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249\adm$\MASTER BARANG NEW\RECKITT\"/>
    </mc:Choice>
  </mc:AlternateContent>
  <xr:revisionPtr revIDLastSave="0" documentId="13_ncr:1_{9380F127-3D1C-4345-BDCB-D0687B32AFB5}" xr6:coauthVersionLast="45" xr6:coauthVersionMax="47" xr10:uidLastSave="{00000000-0000-0000-0000-000000000000}"/>
  <bookViews>
    <workbookView xWindow="-120" yWindow="-120" windowWidth="29040" windowHeight="15990" firstSheet="3" activeTab="7" xr2:uid="{BF519ECE-2DA5-4DA0-9181-8645A13B27C8}"/>
  </bookViews>
  <sheets>
    <sheet name="PRICE LIST Motasa" sheetId="33" r:id="rId1"/>
    <sheet name="FORM DASAR KLP" sheetId="20" r:id="rId2"/>
    <sheet name="Cara Buat" sheetId="5" r:id="rId3"/>
    <sheet name="Pvt Map 1" sheetId="24" r:id="rId4"/>
    <sheet name="Table Pvt 1" sheetId="36" r:id="rId5"/>
    <sheet name="Fix Mapping" sheetId="37" r:id="rId6"/>
    <sheet name="Query Map.BrgDoubleDms" sheetId="30" r:id="rId7"/>
    <sheet name="Form Fix" sheetId="27" r:id="rId8"/>
    <sheet name="Sheet2" sheetId="39" r:id="rId9"/>
    <sheet name="Upload To Win" sheetId="35" r:id="rId10"/>
    <sheet name="LIST PCPL" sheetId="14" r:id="rId11"/>
    <sheet name="Sheet1" sheetId="38" r:id="rId12"/>
  </sheets>
  <externalReferences>
    <externalReference r:id="rId13"/>
    <externalReference r:id="rId14"/>
    <externalReference r:id="rId15"/>
  </externalReferences>
  <definedNames>
    <definedName name="_xlnm._FilterDatabase" localSheetId="1" hidden="1">'FORM DASAR KLP'!$A$3:$G$3</definedName>
    <definedName name="_xlnm._FilterDatabase" localSheetId="0" hidden="1">'PRICE LIST Motasa'!$A$3:$G$8</definedName>
    <definedName name="_xlnm._FilterDatabase" hidden="1">#REF!</definedName>
    <definedName name="Consol">"Error"</definedName>
    <definedName name="ExternalData_1" localSheetId="6" hidden="1">'Query Map.BrgDoubleDms'!$A$1:$B$201</definedName>
    <definedName name="ExternalData_1" localSheetId="4" hidden="1">'Table Pvt 1'!$A$1:$E$907</definedName>
    <definedName name="ExternalData_1" localSheetId="9" hidden="1">'Upload To Win'!$A$1:$AF$201</definedName>
    <definedName name="ExternalData_2" localSheetId="5" hidden="1">'Fix Mapping'!$A$1:$R$192</definedName>
  </definedNames>
  <calcPr calcId="191029"/>
  <pivotCaches>
    <pivotCache cacheId="19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6" l="1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2" i="36"/>
  <c r="F83" i="36"/>
  <c r="F84" i="36"/>
  <c r="F85" i="36"/>
  <c r="F86" i="36"/>
  <c r="F87" i="36"/>
  <c r="F88" i="36"/>
  <c r="F89" i="36"/>
  <c r="F90" i="36"/>
  <c r="F91" i="36"/>
  <c r="F92" i="36"/>
  <c r="F93" i="36"/>
  <c r="F94" i="36"/>
  <c r="F95" i="36"/>
  <c r="F96" i="36"/>
  <c r="F97" i="36"/>
  <c r="F98" i="36"/>
  <c r="F99" i="36"/>
  <c r="F100" i="36"/>
  <c r="F101" i="36"/>
  <c r="F102" i="36"/>
  <c r="F103" i="36"/>
  <c r="F104" i="36"/>
  <c r="F105" i="36"/>
  <c r="F106" i="36"/>
  <c r="F107" i="36"/>
  <c r="F108" i="36"/>
  <c r="F109" i="36"/>
  <c r="F110" i="36"/>
  <c r="F111" i="36"/>
  <c r="F112" i="36"/>
  <c r="F113" i="36"/>
  <c r="F114" i="36"/>
  <c r="F115" i="36"/>
  <c r="F116" i="36"/>
  <c r="F117" i="36"/>
  <c r="F118" i="36"/>
  <c r="F119" i="36"/>
  <c r="F120" i="36"/>
  <c r="F121" i="36"/>
  <c r="F122" i="36"/>
  <c r="F123" i="36"/>
  <c r="F124" i="36"/>
  <c r="F125" i="36"/>
  <c r="F126" i="36"/>
  <c r="F127" i="36"/>
  <c r="F128" i="36"/>
  <c r="F129" i="36"/>
  <c r="F130" i="36"/>
  <c r="F131" i="36"/>
  <c r="F132" i="36"/>
  <c r="F133" i="36"/>
  <c r="F134" i="36"/>
  <c r="F135" i="36"/>
  <c r="F136" i="36"/>
  <c r="F137" i="36"/>
  <c r="F138" i="36"/>
  <c r="F139" i="36"/>
  <c r="F140" i="36"/>
  <c r="F141" i="36"/>
  <c r="F142" i="36"/>
  <c r="F143" i="36"/>
  <c r="F144" i="36"/>
  <c r="F145" i="36"/>
  <c r="F146" i="36"/>
  <c r="F147" i="36"/>
  <c r="F148" i="36"/>
  <c r="F149" i="36"/>
  <c r="F150" i="36"/>
  <c r="F151" i="36"/>
  <c r="F152" i="36"/>
  <c r="F153" i="36"/>
  <c r="F154" i="36"/>
  <c r="F155" i="36"/>
  <c r="F156" i="36"/>
  <c r="F157" i="36"/>
  <c r="F158" i="36"/>
  <c r="F159" i="36"/>
  <c r="F160" i="36"/>
  <c r="F161" i="36"/>
  <c r="F162" i="36"/>
  <c r="F163" i="36"/>
  <c r="F164" i="36"/>
  <c r="F165" i="36"/>
  <c r="F166" i="36"/>
  <c r="F167" i="36"/>
  <c r="F168" i="36"/>
  <c r="F169" i="36"/>
  <c r="F170" i="36"/>
  <c r="F171" i="36"/>
  <c r="F172" i="36"/>
  <c r="F173" i="36"/>
  <c r="F174" i="36"/>
  <c r="F175" i="36"/>
  <c r="F176" i="36"/>
  <c r="F177" i="36"/>
  <c r="F178" i="36"/>
  <c r="F179" i="36"/>
  <c r="F180" i="36"/>
  <c r="F181" i="36"/>
  <c r="F182" i="36"/>
  <c r="F183" i="36"/>
  <c r="F184" i="36"/>
  <c r="F185" i="36"/>
  <c r="F186" i="36"/>
  <c r="F187" i="36"/>
  <c r="F188" i="36"/>
  <c r="F189" i="36"/>
  <c r="F190" i="36"/>
  <c r="F191" i="36"/>
  <c r="F192" i="36"/>
  <c r="F193" i="36"/>
  <c r="F194" i="36"/>
  <c r="F195" i="36"/>
  <c r="F196" i="36"/>
  <c r="F197" i="36"/>
  <c r="F198" i="36"/>
  <c r="F199" i="36"/>
  <c r="F200" i="36"/>
  <c r="F201" i="36"/>
  <c r="F202" i="36"/>
  <c r="F203" i="36"/>
  <c r="F204" i="36"/>
  <c r="F205" i="36"/>
  <c r="F206" i="36"/>
  <c r="F207" i="36"/>
  <c r="F208" i="36"/>
  <c r="F209" i="36"/>
  <c r="F210" i="36"/>
  <c r="F211" i="36"/>
  <c r="F212" i="36"/>
  <c r="F213" i="36"/>
  <c r="F214" i="36"/>
  <c r="F215" i="36"/>
  <c r="F216" i="36"/>
  <c r="F217" i="36"/>
  <c r="F218" i="36"/>
  <c r="F219" i="36"/>
  <c r="F220" i="36"/>
  <c r="F221" i="36"/>
  <c r="F222" i="36"/>
  <c r="F223" i="36"/>
  <c r="F224" i="36"/>
  <c r="F225" i="36"/>
  <c r="F226" i="36"/>
  <c r="F227" i="36"/>
  <c r="F228" i="36"/>
  <c r="F229" i="36"/>
  <c r="F230" i="36"/>
  <c r="F231" i="36"/>
  <c r="F232" i="36"/>
  <c r="F233" i="36"/>
  <c r="F234" i="36"/>
  <c r="F235" i="36"/>
  <c r="F236" i="36"/>
  <c r="F237" i="36"/>
  <c r="F238" i="36"/>
  <c r="F239" i="36"/>
  <c r="F240" i="36"/>
  <c r="F241" i="36"/>
  <c r="F242" i="36"/>
  <c r="F243" i="36"/>
  <c r="F244" i="36"/>
  <c r="F245" i="36"/>
  <c r="F246" i="36"/>
  <c r="F247" i="36"/>
  <c r="F248" i="36"/>
  <c r="F249" i="36"/>
  <c r="F250" i="36"/>
  <c r="F251" i="36"/>
  <c r="F252" i="36"/>
  <c r="F253" i="36"/>
  <c r="F254" i="36"/>
  <c r="F255" i="36"/>
  <c r="F256" i="36"/>
  <c r="F257" i="36"/>
  <c r="F258" i="36"/>
  <c r="F259" i="36"/>
  <c r="F260" i="36"/>
  <c r="F261" i="36"/>
  <c r="F262" i="36"/>
  <c r="F263" i="36"/>
  <c r="F264" i="36"/>
  <c r="F265" i="36"/>
  <c r="F266" i="36"/>
  <c r="F267" i="36"/>
  <c r="F268" i="36"/>
  <c r="F269" i="36"/>
  <c r="F270" i="36"/>
  <c r="F271" i="36"/>
  <c r="F272" i="36"/>
  <c r="F273" i="36"/>
  <c r="F274" i="36"/>
  <c r="F275" i="36"/>
  <c r="F276" i="36"/>
  <c r="F277" i="36"/>
  <c r="F278" i="36"/>
  <c r="F279" i="36"/>
  <c r="F280" i="36"/>
  <c r="F281" i="36"/>
  <c r="F282" i="36"/>
  <c r="F283" i="36"/>
  <c r="F284" i="36"/>
  <c r="F285" i="36"/>
  <c r="F286" i="36"/>
  <c r="F287" i="36"/>
  <c r="F288" i="36"/>
  <c r="F289" i="36"/>
  <c r="F290" i="36"/>
  <c r="F291" i="36"/>
  <c r="F292" i="36"/>
  <c r="F293" i="36"/>
  <c r="F294" i="36"/>
  <c r="F295" i="36"/>
  <c r="F296" i="36"/>
  <c r="F297" i="36"/>
  <c r="F298" i="36"/>
  <c r="F299" i="36"/>
  <c r="F300" i="36"/>
  <c r="F301" i="36"/>
  <c r="F302" i="36"/>
  <c r="F303" i="36"/>
  <c r="F304" i="36"/>
  <c r="F305" i="36"/>
  <c r="F306" i="36"/>
  <c r="F307" i="36"/>
  <c r="F308" i="36"/>
  <c r="F309" i="36"/>
  <c r="F310" i="36"/>
  <c r="F311" i="36"/>
  <c r="F312" i="36"/>
  <c r="F313" i="36"/>
  <c r="F314" i="36"/>
  <c r="F315" i="36"/>
  <c r="F316" i="36"/>
  <c r="F317" i="36"/>
  <c r="F318" i="36"/>
  <c r="F319" i="36"/>
  <c r="F320" i="36"/>
  <c r="F321" i="36"/>
  <c r="F322" i="36"/>
  <c r="F323" i="36"/>
  <c r="F324" i="36"/>
  <c r="F325" i="36"/>
  <c r="F326" i="36"/>
  <c r="F327" i="36"/>
  <c r="F328" i="36"/>
  <c r="F329" i="36"/>
  <c r="F330" i="36"/>
  <c r="F331" i="36"/>
  <c r="F332" i="36"/>
  <c r="F333" i="36"/>
  <c r="F334" i="36"/>
  <c r="F335" i="36"/>
  <c r="F336" i="36"/>
  <c r="F337" i="36"/>
  <c r="F338" i="36"/>
  <c r="F339" i="36"/>
  <c r="F340" i="36"/>
  <c r="F341" i="36"/>
  <c r="F342" i="36"/>
  <c r="F343" i="36"/>
  <c r="F344" i="36"/>
  <c r="F345" i="36"/>
  <c r="F346" i="36"/>
  <c r="F347" i="36"/>
  <c r="F348" i="36"/>
  <c r="F349" i="36"/>
  <c r="F350" i="36"/>
  <c r="F351" i="36"/>
  <c r="F352" i="36"/>
  <c r="F353" i="36"/>
  <c r="F354" i="36"/>
  <c r="F355" i="36"/>
  <c r="F356" i="36"/>
  <c r="F357" i="36"/>
  <c r="F358" i="36"/>
  <c r="F359" i="36"/>
  <c r="F360" i="36"/>
  <c r="F361" i="36"/>
  <c r="F362" i="36"/>
  <c r="F363" i="36"/>
  <c r="F364" i="36"/>
  <c r="F365" i="36"/>
  <c r="F366" i="36"/>
  <c r="F367" i="36"/>
  <c r="F368" i="36"/>
  <c r="F369" i="36"/>
  <c r="F370" i="36"/>
  <c r="F371" i="36"/>
  <c r="F372" i="36"/>
  <c r="F373" i="36"/>
  <c r="F374" i="36"/>
  <c r="F375" i="36"/>
  <c r="F376" i="36"/>
  <c r="F377" i="36"/>
  <c r="F378" i="36"/>
  <c r="F379" i="36"/>
  <c r="F380" i="36"/>
  <c r="F381" i="36"/>
  <c r="F382" i="36"/>
  <c r="F383" i="36"/>
  <c r="F384" i="36"/>
  <c r="F385" i="36"/>
  <c r="F386" i="36"/>
  <c r="F387" i="36"/>
  <c r="F388" i="36"/>
  <c r="F389" i="36"/>
  <c r="F390" i="36"/>
  <c r="F391" i="36"/>
  <c r="F392" i="36"/>
  <c r="F393" i="36"/>
  <c r="F394" i="36"/>
  <c r="F395" i="36"/>
  <c r="F396" i="36"/>
  <c r="F397" i="36"/>
  <c r="F398" i="36"/>
  <c r="F399" i="36"/>
  <c r="F400" i="36"/>
  <c r="F401" i="36"/>
  <c r="F402" i="36"/>
  <c r="F403" i="36"/>
  <c r="F404" i="36"/>
  <c r="F405" i="36"/>
  <c r="F406" i="36"/>
  <c r="F407" i="36"/>
  <c r="F408" i="36"/>
  <c r="F409" i="36"/>
  <c r="F410" i="36"/>
  <c r="F411" i="36"/>
  <c r="F412" i="36"/>
  <c r="F413" i="36"/>
  <c r="F414" i="36"/>
  <c r="F415" i="36"/>
  <c r="F416" i="36"/>
  <c r="F417" i="36"/>
  <c r="F418" i="36"/>
  <c r="F419" i="36"/>
  <c r="F420" i="36"/>
  <c r="F421" i="36"/>
  <c r="F422" i="36"/>
  <c r="F423" i="36"/>
  <c r="F424" i="36"/>
  <c r="F425" i="36"/>
  <c r="F426" i="36"/>
  <c r="F427" i="36"/>
  <c r="F428" i="36"/>
  <c r="F429" i="36"/>
  <c r="F430" i="36"/>
  <c r="F431" i="36"/>
  <c r="F432" i="36"/>
  <c r="F433" i="36"/>
  <c r="F434" i="36"/>
  <c r="F435" i="36"/>
  <c r="F436" i="36"/>
  <c r="F437" i="36"/>
  <c r="F438" i="36"/>
  <c r="F439" i="36"/>
  <c r="F440" i="36"/>
  <c r="F441" i="36"/>
  <c r="F442" i="36"/>
  <c r="F443" i="36"/>
  <c r="F444" i="36"/>
  <c r="F445" i="36"/>
  <c r="F446" i="36"/>
  <c r="F447" i="36"/>
  <c r="F448" i="36"/>
  <c r="F449" i="36"/>
  <c r="F450" i="36"/>
  <c r="F451" i="36"/>
  <c r="F452" i="36"/>
  <c r="F453" i="36"/>
  <c r="F454" i="36"/>
  <c r="F455" i="36"/>
  <c r="F456" i="36"/>
  <c r="F457" i="36"/>
  <c r="F458" i="36"/>
  <c r="F459" i="36"/>
  <c r="F460" i="36"/>
  <c r="F461" i="36"/>
  <c r="F462" i="36"/>
  <c r="F463" i="36"/>
  <c r="F464" i="36"/>
  <c r="F465" i="36"/>
  <c r="F466" i="36"/>
  <c r="F467" i="36"/>
  <c r="F468" i="36"/>
  <c r="F469" i="36"/>
  <c r="F470" i="36"/>
  <c r="F471" i="36"/>
  <c r="F472" i="36"/>
  <c r="F473" i="36"/>
  <c r="F474" i="36"/>
  <c r="F475" i="36"/>
  <c r="F476" i="36"/>
  <c r="F477" i="36"/>
  <c r="F478" i="36"/>
  <c r="F479" i="36"/>
  <c r="F480" i="36"/>
  <c r="F481" i="36"/>
  <c r="F482" i="36"/>
  <c r="F483" i="36"/>
  <c r="F484" i="36"/>
  <c r="F485" i="36"/>
  <c r="F486" i="36"/>
  <c r="F487" i="36"/>
  <c r="F488" i="36"/>
  <c r="F489" i="36"/>
  <c r="F490" i="36"/>
  <c r="F491" i="36"/>
  <c r="F492" i="36"/>
  <c r="F493" i="36"/>
  <c r="F494" i="36"/>
  <c r="F495" i="36"/>
  <c r="F496" i="36"/>
  <c r="F497" i="36"/>
  <c r="F498" i="36"/>
  <c r="F499" i="36"/>
  <c r="F500" i="36"/>
  <c r="F501" i="36"/>
  <c r="F502" i="36"/>
  <c r="F503" i="36"/>
  <c r="F504" i="36"/>
  <c r="F505" i="36"/>
  <c r="F506" i="36"/>
  <c r="F507" i="36"/>
  <c r="F508" i="36"/>
  <c r="F509" i="36"/>
  <c r="F510" i="36"/>
  <c r="F511" i="36"/>
  <c r="F512" i="36"/>
  <c r="F513" i="36"/>
  <c r="F514" i="36"/>
  <c r="F515" i="36"/>
  <c r="F516" i="36"/>
  <c r="F517" i="36"/>
  <c r="F518" i="36"/>
  <c r="F519" i="36"/>
  <c r="F520" i="36"/>
  <c r="F521" i="36"/>
  <c r="F522" i="36"/>
  <c r="F523" i="36"/>
  <c r="F524" i="36"/>
  <c r="F525" i="36"/>
  <c r="F526" i="36"/>
  <c r="F527" i="36"/>
  <c r="F528" i="36"/>
  <c r="F529" i="36"/>
  <c r="F530" i="36"/>
  <c r="F531" i="36"/>
  <c r="F532" i="36"/>
  <c r="F533" i="36"/>
  <c r="F534" i="36"/>
  <c r="F535" i="36"/>
  <c r="F536" i="36"/>
  <c r="F537" i="36"/>
  <c r="F538" i="36"/>
  <c r="F539" i="36"/>
  <c r="F540" i="36"/>
  <c r="F541" i="36"/>
  <c r="F542" i="36"/>
  <c r="F543" i="36"/>
  <c r="F544" i="36"/>
  <c r="F545" i="36"/>
  <c r="F546" i="36"/>
  <c r="F547" i="36"/>
  <c r="F548" i="36"/>
  <c r="F549" i="36"/>
  <c r="F550" i="36"/>
  <c r="F551" i="36"/>
  <c r="F552" i="36"/>
  <c r="F553" i="36"/>
  <c r="F554" i="36"/>
  <c r="F555" i="36"/>
  <c r="F556" i="36"/>
  <c r="F557" i="36"/>
  <c r="F558" i="36"/>
  <c r="F559" i="36"/>
  <c r="F560" i="36"/>
  <c r="F561" i="36"/>
  <c r="F562" i="36"/>
  <c r="F563" i="36"/>
  <c r="F564" i="36"/>
  <c r="F565" i="36"/>
  <c r="F566" i="36"/>
  <c r="F567" i="36"/>
  <c r="F568" i="36"/>
  <c r="F569" i="36"/>
  <c r="F570" i="36"/>
  <c r="F571" i="36"/>
  <c r="F572" i="36"/>
  <c r="F573" i="36"/>
  <c r="F574" i="36"/>
  <c r="F575" i="36"/>
  <c r="F576" i="36"/>
  <c r="F577" i="36"/>
  <c r="F578" i="36"/>
  <c r="F579" i="36"/>
  <c r="F580" i="36"/>
  <c r="F581" i="36"/>
  <c r="F582" i="36"/>
  <c r="F583" i="36"/>
  <c r="F584" i="36"/>
  <c r="F585" i="36"/>
  <c r="F586" i="36"/>
  <c r="F587" i="36"/>
  <c r="F588" i="36"/>
  <c r="F589" i="36"/>
  <c r="F590" i="36"/>
  <c r="F591" i="36"/>
  <c r="F592" i="36"/>
  <c r="F593" i="36"/>
  <c r="F594" i="36"/>
  <c r="F595" i="36"/>
  <c r="F596" i="36"/>
  <c r="F597" i="36"/>
  <c r="F598" i="36"/>
  <c r="F599" i="36"/>
  <c r="F600" i="36"/>
  <c r="F601" i="36"/>
  <c r="F602" i="36"/>
  <c r="F603" i="36"/>
  <c r="F604" i="36"/>
  <c r="F605" i="36"/>
  <c r="F606" i="36"/>
  <c r="F607" i="36"/>
  <c r="F608" i="36"/>
  <c r="F609" i="36"/>
  <c r="F610" i="36"/>
  <c r="F611" i="36"/>
  <c r="F612" i="36"/>
  <c r="F613" i="36"/>
  <c r="F614" i="36"/>
  <c r="F615" i="36"/>
  <c r="F616" i="36"/>
  <c r="F617" i="36"/>
  <c r="F618" i="36"/>
  <c r="F619" i="36"/>
  <c r="F620" i="36"/>
  <c r="F621" i="36"/>
  <c r="F622" i="36"/>
  <c r="F623" i="36"/>
  <c r="F624" i="36"/>
  <c r="F625" i="36"/>
  <c r="F626" i="36"/>
  <c r="F627" i="36"/>
  <c r="F628" i="36"/>
  <c r="F629" i="36"/>
  <c r="F630" i="36"/>
  <c r="F631" i="36"/>
  <c r="F632" i="36"/>
  <c r="F633" i="36"/>
  <c r="F634" i="36"/>
  <c r="F635" i="36"/>
  <c r="F636" i="36"/>
  <c r="F637" i="36"/>
  <c r="F638" i="36"/>
  <c r="F639" i="36"/>
  <c r="F640" i="36"/>
  <c r="F641" i="36"/>
  <c r="F642" i="36"/>
  <c r="F643" i="36"/>
  <c r="F644" i="36"/>
  <c r="F645" i="36"/>
  <c r="F646" i="36"/>
  <c r="F647" i="36"/>
  <c r="F648" i="36"/>
  <c r="F649" i="36"/>
  <c r="F650" i="36"/>
  <c r="F651" i="36"/>
  <c r="F652" i="36"/>
  <c r="F653" i="36"/>
  <c r="F654" i="36"/>
  <c r="F655" i="36"/>
  <c r="F656" i="36"/>
  <c r="F657" i="36"/>
  <c r="F658" i="36"/>
  <c r="F659" i="36"/>
  <c r="F660" i="36"/>
  <c r="F661" i="36"/>
  <c r="F662" i="36"/>
  <c r="F663" i="36"/>
  <c r="F664" i="36"/>
  <c r="F665" i="36"/>
  <c r="F666" i="36"/>
  <c r="F667" i="36"/>
  <c r="F668" i="36"/>
  <c r="F669" i="36"/>
  <c r="F670" i="36"/>
  <c r="F671" i="36"/>
  <c r="F672" i="36"/>
  <c r="F673" i="36"/>
  <c r="F674" i="36"/>
  <c r="F675" i="36"/>
  <c r="F676" i="36"/>
  <c r="F677" i="36"/>
  <c r="F678" i="36"/>
  <c r="F679" i="36"/>
  <c r="F680" i="36"/>
  <c r="F681" i="36"/>
  <c r="F682" i="36"/>
  <c r="F683" i="36"/>
  <c r="F684" i="36"/>
  <c r="F685" i="36"/>
  <c r="F686" i="36"/>
  <c r="F687" i="36"/>
  <c r="F688" i="36"/>
  <c r="F689" i="36"/>
  <c r="F690" i="36"/>
  <c r="F691" i="36"/>
  <c r="F692" i="36"/>
  <c r="F693" i="36"/>
  <c r="F694" i="36"/>
  <c r="F695" i="36"/>
  <c r="F696" i="36"/>
  <c r="F697" i="36"/>
  <c r="F698" i="36"/>
  <c r="F699" i="36"/>
  <c r="F700" i="36"/>
  <c r="F701" i="36"/>
  <c r="F702" i="36"/>
  <c r="F703" i="36"/>
  <c r="F704" i="36"/>
  <c r="F705" i="36"/>
  <c r="F706" i="36"/>
  <c r="F707" i="36"/>
  <c r="F708" i="36"/>
  <c r="F709" i="36"/>
  <c r="F710" i="36"/>
  <c r="F711" i="36"/>
  <c r="F712" i="36"/>
  <c r="F713" i="36"/>
  <c r="F714" i="36"/>
  <c r="F715" i="36"/>
  <c r="F716" i="36"/>
  <c r="F717" i="36"/>
  <c r="F718" i="36"/>
  <c r="F719" i="36"/>
  <c r="F720" i="36"/>
  <c r="F721" i="36"/>
  <c r="F722" i="36"/>
  <c r="F723" i="36"/>
  <c r="F724" i="36"/>
  <c r="F725" i="36"/>
  <c r="F726" i="36"/>
  <c r="F727" i="36"/>
  <c r="F728" i="36"/>
  <c r="F729" i="36"/>
  <c r="F730" i="36"/>
  <c r="F731" i="36"/>
  <c r="F732" i="36"/>
  <c r="F733" i="36"/>
  <c r="F734" i="36"/>
  <c r="F735" i="36"/>
  <c r="F736" i="36"/>
  <c r="F737" i="36"/>
  <c r="F738" i="36"/>
  <c r="F739" i="36"/>
  <c r="F740" i="36"/>
  <c r="F741" i="36"/>
  <c r="F742" i="36"/>
  <c r="F743" i="36"/>
  <c r="F744" i="36"/>
  <c r="F745" i="36"/>
  <c r="F746" i="36"/>
  <c r="F747" i="36"/>
  <c r="F748" i="36"/>
  <c r="F749" i="36"/>
  <c r="F750" i="36"/>
  <c r="F751" i="36"/>
  <c r="F752" i="36"/>
  <c r="F753" i="36"/>
  <c r="F754" i="36"/>
  <c r="F755" i="36"/>
  <c r="F756" i="36"/>
  <c r="F757" i="36"/>
  <c r="F758" i="36"/>
  <c r="F759" i="36"/>
  <c r="F760" i="36"/>
  <c r="F761" i="36"/>
  <c r="F762" i="36"/>
  <c r="F763" i="36"/>
  <c r="F764" i="36"/>
  <c r="F765" i="36"/>
  <c r="F766" i="36"/>
  <c r="F767" i="36"/>
  <c r="F768" i="36"/>
  <c r="F769" i="36"/>
  <c r="F770" i="36"/>
  <c r="F771" i="36"/>
  <c r="F772" i="36"/>
  <c r="F773" i="36"/>
  <c r="F774" i="36"/>
  <c r="F775" i="36"/>
  <c r="F776" i="36"/>
  <c r="F777" i="36"/>
  <c r="F778" i="36"/>
  <c r="F779" i="36"/>
  <c r="F780" i="36"/>
  <c r="F781" i="36"/>
  <c r="F782" i="36"/>
  <c r="F783" i="36"/>
  <c r="F784" i="36"/>
  <c r="F785" i="36"/>
  <c r="F786" i="36"/>
  <c r="F787" i="36"/>
  <c r="F788" i="36"/>
  <c r="F789" i="36"/>
  <c r="F790" i="36"/>
  <c r="F791" i="36"/>
  <c r="F792" i="36"/>
  <c r="F793" i="36"/>
  <c r="F794" i="36"/>
  <c r="F795" i="36"/>
  <c r="F796" i="36"/>
  <c r="F797" i="36"/>
  <c r="F798" i="36"/>
  <c r="F799" i="36"/>
  <c r="F800" i="36"/>
  <c r="F801" i="36"/>
  <c r="F802" i="36"/>
  <c r="F803" i="36"/>
  <c r="F804" i="36"/>
  <c r="F805" i="36"/>
  <c r="F806" i="36"/>
  <c r="F807" i="36"/>
  <c r="F808" i="36"/>
  <c r="F809" i="36"/>
  <c r="F810" i="36"/>
  <c r="F811" i="36"/>
  <c r="F812" i="36"/>
  <c r="F813" i="36"/>
  <c r="F814" i="36"/>
  <c r="F815" i="36"/>
  <c r="F816" i="36"/>
  <c r="F817" i="36"/>
  <c r="F818" i="36"/>
  <c r="F819" i="36"/>
  <c r="F820" i="36"/>
  <c r="F821" i="36"/>
  <c r="F822" i="36"/>
  <c r="F823" i="36"/>
  <c r="F824" i="36"/>
  <c r="F825" i="36"/>
  <c r="F826" i="36"/>
  <c r="F827" i="36"/>
  <c r="F828" i="36"/>
  <c r="F829" i="36"/>
  <c r="F830" i="36"/>
  <c r="F831" i="36"/>
  <c r="F832" i="36"/>
  <c r="F833" i="36"/>
  <c r="F834" i="36"/>
  <c r="F835" i="36"/>
  <c r="F836" i="36"/>
  <c r="F837" i="36"/>
  <c r="F838" i="36"/>
  <c r="F839" i="36"/>
  <c r="F840" i="36"/>
  <c r="F841" i="36"/>
  <c r="F842" i="36"/>
  <c r="F843" i="36"/>
  <c r="F844" i="36"/>
  <c r="F845" i="36"/>
  <c r="F846" i="36"/>
  <c r="F847" i="36"/>
  <c r="F848" i="36"/>
  <c r="F849" i="36"/>
  <c r="F850" i="36"/>
  <c r="F851" i="36"/>
  <c r="F852" i="36"/>
  <c r="F853" i="36"/>
  <c r="F854" i="36"/>
  <c r="F855" i="36"/>
  <c r="F856" i="36"/>
  <c r="F857" i="36"/>
  <c r="F858" i="36"/>
  <c r="F859" i="36"/>
  <c r="F860" i="36"/>
  <c r="F861" i="36"/>
  <c r="F862" i="36"/>
  <c r="F863" i="36"/>
  <c r="F864" i="36"/>
  <c r="F865" i="36"/>
  <c r="F866" i="36"/>
  <c r="F867" i="36"/>
  <c r="F868" i="36"/>
  <c r="F869" i="36"/>
  <c r="F870" i="36"/>
  <c r="F871" i="36"/>
  <c r="F872" i="36"/>
  <c r="F873" i="36"/>
  <c r="F874" i="36"/>
  <c r="F875" i="36"/>
  <c r="F876" i="36"/>
  <c r="F877" i="36"/>
  <c r="F878" i="36"/>
  <c r="F879" i="36"/>
  <c r="F880" i="36"/>
  <c r="F881" i="36"/>
  <c r="F882" i="36"/>
  <c r="F883" i="36"/>
  <c r="F884" i="36"/>
  <c r="F885" i="36"/>
  <c r="F886" i="36"/>
  <c r="F887" i="36"/>
  <c r="F888" i="36"/>
  <c r="F889" i="36"/>
  <c r="F890" i="36"/>
  <c r="F891" i="36"/>
  <c r="F892" i="36"/>
  <c r="F893" i="36"/>
  <c r="F894" i="36"/>
  <c r="F895" i="36"/>
  <c r="F896" i="36"/>
  <c r="F897" i="36"/>
  <c r="F898" i="36"/>
  <c r="F899" i="36"/>
  <c r="F900" i="36"/>
  <c r="F901" i="36"/>
  <c r="F902" i="36"/>
  <c r="F903" i="36"/>
  <c r="F904" i="36"/>
  <c r="F905" i="36"/>
  <c r="F906" i="36"/>
  <c r="F907" i="36"/>
  <c r="E511" i="27"/>
  <c r="J511" i="27"/>
  <c r="BO511" i="27" s="1"/>
  <c r="K511" i="27"/>
  <c r="L511" i="27"/>
  <c r="M511" i="27"/>
  <c r="BD511" i="27" s="1"/>
  <c r="BF511" i="27" s="1"/>
  <c r="O511" i="27"/>
  <c r="P511" i="27" s="1"/>
  <c r="AK511" i="27"/>
  <c r="AL511" i="27"/>
  <c r="BI511" i="27" s="1"/>
  <c r="AN511" i="27"/>
  <c r="BA511" i="27" s="1"/>
  <c r="BB511" i="27" s="1"/>
  <c r="AS511" i="27"/>
  <c r="AU511" i="27" s="1"/>
  <c r="AT511" i="27"/>
  <c r="AW511" i="27"/>
  <c r="AX511" i="27"/>
  <c r="AY511" i="27" s="1"/>
  <c r="BE511" i="27"/>
  <c r="BJ511" i="27"/>
  <c r="BR511" i="27" l="1"/>
  <c r="BP511" i="27"/>
  <c r="BN511" i="27"/>
  <c r="BM511" i="27"/>
  <c r="AP511" i="27"/>
  <c r="AO511" i="27"/>
  <c r="AQ511" i="27" s="1"/>
  <c r="A511" i="27"/>
  <c r="AJ511" i="27"/>
  <c r="AZ511" i="27"/>
  <c r="N511" i="27"/>
  <c r="BH511" i="27"/>
  <c r="E632" i="27" l="1"/>
  <c r="J632" i="27"/>
  <c r="BP632" i="27" s="1"/>
  <c r="K632" i="27"/>
  <c r="L632" i="27"/>
  <c r="M632" i="27"/>
  <c r="A632" i="27" s="1"/>
  <c r="O632" i="27"/>
  <c r="P632" i="27" s="1"/>
  <c r="AK632" i="27"/>
  <c r="AL632" i="27"/>
  <c r="BI632" i="27" s="1"/>
  <c r="AN632" i="27"/>
  <c r="AP632" i="27" s="1"/>
  <c r="AS632" i="27"/>
  <c r="AU632" i="27" s="1"/>
  <c r="AT632" i="27"/>
  <c r="AW632" i="27"/>
  <c r="AX632" i="27"/>
  <c r="AY632" i="27" s="1"/>
  <c r="BE632" i="27"/>
  <c r="BJ632" i="27"/>
  <c r="BR632" i="27" l="1"/>
  <c r="BO632" i="27"/>
  <c r="BN632" i="27"/>
  <c r="BM632" i="27"/>
  <c r="BA632" i="27"/>
  <c r="BB632" i="27" s="1"/>
  <c r="AO632" i="27"/>
  <c r="AQ632" i="27" s="1"/>
  <c r="BD632" i="27"/>
  <c r="BF632" i="27" s="1"/>
  <c r="AJ632" i="27"/>
  <c r="AZ632" i="27"/>
  <c r="N632" i="27"/>
  <c r="BH632" i="27"/>
  <c r="E908" i="27" l="1"/>
  <c r="J908" i="27"/>
  <c r="K908" i="27"/>
  <c r="L908" i="27"/>
  <c r="M908" i="27"/>
  <c r="A908" i="27" s="1"/>
  <c r="O908" i="27"/>
  <c r="P908" i="27" s="1"/>
  <c r="AK908" i="27"/>
  <c r="AL908" i="27"/>
  <c r="BI908" i="27" s="1"/>
  <c r="AN908" i="27"/>
  <c r="AP908" i="27" s="1"/>
  <c r="AS908" i="27"/>
  <c r="AU908" i="27" s="1"/>
  <c r="AT908" i="27"/>
  <c r="AW908" i="27"/>
  <c r="AX908" i="27"/>
  <c r="AY908" i="27" s="1"/>
  <c r="BE908" i="27"/>
  <c r="BJ908" i="27"/>
  <c r="BM908" i="27"/>
  <c r="BN908" i="27"/>
  <c r="BO908" i="27"/>
  <c r="BP908" i="27"/>
  <c r="BR908" i="27"/>
  <c r="BA908" i="27" l="1"/>
  <c r="BB908" i="27" s="1"/>
  <c r="AO908" i="27"/>
  <c r="AQ908" i="27" s="1"/>
  <c r="BD908" i="27"/>
  <c r="BF908" i="27" s="1"/>
  <c r="AZ908" i="27"/>
  <c r="N908" i="27"/>
  <c r="BH908" i="27"/>
  <c r="E56" i="27"/>
  <c r="J56" i="27"/>
  <c r="BO56" i="27" s="1"/>
  <c r="K56" i="27"/>
  <c r="L56" i="27"/>
  <c r="M56" i="27"/>
  <c r="A56" i="27" s="1"/>
  <c r="O56" i="27"/>
  <c r="P56" i="27" s="1"/>
  <c r="AK56" i="27"/>
  <c r="AL56" i="27"/>
  <c r="BI56" i="27" s="1"/>
  <c r="AN56" i="27"/>
  <c r="AP56" i="27" s="1"/>
  <c r="AS56" i="27"/>
  <c r="AU56" i="27" s="1"/>
  <c r="AT56" i="27"/>
  <c r="AW56" i="27"/>
  <c r="AX56" i="27"/>
  <c r="AY56" i="27" s="1"/>
  <c r="BE56" i="27"/>
  <c r="BJ56" i="27"/>
  <c r="BD56" i="27" l="1"/>
  <c r="BF56" i="27" s="1"/>
  <c r="BN56" i="27"/>
  <c r="BR56" i="27"/>
  <c r="BM56" i="27"/>
  <c r="BA56" i="27"/>
  <c r="BB56" i="27" s="1"/>
  <c r="BP56" i="27"/>
  <c r="AO56" i="27"/>
  <c r="AQ56" i="27" s="1"/>
  <c r="AJ56" i="27"/>
  <c r="AZ56" i="27"/>
  <c r="N56" i="27"/>
  <c r="BH56" i="27"/>
  <c r="E586" i="27"/>
  <c r="J586" i="27"/>
  <c r="BM586" i="27" s="1"/>
  <c r="K586" i="27"/>
  <c r="L586" i="27"/>
  <c r="M586" i="27"/>
  <c r="A586" i="27" s="1"/>
  <c r="O586" i="27"/>
  <c r="P586" i="27" s="1"/>
  <c r="AK586" i="27"/>
  <c r="AL586" i="27"/>
  <c r="BI586" i="27" s="1"/>
  <c r="AN586" i="27"/>
  <c r="AP586" i="27" s="1"/>
  <c r="AS586" i="27"/>
  <c r="AU586" i="27" s="1"/>
  <c r="AT586" i="27"/>
  <c r="AW586" i="27"/>
  <c r="AX586" i="27"/>
  <c r="AY586" i="27" s="1"/>
  <c r="BE586" i="27"/>
  <c r="BJ586" i="27"/>
  <c r="BP586" i="27" l="1"/>
  <c r="BN586" i="27"/>
  <c r="BO586" i="27"/>
  <c r="AO586" i="27"/>
  <c r="AQ586" i="27" s="1"/>
  <c r="BA586" i="27"/>
  <c r="BB586" i="27" s="1"/>
  <c r="AJ586" i="27"/>
  <c r="BD586" i="27"/>
  <c r="BF586" i="27" s="1"/>
  <c r="BR586" i="27"/>
  <c r="AZ586" i="27"/>
  <c r="N586" i="27"/>
  <c r="BH586" i="27"/>
  <c r="E120" i="27"/>
  <c r="J120" i="27"/>
  <c r="BO120" i="27" s="1"/>
  <c r="K120" i="27"/>
  <c r="L120" i="27"/>
  <c r="M120" i="27"/>
  <c r="A120" i="27" s="1"/>
  <c r="O120" i="27"/>
  <c r="P120" i="27" s="1"/>
  <c r="AK120" i="27"/>
  <c r="AL120" i="27"/>
  <c r="BI120" i="27" s="1"/>
  <c r="AN120" i="27"/>
  <c r="AP120" i="27" s="1"/>
  <c r="AS120" i="27"/>
  <c r="AU120" i="27" s="1"/>
  <c r="AT120" i="27"/>
  <c r="AW120" i="27"/>
  <c r="AX120" i="27"/>
  <c r="AY120" i="27" s="1"/>
  <c r="BE120" i="27"/>
  <c r="BJ120" i="27"/>
  <c r="BM120" i="27" l="1"/>
  <c r="BN120" i="27"/>
  <c r="BD120" i="27"/>
  <c r="BF120" i="27" s="1"/>
  <c r="BR120" i="27"/>
  <c r="BP120" i="27"/>
  <c r="BA120" i="27"/>
  <c r="BB120" i="27" s="1"/>
  <c r="AO120" i="27"/>
  <c r="AQ120" i="27" s="1"/>
  <c r="AJ120" i="27"/>
  <c r="AZ120" i="27"/>
  <c r="N120" i="27"/>
  <c r="BH120" i="27"/>
  <c r="E685" i="27"/>
  <c r="J685" i="27"/>
  <c r="BP685" i="27" s="1"/>
  <c r="K685" i="27"/>
  <c r="L685" i="27"/>
  <c r="M685" i="27"/>
  <c r="A685" i="27" s="1"/>
  <c r="O685" i="27"/>
  <c r="P685" i="27" s="1"/>
  <c r="AK685" i="27"/>
  <c r="AL685" i="27"/>
  <c r="BI685" i="27" s="1"/>
  <c r="AN685" i="27"/>
  <c r="AZ685" i="27" s="1"/>
  <c r="AS685" i="27"/>
  <c r="AU685" i="27" s="1"/>
  <c r="AT685" i="27"/>
  <c r="AW685" i="27"/>
  <c r="AX685" i="27"/>
  <c r="AY685" i="27" s="1"/>
  <c r="BE685" i="27"/>
  <c r="BJ685" i="27"/>
  <c r="E684" i="27"/>
  <c r="J684" i="27"/>
  <c r="BN684" i="27" s="1"/>
  <c r="K684" i="27"/>
  <c r="L684" i="27"/>
  <c r="M684" i="27"/>
  <c r="A684" i="27" s="1"/>
  <c r="O684" i="27"/>
  <c r="P684" i="27" s="1"/>
  <c r="AK684" i="27"/>
  <c r="AL684" i="27"/>
  <c r="BI684" i="27" s="1"/>
  <c r="AN684" i="27"/>
  <c r="AO684" i="27" s="1"/>
  <c r="AQ684" i="27" s="1"/>
  <c r="AS684" i="27"/>
  <c r="AU684" i="27" s="1"/>
  <c r="AT684" i="27"/>
  <c r="AW684" i="27"/>
  <c r="AX684" i="27"/>
  <c r="AY684" i="27" s="1"/>
  <c r="BE684" i="27"/>
  <c r="BJ684" i="27"/>
  <c r="BO685" i="27" l="1"/>
  <c r="BN685" i="27"/>
  <c r="BR685" i="27"/>
  <c r="BM685" i="27"/>
  <c r="AP685" i="27"/>
  <c r="AO685" i="27"/>
  <c r="AQ685" i="27" s="1"/>
  <c r="BH685" i="27"/>
  <c r="AJ685" i="27"/>
  <c r="BA685" i="27"/>
  <c r="BB685" i="27" s="1"/>
  <c r="N685" i="27"/>
  <c r="BD685" i="27"/>
  <c r="BF685" i="27" s="1"/>
  <c r="BM684" i="27"/>
  <c r="BP684" i="27"/>
  <c r="BR684" i="27"/>
  <c r="AP684" i="27"/>
  <c r="AZ684" i="27"/>
  <c r="BA684" i="27"/>
  <c r="BB684" i="27" s="1"/>
  <c r="BD684" i="27"/>
  <c r="BF684" i="27" s="1"/>
  <c r="AJ684" i="27"/>
  <c r="N684" i="27"/>
  <c r="BO684" i="27"/>
  <c r="BH684" i="27"/>
  <c r="AR917" i="27"/>
  <c r="E896" i="27"/>
  <c r="J896" i="27"/>
  <c r="BN896" i="27" s="1"/>
  <c r="K896" i="27"/>
  <c r="L896" i="27"/>
  <c r="M896" i="27"/>
  <c r="A896" i="27" s="1"/>
  <c r="O896" i="27"/>
  <c r="P896" i="27" s="1"/>
  <c r="AK896" i="27"/>
  <c r="AL896" i="27"/>
  <c r="BI896" i="27" s="1"/>
  <c r="AN896" i="27"/>
  <c r="AZ896" i="27" s="1"/>
  <c r="AS896" i="27"/>
  <c r="AU896" i="27" s="1"/>
  <c r="AT896" i="27"/>
  <c r="AW896" i="27"/>
  <c r="AX896" i="27"/>
  <c r="AY896" i="27" s="1"/>
  <c r="BE896" i="27"/>
  <c r="BJ896" i="27"/>
  <c r="E706" i="27"/>
  <c r="J706" i="27"/>
  <c r="BM706" i="27" s="1"/>
  <c r="K706" i="27"/>
  <c r="L706" i="27"/>
  <c r="M706" i="27"/>
  <c r="A706" i="27" s="1"/>
  <c r="O706" i="27"/>
  <c r="P706" i="27" s="1"/>
  <c r="AK706" i="27"/>
  <c r="AL706" i="27"/>
  <c r="BI706" i="27" s="1"/>
  <c r="AN706" i="27"/>
  <c r="AZ706" i="27" s="1"/>
  <c r="AS706" i="27"/>
  <c r="AU706" i="27" s="1"/>
  <c r="AT706" i="27"/>
  <c r="AW706" i="27"/>
  <c r="AX706" i="27"/>
  <c r="AY706" i="27" s="1"/>
  <c r="BE706" i="27"/>
  <c r="BJ706" i="27"/>
  <c r="E705" i="27"/>
  <c r="J705" i="27"/>
  <c r="BN705" i="27" s="1"/>
  <c r="K705" i="27"/>
  <c r="L705" i="27"/>
  <c r="M705" i="27"/>
  <c r="A705" i="27" s="1"/>
  <c r="O705" i="27"/>
  <c r="P705" i="27" s="1"/>
  <c r="AK705" i="27"/>
  <c r="AL705" i="27"/>
  <c r="BI705" i="27" s="1"/>
  <c r="AN705" i="27"/>
  <c r="AZ705" i="27" s="1"/>
  <c r="AS705" i="27"/>
  <c r="AU705" i="27" s="1"/>
  <c r="AT705" i="27"/>
  <c r="AW705" i="27"/>
  <c r="AX705" i="27"/>
  <c r="AY705" i="27" s="1"/>
  <c r="BE705" i="27"/>
  <c r="BJ705" i="27"/>
  <c r="E892" i="27"/>
  <c r="J892" i="27"/>
  <c r="BR892" i="27" s="1"/>
  <c r="K892" i="27"/>
  <c r="L892" i="27"/>
  <c r="M892" i="27"/>
  <c r="A892" i="27" s="1"/>
  <c r="O892" i="27"/>
  <c r="P892" i="27" s="1"/>
  <c r="AK892" i="27"/>
  <c r="AL892" i="27"/>
  <c r="BI892" i="27" s="1"/>
  <c r="AN892" i="27"/>
  <c r="AP892" i="27" s="1"/>
  <c r="AS892" i="27"/>
  <c r="AU892" i="27" s="1"/>
  <c r="AT892" i="27"/>
  <c r="AW892" i="27"/>
  <c r="AX892" i="27"/>
  <c r="AY892" i="27" s="1"/>
  <c r="BE892" i="27"/>
  <c r="BJ892" i="27"/>
  <c r="BP896" i="27" l="1"/>
  <c r="BA896" i="27"/>
  <c r="BB896" i="27" s="1"/>
  <c r="AP896" i="27"/>
  <c r="BR896" i="27"/>
  <c r="AO896" i="27"/>
  <c r="AQ896" i="27" s="1"/>
  <c r="BO896" i="27"/>
  <c r="BM896" i="27"/>
  <c r="BH896" i="27"/>
  <c r="BD896" i="27"/>
  <c r="BF896" i="27" s="1"/>
  <c r="AJ896" i="27"/>
  <c r="N896" i="27"/>
  <c r="BR706" i="27"/>
  <c r="BO706" i="27"/>
  <c r="BP706" i="27"/>
  <c r="BH706" i="27"/>
  <c r="BN706" i="27"/>
  <c r="AP706" i="27"/>
  <c r="AP705" i="27"/>
  <c r="AO706" i="27"/>
  <c r="AQ706" i="27" s="1"/>
  <c r="BD706" i="27"/>
  <c r="BF706" i="27" s="1"/>
  <c r="AJ706" i="27"/>
  <c r="BA706" i="27"/>
  <c r="BB706" i="27" s="1"/>
  <c r="N706" i="27"/>
  <c r="BO705" i="27"/>
  <c r="BM705" i="27"/>
  <c r="BH705" i="27"/>
  <c r="BR705" i="27"/>
  <c r="BP705" i="27"/>
  <c r="BD705" i="27"/>
  <c r="BF705" i="27" s="1"/>
  <c r="AJ705" i="27"/>
  <c r="AO705" i="27"/>
  <c r="AQ705" i="27" s="1"/>
  <c r="BA705" i="27"/>
  <c r="BB705" i="27" s="1"/>
  <c r="N705" i="27"/>
  <c r="BP892" i="27"/>
  <c r="BO892" i="27"/>
  <c r="BN892" i="27"/>
  <c r="BM892" i="27"/>
  <c r="AO892" i="27"/>
  <c r="AQ892" i="27" s="1"/>
  <c r="BA892" i="27"/>
  <c r="BB892" i="27" s="1"/>
  <c r="BD892" i="27"/>
  <c r="BF892" i="27" s="1"/>
  <c r="AJ892" i="27"/>
  <c r="AZ892" i="27"/>
  <c r="N892" i="27"/>
  <c r="BH892" i="27"/>
  <c r="E633" i="27"/>
  <c r="J633" i="27"/>
  <c r="BM633" i="27" s="1"/>
  <c r="K633" i="27"/>
  <c r="L633" i="27"/>
  <c r="M633" i="27"/>
  <c r="A633" i="27" s="1"/>
  <c r="O633" i="27"/>
  <c r="P633" i="27" s="1"/>
  <c r="AL633" i="27"/>
  <c r="BI633" i="27" s="1"/>
  <c r="AN633" i="27"/>
  <c r="AZ633" i="27" s="1"/>
  <c r="AS633" i="27"/>
  <c r="AU633" i="27" s="1"/>
  <c r="AT633" i="27"/>
  <c r="AW633" i="27"/>
  <c r="AX633" i="27"/>
  <c r="AY633" i="27" s="1"/>
  <c r="BE633" i="27"/>
  <c r="BJ633" i="27"/>
  <c r="AK6" i="27"/>
  <c r="AK7" i="27"/>
  <c r="AK8" i="27"/>
  <c r="AK9" i="27"/>
  <c r="AK10" i="27"/>
  <c r="AK11" i="27"/>
  <c r="AK12" i="27"/>
  <c r="AK13" i="27"/>
  <c r="AK14" i="27"/>
  <c r="AK15" i="27"/>
  <c r="AK16" i="27"/>
  <c r="AK17" i="27"/>
  <c r="AK18" i="27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5" i="27"/>
  <c r="AK54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3" i="27"/>
  <c r="AK84" i="27"/>
  <c r="AK82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9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18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K309" i="27"/>
  <c r="AK310" i="27"/>
  <c r="AK311" i="27"/>
  <c r="AK312" i="27"/>
  <c r="AK313" i="27"/>
  <c r="AK314" i="27"/>
  <c r="AK315" i="27"/>
  <c r="AK316" i="27"/>
  <c r="AK317" i="27"/>
  <c r="AK318" i="27"/>
  <c r="AK319" i="27"/>
  <c r="AK320" i="27"/>
  <c r="AK321" i="27"/>
  <c r="AK322" i="27"/>
  <c r="AK323" i="27"/>
  <c r="AK324" i="27"/>
  <c r="AK325" i="27"/>
  <c r="AK326" i="27"/>
  <c r="AK327" i="27"/>
  <c r="AK328" i="27"/>
  <c r="AK329" i="27"/>
  <c r="AK330" i="27"/>
  <c r="AK331" i="27"/>
  <c r="AK332" i="27"/>
  <c r="AK333" i="27"/>
  <c r="AK334" i="27"/>
  <c r="AK335" i="27"/>
  <c r="AK336" i="27"/>
  <c r="AK337" i="27"/>
  <c r="AK338" i="27"/>
  <c r="AK339" i="27"/>
  <c r="AK340" i="27"/>
  <c r="AK341" i="27"/>
  <c r="AK342" i="27"/>
  <c r="AK343" i="27"/>
  <c r="AK344" i="27"/>
  <c r="AK345" i="27"/>
  <c r="AK346" i="27"/>
  <c r="AK347" i="27"/>
  <c r="AK348" i="27"/>
  <c r="AK349" i="27"/>
  <c r="AK350" i="27"/>
  <c r="AK351" i="27"/>
  <c r="AK352" i="27"/>
  <c r="AK353" i="27"/>
  <c r="AK354" i="27"/>
  <c r="AK355" i="27"/>
  <c r="AK356" i="27"/>
  <c r="AK357" i="27"/>
  <c r="AK358" i="27"/>
  <c r="AK359" i="27"/>
  <c r="AK360" i="27"/>
  <c r="AK361" i="27"/>
  <c r="AK362" i="27"/>
  <c r="AK363" i="27"/>
  <c r="AK364" i="27"/>
  <c r="AK365" i="27"/>
  <c r="AK366" i="27"/>
  <c r="AK367" i="27"/>
  <c r="AK368" i="27"/>
  <c r="AK369" i="27"/>
  <c r="AK370" i="27"/>
  <c r="AK371" i="27"/>
  <c r="AK372" i="27"/>
  <c r="AK373" i="27"/>
  <c r="AK374" i="27"/>
  <c r="AK375" i="27"/>
  <c r="AK376" i="27"/>
  <c r="AK377" i="27"/>
  <c r="AK378" i="27"/>
  <c r="AK379" i="27"/>
  <c r="AK380" i="27"/>
  <c r="AK381" i="27"/>
  <c r="AK382" i="27"/>
  <c r="AK383" i="27"/>
  <c r="AK384" i="27"/>
  <c r="AK385" i="27"/>
  <c r="AK386" i="27"/>
  <c r="AK387" i="27"/>
  <c r="AK388" i="27"/>
  <c r="AK389" i="27"/>
  <c r="AK390" i="27"/>
  <c r="AK391" i="27"/>
  <c r="AK392" i="27"/>
  <c r="AK393" i="27"/>
  <c r="AK394" i="27"/>
  <c r="AK395" i="27"/>
  <c r="AK396" i="27"/>
  <c r="AK397" i="27"/>
  <c r="AK398" i="27"/>
  <c r="AK399" i="27"/>
  <c r="AK400" i="27"/>
  <c r="AK401" i="27"/>
  <c r="AK402" i="27"/>
  <c r="AK403" i="27"/>
  <c r="AK404" i="27"/>
  <c r="AK405" i="27"/>
  <c r="AK406" i="27"/>
  <c r="AK407" i="27"/>
  <c r="AK408" i="27"/>
  <c r="AK409" i="27"/>
  <c r="AK410" i="27"/>
  <c r="AK411" i="27"/>
  <c r="AK412" i="27"/>
  <c r="AK413" i="27"/>
  <c r="AK414" i="27"/>
  <c r="AK415" i="27"/>
  <c r="AK416" i="27"/>
  <c r="AK417" i="27"/>
  <c r="AK418" i="27"/>
  <c r="AK419" i="27"/>
  <c r="AK420" i="27"/>
  <c r="AK421" i="27"/>
  <c r="AK422" i="27"/>
  <c r="AK423" i="27"/>
  <c r="AK424" i="27"/>
  <c r="AK425" i="27"/>
  <c r="AK426" i="27"/>
  <c r="AK427" i="27"/>
  <c r="AK428" i="27"/>
  <c r="AK429" i="27"/>
  <c r="AK430" i="27"/>
  <c r="AK431" i="27"/>
  <c r="AK432" i="27"/>
  <c r="AK433" i="27"/>
  <c r="AK434" i="27"/>
  <c r="AK435" i="27"/>
  <c r="AK436" i="27"/>
  <c r="AK437" i="27"/>
  <c r="AK438" i="27"/>
  <c r="AK439" i="27"/>
  <c r="AK440" i="27"/>
  <c r="AK441" i="27"/>
  <c r="AK442" i="27"/>
  <c r="AK443" i="27"/>
  <c r="AK444" i="27"/>
  <c r="AK445" i="27"/>
  <c r="AK446" i="27"/>
  <c r="AK447" i="27"/>
  <c r="AK448" i="27"/>
  <c r="AK449" i="27"/>
  <c r="AK450" i="27"/>
  <c r="AK451" i="27"/>
  <c r="AK452" i="27"/>
  <c r="AK453" i="27"/>
  <c r="AK454" i="27"/>
  <c r="AK455" i="27"/>
  <c r="AK456" i="27"/>
  <c r="AK457" i="27"/>
  <c r="AK458" i="27"/>
  <c r="AK459" i="27"/>
  <c r="AK460" i="27"/>
  <c r="AK461" i="27"/>
  <c r="AK462" i="27"/>
  <c r="AK464" i="27"/>
  <c r="AK465" i="27"/>
  <c r="AK463" i="27"/>
  <c r="AK466" i="27"/>
  <c r="AK467" i="27"/>
  <c r="AK468" i="27"/>
  <c r="AK469" i="27"/>
  <c r="AK470" i="27"/>
  <c r="AK471" i="27"/>
  <c r="AK472" i="27"/>
  <c r="AK473" i="27"/>
  <c r="AK474" i="27"/>
  <c r="AK475" i="27"/>
  <c r="AK476" i="27"/>
  <c r="AK477" i="27"/>
  <c r="AK478" i="27"/>
  <c r="AK479" i="27"/>
  <c r="AK480" i="27"/>
  <c r="AK481" i="27"/>
  <c r="AK482" i="27"/>
  <c r="AK483" i="27"/>
  <c r="AK484" i="27"/>
  <c r="AK485" i="27"/>
  <c r="AK486" i="27"/>
  <c r="AK487" i="27"/>
  <c r="AK488" i="27"/>
  <c r="AK489" i="27"/>
  <c r="AK490" i="27"/>
  <c r="AK491" i="27"/>
  <c r="AK492" i="27"/>
  <c r="AK493" i="27"/>
  <c r="AK494" i="27"/>
  <c r="AK495" i="27"/>
  <c r="AK496" i="27"/>
  <c r="AK497" i="27"/>
  <c r="AK498" i="27"/>
  <c r="AK499" i="27"/>
  <c r="AK500" i="27"/>
  <c r="AK501" i="27"/>
  <c r="AK502" i="27"/>
  <c r="AK503" i="27"/>
  <c r="AK504" i="27"/>
  <c r="AK505" i="27"/>
  <c r="AK506" i="27"/>
  <c r="AK507" i="27"/>
  <c r="AK508" i="27"/>
  <c r="AK509" i="27"/>
  <c r="AK510" i="27"/>
  <c r="AK512" i="27"/>
  <c r="AK513" i="27"/>
  <c r="AK514" i="27"/>
  <c r="AK515" i="27"/>
  <c r="AK516" i="27"/>
  <c r="AK517" i="27"/>
  <c r="AK518" i="27"/>
  <c r="AK519" i="27"/>
  <c r="AK520" i="27"/>
  <c r="AK521" i="27"/>
  <c r="AK522" i="27"/>
  <c r="AK523" i="27"/>
  <c r="AK524" i="27"/>
  <c r="AK525" i="27"/>
  <c r="AK526" i="27"/>
  <c r="AK527" i="27"/>
  <c r="AK528" i="27"/>
  <c r="AK529" i="27"/>
  <c r="AK530" i="27"/>
  <c r="AK531" i="27"/>
  <c r="AK532" i="27"/>
  <c r="AK533" i="27"/>
  <c r="AK534" i="27"/>
  <c r="AK535" i="27"/>
  <c r="AK536" i="27"/>
  <c r="AK537" i="27"/>
  <c r="AK538" i="27"/>
  <c r="AK539" i="27"/>
  <c r="AK540" i="27"/>
  <c r="AK541" i="27"/>
  <c r="AK542" i="27"/>
  <c r="AK543" i="27"/>
  <c r="AK544" i="27"/>
  <c r="AK545" i="27"/>
  <c r="AK546" i="27"/>
  <c r="AK547" i="27"/>
  <c r="AK548" i="27"/>
  <c r="AK549" i="27"/>
  <c r="AK550" i="27"/>
  <c r="AK551" i="27"/>
  <c r="AK552" i="27"/>
  <c r="AK553" i="27"/>
  <c r="AK554" i="27"/>
  <c r="AK555" i="27"/>
  <c r="AK556" i="27"/>
  <c r="AK557" i="27"/>
  <c r="AK558" i="27"/>
  <c r="AK559" i="27"/>
  <c r="AK560" i="27"/>
  <c r="AK561" i="27"/>
  <c r="AK562" i="27"/>
  <c r="AK563" i="27"/>
  <c r="AK564" i="27"/>
  <c r="AK565" i="27"/>
  <c r="AK566" i="27"/>
  <c r="AK567" i="27"/>
  <c r="AK568" i="27"/>
  <c r="AK569" i="27"/>
  <c r="AK570" i="27"/>
  <c r="AK571" i="27"/>
  <c r="AK572" i="27"/>
  <c r="AK573" i="27"/>
  <c r="AK574" i="27"/>
  <c r="AK575" i="27"/>
  <c r="AK576" i="27"/>
  <c r="AK577" i="27"/>
  <c r="AK578" i="27"/>
  <c r="AK579" i="27"/>
  <c r="AK580" i="27"/>
  <c r="AK581" i="27"/>
  <c r="AK582" i="27"/>
  <c r="AK583" i="27"/>
  <c r="AK584" i="27"/>
  <c r="AK585" i="27"/>
  <c r="AK587" i="27"/>
  <c r="AK588" i="27"/>
  <c r="AK589" i="27"/>
  <c r="AK590" i="27"/>
  <c r="AK591" i="27"/>
  <c r="AK592" i="27"/>
  <c r="AK593" i="27"/>
  <c r="AK594" i="27"/>
  <c r="AK595" i="27"/>
  <c r="AK596" i="27"/>
  <c r="AK597" i="27"/>
  <c r="AK598" i="27"/>
  <c r="AK599" i="27"/>
  <c r="AK600" i="27"/>
  <c r="AK601" i="27"/>
  <c r="AK602" i="27"/>
  <c r="AK603" i="27"/>
  <c r="AK604" i="27"/>
  <c r="AK605" i="27"/>
  <c r="AK606" i="27"/>
  <c r="AK607" i="27"/>
  <c r="AK608" i="27"/>
  <c r="AK609" i="27"/>
  <c r="AK610" i="27"/>
  <c r="AK611" i="27"/>
  <c r="AK612" i="27"/>
  <c r="AK613" i="27"/>
  <c r="AK614" i="27"/>
  <c r="AK615" i="27"/>
  <c r="AK616" i="27"/>
  <c r="AK617" i="27"/>
  <c r="AK618" i="27"/>
  <c r="AK619" i="27"/>
  <c r="AK620" i="27"/>
  <c r="AK621" i="27"/>
  <c r="AK622" i="27"/>
  <c r="AK623" i="27"/>
  <c r="AK624" i="27"/>
  <c r="AK625" i="27"/>
  <c r="AK626" i="27"/>
  <c r="AK627" i="27"/>
  <c r="AK628" i="27"/>
  <c r="AK629" i="27"/>
  <c r="AK630" i="27"/>
  <c r="AK631" i="27"/>
  <c r="AK634" i="27"/>
  <c r="AK635" i="27"/>
  <c r="AK636" i="27"/>
  <c r="AK637" i="27"/>
  <c r="AK638" i="27"/>
  <c r="AK639" i="27"/>
  <c r="AK640" i="27"/>
  <c r="AK641" i="27"/>
  <c r="AK642" i="27"/>
  <c r="AK643" i="27"/>
  <c r="AK644" i="27"/>
  <c r="AK645" i="27"/>
  <c r="AK646" i="27"/>
  <c r="AK654" i="27"/>
  <c r="AK647" i="27"/>
  <c r="AK648" i="27"/>
  <c r="AK649" i="27"/>
  <c r="AK650" i="27"/>
  <c r="AK651" i="27"/>
  <c r="AK652" i="27"/>
  <c r="AK653" i="27"/>
  <c r="AK655" i="27"/>
  <c r="AK656" i="27"/>
  <c r="AK657" i="27"/>
  <c r="AK658" i="27"/>
  <c r="AK659" i="27"/>
  <c r="AK660" i="27"/>
  <c r="AK661" i="27"/>
  <c r="AK662" i="27"/>
  <c r="AK663" i="27"/>
  <c r="AK664" i="27"/>
  <c r="AK665" i="27"/>
  <c r="AK666" i="27"/>
  <c r="AK667" i="27"/>
  <c r="AK668" i="27"/>
  <c r="AK669" i="27"/>
  <c r="AK670" i="27"/>
  <c r="AK671" i="27"/>
  <c r="AK672" i="27"/>
  <c r="AK673" i="27"/>
  <c r="AK674" i="27"/>
  <c r="AK675" i="27"/>
  <c r="AK676" i="27"/>
  <c r="AK677" i="27"/>
  <c r="AK678" i="27"/>
  <c r="AK679" i="27"/>
  <c r="AK680" i="27"/>
  <c r="AK681" i="27"/>
  <c r="AK682" i="27"/>
  <c r="AK683" i="27"/>
  <c r="AK686" i="27"/>
  <c r="AK687" i="27"/>
  <c r="AK688" i="27"/>
  <c r="AK689" i="27"/>
  <c r="AK690" i="27"/>
  <c r="AK691" i="27"/>
  <c r="AK692" i="27"/>
  <c r="AK693" i="27"/>
  <c r="AK694" i="27"/>
  <c r="AK695" i="27"/>
  <c r="AK696" i="27"/>
  <c r="AK697" i="27"/>
  <c r="AK698" i="27"/>
  <c r="AK699" i="27"/>
  <c r="AK700" i="27"/>
  <c r="AK701" i="27"/>
  <c r="AK702" i="27"/>
  <c r="AK703" i="27"/>
  <c r="AK704" i="27"/>
  <c r="AK707" i="27"/>
  <c r="AK708" i="27"/>
  <c r="AK709" i="27"/>
  <c r="AK710" i="27"/>
  <c r="AK711" i="27"/>
  <c r="AK712" i="27"/>
  <c r="AK713" i="27"/>
  <c r="AK714" i="27"/>
  <c r="AK715" i="27"/>
  <c r="AK724" i="27"/>
  <c r="AK716" i="27"/>
  <c r="AK717" i="27"/>
  <c r="AK718" i="27"/>
  <c r="AK719" i="27"/>
  <c r="AK720" i="27"/>
  <c r="AK721" i="27"/>
  <c r="AK722" i="27"/>
  <c r="AK723" i="27"/>
  <c r="AK725" i="27"/>
  <c r="AK726" i="27"/>
  <c r="AK727" i="27"/>
  <c r="AK728" i="27"/>
  <c r="AK729" i="27"/>
  <c r="AK730" i="27"/>
  <c r="AK731" i="27"/>
  <c r="AK732" i="27"/>
  <c r="AK733" i="27"/>
  <c r="AK734" i="27"/>
  <c r="AK735" i="27"/>
  <c r="AK736" i="27"/>
  <c r="AK737" i="27"/>
  <c r="AK738" i="27"/>
  <c r="AK739" i="27"/>
  <c r="AK740" i="27"/>
  <c r="AK741" i="27"/>
  <c r="AK742" i="27"/>
  <c r="AK743" i="27"/>
  <c r="AK744" i="27"/>
  <c r="AK745" i="27"/>
  <c r="AK746" i="27"/>
  <c r="AK747" i="27"/>
  <c r="AK748" i="27"/>
  <c r="AK749" i="27"/>
  <c r="AK750" i="27"/>
  <c r="AK751" i="27"/>
  <c r="AK752" i="27"/>
  <c r="AK753" i="27"/>
  <c r="AK754" i="27"/>
  <c r="AK755" i="27"/>
  <c r="AK756" i="27"/>
  <c r="AK757" i="27"/>
  <c r="AK758" i="27"/>
  <c r="AK759" i="27"/>
  <c r="AK760" i="27"/>
  <c r="AK761" i="27"/>
  <c r="AK762" i="27"/>
  <c r="AK763" i="27"/>
  <c r="AK764" i="27"/>
  <c r="AK765" i="27"/>
  <c r="AK766" i="27"/>
  <c r="AK767" i="27"/>
  <c r="AK768" i="27"/>
  <c r="AK769" i="27"/>
  <c r="AK770" i="27"/>
  <c r="AK771" i="27"/>
  <c r="AK772" i="27"/>
  <c r="AK773" i="27"/>
  <c r="AK774" i="27"/>
  <c r="AK775" i="27"/>
  <c r="AK776" i="27"/>
  <c r="AK777" i="27"/>
  <c r="AK778" i="27"/>
  <c r="AK779" i="27"/>
  <c r="AK780" i="27"/>
  <c r="AK781" i="27"/>
  <c r="AK782" i="27"/>
  <c r="AK783" i="27"/>
  <c r="AK784" i="27"/>
  <c r="AK785" i="27"/>
  <c r="AK786" i="27"/>
  <c r="AK787" i="27"/>
  <c r="AK788" i="27"/>
  <c r="AK789" i="27"/>
  <c r="AK790" i="27"/>
  <c r="AK791" i="27"/>
  <c r="AK792" i="27"/>
  <c r="AK793" i="27"/>
  <c r="AK794" i="27"/>
  <c r="AK795" i="27"/>
  <c r="AK796" i="27"/>
  <c r="AK797" i="27"/>
  <c r="AK798" i="27"/>
  <c r="AK799" i="27"/>
  <c r="AK800" i="27"/>
  <c r="AK801" i="27"/>
  <c r="AK802" i="27"/>
  <c r="AK803" i="27"/>
  <c r="AK804" i="27"/>
  <c r="AK805" i="27"/>
  <c r="AK806" i="27"/>
  <c r="AK807" i="27"/>
  <c r="AK808" i="27"/>
  <c r="AK809" i="27"/>
  <c r="AK810" i="27"/>
  <c r="AK811" i="27"/>
  <c r="AK812" i="27"/>
  <c r="AK813" i="27"/>
  <c r="AK814" i="27"/>
  <c r="AK815" i="27"/>
  <c r="AK816" i="27"/>
  <c r="AK817" i="27"/>
  <c r="AK818" i="27"/>
  <c r="AK819" i="27"/>
  <c r="AK820" i="27"/>
  <c r="AK821" i="27"/>
  <c r="AK822" i="27"/>
  <c r="AK823" i="27"/>
  <c r="AK824" i="27"/>
  <c r="AK825" i="27"/>
  <c r="AK826" i="27"/>
  <c r="AK827" i="27"/>
  <c r="AK828" i="27"/>
  <c r="AK829" i="27"/>
  <c r="AK830" i="27"/>
  <c r="AK831" i="27"/>
  <c r="AK832" i="27"/>
  <c r="AK833" i="27"/>
  <c r="AK834" i="27"/>
  <c r="AK835" i="27"/>
  <c r="AK836" i="27"/>
  <c r="AK837" i="27"/>
  <c r="AK838" i="27"/>
  <c r="AK839" i="27"/>
  <c r="AK840" i="27"/>
  <c r="AK841" i="27"/>
  <c r="AK842" i="27"/>
  <c r="AK843" i="27"/>
  <c r="AK844" i="27"/>
  <c r="AK845" i="27"/>
  <c r="AK846" i="27"/>
  <c r="AK847" i="27"/>
  <c r="AK848" i="27"/>
  <c r="AK849" i="27"/>
  <c r="AK850" i="27"/>
  <c r="AK851" i="27"/>
  <c r="AK852" i="27"/>
  <c r="AK853" i="27"/>
  <c r="AK854" i="27"/>
  <c r="AK855" i="27"/>
  <c r="AK856" i="27"/>
  <c r="AK857" i="27"/>
  <c r="AK858" i="27"/>
  <c r="AK859" i="27"/>
  <c r="AK860" i="27"/>
  <c r="AK861" i="27"/>
  <c r="AK862" i="27"/>
  <c r="AK863" i="27"/>
  <c r="AK864" i="27"/>
  <c r="AK865" i="27"/>
  <c r="AK866" i="27"/>
  <c r="AK867" i="27"/>
  <c r="AK868" i="27"/>
  <c r="AK869" i="27"/>
  <c r="AK870" i="27"/>
  <c r="AK871" i="27"/>
  <c r="AK872" i="27"/>
  <c r="AK873" i="27"/>
  <c r="AK874" i="27"/>
  <c r="AK875" i="27"/>
  <c r="AK876" i="27"/>
  <c r="AK877" i="27"/>
  <c r="AK878" i="27"/>
  <c r="AK879" i="27"/>
  <c r="AK880" i="27"/>
  <c r="AK881" i="27"/>
  <c r="AK882" i="27"/>
  <c r="AK883" i="27"/>
  <c r="AK884" i="27"/>
  <c r="AK885" i="27"/>
  <c r="AK886" i="27"/>
  <c r="AK887" i="27"/>
  <c r="AK888" i="27"/>
  <c r="AK889" i="27"/>
  <c r="AK890" i="27"/>
  <c r="AK891" i="27"/>
  <c r="AK893" i="27"/>
  <c r="AK894" i="27"/>
  <c r="AK895" i="27"/>
  <c r="AK897" i="27"/>
  <c r="AK898" i="27"/>
  <c r="AK899" i="27"/>
  <c r="AK900" i="27"/>
  <c r="AK901" i="27"/>
  <c r="AK902" i="27"/>
  <c r="AK903" i="27"/>
  <c r="AK904" i="27"/>
  <c r="AK905" i="27"/>
  <c r="AK906" i="27"/>
  <c r="AK907" i="27"/>
  <c r="AK909" i="27"/>
  <c r="AK910" i="27"/>
  <c r="AK911" i="27"/>
  <c r="AL6" i="27"/>
  <c r="AL7" i="27"/>
  <c r="AL8" i="27"/>
  <c r="AL9" i="27"/>
  <c r="AL10" i="27"/>
  <c r="AL11" i="27"/>
  <c r="AL12" i="27"/>
  <c r="AL13" i="27"/>
  <c r="AL14" i="27"/>
  <c r="AL15" i="27"/>
  <c r="AL16" i="27"/>
  <c r="AL17" i="27"/>
  <c r="AL18" i="27"/>
  <c r="AL19" i="27"/>
  <c r="AL20" i="27"/>
  <c r="AL21" i="27"/>
  <c r="AL22" i="27"/>
  <c r="AL23" i="27"/>
  <c r="AL24" i="27"/>
  <c r="AL25" i="27"/>
  <c r="AL26" i="27"/>
  <c r="AL27" i="27"/>
  <c r="AL28" i="27"/>
  <c r="AL29" i="27"/>
  <c r="AL30" i="27"/>
  <c r="AL31" i="27"/>
  <c r="AL32" i="27"/>
  <c r="AL33" i="27"/>
  <c r="AL34" i="27"/>
  <c r="AL35" i="27"/>
  <c r="AL36" i="27"/>
  <c r="AL37" i="27"/>
  <c r="AL38" i="27"/>
  <c r="AL39" i="27"/>
  <c r="AL40" i="27"/>
  <c r="AL41" i="27"/>
  <c r="AL42" i="27"/>
  <c r="AL43" i="27"/>
  <c r="AL44" i="27"/>
  <c r="AL45" i="27"/>
  <c r="AL46" i="27"/>
  <c r="AL47" i="27"/>
  <c r="AL48" i="27"/>
  <c r="AL49" i="27"/>
  <c r="AL50" i="27"/>
  <c r="AL51" i="27"/>
  <c r="AL52" i="27"/>
  <c r="AL53" i="27"/>
  <c r="AL55" i="27"/>
  <c r="AL54" i="27"/>
  <c r="AL57" i="27"/>
  <c r="AL58" i="27"/>
  <c r="AL59" i="27"/>
  <c r="AL60" i="27"/>
  <c r="AL61" i="27"/>
  <c r="AL62" i="27"/>
  <c r="AL63" i="27"/>
  <c r="AL64" i="27"/>
  <c r="AL65" i="27"/>
  <c r="AL66" i="27"/>
  <c r="AL67" i="27"/>
  <c r="AL68" i="27"/>
  <c r="AL69" i="27"/>
  <c r="AL70" i="27"/>
  <c r="AL71" i="27"/>
  <c r="AL72" i="27"/>
  <c r="AL73" i="27"/>
  <c r="AL74" i="27"/>
  <c r="AL75" i="27"/>
  <c r="AL76" i="27"/>
  <c r="AL77" i="27"/>
  <c r="AL78" i="27"/>
  <c r="AL79" i="27"/>
  <c r="AL80" i="27"/>
  <c r="AL81" i="27"/>
  <c r="AL83" i="27"/>
  <c r="AL84" i="27"/>
  <c r="AL82" i="27"/>
  <c r="AL85" i="27"/>
  <c r="AL86" i="27"/>
  <c r="AL87" i="27"/>
  <c r="AL88" i="27"/>
  <c r="AL89" i="27"/>
  <c r="AL90" i="27"/>
  <c r="AL91" i="27"/>
  <c r="AL92" i="27"/>
  <c r="AL93" i="27"/>
  <c r="AL94" i="27"/>
  <c r="AL95" i="27"/>
  <c r="AL96" i="27"/>
  <c r="AL97" i="27"/>
  <c r="AL98" i="27"/>
  <c r="AL99" i="27"/>
  <c r="AL100" i="27"/>
  <c r="AL101" i="27"/>
  <c r="AL102" i="27"/>
  <c r="AL103" i="27"/>
  <c r="AL104" i="27"/>
  <c r="AL105" i="27"/>
  <c r="AL106" i="27"/>
  <c r="AL107" i="27"/>
  <c r="AL108" i="27"/>
  <c r="AL109" i="27"/>
  <c r="AL110" i="27"/>
  <c r="AL111" i="27"/>
  <c r="AL112" i="27"/>
  <c r="AL113" i="27"/>
  <c r="AL114" i="27"/>
  <c r="AL115" i="27"/>
  <c r="AL116" i="27"/>
  <c r="AL117" i="27"/>
  <c r="AL119" i="27"/>
  <c r="AL121" i="27"/>
  <c r="AL122" i="27"/>
  <c r="AL123" i="27"/>
  <c r="AL124" i="27"/>
  <c r="AL125" i="27"/>
  <c r="AL126" i="27"/>
  <c r="AL127" i="27"/>
  <c r="AL128" i="27"/>
  <c r="AL129" i="27"/>
  <c r="AL130" i="27"/>
  <c r="AL131" i="27"/>
  <c r="AL132" i="27"/>
  <c r="AL133" i="27"/>
  <c r="AL134" i="27"/>
  <c r="AL135" i="27"/>
  <c r="AL136" i="27"/>
  <c r="AL137" i="27"/>
  <c r="AL138" i="27"/>
  <c r="AL139" i="27"/>
  <c r="AL118" i="27"/>
  <c r="AL140" i="27"/>
  <c r="AL141" i="27"/>
  <c r="AL142" i="27"/>
  <c r="AL143" i="27"/>
  <c r="AL144" i="27"/>
  <c r="AL145" i="27"/>
  <c r="AL146" i="27"/>
  <c r="AL147" i="27"/>
  <c r="AL148" i="27"/>
  <c r="AL149" i="27"/>
  <c r="AL150" i="27"/>
  <c r="AL151" i="27"/>
  <c r="AL152" i="27"/>
  <c r="AL153" i="27"/>
  <c r="AL154" i="27"/>
  <c r="AL155" i="27"/>
  <c r="AL156" i="27"/>
  <c r="AL157" i="27"/>
  <c r="AL158" i="27"/>
  <c r="AL159" i="27"/>
  <c r="AL160" i="27"/>
  <c r="AL161" i="27"/>
  <c r="AL162" i="27"/>
  <c r="AL163" i="27"/>
  <c r="AL164" i="27"/>
  <c r="AL165" i="27"/>
  <c r="AL166" i="27"/>
  <c r="AL167" i="27"/>
  <c r="AL168" i="27"/>
  <c r="AL169" i="27"/>
  <c r="AL170" i="27"/>
  <c r="AL171" i="27"/>
  <c r="AL172" i="27"/>
  <c r="AL173" i="27"/>
  <c r="AL174" i="27"/>
  <c r="AL175" i="27"/>
  <c r="AL176" i="27"/>
  <c r="AL177" i="27"/>
  <c r="AL178" i="27"/>
  <c r="AL179" i="27"/>
  <c r="AL180" i="27"/>
  <c r="AL181" i="27"/>
  <c r="AL182" i="27"/>
  <c r="AL183" i="27"/>
  <c r="AL184" i="27"/>
  <c r="AL185" i="27"/>
  <c r="AL186" i="27"/>
  <c r="AL187" i="27"/>
  <c r="AL188" i="27"/>
  <c r="AL189" i="27"/>
  <c r="AL190" i="27"/>
  <c r="AL191" i="27"/>
  <c r="AL192" i="27"/>
  <c r="AL193" i="27"/>
  <c r="AL194" i="27"/>
  <c r="AL195" i="27"/>
  <c r="AL196" i="27"/>
  <c r="AL197" i="27"/>
  <c r="AL198" i="27"/>
  <c r="AL199" i="27"/>
  <c r="AL200" i="27"/>
  <c r="AL201" i="27"/>
  <c r="AL202" i="27"/>
  <c r="AL203" i="27"/>
  <c r="AL204" i="27"/>
  <c r="AL205" i="27"/>
  <c r="AL206" i="27"/>
  <c r="AL207" i="27"/>
  <c r="AL208" i="27"/>
  <c r="AL209" i="27"/>
  <c r="AL210" i="27"/>
  <c r="AL211" i="27"/>
  <c r="AL212" i="27"/>
  <c r="AL213" i="27"/>
  <c r="AL214" i="27"/>
  <c r="AL215" i="27"/>
  <c r="AL216" i="27"/>
  <c r="AL217" i="27"/>
  <c r="AL218" i="27"/>
  <c r="AL219" i="27"/>
  <c r="AL220" i="27"/>
  <c r="AL221" i="27"/>
  <c r="AL222" i="27"/>
  <c r="AL223" i="27"/>
  <c r="AL224" i="27"/>
  <c r="AL225" i="27"/>
  <c r="AL226" i="27"/>
  <c r="AL227" i="27"/>
  <c r="AL228" i="27"/>
  <c r="AL229" i="27"/>
  <c r="AL230" i="27"/>
  <c r="AL231" i="27"/>
  <c r="AL232" i="27"/>
  <c r="AL233" i="27"/>
  <c r="AL234" i="27"/>
  <c r="AL235" i="27"/>
  <c r="AL236" i="27"/>
  <c r="AL237" i="27"/>
  <c r="AL238" i="27"/>
  <c r="AL239" i="27"/>
  <c r="AL240" i="27"/>
  <c r="AL241" i="27"/>
  <c r="AL242" i="27"/>
  <c r="AL243" i="27"/>
  <c r="AL244" i="27"/>
  <c r="AL245" i="27"/>
  <c r="AL246" i="27"/>
  <c r="AL247" i="27"/>
  <c r="AL248" i="27"/>
  <c r="AL249" i="27"/>
  <c r="AL250" i="27"/>
  <c r="AL251" i="27"/>
  <c r="AL252" i="27"/>
  <c r="AL253" i="27"/>
  <c r="AL254" i="27"/>
  <c r="AL255" i="27"/>
  <c r="AL256" i="27"/>
  <c r="AL257" i="27"/>
  <c r="AL258" i="27"/>
  <c r="AL259" i="27"/>
  <c r="AL260" i="27"/>
  <c r="AL261" i="27"/>
  <c r="AL262" i="27"/>
  <c r="AL263" i="27"/>
  <c r="AL264" i="27"/>
  <c r="AL265" i="27"/>
  <c r="AL266" i="27"/>
  <c r="AL267" i="27"/>
  <c r="AL268" i="27"/>
  <c r="AL269" i="27"/>
  <c r="AL270" i="27"/>
  <c r="AL271" i="27"/>
  <c r="AL272" i="27"/>
  <c r="AL273" i="27"/>
  <c r="AL274" i="27"/>
  <c r="AL275" i="27"/>
  <c r="AL276" i="27"/>
  <c r="AL277" i="27"/>
  <c r="AL278" i="27"/>
  <c r="AL279" i="27"/>
  <c r="AL280" i="27"/>
  <c r="AL281" i="27"/>
  <c r="AL282" i="27"/>
  <c r="AL283" i="27"/>
  <c r="AL284" i="27"/>
  <c r="AL285" i="27"/>
  <c r="AL286" i="27"/>
  <c r="AL287" i="27"/>
  <c r="AL288" i="27"/>
  <c r="AL289" i="27"/>
  <c r="AL290" i="27"/>
  <c r="AL291" i="27"/>
  <c r="AL292" i="27"/>
  <c r="AL293" i="27"/>
  <c r="AL294" i="27"/>
  <c r="AL295" i="27"/>
  <c r="AL296" i="27"/>
  <c r="AL297" i="27"/>
  <c r="AL298" i="27"/>
  <c r="AL299" i="27"/>
  <c r="AL300" i="27"/>
  <c r="AL301" i="27"/>
  <c r="AL302" i="27"/>
  <c r="AL303" i="27"/>
  <c r="AL304" i="27"/>
  <c r="AL305" i="27"/>
  <c r="AL306" i="27"/>
  <c r="AL307" i="27"/>
  <c r="AL308" i="27"/>
  <c r="AL309" i="27"/>
  <c r="AL310" i="27"/>
  <c r="AL311" i="27"/>
  <c r="AL312" i="27"/>
  <c r="AL313" i="27"/>
  <c r="AL314" i="27"/>
  <c r="AL315" i="27"/>
  <c r="AL316" i="27"/>
  <c r="AL317" i="27"/>
  <c r="AL318" i="27"/>
  <c r="AL319" i="27"/>
  <c r="AL320" i="27"/>
  <c r="AL321" i="27"/>
  <c r="AL322" i="27"/>
  <c r="AL323" i="27"/>
  <c r="AL324" i="27"/>
  <c r="AL325" i="27"/>
  <c r="AL326" i="27"/>
  <c r="AL327" i="27"/>
  <c r="AL328" i="27"/>
  <c r="AL329" i="27"/>
  <c r="AL330" i="27"/>
  <c r="AL331" i="27"/>
  <c r="AL332" i="27"/>
  <c r="AL333" i="27"/>
  <c r="AL334" i="27"/>
  <c r="AL335" i="27"/>
  <c r="AL336" i="27"/>
  <c r="AL337" i="27"/>
  <c r="AL338" i="27"/>
  <c r="AL339" i="27"/>
  <c r="AL340" i="27"/>
  <c r="AL341" i="27"/>
  <c r="AL342" i="27"/>
  <c r="AL343" i="27"/>
  <c r="AL344" i="27"/>
  <c r="AL345" i="27"/>
  <c r="AL346" i="27"/>
  <c r="AL347" i="27"/>
  <c r="AL348" i="27"/>
  <c r="AL349" i="27"/>
  <c r="AL350" i="27"/>
  <c r="AL351" i="27"/>
  <c r="AL352" i="27"/>
  <c r="AL353" i="27"/>
  <c r="AL354" i="27"/>
  <c r="AL355" i="27"/>
  <c r="AL356" i="27"/>
  <c r="AL357" i="27"/>
  <c r="AL358" i="27"/>
  <c r="AL359" i="27"/>
  <c r="AL360" i="27"/>
  <c r="AL361" i="27"/>
  <c r="AL362" i="27"/>
  <c r="AL363" i="27"/>
  <c r="AL364" i="27"/>
  <c r="AL365" i="27"/>
  <c r="AL366" i="27"/>
  <c r="AL367" i="27"/>
  <c r="AL368" i="27"/>
  <c r="AL369" i="27"/>
  <c r="AL370" i="27"/>
  <c r="AL371" i="27"/>
  <c r="AL372" i="27"/>
  <c r="AL373" i="27"/>
  <c r="AL374" i="27"/>
  <c r="AL375" i="27"/>
  <c r="AL376" i="27"/>
  <c r="AL377" i="27"/>
  <c r="AL378" i="27"/>
  <c r="AL379" i="27"/>
  <c r="AL380" i="27"/>
  <c r="AL381" i="27"/>
  <c r="AL382" i="27"/>
  <c r="AL383" i="27"/>
  <c r="AL384" i="27"/>
  <c r="AL385" i="27"/>
  <c r="AL386" i="27"/>
  <c r="AL387" i="27"/>
  <c r="AL388" i="27"/>
  <c r="AL389" i="27"/>
  <c r="AL390" i="27"/>
  <c r="AL391" i="27"/>
  <c r="AL392" i="27"/>
  <c r="AL393" i="27"/>
  <c r="AL394" i="27"/>
  <c r="AL395" i="27"/>
  <c r="AL396" i="27"/>
  <c r="AL397" i="27"/>
  <c r="AL398" i="27"/>
  <c r="AL399" i="27"/>
  <c r="AL400" i="27"/>
  <c r="AL401" i="27"/>
  <c r="AL402" i="27"/>
  <c r="AL403" i="27"/>
  <c r="AL404" i="27"/>
  <c r="AL405" i="27"/>
  <c r="AL406" i="27"/>
  <c r="AL407" i="27"/>
  <c r="AL408" i="27"/>
  <c r="AL409" i="27"/>
  <c r="AL410" i="27"/>
  <c r="AL411" i="27"/>
  <c r="AL412" i="27"/>
  <c r="AL413" i="27"/>
  <c r="AL414" i="27"/>
  <c r="AL415" i="27"/>
  <c r="AL416" i="27"/>
  <c r="AL417" i="27"/>
  <c r="AL418" i="27"/>
  <c r="AL419" i="27"/>
  <c r="AL420" i="27"/>
  <c r="AL421" i="27"/>
  <c r="AL422" i="27"/>
  <c r="AL423" i="27"/>
  <c r="AL424" i="27"/>
  <c r="AL425" i="27"/>
  <c r="AL426" i="27"/>
  <c r="AL427" i="27"/>
  <c r="AL428" i="27"/>
  <c r="AL429" i="27"/>
  <c r="AL430" i="27"/>
  <c r="AL431" i="27"/>
  <c r="AL432" i="27"/>
  <c r="AL433" i="27"/>
  <c r="AL434" i="27"/>
  <c r="AL435" i="27"/>
  <c r="AL436" i="27"/>
  <c r="AL437" i="27"/>
  <c r="AL438" i="27"/>
  <c r="AL439" i="27"/>
  <c r="AL440" i="27"/>
  <c r="AL441" i="27"/>
  <c r="AL442" i="27"/>
  <c r="AL443" i="27"/>
  <c r="AL444" i="27"/>
  <c r="AL445" i="27"/>
  <c r="AL446" i="27"/>
  <c r="AL447" i="27"/>
  <c r="AL448" i="27"/>
  <c r="AL449" i="27"/>
  <c r="AL450" i="27"/>
  <c r="AL451" i="27"/>
  <c r="AL452" i="27"/>
  <c r="AL453" i="27"/>
  <c r="AL454" i="27"/>
  <c r="AL455" i="27"/>
  <c r="AL456" i="27"/>
  <c r="AL457" i="27"/>
  <c r="AL458" i="27"/>
  <c r="AL459" i="27"/>
  <c r="AL460" i="27"/>
  <c r="AL461" i="27"/>
  <c r="AL462" i="27"/>
  <c r="AL464" i="27"/>
  <c r="AL465" i="27"/>
  <c r="AL463" i="27"/>
  <c r="AL466" i="27"/>
  <c r="AL467" i="27"/>
  <c r="AL468" i="27"/>
  <c r="AL469" i="27"/>
  <c r="AL470" i="27"/>
  <c r="AL471" i="27"/>
  <c r="AL472" i="27"/>
  <c r="AL473" i="27"/>
  <c r="AL474" i="27"/>
  <c r="AL475" i="27"/>
  <c r="AL476" i="27"/>
  <c r="AL477" i="27"/>
  <c r="AL478" i="27"/>
  <c r="AL479" i="27"/>
  <c r="AL480" i="27"/>
  <c r="AL481" i="27"/>
  <c r="AL482" i="27"/>
  <c r="AL483" i="27"/>
  <c r="AL484" i="27"/>
  <c r="AL485" i="27"/>
  <c r="AL486" i="27"/>
  <c r="AL487" i="27"/>
  <c r="AL488" i="27"/>
  <c r="AL489" i="27"/>
  <c r="AL490" i="27"/>
  <c r="AL491" i="27"/>
  <c r="AL492" i="27"/>
  <c r="AL493" i="27"/>
  <c r="AL494" i="27"/>
  <c r="AL495" i="27"/>
  <c r="AL496" i="27"/>
  <c r="AL497" i="27"/>
  <c r="AL498" i="27"/>
  <c r="AL499" i="27"/>
  <c r="AL500" i="27"/>
  <c r="AL501" i="27"/>
  <c r="AL502" i="27"/>
  <c r="AL503" i="27"/>
  <c r="AL504" i="27"/>
  <c r="AL505" i="27"/>
  <c r="AL506" i="27"/>
  <c r="AL507" i="27"/>
  <c r="AL508" i="27"/>
  <c r="AL509" i="27"/>
  <c r="AL510" i="27"/>
  <c r="AL512" i="27"/>
  <c r="AL513" i="27"/>
  <c r="AL514" i="27"/>
  <c r="AL515" i="27"/>
  <c r="AL516" i="27"/>
  <c r="AL517" i="27"/>
  <c r="AL518" i="27"/>
  <c r="AL519" i="27"/>
  <c r="AL520" i="27"/>
  <c r="AL521" i="27"/>
  <c r="AL522" i="27"/>
  <c r="AL523" i="27"/>
  <c r="AL524" i="27"/>
  <c r="AL525" i="27"/>
  <c r="AL526" i="27"/>
  <c r="AL527" i="27"/>
  <c r="AL528" i="27"/>
  <c r="AL529" i="27"/>
  <c r="AL530" i="27"/>
  <c r="AL531" i="27"/>
  <c r="AL532" i="27"/>
  <c r="AL533" i="27"/>
  <c r="AL534" i="27"/>
  <c r="AL535" i="27"/>
  <c r="AL536" i="27"/>
  <c r="AL537" i="27"/>
  <c r="AL538" i="27"/>
  <c r="AL539" i="27"/>
  <c r="AL540" i="27"/>
  <c r="AL541" i="27"/>
  <c r="AL542" i="27"/>
  <c r="AL543" i="27"/>
  <c r="AL544" i="27"/>
  <c r="AL545" i="27"/>
  <c r="AL546" i="27"/>
  <c r="AL547" i="27"/>
  <c r="AL548" i="27"/>
  <c r="AL549" i="27"/>
  <c r="AL550" i="27"/>
  <c r="AL551" i="27"/>
  <c r="AL552" i="27"/>
  <c r="AL553" i="27"/>
  <c r="AL554" i="27"/>
  <c r="AL555" i="27"/>
  <c r="AL556" i="27"/>
  <c r="AL557" i="27"/>
  <c r="AL558" i="27"/>
  <c r="AL559" i="27"/>
  <c r="AL560" i="27"/>
  <c r="AL561" i="27"/>
  <c r="AL562" i="27"/>
  <c r="AL563" i="27"/>
  <c r="AL564" i="27"/>
  <c r="AL565" i="27"/>
  <c r="AL566" i="27"/>
  <c r="AL567" i="27"/>
  <c r="AL568" i="27"/>
  <c r="AL569" i="27"/>
  <c r="AL570" i="27"/>
  <c r="AL571" i="27"/>
  <c r="AL572" i="27"/>
  <c r="AL573" i="27"/>
  <c r="AL574" i="27"/>
  <c r="AL575" i="27"/>
  <c r="AL576" i="27"/>
  <c r="AL577" i="27"/>
  <c r="AL578" i="27"/>
  <c r="AL579" i="27"/>
  <c r="AL580" i="27"/>
  <c r="AL581" i="27"/>
  <c r="AL582" i="27"/>
  <c r="AL583" i="27"/>
  <c r="AL584" i="27"/>
  <c r="AL585" i="27"/>
  <c r="AL587" i="27"/>
  <c r="AL588" i="27"/>
  <c r="AL589" i="27"/>
  <c r="AL590" i="27"/>
  <c r="AL591" i="27"/>
  <c r="AL592" i="27"/>
  <c r="AL593" i="27"/>
  <c r="AL594" i="27"/>
  <c r="AL595" i="27"/>
  <c r="AL596" i="27"/>
  <c r="AL597" i="27"/>
  <c r="AL598" i="27"/>
  <c r="AL599" i="27"/>
  <c r="AL600" i="27"/>
  <c r="AL601" i="27"/>
  <c r="AL602" i="27"/>
  <c r="AL603" i="27"/>
  <c r="AL604" i="27"/>
  <c r="AL605" i="27"/>
  <c r="AL606" i="27"/>
  <c r="AL607" i="27"/>
  <c r="AL608" i="27"/>
  <c r="AL609" i="27"/>
  <c r="AL610" i="27"/>
  <c r="AL611" i="27"/>
  <c r="AL612" i="27"/>
  <c r="AL613" i="27"/>
  <c r="AL614" i="27"/>
  <c r="AL615" i="27"/>
  <c r="AL616" i="27"/>
  <c r="AL617" i="27"/>
  <c r="AL618" i="27"/>
  <c r="AL619" i="27"/>
  <c r="AL620" i="27"/>
  <c r="AL621" i="27"/>
  <c r="AL622" i="27"/>
  <c r="AL623" i="27"/>
  <c r="AL624" i="27"/>
  <c r="AL625" i="27"/>
  <c r="AL626" i="27"/>
  <c r="AL627" i="27"/>
  <c r="AL628" i="27"/>
  <c r="AL629" i="27"/>
  <c r="AL630" i="27"/>
  <c r="AL631" i="27"/>
  <c r="AL634" i="27"/>
  <c r="AL635" i="27"/>
  <c r="AL636" i="27"/>
  <c r="AL637" i="27"/>
  <c r="AL638" i="27"/>
  <c r="AL639" i="27"/>
  <c r="AL640" i="27"/>
  <c r="AL641" i="27"/>
  <c r="AL642" i="27"/>
  <c r="AL643" i="27"/>
  <c r="AL644" i="27"/>
  <c r="AL645" i="27"/>
  <c r="AL646" i="27"/>
  <c r="AL654" i="27"/>
  <c r="AL647" i="27"/>
  <c r="AL648" i="27"/>
  <c r="AL649" i="27"/>
  <c r="AL650" i="27"/>
  <c r="AL651" i="27"/>
  <c r="AL652" i="27"/>
  <c r="AL653" i="27"/>
  <c r="AL655" i="27"/>
  <c r="AL656" i="27"/>
  <c r="AL657" i="27"/>
  <c r="AL658" i="27"/>
  <c r="AL659" i="27"/>
  <c r="AL660" i="27"/>
  <c r="AL661" i="27"/>
  <c r="AL662" i="27"/>
  <c r="AL663" i="27"/>
  <c r="AL664" i="27"/>
  <c r="AL665" i="27"/>
  <c r="AL666" i="27"/>
  <c r="AL667" i="27"/>
  <c r="AL668" i="27"/>
  <c r="AL669" i="27"/>
  <c r="AL670" i="27"/>
  <c r="AL671" i="27"/>
  <c r="AL672" i="27"/>
  <c r="AL673" i="27"/>
  <c r="AL674" i="27"/>
  <c r="AL675" i="27"/>
  <c r="AL676" i="27"/>
  <c r="AL677" i="27"/>
  <c r="AL678" i="27"/>
  <c r="AL679" i="27"/>
  <c r="AL680" i="27"/>
  <c r="AL681" i="27"/>
  <c r="AL682" i="27"/>
  <c r="AL683" i="27"/>
  <c r="AL686" i="27"/>
  <c r="AL687" i="27"/>
  <c r="AL688" i="27"/>
  <c r="AL689" i="27"/>
  <c r="AL690" i="27"/>
  <c r="AL691" i="27"/>
  <c r="AL692" i="27"/>
  <c r="AL693" i="27"/>
  <c r="AL694" i="27"/>
  <c r="AL695" i="27"/>
  <c r="AL696" i="27"/>
  <c r="AL697" i="27"/>
  <c r="AL698" i="27"/>
  <c r="AL699" i="27"/>
  <c r="AL700" i="27"/>
  <c r="AL701" i="27"/>
  <c r="AL702" i="27"/>
  <c r="AL703" i="27"/>
  <c r="AL704" i="27"/>
  <c r="AL707" i="27"/>
  <c r="AL708" i="27"/>
  <c r="AL709" i="27"/>
  <c r="AL710" i="27"/>
  <c r="AL711" i="27"/>
  <c r="AL712" i="27"/>
  <c r="AL713" i="27"/>
  <c r="AL714" i="27"/>
  <c r="AL715" i="27"/>
  <c r="AL724" i="27"/>
  <c r="AL716" i="27"/>
  <c r="AL717" i="27"/>
  <c r="AL718" i="27"/>
  <c r="AL719" i="27"/>
  <c r="AL720" i="27"/>
  <c r="AL721" i="27"/>
  <c r="AL722" i="27"/>
  <c r="AL723" i="27"/>
  <c r="AL725" i="27"/>
  <c r="AL726" i="27"/>
  <c r="AL727" i="27"/>
  <c r="AL728" i="27"/>
  <c r="AL729" i="27"/>
  <c r="AL730" i="27"/>
  <c r="AL731" i="27"/>
  <c r="AL732" i="27"/>
  <c r="AL733" i="27"/>
  <c r="AL734" i="27"/>
  <c r="AL735" i="27"/>
  <c r="AL736" i="27"/>
  <c r="AL737" i="27"/>
  <c r="AL738" i="27"/>
  <c r="AL739" i="27"/>
  <c r="AL740" i="27"/>
  <c r="AL741" i="27"/>
  <c r="AL742" i="27"/>
  <c r="AL743" i="27"/>
  <c r="AL744" i="27"/>
  <c r="AL745" i="27"/>
  <c r="AL746" i="27"/>
  <c r="AL747" i="27"/>
  <c r="AL748" i="27"/>
  <c r="AL749" i="27"/>
  <c r="AL750" i="27"/>
  <c r="AL751" i="27"/>
  <c r="AL752" i="27"/>
  <c r="AL753" i="27"/>
  <c r="AL754" i="27"/>
  <c r="AL755" i="27"/>
  <c r="AL756" i="27"/>
  <c r="AL757" i="27"/>
  <c r="AL758" i="27"/>
  <c r="AL759" i="27"/>
  <c r="AL760" i="27"/>
  <c r="AL761" i="27"/>
  <c r="AL762" i="27"/>
  <c r="AL763" i="27"/>
  <c r="AL764" i="27"/>
  <c r="AL765" i="27"/>
  <c r="AL766" i="27"/>
  <c r="AL767" i="27"/>
  <c r="AL768" i="27"/>
  <c r="AL769" i="27"/>
  <c r="AL770" i="27"/>
  <c r="AL771" i="27"/>
  <c r="AL772" i="27"/>
  <c r="AL773" i="27"/>
  <c r="AL774" i="27"/>
  <c r="AL775" i="27"/>
  <c r="AL776" i="27"/>
  <c r="AL777" i="27"/>
  <c r="AL778" i="27"/>
  <c r="AL779" i="27"/>
  <c r="AL780" i="27"/>
  <c r="AL781" i="27"/>
  <c r="AL782" i="27"/>
  <c r="AL783" i="27"/>
  <c r="AL784" i="27"/>
  <c r="AL785" i="27"/>
  <c r="AL786" i="27"/>
  <c r="AL787" i="27"/>
  <c r="AL788" i="27"/>
  <c r="AL789" i="27"/>
  <c r="AL790" i="27"/>
  <c r="AL791" i="27"/>
  <c r="AL792" i="27"/>
  <c r="AL793" i="27"/>
  <c r="AL794" i="27"/>
  <c r="AL795" i="27"/>
  <c r="AL796" i="27"/>
  <c r="AL797" i="27"/>
  <c r="AL798" i="27"/>
  <c r="AL799" i="27"/>
  <c r="AL800" i="27"/>
  <c r="AL801" i="27"/>
  <c r="AL802" i="27"/>
  <c r="AL803" i="27"/>
  <c r="AL804" i="27"/>
  <c r="AL805" i="27"/>
  <c r="AL806" i="27"/>
  <c r="AL807" i="27"/>
  <c r="AL808" i="27"/>
  <c r="AL809" i="27"/>
  <c r="AL810" i="27"/>
  <c r="AL811" i="27"/>
  <c r="AL812" i="27"/>
  <c r="AL813" i="27"/>
  <c r="AL814" i="27"/>
  <c r="AL815" i="27"/>
  <c r="AL816" i="27"/>
  <c r="AL817" i="27"/>
  <c r="AL818" i="27"/>
  <c r="AL819" i="27"/>
  <c r="AL820" i="27"/>
  <c r="AL821" i="27"/>
  <c r="AL822" i="27"/>
  <c r="AL823" i="27"/>
  <c r="AL824" i="27"/>
  <c r="AL825" i="27"/>
  <c r="AL826" i="27"/>
  <c r="AL827" i="27"/>
  <c r="AL828" i="27"/>
  <c r="AL829" i="27"/>
  <c r="AL830" i="27"/>
  <c r="AL831" i="27"/>
  <c r="AL832" i="27"/>
  <c r="AL833" i="27"/>
  <c r="AL834" i="27"/>
  <c r="AL835" i="27"/>
  <c r="AL836" i="27"/>
  <c r="AL837" i="27"/>
  <c r="AL838" i="27"/>
  <c r="AL839" i="27"/>
  <c r="AL840" i="27"/>
  <c r="AL841" i="27"/>
  <c r="AL842" i="27"/>
  <c r="AL843" i="27"/>
  <c r="AL844" i="27"/>
  <c r="AL845" i="27"/>
  <c r="AL846" i="27"/>
  <c r="AL847" i="27"/>
  <c r="AL848" i="27"/>
  <c r="AL849" i="27"/>
  <c r="AL850" i="27"/>
  <c r="AL851" i="27"/>
  <c r="AL852" i="27"/>
  <c r="AL853" i="27"/>
  <c r="AL854" i="27"/>
  <c r="AL855" i="27"/>
  <c r="AL856" i="27"/>
  <c r="AL857" i="27"/>
  <c r="AL858" i="27"/>
  <c r="AL859" i="27"/>
  <c r="AL860" i="27"/>
  <c r="AL861" i="27"/>
  <c r="AL862" i="27"/>
  <c r="AL863" i="27"/>
  <c r="AL864" i="27"/>
  <c r="AL865" i="27"/>
  <c r="AL866" i="27"/>
  <c r="AL867" i="27"/>
  <c r="AL868" i="27"/>
  <c r="AL869" i="27"/>
  <c r="AL870" i="27"/>
  <c r="AL871" i="27"/>
  <c r="AL872" i="27"/>
  <c r="AL873" i="27"/>
  <c r="AL874" i="27"/>
  <c r="AL875" i="27"/>
  <c r="AL876" i="27"/>
  <c r="AL877" i="27"/>
  <c r="AL878" i="27"/>
  <c r="AL879" i="27"/>
  <c r="AL880" i="27"/>
  <c r="AL881" i="27"/>
  <c r="AL882" i="27"/>
  <c r="AL883" i="27"/>
  <c r="AL884" i="27"/>
  <c r="AL885" i="27"/>
  <c r="AL886" i="27"/>
  <c r="AL887" i="27"/>
  <c r="AL888" i="27"/>
  <c r="AL889" i="27"/>
  <c r="AL890" i="27"/>
  <c r="AL891" i="27"/>
  <c r="AL893" i="27"/>
  <c r="AL894" i="27"/>
  <c r="AL895" i="27"/>
  <c r="AL897" i="27"/>
  <c r="AL898" i="27"/>
  <c r="AL899" i="27"/>
  <c r="AL900" i="27"/>
  <c r="AL901" i="27"/>
  <c r="AL902" i="27"/>
  <c r="AL903" i="27"/>
  <c r="AL904" i="27"/>
  <c r="AL905" i="27"/>
  <c r="AL906" i="27"/>
  <c r="AL907" i="27"/>
  <c r="AL909" i="27"/>
  <c r="AL910" i="27"/>
  <c r="AL911" i="27"/>
  <c r="E890" i="27"/>
  <c r="J890" i="27"/>
  <c r="BO890" i="27" s="1"/>
  <c r="K890" i="27"/>
  <c r="L890" i="27"/>
  <c r="M890" i="27"/>
  <c r="O890" i="27"/>
  <c r="P890" i="27" s="1"/>
  <c r="AN890" i="27"/>
  <c r="AZ890" i="27" s="1"/>
  <c r="AS890" i="27"/>
  <c r="AT890" i="27"/>
  <c r="AW890" i="27"/>
  <c r="AX890" i="27"/>
  <c r="AY890" i="27" s="1"/>
  <c r="BE890" i="27"/>
  <c r="BJ890" i="27"/>
  <c r="E894" i="27"/>
  <c r="J894" i="27"/>
  <c r="BO894" i="27" s="1"/>
  <c r="K894" i="27"/>
  <c r="L894" i="27"/>
  <c r="M894" i="27"/>
  <c r="BD894" i="27" s="1"/>
  <c r="BF894" i="27" s="1"/>
  <c r="O894" i="27"/>
  <c r="P894" i="27" s="1"/>
  <c r="AN894" i="27"/>
  <c r="AZ894" i="27" s="1"/>
  <c r="AS894" i="27"/>
  <c r="AT894" i="27"/>
  <c r="AW894" i="27"/>
  <c r="AX894" i="27"/>
  <c r="AY894" i="27" s="1"/>
  <c r="BE894" i="27"/>
  <c r="BJ894" i="27"/>
  <c r="E82" i="27"/>
  <c r="J82" i="27"/>
  <c r="BO82" i="27" s="1"/>
  <c r="K82" i="27"/>
  <c r="L82" i="27"/>
  <c r="M82" i="27"/>
  <c r="BD82" i="27" s="1"/>
  <c r="BF82" i="27" s="1"/>
  <c r="O82" i="27"/>
  <c r="P82" i="27" s="1"/>
  <c r="AN82" i="27"/>
  <c r="BA82" i="27" s="1"/>
  <c r="BB82" i="27" s="1"/>
  <c r="AS82" i="27"/>
  <c r="AT82" i="27"/>
  <c r="AW82" i="27"/>
  <c r="AX82" i="27"/>
  <c r="AY82" i="27" s="1"/>
  <c r="BE82" i="27"/>
  <c r="BJ82" i="27"/>
  <c r="BO633" i="27" l="1"/>
  <c r="BN633" i="27"/>
  <c r="BP633" i="27"/>
  <c r="BR633" i="27"/>
  <c r="AP633" i="27"/>
  <c r="BA633" i="27"/>
  <c r="BB633" i="27" s="1"/>
  <c r="AO633" i="27"/>
  <c r="AQ633" i="27" s="1"/>
  <c r="BH633" i="27"/>
  <c r="BD633" i="27"/>
  <c r="BF633" i="27" s="1"/>
  <c r="AJ633" i="27"/>
  <c r="N633" i="27"/>
  <c r="A890" i="27"/>
  <c r="BD890" i="27"/>
  <c r="BF890" i="27" s="1"/>
  <c r="A82" i="27"/>
  <c r="A894" i="27"/>
  <c r="AU890" i="27"/>
  <c r="AU894" i="27"/>
  <c r="AU82" i="27"/>
  <c r="BM890" i="27"/>
  <c r="BN890" i="27"/>
  <c r="BR890" i="27"/>
  <c r="BI890" i="27"/>
  <c r="BN82" i="27"/>
  <c r="BH890" i="27"/>
  <c r="AP890" i="27"/>
  <c r="AO890" i="27"/>
  <c r="AQ890" i="27" s="1"/>
  <c r="AJ894" i="27"/>
  <c r="AJ890" i="27"/>
  <c r="BA890" i="27"/>
  <c r="BB890" i="27" s="1"/>
  <c r="N890" i="27"/>
  <c r="BM82" i="27"/>
  <c r="BP890" i="27"/>
  <c r="BP894" i="27"/>
  <c r="AP894" i="27"/>
  <c r="BH82" i="27"/>
  <c r="BR894" i="27"/>
  <c r="AO894" i="27"/>
  <c r="AQ894" i="27" s="1"/>
  <c r="BI894" i="27"/>
  <c r="BM894" i="27"/>
  <c r="BA894" i="27"/>
  <c r="BB894" i="27" s="1"/>
  <c r="BN894" i="27"/>
  <c r="BI82" i="27"/>
  <c r="AZ82" i="27"/>
  <c r="AP82" i="27"/>
  <c r="BH894" i="27"/>
  <c r="AO82" i="27"/>
  <c r="AQ82" i="27" s="1"/>
  <c r="AJ82" i="27"/>
  <c r="N894" i="27"/>
  <c r="N82" i="27"/>
  <c r="BR82" i="27"/>
  <c r="BP82" i="27"/>
  <c r="E887" i="27"/>
  <c r="J887" i="27"/>
  <c r="BO887" i="27" s="1"/>
  <c r="K887" i="27"/>
  <c r="L887" i="27"/>
  <c r="M887" i="27"/>
  <c r="BD887" i="27" s="1"/>
  <c r="BF887" i="27" s="1"/>
  <c r="O887" i="27"/>
  <c r="P887" i="27" s="1"/>
  <c r="AN887" i="27"/>
  <c r="AO887" i="27" s="1"/>
  <c r="AQ887" i="27" s="1"/>
  <c r="AS887" i="27"/>
  <c r="AT887" i="27"/>
  <c r="AW887" i="27"/>
  <c r="AX887" i="27"/>
  <c r="AY887" i="27" s="1"/>
  <c r="BE887" i="27"/>
  <c r="BJ887" i="27"/>
  <c r="A887" i="27" l="1"/>
  <c r="AU887" i="27"/>
  <c r="BN887" i="27"/>
  <c r="BM887" i="27"/>
  <c r="AP887" i="27"/>
  <c r="BA887" i="27"/>
  <c r="BB887" i="27" s="1"/>
  <c r="BR887" i="27"/>
  <c r="BP887" i="27"/>
  <c r="BI887" i="27"/>
  <c r="BH887" i="27"/>
  <c r="AJ887" i="27"/>
  <c r="AZ887" i="27"/>
  <c r="N887" i="27"/>
  <c r="J818" i="27" l="1"/>
  <c r="J840" i="27"/>
  <c r="J841" i="27"/>
  <c r="J842" i="27"/>
  <c r="J814" i="27"/>
  <c r="J813" i="27"/>
  <c r="J895" i="27"/>
  <c r="J53" i="27"/>
  <c r="J52" i="27"/>
  <c r="J35" i="27"/>
  <c r="J26" i="27"/>
  <c r="J23" i="27"/>
  <c r="J9" i="27"/>
  <c r="J10" i="27"/>
  <c r="J11" i="27"/>
  <c r="J12" i="27"/>
  <c r="J24" i="27"/>
  <c r="J27" i="27"/>
  <c r="J36" i="27"/>
  <c r="J37" i="27"/>
  <c r="J38" i="27"/>
  <c r="J39" i="27"/>
  <c r="J54" i="27"/>
  <c r="J880" i="27"/>
  <c r="J881" i="27"/>
  <c r="J882" i="27"/>
  <c r="J843" i="27"/>
  <c r="J844" i="27"/>
  <c r="J845" i="27"/>
  <c r="J846" i="27"/>
  <c r="J847" i="27"/>
  <c r="J848" i="27"/>
  <c r="J883" i="27"/>
  <c r="J884" i="27"/>
  <c r="J885" i="27"/>
  <c r="J834" i="27"/>
  <c r="J835" i="27"/>
  <c r="J836" i="27"/>
  <c r="J837" i="27"/>
  <c r="J838" i="27"/>
  <c r="J839" i="27"/>
  <c r="J819" i="27"/>
  <c r="J820" i="27"/>
  <c r="J821" i="27"/>
  <c r="J822" i="27"/>
  <c r="J823" i="27"/>
  <c r="J824" i="27"/>
  <c r="J826" i="27"/>
  <c r="J827" i="27"/>
  <c r="J828" i="27"/>
  <c r="J829" i="27"/>
  <c r="J830" i="27"/>
  <c r="J40" i="27"/>
  <c r="J28" i="27"/>
  <c r="J22" i="27"/>
  <c r="J13" i="27"/>
  <c r="J14" i="27"/>
  <c r="J15" i="27"/>
  <c r="J16" i="27"/>
  <c r="J17" i="27"/>
  <c r="J18" i="27"/>
  <c r="J19" i="27"/>
  <c r="J20" i="27"/>
  <c r="J21" i="27"/>
  <c r="J29" i="27"/>
  <c r="J30" i="27"/>
  <c r="J31" i="27"/>
  <c r="J32" i="27"/>
  <c r="J33" i="27"/>
  <c r="J34" i="27"/>
  <c r="J41" i="27"/>
  <c r="J42" i="27"/>
  <c r="J43" i="27"/>
  <c r="J44" i="27"/>
  <c r="J45" i="27"/>
  <c r="J46" i="27"/>
  <c r="J47" i="27"/>
  <c r="J48" i="27"/>
  <c r="J49" i="27"/>
  <c r="J50" i="27"/>
  <c r="J51" i="27"/>
  <c r="J279" i="27"/>
  <c r="J265" i="27"/>
  <c r="J253" i="27"/>
  <c r="J235" i="27"/>
  <c r="J221" i="27"/>
  <c r="J207" i="27"/>
  <c r="J192" i="27"/>
  <c r="J174" i="27"/>
  <c r="J168" i="27"/>
  <c r="J266" i="27"/>
  <c r="J254" i="27"/>
  <c r="J236" i="27"/>
  <c r="J252" i="27"/>
  <c r="BP252" i="27" s="1"/>
  <c r="J267" i="27"/>
  <c r="J255" i="27"/>
  <c r="J193" i="27"/>
  <c r="J208" i="27"/>
  <c r="J194" i="27"/>
  <c r="J175" i="27"/>
  <c r="J169" i="27"/>
  <c r="J167" i="27"/>
  <c r="J139" i="27"/>
  <c r="J118" i="27"/>
  <c r="J108" i="27"/>
  <c r="J81" i="27"/>
  <c r="J170" i="27"/>
  <c r="J173" i="27"/>
  <c r="J171" i="27"/>
  <c r="J172" i="27"/>
  <c r="J176" i="27"/>
  <c r="J177" i="27"/>
  <c r="J178" i="27"/>
  <c r="J179" i="27"/>
  <c r="J180" i="27"/>
  <c r="J181" i="27"/>
  <c r="J182" i="27"/>
  <c r="J183" i="27"/>
  <c r="J184" i="27"/>
  <c r="J185" i="27"/>
  <c r="J186" i="27"/>
  <c r="J187" i="27"/>
  <c r="J188" i="27"/>
  <c r="J189" i="27"/>
  <c r="J190" i="27"/>
  <c r="J191" i="27"/>
  <c r="J195" i="27"/>
  <c r="J196" i="27"/>
  <c r="J197" i="27"/>
  <c r="J198" i="27"/>
  <c r="J199" i="27"/>
  <c r="J200" i="27"/>
  <c r="J201" i="27"/>
  <c r="J202" i="27"/>
  <c r="J203" i="27"/>
  <c r="J204" i="27"/>
  <c r="J205" i="27"/>
  <c r="J206" i="27"/>
  <c r="J209" i="27"/>
  <c r="J210" i="27"/>
  <c r="J211" i="27"/>
  <c r="J212" i="27"/>
  <c r="J220" i="27"/>
  <c r="J213" i="27"/>
  <c r="J214" i="27"/>
  <c r="J215" i="27"/>
  <c r="J216" i="27"/>
  <c r="J217" i="27"/>
  <c r="J218" i="27"/>
  <c r="J219" i="27"/>
  <c r="J222" i="27"/>
  <c r="J234" i="27"/>
  <c r="J223" i="27"/>
  <c r="J224" i="27"/>
  <c r="J225" i="27"/>
  <c r="J226" i="27"/>
  <c r="J227" i="27"/>
  <c r="J228" i="27"/>
  <c r="J229" i="27"/>
  <c r="J230" i="27"/>
  <c r="J231" i="27"/>
  <c r="J232" i="27"/>
  <c r="J233" i="27"/>
  <c r="J237" i="27"/>
  <c r="J238" i="27"/>
  <c r="J239" i="27"/>
  <c r="J240" i="27"/>
  <c r="J241" i="27"/>
  <c r="J242" i="27"/>
  <c r="J243" i="27"/>
  <c r="J244" i="27"/>
  <c r="J245" i="27"/>
  <c r="J246" i="27"/>
  <c r="J247" i="27"/>
  <c r="J248" i="27"/>
  <c r="J249" i="27"/>
  <c r="J250" i="27"/>
  <c r="J251" i="27"/>
  <c r="J264" i="27"/>
  <c r="J256" i="27"/>
  <c r="J257" i="27"/>
  <c r="J258" i="27"/>
  <c r="J259" i="27"/>
  <c r="J260" i="27"/>
  <c r="J261" i="27"/>
  <c r="J262" i="27"/>
  <c r="J263" i="27"/>
  <c r="J268" i="27"/>
  <c r="J278" i="27"/>
  <c r="J269" i="27"/>
  <c r="J270" i="27"/>
  <c r="J271" i="27"/>
  <c r="J272" i="27"/>
  <c r="J273" i="27"/>
  <c r="J274" i="27"/>
  <c r="J275" i="27"/>
  <c r="J276" i="27"/>
  <c r="J277" i="27"/>
  <c r="J280" i="27"/>
  <c r="J281" i="27"/>
  <c r="J295" i="27"/>
  <c r="J282" i="27"/>
  <c r="J283" i="27"/>
  <c r="J284" i="27"/>
  <c r="J285" i="27"/>
  <c r="J286" i="27"/>
  <c r="J287" i="27"/>
  <c r="J288" i="27"/>
  <c r="J289" i="27"/>
  <c r="J290" i="27"/>
  <c r="J291" i="27"/>
  <c r="J292" i="27"/>
  <c r="J293" i="27"/>
  <c r="J294" i="27"/>
  <c r="J119" i="27"/>
  <c r="J85" i="27"/>
  <c r="J86" i="27"/>
  <c r="J57" i="27"/>
  <c r="J58" i="27"/>
  <c r="J59" i="27"/>
  <c r="J60" i="27"/>
  <c r="J61" i="27"/>
  <c r="J62" i="27"/>
  <c r="J63" i="27"/>
  <c r="J64" i="27"/>
  <c r="J65" i="27"/>
  <c r="J66" i="27"/>
  <c r="J67" i="27"/>
  <c r="J87" i="27"/>
  <c r="J88" i="27"/>
  <c r="J89" i="27"/>
  <c r="J90" i="27"/>
  <c r="J91" i="27"/>
  <c r="J92" i="27"/>
  <c r="J93" i="27"/>
  <c r="J94" i="27"/>
  <c r="J849" i="27"/>
  <c r="J850" i="27"/>
  <c r="J851" i="27"/>
  <c r="J852" i="27"/>
  <c r="J853" i="27"/>
  <c r="J854" i="27"/>
  <c r="J748" i="27"/>
  <c r="J749" i="27"/>
  <c r="J750" i="27"/>
  <c r="J751" i="27"/>
  <c r="J752" i="27"/>
  <c r="J753" i="27"/>
  <c r="J754" i="27"/>
  <c r="J691" i="27"/>
  <c r="J689" i="27"/>
  <c r="J692" i="27"/>
  <c r="J693" i="27"/>
  <c r="J694" i="27"/>
  <c r="J695" i="27"/>
  <c r="J696" i="27"/>
  <c r="J697" i="27"/>
  <c r="J779" i="27"/>
  <c r="J780" i="27"/>
  <c r="J781" i="27"/>
  <c r="J825" i="27"/>
  <c r="J638" i="27"/>
  <c r="J636" i="27"/>
  <c r="J634" i="27"/>
  <c r="J635" i="27"/>
  <c r="J637" i="27"/>
  <c r="J639" i="27"/>
  <c r="J855" i="27"/>
  <c r="J856" i="27"/>
  <c r="J857" i="27"/>
  <c r="J812" i="27"/>
  <c r="J810" i="27"/>
  <c r="J809" i="27"/>
  <c r="J808" i="27"/>
  <c r="J806" i="27"/>
  <c r="J811" i="27"/>
  <c r="J640" i="27"/>
  <c r="J669" i="27"/>
  <c r="J663" i="27"/>
  <c r="J659" i="27"/>
  <c r="J641" i="27"/>
  <c r="J642" i="27"/>
  <c r="J643" i="27"/>
  <c r="J644" i="27"/>
  <c r="J645" i="27"/>
  <c r="J660" i="27"/>
  <c r="J661" i="27"/>
  <c r="J664" i="27"/>
  <c r="J665" i="27"/>
  <c r="J666" i="27"/>
  <c r="J667" i="27"/>
  <c r="J668" i="27"/>
  <c r="J670" i="27"/>
  <c r="J671" i="27"/>
  <c r="J672" i="27"/>
  <c r="J673" i="27"/>
  <c r="J674" i="27"/>
  <c r="J675" i="27"/>
  <c r="J604" i="27"/>
  <c r="J605" i="27"/>
  <c r="J548" i="27"/>
  <c r="J464" i="27"/>
  <c r="J465" i="27"/>
  <c r="J403" i="27"/>
  <c r="J404" i="27"/>
  <c r="J405" i="27"/>
  <c r="J406" i="27"/>
  <c r="J407" i="27"/>
  <c r="J408" i="27"/>
  <c r="J409" i="27"/>
  <c r="J410" i="27"/>
  <c r="J411" i="27"/>
  <c r="J412" i="27"/>
  <c r="J413" i="27"/>
  <c r="J414" i="27"/>
  <c r="J415" i="27"/>
  <c r="J463" i="27"/>
  <c r="J466" i="27"/>
  <c r="J467" i="27"/>
  <c r="J468" i="27"/>
  <c r="J469" i="27"/>
  <c r="J470" i="27"/>
  <c r="J471" i="27"/>
  <c r="J472" i="27"/>
  <c r="J473" i="27"/>
  <c r="J474" i="27"/>
  <c r="J475" i="27"/>
  <c r="J476" i="27"/>
  <c r="J549" i="27"/>
  <c r="J550" i="27"/>
  <c r="J551" i="27"/>
  <c r="J552" i="27"/>
  <c r="J553" i="27"/>
  <c r="J554" i="27"/>
  <c r="J555" i="27"/>
  <c r="J556" i="27"/>
  <c r="J557" i="27"/>
  <c r="J558" i="27"/>
  <c r="J606" i="27"/>
  <c r="J607" i="27"/>
  <c r="J608" i="27"/>
  <c r="J609" i="27"/>
  <c r="J610" i="27"/>
  <c r="J611" i="27"/>
  <c r="J612" i="27"/>
  <c r="J613" i="27"/>
  <c r="J707" i="27"/>
  <c r="J708" i="27"/>
  <c r="J154" i="27"/>
  <c r="J141" i="27"/>
  <c r="J121" i="27"/>
  <c r="J109" i="27"/>
  <c r="J95" i="27"/>
  <c r="J83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4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10" i="27"/>
  <c r="J111" i="27"/>
  <c r="J112" i="27"/>
  <c r="J113" i="27"/>
  <c r="J114" i="27"/>
  <c r="J115" i="27"/>
  <c r="J116" i="27"/>
  <c r="J117" i="27"/>
  <c r="J122" i="27"/>
  <c r="J123" i="27"/>
  <c r="J124" i="27"/>
  <c r="J125" i="27"/>
  <c r="J126" i="27"/>
  <c r="J127" i="27"/>
  <c r="J128" i="27"/>
  <c r="J129" i="27"/>
  <c r="J130" i="27"/>
  <c r="J131" i="27"/>
  <c r="J132" i="27"/>
  <c r="J133" i="27"/>
  <c r="J134" i="27"/>
  <c r="J135" i="27"/>
  <c r="J136" i="27"/>
  <c r="J137" i="27"/>
  <c r="J138" i="27"/>
  <c r="J142" i="27"/>
  <c r="J143" i="27"/>
  <c r="J144" i="27"/>
  <c r="J145" i="27"/>
  <c r="J146" i="27"/>
  <c r="J147" i="27"/>
  <c r="J148" i="27"/>
  <c r="J149" i="27"/>
  <c r="J150" i="27"/>
  <c r="J151" i="27"/>
  <c r="J152" i="27"/>
  <c r="J155" i="27"/>
  <c r="J156" i="27"/>
  <c r="J166" i="27"/>
  <c r="J157" i="27"/>
  <c r="J158" i="27"/>
  <c r="J159" i="27"/>
  <c r="J160" i="27"/>
  <c r="J161" i="27"/>
  <c r="J162" i="27"/>
  <c r="J163" i="27"/>
  <c r="J164" i="27"/>
  <c r="J165" i="27"/>
  <c r="J831" i="27"/>
  <c r="J832" i="27"/>
  <c r="J833" i="27"/>
  <c r="J542" i="27"/>
  <c r="J457" i="27"/>
  <c r="J396" i="27"/>
  <c r="J397" i="27"/>
  <c r="J398" i="27"/>
  <c r="J399" i="27"/>
  <c r="J400" i="27"/>
  <c r="J401" i="27"/>
  <c r="J402" i="27"/>
  <c r="J458" i="27"/>
  <c r="J459" i="27"/>
  <c r="J460" i="27"/>
  <c r="J461" i="27"/>
  <c r="J462" i="27"/>
  <c r="J543" i="27"/>
  <c r="J544" i="27"/>
  <c r="J545" i="27"/>
  <c r="J546" i="27"/>
  <c r="J815" i="27"/>
  <c r="J816" i="27"/>
  <c r="J776" i="27"/>
  <c r="J906" i="27"/>
  <c r="J900" i="27"/>
  <c r="J901" i="27"/>
  <c r="J902" i="27"/>
  <c r="J907" i="27"/>
  <c r="J782" i="27"/>
  <c r="J783" i="27"/>
  <c r="J784" i="27"/>
  <c r="J785" i="27"/>
  <c r="J786" i="27"/>
  <c r="J858" i="27"/>
  <c r="J859" i="27"/>
  <c r="J860" i="27"/>
  <c r="J861" i="27"/>
  <c r="J862" i="27"/>
  <c r="J863" i="27"/>
  <c r="J864" i="27"/>
  <c r="J865" i="27"/>
  <c r="J888" i="27"/>
  <c r="J630" i="27"/>
  <c r="J615" i="27"/>
  <c r="J616" i="27"/>
  <c r="J588" i="27"/>
  <c r="J564" i="27"/>
  <c r="J565" i="27"/>
  <c r="J560" i="27"/>
  <c r="J561" i="27"/>
  <c r="J521" i="27"/>
  <c r="J522" i="27"/>
  <c r="J525" i="27"/>
  <c r="J515" i="27"/>
  <c r="J516" i="27"/>
  <c r="J478" i="27"/>
  <c r="J479" i="27"/>
  <c r="J483" i="27"/>
  <c r="J484" i="27"/>
  <c r="J485" i="27"/>
  <c r="J454" i="27"/>
  <c r="J455" i="27"/>
  <c r="J417" i="27"/>
  <c r="J418" i="27"/>
  <c r="J427" i="27"/>
  <c r="J541" i="27"/>
  <c r="J513" i="27"/>
  <c r="J419" i="27"/>
  <c r="J420" i="27"/>
  <c r="J421" i="27"/>
  <c r="J422" i="27"/>
  <c r="J423" i="27"/>
  <c r="J424" i="27"/>
  <c r="J425" i="27"/>
  <c r="J426" i="27"/>
  <c r="J428" i="27"/>
  <c r="J429" i="27"/>
  <c r="J430" i="27"/>
  <c r="J431" i="27"/>
  <c r="J432" i="27"/>
  <c r="J433" i="27"/>
  <c r="J434" i="27"/>
  <c r="J435" i="27"/>
  <c r="J436" i="27"/>
  <c r="J437" i="27"/>
  <c r="J480" i="27"/>
  <c r="J481" i="27"/>
  <c r="J482" i="27"/>
  <c r="J486" i="27"/>
  <c r="J487" i="27"/>
  <c r="J488" i="27"/>
  <c r="J489" i="27"/>
  <c r="J490" i="27"/>
  <c r="J491" i="27"/>
  <c r="J492" i="27"/>
  <c r="J493" i="27"/>
  <c r="J494" i="27"/>
  <c r="J495" i="27"/>
  <c r="J517" i="27"/>
  <c r="J518" i="27"/>
  <c r="J519" i="27"/>
  <c r="J523" i="27"/>
  <c r="J524" i="27"/>
  <c r="J526" i="27"/>
  <c r="J527" i="27"/>
  <c r="J528" i="27"/>
  <c r="J529" i="27"/>
  <c r="J530" i="27"/>
  <c r="J531" i="27"/>
  <c r="J532" i="27"/>
  <c r="J533" i="27"/>
  <c r="J534" i="27"/>
  <c r="J535" i="27"/>
  <c r="J536" i="27"/>
  <c r="J562" i="27"/>
  <c r="J563" i="27"/>
  <c r="J566" i="27"/>
  <c r="J567" i="27"/>
  <c r="J568" i="27"/>
  <c r="J569" i="27"/>
  <c r="J570" i="27"/>
  <c r="J571" i="27"/>
  <c r="J572" i="27"/>
  <c r="J573" i="27"/>
  <c r="J589" i="27"/>
  <c r="J590" i="27"/>
  <c r="J591" i="27"/>
  <c r="J592" i="27"/>
  <c r="J593" i="27"/>
  <c r="J594" i="27"/>
  <c r="J595" i="27"/>
  <c r="J596" i="27"/>
  <c r="J597" i="27"/>
  <c r="J598" i="27"/>
  <c r="J599" i="27"/>
  <c r="J600" i="27"/>
  <c r="J601" i="27"/>
  <c r="J602" i="27"/>
  <c r="J617" i="27"/>
  <c r="J618" i="27"/>
  <c r="J619" i="27"/>
  <c r="J620" i="27"/>
  <c r="J621" i="27"/>
  <c r="J622" i="27"/>
  <c r="J623" i="27"/>
  <c r="J624" i="27"/>
  <c r="J625" i="27"/>
  <c r="J626" i="27"/>
  <c r="J627" i="27"/>
  <c r="J628" i="27"/>
  <c r="J629" i="27"/>
  <c r="J631" i="27"/>
  <c r="J709" i="27"/>
  <c r="J710" i="27"/>
  <c r="J711" i="27"/>
  <c r="J759" i="27"/>
  <c r="J760" i="27"/>
  <c r="J735" i="27"/>
  <c r="J716" i="27"/>
  <c r="J717" i="27"/>
  <c r="J718" i="27"/>
  <c r="J719" i="27"/>
  <c r="J720" i="27"/>
  <c r="J721" i="27"/>
  <c r="J722" i="27"/>
  <c r="J723" i="27"/>
  <c r="J736" i="27"/>
  <c r="J737" i="27"/>
  <c r="J738" i="27"/>
  <c r="J739" i="27"/>
  <c r="J740" i="27"/>
  <c r="J741" i="27"/>
  <c r="J761" i="27"/>
  <c r="J762" i="27"/>
  <c r="J763" i="27"/>
  <c r="J764" i="27"/>
  <c r="J765" i="27"/>
  <c r="J766" i="27"/>
  <c r="J767" i="27"/>
  <c r="J768" i="27"/>
  <c r="J755" i="27"/>
  <c r="J712" i="27"/>
  <c r="J742" i="27"/>
  <c r="J730" i="27"/>
  <c r="J713" i="27"/>
  <c r="J714" i="27"/>
  <c r="J715" i="27"/>
  <c r="J731" i="27"/>
  <c r="J732" i="27"/>
  <c r="J733" i="27"/>
  <c r="J734" i="27"/>
  <c r="J743" i="27"/>
  <c r="J744" i="27"/>
  <c r="J745" i="27"/>
  <c r="J746" i="27"/>
  <c r="J747" i="27"/>
  <c r="J756" i="27"/>
  <c r="J757" i="27"/>
  <c r="J758" i="27"/>
  <c r="J6" i="27"/>
  <c r="J7" i="27"/>
  <c r="J8" i="27"/>
  <c r="J373" i="27"/>
  <c r="J374" i="27"/>
  <c r="J359" i="27"/>
  <c r="J360" i="27"/>
  <c r="J344" i="27"/>
  <c r="J345" i="27"/>
  <c r="J333" i="27"/>
  <c r="J334" i="27"/>
  <c r="J315" i="27"/>
  <c r="J316" i="27"/>
  <c r="J296" i="27"/>
  <c r="J297" i="27"/>
  <c r="J298" i="27"/>
  <c r="J299" i="27"/>
  <c r="J300" i="27"/>
  <c r="J301" i="27"/>
  <c r="J302" i="27"/>
  <c r="J303" i="27"/>
  <c r="J304" i="27"/>
  <c r="J305" i="27"/>
  <c r="J306" i="27"/>
  <c r="J307" i="27"/>
  <c r="J308" i="27"/>
  <c r="J309" i="27"/>
  <c r="J310" i="27"/>
  <c r="J311" i="27"/>
  <c r="J312" i="27"/>
  <c r="J313" i="27"/>
  <c r="J314" i="27"/>
  <c r="J317" i="27"/>
  <c r="J318" i="27"/>
  <c r="J319" i="27"/>
  <c r="J320" i="27"/>
  <c r="J321" i="27"/>
  <c r="J322" i="27"/>
  <c r="J323" i="27"/>
  <c r="J324" i="27"/>
  <c r="J325" i="27"/>
  <c r="J326" i="27"/>
  <c r="J327" i="27"/>
  <c r="J328" i="27"/>
  <c r="J329" i="27"/>
  <c r="J330" i="27"/>
  <c r="J331" i="27"/>
  <c r="J332" i="27"/>
  <c r="J335" i="27"/>
  <c r="J336" i="27"/>
  <c r="J337" i="27"/>
  <c r="J338" i="27"/>
  <c r="J339" i="27"/>
  <c r="J340" i="27"/>
  <c r="J341" i="27"/>
  <c r="J342" i="27"/>
  <c r="J346" i="27"/>
  <c r="J347" i="27"/>
  <c r="J348" i="27"/>
  <c r="J349" i="27"/>
  <c r="J350" i="27"/>
  <c r="J351" i="27"/>
  <c r="J352" i="27"/>
  <c r="J353" i="27"/>
  <c r="J354" i="27"/>
  <c r="J355" i="27"/>
  <c r="J356" i="27"/>
  <c r="J357" i="27"/>
  <c r="J358" i="27"/>
  <c r="J361" i="27"/>
  <c r="J362" i="27"/>
  <c r="J363" i="27"/>
  <c r="J364" i="27"/>
  <c r="J365" i="27"/>
  <c r="J366" i="27"/>
  <c r="J367" i="27"/>
  <c r="J368" i="27"/>
  <c r="J369" i="27"/>
  <c r="J370" i="27"/>
  <c r="J371" i="27"/>
  <c r="J372" i="27"/>
  <c r="J375" i="27"/>
  <c r="J376" i="27"/>
  <c r="J377" i="27"/>
  <c r="J378" i="27"/>
  <c r="J379" i="27"/>
  <c r="J380" i="27"/>
  <c r="J381" i="27"/>
  <c r="J382" i="27"/>
  <c r="J383" i="27"/>
  <c r="J384" i="27"/>
  <c r="J385" i="27"/>
  <c r="J386" i="27"/>
  <c r="J387" i="27"/>
  <c r="J388" i="27"/>
  <c r="J389" i="27"/>
  <c r="J390" i="27"/>
  <c r="J391" i="27"/>
  <c r="J655" i="27"/>
  <c r="J656" i="27"/>
  <c r="J657" i="27"/>
  <c r="J658" i="27"/>
  <c r="J866" i="27"/>
  <c r="J867" i="27"/>
  <c r="J868" i="27"/>
  <c r="J869" i="27"/>
  <c r="J676" i="27"/>
  <c r="J681" i="27"/>
  <c r="J677" i="27"/>
  <c r="J678" i="27"/>
  <c r="J679" i="27"/>
  <c r="J680" i="27"/>
  <c r="J682" i="27"/>
  <c r="J683" i="27"/>
  <c r="J646" i="27"/>
  <c r="J654" i="27"/>
  <c r="J647" i="27"/>
  <c r="J648" i="27"/>
  <c r="J649" i="27"/>
  <c r="J650" i="27"/>
  <c r="J651" i="27"/>
  <c r="J652" i="27"/>
  <c r="J653" i="27"/>
  <c r="J769" i="27"/>
  <c r="J770" i="27"/>
  <c r="J727" i="27"/>
  <c r="J728" i="27"/>
  <c r="J729" i="27"/>
  <c r="J771" i="27"/>
  <c r="J772" i="27"/>
  <c r="J773" i="27"/>
  <c r="J698" i="27"/>
  <c r="J690" i="27"/>
  <c r="J699" i="27"/>
  <c r="J700" i="27"/>
  <c r="J701" i="27"/>
  <c r="J702" i="27"/>
  <c r="J703" i="27"/>
  <c r="J704" i="27"/>
  <c r="J725" i="27"/>
  <c r="J726" i="27"/>
  <c r="J870" i="27"/>
  <c r="J871" i="27"/>
  <c r="J872" i="27"/>
  <c r="J873" i="27"/>
  <c r="J874" i="27"/>
  <c r="J875" i="27"/>
  <c r="J687" i="27"/>
  <c r="J583" i="27"/>
  <c r="J584" i="27"/>
  <c r="J537" i="27"/>
  <c r="J538" i="27"/>
  <c r="J507" i="27"/>
  <c r="J449" i="27"/>
  <c r="J450" i="27"/>
  <c r="J451" i="27"/>
  <c r="J508" i="27"/>
  <c r="J509" i="27"/>
  <c r="J539" i="27"/>
  <c r="J540" i="27"/>
  <c r="J903" i="27"/>
  <c r="J904" i="27"/>
  <c r="J905" i="27"/>
  <c r="J897" i="27"/>
  <c r="J898" i="27"/>
  <c r="J899" i="27"/>
  <c r="J787" i="27"/>
  <c r="J788" i="27"/>
  <c r="J789" i="27"/>
  <c r="J790" i="27"/>
  <c r="J791" i="27"/>
  <c r="J876" i="27"/>
  <c r="J877" i="27"/>
  <c r="J878" i="27"/>
  <c r="J879" i="27"/>
  <c r="J574" i="27"/>
  <c r="J575" i="27"/>
  <c r="J496" i="27"/>
  <c r="J497" i="27"/>
  <c r="J438" i="27"/>
  <c r="J439" i="27"/>
  <c r="J440" i="27"/>
  <c r="J441" i="27"/>
  <c r="J442" i="27"/>
  <c r="J443" i="27"/>
  <c r="J444" i="27"/>
  <c r="J445" i="27"/>
  <c r="J446" i="27"/>
  <c r="J447" i="27"/>
  <c r="J448" i="27"/>
  <c r="J498" i="27"/>
  <c r="J499" i="27"/>
  <c r="J500" i="27"/>
  <c r="J501" i="27"/>
  <c r="J502" i="27"/>
  <c r="J503" i="27"/>
  <c r="J504" i="27"/>
  <c r="J505" i="27"/>
  <c r="J506" i="27"/>
  <c r="J576" i="27"/>
  <c r="J577" i="27"/>
  <c r="J578" i="27"/>
  <c r="J579" i="27"/>
  <c r="J580" i="27"/>
  <c r="J581" i="27"/>
  <c r="J582" i="27"/>
  <c r="J456" i="27"/>
  <c r="J774" i="27"/>
  <c r="J775" i="27"/>
  <c r="J792" i="27"/>
  <c r="J793" i="27"/>
  <c r="J794" i="27"/>
  <c r="J795" i="27"/>
  <c r="J796" i="27"/>
  <c r="J797" i="27"/>
  <c r="J798" i="27"/>
  <c r="J799" i="27"/>
  <c r="J686" i="27"/>
  <c r="J800" i="27"/>
  <c r="J801" i="27"/>
  <c r="J802" i="27"/>
  <c r="J688" i="27"/>
  <c r="J807" i="27"/>
  <c r="J803" i="27"/>
  <c r="J804" i="27"/>
  <c r="J805" i="27"/>
  <c r="J886" i="27"/>
  <c r="J893" i="27"/>
  <c r="J889" i="27"/>
  <c r="J891" i="27"/>
  <c r="J392" i="27"/>
  <c r="J393" i="27"/>
  <c r="J343" i="27"/>
  <c r="J394" i="27"/>
  <c r="J395" i="27"/>
  <c r="J25" i="27"/>
  <c r="J153" i="27"/>
  <c r="J140" i="27"/>
  <c r="J55" i="27"/>
  <c r="J910" i="27"/>
  <c r="J911" i="27"/>
  <c r="J909" i="27"/>
  <c r="J662" i="27"/>
  <c r="J724" i="27"/>
  <c r="J777" i="27"/>
  <c r="J778" i="27"/>
  <c r="J603" i="27"/>
  <c r="J614" i="27"/>
  <c r="J585" i="27"/>
  <c r="J587" i="27"/>
  <c r="J547" i="27"/>
  <c r="J559" i="27"/>
  <c r="J520" i="27"/>
  <c r="J477" i="27"/>
  <c r="J416" i="27"/>
  <c r="J514" i="27"/>
  <c r="J452" i="27"/>
  <c r="J453" i="27"/>
  <c r="J510" i="27"/>
  <c r="J512" i="27"/>
  <c r="E252" i="27"/>
  <c r="K252" i="27"/>
  <c r="L252" i="27"/>
  <c r="M252" i="27"/>
  <c r="BD252" i="27" s="1"/>
  <c r="BF252" i="27" s="1"/>
  <c r="O252" i="27"/>
  <c r="P252" i="27" s="1"/>
  <c r="BI252" i="27"/>
  <c r="AN252" i="27"/>
  <c r="AO252" i="27" s="1"/>
  <c r="AQ252" i="27" s="1"/>
  <c r="AS252" i="27"/>
  <c r="AU252" i="27" s="1"/>
  <c r="AT252" i="27"/>
  <c r="AW252" i="27"/>
  <c r="AX252" i="27"/>
  <c r="AY252" i="27" s="1"/>
  <c r="BE252" i="27"/>
  <c r="BJ252" i="27"/>
  <c r="BO252" i="27" l="1"/>
  <c r="BN252" i="27"/>
  <c r="BM252" i="27"/>
  <c r="BR252" i="27"/>
  <c r="A252" i="27"/>
  <c r="AJ252" i="27"/>
  <c r="BA252" i="27"/>
  <c r="BB252" i="27" s="1"/>
  <c r="AZ252" i="27"/>
  <c r="AP252" i="27"/>
  <c r="BH252" i="27"/>
  <c r="N252" i="27"/>
  <c r="E393" i="27" l="1"/>
  <c r="BM393" i="27"/>
  <c r="K393" i="27"/>
  <c r="L393" i="27"/>
  <c r="M393" i="27"/>
  <c r="BD393" i="27" s="1"/>
  <c r="BF393" i="27" s="1"/>
  <c r="O393" i="27"/>
  <c r="P393" i="27" s="1"/>
  <c r="AN393" i="27"/>
  <c r="AZ393" i="27" s="1"/>
  <c r="AS393" i="27"/>
  <c r="AT393" i="27"/>
  <c r="AW393" i="27"/>
  <c r="AX393" i="27"/>
  <c r="AY393" i="27" s="1"/>
  <c r="BE393" i="27"/>
  <c r="BJ393" i="27"/>
  <c r="E614" i="27"/>
  <c r="E514" i="27"/>
  <c r="E585" i="27"/>
  <c r="E587" i="27"/>
  <c r="E25" i="27"/>
  <c r="E395" i="27"/>
  <c r="E343" i="27"/>
  <c r="E392" i="27"/>
  <c r="E394" i="27"/>
  <c r="E662" i="27"/>
  <c r="E909" i="27"/>
  <c r="E911" i="27"/>
  <c r="E910" i="27"/>
  <c r="E777" i="27"/>
  <c r="E724" i="27"/>
  <c r="E891" i="27"/>
  <c r="BP614" i="27"/>
  <c r="BP514" i="27"/>
  <c r="BM585" i="27"/>
  <c r="BI587" i="27"/>
  <c r="BI25" i="27"/>
  <c r="BR395" i="27"/>
  <c r="BI343" i="27"/>
  <c r="BI392" i="27"/>
  <c r="BR394" i="27"/>
  <c r="BO662" i="27"/>
  <c r="BM909" i="27"/>
  <c r="BM911" i="27"/>
  <c r="BM910" i="27"/>
  <c r="BM777" i="27"/>
  <c r="BM724" i="27"/>
  <c r="BN891" i="27"/>
  <c r="K614" i="27"/>
  <c r="K514" i="27"/>
  <c r="K585" i="27"/>
  <c r="K587" i="27"/>
  <c r="K25" i="27"/>
  <c r="K395" i="27"/>
  <c r="K343" i="27"/>
  <c r="K392" i="27"/>
  <c r="K394" i="27"/>
  <c r="K662" i="27"/>
  <c r="K909" i="27"/>
  <c r="K911" i="27"/>
  <c r="K910" i="27"/>
  <c r="K777" i="27"/>
  <c r="K724" i="27"/>
  <c r="K891" i="27"/>
  <c r="L614" i="27"/>
  <c r="L514" i="27"/>
  <c r="L585" i="27"/>
  <c r="L587" i="27"/>
  <c r="L25" i="27"/>
  <c r="L395" i="27"/>
  <c r="L343" i="27"/>
  <c r="L392" i="27"/>
  <c r="L394" i="27"/>
  <c r="L662" i="27"/>
  <c r="L909" i="27"/>
  <c r="L911" i="27"/>
  <c r="L910" i="27"/>
  <c r="L777" i="27"/>
  <c r="L724" i="27"/>
  <c r="L891" i="27"/>
  <c r="M614" i="27"/>
  <c r="BD614" i="27" s="1"/>
  <c r="BF614" i="27" s="1"/>
  <c r="M514" i="27"/>
  <c r="BD514" i="27" s="1"/>
  <c r="BF514" i="27" s="1"/>
  <c r="M585" i="27"/>
  <c r="BD585" i="27" s="1"/>
  <c r="BF585" i="27" s="1"/>
  <c r="M587" i="27"/>
  <c r="BD587" i="27" s="1"/>
  <c r="BF587" i="27" s="1"/>
  <c r="M25" i="27"/>
  <c r="BD25" i="27" s="1"/>
  <c r="BF25" i="27" s="1"/>
  <c r="M395" i="27"/>
  <c r="BD395" i="27" s="1"/>
  <c r="BF395" i="27" s="1"/>
  <c r="M343" i="27"/>
  <c r="BD343" i="27" s="1"/>
  <c r="BF343" i="27" s="1"/>
  <c r="M392" i="27"/>
  <c r="BD392" i="27" s="1"/>
  <c r="BF392" i="27" s="1"/>
  <c r="M394" i="27"/>
  <c r="BD394" i="27" s="1"/>
  <c r="BF394" i="27" s="1"/>
  <c r="M662" i="27"/>
  <c r="BD662" i="27" s="1"/>
  <c r="BF662" i="27" s="1"/>
  <c r="M909" i="27"/>
  <c r="BD909" i="27" s="1"/>
  <c r="BF909" i="27" s="1"/>
  <c r="M911" i="27"/>
  <c r="BD911" i="27" s="1"/>
  <c r="BF911" i="27" s="1"/>
  <c r="M910" i="27"/>
  <c r="BD910" i="27" s="1"/>
  <c r="BF910" i="27" s="1"/>
  <c r="M777" i="27"/>
  <c r="BD777" i="27" s="1"/>
  <c r="BF777" i="27" s="1"/>
  <c r="M724" i="27"/>
  <c r="BD724" i="27" s="1"/>
  <c r="BF724" i="27" s="1"/>
  <c r="M891" i="27"/>
  <c r="BD891" i="27" s="1"/>
  <c r="BF891" i="27" s="1"/>
  <c r="O614" i="27"/>
  <c r="P614" i="27" s="1"/>
  <c r="O514" i="27"/>
  <c r="P514" i="27" s="1"/>
  <c r="O585" i="27"/>
  <c r="P585" i="27" s="1"/>
  <c r="O587" i="27"/>
  <c r="P587" i="27" s="1"/>
  <c r="O25" i="27"/>
  <c r="P25" i="27" s="1"/>
  <c r="O395" i="27"/>
  <c r="P395" i="27" s="1"/>
  <c r="O343" i="27"/>
  <c r="P343" i="27" s="1"/>
  <c r="O392" i="27"/>
  <c r="P392" i="27" s="1"/>
  <c r="O394" i="27"/>
  <c r="P394" i="27" s="1"/>
  <c r="O662" i="27"/>
  <c r="P662" i="27" s="1"/>
  <c r="O909" i="27"/>
  <c r="P909" i="27" s="1"/>
  <c r="O911" i="27"/>
  <c r="P911" i="27" s="1"/>
  <c r="O910" i="27"/>
  <c r="P910" i="27" s="1"/>
  <c r="O777" i="27"/>
  <c r="P777" i="27" s="1"/>
  <c r="O724" i="27"/>
  <c r="P724" i="27" s="1"/>
  <c r="O891" i="27"/>
  <c r="P891" i="27" s="1"/>
  <c r="AN614" i="27"/>
  <c r="AZ614" i="27" s="1"/>
  <c r="AN514" i="27"/>
  <c r="AZ514" i="27" s="1"/>
  <c r="AN585" i="27"/>
  <c r="AP585" i="27" s="1"/>
  <c r="AN587" i="27"/>
  <c r="AP587" i="27" s="1"/>
  <c r="AN25" i="27"/>
  <c r="AP25" i="27" s="1"/>
  <c r="AN395" i="27"/>
  <c r="AP395" i="27" s="1"/>
  <c r="AN343" i="27"/>
  <c r="AO343" i="27" s="1"/>
  <c r="AQ343" i="27" s="1"/>
  <c r="AN392" i="27"/>
  <c r="AZ392" i="27" s="1"/>
  <c r="AN394" i="27"/>
  <c r="AZ394" i="27" s="1"/>
  <c r="AN662" i="27"/>
  <c r="AZ662" i="27" s="1"/>
  <c r="AN909" i="27"/>
  <c r="AZ909" i="27" s="1"/>
  <c r="AN911" i="27"/>
  <c r="AZ911" i="27" s="1"/>
  <c r="AN910" i="27"/>
  <c r="AP910" i="27" s="1"/>
  <c r="AN777" i="27"/>
  <c r="AZ777" i="27" s="1"/>
  <c r="AN724" i="27"/>
  <c r="AZ724" i="27" s="1"/>
  <c r="AN891" i="27"/>
  <c r="AZ891" i="27" s="1"/>
  <c r="AS614" i="27"/>
  <c r="AU614" i="27" s="1"/>
  <c r="AS514" i="27"/>
  <c r="AS585" i="27"/>
  <c r="AS587" i="27"/>
  <c r="AS25" i="27"/>
  <c r="AS395" i="27"/>
  <c r="AU395" i="27" s="1"/>
  <c r="AS343" i="27"/>
  <c r="AU343" i="27" s="1"/>
  <c r="AS392" i="27"/>
  <c r="AS394" i="27"/>
  <c r="AS662" i="27"/>
  <c r="AS909" i="27"/>
  <c r="AU909" i="27" s="1"/>
  <c r="AS911" i="27"/>
  <c r="AS910" i="27"/>
  <c r="AS777" i="27"/>
  <c r="AU777" i="27" s="1"/>
  <c r="AS724" i="27"/>
  <c r="AU724" i="27" s="1"/>
  <c r="AS891" i="27"/>
  <c r="AU891" i="27" s="1"/>
  <c r="AT614" i="27"/>
  <c r="AT514" i="27"/>
  <c r="AT585" i="27"/>
  <c r="AT587" i="27"/>
  <c r="AT25" i="27"/>
  <c r="AT395" i="27"/>
  <c r="AT343" i="27"/>
  <c r="AT392" i="27"/>
  <c r="AT394" i="27"/>
  <c r="AT662" i="27"/>
  <c r="AT909" i="27"/>
  <c r="AT911" i="27"/>
  <c r="AT910" i="27"/>
  <c r="AT777" i="27"/>
  <c r="AT724" i="27"/>
  <c r="AT891" i="27"/>
  <c r="AW614" i="27"/>
  <c r="AW514" i="27"/>
  <c r="AW585" i="27"/>
  <c r="AW587" i="27"/>
  <c r="AW25" i="27"/>
  <c r="AW395" i="27"/>
  <c r="AW343" i="27"/>
  <c r="AW392" i="27"/>
  <c r="AW394" i="27"/>
  <c r="AW662" i="27"/>
  <c r="AW909" i="27"/>
  <c r="AW911" i="27"/>
  <c r="AW910" i="27"/>
  <c r="AW777" i="27"/>
  <c r="AW724" i="27"/>
  <c r="AW891" i="27"/>
  <c r="AX614" i="27"/>
  <c r="AY614" i="27" s="1"/>
  <c r="AX514" i="27"/>
  <c r="AY514" i="27" s="1"/>
  <c r="AX585" i="27"/>
  <c r="AY585" i="27" s="1"/>
  <c r="AX587" i="27"/>
  <c r="AY587" i="27" s="1"/>
  <c r="AX25" i="27"/>
  <c r="AY25" i="27" s="1"/>
  <c r="AX395" i="27"/>
  <c r="AY395" i="27" s="1"/>
  <c r="AX343" i="27"/>
  <c r="AY343" i="27" s="1"/>
  <c r="AX392" i="27"/>
  <c r="AY392" i="27" s="1"/>
  <c r="AX394" i="27"/>
  <c r="AY394" i="27" s="1"/>
  <c r="AX662" i="27"/>
  <c r="AY662" i="27" s="1"/>
  <c r="AX909" i="27"/>
  <c r="AY909" i="27" s="1"/>
  <c r="AX911" i="27"/>
  <c r="AY911" i="27" s="1"/>
  <c r="AX910" i="27"/>
  <c r="AY910" i="27" s="1"/>
  <c r="AX777" i="27"/>
  <c r="AY777" i="27" s="1"/>
  <c r="AX724" i="27"/>
  <c r="AY724" i="27" s="1"/>
  <c r="AX891" i="27"/>
  <c r="AY891" i="27" s="1"/>
  <c r="BE614" i="27"/>
  <c r="BE514" i="27"/>
  <c r="BE585" i="27"/>
  <c r="BE587" i="27"/>
  <c r="BE25" i="27"/>
  <c r="BE395" i="27"/>
  <c r="BE343" i="27"/>
  <c r="BE392" i="27"/>
  <c r="BE394" i="27"/>
  <c r="BE662" i="27"/>
  <c r="BE909" i="27"/>
  <c r="BE911" i="27"/>
  <c r="BE910" i="27"/>
  <c r="BE777" i="27"/>
  <c r="BE724" i="27"/>
  <c r="BE891" i="27"/>
  <c r="BJ614" i="27"/>
  <c r="BJ514" i="27"/>
  <c r="BJ585" i="27"/>
  <c r="BJ587" i="27"/>
  <c r="BJ25" i="27"/>
  <c r="BJ395" i="27"/>
  <c r="BJ343" i="27"/>
  <c r="BJ392" i="27"/>
  <c r="BJ394" i="27"/>
  <c r="BJ662" i="27"/>
  <c r="BJ909" i="27"/>
  <c r="BJ911" i="27"/>
  <c r="BJ910" i="27"/>
  <c r="BJ777" i="27"/>
  <c r="BJ724" i="27"/>
  <c r="BJ891" i="27"/>
  <c r="BM395" i="27"/>
  <c r="BM343" i="27"/>
  <c r="BM394" i="27"/>
  <c r="BN25" i="27"/>
  <c r="BN395" i="27"/>
  <c r="BO392" i="27"/>
  <c r="BO394" i="27"/>
  <c r="BP25" i="27"/>
  <c r="BP395" i="27"/>
  <c r="BP343" i="27"/>
  <c r="E603" i="27"/>
  <c r="BN603" i="27"/>
  <c r="K603" i="27"/>
  <c r="L603" i="27"/>
  <c r="M603" i="27"/>
  <c r="BD603" i="27" s="1"/>
  <c r="BF603" i="27" s="1"/>
  <c r="O603" i="27"/>
  <c r="P603" i="27" s="1"/>
  <c r="AN603" i="27"/>
  <c r="AZ603" i="27" s="1"/>
  <c r="AS603" i="27"/>
  <c r="AT603" i="27"/>
  <c r="AW603" i="27"/>
  <c r="AX603" i="27"/>
  <c r="AY603" i="27" s="1"/>
  <c r="BE603" i="27"/>
  <c r="BJ603" i="27"/>
  <c r="E559" i="27"/>
  <c r="BM559" i="27"/>
  <c r="K559" i="27"/>
  <c r="L559" i="27"/>
  <c r="M559" i="27"/>
  <c r="BD559" i="27" s="1"/>
  <c r="BF559" i="27" s="1"/>
  <c r="O559" i="27"/>
  <c r="P559" i="27" s="1"/>
  <c r="AN559" i="27"/>
  <c r="AZ559" i="27" s="1"/>
  <c r="AS559" i="27"/>
  <c r="AT559" i="27"/>
  <c r="AW559" i="27"/>
  <c r="AX559" i="27"/>
  <c r="AY559" i="27" s="1"/>
  <c r="BE559" i="27"/>
  <c r="BJ559" i="27"/>
  <c r="E547" i="27"/>
  <c r="BM547" i="27"/>
  <c r="K547" i="27"/>
  <c r="L547" i="27"/>
  <c r="M547" i="27"/>
  <c r="BD547" i="27" s="1"/>
  <c r="BF547" i="27" s="1"/>
  <c r="O547" i="27"/>
  <c r="P547" i="27" s="1"/>
  <c r="AN547" i="27"/>
  <c r="AZ547" i="27" s="1"/>
  <c r="AS547" i="27"/>
  <c r="AU547" i="27" s="1"/>
  <c r="AT547" i="27"/>
  <c r="AW547" i="27"/>
  <c r="AX547" i="27"/>
  <c r="AY547" i="27" s="1"/>
  <c r="BE547" i="27"/>
  <c r="BJ547" i="27"/>
  <c r="E477" i="27"/>
  <c r="BM477" i="27"/>
  <c r="K477" i="27"/>
  <c r="L477" i="27"/>
  <c r="M477" i="27"/>
  <c r="BD477" i="27" s="1"/>
  <c r="BF477" i="27" s="1"/>
  <c r="O477" i="27"/>
  <c r="P477" i="27" s="1"/>
  <c r="AN477" i="27"/>
  <c r="AZ477" i="27" s="1"/>
  <c r="AS477" i="27"/>
  <c r="AT477" i="27"/>
  <c r="AW477" i="27"/>
  <c r="AX477" i="27"/>
  <c r="AY477" i="27" s="1"/>
  <c r="BE477" i="27"/>
  <c r="BJ477" i="27"/>
  <c r="E520" i="27"/>
  <c r="BI520" i="27"/>
  <c r="K520" i="27"/>
  <c r="L520" i="27"/>
  <c r="M520" i="27"/>
  <c r="BD520" i="27" s="1"/>
  <c r="BF520" i="27" s="1"/>
  <c r="O520" i="27"/>
  <c r="P520" i="27" s="1"/>
  <c r="AN520" i="27"/>
  <c r="AZ520" i="27" s="1"/>
  <c r="AS520" i="27"/>
  <c r="AT520" i="27"/>
  <c r="AW520" i="27"/>
  <c r="AX520" i="27"/>
  <c r="AY520" i="27" s="1"/>
  <c r="BE520" i="27"/>
  <c r="BJ520" i="27"/>
  <c r="E416" i="27"/>
  <c r="BN416" i="27"/>
  <c r="K416" i="27"/>
  <c r="L416" i="27"/>
  <c r="M416" i="27"/>
  <c r="BD416" i="27" s="1"/>
  <c r="BF416" i="27" s="1"/>
  <c r="O416" i="27"/>
  <c r="P416" i="27" s="1"/>
  <c r="AN416" i="27"/>
  <c r="AZ416" i="27" s="1"/>
  <c r="AS416" i="27"/>
  <c r="AT416" i="27"/>
  <c r="AW416" i="27"/>
  <c r="AX416" i="27"/>
  <c r="AY416" i="27" s="1"/>
  <c r="BE416" i="27"/>
  <c r="BJ416" i="27"/>
  <c r="E886" i="27"/>
  <c r="BM886" i="27"/>
  <c r="K886" i="27"/>
  <c r="L886" i="27"/>
  <c r="M886" i="27"/>
  <c r="BD886" i="27" s="1"/>
  <c r="BF886" i="27" s="1"/>
  <c r="O886" i="27"/>
  <c r="P886" i="27" s="1"/>
  <c r="AN886" i="27"/>
  <c r="AZ886" i="27" s="1"/>
  <c r="AS886" i="27"/>
  <c r="AU886" i="27" s="1"/>
  <c r="AT886" i="27"/>
  <c r="AW886" i="27"/>
  <c r="AX886" i="27"/>
  <c r="AY886" i="27" s="1"/>
  <c r="BE886" i="27"/>
  <c r="BJ886" i="27"/>
  <c r="E889" i="27"/>
  <c r="BP889" i="27"/>
  <c r="K889" i="27"/>
  <c r="L889" i="27"/>
  <c r="M889" i="27"/>
  <c r="BD889" i="27" s="1"/>
  <c r="BF889" i="27" s="1"/>
  <c r="O889" i="27"/>
  <c r="P889" i="27" s="1"/>
  <c r="AN889" i="27"/>
  <c r="BA889" i="27" s="1"/>
  <c r="BB889" i="27" s="1"/>
  <c r="AS889" i="27"/>
  <c r="AT889" i="27"/>
  <c r="AW889" i="27"/>
  <c r="AX889" i="27"/>
  <c r="AY889" i="27" s="1"/>
  <c r="BE889" i="27"/>
  <c r="BJ889" i="27"/>
  <c r="E893" i="27"/>
  <c r="BM893" i="27"/>
  <c r="K893" i="27"/>
  <c r="L893" i="27"/>
  <c r="M893" i="27"/>
  <c r="BD893" i="27" s="1"/>
  <c r="BF893" i="27" s="1"/>
  <c r="O893" i="27"/>
  <c r="P893" i="27" s="1"/>
  <c r="AN893" i="27"/>
  <c r="AZ893" i="27" s="1"/>
  <c r="AS893" i="27"/>
  <c r="AU893" i="27" s="1"/>
  <c r="AT893" i="27"/>
  <c r="AW893" i="27"/>
  <c r="AX893" i="27"/>
  <c r="AY893" i="27" s="1"/>
  <c r="BE893" i="27"/>
  <c r="BJ893" i="27"/>
  <c r="E778" i="27"/>
  <c r="BP778" i="27"/>
  <c r="K778" i="27"/>
  <c r="L778" i="27"/>
  <c r="M778" i="27"/>
  <c r="BD778" i="27" s="1"/>
  <c r="BF778" i="27" s="1"/>
  <c r="O778" i="27"/>
  <c r="P778" i="27" s="1"/>
  <c r="AN778" i="27"/>
  <c r="AZ778" i="27" s="1"/>
  <c r="AS778" i="27"/>
  <c r="AU778" i="27" s="1"/>
  <c r="AT778" i="27"/>
  <c r="AW778" i="27"/>
  <c r="AX778" i="27"/>
  <c r="AY778" i="27" s="1"/>
  <c r="BE778" i="27"/>
  <c r="BJ778" i="27"/>
  <c r="E55" i="27"/>
  <c r="BM55" i="27"/>
  <c r="K55" i="27"/>
  <c r="L55" i="27"/>
  <c r="M55" i="27"/>
  <c r="O55" i="27"/>
  <c r="P55" i="27" s="1"/>
  <c r="AN55" i="27"/>
  <c r="AP55" i="27" s="1"/>
  <c r="AS55" i="27"/>
  <c r="AT55" i="27"/>
  <c r="AW55" i="27"/>
  <c r="AX55" i="27"/>
  <c r="AY55" i="27" s="1"/>
  <c r="BE55" i="27"/>
  <c r="BJ55" i="27"/>
  <c r="E153" i="27"/>
  <c r="BI153" i="27"/>
  <c r="K153" i="27"/>
  <c r="L153" i="27"/>
  <c r="M153" i="27"/>
  <c r="BD153" i="27" s="1"/>
  <c r="BF153" i="27" s="1"/>
  <c r="O153" i="27"/>
  <c r="P153" i="27" s="1"/>
  <c r="AN153" i="27"/>
  <c r="AZ153" i="27" s="1"/>
  <c r="AS153" i="27"/>
  <c r="AT153" i="27"/>
  <c r="AW153" i="27"/>
  <c r="AX153" i="27"/>
  <c r="AY153" i="27" s="1"/>
  <c r="BE153" i="27"/>
  <c r="BJ153" i="27"/>
  <c r="E140" i="27"/>
  <c r="BI140" i="27"/>
  <c r="K140" i="27"/>
  <c r="L140" i="27"/>
  <c r="M140" i="27"/>
  <c r="BD140" i="27" s="1"/>
  <c r="BF140" i="27" s="1"/>
  <c r="O140" i="27"/>
  <c r="P140" i="27" s="1"/>
  <c r="AN140" i="27"/>
  <c r="BA140" i="27" s="1"/>
  <c r="BB140" i="27" s="1"/>
  <c r="AS140" i="27"/>
  <c r="AT140" i="27"/>
  <c r="AW140" i="27"/>
  <c r="AX140" i="27"/>
  <c r="AY140" i="27" s="1"/>
  <c r="BE140" i="27"/>
  <c r="BJ140" i="27"/>
  <c r="E510" i="27"/>
  <c r="BM510" i="27"/>
  <c r="K510" i="27"/>
  <c r="L510" i="27"/>
  <c r="M510" i="27"/>
  <c r="BD510" i="27" s="1"/>
  <c r="BF510" i="27" s="1"/>
  <c r="O510" i="27"/>
  <c r="P510" i="27" s="1"/>
  <c r="AN510" i="27"/>
  <c r="AZ510" i="27" s="1"/>
  <c r="AS510" i="27"/>
  <c r="AT510" i="27"/>
  <c r="AW510" i="27"/>
  <c r="AX510" i="27"/>
  <c r="AY510" i="27" s="1"/>
  <c r="BE510" i="27"/>
  <c r="BJ510" i="27"/>
  <c r="E512" i="27"/>
  <c r="BI512" i="27"/>
  <c r="K512" i="27"/>
  <c r="L512" i="27"/>
  <c r="M512" i="27"/>
  <c r="BD512" i="27" s="1"/>
  <c r="BF512" i="27" s="1"/>
  <c r="O512" i="27"/>
  <c r="P512" i="27" s="1"/>
  <c r="AN512" i="27"/>
  <c r="BA512" i="27" s="1"/>
  <c r="BB512" i="27" s="1"/>
  <c r="AS512" i="27"/>
  <c r="AT512" i="27"/>
  <c r="AW512" i="27"/>
  <c r="AX512" i="27"/>
  <c r="AY512" i="27" s="1"/>
  <c r="BE512" i="27"/>
  <c r="BJ512" i="27"/>
  <c r="E453" i="27"/>
  <c r="BN453" i="27"/>
  <c r="K453" i="27"/>
  <c r="L453" i="27"/>
  <c r="M453" i="27"/>
  <c r="BD453" i="27" s="1"/>
  <c r="BF453" i="27" s="1"/>
  <c r="O453" i="27"/>
  <c r="P453" i="27" s="1"/>
  <c r="AN453" i="27"/>
  <c r="AO453" i="27" s="1"/>
  <c r="AQ453" i="27" s="1"/>
  <c r="AS453" i="27"/>
  <c r="AT453" i="27"/>
  <c r="AW453" i="27"/>
  <c r="AX453" i="27"/>
  <c r="AY453" i="27" s="1"/>
  <c r="BE453" i="27"/>
  <c r="BJ453" i="27"/>
  <c r="E452" i="27"/>
  <c r="BP452" i="27"/>
  <c r="K452" i="27"/>
  <c r="L452" i="27"/>
  <c r="M452" i="27"/>
  <c r="BD452" i="27" s="1"/>
  <c r="BF452" i="27" s="1"/>
  <c r="O452" i="27"/>
  <c r="P452" i="27" s="1"/>
  <c r="AN452" i="27"/>
  <c r="AZ452" i="27" s="1"/>
  <c r="AS452" i="27"/>
  <c r="AT452" i="27"/>
  <c r="AW452" i="27"/>
  <c r="AX452" i="27"/>
  <c r="AY452" i="27" s="1"/>
  <c r="BE452" i="27"/>
  <c r="BJ452" i="27"/>
  <c r="F776" i="39"/>
  <c r="F775" i="39"/>
  <c r="F774" i="39"/>
  <c r="F773" i="39"/>
  <c r="F772" i="39"/>
  <c r="F771" i="39"/>
  <c r="F770" i="39"/>
  <c r="F769" i="39"/>
  <c r="F768" i="39"/>
  <c r="F767" i="39"/>
  <c r="F766" i="39"/>
  <c r="F765" i="39"/>
  <c r="F764" i="39"/>
  <c r="F763" i="39"/>
  <c r="F762" i="39"/>
  <c r="F761" i="39"/>
  <c r="F760" i="39"/>
  <c r="F759" i="39"/>
  <c r="F758" i="39"/>
  <c r="F757" i="39"/>
  <c r="F756" i="39"/>
  <c r="F755" i="39"/>
  <c r="F754" i="39"/>
  <c r="F753" i="39"/>
  <c r="F752" i="39"/>
  <c r="F751" i="39"/>
  <c r="F750" i="39"/>
  <c r="F749" i="39"/>
  <c r="F748" i="39"/>
  <c r="F747" i="39"/>
  <c r="F746" i="39"/>
  <c r="F745" i="39"/>
  <c r="F744" i="39"/>
  <c r="F743" i="39"/>
  <c r="F742" i="39"/>
  <c r="F741" i="39"/>
  <c r="F740" i="39"/>
  <c r="F739" i="39"/>
  <c r="F738" i="39"/>
  <c r="F737" i="39"/>
  <c r="F736" i="39"/>
  <c r="F735" i="39"/>
  <c r="F734" i="39"/>
  <c r="F733" i="39"/>
  <c r="F732" i="39"/>
  <c r="F731" i="39"/>
  <c r="F730" i="39"/>
  <c r="F729" i="39"/>
  <c r="F728" i="39"/>
  <c r="F727" i="39"/>
  <c r="F726" i="39"/>
  <c r="F725" i="39"/>
  <c r="F724" i="39"/>
  <c r="F723" i="39"/>
  <c r="F722" i="39"/>
  <c r="F721" i="39"/>
  <c r="F720" i="39"/>
  <c r="F719" i="39"/>
  <c r="F718" i="39"/>
  <c r="F717" i="39"/>
  <c r="F716" i="39"/>
  <c r="F715" i="39"/>
  <c r="F714" i="39"/>
  <c r="F713" i="39"/>
  <c r="F712" i="39"/>
  <c r="F711" i="39"/>
  <c r="F710" i="39"/>
  <c r="F709" i="39"/>
  <c r="F708" i="39"/>
  <c r="F707" i="39"/>
  <c r="F706" i="39"/>
  <c r="F705" i="39"/>
  <c r="F704" i="39"/>
  <c r="F703" i="39"/>
  <c r="F702" i="39"/>
  <c r="F701" i="39"/>
  <c r="F700" i="39"/>
  <c r="F699" i="39"/>
  <c r="F698" i="39"/>
  <c r="F697" i="39"/>
  <c r="F696" i="39"/>
  <c r="F695" i="39"/>
  <c r="F694" i="39"/>
  <c r="F693" i="39"/>
  <c r="F692" i="39"/>
  <c r="F691" i="39"/>
  <c r="F690" i="39"/>
  <c r="F689" i="39"/>
  <c r="F688" i="39"/>
  <c r="F687" i="39"/>
  <c r="F686" i="39"/>
  <c r="F685" i="39"/>
  <c r="F684" i="39"/>
  <c r="F683" i="39"/>
  <c r="F682" i="39"/>
  <c r="F681" i="39"/>
  <c r="F680" i="39"/>
  <c r="F679" i="39"/>
  <c r="F678" i="39"/>
  <c r="F677" i="39"/>
  <c r="F676" i="39"/>
  <c r="F675" i="39"/>
  <c r="F674" i="39"/>
  <c r="F673" i="39"/>
  <c r="F672" i="39"/>
  <c r="F671" i="39"/>
  <c r="F670" i="39"/>
  <c r="F669" i="39"/>
  <c r="F668" i="39"/>
  <c r="F667" i="39"/>
  <c r="F666" i="39"/>
  <c r="F665" i="39"/>
  <c r="F664" i="39"/>
  <c r="F663" i="39"/>
  <c r="F662" i="39"/>
  <c r="F661" i="39"/>
  <c r="F660" i="39"/>
  <c r="F659" i="39"/>
  <c r="F658" i="39"/>
  <c r="F657" i="39"/>
  <c r="F656" i="39"/>
  <c r="F655" i="39"/>
  <c r="F654" i="39"/>
  <c r="F653" i="39"/>
  <c r="F652" i="39"/>
  <c r="F651" i="39"/>
  <c r="F650" i="39"/>
  <c r="F649" i="39"/>
  <c r="F648" i="39"/>
  <c r="F647" i="39"/>
  <c r="F646" i="39"/>
  <c r="F645" i="39"/>
  <c r="F644" i="39"/>
  <c r="F643" i="39"/>
  <c r="F642" i="39"/>
  <c r="F641" i="39"/>
  <c r="F640" i="39"/>
  <c r="F639" i="39"/>
  <c r="F638" i="39"/>
  <c r="F637" i="39"/>
  <c r="F636" i="39"/>
  <c r="F635" i="39"/>
  <c r="F634" i="39"/>
  <c r="F633" i="39"/>
  <c r="F632" i="39"/>
  <c r="F631" i="39"/>
  <c r="F630" i="39"/>
  <c r="F629" i="39"/>
  <c r="F628" i="39"/>
  <c r="F627" i="39"/>
  <c r="F626" i="39"/>
  <c r="F625" i="39"/>
  <c r="F624" i="39"/>
  <c r="F623" i="39"/>
  <c r="F622" i="39"/>
  <c r="F621" i="39"/>
  <c r="F620" i="39"/>
  <c r="F619" i="39"/>
  <c r="F618" i="39"/>
  <c r="F617" i="39"/>
  <c r="F616" i="39"/>
  <c r="F615" i="39"/>
  <c r="F614" i="39"/>
  <c r="F613" i="39"/>
  <c r="F612" i="39"/>
  <c r="F611" i="39"/>
  <c r="F610" i="39"/>
  <c r="F609" i="39"/>
  <c r="F608" i="39"/>
  <c r="F607" i="39"/>
  <c r="F606" i="39"/>
  <c r="F605" i="39"/>
  <c r="F604" i="39"/>
  <c r="F603" i="39"/>
  <c r="F602" i="39"/>
  <c r="F601" i="39"/>
  <c r="F600" i="39"/>
  <c r="F599" i="39"/>
  <c r="F598" i="39"/>
  <c r="F597" i="39"/>
  <c r="F596" i="39"/>
  <c r="F595" i="39"/>
  <c r="F594" i="39"/>
  <c r="F593" i="39"/>
  <c r="F592" i="39"/>
  <c r="F591" i="39"/>
  <c r="F590" i="39"/>
  <c r="F589" i="39"/>
  <c r="F588" i="39"/>
  <c r="F587" i="39"/>
  <c r="F586" i="39"/>
  <c r="F585" i="39"/>
  <c r="F584" i="39"/>
  <c r="F583" i="39"/>
  <c r="F582" i="39"/>
  <c r="F581" i="39"/>
  <c r="F580" i="39"/>
  <c r="F579" i="39"/>
  <c r="F578" i="39"/>
  <c r="F577" i="39"/>
  <c r="F576" i="39"/>
  <c r="F575" i="39"/>
  <c r="F574" i="39"/>
  <c r="F573" i="39"/>
  <c r="F572" i="39"/>
  <c r="F571" i="39"/>
  <c r="F570" i="39"/>
  <c r="F569" i="39"/>
  <c r="F568" i="39"/>
  <c r="F567" i="39"/>
  <c r="F566" i="39"/>
  <c r="F565" i="39"/>
  <c r="F564" i="39"/>
  <c r="F563" i="39"/>
  <c r="F562" i="39"/>
  <c r="F561" i="39"/>
  <c r="F560" i="39"/>
  <c r="F559" i="39"/>
  <c r="F558" i="39"/>
  <c r="F557" i="39"/>
  <c r="F556" i="39"/>
  <c r="F555" i="39"/>
  <c r="F554" i="39"/>
  <c r="F553" i="39"/>
  <c r="F552" i="39"/>
  <c r="F551" i="39"/>
  <c r="F550" i="39"/>
  <c r="F549" i="39"/>
  <c r="F548" i="39"/>
  <c r="F547" i="39"/>
  <c r="F546" i="39"/>
  <c r="F545" i="39"/>
  <c r="F544" i="39"/>
  <c r="F543" i="39"/>
  <c r="F542" i="39"/>
  <c r="F541" i="39"/>
  <c r="F540" i="39"/>
  <c r="F539" i="39"/>
  <c r="F538" i="39"/>
  <c r="F537" i="39"/>
  <c r="F536" i="39"/>
  <c r="F535" i="39"/>
  <c r="F534" i="39"/>
  <c r="F533" i="39"/>
  <c r="F532" i="39"/>
  <c r="F531" i="39"/>
  <c r="F530" i="39"/>
  <c r="F529" i="39"/>
  <c r="F528" i="39"/>
  <c r="F527" i="39"/>
  <c r="F526" i="39"/>
  <c r="F525" i="39"/>
  <c r="F524" i="39"/>
  <c r="F523" i="39"/>
  <c r="F522" i="39"/>
  <c r="F521" i="39"/>
  <c r="F520" i="39"/>
  <c r="F519" i="39"/>
  <c r="F518" i="39"/>
  <c r="F517" i="39"/>
  <c r="F516" i="39"/>
  <c r="F515" i="39"/>
  <c r="F514" i="39"/>
  <c r="F513" i="39"/>
  <c r="F512" i="39"/>
  <c r="F511" i="39"/>
  <c r="F510" i="39"/>
  <c r="F509" i="39"/>
  <c r="F508" i="39"/>
  <c r="F507" i="39"/>
  <c r="F506" i="39"/>
  <c r="F505" i="39"/>
  <c r="F504" i="39"/>
  <c r="F503" i="39"/>
  <c r="F502" i="39"/>
  <c r="F501" i="39"/>
  <c r="F500" i="39"/>
  <c r="F499" i="39"/>
  <c r="F498" i="39"/>
  <c r="F497" i="39"/>
  <c r="F496" i="39"/>
  <c r="F495" i="39"/>
  <c r="F494" i="39"/>
  <c r="F493" i="39"/>
  <c r="F492" i="39"/>
  <c r="F491" i="39"/>
  <c r="F490" i="39"/>
  <c r="F489" i="39"/>
  <c r="F488" i="39"/>
  <c r="F487" i="39"/>
  <c r="F486" i="39"/>
  <c r="F485" i="39"/>
  <c r="F484" i="39"/>
  <c r="F483" i="39"/>
  <c r="F482" i="39"/>
  <c r="F481" i="39"/>
  <c r="F480" i="39"/>
  <c r="F479" i="39"/>
  <c r="F478" i="39"/>
  <c r="F477" i="39"/>
  <c r="F476" i="39"/>
  <c r="F475" i="39"/>
  <c r="F474" i="39"/>
  <c r="F473" i="39"/>
  <c r="F472" i="39"/>
  <c r="F471" i="39"/>
  <c r="F470" i="39"/>
  <c r="F469" i="39"/>
  <c r="F468" i="39"/>
  <c r="F467" i="39"/>
  <c r="F466" i="39"/>
  <c r="F465" i="39"/>
  <c r="F464" i="39"/>
  <c r="F463" i="39"/>
  <c r="F462" i="39"/>
  <c r="F461" i="39"/>
  <c r="F460" i="39"/>
  <c r="F459" i="39"/>
  <c r="F458" i="39"/>
  <c r="F457" i="39"/>
  <c r="F456" i="39"/>
  <c r="F455" i="39"/>
  <c r="F454" i="39"/>
  <c r="F453" i="39"/>
  <c r="F452" i="39"/>
  <c r="F451" i="39"/>
  <c r="F450" i="39"/>
  <c r="F449" i="39"/>
  <c r="F448" i="39"/>
  <c r="F447" i="39"/>
  <c r="F446" i="39"/>
  <c r="F445" i="39"/>
  <c r="F444" i="39"/>
  <c r="F443" i="39"/>
  <c r="F442" i="39"/>
  <c r="F441" i="39"/>
  <c r="F440" i="39"/>
  <c r="F439" i="39"/>
  <c r="F438" i="39"/>
  <c r="F437" i="39"/>
  <c r="F436" i="39"/>
  <c r="F435" i="39"/>
  <c r="F434" i="39"/>
  <c r="F433" i="39"/>
  <c r="F432" i="39"/>
  <c r="F431" i="39"/>
  <c r="F430" i="39"/>
  <c r="F429" i="39"/>
  <c r="F428" i="39"/>
  <c r="F427" i="39"/>
  <c r="F426" i="39"/>
  <c r="F425" i="39"/>
  <c r="F424" i="39"/>
  <c r="F423" i="39"/>
  <c r="F422" i="39"/>
  <c r="F421" i="39"/>
  <c r="F420" i="39"/>
  <c r="F419" i="39"/>
  <c r="F418" i="39"/>
  <c r="F417" i="39"/>
  <c r="F416" i="39"/>
  <c r="F415" i="39"/>
  <c r="F414" i="39"/>
  <c r="F413" i="39"/>
  <c r="F412" i="39"/>
  <c r="F411" i="39"/>
  <c r="F410" i="39"/>
  <c r="F409" i="39"/>
  <c r="F408" i="39"/>
  <c r="F407" i="39"/>
  <c r="F406" i="39"/>
  <c r="F405" i="39"/>
  <c r="F404" i="39"/>
  <c r="F403" i="39"/>
  <c r="F402" i="39"/>
  <c r="F401" i="39"/>
  <c r="F400" i="39"/>
  <c r="F399" i="39"/>
  <c r="F398" i="39"/>
  <c r="F397" i="39"/>
  <c r="F396" i="39"/>
  <c r="F395" i="39"/>
  <c r="F394" i="39"/>
  <c r="F393" i="39"/>
  <c r="F392" i="39"/>
  <c r="F391" i="39"/>
  <c r="F390" i="39"/>
  <c r="F389" i="39"/>
  <c r="F388" i="39"/>
  <c r="F387" i="39"/>
  <c r="F386" i="39"/>
  <c r="F385" i="39"/>
  <c r="F384" i="39"/>
  <c r="F383" i="39"/>
  <c r="F382" i="39"/>
  <c r="F381" i="39"/>
  <c r="F380" i="39"/>
  <c r="F379" i="39"/>
  <c r="F378" i="39"/>
  <c r="F377" i="39"/>
  <c r="F376" i="39"/>
  <c r="F375" i="39"/>
  <c r="F374" i="39"/>
  <c r="F373" i="39"/>
  <c r="F372" i="39"/>
  <c r="F371" i="39"/>
  <c r="F370" i="39"/>
  <c r="F369" i="39"/>
  <c r="F368" i="39"/>
  <c r="F367" i="39"/>
  <c r="F366" i="39"/>
  <c r="F365" i="39"/>
  <c r="F364" i="39"/>
  <c r="F363" i="39"/>
  <c r="F362" i="39"/>
  <c r="F361" i="39"/>
  <c r="F360" i="39"/>
  <c r="F359" i="39"/>
  <c r="F358" i="39"/>
  <c r="F357" i="39"/>
  <c r="F356" i="39"/>
  <c r="F355" i="39"/>
  <c r="F354" i="39"/>
  <c r="F353" i="39"/>
  <c r="F352" i="39"/>
  <c r="F351" i="39"/>
  <c r="F350" i="39"/>
  <c r="F349" i="39"/>
  <c r="F348" i="39"/>
  <c r="F347" i="39"/>
  <c r="F346" i="39"/>
  <c r="F345" i="39"/>
  <c r="F344" i="39"/>
  <c r="F343" i="39"/>
  <c r="F342" i="39"/>
  <c r="F341" i="39"/>
  <c r="F340" i="39"/>
  <c r="F339" i="39"/>
  <c r="F338" i="39"/>
  <c r="F337" i="39"/>
  <c r="F336" i="39"/>
  <c r="F335" i="39"/>
  <c r="F334" i="39"/>
  <c r="F333" i="39"/>
  <c r="F332" i="39"/>
  <c r="F331" i="39"/>
  <c r="F330" i="39"/>
  <c r="F329" i="39"/>
  <c r="F328" i="39"/>
  <c r="F327" i="39"/>
  <c r="F326" i="39"/>
  <c r="F325" i="39"/>
  <c r="F324" i="39"/>
  <c r="F323" i="39"/>
  <c r="F322" i="39"/>
  <c r="F321" i="39"/>
  <c r="F320" i="39"/>
  <c r="F319" i="39"/>
  <c r="F318" i="39"/>
  <c r="F317" i="39"/>
  <c r="F316" i="39"/>
  <c r="F315" i="39"/>
  <c r="F314" i="39"/>
  <c r="F313" i="39"/>
  <c r="F312" i="39"/>
  <c r="F311" i="39"/>
  <c r="F310" i="39"/>
  <c r="F309" i="39"/>
  <c r="F308" i="39"/>
  <c r="F307" i="39"/>
  <c r="F306" i="39"/>
  <c r="F305" i="39"/>
  <c r="F304" i="39"/>
  <c r="F303" i="39"/>
  <c r="F302" i="39"/>
  <c r="F301" i="39"/>
  <c r="F300" i="39"/>
  <c r="F299" i="39"/>
  <c r="F298" i="39"/>
  <c r="F297" i="39"/>
  <c r="F296" i="39"/>
  <c r="F295" i="39"/>
  <c r="F294" i="39"/>
  <c r="F293" i="39"/>
  <c r="F292" i="39"/>
  <c r="F291" i="39"/>
  <c r="F290" i="39"/>
  <c r="F289" i="39"/>
  <c r="F288" i="39"/>
  <c r="F287" i="39"/>
  <c r="F286" i="39"/>
  <c r="F285" i="39"/>
  <c r="F284" i="39"/>
  <c r="F283" i="39"/>
  <c r="F282" i="39"/>
  <c r="F281" i="39"/>
  <c r="F280" i="39"/>
  <c r="F279" i="39"/>
  <c r="F278" i="39"/>
  <c r="F277" i="39"/>
  <c r="F276" i="39"/>
  <c r="F275" i="39"/>
  <c r="F274" i="39"/>
  <c r="F273" i="39"/>
  <c r="F272" i="39"/>
  <c r="F271" i="39"/>
  <c r="F270" i="39"/>
  <c r="F269" i="39"/>
  <c r="F268" i="39"/>
  <c r="F267" i="39"/>
  <c r="F266" i="39"/>
  <c r="F265" i="39"/>
  <c r="F264" i="39"/>
  <c r="F263" i="39"/>
  <c r="F262" i="39"/>
  <c r="F261" i="39"/>
  <c r="F260" i="39"/>
  <c r="F259" i="39"/>
  <c r="F258" i="39"/>
  <c r="F257" i="39"/>
  <c r="F256" i="39"/>
  <c r="F255" i="39"/>
  <c r="F254" i="39"/>
  <c r="F253" i="39"/>
  <c r="F252" i="39"/>
  <c r="F251" i="39"/>
  <c r="F250" i="39"/>
  <c r="F249" i="39"/>
  <c r="F248" i="39"/>
  <c r="F247" i="39"/>
  <c r="F246" i="39"/>
  <c r="F245" i="39"/>
  <c r="F244" i="39"/>
  <c r="F243" i="39"/>
  <c r="F242" i="39"/>
  <c r="F241" i="39"/>
  <c r="F240" i="39"/>
  <c r="F239" i="39"/>
  <c r="F238" i="39"/>
  <c r="F237" i="39"/>
  <c r="F236" i="39"/>
  <c r="F235" i="39"/>
  <c r="F234" i="39"/>
  <c r="F233" i="39"/>
  <c r="F232" i="39"/>
  <c r="F231" i="39"/>
  <c r="F230" i="39"/>
  <c r="F229" i="39"/>
  <c r="F228" i="39"/>
  <c r="F227" i="39"/>
  <c r="F226" i="39"/>
  <c r="F225" i="39"/>
  <c r="F224" i="39"/>
  <c r="F223" i="39"/>
  <c r="F222" i="39"/>
  <c r="F221" i="39"/>
  <c r="F220" i="39"/>
  <c r="F219" i="39"/>
  <c r="F218" i="39"/>
  <c r="F217" i="39"/>
  <c r="F216" i="39"/>
  <c r="F215" i="39"/>
  <c r="F214" i="39"/>
  <c r="F213" i="39"/>
  <c r="F212" i="39"/>
  <c r="F211" i="39"/>
  <c r="F210" i="39"/>
  <c r="F209" i="39"/>
  <c r="F208" i="39"/>
  <c r="F207" i="39"/>
  <c r="F206" i="39"/>
  <c r="F205" i="39"/>
  <c r="F204" i="39"/>
  <c r="F203" i="39"/>
  <c r="F202" i="39"/>
  <c r="F201" i="39"/>
  <c r="F200" i="39"/>
  <c r="F199" i="39"/>
  <c r="F198" i="39"/>
  <c r="F197" i="39"/>
  <c r="F196" i="39"/>
  <c r="F195" i="39"/>
  <c r="F194" i="39"/>
  <c r="F193" i="39"/>
  <c r="F192" i="39"/>
  <c r="F191" i="39"/>
  <c r="F190" i="39"/>
  <c r="F189" i="39"/>
  <c r="F188" i="39"/>
  <c r="F187" i="39"/>
  <c r="F186" i="39"/>
  <c r="F185" i="39"/>
  <c r="F184" i="39"/>
  <c r="F183" i="39"/>
  <c r="F182" i="39"/>
  <c r="F181" i="39"/>
  <c r="F180" i="39"/>
  <c r="F179" i="39"/>
  <c r="F178" i="39"/>
  <c r="F177" i="39"/>
  <c r="F176" i="39"/>
  <c r="F175" i="39"/>
  <c r="F174" i="39"/>
  <c r="F173" i="39"/>
  <c r="F172" i="39"/>
  <c r="F171" i="39"/>
  <c r="F170" i="39"/>
  <c r="F169" i="39"/>
  <c r="F168" i="39"/>
  <c r="F167" i="39"/>
  <c r="F166" i="39"/>
  <c r="F165" i="39"/>
  <c r="F164" i="39"/>
  <c r="F163" i="39"/>
  <c r="F162" i="39"/>
  <c r="F161" i="39"/>
  <c r="F160" i="39"/>
  <c r="F159" i="39"/>
  <c r="F158" i="39"/>
  <c r="F157" i="39"/>
  <c r="F156" i="39"/>
  <c r="F155" i="39"/>
  <c r="F154" i="39"/>
  <c r="F153" i="39"/>
  <c r="F152" i="39"/>
  <c r="F151" i="39"/>
  <c r="F150" i="39"/>
  <c r="F149" i="39"/>
  <c r="F148" i="39"/>
  <c r="F147" i="39"/>
  <c r="F146" i="39"/>
  <c r="F145" i="39"/>
  <c r="F144" i="39"/>
  <c r="F143" i="39"/>
  <c r="F142" i="39"/>
  <c r="F141" i="39"/>
  <c r="F140" i="39"/>
  <c r="F139" i="39"/>
  <c r="F138" i="39"/>
  <c r="F137" i="39"/>
  <c r="F136" i="39"/>
  <c r="F135" i="39"/>
  <c r="F134" i="39"/>
  <c r="F133" i="39"/>
  <c r="F132" i="39"/>
  <c r="F131" i="39"/>
  <c r="F130" i="39"/>
  <c r="F129" i="39"/>
  <c r="F128" i="39"/>
  <c r="F127" i="39"/>
  <c r="F126" i="39"/>
  <c r="F125" i="39"/>
  <c r="F124" i="39"/>
  <c r="F123" i="39"/>
  <c r="F122" i="39"/>
  <c r="F121" i="39"/>
  <c r="F120" i="39"/>
  <c r="F119" i="39"/>
  <c r="F118" i="39"/>
  <c r="F117" i="39"/>
  <c r="F116" i="39"/>
  <c r="F115" i="39"/>
  <c r="F114" i="39"/>
  <c r="F113" i="39"/>
  <c r="F112" i="39"/>
  <c r="F111" i="39"/>
  <c r="F110" i="39"/>
  <c r="F109" i="39"/>
  <c r="F108" i="39"/>
  <c r="F107" i="39"/>
  <c r="F106" i="39"/>
  <c r="F105" i="39"/>
  <c r="F104" i="39"/>
  <c r="F103" i="39"/>
  <c r="F102" i="39"/>
  <c r="F101" i="39"/>
  <c r="F100" i="39"/>
  <c r="F99" i="39"/>
  <c r="F98" i="39"/>
  <c r="F97" i="39"/>
  <c r="F96" i="39"/>
  <c r="F95" i="39"/>
  <c r="F94" i="39"/>
  <c r="F93" i="39"/>
  <c r="F92" i="39"/>
  <c r="F91" i="39"/>
  <c r="F90" i="39"/>
  <c r="F89" i="39"/>
  <c r="F88" i="39"/>
  <c r="F87" i="39"/>
  <c r="F86" i="39"/>
  <c r="F85" i="39"/>
  <c r="F84" i="39"/>
  <c r="F83" i="39"/>
  <c r="F82" i="39"/>
  <c r="F81" i="39"/>
  <c r="F80" i="39"/>
  <c r="F79" i="39"/>
  <c r="F78" i="39"/>
  <c r="F77" i="39"/>
  <c r="F76" i="39"/>
  <c r="F75" i="39"/>
  <c r="F74" i="39"/>
  <c r="F73" i="39"/>
  <c r="F72" i="39"/>
  <c r="F71" i="39"/>
  <c r="F70" i="39"/>
  <c r="F69" i="39"/>
  <c r="F68" i="39"/>
  <c r="F67" i="39"/>
  <c r="F66" i="39"/>
  <c r="F65" i="39"/>
  <c r="F64" i="39"/>
  <c r="F63" i="39"/>
  <c r="F62" i="39"/>
  <c r="F61" i="39"/>
  <c r="F60" i="39"/>
  <c r="F59" i="39"/>
  <c r="F58" i="39"/>
  <c r="F57" i="39"/>
  <c r="F56" i="39"/>
  <c r="F55" i="39"/>
  <c r="F54" i="39"/>
  <c r="F53" i="39"/>
  <c r="F52" i="39"/>
  <c r="F51" i="39"/>
  <c r="F50" i="39"/>
  <c r="F49" i="39"/>
  <c r="F48" i="39"/>
  <c r="F47" i="39"/>
  <c r="F46" i="39"/>
  <c r="F45" i="39"/>
  <c r="F44" i="39"/>
  <c r="F43" i="39"/>
  <c r="F42" i="39"/>
  <c r="F41" i="39"/>
  <c r="F40" i="39"/>
  <c r="F39" i="39"/>
  <c r="F38" i="39"/>
  <c r="F37" i="39"/>
  <c r="F36" i="39"/>
  <c r="F35" i="39"/>
  <c r="F34" i="39"/>
  <c r="F33" i="39"/>
  <c r="F32" i="39"/>
  <c r="F31" i="39"/>
  <c r="F30" i="39"/>
  <c r="F29" i="39"/>
  <c r="F28" i="39"/>
  <c r="F27" i="39"/>
  <c r="F26" i="39"/>
  <c r="F25" i="39"/>
  <c r="F24" i="39"/>
  <c r="F23" i="39"/>
  <c r="F22" i="39"/>
  <c r="F21" i="39"/>
  <c r="F20" i="39"/>
  <c r="F19" i="39"/>
  <c r="F18" i="39"/>
  <c r="F17" i="39"/>
  <c r="F16" i="39"/>
  <c r="F15" i="39"/>
  <c r="F14" i="39"/>
  <c r="F13" i="39"/>
  <c r="F12" i="39"/>
  <c r="F11" i="39"/>
  <c r="F10" i="39"/>
  <c r="F9" i="39"/>
  <c r="F8" i="39"/>
  <c r="F7" i="39"/>
  <c r="F6" i="39"/>
  <c r="F5" i="39"/>
  <c r="F4" i="39"/>
  <c r="F3" i="39"/>
  <c r="F2" i="39"/>
  <c r="BD55" i="27" l="1"/>
  <c r="BF55" i="27" s="1"/>
  <c r="AU477" i="27"/>
  <c r="AU911" i="27"/>
  <c r="AU662" i="27"/>
  <c r="AU393" i="27"/>
  <c r="AU394" i="27"/>
  <c r="AU910" i="27"/>
  <c r="AU55" i="27"/>
  <c r="AU153" i="27"/>
  <c r="AU392" i="27"/>
  <c r="AU140" i="27"/>
  <c r="AU510" i="27"/>
  <c r="AU512" i="27"/>
  <c r="AU25" i="27"/>
  <c r="AU889" i="27"/>
  <c r="AU453" i="27"/>
  <c r="AU587" i="27"/>
  <c r="AU603" i="27"/>
  <c r="AU585" i="27"/>
  <c r="AU520" i="27"/>
  <c r="AU452" i="27"/>
  <c r="AU559" i="27"/>
  <c r="AU514" i="27"/>
  <c r="AU416" i="27"/>
  <c r="A477" i="27"/>
  <c r="AJ477" i="27"/>
  <c r="A891" i="27"/>
  <c r="AJ891" i="27"/>
  <c r="A520" i="27"/>
  <c r="AJ520" i="27"/>
  <c r="A724" i="27"/>
  <c r="AJ724" i="27"/>
  <c r="A416" i="27"/>
  <c r="AJ416" i="27"/>
  <c r="A777" i="27"/>
  <c r="AJ777" i="27"/>
  <c r="A547" i="27"/>
  <c r="AJ547" i="27"/>
  <c r="A886" i="27"/>
  <c r="AJ886" i="27"/>
  <c r="N910" i="27"/>
  <c r="AJ910" i="27"/>
  <c r="A889" i="27"/>
  <c r="AJ889" i="27"/>
  <c r="A911" i="27"/>
  <c r="AJ911" i="27"/>
  <c r="A893" i="27"/>
  <c r="AJ893" i="27"/>
  <c r="A909" i="27"/>
  <c r="AJ909" i="27"/>
  <c r="A778" i="27"/>
  <c r="AJ778" i="27"/>
  <c r="A662" i="27"/>
  <c r="AJ662" i="27"/>
  <c r="A55" i="27"/>
  <c r="AJ55" i="27"/>
  <c r="A394" i="27"/>
  <c r="AJ394" i="27"/>
  <c r="A153" i="27"/>
  <c r="AJ153" i="27"/>
  <c r="A392" i="27"/>
  <c r="AJ392" i="27"/>
  <c r="A140" i="27"/>
  <c r="AJ140" i="27"/>
  <c r="A343" i="27"/>
  <c r="AJ343" i="27"/>
  <c r="A510" i="27"/>
  <c r="AJ510" i="27"/>
  <c r="A395" i="27"/>
  <c r="AJ395" i="27"/>
  <c r="A393" i="27"/>
  <c r="AJ393" i="27"/>
  <c r="A512" i="27"/>
  <c r="AJ512" i="27"/>
  <c r="A25" i="27"/>
  <c r="AJ25" i="27"/>
  <c r="A614" i="27"/>
  <c r="AJ614" i="27"/>
  <c r="A587" i="27"/>
  <c r="AJ587" i="27"/>
  <c r="A453" i="27"/>
  <c r="AJ453" i="27"/>
  <c r="A452" i="27"/>
  <c r="AJ452" i="27"/>
  <c r="A603" i="27"/>
  <c r="AJ603" i="27"/>
  <c r="A585" i="27"/>
  <c r="AJ585" i="27"/>
  <c r="A559" i="27"/>
  <c r="AJ559" i="27"/>
  <c r="A514" i="27"/>
  <c r="AJ514" i="27"/>
  <c r="BN587" i="27"/>
  <c r="AO585" i="27"/>
  <c r="AQ585" i="27" s="1"/>
  <c r="BI891" i="27"/>
  <c r="BO343" i="27"/>
  <c r="BN343" i="27"/>
  <c r="BM891" i="27"/>
  <c r="BP891" i="27"/>
  <c r="BO891" i="27"/>
  <c r="BN614" i="27"/>
  <c r="BR614" i="27"/>
  <c r="AO514" i="27"/>
  <c r="AQ514" i="27" s="1"/>
  <c r="BO395" i="27"/>
  <c r="BI395" i="27"/>
  <c r="BM587" i="27"/>
  <c r="BR891" i="27"/>
  <c r="BM514" i="27"/>
  <c r="BN393" i="27"/>
  <c r="BR343" i="27"/>
  <c r="BH891" i="27"/>
  <c r="BO25" i="27"/>
  <c r="BR393" i="27"/>
  <c r="BO587" i="27"/>
  <c r="BR25" i="27"/>
  <c r="BN394" i="27"/>
  <c r="BA585" i="27"/>
  <c r="BB585" i="27" s="1"/>
  <c r="BM25" i="27"/>
  <c r="BN662" i="27"/>
  <c r="BH395" i="27"/>
  <c r="BR587" i="27"/>
  <c r="BN392" i="27"/>
  <c r="AZ395" i="27"/>
  <c r="AO614" i="27"/>
  <c r="AQ614" i="27" s="1"/>
  <c r="BP587" i="27"/>
  <c r="BN514" i="27"/>
  <c r="AO392" i="27"/>
  <c r="AQ392" i="27" s="1"/>
  <c r="AO25" i="27"/>
  <c r="AQ25" i="27" s="1"/>
  <c r="BO393" i="27"/>
  <c r="BH392" i="27"/>
  <c r="AP909" i="27"/>
  <c r="AP614" i="27"/>
  <c r="BA911" i="27"/>
  <c r="BB911" i="27" s="1"/>
  <c r="AO909" i="27"/>
  <c r="AQ909" i="27" s="1"/>
  <c r="BA909" i="27"/>
  <c r="BB909" i="27" s="1"/>
  <c r="BA587" i="27"/>
  <c r="BB587" i="27" s="1"/>
  <c r="AO395" i="27"/>
  <c r="AQ395" i="27" s="1"/>
  <c r="BR559" i="27"/>
  <c r="BM603" i="27"/>
  <c r="N891" i="27"/>
  <c r="N25" i="27"/>
  <c r="BH514" i="27"/>
  <c r="BH587" i="27"/>
  <c r="N587" i="27"/>
  <c r="BH614" i="27"/>
  <c r="N614" i="27"/>
  <c r="BM614" i="27"/>
  <c r="BI614" i="27"/>
  <c r="AP514" i="27"/>
  <c r="AO662" i="27"/>
  <c r="AQ662" i="27" s="1"/>
  <c r="AO394" i="27"/>
  <c r="AQ394" i="27" s="1"/>
  <c r="N909" i="27"/>
  <c r="BI393" i="27"/>
  <c r="N392" i="27"/>
  <c r="BI777" i="27"/>
  <c r="AP662" i="27"/>
  <c r="BP559" i="27"/>
  <c r="BA343" i="27"/>
  <c r="BB343" i="27" s="1"/>
  <c r="AP343" i="27"/>
  <c r="N662" i="27"/>
  <c r="N343" i="27"/>
  <c r="AZ343" i="27"/>
  <c r="AO911" i="27"/>
  <c r="AQ911" i="27" s="1"/>
  <c r="N395" i="27"/>
  <c r="N585" i="27"/>
  <c r="AO559" i="27"/>
  <c r="AQ559" i="27" s="1"/>
  <c r="BH343" i="27"/>
  <c r="BP393" i="27"/>
  <c r="N393" i="27"/>
  <c r="AP911" i="27"/>
  <c r="BH393" i="27"/>
  <c r="BI662" i="27"/>
  <c r="BR514" i="27"/>
  <c r="BH662" i="27"/>
  <c r="BA910" i="27"/>
  <c r="BB910" i="27" s="1"/>
  <c r="AZ587" i="27"/>
  <c r="BI394" i="27"/>
  <c r="AZ25" i="27"/>
  <c r="N514" i="27"/>
  <c r="BM662" i="27"/>
  <c r="BH394" i="27"/>
  <c r="AZ585" i="27"/>
  <c r="BP662" i="27"/>
  <c r="BM392" i="27"/>
  <c r="BA392" i="27"/>
  <c r="BB392" i="27" s="1"/>
  <c r="BP394" i="27"/>
  <c r="BO514" i="27"/>
  <c r="BI585" i="27"/>
  <c r="BP477" i="27"/>
  <c r="BP392" i="27"/>
  <c r="BO614" i="27"/>
  <c r="BH25" i="27"/>
  <c r="BA395" i="27"/>
  <c r="BB395" i="27" s="1"/>
  <c r="BI514" i="27"/>
  <c r="N724" i="27"/>
  <c r="AP393" i="27"/>
  <c r="BA25" i="27"/>
  <c r="BB25" i="27" s="1"/>
  <c r="AO393" i="27"/>
  <c r="AQ393" i="27" s="1"/>
  <c r="BR662" i="27"/>
  <c r="AZ910" i="27"/>
  <c r="AP392" i="27"/>
  <c r="BR392" i="27"/>
  <c r="AO587" i="27"/>
  <c r="AQ587" i="27" s="1"/>
  <c r="N394" i="27"/>
  <c r="BA393" i="27"/>
  <c r="BB393" i="27" s="1"/>
  <c r="AP559" i="27"/>
  <c r="BI724" i="27"/>
  <c r="AO724" i="27"/>
  <c r="AQ724" i="27" s="1"/>
  <c r="AP724" i="27"/>
  <c r="AO777" i="27"/>
  <c r="AQ777" i="27" s="1"/>
  <c r="BI910" i="27"/>
  <c r="AO891" i="27"/>
  <c r="AQ891" i="27" s="1"/>
  <c r="N911" i="27"/>
  <c r="AP891" i="27"/>
  <c r="BR585" i="27"/>
  <c r="BP585" i="27"/>
  <c r="BO585" i="27"/>
  <c r="BN585" i="27"/>
  <c r="BH585" i="27"/>
  <c r="BA514" i="27"/>
  <c r="BB514" i="27" s="1"/>
  <c r="AP777" i="27"/>
  <c r="BI911" i="27"/>
  <c r="BA614" i="27"/>
  <c r="BB614" i="27" s="1"/>
  <c r="BI909" i="27"/>
  <c r="BA891" i="27"/>
  <c r="BB891" i="27" s="1"/>
  <c r="BA724" i="27"/>
  <c r="BB724" i="27" s="1"/>
  <c r="AP477" i="27"/>
  <c r="BR724" i="27"/>
  <c r="BP724" i="27"/>
  <c r="BO724" i="27"/>
  <c r="BN724" i="27"/>
  <c r="BH724" i="27"/>
  <c r="BA777" i="27"/>
  <c r="BB777" i="27" s="1"/>
  <c r="AP394" i="27"/>
  <c r="BR777" i="27"/>
  <c r="BP777" i="27"/>
  <c r="BO777" i="27"/>
  <c r="BN777" i="27"/>
  <c r="BH777" i="27"/>
  <c r="BR910" i="27"/>
  <c r="BP910" i="27"/>
  <c r="BO910" i="27"/>
  <c r="BN910" i="27"/>
  <c r="BH910" i="27"/>
  <c r="BR911" i="27"/>
  <c r="BP911" i="27"/>
  <c r="BO911" i="27"/>
  <c r="BN911" i="27"/>
  <c r="BH911" i="27"/>
  <c r="BR909" i="27"/>
  <c r="BP909" i="27"/>
  <c r="BO909" i="27"/>
  <c r="BN909" i="27"/>
  <c r="BH909" i="27"/>
  <c r="BA662" i="27"/>
  <c r="BB662" i="27" s="1"/>
  <c r="BN547" i="27"/>
  <c r="BI559" i="27"/>
  <c r="BA394" i="27"/>
  <c r="BB394" i="27" s="1"/>
  <c r="AP603" i="27"/>
  <c r="BO559" i="27"/>
  <c r="BN559" i="27"/>
  <c r="A910" i="27"/>
  <c r="N777" i="27"/>
  <c r="AO910" i="27"/>
  <c r="AQ910" i="27" s="1"/>
  <c r="AO477" i="27"/>
  <c r="AQ477" i="27" s="1"/>
  <c r="BR603" i="27"/>
  <c r="BP603" i="27"/>
  <c r="BI603" i="27"/>
  <c r="BO603" i="27"/>
  <c r="BH603" i="27"/>
  <c r="BN520" i="27"/>
  <c r="AO603" i="27"/>
  <c r="AQ603" i="27" s="1"/>
  <c r="BA603" i="27"/>
  <c r="BB603" i="27" s="1"/>
  <c r="N603" i="27"/>
  <c r="AP547" i="27"/>
  <c r="AO547" i="27"/>
  <c r="AQ547" i="27" s="1"/>
  <c r="BH559" i="27"/>
  <c r="AP520" i="27"/>
  <c r="BA559" i="27"/>
  <c r="BB559" i="27" s="1"/>
  <c r="N559" i="27"/>
  <c r="BR778" i="27"/>
  <c r="BR547" i="27"/>
  <c r="BO547" i="27"/>
  <c r="BI547" i="27"/>
  <c r="BP547" i="27"/>
  <c r="BH547" i="27"/>
  <c r="BM416" i="27"/>
  <c r="BI477" i="27"/>
  <c r="BR477" i="27"/>
  <c r="BO477" i="27"/>
  <c r="BA547" i="27"/>
  <c r="BB547" i="27" s="1"/>
  <c r="N547" i="27"/>
  <c r="BN477" i="27"/>
  <c r="BM520" i="27"/>
  <c r="AP416" i="27"/>
  <c r="AO520" i="27"/>
  <c r="AQ520" i="27" s="1"/>
  <c r="BH477" i="27"/>
  <c r="BO886" i="27"/>
  <c r="BA477" i="27"/>
  <c r="BB477" i="27" s="1"/>
  <c r="N477" i="27"/>
  <c r="BO520" i="27"/>
  <c r="BR520" i="27"/>
  <c r="BP520" i="27"/>
  <c r="BH520" i="27"/>
  <c r="AP889" i="27"/>
  <c r="AO416" i="27"/>
  <c r="AQ416" i="27" s="1"/>
  <c r="BP153" i="27"/>
  <c r="BO778" i="27"/>
  <c r="BN778" i="27"/>
  <c r="BP893" i="27"/>
  <c r="BA520" i="27"/>
  <c r="BB520" i="27" s="1"/>
  <c r="N520" i="27"/>
  <c r="BN886" i="27"/>
  <c r="BH416" i="27"/>
  <c r="BR416" i="27"/>
  <c r="BP416" i="27"/>
  <c r="BO416" i="27"/>
  <c r="BI416" i="27"/>
  <c r="BO153" i="27"/>
  <c r="AP886" i="27"/>
  <c r="BI886" i="27"/>
  <c r="BR886" i="27"/>
  <c r="BA416" i="27"/>
  <c r="BB416" i="27" s="1"/>
  <c r="N416" i="27"/>
  <c r="AZ889" i="27"/>
  <c r="BP886" i="27"/>
  <c r="BI778" i="27"/>
  <c r="BN893" i="27"/>
  <c r="BP140" i="27"/>
  <c r="BN140" i="27"/>
  <c r="BR153" i="27"/>
  <c r="AO886" i="27"/>
  <c r="AQ886" i="27" s="1"/>
  <c r="BN153" i="27"/>
  <c r="AO889" i="27"/>
  <c r="AQ889" i="27" s="1"/>
  <c r="BH886" i="27"/>
  <c r="BM778" i="27"/>
  <c r="BA886" i="27"/>
  <c r="BB886" i="27" s="1"/>
  <c r="N886" i="27"/>
  <c r="AO55" i="27"/>
  <c r="AQ55" i="27" s="1"/>
  <c r="BO889" i="27"/>
  <c r="BN889" i="27"/>
  <c r="BM889" i="27"/>
  <c r="AO893" i="27"/>
  <c r="AQ893" i="27" s="1"/>
  <c r="BR893" i="27"/>
  <c r="BH889" i="27"/>
  <c r="BI889" i="27"/>
  <c r="BI893" i="27"/>
  <c r="BO893" i="27"/>
  <c r="BI55" i="27"/>
  <c r="N889" i="27"/>
  <c r="AP778" i="27"/>
  <c r="BR889" i="27"/>
  <c r="BA453" i="27"/>
  <c r="BB453" i="27" s="1"/>
  <c r="AP893" i="27"/>
  <c r="AZ453" i="27"/>
  <c r="BM153" i="27"/>
  <c r="BR55" i="27"/>
  <c r="BP55" i="27"/>
  <c r="BH893" i="27"/>
  <c r="BA893" i="27"/>
  <c r="BB893" i="27" s="1"/>
  <c r="N893" i="27"/>
  <c r="BO140" i="27"/>
  <c r="BH778" i="27"/>
  <c r="AO778" i="27"/>
  <c r="AQ778" i="27" s="1"/>
  <c r="AP512" i="27"/>
  <c r="BN55" i="27"/>
  <c r="BA778" i="27"/>
  <c r="BB778" i="27" s="1"/>
  <c r="N778" i="27"/>
  <c r="BA55" i="27"/>
  <c r="BB55" i="27" s="1"/>
  <c r="AZ55" i="27"/>
  <c r="BN512" i="27"/>
  <c r="BO55" i="27"/>
  <c r="BN452" i="27"/>
  <c r="AP153" i="27"/>
  <c r="BH55" i="27"/>
  <c r="N55" i="27"/>
  <c r="AZ140" i="27"/>
  <c r="AO153" i="27"/>
  <c r="AQ153" i="27" s="1"/>
  <c r="BH153" i="27"/>
  <c r="BP512" i="27"/>
  <c r="BO512" i="27"/>
  <c r="BA153" i="27"/>
  <c r="BB153" i="27" s="1"/>
  <c r="N153" i="27"/>
  <c r="BM512" i="27"/>
  <c r="BR140" i="27"/>
  <c r="BM140" i="27"/>
  <c r="AP140" i="27"/>
  <c r="AO512" i="27"/>
  <c r="AQ512" i="27" s="1"/>
  <c r="AO140" i="27"/>
  <c r="AQ140" i="27" s="1"/>
  <c r="AP510" i="27"/>
  <c r="BR512" i="27"/>
  <c r="AO510" i="27"/>
  <c r="AQ510" i="27" s="1"/>
  <c r="BH140" i="27"/>
  <c r="N140" i="27"/>
  <c r="BH510" i="27"/>
  <c r="BR510" i="27"/>
  <c r="BP510" i="27"/>
  <c r="BI510" i="27"/>
  <c r="BO510" i="27"/>
  <c r="BN510" i="27"/>
  <c r="BA510" i="27"/>
  <c r="BB510" i="27" s="1"/>
  <c r="N510" i="27"/>
  <c r="AP453" i="27"/>
  <c r="AZ512" i="27"/>
  <c r="BM452" i="27"/>
  <c r="BR453" i="27"/>
  <c r="BO453" i="27"/>
  <c r="BH512" i="27"/>
  <c r="BM453" i="27"/>
  <c r="BI453" i="27"/>
  <c r="N512" i="27"/>
  <c r="AO452" i="27"/>
  <c r="AQ452" i="27" s="1"/>
  <c r="BP453" i="27"/>
  <c r="BI452" i="27"/>
  <c r="BR452" i="27"/>
  <c r="BO452" i="27"/>
  <c r="BH453" i="27"/>
  <c r="N453" i="27"/>
  <c r="BH452" i="27"/>
  <c r="AP452" i="27"/>
  <c r="BA452" i="27"/>
  <c r="BB452" i="27" s="1"/>
  <c r="N452" i="27"/>
  <c r="E8" i="27" l="1"/>
  <c r="E58" i="27"/>
  <c r="E100" i="27"/>
  <c r="E93" i="27"/>
  <c r="E126" i="27"/>
  <c r="E143" i="27"/>
  <c r="E159" i="27"/>
  <c r="E178" i="27"/>
  <c r="E193" i="27"/>
  <c r="E209" i="27"/>
  <c r="E221" i="27"/>
  <c r="E238" i="27"/>
  <c r="E253" i="27"/>
  <c r="E266" i="27"/>
  <c r="E284" i="27"/>
  <c r="E301" i="27"/>
  <c r="E317" i="27"/>
  <c r="E333" i="27"/>
  <c r="E350" i="27"/>
  <c r="E366" i="27"/>
  <c r="E382" i="27"/>
  <c r="E19" i="27"/>
  <c r="E34" i="27"/>
  <c r="E36" i="27"/>
  <c r="E406" i="27"/>
  <c r="E423" i="27"/>
  <c r="E440" i="27"/>
  <c r="E456" i="27"/>
  <c r="E472" i="27"/>
  <c r="E489" i="27"/>
  <c r="E505" i="27"/>
  <c r="E523" i="27"/>
  <c r="E543" i="27"/>
  <c r="E564" i="27"/>
  <c r="E578" i="27"/>
  <c r="E595" i="27"/>
  <c r="E612" i="27"/>
  <c r="E629" i="27"/>
  <c r="E647" i="27"/>
  <c r="E663" i="27"/>
  <c r="E676" i="27"/>
  <c r="E699" i="27"/>
  <c r="E717" i="27"/>
  <c r="E733" i="27"/>
  <c r="E751" i="27"/>
  <c r="E765" i="27"/>
  <c r="E804" i="27"/>
  <c r="E798" i="27"/>
  <c r="E815" i="27"/>
  <c r="E831" i="27"/>
  <c r="E840" i="27"/>
  <c r="E865" i="27"/>
  <c r="E875" i="27"/>
  <c r="E905" i="27"/>
  <c r="E189" i="27"/>
  <c r="E50" i="27"/>
  <c r="E609" i="27"/>
  <c r="E812" i="27"/>
  <c r="E6" i="27"/>
  <c r="E299" i="27"/>
  <c r="E479" i="27"/>
  <c r="E731" i="27"/>
  <c r="E125" i="27"/>
  <c r="E332" i="27"/>
  <c r="E455" i="27"/>
  <c r="E679" i="27"/>
  <c r="E904" i="27"/>
  <c r="E69" i="27"/>
  <c r="E60" i="27"/>
  <c r="E101" i="27"/>
  <c r="E94" i="27"/>
  <c r="E127" i="27"/>
  <c r="E144" i="27"/>
  <c r="E160" i="27"/>
  <c r="E81" i="27"/>
  <c r="E192" i="27"/>
  <c r="E210" i="27"/>
  <c r="E234" i="27"/>
  <c r="E239" i="27"/>
  <c r="E264" i="27"/>
  <c r="E270" i="27"/>
  <c r="E285" i="27"/>
  <c r="E302" i="27"/>
  <c r="E318" i="27"/>
  <c r="E334" i="27"/>
  <c r="E351" i="27"/>
  <c r="E367" i="27"/>
  <c r="E383" i="27"/>
  <c r="E20" i="27"/>
  <c r="E27" i="27"/>
  <c r="E37" i="27"/>
  <c r="E404" i="27"/>
  <c r="E424" i="27"/>
  <c r="E441" i="27"/>
  <c r="E458" i="27"/>
  <c r="E473" i="27"/>
  <c r="E490" i="27"/>
  <c r="E506" i="27"/>
  <c r="E524" i="27"/>
  <c r="E542" i="27"/>
  <c r="E565" i="27"/>
  <c r="E579" i="27"/>
  <c r="E596" i="27"/>
  <c r="E613" i="27"/>
  <c r="E630" i="27"/>
  <c r="E648" i="27"/>
  <c r="E665" i="27"/>
  <c r="E680" i="27"/>
  <c r="E700" i="27"/>
  <c r="E716" i="27"/>
  <c r="E734" i="27"/>
  <c r="E748" i="27"/>
  <c r="E766" i="27"/>
  <c r="E805" i="27"/>
  <c r="E799" i="27"/>
  <c r="E816" i="27"/>
  <c r="E833" i="27"/>
  <c r="E842" i="27"/>
  <c r="E868" i="27"/>
  <c r="E888" i="27"/>
  <c r="E903" i="27"/>
  <c r="E250" i="27"/>
  <c r="E420" i="27"/>
  <c r="E588" i="27"/>
  <c r="E795" i="27"/>
  <c r="E118" i="27"/>
  <c r="E51" i="27"/>
  <c r="E593" i="27"/>
  <c r="E829" i="27"/>
  <c r="E158" i="27"/>
  <c r="E35" i="27"/>
  <c r="E594" i="27"/>
  <c r="E814" i="27"/>
  <c r="E68" i="27"/>
  <c r="E61" i="27"/>
  <c r="E102" i="27"/>
  <c r="E109" i="27"/>
  <c r="E128" i="27"/>
  <c r="E145" i="27"/>
  <c r="E161" i="27"/>
  <c r="E179" i="27"/>
  <c r="E108" i="27"/>
  <c r="E211" i="27"/>
  <c r="E223" i="27"/>
  <c r="E240" i="27"/>
  <c r="E256" i="27"/>
  <c r="E271" i="27"/>
  <c r="E286" i="27"/>
  <c r="E303" i="27"/>
  <c r="E319" i="27"/>
  <c r="E335" i="27"/>
  <c r="E352" i="27"/>
  <c r="E368" i="27"/>
  <c r="E384" i="27"/>
  <c r="E21" i="27"/>
  <c r="E26" i="27"/>
  <c r="E38" i="27"/>
  <c r="E407" i="27"/>
  <c r="E417" i="27"/>
  <c r="E442" i="27"/>
  <c r="E457" i="27"/>
  <c r="E474" i="27"/>
  <c r="E491" i="27"/>
  <c r="E507" i="27"/>
  <c r="E521" i="27"/>
  <c r="E544" i="27"/>
  <c r="E566" i="27"/>
  <c r="E574" i="27"/>
  <c r="E597" i="27"/>
  <c r="E617" i="27"/>
  <c r="E631" i="27"/>
  <c r="E649" i="27"/>
  <c r="E667" i="27"/>
  <c r="E682" i="27"/>
  <c r="E698" i="27"/>
  <c r="E718" i="27"/>
  <c r="E736" i="27"/>
  <c r="E749" i="27"/>
  <c r="E767" i="27"/>
  <c r="E779" i="27"/>
  <c r="E787" i="27"/>
  <c r="E817" i="27"/>
  <c r="E832" i="27"/>
  <c r="E878" i="27"/>
  <c r="E869" i="27"/>
  <c r="E880" i="27"/>
  <c r="E907" i="27"/>
  <c r="E176" i="27"/>
  <c r="E379" i="27"/>
  <c r="E573" i="27"/>
  <c r="E854" i="27"/>
  <c r="E98" i="27"/>
  <c r="E251" i="27"/>
  <c r="E405" i="27"/>
  <c r="E610" i="27"/>
  <c r="E850" i="27"/>
  <c r="E92" i="27"/>
  <c r="E316" i="27"/>
  <c r="E488" i="27"/>
  <c r="E750" i="27"/>
  <c r="E70" i="27"/>
  <c r="E62" i="27"/>
  <c r="E103" i="27"/>
  <c r="E110" i="27"/>
  <c r="E129" i="27"/>
  <c r="E146" i="27"/>
  <c r="E162" i="27"/>
  <c r="E175" i="27"/>
  <c r="E195" i="27"/>
  <c r="E208" i="27"/>
  <c r="E224" i="27"/>
  <c r="E241" i="27"/>
  <c r="E254" i="27"/>
  <c r="E272" i="27"/>
  <c r="E287" i="27"/>
  <c r="E304" i="27"/>
  <c r="E320" i="27"/>
  <c r="E336" i="27"/>
  <c r="E353" i="27"/>
  <c r="E369" i="27"/>
  <c r="E385" i="27"/>
  <c r="E10" i="27"/>
  <c r="E40" i="27"/>
  <c r="E39" i="27"/>
  <c r="E408" i="27"/>
  <c r="E425" i="27"/>
  <c r="E443" i="27"/>
  <c r="E459" i="27"/>
  <c r="E475" i="27"/>
  <c r="E492" i="27"/>
  <c r="E508" i="27"/>
  <c r="E530" i="27"/>
  <c r="E545" i="27"/>
  <c r="E562" i="27"/>
  <c r="E580" i="27"/>
  <c r="E598" i="27"/>
  <c r="E618" i="27"/>
  <c r="E635" i="27"/>
  <c r="E646" i="27"/>
  <c r="E666" i="27"/>
  <c r="E683" i="27"/>
  <c r="E701" i="27"/>
  <c r="E719" i="27"/>
  <c r="E735" i="27"/>
  <c r="E752" i="27"/>
  <c r="E768" i="27"/>
  <c r="E780" i="27"/>
  <c r="E789" i="27"/>
  <c r="E818" i="27"/>
  <c r="E835" i="27"/>
  <c r="E879" i="27"/>
  <c r="E866" i="27"/>
  <c r="E883" i="27"/>
  <c r="E906" i="27"/>
  <c r="E90" i="27"/>
  <c r="E297" i="27"/>
  <c r="E503" i="27"/>
  <c r="E730" i="27"/>
  <c r="E91" i="27"/>
  <c r="E315" i="27"/>
  <c r="E497" i="27"/>
  <c r="E696" i="27"/>
  <c r="E177" i="27"/>
  <c r="E365" i="27"/>
  <c r="E504" i="27"/>
  <c r="E697" i="27"/>
  <c r="E71" i="27"/>
  <c r="E63" i="27"/>
  <c r="E104" i="27"/>
  <c r="E111" i="27"/>
  <c r="E130" i="27"/>
  <c r="E147" i="27"/>
  <c r="E163" i="27"/>
  <c r="E180" i="27"/>
  <c r="E196" i="27"/>
  <c r="E207" i="27"/>
  <c r="E225" i="27"/>
  <c r="E242" i="27"/>
  <c r="E257" i="27"/>
  <c r="E273" i="27"/>
  <c r="E288" i="27"/>
  <c r="E305" i="27"/>
  <c r="E321" i="27"/>
  <c r="E337" i="27"/>
  <c r="E354" i="27"/>
  <c r="E370" i="27"/>
  <c r="E386" i="27"/>
  <c r="E9" i="27"/>
  <c r="E41" i="27"/>
  <c r="E52" i="27"/>
  <c r="E409" i="27"/>
  <c r="E426" i="27"/>
  <c r="E438" i="27"/>
  <c r="E460" i="27"/>
  <c r="E476" i="27"/>
  <c r="E493" i="27"/>
  <c r="E509" i="27"/>
  <c r="E522" i="27"/>
  <c r="E546" i="27"/>
  <c r="E560" i="27"/>
  <c r="E575" i="27"/>
  <c r="E599" i="27"/>
  <c r="E619" i="27"/>
  <c r="E634" i="27"/>
  <c r="E650" i="27"/>
  <c r="E668" i="27"/>
  <c r="E687" i="27"/>
  <c r="E702" i="27"/>
  <c r="E720" i="27"/>
  <c r="E737" i="27"/>
  <c r="E753" i="27"/>
  <c r="E771" i="27"/>
  <c r="E781" i="27"/>
  <c r="E790" i="27"/>
  <c r="E825" i="27"/>
  <c r="E834" i="27"/>
  <c r="E876" i="27"/>
  <c r="E867" i="27"/>
  <c r="E884" i="27"/>
  <c r="E97" i="27"/>
  <c r="E347" i="27"/>
  <c r="E483" i="27"/>
  <c r="E681" i="27"/>
  <c r="E864" i="27"/>
  <c r="E235" i="27"/>
  <c r="E421" i="27"/>
  <c r="E641" i="27"/>
  <c r="E858" i="27"/>
  <c r="E255" i="27"/>
  <c r="E471" i="27"/>
  <c r="E715" i="27"/>
  <c r="E72" i="27"/>
  <c r="E64" i="27"/>
  <c r="E105" i="27"/>
  <c r="E112" i="27"/>
  <c r="E131" i="27"/>
  <c r="E148" i="27"/>
  <c r="E164" i="27"/>
  <c r="E181" i="27"/>
  <c r="E194" i="27"/>
  <c r="E212" i="27"/>
  <c r="E226" i="27"/>
  <c r="E243" i="27"/>
  <c r="E258" i="27"/>
  <c r="E274" i="27"/>
  <c r="E289" i="27"/>
  <c r="E306" i="27"/>
  <c r="E322" i="27"/>
  <c r="E338" i="27"/>
  <c r="E355" i="27"/>
  <c r="E371" i="27"/>
  <c r="E387" i="27"/>
  <c r="E11" i="27"/>
  <c r="E42" i="27"/>
  <c r="E54" i="27"/>
  <c r="E410" i="27"/>
  <c r="E428" i="27"/>
  <c r="E444" i="27"/>
  <c r="E461" i="27"/>
  <c r="E484" i="27"/>
  <c r="E494" i="27"/>
  <c r="E513" i="27"/>
  <c r="E531" i="27"/>
  <c r="E548" i="27"/>
  <c r="E561" i="27"/>
  <c r="E581" i="27"/>
  <c r="E600" i="27"/>
  <c r="E620" i="27"/>
  <c r="E637" i="27"/>
  <c r="E651" i="27"/>
  <c r="E670" i="27"/>
  <c r="E688" i="27"/>
  <c r="E703" i="27"/>
  <c r="E721" i="27"/>
  <c r="E738" i="27"/>
  <c r="E754" i="27"/>
  <c r="E769" i="27"/>
  <c r="E783" i="27"/>
  <c r="E788" i="27"/>
  <c r="E820" i="27"/>
  <c r="E836" i="27"/>
  <c r="E877" i="27"/>
  <c r="E846" i="27"/>
  <c r="E881" i="27"/>
  <c r="E119" i="27"/>
  <c r="E314" i="27"/>
  <c r="E450" i="27"/>
  <c r="E695" i="27"/>
  <c r="E874" i="27"/>
  <c r="E124" i="27"/>
  <c r="E282" i="27"/>
  <c r="E454" i="27"/>
  <c r="E659" i="27"/>
  <c r="E902" i="27"/>
  <c r="E222" i="27"/>
  <c r="E349" i="27"/>
  <c r="E437" i="27"/>
  <c r="E654" i="27"/>
  <c r="E841" i="27"/>
  <c r="E73" i="27"/>
  <c r="E65" i="27"/>
  <c r="E106" i="27"/>
  <c r="E113" i="27"/>
  <c r="E132" i="27"/>
  <c r="E149" i="27"/>
  <c r="E165" i="27"/>
  <c r="E182" i="27"/>
  <c r="E197" i="27"/>
  <c r="E220" i="27"/>
  <c r="E227" i="27"/>
  <c r="E244" i="27"/>
  <c r="E259" i="27"/>
  <c r="E275" i="27"/>
  <c r="E290" i="27"/>
  <c r="E307" i="27"/>
  <c r="E323" i="27"/>
  <c r="E339" i="27"/>
  <c r="E356" i="27"/>
  <c r="E372" i="27"/>
  <c r="E388" i="27"/>
  <c r="E12" i="27"/>
  <c r="E43" i="27"/>
  <c r="E53" i="27"/>
  <c r="E411" i="27"/>
  <c r="E418" i="27"/>
  <c r="E439" i="27"/>
  <c r="E462" i="27"/>
  <c r="E485" i="27"/>
  <c r="E495" i="27"/>
  <c r="E518" i="27"/>
  <c r="E532" i="27"/>
  <c r="E549" i="27"/>
  <c r="E567" i="27"/>
  <c r="E582" i="27"/>
  <c r="E601" i="27"/>
  <c r="E615" i="27"/>
  <c r="E636" i="27"/>
  <c r="E652" i="27"/>
  <c r="E669" i="27"/>
  <c r="E686" i="27"/>
  <c r="E704" i="27"/>
  <c r="E722" i="27"/>
  <c r="E739" i="27"/>
  <c r="E755" i="27"/>
  <c r="E770" i="27"/>
  <c r="E784" i="27"/>
  <c r="E791" i="27"/>
  <c r="E819" i="27"/>
  <c r="E837" i="27"/>
  <c r="E857" i="27"/>
  <c r="E843" i="27"/>
  <c r="E885" i="27"/>
  <c r="E268" i="27"/>
  <c r="E469" i="27"/>
  <c r="E714" i="27"/>
  <c r="E380" i="27"/>
  <c r="E627" i="27"/>
  <c r="E813" i="27"/>
  <c r="E300" i="27"/>
  <c r="E541" i="27"/>
  <c r="E732" i="27"/>
  <c r="E74" i="27"/>
  <c r="E66" i="27"/>
  <c r="E107" i="27"/>
  <c r="E114" i="27"/>
  <c r="E133" i="27"/>
  <c r="E150" i="27"/>
  <c r="E169" i="27"/>
  <c r="E183" i="27"/>
  <c r="E198" i="27"/>
  <c r="E213" i="27"/>
  <c r="E228" i="27"/>
  <c r="E236" i="27"/>
  <c r="E260" i="27"/>
  <c r="E276" i="27"/>
  <c r="E291" i="27"/>
  <c r="E308" i="27"/>
  <c r="E324" i="27"/>
  <c r="E340" i="27"/>
  <c r="E357" i="27"/>
  <c r="E373" i="27"/>
  <c r="E389" i="27"/>
  <c r="E22" i="27"/>
  <c r="E44" i="27"/>
  <c r="E397" i="27"/>
  <c r="E412" i="27"/>
  <c r="E429" i="27"/>
  <c r="E445" i="27"/>
  <c r="E464" i="27"/>
  <c r="E486" i="27"/>
  <c r="E498" i="27"/>
  <c r="E519" i="27"/>
  <c r="E533" i="27"/>
  <c r="E550" i="27"/>
  <c r="E568" i="27"/>
  <c r="E583" i="27"/>
  <c r="E602" i="27"/>
  <c r="E621" i="27"/>
  <c r="E639" i="27"/>
  <c r="E653" i="27"/>
  <c r="E671" i="27"/>
  <c r="E689" i="27"/>
  <c r="E707" i="27"/>
  <c r="E723" i="27"/>
  <c r="E740" i="27"/>
  <c r="E756" i="27"/>
  <c r="E772" i="27"/>
  <c r="E782" i="27"/>
  <c r="E806" i="27"/>
  <c r="E821" i="27"/>
  <c r="E838" i="27"/>
  <c r="E855" i="27"/>
  <c r="E844" i="27"/>
  <c r="E882" i="27"/>
  <c r="E204" i="27"/>
  <c r="E16" i="27"/>
  <c r="E556" i="27"/>
  <c r="E802" i="27"/>
  <c r="E57" i="27"/>
  <c r="E278" i="27"/>
  <c r="E436" i="27"/>
  <c r="E678" i="27"/>
  <c r="E99" i="27"/>
  <c r="E269" i="27"/>
  <c r="E422" i="27"/>
  <c r="E664" i="27"/>
  <c r="E859" i="27"/>
  <c r="E75" i="27"/>
  <c r="E67" i="27"/>
  <c r="E85" i="27"/>
  <c r="E115" i="27"/>
  <c r="E134" i="27"/>
  <c r="E151" i="27"/>
  <c r="E168" i="27"/>
  <c r="E184" i="27"/>
  <c r="E199" i="27"/>
  <c r="E214" i="27"/>
  <c r="E229" i="27"/>
  <c r="E245" i="27"/>
  <c r="E261" i="27"/>
  <c r="E277" i="27"/>
  <c r="E292" i="27"/>
  <c r="E309" i="27"/>
  <c r="E325" i="27"/>
  <c r="E341" i="27"/>
  <c r="E358" i="27"/>
  <c r="E374" i="27"/>
  <c r="E390" i="27"/>
  <c r="E24" i="27"/>
  <c r="E45" i="27"/>
  <c r="E396" i="27"/>
  <c r="E413" i="27"/>
  <c r="E430" i="27"/>
  <c r="E446" i="27"/>
  <c r="E463" i="27"/>
  <c r="E487" i="27"/>
  <c r="E499" i="27"/>
  <c r="E515" i="27"/>
  <c r="E534" i="27"/>
  <c r="E551" i="27"/>
  <c r="E569" i="27"/>
  <c r="E584" i="27"/>
  <c r="E604" i="27"/>
  <c r="E616" i="27"/>
  <c r="E638" i="27"/>
  <c r="E657" i="27"/>
  <c r="E672" i="27"/>
  <c r="E690" i="27"/>
  <c r="E708" i="27"/>
  <c r="E726" i="27"/>
  <c r="E741" i="27"/>
  <c r="E757" i="27"/>
  <c r="E773" i="27"/>
  <c r="E785" i="27"/>
  <c r="E807" i="27"/>
  <c r="E822" i="27"/>
  <c r="E839" i="27"/>
  <c r="E856" i="27"/>
  <c r="E847" i="27"/>
  <c r="E895" i="27"/>
  <c r="E219" i="27"/>
  <c r="E31" i="27"/>
  <c r="E645" i="27"/>
  <c r="E190" i="27"/>
  <c r="E331" i="27"/>
  <c r="E470" i="27"/>
  <c r="E747" i="27"/>
  <c r="E59" i="27"/>
  <c r="E283" i="27"/>
  <c r="E529" i="27"/>
  <c r="E796" i="27"/>
  <c r="E76" i="27"/>
  <c r="E84" i="27"/>
  <c r="E86" i="27"/>
  <c r="E116" i="27"/>
  <c r="E135" i="27"/>
  <c r="E152" i="27"/>
  <c r="E170" i="27"/>
  <c r="E185" i="27"/>
  <c r="E200" i="27"/>
  <c r="E215" i="27"/>
  <c r="E230" i="27"/>
  <c r="E246" i="27"/>
  <c r="E262" i="27"/>
  <c r="E280" i="27"/>
  <c r="E293" i="27"/>
  <c r="E310" i="27"/>
  <c r="E326" i="27"/>
  <c r="E342" i="27"/>
  <c r="E359" i="27"/>
  <c r="E375" i="27"/>
  <c r="E391" i="27"/>
  <c r="E23" i="27"/>
  <c r="E46" i="27"/>
  <c r="E398" i="27"/>
  <c r="E414" i="27"/>
  <c r="E431" i="27"/>
  <c r="E447" i="27"/>
  <c r="E466" i="27"/>
  <c r="E480" i="27"/>
  <c r="E500" i="27"/>
  <c r="E517" i="27"/>
  <c r="E535" i="27"/>
  <c r="E552" i="27"/>
  <c r="E570" i="27"/>
  <c r="E589" i="27"/>
  <c r="E606" i="27"/>
  <c r="E622" i="27"/>
  <c r="E640" i="27"/>
  <c r="E658" i="27"/>
  <c r="E674" i="27"/>
  <c r="E692" i="27"/>
  <c r="E711" i="27"/>
  <c r="E725" i="27"/>
  <c r="E742" i="27"/>
  <c r="E758" i="27"/>
  <c r="E774" i="27"/>
  <c r="E786" i="27"/>
  <c r="E808" i="27"/>
  <c r="E823" i="27"/>
  <c r="E851" i="27"/>
  <c r="E861" i="27"/>
  <c r="E845" i="27"/>
  <c r="E899" i="27"/>
  <c r="E237" i="27"/>
  <c r="E402" i="27"/>
  <c r="E661" i="27"/>
  <c r="E900" i="27"/>
  <c r="E141" i="27"/>
  <c r="E17" i="27"/>
  <c r="E576" i="27"/>
  <c r="E797" i="27"/>
  <c r="E142" i="27"/>
  <c r="E33" i="27"/>
  <c r="E611" i="27"/>
  <c r="E871" i="27"/>
  <c r="E77" i="27"/>
  <c r="E83" i="27"/>
  <c r="E87" i="27"/>
  <c r="E117" i="27"/>
  <c r="E136" i="27"/>
  <c r="E154" i="27"/>
  <c r="E173" i="27"/>
  <c r="E186" i="27"/>
  <c r="E201" i="27"/>
  <c r="E216" i="27"/>
  <c r="E231" i="27"/>
  <c r="E247" i="27"/>
  <c r="E263" i="27"/>
  <c r="E167" i="27"/>
  <c r="E294" i="27"/>
  <c r="E311" i="27"/>
  <c r="E327" i="27"/>
  <c r="E344" i="27"/>
  <c r="E360" i="27"/>
  <c r="E376" i="27"/>
  <c r="E14" i="27"/>
  <c r="E28" i="27"/>
  <c r="E47" i="27"/>
  <c r="E399" i="27"/>
  <c r="E415" i="27"/>
  <c r="E432" i="27"/>
  <c r="E448" i="27"/>
  <c r="E467" i="27"/>
  <c r="E481" i="27"/>
  <c r="E501" i="27"/>
  <c r="E516" i="27"/>
  <c r="E536" i="27"/>
  <c r="E553" i="27"/>
  <c r="E563" i="27"/>
  <c r="E590" i="27"/>
  <c r="E605" i="27"/>
  <c r="E623" i="27"/>
  <c r="E642" i="27"/>
  <c r="E656" i="27"/>
  <c r="E675" i="27"/>
  <c r="E693" i="27"/>
  <c r="E710" i="27"/>
  <c r="E728" i="27"/>
  <c r="E743" i="27"/>
  <c r="E761" i="27"/>
  <c r="E775" i="27"/>
  <c r="E792" i="27"/>
  <c r="E809" i="27"/>
  <c r="E824" i="27"/>
  <c r="E852" i="27"/>
  <c r="E862" i="27"/>
  <c r="E848" i="27"/>
  <c r="E897" i="27"/>
  <c r="E80" i="27"/>
  <c r="E295" i="27"/>
  <c r="E435" i="27"/>
  <c r="E626" i="27"/>
  <c r="E828" i="27"/>
  <c r="E205" i="27"/>
  <c r="E32" i="27"/>
  <c r="E528" i="27"/>
  <c r="E712" i="27"/>
  <c r="E870" i="27"/>
  <c r="E7" i="27"/>
  <c r="E139" i="27"/>
  <c r="E403" i="27"/>
  <c r="E628" i="27"/>
  <c r="E830" i="27"/>
  <c r="E78" i="27"/>
  <c r="E95" i="27"/>
  <c r="E88" i="27"/>
  <c r="E121" i="27"/>
  <c r="E137" i="27"/>
  <c r="E155" i="27"/>
  <c r="E171" i="27"/>
  <c r="E187" i="27"/>
  <c r="E202" i="27"/>
  <c r="E217" i="27"/>
  <c r="E232" i="27"/>
  <c r="E248" i="27"/>
  <c r="E267" i="27"/>
  <c r="E281" i="27"/>
  <c r="E296" i="27"/>
  <c r="E312" i="27"/>
  <c r="E328" i="27"/>
  <c r="E345" i="27"/>
  <c r="E361" i="27"/>
  <c r="E377" i="27"/>
  <c r="E13" i="27"/>
  <c r="E29" i="27"/>
  <c r="E48" i="27"/>
  <c r="E400" i="27"/>
  <c r="E419" i="27"/>
  <c r="E433" i="27"/>
  <c r="E449" i="27"/>
  <c r="E465" i="27"/>
  <c r="E478" i="27"/>
  <c r="E496" i="27"/>
  <c r="E526" i="27"/>
  <c r="E539" i="27"/>
  <c r="E554" i="27"/>
  <c r="E571" i="27"/>
  <c r="E591" i="27"/>
  <c r="E607" i="27"/>
  <c r="E624" i="27"/>
  <c r="E643" i="27"/>
  <c r="E655" i="27"/>
  <c r="E673" i="27"/>
  <c r="E691" i="27"/>
  <c r="E709" i="27"/>
  <c r="E727" i="27"/>
  <c r="E744" i="27"/>
  <c r="E759" i="27"/>
  <c r="E776" i="27"/>
  <c r="E793" i="27"/>
  <c r="E810" i="27"/>
  <c r="E827" i="27"/>
  <c r="E853" i="27"/>
  <c r="E860" i="27"/>
  <c r="E872" i="27"/>
  <c r="E898" i="27"/>
  <c r="E166" i="27"/>
  <c r="E363" i="27"/>
  <c r="E527" i="27"/>
  <c r="E762" i="27"/>
  <c r="E174" i="27"/>
  <c r="E364" i="27"/>
  <c r="E557" i="27"/>
  <c r="E801" i="27"/>
  <c r="E191" i="27"/>
  <c r="E18" i="27"/>
  <c r="E558" i="27"/>
  <c r="E764" i="27"/>
  <c r="E79" i="27"/>
  <c r="E96" i="27"/>
  <c r="E89" i="27"/>
  <c r="E122" i="27"/>
  <c r="E138" i="27"/>
  <c r="E156" i="27"/>
  <c r="E172" i="27"/>
  <c r="E188" i="27"/>
  <c r="E203" i="27"/>
  <c r="E218" i="27"/>
  <c r="E233" i="27"/>
  <c r="E249" i="27"/>
  <c r="E265" i="27"/>
  <c r="E279" i="27"/>
  <c r="E298" i="27"/>
  <c r="E313" i="27"/>
  <c r="E329" i="27"/>
  <c r="E346" i="27"/>
  <c r="E362" i="27"/>
  <c r="E378" i="27"/>
  <c r="E15" i="27"/>
  <c r="E30" i="27"/>
  <c r="E49" i="27"/>
  <c r="E401" i="27"/>
  <c r="E427" i="27"/>
  <c r="E434" i="27"/>
  <c r="E451" i="27"/>
  <c r="E468" i="27"/>
  <c r="E482" i="27"/>
  <c r="E502" i="27"/>
  <c r="E525" i="27"/>
  <c r="E537" i="27"/>
  <c r="E555" i="27"/>
  <c r="E572" i="27"/>
  <c r="E592" i="27"/>
  <c r="E608" i="27"/>
  <c r="E625" i="27"/>
  <c r="E644" i="27"/>
  <c r="E660" i="27"/>
  <c r="E677" i="27"/>
  <c r="E694" i="27"/>
  <c r="E713" i="27"/>
  <c r="E729" i="27"/>
  <c r="E745" i="27"/>
  <c r="E760" i="27"/>
  <c r="E800" i="27"/>
  <c r="E794" i="27"/>
  <c r="E811" i="27"/>
  <c r="E826" i="27"/>
  <c r="E849" i="27"/>
  <c r="E863" i="27"/>
  <c r="E873" i="27"/>
  <c r="E901" i="27"/>
  <c r="E123" i="27"/>
  <c r="E330" i="27"/>
  <c r="E540" i="27"/>
  <c r="E746" i="27"/>
  <c r="E157" i="27"/>
  <c r="E348" i="27"/>
  <c r="E538" i="27"/>
  <c r="E763" i="27"/>
  <c r="E206" i="27"/>
  <c r="E381" i="27"/>
  <c r="E577" i="27"/>
  <c r="E803" i="27"/>
  <c r="O7" i="27" l="1"/>
  <c r="O8" i="27"/>
  <c r="P8" i="27" s="1"/>
  <c r="O69" i="27"/>
  <c r="P69" i="27" s="1"/>
  <c r="O68" i="27"/>
  <c r="P68" i="27" s="1"/>
  <c r="O70" i="27"/>
  <c r="P70" i="27" s="1"/>
  <c r="O71" i="27"/>
  <c r="O72" i="27"/>
  <c r="P72" i="27" s="1"/>
  <c r="O73" i="27"/>
  <c r="P73" i="27" s="1"/>
  <c r="O74" i="27"/>
  <c r="P74" i="27" s="1"/>
  <c r="O75" i="27"/>
  <c r="P75" i="27" s="1"/>
  <c r="O76" i="27"/>
  <c r="O77" i="27"/>
  <c r="P77" i="27" s="1"/>
  <c r="O78" i="27"/>
  <c r="P78" i="27" s="1"/>
  <c r="O79" i="27"/>
  <c r="P79" i="27" s="1"/>
  <c r="O80" i="27"/>
  <c r="P80" i="27" s="1"/>
  <c r="O57" i="27"/>
  <c r="O59" i="27"/>
  <c r="O58" i="27"/>
  <c r="P58" i="27" s="1"/>
  <c r="O60" i="27"/>
  <c r="P60" i="27" s="1"/>
  <c r="O61" i="27"/>
  <c r="P61" i="27" s="1"/>
  <c r="O62" i="27"/>
  <c r="P62" i="27" s="1"/>
  <c r="O63" i="27"/>
  <c r="P63" i="27" s="1"/>
  <c r="O64" i="27"/>
  <c r="P64" i="27" s="1"/>
  <c r="O65" i="27"/>
  <c r="P65" i="27" s="1"/>
  <c r="O66" i="27"/>
  <c r="P66" i="27" s="1"/>
  <c r="O67" i="27"/>
  <c r="P67" i="27" s="1"/>
  <c r="O84" i="27"/>
  <c r="O83" i="27"/>
  <c r="P83" i="27" s="1"/>
  <c r="O95" i="27"/>
  <c r="O96" i="27"/>
  <c r="P96" i="27" s="1"/>
  <c r="O97" i="27"/>
  <c r="P97" i="27" s="1"/>
  <c r="O98" i="27"/>
  <c r="P98" i="27" s="1"/>
  <c r="O99" i="27"/>
  <c r="P99" i="27" s="1"/>
  <c r="O100" i="27"/>
  <c r="P100" i="27" s="1"/>
  <c r="O101" i="27"/>
  <c r="P101" i="27" s="1"/>
  <c r="O102" i="27"/>
  <c r="P102" i="27" s="1"/>
  <c r="O103" i="27"/>
  <c r="P103" i="27" s="1"/>
  <c r="O104" i="27"/>
  <c r="P104" i="27" s="1"/>
  <c r="O105" i="27"/>
  <c r="P105" i="27" s="1"/>
  <c r="O106" i="27"/>
  <c r="P106" i="27" s="1"/>
  <c r="O107" i="27"/>
  <c r="P107" i="27" s="1"/>
  <c r="O85" i="27"/>
  <c r="P85" i="27" s="1"/>
  <c r="O86" i="27"/>
  <c r="O87" i="27"/>
  <c r="P87" i="27" s="1"/>
  <c r="O88" i="27"/>
  <c r="O89" i="27"/>
  <c r="P89" i="27" s="1"/>
  <c r="O90" i="27"/>
  <c r="P90" i="27" s="1"/>
  <c r="O91" i="27"/>
  <c r="O92" i="27"/>
  <c r="P92" i="27" s="1"/>
  <c r="O93" i="27"/>
  <c r="P93" i="27" s="1"/>
  <c r="O94" i="27"/>
  <c r="P94" i="27" s="1"/>
  <c r="O109" i="27"/>
  <c r="P109" i="27" s="1"/>
  <c r="O110" i="27"/>
  <c r="P110" i="27" s="1"/>
  <c r="O111" i="27"/>
  <c r="P111" i="27" s="1"/>
  <c r="O112" i="27"/>
  <c r="P112" i="27" s="1"/>
  <c r="O113" i="27"/>
  <c r="P113" i="27" s="1"/>
  <c r="O114" i="27"/>
  <c r="P114" i="27" s="1"/>
  <c r="O115" i="27"/>
  <c r="P115" i="27" s="1"/>
  <c r="O116" i="27"/>
  <c r="P116" i="27" s="1"/>
  <c r="O117" i="27"/>
  <c r="P117" i="27" s="1"/>
  <c r="O121" i="27"/>
  <c r="P121" i="27" s="1"/>
  <c r="O122" i="27"/>
  <c r="O123" i="27"/>
  <c r="O124" i="27"/>
  <c r="P124" i="27" s="1"/>
  <c r="O125" i="27"/>
  <c r="O126" i="27"/>
  <c r="P126" i="27" s="1"/>
  <c r="O127" i="27"/>
  <c r="P127" i="27" s="1"/>
  <c r="O128" i="27"/>
  <c r="P128" i="27" s="1"/>
  <c r="O129" i="27"/>
  <c r="P129" i="27" s="1"/>
  <c r="O130" i="27"/>
  <c r="P130" i="27" s="1"/>
  <c r="O131" i="27"/>
  <c r="P131" i="27" s="1"/>
  <c r="O132" i="27"/>
  <c r="P132" i="27" s="1"/>
  <c r="O133" i="27"/>
  <c r="P133" i="27" s="1"/>
  <c r="O134" i="27"/>
  <c r="P134" i="27" s="1"/>
  <c r="O135" i="27"/>
  <c r="O136" i="27"/>
  <c r="P136" i="27" s="1"/>
  <c r="O137" i="27"/>
  <c r="O138" i="27"/>
  <c r="O119" i="27"/>
  <c r="O141" i="27"/>
  <c r="O142" i="27"/>
  <c r="O143" i="27"/>
  <c r="P143" i="27" s="1"/>
  <c r="O144" i="27"/>
  <c r="P144" i="27" s="1"/>
  <c r="O145" i="27"/>
  <c r="P145" i="27" s="1"/>
  <c r="O146" i="27"/>
  <c r="P146" i="27" s="1"/>
  <c r="O147" i="27"/>
  <c r="P147" i="27" s="1"/>
  <c r="O148" i="27"/>
  <c r="P148" i="27" s="1"/>
  <c r="O149" i="27"/>
  <c r="O150" i="27"/>
  <c r="P150" i="27" s="1"/>
  <c r="O151" i="27"/>
  <c r="P151" i="27" s="1"/>
  <c r="O152" i="27"/>
  <c r="P152" i="27" s="1"/>
  <c r="O154" i="27"/>
  <c r="P154" i="27" s="1"/>
  <c r="O155" i="27"/>
  <c r="P155" i="27" s="1"/>
  <c r="O156" i="27"/>
  <c r="P156" i="27" s="1"/>
  <c r="O166" i="27"/>
  <c r="P166" i="27" s="1"/>
  <c r="O157" i="27"/>
  <c r="P157" i="27" s="1"/>
  <c r="O158" i="27"/>
  <c r="O159" i="27"/>
  <c r="P159" i="27" s="1"/>
  <c r="O160" i="27"/>
  <c r="P160" i="27" s="1"/>
  <c r="O161" i="27"/>
  <c r="P161" i="27" s="1"/>
  <c r="O162" i="27"/>
  <c r="O163" i="27"/>
  <c r="P163" i="27" s="1"/>
  <c r="O164" i="27"/>
  <c r="O165" i="27"/>
  <c r="O169" i="27"/>
  <c r="O168" i="27"/>
  <c r="P168" i="27" s="1"/>
  <c r="O170" i="27"/>
  <c r="O173" i="27"/>
  <c r="P173" i="27" s="1"/>
  <c r="O171" i="27"/>
  <c r="P171" i="27" s="1"/>
  <c r="O172" i="27"/>
  <c r="O176" i="27"/>
  <c r="P176" i="27" s="1"/>
  <c r="O174" i="27"/>
  <c r="O177" i="27"/>
  <c r="P177" i="27" s="1"/>
  <c r="O178" i="27"/>
  <c r="P178" i="27" s="1"/>
  <c r="O81" i="27"/>
  <c r="O179" i="27"/>
  <c r="P179" i="27" s="1"/>
  <c r="O175" i="27"/>
  <c r="P175" i="27" s="1"/>
  <c r="O180" i="27"/>
  <c r="O181" i="27"/>
  <c r="P181" i="27" s="1"/>
  <c r="O182" i="27"/>
  <c r="O183" i="27"/>
  <c r="O184" i="27"/>
  <c r="P184" i="27" s="1"/>
  <c r="O185" i="27"/>
  <c r="P185" i="27" s="1"/>
  <c r="O186" i="27"/>
  <c r="P186" i="27" s="1"/>
  <c r="O187" i="27"/>
  <c r="O188" i="27"/>
  <c r="P188" i="27" s="1"/>
  <c r="O189" i="27"/>
  <c r="P189" i="27" s="1"/>
  <c r="O190" i="27"/>
  <c r="P190" i="27" s="1"/>
  <c r="O191" i="27"/>
  <c r="P191" i="27" s="1"/>
  <c r="O193" i="27"/>
  <c r="P193" i="27" s="1"/>
  <c r="O192" i="27"/>
  <c r="O108" i="27"/>
  <c r="P108" i="27" s="1"/>
  <c r="O195" i="27"/>
  <c r="O196" i="27"/>
  <c r="O194" i="27"/>
  <c r="P194" i="27" s="1"/>
  <c r="O197" i="27"/>
  <c r="O198" i="27"/>
  <c r="O199" i="27"/>
  <c r="P199" i="27" s="1"/>
  <c r="O200" i="27"/>
  <c r="P200" i="27" s="1"/>
  <c r="O201" i="27"/>
  <c r="P201" i="27" s="1"/>
  <c r="O202" i="27"/>
  <c r="P202" i="27" s="1"/>
  <c r="O203" i="27"/>
  <c r="P203" i="27" s="1"/>
  <c r="O204" i="27"/>
  <c r="P204" i="27" s="1"/>
  <c r="O205" i="27"/>
  <c r="P205" i="27" s="1"/>
  <c r="O206" i="27"/>
  <c r="P206" i="27" s="1"/>
  <c r="O209" i="27"/>
  <c r="P209" i="27" s="1"/>
  <c r="O210" i="27"/>
  <c r="P210" i="27" s="1"/>
  <c r="O211" i="27"/>
  <c r="O208" i="27"/>
  <c r="P208" i="27" s="1"/>
  <c r="O207" i="27"/>
  <c r="P207" i="27" s="1"/>
  <c r="O212" i="27"/>
  <c r="O220" i="27"/>
  <c r="O213" i="27"/>
  <c r="P213" i="27" s="1"/>
  <c r="O214" i="27"/>
  <c r="P214" i="27" s="1"/>
  <c r="O215" i="27"/>
  <c r="O216" i="27"/>
  <c r="P216" i="27" s="1"/>
  <c r="O217" i="27"/>
  <c r="P217" i="27" s="1"/>
  <c r="O218" i="27"/>
  <c r="P218" i="27" s="1"/>
  <c r="O219" i="27"/>
  <c r="P219" i="27" s="1"/>
  <c r="O118" i="27"/>
  <c r="O222" i="27"/>
  <c r="O221" i="27"/>
  <c r="P221" i="27" s="1"/>
  <c r="O234" i="27"/>
  <c r="P234" i="27" s="1"/>
  <c r="O223" i="27"/>
  <c r="P223" i="27" s="1"/>
  <c r="O224" i="27"/>
  <c r="O225" i="27"/>
  <c r="P225" i="27" s="1"/>
  <c r="O226" i="27"/>
  <c r="P226" i="27" s="1"/>
  <c r="O227" i="27"/>
  <c r="O228" i="27"/>
  <c r="P228" i="27" s="1"/>
  <c r="O229" i="27"/>
  <c r="P229" i="27" s="1"/>
  <c r="O230" i="27"/>
  <c r="P230" i="27" s="1"/>
  <c r="O231" i="27"/>
  <c r="O232" i="27"/>
  <c r="P232" i="27" s="1"/>
  <c r="O233" i="27"/>
  <c r="P233" i="27" s="1"/>
  <c r="O237" i="27"/>
  <c r="P237" i="27" s="1"/>
  <c r="O235" i="27"/>
  <c r="O139" i="27"/>
  <c r="P139" i="27" s="1"/>
  <c r="O238" i="27"/>
  <c r="P238" i="27" s="1"/>
  <c r="O239" i="27"/>
  <c r="P239" i="27" s="1"/>
  <c r="O240" i="27"/>
  <c r="P240" i="27" s="1"/>
  <c r="O241" i="27"/>
  <c r="P241" i="27" s="1"/>
  <c r="O242" i="27"/>
  <c r="P242" i="27" s="1"/>
  <c r="O243" i="27"/>
  <c r="P243" i="27" s="1"/>
  <c r="O244" i="27"/>
  <c r="O236" i="27"/>
  <c r="O245" i="27"/>
  <c r="O246" i="27"/>
  <c r="P246" i="27" s="1"/>
  <c r="O247" i="27"/>
  <c r="P247" i="27" s="1"/>
  <c r="O248" i="27"/>
  <c r="P248" i="27" s="1"/>
  <c r="O249" i="27"/>
  <c r="P249" i="27" s="1"/>
  <c r="O250" i="27"/>
  <c r="P250" i="27" s="1"/>
  <c r="O251" i="27"/>
  <c r="P251" i="27" s="1"/>
  <c r="O255" i="27"/>
  <c r="O253" i="27"/>
  <c r="P253" i="27" s="1"/>
  <c r="O264" i="27"/>
  <c r="P264" i="27" s="1"/>
  <c r="O256" i="27"/>
  <c r="P256" i="27" s="1"/>
  <c r="O254" i="27"/>
  <c r="O257" i="27"/>
  <c r="P257" i="27" s="1"/>
  <c r="O258" i="27"/>
  <c r="O259" i="27"/>
  <c r="O260" i="27"/>
  <c r="P260" i="27" s="1"/>
  <c r="O261" i="27"/>
  <c r="P261" i="27" s="1"/>
  <c r="O262" i="27"/>
  <c r="P262" i="27" s="1"/>
  <c r="O263" i="27"/>
  <c r="P263" i="27" s="1"/>
  <c r="O267" i="27"/>
  <c r="P267" i="27" s="1"/>
  <c r="O265" i="27"/>
  <c r="O268" i="27"/>
  <c r="P268" i="27" s="1"/>
  <c r="O278" i="27"/>
  <c r="P278" i="27" s="1"/>
  <c r="O269" i="27"/>
  <c r="O266" i="27"/>
  <c r="P266" i="27" s="1"/>
  <c r="O270" i="27"/>
  <c r="O271" i="27"/>
  <c r="O272" i="27"/>
  <c r="P272" i="27" s="1"/>
  <c r="O273" i="27"/>
  <c r="P273" i="27" s="1"/>
  <c r="O274" i="27"/>
  <c r="P274" i="27" s="1"/>
  <c r="O275" i="27"/>
  <c r="P275" i="27" s="1"/>
  <c r="O276" i="27"/>
  <c r="P276" i="27" s="1"/>
  <c r="O277" i="27"/>
  <c r="P277" i="27" s="1"/>
  <c r="O280" i="27"/>
  <c r="P280" i="27" s="1"/>
  <c r="O167" i="27"/>
  <c r="O281" i="27"/>
  <c r="P281" i="27" s="1"/>
  <c r="O279" i="27"/>
  <c r="O295" i="27"/>
  <c r="P295" i="27" s="1"/>
  <c r="O282" i="27"/>
  <c r="P282" i="27" s="1"/>
  <c r="O283" i="27"/>
  <c r="P283" i="27" s="1"/>
  <c r="O284" i="27"/>
  <c r="P284" i="27" s="1"/>
  <c r="O285" i="27"/>
  <c r="O286" i="27"/>
  <c r="O287" i="27"/>
  <c r="P287" i="27" s="1"/>
  <c r="O288" i="27"/>
  <c r="P288" i="27" s="1"/>
  <c r="O289" i="27"/>
  <c r="P289" i="27" s="1"/>
  <c r="O290" i="27"/>
  <c r="P290" i="27" s="1"/>
  <c r="O291" i="27"/>
  <c r="P291" i="27" s="1"/>
  <c r="O292" i="27"/>
  <c r="P292" i="27" s="1"/>
  <c r="O293" i="27"/>
  <c r="P293" i="27" s="1"/>
  <c r="O294" i="27"/>
  <c r="P294" i="27" s="1"/>
  <c r="O296" i="27"/>
  <c r="P296" i="27" s="1"/>
  <c r="O298" i="27"/>
  <c r="P298" i="27" s="1"/>
  <c r="O297" i="27"/>
  <c r="P297" i="27" s="1"/>
  <c r="O299" i="27"/>
  <c r="P299" i="27" s="1"/>
  <c r="O300" i="27"/>
  <c r="P300" i="27" s="1"/>
  <c r="O301" i="27"/>
  <c r="P301" i="27" s="1"/>
  <c r="O302" i="27"/>
  <c r="P302" i="27" s="1"/>
  <c r="O303" i="27"/>
  <c r="P303" i="27" s="1"/>
  <c r="O304" i="27"/>
  <c r="P304" i="27" s="1"/>
  <c r="O305" i="27"/>
  <c r="P305" i="27" s="1"/>
  <c r="O306" i="27"/>
  <c r="P306" i="27" s="1"/>
  <c r="O307" i="27"/>
  <c r="P307" i="27" s="1"/>
  <c r="O308" i="27"/>
  <c r="O309" i="27"/>
  <c r="P309" i="27" s="1"/>
  <c r="O310" i="27"/>
  <c r="O311" i="27"/>
  <c r="P311" i="27" s="1"/>
  <c r="O312" i="27"/>
  <c r="O313" i="27"/>
  <c r="P313" i="27" s="1"/>
  <c r="O314" i="27"/>
  <c r="P314" i="27" s="1"/>
  <c r="O315" i="27"/>
  <c r="O316" i="27"/>
  <c r="O317" i="27"/>
  <c r="P317" i="27" s="1"/>
  <c r="O318" i="27"/>
  <c r="P318" i="27" s="1"/>
  <c r="O319" i="27"/>
  <c r="P319" i="27" s="1"/>
  <c r="O320" i="27"/>
  <c r="P320" i="27" s="1"/>
  <c r="O321" i="27"/>
  <c r="O322" i="27"/>
  <c r="O323" i="27"/>
  <c r="P323" i="27" s="1"/>
  <c r="O324" i="27"/>
  <c r="P324" i="27" s="1"/>
  <c r="O325" i="27"/>
  <c r="P325" i="27" s="1"/>
  <c r="O326" i="27"/>
  <c r="O327" i="27"/>
  <c r="P327" i="27" s="1"/>
  <c r="O328" i="27"/>
  <c r="O329" i="27"/>
  <c r="P329" i="27" s="1"/>
  <c r="O330" i="27"/>
  <c r="P330" i="27" s="1"/>
  <c r="O331" i="27"/>
  <c r="P331" i="27" s="1"/>
  <c r="O332" i="27"/>
  <c r="P332" i="27" s="1"/>
  <c r="O333" i="27"/>
  <c r="P333" i="27" s="1"/>
  <c r="O334" i="27"/>
  <c r="P334" i="27" s="1"/>
  <c r="O335" i="27"/>
  <c r="P335" i="27" s="1"/>
  <c r="O336" i="27"/>
  <c r="P336" i="27" s="1"/>
  <c r="O337" i="27"/>
  <c r="P337" i="27" s="1"/>
  <c r="O338" i="27"/>
  <c r="P338" i="27" s="1"/>
  <c r="O339" i="27"/>
  <c r="P339" i="27" s="1"/>
  <c r="O340" i="27"/>
  <c r="P340" i="27" s="1"/>
  <c r="O341" i="27"/>
  <c r="O342" i="27"/>
  <c r="O344" i="27"/>
  <c r="P344" i="27" s="1"/>
  <c r="O345" i="27"/>
  <c r="P345" i="27" s="1"/>
  <c r="O346" i="27"/>
  <c r="P346" i="27" s="1"/>
  <c r="O347" i="27"/>
  <c r="P347" i="27" s="1"/>
  <c r="O348" i="27"/>
  <c r="P348" i="27" s="1"/>
  <c r="O349" i="27"/>
  <c r="O350" i="27"/>
  <c r="O351" i="27"/>
  <c r="P351" i="27" s="1"/>
  <c r="O352" i="27"/>
  <c r="P352" i="27" s="1"/>
  <c r="O353" i="27"/>
  <c r="P353" i="27" s="1"/>
  <c r="O354" i="27"/>
  <c r="P354" i="27" s="1"/>
  <c r="O355" i="27"/>
  <c r="P355" i="27" s="1"/>
  <c r="O356" i="27"/>
  <c r="P356" i="27" s="1"/>
  <c r="O357" i="27"/>
  <c r="P357" i="27" s="1"/>
  <c r="O358" i="27"/>
  <c r="P358" i="27" s="1"/>
  <c r="O359" i="27"/>
  <c r="O360" i="27"/>
  <c r="P360" i="27" s="1"/>
  <c r="O361" i="27"/>
  <c r="P361" i="27" s="1"/>
  <c r="O362" i="27"/>
  <c r="P362" i="27" s="1"/>
  <c r="O363" i="27"/>
  <c r="P363" i="27" s="1"/>
  <c r="O364" i="27"/>
  <c r="P364" i="27" s="1"/>
  <c r="O365" i="27"/>
  <c r="P365" i="27" s="1"/>
  <c r="O366" i="27"/>
  <c r="O367" i="27"/>
  <c r="P367" i="27" s="1"/>
  <c r="O368" i="27"/>
  <c r="P368" i="27" s="1"/>
  <c r="O369" i="27"/>
  <c r="O370" i="27"/>
  <c r="P370" i="27" s="1"/>
  <c r="O371" i="27"/>
  <c r="P371" i="27" s="1"/>
  <c r="O372" i="27"/>
  <c r="P372" i="27" s="1"/>
  <c r="O373" i="27"/>
  <c r="O374" i="27"/>
  <c r="P374" i="27" s="1"/>
  <c r="O375" i="27"/>
  <c r="O376" i="27"/>
  <c r="P376" i="27" s="1"/>
  <c r="O377" i="27"/>
  <c r="P377" i="27" s="1"/>
  <c r="O378" i="27"/>
  <c r="P378" i="27" s="1"/>
  <c r="O379" i="27"/>
  <c r="P379" i="27" s="1"/>
  <c r="O380" i="27"/>
  <c r="P380" i="27" s="1"/>
  <c r="O381" i="27"/>
  <c r="O382" i="27"/>
  <c r="O383" i="27"/>
  <c r="P383" i="27" s="1"/>
  <c r="O384" i="27"/>
  <c r="P384" i="27" s="1"/>
  <c r="O385" i="27"/>
  <c r="P385" i="27" s="1"/>
  <c r="O386" i="27"/>
  <c r="P386" i="27" s="1"/>
  <c r="O387" i="27"/>
  <c r="P387" i="27" s="1"/>
  <c r="O388" i="27"/>
  <c r="P388" i="27" s="1"/>
  <c r="O389" i="27"/>
  <c r="P389" i="27" s="1"/>
  <c r="O390" i="27"/>
  <c r="P390" i="27" s="1"/>
  <c r="O391" i="27"/>
  <c r="O14" i="27"/>
  <c r="P14" i="27" s="1"/>
  <c r="O13" i="27"/>
  <c r="O15" i="27"/>
  <c r="P15" i="27" s="1"/>
  <c r="O16" i="27"/>
  <c r="P16" i="27" s="1"/>
  <c r="O17" i="27"/>
  <c r="O18" i="27"/>
  <c r="O19" i="27"/>
  <c r="P19" i="27" s="1"/>
  <c r="O20" i="27"/>
  <c r="P20" i="27" s="1"/>
  <c r="O21" i="27"/>
  <c r="P21" i="27" s="1"/>
  <c r="O10" i="27"/>
  <c r="P10" i="27" s="1"/>
  <c r="O9" i="27"/>
  <c r="P9" i="27" s="1"/>
  <c r="O11" i="27"/>
  <c r="P11" i="27" s="1"/>
  <c r="O12" i="27"/>
  <c r="P12" i="27" s="1"/>
  <c r="O22" i="27"/>
  <c r="O24" i="27"/>
  <c r="O23" i="27"/>
  <c r="O28" i="27"/>
  <c r="P28" i="27" s="1"/>
  <c r="O29" i="27"/>
  <c r="P29" i="27" s="1"/>
  <c r="O30" i="27"/>
  <c r="P30" i="27" s="1"/>
  <c r="O31" i="27"/>
  <c r="P31" i="27" s="1"/>
  <c r="O32" i="27"/>
  <c r="P32" i="27" s="1"/>
  <c r="O33" i="27"/>
  <c r="P33" i="27" s="1"/>
  <c r="O34" i="27"/>
  <c r="P34" i="27" s="1"/>
  <c r="O27" i="27"/>
  <c r="P27" i="27" s="1"/>
  <c r="O26" i="27"/>
  <c r="O40" i="27"/>
  <c r="P40" i="27" s="1"/>
  <c r="O41" i="27"/>
  <c r="P41" i="27" s="1"/>
  <c r="O42" i="27"/>
  <c r="O43" i="27"/>
  <c r="O44" i="27"/>
  <c r="P44" i="27" s="1"/>
  <c r="O45" i="27"/>
  <c r="P45" i="27" s="1"/>
  <c r="O46" i="27"/>
  <c r="O47" i="27"/>
  <c r="P47" i="27" s="1"/>
  <c r="O48" i="27"/>
  <c r="P48" i="27" s="1"/>
  <c r="O49" i="27"/>
  <c r="P49" i="27" s="1"/>
  <c r="O50" i="27"/>
  <c r="P50" i="27" s="1"/>
  <c r="O51" i="27"/>
  <c r="P51" i="27" s="1"/>
  <c r="O35" i="27"/>
  <c r="O36" i="27"/>
  <c r="P36" i="27" s="1"/>
  <c r="O37" i="27"/>
  <c r="P37" i="27" s="1"/>
  <c r="O38" i="27"/>
  <c r="P38" i="27" s="1"/>
  <c r="O39" i="27"/>
  <c r="P39" i="27" s="1"/>
  <c r="O52" i="27"/>
  <c r="P52" i="27" s="1"/>
  <c r="O54" i="27"/>
  <c r="P54" i="27" s="1"/>
  <c r="O53" i="27"/>
  <c r="P53" i="27" s="1"/>
  <c r="O397" i="27"/>
  <c r="P397" i="27" s="1"/>
  <c r="O396" i="27"/>
  <c r="O398" i="27"/>
  <c r="P398" i="27" s="1"/>
  <c r="O399" i="27"/>
  <c r="P399" i="27" s="1"/>
  <c r="O400" i="27"/>
  <c r="P400" i="27" s="1"/>
  <c r="O401" i="27"/>
  <c r="P401" i="27" s="1"/>
  <c r="O402" i="27"/>
  <c r="P402" i="27" s="1"/>
  <c r="O405" i="27"/>
  <c r="P405" i="27" s="1"/>
  <c r="O403" i="27"/>
  <c r="O406" i="27"/>
  <c r="P406" i="27" s="1"/>
  <c r="O404" i="27"/>
  <c r="P404" i="27" s="1"/>
  <c r="O407" i="27"/>
  <c r="P407" i="27" s="1"/>
  <c r="O408" i="27"/>
  <c r="P408" i="27" s="1"/>
  <c r="O409" i="27"/>
  <c r="P409" i="27" s="1"/>
  <c r="O410" i="27"/>
  <c r="P410" i="27" s="1"/>
  <c r="O411" i="27"/>
  <c r="P411" i="27" s="1"/>
  <c r="O412" i="27"/>
  <c r="P412" i="27" s="1"/>
  <c r="O413" i="27"/>
  <c r="P413" i="27" s="1"/>
  <c r="O414" i="27"/>
  <c r="O415" i="27"/>
  <c r="P415" i="27" s="1"/>
  <c r="O419" i="27"/>
  <c r="O427" i="27"/>
  <c r="O420" i="27"/>
  <c r="P420" i="27" s="1"/>
  <c r="O421" i="27"/>
  <c r="P421" i="27" s="1"/>
  <c r="O422" i="27"/>
  <c r="P422" i="27" s="1"/>
  <c r="O423" i="27"/>
  <c r="P423" i="27" s="1"/>
  <c r="O424" i="27"/>
  <c r="P424" i="27" s="1"/>
  <c r="O417" i="27"/>
  <c r="O425" i="27"/>
  <c r="P425" i="27" s="1"/>
  <c r="O426" i="27"/>
  <c r="P426" i="27" s="1"/>
  <c r="O428" i="27"/>
  <c r="P428" i="27" s="1"/>
  <c r="O418" i="27"/>
  <c r="P418" i="27" s="1"/>
  <c r="O429" i="27"/>
  <c r="P429" i="27" s="1"/>
  <c r="O430" i="27"/>
  <c r="P430" i="27" s="1"/>
  <c r="O431" i="27"/>
  <c r="O432" i="27"/>
  <c r="P432" i="27" s="1"/>
  <c r="O433" i="27"/>
  <c r="O434" i="27"/>
  <c r="P434" i="27" s="1"/>
  <c r="O435" i="27"/>
  <c r="P435" i="27" s="1"/>
  <c r="O436" i="27"/>
  <c r="P436" i="27" s="1"/>
  <c r="O437" i="27"/>
  <c r="O440" i="27"/>
  <c r="P440" i="27" s="1"/>
  <c r="O441" i="27"/>
  <c r="P441" i="27" s="1"/>
  <c r="O442" i="27"/>
  <c r="P442" i="27" s="1"/>
  <c r="O443" i="27"/>
  <c r="P443" i="27" s="1"/>
  <c r="O438" i="27"/>
  <c r="P438" i="27" s="1"/>
  <c r="O444" i="27"/>
  <c r="P444" i="27" s="1"/>
  <c r="O439" i="27"/>
  <c r="P439" i="27" s="1"/>
  <c r="O445" i="27"/>
  <c r="P445" i="27" s="1"/>
  <c r="O446" i="27"/>
  <c r="P446" i="27" s="1"/>
  <c r="O447" i="27"/>
  <c r="P447" i="27" s="1"/>
  <c r="O448" i="27"/>
  <c r="P448" i="27" s="1"/>
  <c r="O449" i="27"/>
  <c r="O451" i="27"/>
  <c r="P451" i="27" s="1"/>
  <c r="O450" i="27"/>
  <c r="P450" i="27" s="1"/>
  <c r="O454" i="27"/>
  <c r="O455" i="27"/>
  <c r="O456" i="27"/>
  <c r="O458" i="27"/>
  <c r="P458" i="27" s="1"/>
  <c r="O457" i="27"/>
  <c r="O459" i="27"/>
  <c r="P459" i="27" s="1"/>
  <c r="O460" i="27"/>
  <c r="P460" i="27" s="1"/>
  <c r="O461" i="27"/>
  <c r="O462" i="27"/>
  <c r="P462" i="27" s="1"/>
  <c r="O464" i="27"/>
  <c r="O463" i="27"/>
  <c r="P463" i="27" s="1"/>
  <c r="O466" i="27"/>
  <c r="P466" i="27" s="1"/>
  <c r="O467" i="27"/>
  <c r="P467" i="27" s="1"/>
  <c r="O465" i="27"/>
  <c r="P465" i="27" s="1"/>
  <c r="O468" i="27"/>
  <c r="P468" i="27" s="1"/>
  <c r="O469" i="27"/>
  <c r="P469" i="27" s="1"/>
  <c r="O470" i="27"/>
  <c r="P470" i="27" s="1"/>
  <c r="O471" i="27"/>
  <c r="P471" i="27" s="1"/>
  <c r="O472" i="27"/>
  <c r="O473" i="27"/>
  <c r="P473" i="27" s="1"/>
  <c r="O474" i="27"/>
  <c r="O475" i="27"/>
  <c r="O476" i="27"/>
  <c r="P476" i="27" s="1"/>
  <c r="O484" i="27"/>
  <c r="O485" i="27"/>
  <c r="P485" i="27" s="1"/>
  <c r="O486" i="27"/>
  <c r="P486" i="27" s="1"/>
  <c r="O487" i="27"/>
  <c r="P487" i="27" s="1"/>
  <c r="O480" i="27"/>
  <c r="O481" i="27"/>
  <c r="P481" i="27" s="1"/>
  <c r="O478" i="27"/>
  <c r="P478" i="27" s="1"/>
  <c r="O482" i="27"/>
  <c r="P482" i="27" s="1"/>
  <c r="O483" i="27"/>
  <c r="O479" i="27"/>
  <c r="P479" i="27" s="1"/>
  <c r="O488" i="27"/>
  <c r="P488" i="27" s="1"/>
  <c r="O489" i="27"/>
  <c r="P489" i="27" s="1"/>
  <c r="O490" i="27"/>
  <c r="P490" i="27" s="1"/>
  <c r="O491" i="27"/>
  <c r="P491" i="27" s="1"/>
  <c r="O492" i="27"/>
  <c r="P492" i="27" s="1"/>
  <c r="O493" i="27"/>
  <c r="O494" i="27"/>
  <c r="O495" i="27"/>
  <c r="P495" i="27" s="1"/>
  <c r="O498" i="27"/>
  <c r="P498" i="27" s="1"/>
  <c r="O499" i="27"/>
  <c r="P499" i="27" s="1"/>
  <c r="O500" i="27"/>
  <c r="O501" i="27"/>
  <c r="P501" i="27" s="1"/>
  <c r="O496" i="27"/>
  <c r="O502" i="27"/>
  <c r="P502" i="27" s="1"/>
  <c r="O503" i="27"/>
  <c r="P503" i="27" s="1"/>
  <c r="O497" i="27"/>
  <c r="P497" i="27" s="1"/>
  <c r="O504" i="27"/>
  <c r="P504" i="27" s="1"/>
  <c r="O505" i="27"/>
  <c r="P505" i="27" s="1"/>
  <c r="O506" i="27"/>
  <c r="P506" i="27" s="1"/>
  <c r="O507" i="27"/>
  <c r="O508" i="27"/>
  <c r="O509" i="27"/>
  <c r="P509" i="27" s="1"/>
  <c r="O513" i="27"/>
  <c r="P513" i="27" s="1"/>
  <c r="O518" i="27"/>
  <c r="P518" i="27" s="1"/>
  <c r="O519" i="27"/>
  <c r="P519" i="27" s="1"/>
  <c r="O515" i="27"/>
  <c r="O517" i="27"/>
  <c r="O516" i="27"/>
  <c r="P516" i="27" s="1"/>
  <c r="O526" i="27"/>
  <c r="O525" i="27"/>
  <c r="O527" i="27"/>
  <c r="O528" i="27"/>
  <c r="P528" i="27" s="1"/>
  <c r="O529" i="27"/>
  <c r="P529" i="27" s="1"/>
  <c r="O523" i="27"/>
  <c r="P523" i="27" s="1"/>
  <c r="O524" i="27"/>
  <c r="P524" i="27" s="1"/>
  <c r="O521" i="27"/>
  <c r="O530" i="27"/>
  <c r="P530" i="27" s="1"/>
  <c r="O522" i="27"/>
  <c r="P522" i="27" s="1"/>
  <c r="O531" i="27"/>
  <c r="P531" i="27" s="1"/>
  <c r="O532" i="27"/>
  <c r="P532" i="27" s="1"/>
  <c r="O533" i="27"/>
  <c r="P533" i="27" s="1"/>
  <c r="O534" i="27"/>
  <c r="P534" i="27" s="1"/>
  <c r="O535" i="27"/>
  <c r="P535" i="27" s="1"/>
  <c r="O536" i="27"/>
  <c r="O539" i="27"/>
  <c r="O537" i="27"/>
  <c r="O540" i="27"/>
  <c r="P540" i="27" s="1"/>
  <c r="O538" i="27"/>
  <c r="P538" i="27" s="1"/>
  <c r="O541" i="27"/>
  <c r="P541" i="27" s="1"/>
  <c r="O543" i="27"/>
  <c r="O542" i="27"/>
  <c r="O544" i="27"/>
  <c r="P544" i="27" s="1"/>
  <c r="O545" i="27"/>
  <c r="P545" i="27" s="1"/>
  <c r="O546" i="27"/>
  <c r="P546" i="27" s="1"/>
  <c r="O548" i="27"/>
  <c r="P548" i="27" s="1"/>
  <c r="O549" i="27"/>
  <c r="P549" i="27" s="1"/>
  <c r="O550" i="27"/>
  <c r="P550" i="27" s="1"/>
  <c r="O551" i="27"/>
  <c r="P551" i="27" s="1"/>
  <c r="O552" i="27"/>
  <c r="O553" i="27"/>
  <c r="P553" i="27" s="1"/>
  <c r="O554" i="27"/>
  <c r="O555" i="27"/>
  <c r="P555" i="27" s="1"/>
  <c r="O556" i="27"/>
  <c r="P556" i="27" s="1"/>
  <c r="O557" i="27"/>
  <c r="P557" i="27" s="1"/>
  <c r="O558" i="27"/>
  <c r="P558" i="27" s="1"/>
  <c r="O564" i="27"/>
  <c r="O565" i="27"/>
  <c r="P565" i="27" s="1"/>
  <c r="O566" i="27"/>
  <c r="P566" i="27" s="1"/>
  <c r="O562" i="27"/>
  <c r="P562" i="27" s="1"/>
  <c r="O560" i="27"/>
  <c r="P560" i="27" s="1"/>
  <c r="O561" i="27"/>
  <c r="P561" i="27" s="1"/>
  <c r="O567" i="27"/>
  <c r="P567" i="27" s="1"/>
  <c r="O568" i="27"/>
  <c r="P568" i="27" s="1"/>
  <c r="O569" i="27"/>
  <c r="P569" i="27" s="1"/>
  <c r="O570" i="27"/>
  <c r="O563" i="27"/>
  <c r="P563" i="27" s="1"/>
  <c r="O571" i="27"/>
  <c r="P571" i="27" s="1"/>
  <c r="O572" i="27"/>
  <c r="P572" i="27" s="1"/>
  <c r="O573" i="27"/>
  <c r="O576" i="27"/>
  <c r="P576" i="27" s="1"/>
  <c r="O577" i="27"/>
  <c r="P577" i="27" s="1"/>
  <c r="O578" i="27"/>
  <c r="P578" i="27" s="1"/>
  <c r="O579" i="27"/>
  <c r="P579" i="27" s="1"/>
  <c r="O574" i="27"/>
  <c r="O580" i="27"/>
  <c r="P580" i="27" s="1"/>
  <c r="O575" i="27"/>
  <c r="P575" i="27" s="1"/>
  <c r="O581" i="27"/>
  <c r="O582" i="27"/>
  <c r="O583" i="27"/>
  <c r="O584" i="27"/>
  <c r="O589" i="27"/>
  <c r="O590" i="27"/>
  <c r="O591" i="27"/>
  <c r="P591" i="27" s="1"/>
  <c r="O592" i="27"/>
  <c r="P592" i="27" s="1"/>
  <c r="O588" i="27"/>
  <c r="O593" i="27"/>
  <c r="P593" i="27" s="1"/>
  <c r="O594" i="27"/>
  <c r="P594" i="27" s="1"/>
  <c r="O595" i="27"/>
  <c r="P595" i="27" s="1"/>
  <c r="O596" i="27"/>
  <c r="P596" i="27" s="1"/>
  <c r="O597" i="27"/>
  <c r="P597" i="27" s="1"/>
  <c r="O598" i="27"/>
  <c r="P598" i="27" s="1"/>
  <c r="O599" i="27"/>
  <c r="P599" i="27" s="1"/>
  <c r="O600" i="27"/>
  <c r="P600" i="27" s="1"/>
  <c r="O601" i="27"/>
  <c r="P601" i="27" s="1"/>
  <c r="O602" i="27"/>
  <c r="O604" i="27"/>
  <c r="O606" i="27"/>
  <c r="P606" i="27" s="1"/>
  <c r="O605" i="27"/>
  <c r="P605" i="27" s="1"/>
  <c r="O607" i="27"/>
  <c r="P607" i="27" s="1"/>
  <c r="O608" i="27"/>
  <c r="P608" i="27" s="1"/>
  <c r="O609" i="27"/>
  <c r="P609" i="27" s="1"/>
  <c r="O610" i="27"/>
  <c r="P610" i="27" s="1"/>
  <c r="O611" i="27"/>
  <c r="P611" i="27" s="1"/>
  <c r="O612" i="27"/>
  <c r="P612" i="27" s="1"/>
  <c r="O613" i="27"/>
  <c r="P613" i="27" s="1"/>
  <c r="O617" i="27"/>
  <c r="P617" i="27" s="1"/>
  <c r="O618" i="27"/>
  <c r="P618" i="27" s="1"/>
  <c r="O619" i="27"/>
  <c r="P619" i="27" s="1"/>
  <c r="O620" i="27"/>
  <c r="P620" i="27" s="1"/>
  <c r="O615" i="27"/>
  <c r="O621" i="27"/>
  <c r="P621" i="27" s="1"/>
  <c r="O616" i="27"/>
  <c r="P616" i="27" s="1"/>
  <c r="O622" i="27"/>
  <c r="O623" i="27"/>
  <c r="P623" i="27" s="1"/>
  <c r="O624" i="27"/>
  <c r="P624" i="27" s="1"/>
  <c r="O625" i="27"/>
  <c r="P625" i="27" s="1"/>
  <c r="O626" i="27"/>
  <c r="O627" i="27"/>
  <c r="O628" i="27"/>
  <c r="P628" i="27" s="1"/>
  <c r="O629" i="27"/>
  <c r="P629" i="27" s="1"/>
  <c r="O630" i="27"/>
  <c r="O631" i="27"/>
  <c r="P631" i="27" s="1"/>
  <c r="O635" i="27"/>
  <c r="P635" i="27" s="1"/>
  <c r="O634" i="27"/>
  <c r="P634" i="27" s="1"/>
  <c r="O637" i="27"/>
  <c r="P637" i="27" s="1"/>
  <c r="O636" i="27"/>
  <c r="O639" i="27"/>
  <c r="P639" i="27" s="1"/>
  <c r="O638" i="27"/>
  <c r="O640" i="27"/>
  <c r="O642" i="27"/>
  <c r="P642" i="27" s="1"/>
  <c r="O643" i="27"/>
  <c r="P643" i="27" s="1"/>
  <c r="O644" i="27"/>
  <c r="P644" i="27" s="1"/>
  <c r="O645" i="27"/>
  <c r="P645" i="27" s="1"/>
  <c r="O641" i="27"/>
  <c r="O654" i="27"/>
  <c r="O647" i="27"/>
  <c r="P647" i="27" s="1"/>
  <c r="O648" i="27"/>
  <c r="P648" i="27" s="1"/>
  <c r="O649" i="27"/>
  <c r="P649" i="27" s="1"/>
  <c r="O646" i="27"/>
  <c r="O650" i="27"/>
  <c r="O651" i="27"/>
  <c r="P651" i="27" s="1"/>
  <c r="O652" i="27"/>
  <c r="P652" i="27" s="1"/>
  <c r="O653" i="27"/>
  <c r="O657" i="27"/>
  <c r="P657" i="27" s="1"/>
  <c r="O658" i="27"/>
  <c r="P658" i="27" s="1"/>
  <c r="O656" i="27"/>
  <c r="P656" i="27" s="1"/>
  <c r="O655" i="27"/>
  <c r="P655" i="27" s="1"/>
  <c r="O660" i="27"/>
  <c r="P660" i="27" s="1"/>
  <c r="O661" i="27"/>
  <c r="P661" i="27" s="1"/>
  <c r="O659" i="27"/>
  <c r="O664" i="27"/>
  <c r="P664" i="27" s="1"/>
  <c r="O663" i="27"/>
  <c r="O665" i="27"/>
  <c r="P665" i="27" s="1"/>
  <c r="O667" i="27"/>
  <c r="P667" i="27" s="1"/>
  <c r="O666" i="27"/>
  <c r="O668" i="27"/>
  <c r="O670" i="27"/>
  <c r="P670" i="27" s="1"/>
  <c r="O669" i="27"/>
  <c r="P669" i="27" s="1"/>
  <c r="O671" i="27"/>
  <c r="P671" i="27" s="1"/>
  <c r="O672" i="27"/>
  <c r="P672" i="27" s="1"/>
  <c r="O674" i="27"/>
  <c r="P674" i="27" s="1"/>
  <c r="O675" i="27"/>
  <c r="P675" i="27" s="1"/>
  <c r="O673" i="27"/>
  <c r="O677" i="27"/>
  <c r="P677" i="27" s="1"/>
  <c r="O681" i="27"/>
  <c r="O678" i="27"/>
  <c r="P678" i="27" s="1"/>
  <c r="O679" i="27"/>
  <c r="P679" i="27" s="1"/>
  <c r="O676" i="27"/>
  <c r="O680" i="27"/>
  <c r="P680" i="27" s="1"/>
  <c r="O682" i="27"/>
  <c r="P682" i="27" s="1"/>
  <c r="O683" i="27"/>
  <c r="P683" i="27" s="1"/>
  <c r="O687" i="27"/>
  <c r="O688" i="27"/>
  <c r="O686" i="27"/>
  <c r="O689" i="27"/>
  <c r="O690" i="27"/>
  <c r="O692" i="27"/>
  <c r="P692" i="27" s="1"/>
  <c r="O693" i="27"/>
  <c r="O691" i="27"/>
  <c r="O694" i="27"/>
  <c r="O695" i="27"/>
  <c r="O696" i="27"/>
  <c r="P696" i="27" s="1"/>
  <c r="O697" i="27"/>
  <c r="P697" i="27" s="1"/>
  <c r="O699" i="27"/>
  <c r="P699" i="27" s="1"/>
  <c r="O700" i="27"/>
  <c r="P700" i="27" s="1"/>
  <c r="O698" i="27"/>
  <c r="O701" i="27"/>
  <c r="P701" i="27" s="1"/>
  <c r="O702" i="27"/>
  <c r="P702" i="27" s="1"/>
  <c r="O703" i="27"/>
  <c r="P703" i="27" s="1"/>
  <c r="O704" i="27"/>
  <c r="P704" i="27" s="1"/>
  <c r="O707" i="27"/>
  <c r="O708" i="27"/>
  <c r="P708" i="27" s="1"/>
  <c r="O711" i="27"/>
  <c r="P711" i="27" s="1"/>
  <c r="O710" i="27"/>
  <c r="P710" i="27" s="1"/>
  <c r="O709" i="27"/>
  <c r="O713" i="27"/>
  <c r="P713" i="27" s="1"/>
  <c r="O714" i="27"/>
  <c r="P714" i="27" s="1"/>
  <c r="O712" i="27"/>
  <c r="O715" i="27"/>
  <c r="O717" i="27"/>
  <c r="P717" i="27" s="1"/>
  <c r="O716" i="27"/>
  <c r="O718" i="27"/>
  <c r="P718" i="27" s="1"/>
  <c r="O719" i="27"/>
  <c r="O720" i="27"/>
  <c r="P720" i="27" s="1"/>
  <c r="O721" i="27"/>
  <c r="O722" i="27"/>
  <c r="O723" i="27"/>
  <c r="P723" i="27" s="1"/>
  <c r="O726" i="27"/>
  <c r="P726" i="27" s="1"/>
  <c r="O725" i="27"/>
  <c r="O728" i="27"/>
  <c r="O727" i="27"/>
  <c r="P727" i="27" s="1"/>
  <c r="O729" i="27"/>
  <c r="P729" i="27" s="1"/>
  <c r="O730" i="27"/>
  <c r="O731" i="27"/>
  <c r="P731" i="27" s="1"/>
  <c r="O732" i="27"/>
  <c r="P732" i="27" s="1"/>
  <c r="O733" i="27"/>
  <c r="P733" i="27" s="1"/>
  <c r="O734" i="27"/>
  <c r="P734" i="27" s="1"/>
  <c r="O736" i="27"/>
  <c r="P736" i="27" s="1"/>
  <c r="O735" i="27"/>
  <c r="O737" i="27"/>
  <c r="O738" i="27"/>
  <c r="P738" i="27" s="1"/>
  <c r="O739" i="27"/>
  <c r="P739" i="27" s="1"/>
  <c r="O740" i="27"/>
  <c r="P740" i="27" s="1"/>
  <c r="O741" i="27"/>
  <c r="P741" i="27" s="1"/>
  <c r="O742" i="27"/>
  <c r="O743" i="27"/>
  <c r="P743" i="27" s="1"/>
  <c r="O744" i="27"/>
  <c r="P744" i="27" s="1"/>
  <c r="O745" i="27"/>
  <c r="P745" i="27" s="1"/>
  <c r="O746" i="27"/>
  <c r="P746" i="27" s="1"/>
  <c r="O747" i="27"/>
  <c r="P747" i="27" s="1"/>
  <c r="O750" i="27"/>
  <c r="P750" i="27" s="1"/>
  <c r="O751" i="27"/>
  <c r="O748" i="27"/>
  <c r="O749" i="27"/>
  <c r="O752" i="27"/>
  <c r="O753" i="27"/>
  <c r="P753" i="27" s="1"/>
  <c r="O754" i="27"/>
  <c r="P754" i="27" s="1"/>
  <c r="O755" i="27"/>
  <c r="O756" i="27"/>
  <c r="P756" i="27" s="1"/>
  <c r="O757" i="27"/>
  <c r="O758" i="27"/>
  <c r="O761" i="27"/>
  <c r="P761" i="27" s="1"/>
  <c r="O759" i="27"/>
  <c r="P759" i="27" s="1"/>
  <c r="O760" i="27"/>
  <c r="P760" i="27" s="1"/>
  <c r="O762" i="27"/>
  <c r="P762" i="27" s="1"/>
  <c r="O763" i="27"/>
  <c r="P763" i="27" s="1"/>
  <c r="O764" i="27"/>
  <c r="P764" i="27" s="1"/>
  <c r="O765" i="27"/>
  <c r="O766" i="27"/>
  <c r="P766" i="27" s="1"/>
  <c r="O767" i="27"/>
  <c r="O768" i="27"/>
  <c r="O771" i="27"/>
  <c r="P771" i="27" s="1"/>
  <c r="O769" i="27"/>
  <c r="O770" i="27"/>
  <c r="P770" i="27" s="1"/>
  <c r="O772" i="27"/>
  <c r="O773" i="27"/>
  <c r="P773" i="27" s="1"/>
  <c r="O774" i="27"/>
  <c r="O775" i="27"/>
  <c r="P775" i="27" s="1"/>
  <c r="O776" i="27"/>
  <c r="O800" i="27"/>
  <c r="O802" i="27"/>
  <c r="P802" i="27" s="1"/>
  <c r="O801" i="27"/>
  <c r="P801" i="27" s="1"/>
  <c r="O803" i="27"/>
  <c r="O804" i="27"/>
  <c r="P804" i="27" s="1"/>
  <c r="O805" i="27"/>
  <c r="P805" i="27" s="1"/>
  <c r="O779" i="27"/>
  <c r="O780" i="27"/>
  <c r="O781" i="27"/>
  <c r="P781" i="27" s="1"/>
  <c r="O783" i="27"/>
  <c r="P783" i="27" s="1"/>
  <c r="O784" i="27"/>
  <c r="P784" i="27" s="1"/>
  <c r="O782" i="27"/>
  <c r="O785" i="27"/>
  <c r="P785" i="27" s="1"/>
  <c r="O786" i="27"/>
  <c r="P786" i="27" s="1"/>
  <c r="O792" i="27"/>
  <c r="P792" i="27" s="1"/>
  <c r="O793" i="27"/>
  <c r="P793" i="27" s="1"/>
  <c r="O794" i="27"/>
  <c r="P794" i="27" s="1"/>
  <c r="O795" i="27"/>
  <c r="O797" i="27"/>
  <c r="O796" i="27"/>
  <c r="P796" i="27" s="1"/>
  <c r="O798" i="27"/>
  <c r="P798" i="27" s="1"/>
  <c r="O799" i="27"/>
  <c r="P799" i="27" s="1"/>
  <c r="O787" i="27"/>
  <c r="O789" i="27"/>
  <c r="P789" i="27" s="1"/>
  <c r="O790" i="27"/>
  <c r="P790" i="27" s="1"/>
  <c r="O788" i="27"/>
  <c r="P788" i="27" s="1"/>
  <c r="O791" i="27"/>
  <c r="P791" i="27" s="1"/>
  <c r="O806" i="27"/>
  <c r="O807" i="27"/>
  <c r="O808" i="27"/>
  <c r="O809" i="27"/>
  <c r="P809" i="27" s="1"/>
  <c r="O810" i="27"/>
  <c r="P810" i="27" s="1"/>
  <c r="O811" i="27"/>
  <c r="O812" i="27"/>
  <c r="O813" i="27"/>
  <c r="O814" i="27"/>
  <c r="O815" i="27"/>
  <c r="O816" i="27"/>
  <c r="P816" i="27" s="1"/>
  <c r="O817" i="27"/>
  <c r="P817" i="27" s="1"/>
  <c r="O818" i="27"/>
  <c r="P818" i="27" s="1"/>
  <c r="O825" i="27"/>
  <c r="O820" i="27"/>
  <c r="P820" i="27" s="1"/>
  <c r="O819" i="27"/>
  <c r="O821" i="27"/>
  <c r="P821" i="27" s="1"/>
  <c r="O822" i="27"/>
  <c r="P822" i="27" s="1"/>
  <c r="O823" i="27"/>
  <c r="P823" i="27" s="1"/>
  <c r="O824" i="27"/>
  <c r="P824" i="27" s="1"/>
  <c r="O827" i="27"/>
  <c r="P827" i="27" s="1"/>
  <c r="O826" i="27"/>
  <c r="O828" i="27"/>
  <c r="P828" i="27" s="1"/>
  <c r="O829" i="27"/>
  <c r="P829" i="27" s="1"/>
  <c r="O830" i="27"/>
  <c r="P830" i="27" s="1"/>
  <c r="O831" i="27"/>
  <c r="O833" i="27"/>
  <c r="P833" i="27" s="1"/>
  <c r="O832" i="27"/>
  <c r="P832" i="27" s="1"/>
  <c r="O835" i="27"/>
  <c r="P835" i="27" s="1"/>
  <c r="O834" i="27"/>
  <c r="O836" i="27"/>
  <c r="P836" i="27" s="1"/>
  <c r="O837" i="27"/>
  <c r="P837" i="27" s="1"/>
  <c r="O838" i="27"/>
  <c r="P838" i="27" s="1"/>
  <c r="O839" i="27"/>
  <c r="P839" i="27" s="1"/>
  <c r="O851" i="27"/>
  <c r="P851" i="27" s="1"/>
  <c r="O852" i="27"/>
  <c r="P852" i="27" s="1"/>
  <c r="O853" i="27"/>
  <c r="P853" i="27" s="1"/>
  <c r="O849" i="27"/>
  <c r="O854" i="27"/>
  <c r="P854" i="27" s="1"/>
  <c r="O850" i="27"/>
  <c r="P850" i="27" s="1"/>
  <c r="O841" i="27"/>
  <c r="P841" i="27" s="1"/>
  <c r="O840" i="27"/>
  <c r="O842" i="27"/>
  <c r="P842" i="27" s="1"/>
  <c r="O878" i="27"/>
  <c r="P878" i="27" s="1"/>
  <c r="O879" i="27"/>
  <c r="P879" i="27" s="1"/>
  <c r="O876" i="27"/>
  <c r="O877" i="27"/>
  <c r="P877" i="27" s="1"/>
  <c r="O857" i="27"/>
  <c r="P857" i="27" s="1"/>
  <c r="O855" i="27"/>
  <c r="O856" i="27"/>
  <c r="P856" i="27" s="1"/>
  <c r="O861" i="27"/>
  <c r="O862" i="27"/>
  <c r="P862" i="27" s="1"/>
  <c r="O860" i="27"/>
  <c r="O863" i="27"/>
  <c r="O864" i="27"/>
  <c r="O858" i="27"/>
  <c r="O859" i="27"/>
  <c r="P859" i="27" s="1"/>
  <c r="O865" i="27"/>
  <c r="P865" i="27" s="1"/>
  <c r="O868" i="27"/>
  <c r="P868" i="27" s="1"/>
  <c r="O869" i="27"/>
  <c r="P869" i="27" s="1"/>
  <c r="O866" i="27"/>
  <c r="O867" i="27"/>
  <c r="P867" i="27" s="1"/>
  <c r="O846" i="27"/>
  <c r="P846" i="27" s="1"/>
  <c r="O843" i="27"/>
  <c r="P843" i="27" s="1"/>
  <c r="O844" i="27"/>
  <c r="O847" i="27"/>
  <c r="O845" i="27"/>
  <c r="P845" i="27" s="1"/>
  <c r="O848" i="27"/>
  <c r="P848" i="27" s="1"/>
  <c r="O872" i="27"/>
  <c r="P872" i="27" s="1"/>
  <c r="O873" i="27"/>
  <c r="P873" i="27" s="1"/>
  <c r="O874" i="27"/>
  <c r="P874" i="27" s="1"/>
  <c r="O870" i="27"/>
  <c r="O871" i="27"/>
  <c r="P871" i="27" s="1"/>
  <c r="O875" i="27"/>
  <c r="P875" i="27" s="1"/>
  <c r="O888" i="27"/>
  <c r="O880" i="27"/>
  <c r="P880" i="27" s="1"/>
  <c r="O883" i="27"/>
  <c r="P883" i="27" s="1"/>
  <c r="O884" i="27"/>
  <c r="P884" i="27" s="1"/>
  <c r="O881" i="27"/>
  <c r="P881" i="27" s="1"/>
  <c r="O885" i="27"/>
  <c r="P885" i="27" s="1"/>
  <c r="O882" i="27"/>
  <c r="P882" i="27" s="1"/>
  <c r="O895" i="27"/>
  <c r="O899" i="27"/>
  <c r="O897" i="27"/>
  <c r="P897" i="27" s="1"/>
  <c r="O898" i="27"/>
  <c r="O901" i="27"/>
  <c r="P901" i="27" s="1"/>
  <c r="O900" i="27"/>
  <c r="O902" i="27"/>
  <c r="P902" i="27" s="1"/>
  <c r="O904" i="27"/>
  <c r="O905" i="27"/>
  <c r="P905" i="27" s="1"/>
  <c r="O903" i="27"/>
  <c r="O907" i="27"/>
  <c r="P907" i="27" s="1"/>
  <c r="O906" i="27"/>
  <c r="AN6" i="27"/>
  <c r="AP6" i="27" s="1"/>
  <c r="AN7" i="27"/>
  <c r="BA7" i="27" s="1"/>
  <c r="AN8" i="27"/>
  <c r="BA8" i="27" s="1"/>
  <c r="AN69" i="27"/>
  <c r="BA69" i="27" s="1"/>
  <c r="AN68" i="27"/>
  <c r="BA68" i="27" s="1"/>
  <c r="AN70" i="27"/>
  <c r="BA70" i="27" s="1"/>
  <c r="AN71" i="27"/>
  <c r="BA71" i="27" s="1"/>
  <c r="AN72" i="27"/>
  <c r="BA72" i="27" s="1"/>
  <c r="AN73" i="27"/>
  <c r="AN74" i="27"/>
  <c r="AP74" i="27" s="1"/>
  <c r="AN75" i="27"/>
  <c r="AP75" i="27" s="1"/>
  <c r="AN76" i="27"/>
  <c r="AP76" i="27" s="1"/>
  <c r="AN77" i="27"/>
  <c r="AN78" i="27"/>
  <c r="BA78" i="27" s="1"/>
  <c r="AN79" i="27"/>
  <c r="BA79" i="27" s="1"/>
  <c r="AN80" i="27"/>
  <c r="BA80" i="27" s="1"/>
  <c r="AN57" i="27"/>
  <c r="BA57" i="27" s="1"/>
  <c r="AN59" i="27"/>
  <c r="AP59" i="27" s="1"/>
  <c r="AN58" i="27"/>
  <c r="BA58" i="27" s="1"/>
  <c r="AN60" i="27"/>
  <c r="AP60" i="27" s="1"/>
  <c r="AN61" i="27"/>
  <c r="BA61" i="27" s="1"/>
  <c r="AN62" i="27"/>
  <c r="AO62" i="27" s="1"/>
  <c r="AQ62" i="27" s="1"/>
  <c r="AN63" i="27"/>
  <c r="BA63" i="27" s="1"/>
  <c r="AN64" i="27"/>
  <c r="AO64" i="27" s="1"/>
  <c r="AQ64" i="27" s="1"/>
  <c r="AN65" i="27"/>
  <c r="AN66" i="27"/>
  <c r="AP66" i="27" s="1"/>
  <c r="AN67" i="27"/>
  <c r="AP67" i="27" s="1"/>
  <c r="AN84" i="27"/>
  <c r="AP84" i="27" s="1"/>
  <c r="AN83" i="27"/>
  <c r="AN95" i="27"/>
  <c r="BA95" i="27" s="1"/>
  <c r="AN96" i="27"/>
  <c r="BA96" i="27" s="1"/>
  <c r="AN97" i="27"/>
  <c r="BA97" i="27" s="1"/>
  <c r="AN98" i="27"/>
  <c r="AP98" i="27" s="1"/>
  <c r="AN99" i="27"/>
  <c r="AP99" i="27" s="1"/>
  <c r="AN100" i="27"/>
  <c r="BA100" i="27" s="1"/>
  <c r="AN101" i="27"/>
  <c r="BA101" i="27" s="1"/>
  <c r="AN102" i="27"/>
  <c r="AP102" i="27" s="1"/>
  <c r="AN103" i="27"/>
  <c r="BA103" i="27" s="1"/>
  <c r="AN104" i="27"/>
  <c r="BA104" i="27" s="1"/>
  <c r="AN105" i="27"/>
  <c r="AP105" i="27" s="1"/>
  <c r="AN106" i="27"/>
  <c r="AP106" i="27" s="1"/>
  <c r="AN107" i="27"/>
  <c r="AO107" i="27" s="1"/>
  <c r="AQ107" i="27" s="1"/>
  <c r="AN85" i="27"/>
  <c r="AO85" i="27" s="1"/>
  <c r="AQ85" i="27" s="1"/>
  <c r="AN86" i="27"/>
  <c r="AN87" i="27"/>
  <c r="AN88" i="27"/>
  <c r="AP88" i="27" s="1"/>
  <c r="AN89" i="27"/>
  <c r="BA89" i="27" s="1"/>
  <c r="AN90" i="27"/>
  <c r="AP90" i="27" s="1"/>
  <c r="AN91" i="27"/>
  <c r="BA91" i="27" s="1"/>
  <c r="AN92" i="27"/>
  <c r="AP92" i="27" s="1"/>
  <c r="AN93" i="27"/>
  <c r="BA93" i="27" s="1"/>
  <c r="AN94" i="27"/>
  <c r="BA94" i="27" s="1"/>
  <c r="AN109" i="27"/>
  <c r="BA109" i="27" s="1"/>
  <c r="AN110" i="27"/>
  <c r="BA110" i="27" s="1"/>
  <c r="AN111" i="27"/>
  <c r="AP111" i="27" s="1"/>
  <c r="AN112" i="27"/>
  <c r="AP112" i="27" s="1"/>
  <c r="AN113" i="27"/>
  <c r="AP113" i="27" s="1"/>
  <c r="AN114" i="27"/>
  <c r="AP114" i="27" s="1"/>
  <c r="AN115" i="27"/>
  <c r="AO115" i="27" s="1"/>
  <c r="AQ115" i="27" s="1"/>
  <c r="AN116" i="27"/>
  <c r="BA116" i="27" s="1"/>
  <c r="AN117" i="27"/>
  <c r="BA117" i="27" s="1"/>
  <c r="AN121" i="27"/>
  <c r="BA121" i="27" s="1"/>
  <c r="AN122" i="27"/>
  <c r="BA122" i="27" s="1"/>
  <c r="AN123" i="27"/>
  <c r="AP123" i="27" s="1"/>
  <c r="AN124" i="27"/>
  <c r="BA124" i="27" s="1"/>
  <c r="AN125" i="27"/>
  <c r="AP125" i="27" s="1"/>
  <c r="AN126" i="27"/>
  <c r="BA126" i="27" s="1"/>
  <c r="AN127" i="27"/>
  <c r="BA127" i="27" s="1"/>
  <c r="AN128" i="27"/>
  <c r="BA128" i="27" s="1"/>
  <c r="AN129" i="27"/>
  <c r="BA129" i="27" s="1"/>
  <c r="AN130" i="27"/>
  <c r="BA130" i="27" s="1"/>
  <c r="AN131" i="27"/>
  <c r="AP131" i="27" s="1"/>
  <c r="AN132" i="27"/>
  <c r="AO132" i="27" s="1"/>
  <c r="AQ132" i="27" s="1"/>
  <c r="AN133" i="27"/>
  <c r="AO133" i="27" s="1"/>
  <c r="AQ133" i="27" s="1"/>
  <c r="AN134" i="27"/>
  <c r="AP134" i="27" s="1"/>
  <c r="AN135" i="27"/>
  <c r="AP135" i="27" s="1"/>
  <c r="AN136" i="27"/>
  <c r="AN137" i="27"/>
  <c r="BA137" i="27" s="1"/>
  <c r="AN138" i="27"/>
  <c r="BA138" i="27" s="1"/>
  <c r="AN119" i="27"/>
  <c r="AP119" i="27" s="1"/>
  <c r="AN141" i="27"/>
  <c r="AN142" i="27"/>
  <c r="AP142" i="27" s="1"/>
  <c r="AN143" i="27"/>
  <c r="BA143" i="27" s="1"/>
  <c r="AN144" i="27"/>
  <c r="AO144" i="27" s="1"/>
  <c r="AQ144" i="27" s="1"/>
  <c r="AN145" i="27"/>
  <c r="BA145" i="27" s="1"/>
  <c r="AN146" i="27"/>
  <c r="AP146" i="27" s="1"/>
  <c r="AN147" i="27"/>
  <c r="BA147" i="27" s="1"/>
  <c r="AN148" i="27"/>
  <c r="BA148" i="27" s="1"/>
  <c r="AN149" i="27"/>
  <c r="AP149" i="27" s="1"/>
  <c r="AN150" i="27"/>
  <c r="AP150" i="27" s="1"/>
  <c r="AN151" i="27"/>
  <c r="AP151" i="27" s="1"/>
  <c r="AN152" i="27"/>
  <c r="AP152" i="27" s="1"/>
  <c r="AN154" i="27"/>
  <c r="BA154" i="27" s="1"/>
  <c r="AN155" i="27"/>
  <c r="BA155" i="27" s="1"/>
  <c r="AN156" i="27"/>
  <c r="BA156" i="27" s="1"/>
  <c r="AN166" i="27"/>
  <c r="BA166" i="27" s="1"/>
  <c r="AN157" i="27"/>
  <c r="AN158" i="27"/>
  <c r="AP158" i="27" s="1"/>
  <c r="AN159" i="27"/>
  <c r="BA159" i="27" s="1"/>
  <c r="AN160" i="27"/>
  <c r="AO160" i="27" s="1"/>
  <c r="AQ160" i="27" s="1"/>
  <c r="AN161" i="27"/>
  <c r="BA161" i="27" s="1"/>
  <c r="AN162" i="27"/>
  <c r="AP162" i="27" s="1"/>
  <c r="AN163" i="27"/>
  <c r="BA163" i="27" s="1"/>
  <c r="AN164" i="27"/>
  <c r="AP164" i="27" s="1"/>
  <c r="AN165" i="27"/>
  <c r="AP165" i="27" s="1"/>
  <c r="AN169" i="27"/>
  <c r="AP169" i="27" s="1"/>
  <c r="AN168" i="27"/>
  <c r="AP168" i="27" s="1"/>
  <c r="AN170" i="27"/>
  <c r="BA170" i="27" s="1"/>
  <c r="AN173" i="27"/>
  <c r="AN171" i="27"/>
  <c r="BA171" i="27" s="1"/>
  <c r="AN172" i="27"/>
  <c r="BA172" i="27" s="1"/>
  <c r="AN176" i="27"/>
  <c r="AP176" i="27" s="1"/>
  <c r="AN174" i="27"/>
  <c r="BA174" i="27" s="1"/>
  <c r="AN177" i="27"/>
  <c r="AP177" i="27" s="1"/>
  <c r="AN178" i="27"/>
  <c r="AP178" i="27" s="1"/>
  <c r="AN81" i="27"/>
  <c r="AP81" i="27" s="1"/>
  <c r="AN179" i="27"/>
  <c r="AP179" i="27" s="1"/>
  <c r="AN175" i="27"/>
  <c r="BA175" i="27" s="1"/>
  <c r="AN180" i="27"/>
  <c r="AP180" i="27" s="1"/>
  <c r="AN181" i="27"/>
  <c r="AP181" i="27" s="1"/>
  <c r="AN182" i="27"/>
  <c r="AP182" i="27" s="1"/>
  <c r="AN183" i="27"/>
  <c r="BA183" i="27" s="1"/>
  <c r="AN184" i="27"/>
  <c r="AP184" i="27" s="1"/>
  <c r="AN185" i="27"/>
  <c r="AN186" i="27"/>
  <c r="AN187" i="27"/>
  <c r="BA187" i="27" s="1"/>
  <c r="AN188" i="27"/>
  <c r="BA188" i="27" s="1"/>
  <c r="AN189" i="27"/>
  <c r="AP189" i="27" s="1"/>
  <c r="AN190" i="27"/>
  <c r="AN191" i="27"/>
  <c r="BA191" i="27" s="1"/>
  <c r="AN193" i="27"/>
  <c r="BA193" i="27" s="1"/>
  <c r="AN192" i="27"/>
  <c r="BA192" i="27" s="1"/>
  <c r="AN108" i="27"/>
  <c r="BA108" i="27" s="1"/>
  <c r="AN195" i="27"/>
  <c r="BA195" i="27" s="1"/>
  <c r="AN196" i="27"/>
  <c r="AP196" i="27" s="1"/>
  <c r="AN194" i="27"/>
  <c r="AO194" i="27" s="1"/>
  <c r="AQ194" i="27" s="1"/>
  <c r="AN197" i="27"/>
  <c r="AP197" i="27" s="1"/>
  <c r="AN198" i="27"/>
  <c r="AP198" i="27" s="1"/>
  <c r="AN199" i="27"/>
  <c r="BA199" i="27" s="1"/>
  <c r="AN200" i="27"/>
  <c r="AN201" i="27"/>
  <c r="BA201" i="27" s="1"/>
  <c r="AN202" i="27"/>
  <c r="AO202" i="27" s="1"/>
  <c r="AQ202" i="27" s="1"/>
  <c r="AN203" i="27"/>
  <c r="BA203" i="27" s="1"/>
  <c r="AN204" i="27"/>
  <c r="AP204" i="27" s="1"/>
  <c r="AN205" i="27"/>
  <c r="BA205" i="27" s="1"/>
  <c r="AN206" i="27"/>
  <c r="AP206" i="27" s="1"/>
  <c r="AN209" i="27"/>
  <c r="BA209" i="27" s="1"/>
  <c r="AN210" i="27"/>
  <c r="BA210" i="27" s="1"/>
  <c r="AN211" i="27"/>
  <c r="AP211" i="27" s="1"/>
  <c r="AN208" i="27"/>
  <c r="AO208" i="27" s="1"/>
  <c r="AQ208" i="27" s="1"/>
  <c r="AN207" i="27"/>
  <c r="BA207" i="27" s="1"/>
  <c r="AN212" i="27"/>
  <c r="AP212" i="27" s="1"/>
  <c r="AN220" i="27"/>
  <c r="BA220" i="27" s="1"/>
  <c r="AN213" i="27"/>
  <c r="AP213" i="27" s="1"/>
  <c r="AN214" i="27"/>
  <c r="AP214" i="27" s="1"/>
  <c r="AN215" i="27"/>
  <c r="AN216" i="27"/>
  <c r="BA216" i="27" s="1"/>
  <c r="AN217" i="27"/>
  <c r="BA217" i="27" s="1"/>
  <c r="AN218" i="27"/>
  <c r="BA218" i="27" s="1"/>
  <c r="AN219" i="27"/>
  <c r="BA219" i="27" s="1"/>
  <c r="AN118" i="27"/>
  <c r="AN222" i="27"/>
  <c r="AP222" i="27" s="1"/>
  <c r="AN221" i="27"/>
  <c r="BA221" i="27" s="1"/>
  <c r="AN234" i="27"/>
  <c r="AO234" i="27" s="1"/>
  <c r="AQ234" i="27" s="1"/>
  <c r="AN223" i="27"/>
  <c r="BA223" i="27" s="1"/>
  <c r="AN224" i="27"/>
  <c r="AP224" i="27" s="1"/>
  <c r="AN225" i="27"/>
  <c r="BA225" i="27" s="1"/>
  <c r="AN226" i="27"/>
  <c r="AP226" i="27" s="1"/>
  <c r="AN227" i="27"/>
  <c r="AP227" i="27" s="1"/>
  <c r="AN228" i="27"/>
  <c r="BA228" i="27" s="1"/>
  <c r="AN229" i="27"/>
  <c r="BA229" i="27" s="1"/>
  <c r="AN230" i="27"/>
  <c r="AN231" i="27"/>
  <c r="AN232" i="27"/>
  <c r="BA232" i="27" s="1"/>
  <c r="AN233" i="27"/>
  <c r="BA233" i="27" s="1"/>
  <c r="AN237" i="27"/>
  <c r="AP237" i="27" s="1"/>
  <c r="AN235" i="27"/>
  <c r="AN139" i="27"/>
  <c r="AP139" i="27" s="1"/>
  <c r="AN238" i="27"/>
  <c r="BA238" i="27" s="1"/>
  <c r="AN239" i="27"/>
  <c r="BA239" i="27" s="1"/>
  <c r="AN240" i="27"/>
  <c r="BA240" i="27" s="1"/>
  <c r="AN241" i="27"/>
  <c r="BA241" i="27" s="1"/>
  <c r="AN242" i="27"/>
  <c r="BA242" i="27" s="1"/>
  <c r="AN243" i="27"/>
  <c r="BA243" i="27" s="1"/>
  <c r="AN244" i="27"/>
  <c r="AP244" i="27" s="1"/>
  <c r="AN236" i="27"/>
  <c r="AP236" i="27" s="1"/>
  <c r="AN245" i="27"/>
  <c r="AP245" i="27" s="1"/>
  <c r="AN246" i="27"/>
  <c r="AP246" i="27" s="1"/>
  <c r="AN247" i="27"/>
  <c r="AN248" i="27"/>
  <c r="BA248" i="27" s="1"/>
  <c r="AN249" i="27"/>
  <c r="AP249" i="27" s="1"/>
  <c r="AN250" i="27"/>
  <c r="BA250" i="27" s="1"/>
  <c r="AN251" i="27"/>
  <c r="BA251" i="27" s="1"/>
  <c r="AN255" i="27"/>
  <c r="AO255" i="27" s="1"/>
  <c r="AQ255" i="27" s="1"/>
  <c r="AN253" i="27"/>
  <c r="BA253" i="27" s="1"/>
  <c r="AN256" i="27"/>
  <c r="BA256" i="27" s="1"/>
  <c r="AN254" i="27"/>
  <c r="BA254" i="27" s="1"/>
  <c r="AN257" i="27"/>
  <c r="BA257" i="27" s="1"/>
  <c r="AN258" i="27"/>
  <c r="AN259" i="27"/>
  <c r="AP259" i="27" s="1"/>
  <c r="AN260" i="27"/>
  <c r="AP260" i="27" s="1"/>
  <c r="AN261" i="27"/>
  <c r="AP261" i="27" s="1"/>
  <c r="AN262" i="27"/>
  <c r="AN263" i="27"/>
  <c r="BA263" i="27" s="1"/>
  <c r="AN267" i="27"/>
  <c r="AO267" i="27" s="1"/>
  <c r="AQ267" i="27" s="1"/>
  <c r="AN265" i="27"/>
  <c r="BA265" i="27" s="1"/>
  <c r="AN268" i="27"/>
  <c r="AP268" i="27" s="1"/>
  <c r="AN278" i="27"/>
  <c r="AN269" i="27"/>
  <c r="AP269" i="27" s="1"/>
  <c r="AN266" i="27"/>
  <c r="BA266" i="27" s="1"/>
  <c r="AN270" i="27"/>
  <c r="BA270" i="27" s="1"/>
  <c r="AN271" i="27"/>
  <c r="BA271" i="27" s="1"/>
  <c r="AN272" i="27"/>
  <c r="AP272" i="27" s="1"/>
  <c r="AN273" i="27"/>
  <c r="AP273" i="27" s="1"/>
  <c r="AN274" i="27"/>
  <c r="AO274" i="27" s="1"/>
  <c r="AQ274" i="27" s="1"/>
  <c r="AN275" i="27"/>
  <c r="AO275" i="27" s="1"/>
  <c r="AQ275" i="27" s="1"/>
  <c r="AN276" i="27"/>
  <c r="BA276" i="27" s="1"/>
  <c r="AN277" i="27"/>
  <c r="AO277" i="27" s="1"/>
  <c r="AQ277" i="27" s="1"/>
  <c r="AN280" i="27"/>
  <c r="AN167" i="27"/>
  <c r="BA167" i="27" s="1"/>
  <c r="AN281" i="27"/>
  <c r="BA281" i="27" s="1"/>
  <c r="AN279" i="27"/>
  <c r="BA279" i="27" s="1"/>
  <c r="AN295" i="27"/>
  <c r="BA295" i="27" s="1"/>
  <c r="AN282" i="27"/>
  <c r="BA282" i="27" s="1"/>
  <c r="AN283" i="27"/>
  <c r="AP283" i="27" s="1"/>
  <c r="AN284" i="27"/>
  <c r="BA284" i="27" s="1"/>
  <c r="AN285" i="27"/>
  <c r="BA285" i="27" s="1"/>
  <c r="AN286" i="27"/>
  <c r="BA286" i="27" s="1"/>
  <c r="AN287" i="27"/>
  <c r="AO287" i="27" s="1"/>
  <c r="AQ287" i="27" s="1"/>
  <c r="AN288" i="27"/>
  <c r="BA288" i="27" s="1"/>
  <c r="AN289" i="27"/>
  <c r="AN290" i="27"/>
  <c r="AO290" i="27" s="1"/>
  <c r="AQ290" i="27" s="1"/>
  <c r="AN291" i="27"/>
  <c r="BA291" i="27" s="1"/>
  <c r="AN292" i="27"/>
  <c r="BA292" i="27" s="1"/>
  <c r="AN293" i="27"/>
  <c r="BA293" i="27" s="1"/>
  <c r="AN294" i="27"/>
  <c r="BA294" i="27" s="1"/>
  <c r="AN296" i="27"/>
  <c r="AO296" i="27" s="1"/>
  <c r="AQ296" i="27" s="1"/>
  <c r="AN298" i="27"/>
  <c r="BA298" i="27" s="1"/>
  <c r="AN297" i="27"/>
  <c r="AP297" i="27" s="1"/>
  <c r="AN299" i="27"/>
  <c r="BA299" i="27" s="1"/>
  <c r="AN300" i="27"/>
  <c r="AP300" i="27" s="1"/>
  <c r="AN301" i="27"/>
  <c r="BA301" i="27" s="1"/>
  <c r="AN302" i="27"/>
  <c r="BA302" i="27" s="1"/>
  <c r="AN303" i="27"/>
  <c r="BA303" i="27" s="1"/>
  <c r="AN304" i="27"/>
  <c r="BA304" i="27" s="1"/>
  <c r="AN305" i="27"/>
  <c r="BA305" i="27" s="1"/>
  <c r="AN306" i="27"/>
  <c r="AN307" i="27"/>
  <c r="AO307" i="27" s="1"/>
  <c r="AQ307" i="27" s="1"/>
  <c r="AN308" i="27"/>
  <c r="AP308" i="27" s="1"/>
  <c r="AN309" i="27"/>
  <c r="BA309" i="27" s="1"/>
  <c r="AN310" i="27"/>
  <c r="BA310" i="27" s="1"/>
  <c r="AN311" i="27"/>
  <c r="AN312" i="27"/>
  <c r="AO312" i="27" s="1"/>
  <c r="AQ312" i="27" s="1"/>
  <c r="AN313" i="27"/>
  <c r="BA313" i="27" s="1"/>
  <c r="AN314" i="27"/>
  <c r="AP314" i="27" s="1"/>
  <c r="AN315" i="27"/>
  <c r="BA315" i="27" s="1"/>
  <c r="AN316" i="27"/>
  <c r="AP316" i="27" s="1"/>
  <c r="AN317" i="27"/>
  <c r="AP317" i="27" s="1"/>
  <c r="AN318" i="27"/>
  <c r="BA318" i="27" s="1"/>
  <c r="AN319" i="27"/>
  <c r="AP319" i="27" s="1"/>
  <c r="AN320" i="27"/>
  <c r="AP320" i="27" s="1"/>
  <c r="AN321" i="27"/>
  <c r="BA321" i="27" s="1"/>
  <c r="AN322" i="27"/>
  <c r="AP322" i="27" s="1"/>
  <c r="AN323" i="27"/>
  <c r="AO323" i="27" s="1"/>
  <c r="AQ323" i="27" s="1"/>
  <c r="AN324" i="27"/>
  <c r="AP324" i="27" s="1"/>
  <c r="AN325" i="27"/>
  <c r="AP325" i="27" s="1"/>
  <c r="AN326" i="27"/>
  <c r="AN327" i="27"/>
  <c r="BA327" i="27" s="1"/>
  <c r="AN328" i="27"/>
  <c r="AO328" i="27" s="1"/>
  <c r="AQ328" i="27" s="1"/>
  <c r="AN329" i="27"/>
  <c r="AO329" i="27" s="1"/>
  <c r="AQ329" i="27" s="1"/>
  <c r="AN330" i="27"/>
  <c r="AP330" i="27" s="1"/>
  <c r="AN331" i="27"/>
  <c r="BA331" i="27" s="1"/>
  <c r="BB331" i="27" s="1"/>
  <c r="AN332" i="27"/>
  <c r="AO332" i="27" s="1"/>
  <c r="AQ332" i="27" s="1"/>
  <c r="AN333" i="27"/>
  <c r="BA333" i="27" s="1"/>
  <c r="AN334" i="27"/>
  <c r="AP334" i="27" s="1"/>
  <c r="AN335" i="27"/>
  <c r="AP335" i="27" s="1"/>
  <c r="AN336" i="27"/>
  <c r="AP336" i="27" s="1"/>
  <c r="AN337" i="27"/>
  <c r="BA337" i="27" s="1"/>
  <c r="AN338" i="27"/>
  <c r="AP338" i="27" s="1"/>
  <c r="AN339" i="27"/>
  <c r="AP339" i="27" s="1"/>
  <c r="AN340" i="27"/>
  <c r="AO340" i="27" s="1"/>
  <c r="AQ340" i="27" s="1"/>
  <c r="AN341" i="27"/>
  <c r="AP341" i="27" s="1"/>
  <c r="AN342" i="27"/>
  <c r="AN344" i="27"/>
  <c r="AN345" i="27"/>
  <c r="AP345" i="27" s="1"/>
  <c r="AN346" i="27"/>
  <c r="BA346" i="27" s="1"/>
  <c r="AN347" i="27"/>
  <c r="BA347" i="27" s="1"/>
  <c r="AN348" i="27"/>
  <c r="BA348" i="27" s="1"/>
  <c r="AN349" i="27"/>
  <c r="AP349" i="27" s="1"/>
  <c r="AN350" i="27"/>
  <c r="BA350" i="27" s="1"/>
  <c r="AN351" i="27"/>
  <c r="BA351" i="27" s="1"/>
  <c r="AN352" i="27"/>
  <c r="AP352" i="27" s="1"/>
  <c r="AN353" i="27"/>
  <c r="BA353" i="27" s="1"/>
  <c r="AN354" i="27"/>
  <c r="BA354" i="27" s="1"/>
  <c r="AN355" i="27"/>
  <c r="BA355" i="27" s="1"/>
  <c r="AN356" i="27"/>
  <c r="AO356" i="27" s="1"/>
  <c r="AQ356" i="27" s="1"/>
  <c r="AN357" i="27"/>
  <c r="AO357" i="27" s="1"/>
  <c r="AQ357" i="27" s="1"/>
  <c r="AN358" i="27"/>
  <c r="BA358" i="27" s="1"/>
  <c r="AN359" i="27"/>
  <c r="BA359" i="27" s="1"/>
  <c r="AN360" i="27"/>
  <c r="AN361" i="27"/>
  <c r="BA361" i="27" s="1"/>
  <c r="AN362" i="27"/>
  <c r="AO362" i="27" s="1"/>
  <c r="AQ362" i="27" s="1"/>
  <c r="AN363" i="27"/>
  <c r="BA363" i="27" s="1"/>
  <c r="AN364" i="27"/>
  <c r="AN365" i="27"/>
  <c r="AP365" i="27" s="1"/>
  <c r="AN366" i="27"/>
  <c r="BA366" i="27" s="1"/>
  <c r="AN367" i="27"/>
  <c r="AP367" i="27" s="1"/>
  <c r="AN368" i="27"/>
  <c r="BA368" i="27" s="1"/>
  <c r="AN369" i="27"/>
  <c r="BA369" i="27" s="1"/>
  <c r="AN370" i="27"/>
  <c r="BA370" i="27" s="1"/>
  <c r="AN371" i="27"/>
  <c r="AP371" i="27" s="1"/>
  <c r="AN372" i="27"/>
  <c r="AO372" i="27" s="1"/>
  <c r="AQ372" i="27" s="1"/>
  <c r="AN373" i="27"/>
  <c r="AO373" i="27" s="1"/>
  <c r="AQ373" i="27" s="1"/>
  <c r="AN374" i="27"/>
  <c r="AP374" i="27" s="1"/>
  <c r="AN375" i="27"/>
  <c r="AO375" i="27" s="1"/>
  <c r="AQ375" i="27" s="1"/>
  <c r="AN376" i="27"/>
  <c r="BA376" i="27" s="1"/>
  <c r="BB376" i="27" s="1"/>
  <c r="AN377" i="27"/>
  <c r="BA377" i="27" s="1"/>
  <c r="AN378" i="27"/>
  <c r="BA378" i="27" s="1"/>
  <c r="AN379" i="27"/>
  <c r="AP379" i="27" s="1"/>
  <c r="AN380" i="27"/>
  <c r="AO380" i="27" s="1"/>
  <c r="AQ380" i="27" s="1"/>
  <c r="AN381" i="27"/>
  <c r="AP381" i="27" s="1"/>
  <c r="AN382" i="27"/>
  <c r="BA382" i="27" s="1"/>
  <c r="AN383" i="27"/>
  <c r="BA383" i="27" s="1"/>
  <c r="AN384" i="27"/>
  <c r="BA384" i="27" s="1"/>
  <c r="AN385" i="27"/>
  <c r="BA385" i="27" s="1"/>
  <c r="AN386" i="27"/>
  <c r="BA386" i="27" s="1"/>
  <c r="AN387" i="27"/>
  <c r="BA387" i="27" s="1"/>
  <c r="AN388" i="27"/>
  <c r="BA388" i="27" s="1"/>
  <c r="AN389" i="27"/>
  <c r="AP389" i="27" s="1"/>
  <c r="AN390" i="27"/>
  <c r="AP390" i="27" s="1"/>
  <c r="AN391" i="27"/>
  <c r="BA391" i="27" s="1"/>
  <c r="AN14" i="27"/>
  <c r="AN13" i="27"/>
  <c r="AO13" i="27" s="1"/>
  <c r="AQ13" i="27" s="1"/>
  <c r="AN15" i="27"/>
  <c r="AP15" i="27" s="1"/>
  <c r="AN16" i="27"/>
  <c r="AP16" i="27" s="1"/>
  <c r="AN17" i="27"/>
  <c r="AN18" i="27"/>
  <c r="AP18" i="27" s="1"/>
  <c r="AN19" i="27"/>
  <c r="BA19" i="27" s="1"/>
  <c r="AN20" i="27"/>
  <c r="BA20" i="27" s="1"/>
  <c r="AN21" i="27"/>
  <c r="AP21" i="27" s="1"/>
  <c r="AN10" i="27"/>
  <c r="BA10" i="27" s="1"/>
  <c r="AN9" i="27"/>
  <c r="BA9" i="27" s="1"/>
  <c r="AN11" i="27"/>
  <c r="BA11" i="27" s="1"/>
  <c r="AN12" i="27"/>
  <c r="AN22" i="27"/>
  <c r="AO22" i="27" s="1"/>
  <c r="AQ22" i="27" s="1"/>
  <c r="AN24" i="27"/>
  <c r="AP24" i="27" s="1"/>
  <c r="AN23" i="27"/>
  <c r="BA23" i="27" s="1"/>
  <c r="AN28" i="27"/>
  <c r="BA28" i="27" s="1"/>
  <c r="AN29" i="27"/>
  <c r="AP29" i="27" s="1"/>
  <c r="AN30" i="27"/>
  <c r="BA30" i="27" s="1"/>
  <c r="AN31" i="27"/>
  <c r="AP31" i="27" s="1"/>
  <c r="AN32" i="27"/>
  <c r="BA32" i="27" s="1"/>
  <c r="AN33" i="27"/>
  <c r="BA33" i="27" s="1"/>
  <c r="AN34" i="27"/>
  <c r="BA34" i="27" s="1"/>
  <c r="AN27" i="27"/>
  <c r="BA27" i="27" s="1"/>
  <c r="AN26" i="27"/>
  <c r="BA26" i="27" s="1"/>
  <c r="AN40" i="27"/>
  <c r="BA40" i="27" s="1"/>
  <c r="AN41" i="27"/>
  <c r="AP41" i="27" s="1"/>
  <c r="AN42" i="27"/>
  <c r="AP42" i="27" s="1"/>
  <c r="AN43" i="27"/>
  <c r="AP43" i="27" s="1"/>
  <c r="AN44" i="27"/>
  <c r="AP44" i="27" s="1"/>
  <c r="AN45" i="27"/>
  <c r="AP45" i="27" s="1"/>
  <c r="AN46" i="27"/>
  <c r="AP46" i="27" s="1"/>
  <c r="AN47" i="27"/>
  <c r="AN48" i="27"/>
  <c r="AP48" i="27" s="1"/>
  <c r="AN49" i="27"/>
  <c r="AP49" i="27" s="1"/>
  <c r="AN50" i="27"/>
  <c r="BA50" i="27" s="1"/>
  <c r="AN51" i="27"/>
  <c r="BA51" i="27" s="1"/>
  <c r="AN35" i="27"/>
  <c r="AP35" i="27" s="1"/>
  <c r="AN36" i="27"/>
  <c r="BA36" i="27" s="1"/>
  <c r="AN37" i="27"/>
  <c r="BA37" i="27" s="1"/>
  <c r="AN38" i="27"/>
  <c r="BA38" i="27" s="1"/>
  <c r="AN39" i="27"/>
  <c r="BA39" i="27" s="1"/>
  <c r="AN52" i="27"/>
  <c r="BA52" i="27" s="1"/>
  <c r="AN54" i="27"/>
  <c r="BA54" i="27" s="1"/>
  <c r="AN53" i="27"/>
  <c r="AO53" i="27" s="1"/>
  <c r="AQ53" i="27" s="1"/>
  <c r="AN397" i="27"/>
  <c r="BA397" i="27" s="1"/>
  <c r="AN396" i="27"/>
  <c r="AP396" i="27" s="1"/>
  <c r="AN398" i="27"/>
  <c r="BA398" i="27" s="1"/>
  <c r="AN399" i="27"/>
  <c r="AN400" i="27"/>
  <c r="BA400" i="27" s="1"/>
  <c r="AN401" i="27"/>
  <c r="BA401" i="27" s="1"/>
  <c r="AN402" i="27"/>
  <c r="BA402" i="27" s="1"/>
  <c r="AN405" i="27"/>
  <c r="BA405" i="27" s="1"/>
  <c r="AN403" i="27"/>
  <c r="BA403" i="27" s="1"/>
  <c r="AN406" i="27"/>
  <c r="AP406" i="27" s="1"/>
  <c r="AN404" i="27"/>
  <c r="BA404" i="27" s="1"/>
  <c r="AN407" i="27"/>
  <c r="BA407" i="27" s="1"/>
  <c r="AN408" i="27"/>
  <c r="BA408" i="27" s="1"/>
  <c r="AN409" i="27"/>
  <c r="BA409" i="27" s="1"/>
  <c r="AN410" i="27"/>
  <c r="AP410" i="27" s="1"/>
  <c r="AN411" i="27"/>
  <c r="AP411" i="27" s="1"/>
  <c r="AN412" i="27"/>
  <c r="AP412" i="27" s="1"/>
  <c r="AN413" i="27"/>
  <c r="AP413" i="27" s="1"/>
  <c r="AN414" i="27"/>
  <c r="AN415" i="27"/>
  <c r="AN419" i="27"/>
  <c r="AP419" i="27" s="1"/>
  <c r="AN427" i="27"/>
  <c r="BA427" i="27" s="1"/>
  <c r="AN420" i="27"/>
  <c r="BA420" i="27" s="1"/>
  <c r="AN421" i="27"/>
  <c r="BA421" i="27" s="1"/>
  <c r="AN422" i="27"/>
  <c r="AP422" i="27" s="1"/>
  <c r="AN423" i="27"/>
  <c r="BA423" i="27" s="1"/>
  <c r="AN424" i="27"/>
  <c r="BA424" i="27" s="1"/>
  <c r="AN417" i="27"/>
  <c r="BA417" i="27" s="1"/>
  <c r="AN425" i="27"/>
  <c r="AP425" i="27" s="1"/>
  <c r="AN426" i="27"/>
  <c r="BA426" i="27" s="1"/>
  <c r="AN428" i="27"/>
  <c r="AP428" i="27" s="1"/>
  <c r="AN418" i="27"/>
  <c r="AP418" i="27" s="1"/>
  <c r="AN429" i="27"/>
  <c r="AP429" i="27" s="1"/>
  <c r="AN430" i="27"/>
  <c r="BA430" i="27" s="1"/>
  <c r="AN431" i="27"/>
  <c r="BA431" i="27" s="1"/>
  <c r="AN432" i="27"/>
  <c r="BA432" i="27" s="1"/>
  <c r="AN433" i="27"/>
  <c r="AP433" i="27" s="1"/>
  <c r="AN434" i="27"/>
  <c r="BA434" i="27" s="1"/>
  <c r="AN435" i="27"/>
  <c r="AP435" i="27" s="1"/>
  <c r="AN436" i="27"/>
  <c r="AN437" i="27"/>
  <c r="AP437" i="27" s="1"/>
  <c r="AN440" i="27"/>
  <c r="BA440" i="27" s="1"/>
  <c r="AN441" i="27"/>
  <c r="AP441" i="27" s="1"/>
  <c r="AN442" i="27"/>
  <c r="BA442" i="27" s="1"/>
  <c r="AN443" i="27"/>
  <c r="BA443" i="27" s="1"/>
  <c r="AN438" i="27"/>
  <c r="BA438" i="27" s="1"/>
  <c r="AN444" i="27"/>
  <c r="BA444" i="27" s="1"/>
  <c r="AN439" i="27"/>
  <c r="BA439" i="27" s="1"/>
  <c r="AN445" i="27"/>
  <c r="AP445" i="27" s="1"/>
  <c r="AN446" i="27"/>
  <c r="AP446" i="27" s="1"/>
  <c r="AN447" i="27"/>
  <c r="BA447" i="27" s="1"/>
  <c r="AN448" i="27"/>
  <c r="AN449" i="27"/>
  <c r="AO449" i="27" s="1"/>
  <c r="AQ449" i="27" s="1"/>
  <c r="AN451" i="27"/>
  <c r="BA451" i="27" s="1"/>
  <c r="AN450" i="27"/>
  <c r="BA450" i="27" s="1"/>
  <c r="AN454" i="27"/>
  <c r="BA454" i="27" s="1"/>
  <c r="AN455" i="27"/>
  <c r="AP455" i="27" s="1"/>
  <c r="AN456" i="27"/>
  <c r="BA456" i="27" s="1"/>
  <c r="AN458" i="27"/>
  <c r="BA458" i="27" s="1"/>
  <c r="AN457" i="27"/>
  <c r="BA457" i="27" s="1"/>
  <c r="AN459" i="27"/>
  <c r="BA459" i="27" s="1"/>
  <c r="AN460" i="27"/>
  <c r="BA460" i="27" s="1"/>
  <c r="AN461" i="27"/>
  <c r="BA461" i="27" s="1"/>
  <c r="AN462" i="27"/>
  <c r="AP462" i="27" s="1"/>
  <c r="AN464" i="27"/>
  <c r="AP464" i="27" s="1"/>
  <c r="AN463" i="27"/>
  <c r="AP463" i="27" s="1"/>
  <c r="AN466" i="27"/>
  <c r="AP466" i="27" s="1"/>
  <c r="AN467" i="27"/>
  <c r="AN465" i="27"/>
  <c r="BA465" i="27" s="1"/>
  <c r="AN468" i="27"/>
  <c r="BA468" i="27" s="1"/>
  <c r="AN469" i="27"/>
  <c r="AP469" i="27" s="1"/>
  <c r="AN470" i="27"/>
  <c r="AN471" i="27"/>
  <c r="AO471" i="27" s="1"/>
  <c r="AQ471" i="27" s="1"/>
  <c r="AN472" i="27"/>
  <c r="BA472" i="27" s="1"/>
  <c r="AN473" i="27"/>
  <c r="BA473" i="27" s="1"/>
  <c r="AN474" i="27"/>
  <c r="BA474" i="27" s="1"/>
  <c r="AN475" i="27"/>
  <c r="BA475" i="27" s="1"/>
  <c r="AN476" i="27"/>
  <c r="BA476" i="27" s="1"/>
  <c r="AN484" i="27"/>
  <c r="AP484" i="27" s="1"/>
  <c r="AN485" i="27"/>
  <c r="AP485" i="27" s="1"/>
  <c r="AN486" i="27"/>
  <c r="BA486" i="27" s="1"/>
  <c r="AN487" i="27"/>
  <c r="AP487" i="27" s="1"/>
  <c r="AN480" i="27"/>
  <c r="AO480" i="27" s="1"/>
  <c r="AQ480" i="27" s="1"/>
  <c r="AN481" i="27"/>
  <c r="BA481" i="27" s="1"/>
  <c r="AN478" i="27"/>
  <c r="BA478" i="27" s="1"/>
  <c r="AN482" i="27"/>
  <c r="BA482" i="27" s="1"/>
  <c r="AN483" i="27"/>
  <c r="BA483" i="27" s="1"/>
  <c r="AN479" i="27"/>
  <c r="AN488" i="27"/>
  <c r="AP488" i="27" s="1"/>
  <c r="AN489" i="27"/>
  <c r="AP489" i="27" s="1"/>
  <c r="AN490" i="27"/>
  <c r="BA490" i="27" s="1"/>
  <c r="AN491" i="27"/>
  <c r="BA491" i="27" s="1"/>
  <c r="AN492" i="27"/>
  <c r="BA492" i="27" s="1"/>
  <c r="AN493" i="27"/>
  <c r="AP493" i="27" s="1"/>
  <c r="AN494" i="27"/>
  <c r="BA494" i="27" s="1"/>
  <c r="AN495" i="27"/>
  <c r="AP495" i="27" s="1"/>
  <c r="AN498" i="27"/>
  <c r="AP498" i="27" s="1"/>
  <c r="AN499" i="27"/>
  <c r="AP499" i="27" s="1"/>
  <c r="AN500" i="27"/>
  <c r="AP500" i="27" s="1"/>
  <c r="AN501" i="27"/>
  <c r="AN496" i="27"/>
  <c r="BA496" i="27" s="1"/>
  <c r="AN502" i="27"/>
  <c r="AP502" i="27" s="1"/>
  <c r="AN503" i="27"/>
  <c r="AP503" i="27" s="1"/>
  <c r="AN497" i="27"/>
  <c r="AN504" i="27"/>
  <c r="AP504" i="27" s="1"/>
  <c r="AN505" i="27"/>
  <c r="AP505" i="27" s="1"/>
  <c r="AN506" i="27"/>
  <c r="AO506" i="27" s="1"/>
  <c r="AQ506" i="27" s="1"/>
  <c r="AN507" i="27"/>
  <c r="BA507" i="27" s="1"/>
  <c r="AN508" i="27"/>
  <c r="AP508" i="27" s="1"/>
  <c r="AN509" i="27"/>
  <c r="BA509" i="27" s="1"/>
  <c r="AN513" i="27"/>
  <c r="BA513" i="27" s="1"/>
  <c r="AN518" i="27"/>
  <c r="BA518" i="27" s="1"/>
  <c r="AN519" i="27"/>
  <c r="BA519" i="27" s="1"/>
  <c r="AN515" i="27"/>
  <c r="AP515" i="27" s="1"/>
  <c r="AN517" i="27"/>
  <c r="BA517" i="27" s="1"/>
  <c r="AN516" i="27"/>
  <c r="BA516" i="27" s="1"/>
  <c r="AN526" i="27"/>
  <c r="AP526" i="27" s="1"/>
  <c r="AN525" i="27"/>
  <c r="BA525" i="27" s="1"/>
  <c r="AN527" i="27"/>
  <c r="AP527" i="27" s="1"/>
  <c r="AN528" i="27"/>
  <c r="AN529" i="27"/>
  <c r="AP529" i="27" s="1"/>
  <c r="AN523" i="27"/>
  <c r="AP523" i="27" s="1"/>
  <c r="AN524" i="27"/>
  <c r="BA524" i="27" s="1"/>
  <c r="AN521" i="27"/>
  <c r="BA521" i="27" s="1"/>
  <c r="AN530" i="27"/>
  <c r="BA530" i="27" s="1"/>
  <c r="AN522" i="27"/>
  <c r="BA522" i="27" s="1"/>
  <c r="AN531" i="27"/>
  <c r="AN532" i="27"/>
  <c r="BA532" i="27" s="1"/>
  <c r="AN533" i="27"/>
  <c r="AP533" i="27" s="1"/>
  <c r="AN534" i="27"/>
  <c r="AP534" i="27" s="1"/>
  <c r="AN535" i="27"/>
  <c r="BA535" i="27" s="1"/>
  <c r="AN536" i="27"/>
  <c r="BA536" i="27" s="1"/>
  <c r="AN539" i="27"/>
  <c r="AP539" i="27" s="1"/>
  <c r="AN537" i="27"/>
  <c r="BA537" i="27" s="1"/>
  <c r="AN540" i="27"/>
  <c r="AP540" i="27" s="1"/>
  <c r="AN538" i="27"/>
  <c r="AN541" i="27"/>
  <c r="AO541" i="27" s="1"/>
  <c r="AQ541" i="27" s="1"/>
  <c r="AN543" i="27"/>
  <c r="BA543" i="27" s="1"/>
  <c r="AN542" i="27"/>
  <c r="BA542" i="27" s="1"/>
  <c r="AN544" i="27"/>
  <c r="BA544" i="27" s="1"/>
  <c r="AN545" i="27"/>
  <c r="BA545" i="27" s="1"/>
  <c r="AN546" i="27"/>
  <c r="BA546" i="27" s="1"/>
  <c r="AN548" i="27"/>
  <c r="AP548" i="27" s="1"/>
  <c r="AN549" i="27"/>
  <c r="AP549" i="27" s="1"/>
  <c r="AN550" i="27"/>
  <c r="BA550" i="27" s="1"/>
  <c r="AN551" i="27"/>
  <c r="AP551" i="27" s="1"/>
  <c r="AN552" i="27"/>
  <c r="AP552" i="27" s="1"/>
  <c r="AN553" i="27"/>
  <c r="AN554" i="27"/>
  <c r="BA554" i="27" s="1"/>
  <c r="AN555" i="27"/>
  <c r="BA555" i="27" s="1"/>
  <c r="AN556" i="27"/>
  <c r="AP556" i="27" s="1"/>
  <c r="AN557" i="27"/>
  <c r="BA557" i="27" s="1"/>
  <c r="AN558" i="27"/>
  <c r="AP558" i="27" s="1"/>
  <c r="AN564" i="27"/>
  <c r="BA564" i="27" s="1"/>
  <c r="AN565" i="27"/>
  <c r="AP565" i="27" s="1"/>
  <c r="AN566" i="27"/>
  <c r="BA566" i="27" s="1"/>
  <c r="AN562" i="27"/>
  <c r="BA562" i="27" s="1"/>
  <c r="AN560" i="27"/>
  <c r="BA560" i="27" s="1"/>
  <c r="AN561" i="27"/>
  <c r="AN567" i="27"/>
  <c r="BA567" i="27" s="1"/>
  <c r="AN568" i="27"/>
  <c r="AO568" i="27" s="1"/>
  <c r="AQ568" i="27" s="1"/>
  <c r="AN569" i="27"/>
  <c r="AP569" i="27" s="1"/>
  <c r="AN570" i="27"/>
  <c r="AP570" i="27" s="1"/>
  <c r="AN563" i="27"/>
  <c r="AN571" i="27"/>
  <c r="BA571" i="27" s="1"/>
  <c r="AN572" i="27"/>
  <c r="AP572" i="27" s="1"/>
  <c r="AN573" i="27"/>
  <c r="AP573" i="27" s="1"/>
  <c r="AN576" i="27"/>
  <c r="BA576" i="27" s="1"/>
  <c r="AN577" i="27"/>
  <c r="AP577" i="27" s="1"/>
  <c r="AN578" i="27"/>
  <c r="BA578" i="27" s="1"/>
  <c r="AN579" i="27"/>
  <c r="AP579" i="27" s="1"/>
  <c r="AN574" i="27"/>
  <c r="AO574" i="27" s="1"/>
  <c r="AQ574" i="27" s="1"/>
  <c r="AN580" i="27"/>
  <c r="BA580" i="27" s="1"/>
  <c r="AN575" i="27"/>
  <c r="BA575" i="27" s="1"/>
  <c r="AN581" i="27"/>
  <c r="AP581" i="27" s="1"/>
  <c r="AN582" i="27"/>
  <c r="AP582" i="27" s="1"/>
  <c r="AN583" i="27"/>
  <c r="BA583" i="27" s="1"/>
  <c r="AN584" i="27"/>
  <c r="AP584" i="27" s="1"/>
  <c r="AN589" i="27"/>
  <c r="AN590" i="27"/>
  <c r="AN591" i="27"/>
  <c r="BA591" i="27" s="1"/>
  <c r="AN592" i="27"/>
  <c r="BA592" i="27" s="1"/>
  <c r="AN588" i="27"/>
  <c r="BA588" i="27" s="1"/>
  <c r="AN593" i="27"/>
  <c r="BA593" i="27" s="1"/>
  <c r="AN594" i="27"/>
  <c r="AP594" i="27" s="1"/>
  <c r="AN595" i="27"/>
  <c r="BA595" i="27" s="1"/>
  <c r="AN596" i="27"/>
  <c r="BA596" i="27" s="1"/>
  <c r="AN597" i="27"/>
  <c r="AP597" i="27" s="1"/>
  <c r="AN598" i="27"/>
  <c r="AP598" i="27" s="1"/>
  <c r="AN599" i="27"/>
  <c r="BA599" i="27" s="1"/>
  <c r="AN600" i="27"/>
  <c r="AN601" i="27"/>
  <c r="BA601" i="27" s="1"/>
  <c r="AN602" i="27"/>
  <c r="BA602" i="27" s="1"/>
  <c r="AN604" i="27"/>
  <c r="AP604" i="27" s="1"/>
  <c r="AN606" i="27"/>
  <c r="AP606" i="27" s="1"/>
  <c r="AN605" i="27"/>
  <c r="AN607" i="27"/>
  <c r="AP607" i="27" s="1"/>
  <c r="AN608" i="27"/>
  <c r="BA608" i="27" s="1"/>
  <c r="AN609" i="27"/>
  <c r="AP609" i="27" s="1"/>
  <c r="AN610" i="27"/>
  <c r="BA610" i="27" s="1"/>
  <c r="AN611" i="27"/>
  <c r="AP611" i="27" s="1"/>
  <c r="AN612" i="27"/>
  <c r="BA612" i="27" s="1"/>
  <c r="AN613" i="27"/>
  <c r="AP613" i="27" s="1"/>
  <c r="AN617" i="27"/>
  <c r="BA617" i="27" s="1"/>
  <c r="AN618" i="27"/>
  <c r="BA618" i="27" s="1"/>
  <c r="AN619" i="27"/>
  <c r="AP619" i="27" s="1"/>
  <c r="AN620" i="27"/>
  <c r="AN615" i="27"/>
  <c r="AP615" i="27" s="1"/>
  <c r="AN621" i="27"/>
  <c r="AP621" i="27" s="1"/>
  <c r="AN616" i="27"/>
  <c r="AP616" i="27" s="1"/>
  <c r="AN622" i="27"/>
  <c r="BA622" i="27" s="1"/>
  <c r="AN623" i="27"/>
  <c r="AN624" i="27"/>
  <c r="AP624" i="27" s="1"/>
  <c r="AN625" i="27"/>
  <c r="BA625" i="27" s="1"/>
  <c r="AN626" i="27"/>
  <c r="BA626" i="27" s="1"/>
  <c r="AN627" i="27"/>
  <c r="BA627" i="27" s="1"/>
  <c r="AN628" i="27"/>
  <c r="BA628" i="27" s="1"/>
  <c r="AN629" i="27"/>
  <c r="BA629" i="27" s="1"/>
  <c r="AN630" i="27"/>
  <c r="BA630" i="27" s="1"/>
  <c r="AN631" i="27"/>
  <c r="BA631" i="27" s="1"/>
  <c r="AN635" i="27"/>
  <c r="AP635" i="27" s="1"/>
  <c r="AN634" i="27"/>
  <c r="AP634" i="27" s="1"/>
  <c r="AN637" i="27"/>
  <c r="AP637" i="27" s="1"/>
  <c r="AN636" i="27"/>
  <c r="BA636" i="27" s="1"/>
  <c r="AN639" i="27"/>
  <c r="AP639" i="27" s="1"/>
  <c r="AN638" i="27"/>
  <c r="AP638" i="27" s="1"/>
  <c r="AN640" i="27"/>
  <c r="BA640" i="27" s="1"/>
  <c r="AN642" i="27"/>
  <c r="AN643" i="27"/>
  <c r="BA643" i="27" s="1"/>
  <c r="AN644" i="27"/>
  <c r="BA644" i="27" s="1"/>
  <c r="AN645" i="27"/>
  <c r="AP645" i="27" s="1"/>
  <c r="AN641" i="27"/>
  <c r="BA641" i="27" s="1"/>
  <c r="AN654" i="27"/>
  <c r="AP654" i="27" s="1"/>
  <c r="AN647" i="27"/>
  <c r="BA647" i="27" s="1"/>
  <c r="AN648" i="27"/>
  <c r="AP648" i="27" s="1"/>
  <c r="AN649" i="27"/>
  <c r="BA649" i="27" s="1"/>
  <c r="AN646" i="27"/>
  <c r="AP646" i="27" s="1"/>
  <c r="AN650" i="27"/>
  <c r="BA650" i="27" s="1"/>
  <c r="AN651" i="27"/>
  <c r="BA651" i="27" s="1"/>
  <c r="AN652" i="27"/>
  <c r="BA652" i="27" s="1"/>
  <c r="AN653" i="27"/>
  <c r="AP653" i="27" s="1"/>
  <c r="AN657" i="27"/>
  <c r="AP657" i="27" s="1"/>
  <c r="AN658" i="27"/>
  <c r="BA658" i="27" s="1"/>
  <c r="AN656" i="27"/>
  <c r="AN655" i="27"/>
  <c r="BA655" i="27" s="1"/>
  <c r="AN660" i="27"/>
  <c r="BA660" i="27" s="1"/>
  <c r="AN661" i="27"/>
  <c r="AP661" i="27" s="1"/>
  <c r="AN659" i="27"/>
  <c r="BA659" i="27" s="1"/>
  <c r="AN664" i="27"/>
  <c r="BA664" i="27" s="1"/>
  <c r="AN663" i="27"/>
  <c r="BA663" i="27" s="1"/>
  <c r="AN665" i="27"/>
  <c r="AP665" i="27" s="1"/>
  <c r="AN667" i="27"/>
  <c r="BA667" i="27" s="1"/>
  <c r="AN666" i="27"/>
  <c r="BA666" i="27" s="1"/>
  <c r="AN668" i="27"/>
  <c r="AP668" i="27" s="1"/>
  <c r="AN670" i="27"/>
  <c r="AP670" i="27" s="1"/>
  <c r="AN669" i="27"/>
  <c r="AP669" i="27" s="1"/>
  <c r="AN671" i="27"/>
  <c r="AP671" i="27" s="1"/>
  <c r="AN672" i="27"/>
  <c r="AP672" i="27" s="1"/>
  <c r="AN674" i="27"/>
  <c r="AN675" i="27"/>
  <c r="AN673" i="27"/>
  <c r="BA673" i="27" s="1"/>
  <c r="AN677" i="27"/>
  <c r="BA677" i="27" s="1"/>
  <c r="AN681" i="27"/>
  <c r="AP681" i="27" s="1"/>
  <c r="AN678" i="27"/>
  <c r="AP678" i="27" s="1"/>
  <c r="AN679" i="27"/>
  <c r="AP679" i="27" s="1"/>
  <c r="AN676" i="27"/>
  <c r="AP676" i="27" s="1"/>
  <c r="AN680" i="27"/>
  <c r="BA680" i="27" s="1"/>
  <c r="AN682" i="27"/>
  <c r="BA682" i="27" s="1"/>
  <c r="AN683" i="27"/>
  <c r="AP683" i="27" s="1"/>
  <c r="AN687" i="27"/>
  <c r="BA687" i="27" s="1"/>
  <c r="AN688" i="27"/>
  <c r="AN686" i="27"/>
  <c r="BA686" i="27" s="1"/>
  <c r="AN689" i="27"/>
  <c r="BA689" i="27" s="1"/>
  <c r="AN690" i="27"/>
  <c r="AP690" i="27" s="1"/>
  <c r="AN692" i="27"/>
  <c r="BA692" i="27" s="1"/>
  <c r="AN693" i="27"/>
  <c r="BA693" i="27" s="1"/>
  <c r="AN691" i="27"/>
  <c r="AP691" i="27" s="1"/>
  <c r="AN694" i="27"/>
  <c r="AP694" i="27" s="1"/>
  <c r="AN695" i="27"/>
  <c r="AP695" i="27" s="1"/>
  <c r="AN696" i="27"/>
  <c r="AN697" i="27"/>
  <c r="BA697" i="27" s="1"/>
  <c r="AN699" i="27"/>
  <c r="BA699" i="27" s="1"/>
  <c r="AN700" i="27"/>
  <c r="BA700" i="27" s="1"/>
  <c r="AN698" i="27"/>
  <c r="BA698" i="27" s="1"/>
  <c r="AN701" i="27"/>
  <c r="BA701" i="27" s="1"/>
  <c r="AN702" i="27"/>
  <c r="BA702" i="27" s="1"/>
  <c r="AN703" i="27"/>
  <c r="AP703" i="27" s="1"/>
  <c r="AN704" i="27"/>
  <c r="AP704" i="27" s="1"/>
  <c r="AN707" i="27"/>
  <c r="AP707" i="27" s="1"/>
  <c r="AN708" i="27"/>
  <c r="BA708" i="27" s="1"/>
  <c r="AN711" i="27"/>
  <c r="BA711" i="27" s="1"/>
  <c r="AN710" i="27"/>
  <c r="AN709" i="27"/>
  <c r="BA709" i="27" s="1"/>
  <c r="AN713" i="27"/>
  <c r="AP713" i="27" s="1"/>
  <c r="AN714" i="27"/>
  <c r="BA714" i="27" s="1"/>
  <c r="AN712" i="27"/>
  <c r="AN715" i="27"/>
  <c r="AO715" i="27" s="1"/>
  <c r="AQ715" i="27" s="1"/>
  <c r="AN717" i="27"/>
  <c r="BA717" i="27" s="1"/>
  <c r="AN716" i="27"/>
  <c r="BA716" i="27" s="1"/>
  <c r="AN718" i="27"/>
  <c r="AP718" i="27" s="1"/>
  <c r="AN719" i="27"/>
  <c r="AP719" i="27" s="1"/>
  <c r="AN720" i="27"/>
  <c r="AP720" i="27" s="1"/>
  <c r="AN721" i="27"/>
  <c r="AN722" i="27"/>
  <c r="BA722" i="27" s="1"/>
  <c r="AN723" i="27"/>
  <c r="AP723" i="27" s="1"/>
  <c r="AN726" i="27"/>
  <c r="AP726" i="27" s="1"/>
  <c r="AN725" i="27"/>
  <c r="AP725" i="27" s="1"/>
  <c r="AN728" i="27"/>
  <c r="BA728" i="27" s="1"/>
  <c r="AN727" i="27"/>
  <c r="BA727" i="27" s="1"/>
  <c r="AN729" i="27"/>
  <c r="BA729" i="27" s="1"/>
  <c r="AN730" i="27"/>
  <c r="AP730" i="27" s="1"/>
  <c r="AN731" i="27"/>
  <c r="BA731" i="27" s="1"/>
  <c r="AN732" i="27"/>
  <c r="AP732" i="27" s="1"/>
  <c r="AN733" i="27"/>
  <c r="BA733" i="27" s="1"/>
  <c r="AN734" i="27"/>
  <c r="BA734" i="27" s="1"/>
  <c r="AN736" i="27"/>
  <c r="BA736" i="27" s="1"/>
  <c r="AN735" i="27"/>
  <c r="AP735" i="27" s="1"/>
  <c r="AN737" i="27"/>
  <c r="BA737" i="27" s="1"/>
  <c r="AN738" i="27"/>
  <c r="BA738" i="27" s="1"/>
  <c r="AN739" i="27"/>
  <c r="AO739" i="27" s="1"/>
  <c r="AQ739" i="27" s="1"/>
  <c r="AN740" i="27"/>
  <c r="AP740" i="27" s="1"/>
  <c r="AN741" i="27"/>
  <c r="AP741" i="27" s="1"/>
  <c r="AN742" i="27"/>
  <c r="AP742" i="27" s="1"/>
  <c r="AN743" i="27"/>
  <c r="BA743" i="27" s="1"/>
  <c r="AN744" i="27"/>
  <c r="BA744" i="27" s="1"/>
  <c r="AN745" i="27"/>
  <c r="BA745" i="27" s="1"/>
  <c r="AN746" i="27"/>
  <c r="AP746" i="27" s="1"/>
  <c r="AN747" i="27"/>
  <c r="BA747" i="27" s="1"/>
  <c r="AN750" i="27"/>
  <c r="AP750" i="27" s="1"/>
  <c r="AN751" i="27"/>
  <c r="BA751" i="27" s="1"/>
  <c r="AN748" i="27"/>
  <c r="BA748" i="27" s="1"/>
  <c r="AN749" i="27"/>
  <c r="BA749" i="27" s="1"/>
  <c r="AN752" i="27"/>
  <c r="AP752" i="27" s="1"/>
  <c r="AN753" i="27"/>
  <c r="BA753" i="27" s="1"/>
  <c r="AN754" i="27"/>
  <c r="BA754" i="27" s="1"/>
  <c r="AN755" i="27"/>
  <c r="BA755" i="27" s="1"/>
  <c r="AN756" i="27"/>
  <c r="AP756" i="27" s="1"/>
  <c r="AN757" i="27"/>
  <c r="BA757" i="27" s="1"/>
  <c r="AN758" i="27"/>
  <c r="BA758" i="27" s="1"/>
  <c r="AN761" i="27"/>
  <c r="BA761" i="27" s="1"/>
  <c r="AN759" i="27"/>
  <c r="BA759" i="27" s="1"/>
  <c r="AN760" i="27"/>
  <c r="BA760" i="27" s="1"/>
  <c r="AN762" i="27"/>
  <c r="BA762" i="27" s="1"/>
  <c r="AN763" i="27"/>
  <c r="BA763" i="27" s="1"/>
  <c r="AN764" i="27"/>
  <c r="BA764" i="27" s="1"/>
  <c r="AN765" i="27"/>
  <c r="BA765" i="27" s="1"/>
  <c r="AN766" i="27"/>
  <c r="AP766" i="27" s="1"/>
  <c r="AN767" i="27"/>
  <c r="BA767" i="27" s="1"/>
  <c r="AN768" i="27"/>
  <c r="AP768" i="27" s="1"/>
  <c r="AN771" i="27"/>
  <c r="BA771" i="27" s="1"/>
  <c r="AN769" i="27"/>
  <c r="AN770" i="27"/>
  <c r="BA770" i="27" s="1"/>
  <c r="AN772" i="27"/>
  <c r="BA772" i="27" s="1"/>
  <c r="AN773" i="27"/>
  <c r="AP773" i="27" s="1"/>
  <c r="AN774" i="27"/>
  <c r="AP774" i="27" s="1"/>
  <c r="AN775" i="27"/>
  <c r="AN776" i="27"/>
  <c r="BA776" i="27" s="1"/>
  <c r="AN800" i="27"/>
  <c r="BA800" i="27" s="1"/>
  <c r="AN802" i="27"/>
  <c r="BA802" i="27" s="1"/>
  <c r="AN801" i="27"/>
  <c r="AP801" i="27" s="1"/>
  <c r="AN803" i="27"/>
  <c r="BA803" i="27" s="1"/>
  <c r="AN804" i="27"/>
  <c r="BA804" i="27" s="1"/>
  <c r="AN805" i="27"/>
  <c r="BA805" i="27" s="1"/>
  <c r="AN779" i="27"/>
  <c r="BA779" i="27" s="1"/>
  <c r="AN780" i="27"/>
  <c r="BA780" i="27" s="1"/>
  <c r="AN781" i="27"/>
  <c r="AP781" i="27" s="1"/>
  <c r="AN783" i="27"/>
  <c r="AP783" i="27" s="1"/>
  <c r="AN784" i="27"/>
  <c r="BA784" i="27" s="1"/>
  <c r="AN782" i="27"/>
  <c r="AP782" i="27" s="1"/>
  <c r="AN785" i="27"/>
  <c r="AP785" i="27" s="1"/>
  <c r="AN786" i="27"/>
  <c r="BA786" i="27" s="1"/>
  <c r="AN792" i="27"/>
  <c r="BA792" i="27" s="1"/>
  <c r="AN793" i="27"/>
  <c r="AP793" i="27" s="1"/>
  <c r="AN794" i="27"/>
  <c r="BA794" i="27" s="1"/>
  <c r="AN795" i="27"/>
  <c r="BA795" i="27" s="1"/>
  <c r="AN797" i="27"/>
  <c r="AN796" i="27"/>
  <c r="AP796" i="27" s="1"/>
  <c r="AN798" i="27"/>
  <c r="BA798" i="27" s="1"/>
  <c r="AN799" i="27"/>
  <c r="AO799" i="27" s="1"/>
  <c r="AQ799" i="27" s="1"/>
  <c r="AN787" i="27"/>
  <c r="BA787" i="27" s="1"/>
  <c r="AN789" i="27"/>
  <c r="BA789" i="27" s="1"/>
  <c r="AN790" i="27"/>
  <c r="BA790" i="27" s="1"/>
  <c r="AN788" i="27"/>
  <c r="BA788" i="27" s="1"/>
  <c r="AN791" i="27"/>
  <c r="AP791" i="27" s="1"/>
  <c r="AN806" i="27"/>
  <c r="AO806" i="27" s="1"/>
  <c r="AQ806" i="27" s="1"/>
  <c r="AN807" i="27"/>
  <c r="AP807" i="27" s="1"/>
  <c r="AN808" i="27"/>
  <c r="AN809" i="27"/>
  <c r="AN810" i="27"/>
  <c r="AO810" i="27" s="1"/>
  <c r="AQ810" i="27" s="1"/>
  <c r="AN811" i="27"/>
  <c r="AP811" i="27" s="1"/>
  <c r="AN812" i="27"/>
  <c r="BA812" i="27" s="1"/>
  <c r="AN813" i="27"/>
  <c r="BA813" i="27" s="1"/>
  <c r="AN814" i="27"/>
  <c r="AP814" i="27" s="1"/>
  <c r="AN815" i="27"/>
  <c r="BA815" i="27" s="1"/>
  <c r="AN816" i="27"/>
  <c r="BA816" i="27" s="1"/>
  <c r="AN817" i="27"/>
  <c r="BA817" i="27" s="1"/>
  <c r="AN818" i="27"/>
  <c r="AP818" i="27" s="1"/>
  <c r="AN825" i="27"/>
  <c r="BA825" i="27" s="1"/>
  <c r="AN820" i="27"/>
  <c r="BA820" i="27" s="1"/>
  <c r="AN819" i="27"/>
  <c r="BA819" i="27" s="1"/>
  <c r="AN821" i="27"/>
  <c r="AP821" i="27" s="1"/>
  <c r="AN822" i="27"/>
  <c r="AO822" i="27" s="1"/>
  <c r="AQ822" i="27" s="1"/>
  <c r="AN823" i="27"/>
  <c r="BA823" i="27" s="1"/>
  <c r="AN824" i="27"/>
  <c r="BA824" i="27" s="1"/>
  <c r="AN827" i="27"/>
  <c r="BA827" i="27" s="1"/>
  <c r="AN826" i="27"/>
  <c r="BA826" i="27" s="1"/>
  <c r="AN828" i="27"/>
  <c r="BA828" i="27" s="1"/>
  <c r="AN829" i="27"/>
  <c r="BA829" i="27" s="1"/>
  <c r="AN830" i="27"/>
  <c r="AO830" i="27" s="1"/>
  <c r="AQ830" i="27" s="1"/>
  <c r="AN831" i="27"/>
  <c r="BA831" i="27" s="1"/>
  <c r="AN833" i="27"/>
  <c r="BA833" i="27" s="1"/>
  <c r="AN832" i="27"/>
  <c r="AP832" i="27" s="1"/>
  <c r="AN835" i="27"/>
  <c r="AP835" i="27" s="1"/>
  <c r="AN834" i="27"/>
  <c r="BA834" i="27" s="1"/>
  <c r="AN836" i="27"/>
  <c r="AN837" i="27"/>
  <c r="BA837" i="27" s="1"/>
  <c r="AN838" i="27"/>
  <c r="AP838" i="27" s="1"/>
  <c r="AN839" i="27"/>
  <c r="AO839" i="27" s="1"/>
  <c r="AQ839" i="27" s="1"/>
  <c r="AN851" i="27"/>
  <c r="AN852" i="27"/>
  <c r="AN853" i="27"/>
  <c r="AP853" i="27" s="1"/>
  <c r="AN849" i="27"/>
  <c r="BA849" i="27" s="1"/>
  <c r="AN854" i="27"/>
  <c r="AP854" i="27" s="1"/>
  <c r="AN850" i="27"/>
  <c r="BA850" i="27" s="1"/>
  <c r="AN841" i="27"/>
  <c r="AP841" i="27" s="1"/>
  <c r="AN840" i="27"/>
  <c r="BA840" i="27" s="1"/>
  <c r="AN842" i="27"/>
  <c r="BA842" i="27" s="1"/>
  <c r="AN878" i="27"/>
  <c r="BA878" i="27" s="1"/>
  <c r="AN879" i="27"/>
  <c r="BA879" i="27" s="1"/>
  <c r="BB879" i="27" s="1"/>
  <c r="AN876" i="27"/>
  <c r="BA876" i="27" s="1"/>
  <c r="AN877" i="27"/>
  <c r="BA877" i="27" s="1"/>
  <c r="AN857" i="27"/>
  <c r="BA857" i="27" s="1"/>
  <c r="AN855" i="27"/>
  <c r="AP855" i="27" s="1"/>
  <c r="AN856" i="27"/>
  <c r="BA856" i="27" s="1"/>
  <c r="AN861" i="27"/>
  <c r="AN862" i="27"/>
  <c r="BA862" i="27" s="1"/>
  <c r="AN860" i="27"/>
  <c r="AP860" i="27" s="1"/>
  <c r="AN863" i="27"/>
  <c r="AP863" i="27" s="1"/>
  <c r="AN864" i="27"/>
  <c r="AP864" i="27" s="1"/>
  <c r="AN858" i="27"/>
  <c r="BA858" i="27" s="1"/>
  <c r="AN859" i="27"/>
  <c r="AP859" i="27" s="1"/>
  <c r="AN865" i="27"/>
  <c r="BA865" i="27" s="1"/>
  <c r="AN868" i="27"/>
  <c r="BA868" i="27" s="1"/>
  <c r="AN869" i="27"/>
  <c r="BA869" i="27" s="1"/>
  <c r="AN866" i="27"/>
  <c r="BA866" i="27" s="1"/>
  <c r="AN867" i="27"/>
  <c r="BA867" i="27" s="1"/>
  <c r="AN846" i="27"/>
  <c r="BA846" i="27" s="1"/>
  <c r="AN843" i="27"/>
  <c r="AO843" i="27" s="1"/>
  <c r="AQ843" i="27" s="1"/>
  <c r="AN844" i="27"/>
  <c r="AP844" i="27" s="1"/>
  <c r="AN847" i="27"/>
  <c r="AP847" i="27" s="1"/>
  <c r="AN845" i="27"/>
  <c r="BA845" i="27" s="1"/>
  <c r="AN848" i="27"/>
  <c r="BA848" i="27" s="1"/>
  <c r="AN872" i="27"/>
  <c r="AP872" i="27" s="1"/>
  <c r="AN873" i="27"/>
  <c r="BA873" i="27" s="1"/>
  <c r="AN874" i="27"/>
  <c r="AP874" i="27" s="1"/>
  <c r="AN870" i="27"/>
  <c r="BA870" i="27" s="1"/>
  <c r="AN871" i="27"/>
  <c r="AP871" i="27" s="1"/>
  <c r="AN875" i="27"/>
  <c r="AP875" i="27" s="1"/>
  <c r="AN888" i="27"/>
  <c r="BA888" i="27" s="1"/>
  <c r="AN880" i="27"/>
  <c r="BA880" i="27" s="1"/>
  <c r="AN883" i="27"/>
  <c r="BA883" i="27" s="1"/>
  <c r="AN884" i="27"/>
  <c r="BA884" i="27" s="1"/>
  <c r="AN881" i="27"/>
  <c r="BA881" i="27" s="1"/>
  <c r="AN885" i="27"/>
  <c r="AO885" i="27" s="1"/>
  <c r="AQ885" i="27" s="1"/>
  <c r="AN882" i="27"/>
  <c r="BA882" i="27" s="1"/>
  <c r="AN895" i="27"/>
  <c r="AO895" i="27" s="1"/>
  <c r="AQ895" i="27" s="1"/>
  <c r="AN899" i="27"/>
  <c r="BA899" i="27" s="1"/>
  <c r="AN897" i="27"/>
  <c r="BA897" i="27" s="1"/>
  <c r="AN898" i="27"/>
  <c r="BA898" i="27" s="1"/>
  <c r="AN901" i="27"/>
  <c r="BA901" i="27" s="1"/>
  <c r="AN900" i="27"/>
  <c r="AP900" i="27" s="1"/>
  <c r="AN902" i="27"/>
  <c r="BA902" i="27" s="1"/>
  <c r="AN904" i="27"/>
  <c r="AP904" i="27" s="1"/>
  <c r="AN905" i="27"/>
  <c r="BA905" i="27" s="1"/>
  <c r="AN903" i="27"/>
  <c r="BA903" i="27" s="1"/>
  <c r="AN907" i="27"/>
  <c r="BA907" i="27" s="1"/>
  <c r="AN906" i="27"/>
  <c r="BA906" i="27" s="1"/>
  <c r="AS7" i="27"/>
  <c r="AU7" i="27" s="1"/>
  <c r="AS76" i="27"/>
  <c r="AU76" i="27" s="1"/>
  <c r="AS78" i="27"/>
  <c r="AU78" i="27" s="1"/>
  <c r="AT79" i="27"/>
  <c r="AT80" i="27"/>
  <c r="AT57" i="27"/>
  <c r="AT59" i="27"/>
  <c r="AT95" i="27"/>
  <c r="AT98" i="27"/>
  <c r="AT99" i="27"/>
  <c r="AT90" i="27"/>
  <c r="AT92" i="27"/>
  <c r="AT121" i="27"/>
  <c r="AT124" i="27"/>
  <c r="AT125" i="27"/>
  <c r="AT137" i="27"/>
  <c r="AT141" i="27"/>
  <c r="AT142" i="27"/>
  <c r="AT166" i="27"/>
  <c r="AT157" i="27"/>
  <c r="AS158" i="27"/>
  <c r="AU158" i="27" s="1"/>
  <c r="AT171" i="27"/>
  <c r="AS174" i="27"/>
  <c r="AT177" i="27"/>
  <c r="AT189" i="27"/>
  <c r="AT190" i="27"/>
  <c r="AS191" i="27"/>
  <c r="AU191" i="27" s="1"/>
  <c r="AT202" i="27"/>
  <c r="AT204" i="27"/>
  <c r="AT205" i="27"/>
  <c r="AT206" i="27"/>
  <c r="AS118" i="27"/>
  <c r="AT222" i="27"/>
  <c r="AT232" i="27"/>
  <c r="AT235" i="27"/>
  <c r="AT139" i="27"/>
  <c r="AT248" i="27"/>
  <c r="AT251" i="27"/>
  <c r="AT255" i="27"/>
  <c r="AT268" i="27"/>
  <c r="AS278" i="27"/>
  <c r="AT269" i="27"/>
  <c r="AT281" i="27"/>
  <c r="AS282" i="27"/>
  <c r="AU282" i="27" s="1"/>
  <c r="AT283" i="27"/>
  <c r="AT296" i="27"/>
  <c r="AT297" i="27"/>
  <c r="AT299" i="27"/>
  <c r="AT300" i="27"/>
  <c r="AT314" i="27"/>
  <c r="AT315" i="27"/>
  <c r="AT316" i="27"/>
  <c r="AS331" i="27"/>
  <c r="AU331" i="27" s="1"/>
  <c r="AT332" i="27"/>
  <c r="AT347" i="27"/>
  <c r="AT348" i="27"/>
  <c r="AT349" i="27"/>
  <c r="AT361" i="27"/>
  <c r="AT364" i="27"/>
  <c r="AT365" i="27"/>
  <c r="AT377" i="27"/>
  <c r="AT379" i="27"/>
  <c r="AT380" i="27"/>
  <c r="AT381" i="27"/>
  <c r="AT16" i="27"/>
  <c r="AT17" i="27"/>
  <c r="AT18" i="27"/>
  <c r="AT29" i="27"/>
  <c r="AT31" i="27"/>
  <c r="AT32" i="27"/>
  <c r="AS33" i="27"/>
  <c r="AU33" i="27" s="1"/>
  <c r="AT48" i="27"/>
  <c r="AT50" i="27"/>
  <c r="AS51" i="27"/>
  <c r="AU51" i="27" s="1"/>
  <c r="AT35" i="27"/>
  <c r="AT402" i="27"/>
  <c r="AT405" i="27"/>
  <c r="AT403" i="27"/>
  <c r="AT420" i="27"/>
  <c r="AT421" i="27"/>
  <c r="AS422" i="27"/>
  <c r="AT436" i="27"/>
  <c r="AT439" i="27"/>
  <c r="AT446" i="27"/>
  <c r="AS454" i="27"/>
  <c r="AT463" i="27"/>
  <c r="AS468" i="27"/>
  <c r="AU468" i="27" s="1"/>
  <c r="AT471" i="27"/>
  <c r="AS478" i="27"/>
  <c r="AT483" i="27"/>
  <c r="AS479" i="27"/>
  <c r="AT494" i="27"/>
  <c r="AT499" i="27"/>
  <c r="AS496" i="27"/>
  <c r="AT502" i="27"/>
  <c r="AT503" i="27"/>
  <c r="AS513" i="27"/>
  <c r="AT515" i="27"/>
  <c r="AS526" i="27"/>
  <c r="AU526" i="27" s="1"/>
  <c r="AT525" i="27"/>
  <c r="AT529" i="27"/>
  <c r="AT537" i="27"/>
  <c r="AT540" i="27"/>
  <c r="AT538" i="27"/>
  <c r="AS551" i="27"/>
  <c r="AU551" i="27" s="1"/>
  <c r="AT554" i="27"/>
  <c r="AT556" i="27"/>
  <c r="AS572" i="27"/>
  <c r="AU572" i="27" s="1"/>
  <c r="AT573" i="27"/>
  <c r="AS576" i="27"/>
  <c r="AU576" i="27" s="1"/>
  <c r="AS577" i="27"/>
  <c r="AT592" i="27"/>
  <c r="AT588" i="27"/>
  <c r="AT593" i="27"/>
  <c r="AT594" i="27"/>
  <c r="AT604" i="27"/>
  <c r="AT607" i="27"/>
  <c r="AT608" i="27"/>
  <c r="AT609" i="27"/>
  <c r="AT610" i="27"/>
  <c r="AT616" i="27"/>
  <c r="AT624" i="27"/>
  <c r="AT625" i="27"/>
  <c r="AT627" i="27"/>
  <c r="AT628" i="27"/>
  <c r="AT637" i="27"/>
  <c r="AT636" i="27"/>
  <c r="AT638" i="27"/>
  <c r="AT643" i="27"/>
  <c r="AT645" i="27"/>
  <c r="AT641" i="27"/>
  <c r="AT651" i="27"/>
  <c r="AT655" i="27"/>
  <c r="AT660" i="27"/>
  <c r="AT659" i="27"/>
  <c r="AS664" i="27"/>
  <c r="AU664" i="27" s="1"/>
  <c r="AT665" i="27"/>
  <c r="AT670" i="27"/>
  <c r="AS669" i="27"/>
  <c r="AT672" i="27"/>
  <c r="AT681" i="27"/>
  <c r="AT679" i="27"/>
  <c r="AS680" i="27"/>
  <c r="AU680" i="27" s="1"/>
  <c r="AT688" i="27"/>
  <c r="AT691" i="27"/>
  <c r="AT694" i="27"/>
  <c r="AT695" i="27"/>
  <c r="AT696" i="27"/>
  <c r="AT697" i="27"/>
  <c r="AT700" i="27"/>
  <c r="AT704" i="27"/>
  <c r="AT708" i="27"/>
  <c r="AT709" i="27"/>
  <c r="AT713" i="27"/>
  <c r="AT714" i="27"/>
  <c r="AT715" i="27"/>
  <c r="AT716" i="27"/>
  <c r="AT721" i="27"/>
  <c r="AS726" i="27"/>
  <c r="AU726" i="27" s="1"/>
  <c r="AT727" i="27"/>
  <c r="AT729" i="27"/>
  <c r="AT730" i="27"/>
  <c r="AT731" i="27"/>
  <c r="AT738" i="27"/>
  <c r="AT739" i="27"/>
  <c r="AT744" i="27"/>
  <c r="AT746" i="27"/>
  <c r="AT750" i="27"/>
  <c r="AT757" i="27"/>
  <c r="AT760" i="27"/>
  <c r="AT764" i="27"/>
  <c r="AT770" i="27"/>
  <c r="AT773" i="27"/>
  <c r="AT776" i="27"/>
  <c r="AT800" i="27"/>
  <c r="AT784" i="27"/>
  <c r="AT785" i="27"/>
  <c r="AT797" i="27"/>
  <c r="AT796" i="27"/>
  <c r="AT799" i="27"/>
  <c r="AT788" i="27"/>
  <c r="AT791" i="27"/>
  <c r="AT807" i="27"/>
  <c r="AT810" i="27"/>
  <c r="AT811" i="27"/>
  <c r="AT812" i="27"/>
  <c r="AS813" i="27"/>
  <c r="AS814" i="27"/>
  <c r="AT816" i="27"/>
  <c r="AS820" i="27"/>
  <c r="AU820" i="27" s="1"/>
  <c r="AT819" i="27"/>
  <c r="AT826" i="27"/>
  <c r="AT828" i="27"/>
  <c r="AT852" i="27"/>
  <c r="AT853" i="27"/>
  <c r="AT849" i="27"/>
  <c r="AT854" i="27"/>
  <c r="AT850" i="27"/>
  <c r="AT856" i="27"/>
  <c r="AT862" i="27"/>
  <c r="AT860" i="27"/>
  <c r="AT864" i="27"/>
  <c r="AT858" i="27"/>
  <c r="AS859" i="27"/>
  <c r="AT868" i="27"/>
  <c r="AS843" i="27"/>
  <c r="AT847" i="27"/>
  <c r="AT872" i="27"/>
  <c r="AT873" i="27"/>
  <c r="AT870" i="27"/>
  <c r="AT871" i="27"/>
  <c r="AS895" i="27"/>
  <c r="AS901" i="27"/>
  <c r="AU901" i="27" s="1"/>
  <c r="AT904" i="27"/>
  <c r="O6" i="27"/>
  <c r="P170" i="27"/>
  <c r="BN847" i="27"/>
  <c r="BN855" i="27"/>
  <c r="BO856" i="27"/>
  <c r="BM857" i="27"/>
  <c r="BP850" i="27"/>
  <c r="BN851" i="27"/>
  <c r="BM852" i="27"/>
  <c r="BO849" i="27"/>
  <c r="BI854" i="27"/>
  <c r="BI853" i="27"/>
  <c r="BM842" i="27"/>
  <c r="BM840" i="27"/>
  <c r="BP841" i="27"/>
  <c r="BP871" i="27"/>
  <c r="BM872" i="27"/>
  <c r="BP870" i="27"/>
  <c r="BM874" i="27"/>
  <c r="BN875" i="27"/>
  <c r="BR873" i="27"/>
  <c r="BM859" i="27"/>
  <c r="BM861" i="27"/>
  <c r="BR862" i="27"/>
  <c r="BM860" i="27"/>
  <c r="BN858" i="27"/>
  <c r="BM863" i="27"/>
  <c r="BN864" i="27"/>
  <c r="BR865" i="27"/>
  <c r="BN866" i="27"/>
  <c r="BN868" i="27"/>
  <c r="BN869" i="27"/>
  <c r="BM867" i="27"/>
  <c r="BI876" i="27"/>
  <c r="BO878" i="27"/>
  <c r="BP879" i="27"/>
  <c r="BP877" i="27"/>
  <c r="BM691" i="27"/>
  <c r="BM694" i="27"/>
  <c r="BM697" i="27"/>
  <c r="BO695" i="27"/>
  <c r="BM696" i="27"/>
  <c r="BO692" i="27"/>
  <c r="BM693" i="27"/>
  <c r="BN698" i="27"/>
  <c r="BO703" i="27"/>
  <c r="BN704" i="27"/>
  <c r="BN699" i="27"/>
  <c r="BM700" i="27"/>
  <c r="BN702" i="27"/>
  <c r="BI689" i="27"/>
  <c r="BP690" i="27"/>
  <c r="BR818" i="27"/>
  <c r="J817" i="27"/>
  <c r="BM817" i="27" s="1"/>
  <c r="BP816" i="27"/>
  <c r="BM815" i="27"/>
  <c r="BM814" i="27"/>
  <c r="BN813" i="27"/>
  <c r="BM812" i="27"/>
  <c r="BI810" i="27"/>
  <c r="BO811" i="27"/>
  <c r="BO809" i="27"/>
  <c r="BR808" i="27"/>
  <c r="BM807" i="27"/>
  <c r="BR806" i="27"/>
  <c r="BP53" i="27"/>
  <c r="BN54" i="27"/>
  <c r="BN374" i="27"/>
  <c r="BR389" i="27"/>
  <c r="BM382" i="27"/>
  <c r="BO383" i="27"/>
  <c r="BM384" i="27"/>
  <c r="BP390" i="27"/>
  <c r="BN391" i="27"/>
  <c r="BO386" i="27"/>
  <c r="BN385" i="27"/>
  <c r="BN387" i="27"/>
  <c r="BP388" i="27"/>
  <c r="BM379" i="27"/>
  <c r="BM375" i="27"/>
  <c r="BO380" i="27"/>
  <c r="BN381" i="27"/>
  <c r="BN376" i="27"/>
  <c r="BI378" i="27"/>
  <c r="BR373" i="27"/>
  <c r="BM377" i="27"/>
  <c r="BP360" i="27"/>
  <c r="BO367" i="27"/>
  <c r="BP368" i="27"/>
  <c r="BR371" i="27"/>
  <c r="BN372" i="27"/>
  <c r="BO369" i="27"/>
  <c r="BI370" i="27"/>
  <c r="BN364" i="27"/>
  <c r="BM365" i="27"/>
  <c r="BM366" i="27"/>
  <c r="BO362" i="27"/>
  <c r="BN363" i="27"/>
  <c r="BR359" i="27"/>
  <c r="BN361" i="27"/>
  <c r="BR345" i="27"/>
  <c r="BM357" i="27"/>
  <c r="BP352" i="27"/>
  <c r="BM358" i="27"/>
  <c r="BN354" i="27"/>
  <c r="BO353" i="27"/>
  <c r="BI355" i="27"/>
  <c r="BM356" i="27"/>
  <c r="BM350" i="27"/>
  <c r="BO346" i="27"/>
  <c r="BM349" i="27"/>
  <c r="BM351" i="27"/>
  <c r="BI348" i="27"/>
  <c r="BP347" i="27"/>
  <c r="BP344" i="27"/>
  <c r="BR334" i="27"/>
  <c r="BM341" i="27"/>
  <c r="BP342" i="27"/>
  <c r="BP338" i="27"/>
  <c r="BM339" i="27"/>
  <c r="BR340" i="27"/>
  <c r="BN335" i="27"/>
  <c r="BI336" i="27"/>
  <c r="BR337" i="27"/>
  <c r="BI333" i="27"/>
  <c r="BO316" i="27"/>
  <c r="BN330" i="27"/>
  <c r="BM324" i="27"/>
  <c r="BR325" i="27"/>
  <c r="BR326" i="27"/>
  <c r="BN331" i="27"/>
  <c r="BN332" i="27"/>
  <c r="BM328" i="27"/>
  <c r="BP327" i="27"/>
  <c r="BR323" i="27"/>
  <c r="BN329" i="27"/>
  <c r="BO320" i="27"/>
  <c r="BM321" i="27"/>
  <c r="BI322" i="27"/>
  <c r="BP317" i="27"/>
  <c r="BR318" i="27"/>
  <c r="BO319" i="27"/>
  <c r="BR315" i="27"/>
  <c r="BM297" i="27"/>
  <c r="BI312" i="27"/>
  <c r="BO306" i="27"/>
  <c r="BI301" i="27"/>
  <c r="BN313" i="27"/>
  <c r="BP314" i="27"/>
  <c r="BM309" i="27"/>
  <c r="BP307" i="27"/>
  <c r="BM310" i="27"/>
  <c r="BP311" i="27"/>
  <c r="BI303" i="27"/>
  <c r="BN298" i="27"/>
  <c r="BR304" i="27"/>
  <c r="BR300" i="27"/>
  <c r="BM308" i="27"/>
  <c r="BM302" i="27"/>
  <c r="BM296" i="27"/>
  <c r="BI299" i="27"/>
  <c r="BI52" i="27"/>
  <c r="BI35" i="27"/>
  <c r="BP36" i="27"/>
  <c r="BP38" i="27"/>
  <c r="BI37" i="27"/>
  <c r="BM39" i="27"/>
  <c r="BN40" i="27"/>
  <c r="BR50" i="27"/>
  <c r="BI47" i="27"/>
  <c r="BR51" i="27"/>
  <c r="BN48" i="27"/>
  <c r="BM49" i="27"/>
  <c r="BO46" i="27"/>
  <c r="BM43" i="27"/>
  <c r="BI41" i="27"/>
  <c r="BR45" i="27"/>
  <c r="BN42" i="27"/>
  <c r="BO44" i="27"/>
  <c r="BO279" i="27"/>
  <c r="BM295" i="27"/>
  <c r="BN293" i="27"/>
  <c r="BM289" i="27"/>
  <c r="BR290" i="27"/>
  <c r="BM291" i="27"/>
  <c r="BI292" i="27"/>
  <c r="BN288" i="27"/>
  <c r="BI285" i="27"/>
  <c r="BP294" i="27"/>
  <c r="BO286" i="27"/>
  <c r="BM167" i="27"/>
  <c r="BI287" i="27"/>
  <c r="BM280" i="27"/>
  <c r="BR284" i="27"/>
  <c r="BP282" i="27"/>
  <c r="BO283" i="27"/>
  <c r="BM281" i="27"/>
  <c r="BM265" i="27"/>
  <c r="BM277" i="27"/>
  <c r="BO275" i="27"/>
  <c r="BN276" i="27"/>
  <c r="BI274" i="27"/>
  <c r="BO271" i="27"/>
  <c r="BP278" i="27"/>
  <c r="BN272" i="27"/>
  <c r="BM268" i="27"/>
  <c r="BM270" i="27"/>
  <c r="BO269" i="27"/>
  <c r="BI273" i="27"/>
  <c r="BR267" i="27"/>
  <c r="BI266" i="27"/>
  <c r="BP253" i="27"/>
  <c r="BM264" i="27"/>
  <c r="BP262" i="27"/>
  <c r="BM261" i="27"/>
  <c r="BO258" i="27"/>
  <c r="BR263" i="27"/>
  <c r="BR259" i="27"/>
  <c r="BP257" i="27"/>
  <c r="BR256" i="27"/>
  <c r="BN260" i="27"/>
  <c r="BM255" i="27"/>
  <c r="BP254" i="27"/>
  <c r="BI235" i="27"/>
  <c r="BI139" i="27"/>
  <c r="BO249" i="27"/>
  <c r="BP247" i="27"/>
  <c r="BM250" i="27"/>
  <c r="BN248" i="27"/>
  <c r="BN251" i="27"/>
  <c r="BM246" i="27"/>
  <c r="BM242" i="27"/>
  <c r="BR239" i="27"/>
  <c r="BI238" i="27"/>
  <c r="BM236" i="27"/>
  <c r="BI245" i="27"/>
  <c r="BP237" i="27"/>
  <c r="BM244" i="27"/>
  <c r="BO240" i="27"/>
  <c r="BI241" i="27"/>
  <c r="BP243" i="27"/>
  <c r="BP221" i="27"/>
  <c r="BM234" i="27"/>
  <c r="BM231" i="27"/>
  <c r="BO229" i="27"/>
  <c r="BP230" i="27"/>
  <c r="BM226" i="27"/>
  <c r="BP232" i="27"/>
  <c r="BR233" i="27"/>
  <c r="BI227" i="27"/>
  <c r="BM118" i="27"/>
  <c r="BR224" i="27"/>
  <c r="BM223" i="27"/>
  <c r="BM225" i="27"/>
  <c r="BR228" i="27"/>
  <c r="BI222" i="27"/>
  <c r="BP207" i="27"/>
  <c r="BP220" i="27"/>
  <c r="BO219" i="27"/>
  <c r="BO217" i="27"/>
  <c r="BP218" i="27"/>
  <c r="BM216" i="27"/>
  <c r="BO213" i="27"/>
  <c r="BO214" i="27"/>
  <c r="BM209" i="27"/>
  <c r="BI212" i="27"/>
  <c r="BO215" i="27"/>
  <c r="BP211" i="27"/>
  <c r="BN210" i="27"/>
  <c r="BM208" i="27"/>
  <c r="BP192" i="27"/>
  <c r="BI193" i="27"/>
  <c r="BN108" i="27"/>
  <c r="BO205" i="27"/>
  <c r="BM201" i="27"/>
  <c r="BM202" i="27"/>
  <c r="BP203" i="27"/>
  <c r="BN204" i="27"/>
  <c r="BP200" i="27"/>
  <c r="BO199" i="27"/>
  <c r="BM206" i="27"/>
  <c r="BI196" i="27"/>
  <c r="BO195" i="27"/>
  <c r="BI197" i="27"/>
  <c r="BI198" i="27"/>
  <c r="BM194" i="27"/>
  <c r="BO174" i="27"/>
  <c r="BP175" i="27"/>
  <c r="BP81" i="27"/>
  <c r="BM190" i="27"/>
  <c r="BM186" i="27"/>
  <c r="BP187" i="27"/>
  <c r="BN188" i="27"/>
  <c r="BP189" i="27"/>
  <c r="BN184" i="27"/>
  <c r="BM185" i="27"/>
  <c r="BR180" i="27"/>
  <c r="BI181" i="27"/>
  <c r="BP191" i="27"/>
  <c r="BR182" i="27"/>
  <c r="BM179" i="27"/>
  <c r="BM178" i="27"/>
  <c r="BN183" i="27"/>
  <c r="BI176" i="27"/>
  <c r="BM177" i="27"/>
  <c r="BR168" i="27"/>
  <c r="BP173" i="27"/>
  <c r="BP172" i="27"/>
  <c r="BR171" i="27"/>
  <c r="BM170" i="27"/>
  <c r="BR169" i="27"/>
  <c r="BP26" i="27"/>
  <c r="BM27" i="27"/>
  <c r="BO28" i="27"/>
  <c r="BN33" i="27"/>
  <c r="BI34" i="27"/>
  <c r="BI31" i="27"/>
  <c r="BM32" i="27"/>
  <c r="BP29" i="27"/>
  <c r="BO30" i="27"/>
  <c r="BM23" i="27"/>
  <c r="BP24" i="27"/>
  <c r="BR22" i="27"/>
  <c r="BP9" i="27"/>
  <c r="BR12" i="27"/>
  <c r="BM10" i="27"/>
  <c r="BO11" i="27"/>
  <c r="BP13" i="27"/>
  <c r="BO20" i="27"/>
  <c r="BI21" i="27"/>
  <c r="BR19" i="27"/>
  <c r="BR17" i="27"/>
  <c r="BR18" i="27"/>
  <c r="BM15" i="27"/>
  <c r="BM16" i="27"/>
  <c r="BM14" i="27"/>
  <c r="BO154" i="27"/>
  <c r="BO164" i="27"/>
  <c r="BI165" i="27"/>
  <c r="BM161" i="27"/>
  <c r="BR166" i="27"/>
  <c r="BO156" i="27"/>
  <c r="BN158" i="27"/>
  <c r="BO162" i="27"/>
  <c r="BM157" i="27"/>
  <c r="BN163" i="27"/>
  <c r="BN160" i="27"/>
  <c r="BO159" i="27"/>
  <c r="BM155" i="27"/>
  <c r="BM141" i="27"/>
  <c r="BN149" i="27"/>
  <c r="BI152" i="27"/>
  <c r="BO150" i="27"/>
  <c r="BO151" i="27"/>
  <c r="BN146" i="27"/>
  <c r="BP147" i="27"/>
  <c r="BP144" i="27"/>
  <c r="BM148" i="27"/>
  <c r="BN145" i="27"/>
  <c r="BM143" i="27"/>
  <c r="BO142" i="27"/>
  <c r="BO119" i="27"/>
  <c r="BM121" i="27"/>
  <c r="BR136" i="27"/>
  <c r="BN137" i="27"/>
  <c r="BM133" i="27"/>
  <c r="BO138" i="27"/>
  <c r="BO134" i="27"/>
  <c r="BI131" i="27"/>
  <c r="BM132" i="27"/>
  <c r="BO129" i="27"/>
  <c r="BP130" i="27"/>
  <c r="BP135" i="27"/>
  <c r="BM127" i="27"/>
  <c r="BN125" i="27"/>
  <c r="BP122" i="27"/>
  <c r="BN124" i="27"/>
  <c r="BM126" i="27"/>
  <c r="BP123" i="27"/>
  <c r="BR128" i="27"/>
  <c r="BO109" i="27"/>
  <c r="BM116" i="27"/>
  <c r="BR117" i="27"/>
  <c r="BO112" i="27"/>
  <c r="BI113" i="27"/>
  <c r="BP115" i="27"/>
  <c r="BO114" i="27"/>
  <c r="BP111" i="27"/>
  <c r="BP110" i="27"/>
  <c r="BM86" i="27"/>
  <c r="BN92" i="27"/>
  <c r="BP93" i="27"/>
  <c r="BP94" i="27"/>
  <c r="BI91" i="27"/>
  <c r="BM89" i="27"/>
  <c r="BR90" i="27"/>
  <c r="BP87" i="27"/>
  <c r="BM88" i="27"/>
  <c r="BN85" i="27"/>
  <c r="BI95" i="27"/>
  <c r="BN103" i="27"/>
  <c r="BO104" i="27"/>
  <c r="BO105" i="27"/>
  <c r="BP106" i="27"/>
  <c r="BM102" i="27"/>
  <c r="BR99" i="27"/>
  <c r="BN100" i="27"/>
  <c r="BN97" i="27"/>
  <c r="BP101" i="27"/>
  <c r="BI98" i="27"/>
  <c r="BR107" i="27"/>
  <c r="BI96" i="27"/>
  <c r="BM83" i="27"/>
  <c r="BM84" i="27"/>
  <c r="BO58" i="27"/>
  <c r="BI65" i="27"/>
  <c r="BO66" i="27"/>
  <c r="BP67" i="27"/>
  <c r="BM64" i="27"/>
  <c r="BP63" i="27"/>
  <c r="BM61" i="27"/>
  <c r="BM59" i="27"/>
  <c r="BO57" i="27"/>
  <c r="BM62" i="27"/>
  <c r="BM60" i="27"/>
  <c r="BO68" i="27"/>
  <c r="BN78" i="27"/>
  <c r="BN79" i="27"/>
  <c r="BP74" i="27"/>
  <c r="BM80" i="27"/>
  <c r="BR77" i="27"/>
  <c r="BN75" i="27"/>
  <c r="BI71" i="27"/>
  <c r="BI76" i="27"/>
  <c r="BO72" i="27"/>
  <c r="BP73" i="27"/>
  <c r="BR69" i="27"/>
  <c r="BM70" i="27"/>
  <c r="BP805" i="27"/>
  <c r="BO804" i="27"/>
  <c r="BM803" i="27"/>
  <c r="BR782" i="27"/>
  <c r="BM783" i="27"/>
  <c r="BO784" i="27"/>
  <c r="BP786" i="27"/>
  <c r="BM785" i="27"/>
  <c r="BP779" i="27"/>
  <c r="BI781" i="27"/>
  <c r="BR780" i="27"/>
  <c r="BO787" i="27"/>
  <c r="BI791" i="27"/>
  <c r="BO790" i="27"/>
  <c r="BN789" i="27"/>
  <c r="BM788" i="27"/>
  <c r="BO796" i="27"/>
  <c r="BO799" i="27"/>
  <c r="BN798" i="27"/>
  <c r="BI797" i="27"/>
  <c r="BM795" i="27"/>
  <c r="BO793" i="27"/>
  <c r="BM794" i="27"/>
  <c r="BM792" i="27"/>
  <c r="BO801" i="27"/>
  <c r="BI802" i="27"/>
  <c r="BO800" i="27"/>
  <c r="BO669" i="27"/>
  <c r="BI672" i="27"/>
  <c r="BO675" i="27"/>
  <c r="BO674" i="27"/>
  <c r="BM671" i="27"/>
  <c r="BO670" i="27"/>
  <c r="BN673" i="27"/>
  <c r="BR681" i="27"/>
  <c r="BI683" i="27"/>
  <c r="BN680" i="27"/>
  <c r="BN682" i="27"/>
  <c r="BN677" i="27"/>
  <c r="BM679" i="27"/>
  <c r="BM676" i="27"/>
  <c r="BN678" i="27"/>
  <c r="BM663" i="27"/>
  <c r="BN666" i="27"/>
  <c r="BM668" i="27"/>
  <c r="BO667" i="27"/>
  <c r="BP664" i="27"/>
  <c r="BO665" i="27"/>
  <c r="BN659" i="27"/>
  <c r="BO661" i="27"/>
  <c r="BN660" i="27"/>
  <c r="BI655" i="27"/>
  <c r="BR656" i="27"/>
  <c r="BM658" i="27"/>
  <c r="BI657" i="27"/>
  <c r="BM641" i="27"/>
  <c r="BP643" i="27"/>
  <c r="BN644" i="27"/>
  <c r="BM645" i="27"/>
  <c r="BR642" i="27"/>
  <c r="BR646" i="27"/>
  <c r="BO653" i="27"/>
  <c r="BP651" i="27"/>
  <c r="BN652" i="27"/>
  <c r="BO648" i="27"/>
  <c r="BO649" i="27"/>
  <c r="BR647" i="27"/>
  <c r="BN654" i="27"/>
  <c r="BN650" i="27"/>
  <c r="BN776" i="27"/>
  <c r="BI755" i="27"/>
  <c r="BM756" i="27"/>
  <c r="BO757" i="27"/>
  <c r="BP758" i="27"/>
  <c r="BR725" i="27"/>
  <c r="BR726" i="27"/>
  <c r="BO712" i="27"/>
  <c r="BR715" i="27"/>
  <c r="BR713" i="27"/>
  <c r="BM714" i="27"/>
  <c r="BP774" i="27"/>
  <c r="BP775" i="27"/>
  <c r="BN748" i="27"/>
  <c r="BI752" i="27"/>
  <c r="BM754" i="27"/>
  <c r="BM753" i="27"/>
  <c r="BI749" i="27"/>
  <c r="BM750" i="27"/>
  <c r="BN751" i="27"/>
  <c r="BI769" i="27"/>
  <c r="BI770" i="27"/>
  <c r="BM773" i="27"/>
  <c r="BO771" i="27"/>
  <c r="BN772" i="27"/>
  <c r="BR759" i="27"/>
  <c r="BR767" i="27"/>
  <c r="BM763" i="27"/>
  <c r="BM765" i="27"/>
  <c r="BM768" i="27"/>
  <c r="BN766" i="27"/>
  <c r="BP764" i="27"/>
  <c r="BN760" i="27"/>
  <c r="BI762" i="27"/>
  <c r="BM761" i="27"/>
  <c r="BO735" i="27"/>
  <c r="BM738" i="27"/>
  <c r="BI739" i="27"/>
  <c r="BN737" i="27"/>
  <c r="BN736" i="27"/>
  <c r="BN740" i="27"/>
  <c r="BM727" i="27"/>
  <c r="BM729" i="27"/>
  <c r="BO728" i="27"/>
  <c r="BR716" i="27"/>
  <c r="BI723" i="27"/>
  <c r="BN719" i="27"/>
  <c r="BO720" i="27"/>
  <c r="BI722" i="27"/>
  <c r="BM721" i="27"/>
  <c r="BR718" i="27"/>
  <c r="BI717" i="27"/>
  <c r="BP707" i="27"/>
  <c r="BN708" i="27"/>
  <c r="BN710" i="27"/>
  <c r="BN711" i="27"/>
  <c r="BP709" i="27"/>
  <c r="BM742" i="27"/>
  <c r="BP743" i="27"/>
  <c r="BP745" i="27"/>
  <c r="BP746" i="27"/>
  <c r="BI744" i="27"/>
  <c r="BN747" i="27"/>
  <c r="BR730" i="27"/>
  <c r="BM731" i="27"/>
  <c r="BM733" i="27"/>
  <c r="BM732" i="27"/>
  <c r="BI734" i="27"/>
  <c r="BM640" i="27"/>
  <c r="BN638" i="27"/>
  <c r="BN639" i="27"/>
  <c r="BN636" i="27"/>
  <c r="BO637" i="27"/>
  <c r="BM634" i="27"/>
  <c r="BN635" i="27"/>
  <c r="BP687" i="27"/>
  <c r="BN688" i="27"/>
  <c r="BI686" i="27"/>
  <c r="BP630" i="27"/>
  <c r="BR631" i="27"/>
  <c r="BM615" i="27"/>
  <c r="BM617" i="27"/>
  <c r="BO618" i="27"/>
  <c r="BI623" i="27"/>
  <c r="BO629" i="27"/>
  <c r="BI625" i="27"/>
  <c r="BI627" i="27"/>
  <c r="BM624" i="27"/>
  <c r="BM628" i="27"/>
  <c r="BP622" i="27"/>
  <c r="BM619" i="27"/>
  <c r="BP620" i="27"/>
  <c r="BR616" i="27"/>
  <c r="BO621" i="27"/>
  <c r="BP626" i="27"/>
  <c r="BP605" i="27"/>
  <c r="BM607" i="27"/>
  <c r="BN610" i="27"/>
  <c r="BM612" i="27"/>
  <c r="BM611" i="27"/>
  <c r="BR609" i="27"/>
  <c r="BM613" i="27"/>
  <c r="BR604" i="27"/>
  <c r="BM606" i="27"/>
  <c r="BM608" i="27"/>
  <c r="BR588" i="27"/>
  <c r="BR589" i="27"/>
  <c r="BR590" i="27"/>
  <c r="BO597" i="27"/>
  <c r="BI591" i="27"/>
  <c r="BI595" i="27"/>
  <c r="BN598" i="27"/>
  <c r="BI600" i="27"/>
  <c r="BR601" i="27"/>
  <c r="BO602" i="27"/>
  <c r="BI592" i="27"/>
  <c r="BR593" i="27"/>
  <c r="BR594" i="27"/>
  <c r="BP599" i="27"/>
  <c r="BN542" i="27"/>
  <c r="BN544" i="27"/>
  <c r="BN545" i="27"/>
  <c r="BN546" i="27"/>
  <c r="BM543" i="27"/>
  <c r="BI565" i="27"/>
  <c r="BO560" i="27"/>
  <c r="BN567" i="27"/>
  <c r="BN570" i="27"/>
  <c r="BN568" i="27"/>
  <c r="BM563" i="27"/>
  <c r="BI571" i="27"/>
  <c r="BR572" i="27"/>
  <c r="BO573" i="27"/>
  <c r="BM566" i="27"/>
  <c r="BP564" i="27"/>
  <c r="BR562" i="27"/>
  <c r="BN561" i="27"/>
  <c r="BN569" i="27"/>
  <c r="BN584" i="27"/>
  <c r="BP583" i="27"/>
  <c r="BI579" i="27"/>
  <c r="BP575" i="27"/>
  <c r="BM582" i="27"/>
  <c r="BM581" i="27"/>
  <c r="BO574" i="27"/>
  <c r="BO577" i="27"/>
  <c r="BP580" i="27"/>
  <c r="BR578" i="27"/>
  <c r="BO576" i="27"/>
  <c r="BM556" i="27"/>
  <c r="BO551" i="27"/>
  <c r="BP554" i="27"/>
  <c r="BM553" i="27"/>
  <c r="BM555" i="27"/>
  <c r="BM557" i="27"/>
  <c r="BN558" i="27"/>
  <c r="BI552" i="27"/>
  <c r="BM548" i="27"/>
  <c r="BN549" i="27"/>
  <c r="BP550" i="27"/>
  <c r="BR521" i="27"/>
  <c r="BR527" i="27"/>
  <c r="BI525" i="27"/>
  <c r="BR533" i="27"/>
  <c r="BO536" i="27"/>
  <c r="BM534" i="27"/>
  <c r="BO532" i="27"/>
  <c r="BP526" i="27"/>
  <c r="BN524" i="27"/>
  <c r="BN522" i="27"/>
  <c r="BP523" i="27"/>
  <c r="BM531" i="27"/>
  <c r="BI535" i="27"/>
  <c r="BN530" i="27"/>
  <c r="BO529" i="27"/>
  <c r="BN528" i="27"/>
  <c r="BN538" i="27"/>
  <c r="BM537" i="27"/>
  <c r="BR539" i="27"/>
  <c r="BO540" i="27"/>
  <c r="BN515" i="27"/>
  <c r="BP517" i="27"/>
  <c r="BO516" i="27"/>
  <c r="BM518" i="27"/>
  <c r="BM519" i="27"/>
  <c r="BO478" i="27"/>
  <c r="BP485" i="27"/>
  <c r="BR489" i="27"/>
  <c r="BI495" i="27"/>
  <c r="BO490" i="27"/>
  <c r="BP492" i="27"/>
  <c r="BO493" i="27"/>
  <c r="BO494" i="27"/>
  <c r="BP488" i="27"/>
  <c r="BI484" i="27"/>
  <c r="BI479" i="27"/>
  <c r="BO480" i="27"/>
  <c r="BP482" i="27"/>
  <c r="BN491" i="27"/>
  <c r="BO483" i="27"/>
  <c r="BO487" i="27"/>
  <c r="BO481" i="27"/>
  <c r="BP486" i="27"/>
  <c r="BM465" i="27"/>
  <c r="BI476" i="27"/>
  <c r="BP470" i="27"/>
  <c r="BO475" i="27"/>
  <c r="BI472" i="27"/>
  <c r="BR474" i="27"/>
  <c r="BM471" i="27"/>
  <c r="BI464" i="27"/>
  <c r="BM473" i="27"/>
  <c r="BR466" i="27"/>
  <c r="BR463" i="27"/>
  <c r="BN468" i="27"/>
  <c r="BP469" i="27"/>
  <c r="BN467" i="27"/>
  <c r="BM457" i="27"/>
  <c r="BR460" i="27"/>
  <c r="BO462" i="27"/>
  <c r="BN461" i="27"/>
  <c r="BM459" i="27"/>
  <c r="BO458" i="27"/>
  <c r="BR507" i="27"/>
  <c r="BN509" i="27"/>
  <c r="BO508" i="27"/>
  <c r="BM501" i="27"/>
  <c r="BN497" i="27"/>
  <c r="BP506" i="27"/>
  <c r="BR505" i="27"/>
  <c r="BN499" i="27"/>
  <c r="BN496" i="27"/>
  <c r="BM500" i="27"/>
  <c r="BP504" i="27"/>
  <c r="BM502" i="27"/>
  <c r="BN498" i="27"/>
  <c r="BR503" i="27"/>
  <c r="BP456" i="27"/>
  <c r="BO454" i="27"/>
  <c r="BO455" i="27"/>
  <c r="BN417" i="27"/>
  <c r="BR427" i="27"/>
  <c r="BI430" i="27"/>
  <c r="BM437" i="27"/>
  <c r="BI431" i="27"/>
  <c r="BN434" i="27"/>
  <c r="BP435" i="27"/>
  <c r="BM436" i="27"/>
  <c r="BN429" i="27"/>
  <c r="BO422" i="27"/>
  <c r="BN433" i="27"/>
  <c r="BN419" i="27"/>
  <c r="BI424" i="27"/>
  <c r="BR418" i="27"/>
  <c r="BO421" i="27"/>
  <c r="BI425" i="27"/>
  <c r="BM426" i="27"/>
  <c r="BM432" i="27"/>
  <c r="BR428" i="27"/>
  <c r="BN423" i="27"/>
  <c r="BR420" i="27"/>
  <c r="BM403" i="27"/>
  <c r="BP407" i="27"/>
  <c r="BP413" i="27"/>
  <c r="BN415" i="27"/>
  <c r="BO414" i="27"/>
  <c r="BN410" i="27"/>
  <c r="BR411" i="27"/>
  <c r="BI412" i="27"/>
  <c r="BO409" i="27"/>
  <c r="BR404" i="27"/>
  <c r="BP405" i="27"/>
  <c r="BP408" i="27"/>
  <c r="BO406" i="27"/>
  <c r="BI396" i="27"/>
  <c r="BP399" i="27"/>
  <c r="BP402" i="27"/>
  <c r="BM401" i="27"/>
  <c r="BM400" i="27"/>
  <c r="BM397" i="27"/>
  <c r="BO398" i="27"/>
  <c r="BR450" i="27"/>
  <c r="BO449" i="27"/>
  <c r="BM451" i="27"/>
  <c r="BN443" i="27"/>
  <c r="BP439" i="27"/>
  <c r="BM448" i="27"/>
  <c r="BR447" i="27"/>
  <c r="BN438" i="27"/>
  <c r="BI446" i="27"/>
  <c r="BO441" i="27"/>
  <c r="BM444" i="27"/>
  <c r="BO442" i="27"/>
  <c r="BM445" i="27"/>
  <c r="BM440" i="27"/>
  <c r="BO541" i="27"/>
  <c r="BO513" i="27"/>
  <c r="BN6" i="27"/>
  <c r="BM8" i="27"/>
  <c r="BR7" i="27"/>
  <c r="BR832" i="27"/>
  <c r="BN831" i="27"/>
  <c r="BP833" i="27"/>
  <c r="BP825" i="27"/>
  <c r="BN834" i="27"/>
  <c r="BN836" i="27"/>
  <c r="BO839" i="27"/>
  <c r="BP838" i="27"/>
  <c r="BP837" i="27"/>
  <c r="BO835" i="27"/>
  <c r="BM826" i="27"/>
  <c r="BO829" i="27"/>
  <c r="BM828" i="27"/>
  <c r="BP830" i="27"/>
  <c r="BM827" i="27"/>
  <c r="BP819" i="27"/>
  <c r="BI821" i="27"/>
  <c r="BP824" i="27"/>
  <c r="BM822" i="27"/>
  <c r="BP823" i="27"/>
  <c r="BM820" i="27"/>
  <c r="K847" i="27"/>
  <c r="K855" i="27"/>
  <c r="K856" i="27"/>
  <c r="K857" i="27"/>
  <c r="K850" i="27"/>
  <c r="K851" i="27"/>
  <c r="K852" i="27"/>
  <c r="K849" i="27"/>
  <c r="K854" i="27"/>
  <c r="K853" i="27"/>
  <c r="K842" i="27"/>
  <c r="K840" i="27"/>
  <c r="K841" i="27"/>
  <c r="K871" i="27"/>
  <c r="K872" i="27"/>
  <c r="K870" i="27"/>
  <c r="K874" i="27"/>
  <c r="K875" i="27"/>
  <c r="K873" i="27"/>
  <c r="K859" i="27"/>
  <c r="K861" i="27"/>
  <c r="K862" i="27"/>
  <c r="K860" i="27"/>
  <c r="K858" i="27"/>
  <c r="K863" i="27"/>
  <c r="K864" i="27"/>
  <c r="K865" i="27"/>
  <c r="K866" i="27"/>
  <c r="K868" i="27"/>
  <c r="K869" i="27"/>
  <c r="K867" i="27"/>
  <c r="K876" i="27"/>
  <c r="K878" i="27"/>
  <c r="K879" i="27"/>
  <c r="K877" i="27"/>
  <c r="K691" i="27"/>
  <c r="K694" i="27"/>
  <c r="K697" i="27"/>
  <c r="K695" i="27"/>
  <c r="K696" i="27"/>
  <c r="K692" i="27"/>
  <c r="K693" i="27"/>
  <c r="K698" i="27"/>
  <c r="K703" i="27"/>
  <c r="K704" i="27"/>
  <c r="K699" i="27"/>
  <c r="K700" i="27"/>
  <c r="K701" i="27"/>
  <c r="K702" i="27"/>
  <c r="K689" i="27"/>
  <c r="K690" i="27"/>
  <c r="K818" i="27"/>
  <c r="K817" i="27"/>
  <c r="K816" i="27"/>
  <c r="K815" i="27"/>
  <c r="K814" i="27"/>
  <c r="K813" i="27"/>
  <c r="K812" i="27"/>
  <c r="K810" i="27"/>
  <c r="K811" i="27"/>
  <c r="K809" i="27"/>
  <c r="K808" i="27"/>
  <c r="K807" i="27"/>
  <c r="K806" i="27"/>
  <c r="K53" i="27"/>
  <c r="K54" i="27"/>
  <c r="K374" i="27"/>
  <c r="K389" i="27"/>
  <c r="K382" i="27"/>
  <c r="K383" i="27"/>
  <c r="K384" i="27"/>
  <c r="K390" i="27"/>
  <c r="K391" i="27"/>
  <c r="K386" i="27"/>
  <c r="K385" i="27"/>
  <c r="K387" i="27"/>
  <c r="K388" i="27"/>
  <c r="K379" i="27"/>
  <c r="K375" i="27"/>
  <c r="K380" i="27"/>
  <c r="K381" i="27"/>
  <c r="K376" i="27"/>
  <c r="K378" i="27"/>
  <c r="K373" i="27"/>
  <c r="K377" i="27"/>
  <c r="K360" i="27"/>
  <c r="K367" i="27"/>
  <c r="K368" i="27"/>
  <c r="K371" i="27"/>
  <c r="K372" i="27"/>
  <c r="K369" i="27"/>
  <c r="K370" i="27"/>
  <c r="K364" i="27"/>
  <c r="K365" i="27"/>
  <c r="K366" i="27"/>
  <c r="K362" i="27"/>
  <c r="K363" i="27"/>
  <c r="K359" i="27"/>
  <c r="K361" i="27"/>
  <c r="K345" i="27"/>
  <c r="K357" i="27"/>
  <c r="K352" i="27"/>
  <c r="K358" i="27"/>
  <c r="K354" i="27"/>
  <c r="K353" i="27"/>
  <c r="K355" i="27"/>
  <c r="K356" i="27"/>
  <c r="K350" i="27"/>
  <c r="K346" i="27"/>
  <c r="K349" i="27"/>
  <c r="K351" i="27"/>
  <c r="K348" i="27"/>
  <c r="K347" i="27"/>
  <c r="K344" i="27"/>
  <c r="K334" i="27"/>
  <c r="K341" i="27"/>
  <c r="K342" i="27"/>
  <c r="K338" i="27"/>
  <c r="K339" i="27"/>
  <c r="K340" i="27"/>
  <c r="K335" i="27"/>
  <c r="K336" i="27"/>
  <c r="K337" i="27"/>
  <c r="K333" i="27"/>
  <c r="K316" i="27"/>
  <c r="K330" i="27"/>
  <c r="K324" i="27"/>
  <c r="K325" i="27"/>
  <c r="K326" i="27"/>
  <c r="K331" i="27"/>
  <c r="K332" i="27"/>
  <c r="K328" i="27"/>
  <c r="K327" i="27"/>
  <c r="K323" i="27"/>
  <c r="K329" i="27"/>
  <c r="K320" i="27"/>
  <c r="K321" i="27"/>
  <c r="K322" i="27"/>
  <c r="K317" i="27"/>
  <c r="K318" i="27"/>
  <c r="K319" i="27"/>
  <c r="K315" i="27"/>
  <c r="K297" i="27"/>
  <c r="K312" i="27"/>
  <c r="K305" i="27"/>
  <c r="K306" i="27"/>
  <c r="K301" i="27"/>
  <c r="K313" i="27"/>
  <c r="K314" i="27"/>
  <c r="K309" i="27"/>
  <c r="K307" i="27"/>
  <c r="K310" i="27"/>
  <c r="K311" i="27"/>
  <c r="K303" i="27"/>
  <c r="K298" i="27"/>
  <c r="K304" i="27"/>
  <c r="K300" i="27"/>
  <c r="K308" i="27"/>
  <c r="K302" i="27"/>
  <c r="K296" i="27"/>
  <c r="K299" i="27"/>
  <c r="K52" i="27"/>
  <c r="K35" i="27"/>
  <c r="K36" i="27"/>
  <c r="K38" i="27"/>
  <c r="K37" i="27"/>
  <c r="K39" i="27"/>
  <c r="K40" i="27"/>
  <c r="K50" i="27"/>
  <c r="K47" i="27"/>
  <c r="K51" i="27"/>
  <c r="K48" i="27"/>
  <c r="K49" i="27"/>
  <c r="K46" i="27"/>
  <c r="K43" i="27"/>
  <c r="K41" i="27"/>
  <c r="K45" i="27"/>
  <c r="K42" i="27"/>
  <c r="K44" i="27"/>
  <c r="K279" i="27"/>
  <c r="K295" i="27"/>
  <c r="K293" i="27"/>
  <c r="K289" i="27"/>
  <c r="K290" i="27"/>
  <c r="K291" i="27"/>
  <c r="K292" i="27"/>
  <c r="K288" i="27"/>
  <c r="K285" i="27"/>
  <c r="K294" i="27"/>
  <c r="K286" i="27"/>
  <c r="K167" i="27"/>
  <c r="K287" i="27"/>
  <c r="K280" i="27"/>
  <c r="K284" i="27"/>
  <c r="K282" i="27"/>
  <c r="K283" i="27"/>
  <c r="K281" i="27"/>
  <c r="K265" i="27"/>
  <c r="K277" i="27"/>
  <c r="K275" i="27"/>
  <c r="K276" i="27"/>
  <c r="K274" i="27"/>
  <c r="K271" i="27"/>
  <c r="K278" i="27"/>
  <c r="K272" i="27"/>
  <c r="K268" i="27"/>
  <c r="K270" i="27"/>
  <c r="K269" i="27"/>
  <c r="K273" i="27"/>
  <c r="K267" i="27"/>
  <c r="K266" i="27"/>
  <c r="K253" i="27"/>
  <c r="K264" i="27"/>
  <c r="K262" i="27"/>
  <c r="K261" i="27"/>
  <c r="K258" i="27"/>
  <c r="K263" i="27"/>
  <c r="K259" i="27"/>
  <c r="K257" i="27"/>
  <c r="K256" i="27"/>
  <c r="K260" i="27"/>
  <c r="K255" i="27"/>
  <c r="K254" i="27"/>
  <c r="K235" i="27"/>
  <c r="K139" i="27"/>
  <c r="K249" i="27"/>
  <c r="K247" i="27"/>
  <c r="K250" i="27"/>
  <c r="K248" i="27"/>
  <c r="K251" i="27"/>
  <c r="K246" i="27"/>
  <c r="K242" i="27"/>
  <c r="K239" i="27"/>
  <c r="K238" i="27"/>
  <c r="K236" i="27"/>
  <c r="K245" i="27"/>
  <c r="K237" i="27"/>
  <c r="K244" i="27"/>
  <c r="K240" i="27"/>
  <c r="K241" i="27"/>
  <c r="K243" i="27"/>
  <c r="K221" i="27"/>
  <c r="K234" i="27"/>
  <c r="K231" i="27"/>
  <c r="K229" i="27"/>
  <c r="K230" i="27"/>
  <c r="K226" i="27"/>
  <c r="K232" i="27"/>
  <c r="K233" i="27"/>
  <c r="K227" i="27"/>
  <c r="K118" i="27"/>
  <c r="K224" i="27"/>
  <c r="K223" i="27"/>
  <c r="K225" i="27"/>
  <c r="K228" i="27"/>
  <c r="K222" i="27"/>
  <c r="K207" i="27"/>
  <c r="K220" i="27"/>
  <c r="K219" i="27"/>
  <c r="K217" i="27"/>
  <c r="K218" i="27"/>
  <c r="K216" i="27"/>
  <c r="K213" i="27"/>
  <c r="K214" i="27"/>
  <c r="K209" i="27"/>
  <c r="K212" i="27"/>
  <c r="K215" i="27"/>
  <c r="K211" i="27"/>
  <c r="K210" i="27"/>
  <c r="K208" i="27"/>
  <c r="K192" i="27"/>
  <c r="K193" i="27"/>
  <c r="K108" i="27"/>
  <c r="K205" i="27"/>
  <c r="K201" i="27"/>
  <c r="K202" i="27"/>
  <c r="K203" i="27"/>
  <c r="K204" i="27"/>
  <c r="K200" i="27"/>
  <c r="K199" i="27"/>
  <c r="K206" i="27"/>
  <c r="K196" i="27"/>
  <c r="K195" i="27"/>
  <c r="K197" i="27"/>
  <c r="K198" i="27"/>
  <c r="K194" i="27"/>
  <c r="K174" i="27"/>
  <c r="K175" i="27"/>
  <c r="K81" i="27"/>
  <c r="K190" i="27"/>
  <c r="K186" i="27"/>
  <c r="K187" i="27"/>
  <c r="K188" i="27"/>
  <c r="K189" i="27"/>
  <c r="K184" i="27"/>
  <c r="K185" i="27"/>
  <c r="K180" i="27"/>
  <c r="K181" i="27"/>
  <c r="K191" i="27"/>
  <c r="K182" i="27"/>
  <c r="K179" i="27"/>
  <c r="K178" i="27"/>
  <c r="K183" i="27"/>
  <c r="K176" i="27"/>
  <c r="K177" i="27"/>
  <c r="K168" i="27"/>
  <c r="K173" i="27"/>
  <c r="K172" i="27"/>
  <c r="K171" i="27"/>
  <c r="K170" i="27"/>
  <c r="K169" i="27"/>
  <c r="K26" i="27"/>
  <c r="K27" i="27"/>
  <c r="K28" i="27"/>
  <c r="K33" i="27"/>
  <c r="K34" i="27"/>
  <c r="K31" i="27"/>
  <c r="K32" i="27"/>
  <c r="K29" i="27"/>
  <c r="K30" i="27"/>
  <c r="K23" i="27"/>
  <c r="K24" i="27"/>
  <c r="K22" i="27"/>
  <c r="K9" i="27"/>
  <c r="K12" i="27"/>
  <c r="K10" i="27"/>
  <c r="K11" i="27"/>
  <c r="K13" i="27"/>
  <c r="K20" i="27"/>
  <c r="K21" i="27"/>
  <c r="K19" i="27"/>
  <c r="K17" i="27"/>
  <c r="K18" i="27"/>
  <c r="K15" i="27"/>
  <c r="K16" i="27"/>
  <c r="K14" i="27"/>
  <c r="K154" i="27"/>
  <c r="K164" i="27"/>
  <c r="K165" i="27"/>
  <c r="K161" i="27"/>
  <c r="K166" i="27"/>
  <c r="K156" i="27"/>
  <c r="K158" i="27"/>
  <c r="K162" i="27"/>
  <c r="K157" i="27"/>
  <c r="K163" i="27"/>
  <c r="K160" i="27"/>
  <c r="K159" i="27"/>
  <c r="K155" i="27"/>
  <c r="K141" i="27"/>
  <c r="K149" i="27"/>
  <c r="K152" i="27"/>
  <c r="K150" i="27"/>
  <c r="K151" i="27"/>
  <c r="K146" i="27"/>
  <c r="K147" i="27"/>
  <c r="K144" i="27"/>
  <c r="K148" i="27"/>
  <c r="K145" i="27"/>
  <c r="K143" i="27"/>
  <c r="K142" i="27"/>
  <c r="K119" i="27"/>
  <c r="K121" i="27"/>
  <c r="K136" i="27"/>
  <c r="K137" i="27"/>
  <c r="K133" i="27"/>
  <c r="K138" i="27"/>
  <c r="K134" i="27"/>
  <c r="K131" i="27"/>
  <c r="K132" i="27"/>
  <c r="K129" i="27"/>
  <c r="K130" i="27"/>
  <c r="K135" i="27"/>
  <c r="K127" i="27"/>
  <c r="K125" i="27"/>
  <c r="K122" i="27"/>
  <c r="K124" i="27"/>
  <c r="K126" i="27"/>
  <c r="K123" i="27"/>
  <c r="K128" i="27"/>
  <c r="K109" i="27"/>
  <c r="K116" i="27"/>
  <c r="K117" i="27"/>
  <c r="K112" i="27"/>
  <c r="K113" i="27"/>
  <c r="K115" i="27"/>
  <c r="K114" i="27"/>
  <c r="K111" i="27"/>
  <c r="K110" i="27"/>
  <c r="K86" i="27"/>
  <c r="K92" i="27"/>
  <c r="K93" i="27"/>
  <c r="K94" i="27"/>
  <c r="K91" i="27"/>
  <c r="K89" i="27"/>
  <c r="K90" i="27"/>
  <c r="K87" i="27"/>
  <c r="K88" i="27"/>
  <c r="K85" i="27"/>
  <c r="K95" i="27"/>
  <c r="K103" i="27"/>
  <c r="K104" i="27"/>
  <c r="K105" i="27"/>
  <c r="K106" i="27"/>
  <c r="K102" i="27"/>
  <c r="K99" i="27"/>
  <c r="K100" i="27"/>
  <c r="K97" i="27"/>
  <c r="K101" i="27"/>
  <c r="K98" i="27"/>
  <c r="K107" i="27"/>
  <c r="K96" i="27"/>
  <c r="K83" i="27"/>
  <c r="K84" i="27"/>
  <c r="K58" i="27"/>
  <c r="K65" i="27"/>
  <c r="K66" i="27"/>
  <c r="K67" i="27"/>
  <c r="K64" i="27"/>
  <c r="K63" i="27"/>
  <c r="K61" i="27"/>
  <c r="K59" i="27"/>
  <c r="K57" i="27"/>
  <c r="K62" i="27"/>
  <c r="K60" i="27"/>
  <c r="K68" i="27"/>
  <c r="K78" i="27"/>
  <c r="K79" i="27"/>
  <c r="K74" i="27"/>
  <c r="K80" i="27"/>
  <c r="K77" i="27"/>
  <c r="K75" i="27"/>
  <c r="K71" i="27"/>
  <c r="K76" i="27"/>
  <c r="K72" i="27"/>
  <c r="K73" i="27"/>
  <c r="K69" i="27"/>
  <c r="K70" i="27"/>
  <c r="K805" i="27"/>
  <c r="K804" i="27"/>
  <c r="K803" i="27"/>
  <c r="K782" i="27"/>
  <c r="K783" i="27"/>
  <c r="K784" i="27"/>
  <c r="K786" i="27"/>
  <c r="K785" i="27"/>
  <c r="K779" i="27"/>
  <c r="K781" i="27"/>
  <c r="K780" i="27"/>
  <c r="K787" i="27"/>
  <c r="K791" i="27"/>
  <c r="K790" i="27"/>
  <c r="K789" i="27"/>
  <c r="K788" i="27"/>
  <c r="K796" i="27"/>
  <c r="K799" i="27"/>
  <c r="K798" i="27"/>
  <c r="K797" i="27"/>
  <c r="K795" i="27"/>
  <c r="K793" i="27"/>
  <c r="K794" i="27"/>
  <c r="K792" i="27"/>
  <c r="K801" i="27"/>
  <c r="K802" i="27"/>
  <c r="K800" i="27"/>
  <c r="K669" i="27"/>
  <c r="K672" i="27"/>
  <c r="K675" i="27"/>
  <c r="K674" i="27"/>
  <c r="K671" i="27"/>
  <c r="K670" i="27"/>
  <c r="K673" i="27"/>
  <c r="K681" i="27"/>
  <c r="K683" i="27"/>
  <c r="K680" i="27"/>
  <c r="K682" i="27"/>
  <c r="K677" i="27"/>
  <c r="K679" i="27"/>
  <c r="K676" i="27"/>
  <c r="K678" i="27"/>
  <c r="K663" i="27"/>
  <c r="K666" i="27"/>
  <c r="K668" i="27"/>
  <c r="K667" i="27"/>
  <c r="K664" i="27"/>
  <c r="K665" i="27"/>
  <c r="K659" i="27"/>
  <c r="K661" i="27"/>
  <c r="K660" i="27"/>
  <c r="K655" i="27"/>
  <c r="K656" i="27"/>
  <c r="K658" i="27"/>
  <c r="K657" i="27"/>
  <c r="K641" i="27"/>
  <c r="K643" i="27"/>
  <c r="K644" i="27"/>
  <c r="K645" i="27"/>
  <c r="K642" i="27"/>
  <c r="K646" i="27"/>
  <c r="K653" i="27"/>
  <c r="K651" i="27"/>
  <c r="K652" i="27"/>
  <c r="K648" i="27"/>
  <c r="K649" i="27"/>
  <c r="K647" i="27"/>
  <c r="K654" i="27"/>
  <c r="K650" i="27"/>
  <c r="K776" i="27"/>
  <c r="K755" i="27"/>
  <c r="K756" i="27"/>
  <c r="K757" i="27"/>
  <c r="K758" i="27"/>
  <c r="K725" i="27"/>
  <c r="K726" i="27"/>
  <c r="K712" i="27"/>
  <c r="K715" i="27"/>
  <c r="K713" i="27"/>
  <c r="K714" i="27"/>
  <c r="K774" i="27"/>
  <c r="K775" i="27"/>
  <c r="K748" i="27"/>
  <c r="K752" i="27"/>
  <c r="K754" i="27"/>
  <c r="K753" i="27"/>
  <c r="K749" i="27"/>
  <c r="K750" i="27"/>
  <c r="K751" i="27"/>
  <c r="K769" i="27"/>
  <c r="K770" i="27"/>
  <c r="K773" i="27"/>
  <c r="K771" i="27"/>
  <c r="K772" i="27"/>
  <c r="K759" i="27"/>
  <c r="K767" i="27"/>
  <c r="K763" i="27"/>
  <c r="K765" i="27"/>
  <c r="K768" i="27"/>
  <c r="K766" i="27"/>
  <c r="K764" i="27"/>
  <c r="K760" i="27"/>
  <c r="K762" i="27"/>
  <c r="K761" i="27"/>
  <c r="K735" i="27"/>
  <c r="K741" i="27"/>
  <c r="K738" i="27"/>
  <c r="K739" i="27"/>
  <c r="K737" i="27"/>
  <c r="K736" i="27"/>
  <c r="K740" i="27"/>
  <c r="K727" i="27"/>
  <c r="K729" i="27"/>
  <c r="K728" i="27"/>
  <c r="K716" i="27"/>
  <c r="K723" i="27"/>
  <c r="K719" i="27"/>
  <c r="K720" i="27"/>
  <c r="K722" i="27"/>
  <c r="K721" i="27"/>
  <c r="K718" i="27"/>
  <c r="K717" i="27"/>
  <c r="K707" i="27"/>
  <c r="K708" i="27"/>
  <c r="K710" i="27"/>
  <c r="K711" i="27"/>
  <c r="K709" i="27"/>
  <c r="K742" i="27"/>
  <c r="K743" i="27"/>
  <c r="K745" i="27"/>
  <c r="K746" i="27"/>
  <c r="K744" i="27"/>
  <c r="K747" i="27"/>
  <c r="K730" i="27"/>
  <c r="K731" i="27"/>
  <c r="K733" i="27"/>
  <c r="K732" i="27"/>
  <c r="K734" i="27"/>
  <c r="K640" i="27"/>
  <c r="K638" i="27"/>
  <c r="K639" i="27"/>
  <c r="K636" i="27"/>
  <c r="K637" i="27"/>
  <c r="K634" i="27"/>
  <c r="K635" i="27"/>
  <c r="K687" i="27"/>
  <c r="K688" i="27"/>
  <c r="K686" i="27"/>
  <c r="K630" i="27"/>
  <c r="K631" i="27"/>
  <c r="K615" i="27"/>
  <c r="K617" i="27"/>
  <c r="K618" i="27"/>
  <c r="K623" i="27"/>
  <c r="K629" i="27"/>
  <c r="K625" i="27"/>
  <c r="K627" i="27"/>
  <c r="K624" i="27"/>
  <c r="K628" i="27"/>
  <c r="K622" i="27"/>
  <c r="K619" i="27"/>
  <c r="K620" i="27"/>
  <c r="K616" i="27"/>
  <c r="K621" i="27"/>
  <c r="K626" i="27"/>
  <c r="K605" i="27"/>
  <c r="K607" i="27"/>
  <c r="K610" i="27"/>
  <c r="K612" i="27"/>
  <c r="K611" i="27"/>
  <c r="K609" i="27"/>
  <c r="K613" i="27"/>
  <c r="K604" i="27"/>
  <c r="K606" i="27"/>
  <c r="K608" i="27"/>
  <c r="K588" i="27"/>
  <c r="K589" i="27"/>
  <c r="K590" i="27"/>
  <c r="K597" i="27"/>
  <c r="K591" i="27"/>
  <c r="K595" i="27"/>
  <c r="K598" i="27"/>
  <c r="K600" i="27"/>
  <c r="K601" i="27"/>
  <c r="K602" i="27"/>
  <c r="K596" i="27"/>
  <c r="K592" i="27"/>
  <c r="K593" i="27"/>
  <c r="K594" i="27"/>
  <c r="K599" i="27"/>
  <c r="K542" i="27"/>
  <c r="K544" i="27"/>
  <c r="K545" i="27"/>
  <c r="K546" i="27"/>
  <c r="K543" i="27"/>
  <c r="K565" i="27"/>
  <c r="K560" i="27"/>
  <c r="K567" i="27"/>
  <c r="K570" i="27"/>
  <c r="K568" i="27"/>
  <c r="K563" i="27"/>
  <c r="K571" i="27"/>
  <c r="K572" i="27"/>
  <c r="K573" i="27"/>
  <c r="K566" i="27"/>
  <c r="K564" i="27"/>
  <c r="K562" i="27"/>
  <c r="K561" i="27"/>
  <c r="K569" i="27"/>
  <c r="K584" i="27"/>
  <c r="K583" i="27"/>
  <c r="K579" i="27"/>
  <c r="K575" i="27"/>
  <c r="K582" i="27"/>
  <c r="K581" i="27"/>
  <c r="K574" i="27"/>
  <c r="K577" i="27"/>
  <c r="K580" i="27"/>
  <c r="K578" i="27"/>
  <c r="K576" i="27"/>
  <c r="K556" i="27"/>
  <c r="K551" i="27"/>
  <c r="K554" i="27"/>
  <c r="K553" i="27"/>
  <c r="K555" i="27"/>
  <c r="K557" i="27"/>
  <c r="K558" i="27"/>
  <c r="K552" i="27"/>
  <c r="K548" i="27"/>
  <c r="K549" i="27"/>
  <c r="K550" i="27"/>
  <c r="K521" i="27"/>
  <c r="K527" i="27"/>
  <c r="K525" i="27"/>
  <c r="K533" i="27"/>
  <c r="K536" i="27"/>
  <c r="K534" i="27"/>
  <c r="K532" i="27"/>
  <c r="K526" i="27"/>
  <c r="K524" i="27"/>
  <c r="K522" i="27"/>
  <c r="K523" i="27"/>
  <c r="K531" i="27"/>
  <c r="K535" i="27"/>
  <c r="K530" i="27"/>
  <c r="K529" i="27"/>
  <c r="K528" i="27"/>
  <c r="K538" i="27"/>
  <c r="K537" i="27"/>
  <c r="K539" i="27"/>
  <c r="K540" i="27"/>
  <c r="K515" i="27"/>
  <c r="K517" i="27"/>
  <c r="K516" i="27"/>
  <c r="K518" i="27"/>
  <c r="K519" i="27"/>
  <c r="K478" i="27"/>
  <c r="K485" i="27"/>
  <c r="K489" i="27"/>
  <c r="K495" i="27"/>
  <c r="K490" i="27"/>
  <c r="K492" i="27"/>
  <c r="K493" i="27"/>
  <c r="K494" i="27"/>
  <c r="K488" i="27"/>
  <c r="K484" i="27"/>
  <c r="K479" i="27"/>
  <c r="K480" i="27"/>
  <c r="K482" i="27"/>
  <c r="K491" i="27"/>
  <c r="K483" i="27"/>
  <c r="K487" i="27"/>
  <c r="K481" i="27"/>
  <c r="K486" i="27"/>
  <c r="K465" i="27"/>
  <c r="K476" i="27"/>
  <c r="K470" i="27"/>
  <c r="K475" i="27"/>
  <c r="K472" i="27"/>
  <c r="K474" i="27"/>
  <c r="K471" i="27"/>
  <c r="K464" i="27"/>
  <c r="K473" i="27"/>
  <c r="K466" i="27"/>
  <c r="K463" i="27"/>
  <c r="K468" i="27"/>
  <c r="K469" i="27"/>
  <c r="K467" i="27"/>
  <c r="K457" i="27"/>
  <c r="K460" i="27"/>
  <c r="K462" i="27"/>
  <c r="K461" i="27"/>
  <c r="K459" i="27"/>
  <c r="K458" i="27"/>
  <c r="K507" i="27"/>
  <c r="K509" i="27"/>
  <c r="K508" i="27"/>
  <c r="K501" i="27"/>
  <c r="K497" i="27"/>
  <c r="K506" i="27"/>
  <c r="K505" i="27"/>
  <c r="K499" i="27"/>
  <c r="K496" i="27"/>
  <c r="K500" i="27"/>
  <c r="K504" i="27"/>
  <c r="K502" i="27"/>
  <c r="K498" i="27"/>
  <c r="K503" i="27"/>
  <c r="K456" i="27"/>
  <c r="K454" i="27"/>
  <c r="K455" i="27"/>
  <c r="K417" i="27"/>
  <c r="K427" i="27"/>
  <c r="K430" i="27"/>
  <c r="K437" i="27"/>
  <c r="K431" i="27"/>
  <c r="K434" i="27"/>
  <c r="K435" i="27"/>
  <c r="K436" i="27"/>
  <c r="K429" i="27"/>
  <c r="K422" i="27"/>
  <c r="K433" i="27"/>
  <c r="K419" i="27"/>
  <c r="K424" i="27"/>
  <c r="K418" i="27"/>
  <c r="K421" i="27"/>
  <c r="K425" i="27"/>
  <c r="K426" i="27"/>
  <c r="K432" i="27"/>
  <c r="K428" i="27"/>
  <c r="K423" i="27"/>
  <c r="K420" i="27"/>
  <c r="K403" i="27"/>
  <c r="K407" i="27"/>
  <c r="K413" i="27"/>
  <c r="K415" i="27"/>
  <c r="K414" i="27"/>
  <c r="K410" i="27"/>
  <c r="K411" i="27"/>
  <c r="K412" i="27"/>
  <c r="K409" i="27"/>
  <c r="K404" i="27"/>
  <c r="K405" i="27"/>
  <c r="K408" i="27"/>
  <c r="K406" i="27"/>
  <c r="K396" i="27"/>
  <c r="K399" i="27"/>
  <c r="K402" i="27"/>
  <c r="K401" i="27"/>
  <c r="K400" i="27"/>
  <c r="K397" i="27"/>
  <c r="K398" i="27"/>
  <c r="K450" i="27"/>
  <c r="K449" i="27"/>
  <c r="K451" i="27"/>
  <c r="K443" i="27"/>
  <c r="K439" i="27"/>
  <c r="K448" i="27"/>
  <c r="K447" i="27"/>
  <c r="K438" i="27"/>
  <c r="K446" i="27"/>
  <c r="K441" i="27"/>
  <c r="K444" i="27"/>
  <c r="K442" i="27"/>
  <c r="K445" i="27"/>
  <c r="K440" i="27"/>
  <c r="K541" i="27"/>
  <c r="K513" i="27"/>
  <c r="K6" i="27"/>
  <c r="K8" i="27"/>
  <c r="K7" i="27"/>
  <c r="K832" i="27"/>
  <c r="K831" i="27"/>
  <c r="K833" i="27"/>
  <c r="K825" i="27"/>
  <c r="K834" i="27"/>
  <c r="K836" i="27"/>
  <c r="K839" i="27"/>
  <c r="K838" i="27"/>
  <c r="K837" i="27"/>
  <c r="K835" i="27"/>
  <c r="K826" i="27"/>
  <c r="K829" i="27"/>
  <c r="K828" i="27"/>
  <c r="K830" i="27"/>
  <c r="K827" i="27"/>
  <c r="K819" i="27"/>
  <c r="K821" i="27"/>
  <c r="K824" i="27"/>
  <c r="K822" i="27"/>
  <c r="K823" i="27"/>
  <c r="K820" i="27"/>
  <c r="L847" i="27"/>
  <c r="L855" i="27"/>
  <c r="L856" i="27"/>
  <c r="L857" i="27"/>
  <c r="L850" i="27"/>
  <c r="L851" i="27"/>
  <c r="L852" i="27"/>
  <c r="L849" i="27"/>
  <c r="L854" i="27"/>
  <c r="L853" i="27"/>
  <c r="L842" i="27"/>
  <c r="L840" i="27"/>
  <c r="L841" i="27"/>
  <c r="L871" i="27"/>
  <c r="L872" i="27"/>
  <c r="L870" i="27"/>
  <c r="L874" i="27"/>
  <c r="L875" i="27"/>
  <c r="L873" i="27"/>
  <c r="L859" i="27"/>
  <c r="L861" i="27"/>
  <c r="L862" i="27"/>
  <c r="L860" i="27"/>
  <c r="L858" i="27"/>
  <c r="L863" i="27"/>
  <c r="L864" i="27"/>
  <c r="L865" i="27"/>
  <c r="L866" i="27"/>
  <c r="L868" i="27"/>
  <c r="L869" i="27"/>
  <c r="L867" i="27"/>
  <c r="L876" i="27"/>
  <c r="L878" i="27"/>
  <c r="L879" i="27"/>
  <c r="L877" i="27"/>
  <c r="L691" i="27"/>
  <c r="L694" i="27"/>
  <c r="L697" i="27"/>
  <c r="L695" i="27"/>
  <c r="L696" i="27"/>
  <c r="L692" i="27"/>
  <c r="L693" i="27"/>
  <c r="L698" i="27"/>
  <c r="L703" i="27"/>
  <c r="L704" i="27"/>
  <c r="L699" i="27"/>
  <c r="L700" i="27"/>
  <c r="L701" i="27"/>
  <c r="L702" i="27"/>
  <c r="L689" i="27"/>
  <c r="L690" i="27"/>
  <c r="L818" i="27"/>
  <c r="L817" i="27"/>
  <c r="L816" i="27"/>
  <c r="L815" i="27"/>
  <c r="L814" i="27"/>
  <c r="L813" i="27"/>
  <c r="L812" i="27"/>
  <c r="L810" i="27"/>
  <c r="L811" i="27"/>
  <c r="L809" i="27"/>
  <c r="L808" i="27"/>
  <c r="L807" i="27"/>
  <c r="L806" i="27"/>
  <c r="L53" i="27"/>
  <c r="L54" i="27"/>
  <c r="L374" i="27"/>
  <c r="L389" i="27"/>
  <c r="L382" i="27"/>
  <c r="L383" i="27"/>
  <c r="L384" i="27"/>
  <c r="L390" i="27"/>
  <c r="L391" i="27"/>
  <c r="L386" i="27"/>
  <c r="L385" i="27"/>
  <c r="L387" i="27"/>
  <c r="L388" i="27"/>
  <c r="L379" i="27"/>
  <c r="L375" i="27"/>
  <c r="L380" i="27"/>
  <c r="L381" i="27"/>
  <c r="L376" i="27"/>
  <c r="L378" i="27"/>
  <c r="L373" i="27"/>
  <c r="L377" i="27"/>
  <c r="L360" i="27"/>
  <c r="L367" i="27"/>
  <c r="L368" i="27"/>
  <c r="L371" i="27"/>
  <c r="L372" i="27"/>
  <c r="L369" i="27"/>
  <c r="L370" i="27"/>
  <c r="L364" i="27"/>
  <c r="L365" i="27"/>
  <c r="L366" i="27"/>
  <c r="L362" i="27"/>
  <c r="L363" i="27"/>
  <c r="L359" i="27"/>
  <c r="L361" i="27"/>
  <c r="L345" i="27"/>
  <c r="L357" i="27"/>
  <c r="L352" i="27"/>
  <c r="L358" i="27"/>
  <c r="L354" i="27"/>
  <c r="L353" i="27"/>
  <c r="L355" i="27"/>
  <c r="L356" i="27"/>
  <c r="L350" i="27"/>
  <c r="L346" i="27"/>
  <c r="L349" i="27"/>
  <c r="L351" i="27"/>
  <c r="L348" i="27"/>
  <c r="L347" i="27"/>
  <c r="L344" i="27"/>
  <c r="L334" i="27"/>
  <c r="L341" i="27"/>
  <c r="L342" i="27"/>
  <c r="L338" i="27"/>
  <c r="L339" i="27"/>
  <c r="L340" i="27"/>
  <c r="L335" i="27"/>
  <c r="L336" i="27"/>
  <c r="L337" i="27"/>
  <c r="L333" i="27"/>
  <c r="L316" i="27"/>
  <c r="L330" i="27"/>
  <c r="L324" i="27"/>
  <c r="L325" i="27"/>
  <c r="L326" i="27"/>
  <c r="L331" i="27"/>
  <c r="L332" i="27"/>
  <c r="L328" i="27"/>
  <c r="L327" i="27"/>
  <c r="L323" i="27"/>
  <c r="L329" i="27"/>
  <c r="L320" i="27"/>
  <c r="L321" i="27"/>
  <c r="L322" i="27"/>
  <c r="L317" i="27"/>
  <c r="L318" i="27"/>
  <c r="L319" i="27"/>
  <c r="L315" i="27"/>
  <c r="L297" i="27"/>
  <c r="L312" i="27"/>
  <c r="L305" i="27"/>
  <c r="L306" i="27"/>
  <c r="L301" i="27"/>
  <c r="L313" i="27"/>
  <c r="L314" i="27"/>
  <c r="L309" i="27"/>
  <c r="L307" i="27"/>
  <c r="L310" i="27"/>
  <c r="L311" i="27"/>
  <c r="L303" i="27"/>
  <c r="L298" i="27"/>
  <c r="L304" i="27"/>
  <c r="L300" i="27"/>
  <c r="L308" i="27"/>
  <c r="L302" i="27"/>
  <c r="L296" i="27"/>
  <c r="L299" i="27"/>
  <c r="L52" i="27"/>
  <c r="L35" i="27"/>
  <c r="L36" i="27"/>
  <c r="L38" i="27"/>
  <c r="L37" i="27"/>
  <c r="L39" i="27"/>
  <c r="L40" i="27"/>
  <c r="L50" i="27"/>
  <c r="L47" i="27"/>
  <c r="L51" i="27"/>
  <c r="L48" i="27"/>
  <c r="L49" i="27"/>
  <c r="L46" i="27"/>
  <c r="L43" i="27"/>
  <c r="L41" i="27"/>
  <c r="L45" i="27"/>
  <c r="L42" i="27"/>
  <c r="L44" i="27"/>
  <c r="L279" i="27"/>
  <c r="L295" i="27"/>
  <c r="L293" i="27"/>
  <c r="L289" i="27"/>
  <c r="L290" i="27"/>
  <c r="L291" i="27"/>
  <c r="L292" i="27"/>
  <c r="L288" i="27"/>
  <c r="L285" i="27"/>
  <c r="L294" i="27"/>
  <c r="L286" i="27"/>
  <c r="L167" i="27"/>
  <c r="L287" i="27"/>
  <c r="L280" i="27"/>
  <c r="L284" i="27"/>
  <c r="L282" i="27"/>
  <c r="L283" i="27"/>
  <c r="L281" i="27"/>
  <c r="L265" i="27"/>
  <c r="L277" i="27"/>
  <c r="L275" i="27"/>
  <c r="L276" i="27"/>
  <c r="L274" i="27"/>
  <c r="L271" i="27"/>
  <c r="L278" i="27"/>
  <c r="L272" i="27"/>
  <c r="L268" i="27"/>
  <c r="L270" i="27"/>
  <c r="L269" i="27"/>
  <c r="L273" i="27"/>
  <c r="L267" i="27"/>
  <c r="L266" i="27"/>
  <c r="L253" i="27"/>
  <c r="L264" i="27"/>
  <c r="L262" i="27"/>
  <c r="L261" i="27"/>
  <c r="L258" i="27"/>
  <c r="L263" i="27"/>
  <c r="L259" i="27"/>
  <c r="L257" i="27"/>
  <c r="L256" i="27"/>
  <c r="L260" i="27"/>
  <c r="L255" i="27"/>
  <c r="L254" i="27"/>
  <c r="L235" i="27"/>
  <c r="L139" i="27"/>
  <c r="L249" i="27"/>
  <c r="L247" i="27"/>
  <c r="L250" i="27"/>
  <c r="L248" i="27"/>
  <c r="L251" i="27"/>
  <c r="L246" i="27"/>
  <c r="L242" i="27"/>
  <c r="L239" i="27"/>
  <c r="L238" i="27"/>
  <c r="L236" i="27"/>
  <c r="L245" i="27"/>
  <c r="L237" i="27"/>
  <c r="L244" i="27"/>
  <c r="L240" i="27"/>
  <c r="L241" i="27"/>
  <c r="L243" i="27"/>
  <c r="L221" i="27"/>
  <c r="L234" i="27"/>
  <c r="L231" i="27"/>
  <c r="L229" i="27"/>
  <c r="L230" i="27"/>
  <c r="L226" i="27"/>
  <c r="L232" i="27"/>
  <c r="L233" i="27"/>
  <c r="L227" i="27"/>
  <c r="L118" i="27"/>
  <c r="L224" i="27"/>
  <c r="L223" i="27"/>
  <c r="L225" i="27"/>
  <c r="L228" i="27"/>
  <c r="L222" i="27"/>
  <c r="L207" i="27"/>
  <c r="L220" i="27"/>
  <c r="L219" i="27"/>
  <c r="L217" i="27"/>
  <c r="L218" i="27"/>
  <c r="L216" i="27"/>
  <c r="L213" i="27"/>
  <c r="L214" i="27"/>
  <c r="L209" i="27"/>
  <c r="L212" i="27"/>
  <c r="L215" i="27"/>
  <c r="L211" i="27"/>
  <c r="L210" i="27"/>
  <c r="L208" i="27"/>
  <c r="L192" i="27"/>
  <c r="L193" i="27"/>
  <c r="L108" i="27"/>
  <c r="L205" i="27"/>
  <c r="L201" i="27"/>
  <c r="L202" i="27"/>
  <c r="L203" i="27"/>
  <c r="L204" i="27"/>
  <c r="L200" i="27"/>
  <c r="L199" i="27"/>
  <c r="L206" i="27"/>
  <c r="L196" i="27"/>
  <c r="L195" i="27"/>
  <c r="L197" i="27"/>
  <c r="L198" i="27"/>
  <c r="L194" i="27"/>
  <c r="L174" i="27"/>
  <c r="L175" i="27"/>
  <c r="L81" i="27"/>
  <c r="L190" i="27"/>
  <c r="L186" i="27"/>
  <c r="L187" i="27"/>
  <c r="L188" i="27"/>
  <c r="L189" i="27"/>
  <c r="L184" i="27"/>
  <c r="L185" i="27"/>
  <c r="L180" i="27"/>
  <c r="L181" i="27"/>
  <c r="L191" i="27"/>
  <c r="L182" i="27"/>
  <c r="L179" i="27"/>
  <c r="L178" i="27"/>
  <c r="L183" i="27"/>
  <c r="L176" i="27"/>
  <c r="L177" i="27"/>
  <c r="L168" i="27"/>
  <c r="L173" i="27"/>
  <c r="L172" i="27"/>
  <c r="L171" i="27"/>
  <c r="L170" i="27"/>
  <c r="L169" i="27"/>
  <c r="L26" i="27"/>
  <c r="L27" i="27"/>
  <c r="L28" i="27"/>
  <c r="L33" i="27"/>
  <c r="L34" i="27"/>
  <c r="L31" i="27"/>
  <c r="L32" i="27"/>
  <c r="L29" i="27"/>
  <c r="L30" i="27"/>
  <c r="L23" i="27"/>
  <c r="L24" i="27"/>
  <c r="L22" i="27"/>
  <c r="L9" i="27"/>
  <c r="L12" i="27"/>
  <c r="L10" i="27"/>
  <c r="L11" i="27"/>
  <c r="L13" i="27"/>
  <c r="L20" i="27"/>
  <c r="L21" i="27"/>
  <c r="L19" i="27"/>
  <c r="L17" i="27"/>
  <c r="L18" i="27"/>
  <c r="L15" i="27"/>
  <c r="L16" i="27"/>
  <c r="L14" i="27"/>
  <c r="L154" i="27"/>
  <c r="L164" i="27"/>
  <c r="L165" i="27"/>
  <c r="L161" i="27"/>
  <c r="L166" i="27"/>
  <c r="L156" i="27"/>
  <c r="L158" i="27"/>
  <c r="L162" i="27"/>
  <c r="L157" i="27"/>
  <c r="L163" i="27"/>
  <c r="L160" i="27"/>
  <c r="L159" i="27"/>
  <c r="L155" i="27"/>
  <c r="L141" i="27"/>
  <c r="L149" i="27"/>
  <c r="L152" i="27"/>
  <c r="L150" i="27"/>
  <c r="L151" i="27"/>
  <c r="L146" i="27"/>
  <c r="L147" i="27"/>
  <c r="L144" i="27"/>
  <c r="L148" i="27"/>
  <c r="L145" i="27"/>
  <c r="L143" i="27"/>
  <c r="L142" i="27"/>
  <c r="L119" i="27"/>
  <c r="L121" i="27"/>
  <c r="L136" i="27"/>
  <c r="L137" i="27"/>
  <c r="L133" i="27"/>
  <c r="L138" i="27"/>
  <c r="L134" i="27"/>
  <c r="L131" i="27"/>
  <c r="L132" i="27"/>
  <c r="L129" i="27"/>
  <c r="L130" i="27"/>
  <c r="L135" i="27"/>
  <c r="L127" i="27"/>
  <c r="L125" i="27"/>
  <c r="L122" i="27"/>
  <c r="L124" i="27"/>
  <c r="L126" i="27"/>
  <c r="L123" i="27"/>
  <c r="L128" i="27"/>
  <c r="L109" i="27"/>
  <c r="L116" i="27"/>
  <c r="L117" i="27"/>
  <c r="L112" i="27"/>
  <c r="L113" i="27"/>
  <c r="L115" i="27"/>
  <c r="L114" i="27"/>
  <c r="L111" i="27"/>
  <c r="L110" i="27"/>
  <c r="L86" i="27"/>
  <c r="L92" i="27"/>
  <c r="L93" i="27"/>
  <c r="L94" i="27"/>
  <c r="L91" i="27"/>
  <c r="L89" i="27"/>
  <c r="L90" i="27"/>
  <c r="L87" i="27"/>
  <c r="L88" i="27"/>
  <c r="L85" i="27"/>
  <c r="L95" i="27"/>
  <c r="L103" i="27"/>
  <c r="L104" i="27"/>
  <c r="L105" i="27"/>
  <c r="L106" i="27"/>
  <c r="L102" i="27"/>
  <c r="L99" i="27"/>
  <c r="L100" i="27"/>
  <c r="L97" i="27"/>
  <c r="L101" i="27"/>
  <c r="L98" i="27"/>
  <c r="L107" i="27"/>
  <c r="L96" i="27"/>
  <c r="L83" i="27"/>
  <c r="L84" i="27"/>
  <c r="L58" i="27"/>
  <c r="L65" i="27"/>
  <c r="L66" i="27"/>
  <c r="L67" i="27"/>
  <c r="L64" i="27"/>
  <c r="L63" i="27"/>
  <c r="L61" i="27"/>
  <c r="L59" i="27"/>
  <c r="L57" i="27"/>
  <c r="L62" i="27"/>
  <c r="L60" i="27"/>
  <c r="L68" i="27"/>
  <c r="L78" i="27"/>
  <c r="L79" i="27"/>
  <c r="L74" i="27"/>
  <c r="L80" i="27"/>
  <c r="L77" i="27"/>
  <c r="L75" i="27"/>
  <c r="L71" i="27"/>
  <c r="L76" i="27"/>
  <c r="L72" i="27"/>
  <c r="L73" i="27"/>
  <c r="L69" i="27"/>
  <c r="L70" i="27"/>
  <c r="L805" i="27"/>
  <c r="L804" i="27"/>
  <c r="L803" i="27"/>
  <c r="L782" i="27"/>
  <c r="L783" i="27"/>
  <c r="L784" i="27"/>
  <c r="L786" i="27"/>
  <c r="L785" i="27"/>
  <c r="L779" i="27"/>
  <c r="L781" i="27"/>
  <c r="L780" i="27"/>
  <c r="L787" i="27"/>
  <c r="L791" i="27"/>
  <c r="L790" i="27"/>
  <c r="L789" i="27"/>
  <c r="L788" i="27"/>
  <c r="L796" i="27"/>
  <c r="L799" i="27"/>
  <c r="L798" i="27"/>
  <c r="L797" i="27"/>
  <c r="L795" i="27"/>
  <c r="L793" i="27"/>
  <c r="L794" i="27"/>
  <c r="L792" i="27"/>
  <c r="L801" i="27"/>
  <c r="L802" i="27"/>
  <c r="L800" i="27"/>
  <c r="L669" i="27"/>
  <c r="L672" i="27"/>
  <c r="L675" i="27"/>
  <c r="L674" i="27"/>
  <c r="L671" i="27"/>
  <c r="L670" i="27"/>
  <c r="L673" i="27"/>
  <c r="L681" i="27"/>
  <c r="L683" i="27"/>
  <c r="L680" i="27"/>
  <c r="L682" i="27"/>
  <c r="L677" i="27"/>
  <c r="L679" i="27"/>
  <c r="L676" i="27"/>
  <c r="L678" i="27"/>
  <c r="L663" i="27"/>
  <c r="L666" i="27"/>
  <c r="L668" i="27"/>
  <c r="L667" i="27"/>
  <c r="L664" i="27"/>
  <c r="L665" i="27"/>
  <c r="L659" i="27"/>
  <c r="L661" i="27"/>
  <c r="L660" i="27"/>
  <c r="L655" i="27"/>
  <c r="L656" i="27"/>
  <c r="L658" i="27"/>
  <c r="L657" i="27"/>
  <c r="L641" i="27"/>
  <c r="L643" i="27"/>
  <c r="L644" i="27"/>
  <c r="L645" i="27"/>
  <c r="L642" i="27"/>
  <c r="L646" i="27"/>
  <c r="L653" i="27"/>
  <c r="L651" i="27"/>
  <c r="L652" i="27"/>
  <c r="L648" i="27"/>
  <c r="L649" i="27"/>
  <c r="L647" i="27"/>
  <c r="L654" i="27"/>
  <c r="L650" i="27"/>
  <c r="L776" i="27"/>
  <c r="L755" i="27"/>
  <c r="L756" i="27"/>
  <c r="L757" i="27"/>
  <c r="L758" i="27"/>
  <c r="L725" i="27"/>
  <c r="L726" i="27"/>
  <c r="L712" i="27"/>
  <c r="L715" i="27"/>
  <c r="L713" i="27"/>
  <c r="L714" i="27"/>
  <c r="L774" i="27"/>
  <c r="L775" i="27"/>
  <c r="L748" i="27"/>
  <c r="L752" i="27"/>
  <c r="L754" i="27"/>
  <c r="L753" i="27"/>
  <c r="L749" i="27"/>
  <c r="L750" i="27"/>
  <c r="L751" i="27"/>
  <c r="L769" i="27"/>
  <c r="L770" i="27"/>
  <c r="L773" i="27"/>
  <c r="L771" i="27"/>
  <c r="L772" i="27"/>
  <c r="L759" i="27"/>
  <c r="L767" i="27"/>
  <c r="L763" i="27"/>
  <c r="L765" i="27"/>
  <c r="L768" i="27"/>
  <c r="L766" i="27"/>
  <c r="L764" i="27"/>
  <c r="L760" i="27"/>
  <c r="L762" i="27"/>
  <c r="L761" i="27"/>
  <c r="L735" i="27"/>
  <c r="L741" i="27"/>
  <c r="L738" i="27"/>
  <c r="L739" i="27"/>
  <c r="L737" i="27"/>
  <c r="L736" i="27"/>
  <c r="L740" i="27"/>
  <c r="L727" i="27"/>
  <c r="L729" i="27"/>
  <c r="L728" i="27"/>
  <c r="L716" i="27"/>
  <c r="L723" i="27"/>
  <c r="L719" i="27"/>
  <c r="L720" i="27"/>
  <c r="L722" i="27"/>
  <c r="L721" i="27"/>
  <c r="L718" i="27"/>
  <c r="L717" i="27"/>
  <c r="L707" i="27"/>
  <c r="L708" i="27"/>
  <c r="L710" i="27"/>
  <c r="L711" i="27"/>
  <c r="L709" i="27"/>
  <c r="L742" i="27"/>
  <c r="L743" i="27"/>
  <c r="L745" i="27"/>
  <c r="L746" i="27"/>
  <c r="L744" i="27"/>
  <c r="L747" i="27"/>
  <c r="L730" i="27"/>
  <c r="L731" i="27"/>
  <c r="L733" i="27"/>
  <c r="L732" i="27"/>
  <c r="L734" i="27"/>
  <c r="L640" i="27"/>
  <c r="L638" i="27"/>
  <c r="L639" i="27"/>
  <c r="L636" i="27"/>
  <c r="L637" i="27"/>
  <c r="L634" i="27"/>
  <c r="L635" i="27"/>
  <c r="L687" i="27"/>
  <c r="L688" i="27"/>
  <c r="L686" i="27"/>
  <c r="L630" i="27"/>
  <c r="L631" i="27"/>
  <c r="L615" i="27"/>
  <c r="L617" i="27"/>
  <c r="L618" i="27"/>
  <c r="L623" i="27"/>
  <c r="L629" i="27"/>
  <c r="L625" i="27"/>
  <c r="L627" i="27"/>
  <c r="L624" i="27"/>
  <c r="L628" i="27"/>
  <c r="L622" i="27"/>
  <c r="L619" i="27"/>
  <c r="L620" i="27"/>
  <c r="L616" i="27"/>
  <c r="L621" i="27"/>
  <c r="L626" i="27"/>
  <c r="L605" i="27"/>
  <c r="L607" i="27"/>
  <c r="L610" i="27"/>
  <c r="L612" i="27"/>
  <c r="L611" i="27"/>
  <c r="L609" i="27"/>
  <c r="L613" i="27"/>
  <c r="L604" i="27"/>
  <c r="L606" i="27"/>
  <c r="L608" i="27"/>
  <c r="L588" i="27"/>
  <c r="L589" i="27"/>
  <c r="L590" i="27"/>
  <c r="L597" i="27"/>
  <c r="L591" i="27"/>
  <c r="L595" i="27"/>
  <c r="L598" i="27"/>
  <c r="L600" i="27"/>
  <c r="L601" i="27"/>
  <c r="L602" i="27"/>
  <c r="L596" i="27"/>
  <c r="L592" i="27"/>
  <c r="L593" i="27"/>
  <c r="L594" i="27"/>
  <c r="L599" i="27"/>
  <c r="L542" i="27"/>
  <c r="L544" i="27"/>
  <c r="L545" i="27"/>
  <c r="L546" i="27"/>
  <c r="L543" i="27"/>
  <c r="L565" i="27"/>
  <c r="L560" i="27"/>
  <c r="L567" i="27"/>
  <c r="L570" i="27"/>
  <c r="L568" i="27"/>
  <c r="L563" i="27"/>
  <c r="L571" i="27"/>
  <c r="L572" i="27"/>
  <c r="L573" i="27"/>
  <c r="L566" i="27"/>
  <c r="L564" i="27"/>
  <c r="L562" i="27"/>
  <c r="L561" i="27"/>
  <c r="L569" i="27"/>
  <c r="L584" i="27"/>
  <c r="L583" i="27"/>
  <c r="L579" i="27"/>
  <c r="L575" i="27"/>
  <c r="L582" i="27"/>
  <c r="L581" i="27"/>
  <c r="L574" i="27"/>
  <c r="L577" i="27"/>
  <c r="L580" i="27"/>
  <c r="L578" i="27"/>
  <c r="L576" i="27"/>
  <c r="L556" i="27"/>
  <c r="L551" i="27"/>
  <c r="L554" i="27"/>
  <c r="L553" i="27"/>
  <c r="L555" i="27"/>
  <c r="L557" i="27"/>
  <c r="L558" i="27"/>
  <c r="L552" i="27"/>
  <c r="L548" i="27"/>
  <c r="L549" i="27"/>
  <c r="L550" i="27"/>
  <c r="L521" i="27"/>
  <c r="L527" i="27"/>
  <c r="L525" i="27"/>
  <c r="L533" i="27"/>
  <c r="L536" i="27"/>
  <c r="L534" i="27"/>
  <c r="L532" i="27"/>
  <c r="L526" i="27"/>
  <c r="L524" i="27"/>
  <c r="L522" i="27"/>
  <c r="L523" i="27"/>
  <c r="L531" i="27"/>
  <c r="L535" i="27"/>
  <c r="L530" i="27"/>
  <c r="L529" i="27"/>
  <c r="L528" i="27"/>
  <c r="L538" i="27"/>
  <c r="L537" i="27"/>
  <c r="L539" i="27"/>
  <c r="L540" i="27"/>
  <c r="L515" i="27"/>
  <c r="L517" i="27"/>
  <c r="L516" i="27"/>
  <c r="L518" i="27"/>
  <c r="L519" i="27"/>
  <c r="L478" i="27"/>
  <c r="L485" i="27"/>
  <c r="L489" i="27"/>
  <c r="L495" i="27"/>
  <c r="L490" i="27"/>
  <c r="L492" i="27"/>
  <c r="L493" i="27"/>
  <c r="L494" i="27"/>
  <c r="L488" i="27"/>
  <c r="L484" i="27"/>
  <c r="L479" i="27"/>
  <c r="L480" i="27"/>
  <c r="L482" i="27"/>
  <c r="L491" i="27"/>
  <c r="L483" i="27"/>
  <c r="L487" i="27"/>
  <c r="L481" i="27"/>
  <c r="L486" i="27"/>
  <c r="L465" i="27"/>
  <c r="L476" i="27"/>
  <c r="L470" i="27"/>
  <c r="L475" i="27"/>
  <c r="L472" i="27"/>
  <c r="L474" i="27"/>
  <c r="L471" i="27"/>
  <c r="L464" i="27"/>
  <c r="L473" i="27"/>
  <c r="L466" i="27"/>
  <c r="L463" i="27"/>
  <c r="L468" i="27"/>
  <c r="L469" i="27"/>
  <c r="L467" i="27"/>
  <c r="L457" i="27"/>
  <c r="L460" i="27"/>
  <c r="L462" i="27"/>
  <c r="L461" i="27"/>
  <c r="L459" i="27"/>
  <c r="L458" i="27"/>
  <c r="L507" i="27"/>
  <c r="L509" i="27"/>
  <c r="L508" i="27"/>
  <c r="L501" i="27"/>
  <c r="L497" i="27"/>
  <c r="L506" i="27"/>
  <c r="L505" i="27"/>
  <c r="L499" i="27"/>
  <c r="L496" i="27"/>
  <c r="L500" i="27"/>
  <c r="L504" i="27"/>
  <c r="L502" i="27"/>
  <c r="L498" i="27"/>
  <c r="L503" i="27"/>
  <c r="L456" i="27"/>
  <c r="L454" i="27"/>
  <c r="L455" i="27"/>
  <c r="L417" i="27"/>
  <c r="L427" i="27"/>
  <c r="L430" i="27"/>
  <c r="L437" i="27"/>
  <c r="L431" i="27"/>
  <c r="L434" i="27"/>
  <c r="L435" i="27"/>
  <c r="L436" i="27"/>
  <c r="L429" i="27"/>
  <c r="L422" i="27"/>
  <c r="L433" i="27"/>
  <c r="L419" i="27"/>
  <c r="L424" i="27"/>
  <c r="L418" i="27"/>
  <c r="L421" i="27"/>
  <c r="L425" i="27"/>
  <c r="L426" i="27"/>
  <c r="L432" i="27"/>
  <c r="L428" i="27"/>
  <c r="L423" i="27"/>
  <c r="L420" i="27"/>
  <c r="L403" i="27"/>
  <c r="L407" i="27"/>
  <c r="L413" i="27"/>
  <c r="L415" i="27"/>
  <c r="L414" i="27"/>
  <c r="L410" i="27"/>
  <c r="L411" i="27"/>
  <c r="L412" i="27"/>
  <c r="L409" i="27"/>
  <c r="L404" i="27"/>
  <c r="L405" i="27"/>
  <c r="L408" i="27"/>
  <c r="L406" i="27"/>
  <c r="L396" i="27"/>
  <c r="L399" i="27"/>
  <c r="L402" i="27"/>
  <c r="L401" i="27"/>
  <c r="L400" i="27"/>
  <c r="L397" i="27"/>
  <c r="L398" i="27"/>
  <c r="L450" i="27"/>
  <c r="L449" i="27"/>
  <c r="L451" i="27"/>
  <c r="L443" i="27"/>
  <c r="L439" i="27"/>
  <c r="L448" i="27"/>
  <c r="L447" i="27"/>
  <c r="L438" i="27"/>
  <c r="L446" i="27"/>
  <c r="L441" i="27"/>
  <c r="L444" i="27"/>
  <c r="L442" i="27"/>
  <c r="L445" i="27"/>
  <c r="L440" i="27"/>
  <c r="L541" i="27"/>
  <c r="L513" i="27"/>
  <c r="L6" i="27"/>
  <c r="L8" i="27"/>
  <c r="L7" i="27"/>
  <c r="L832" i="27"/>
  <c r="L831" i="27"/>
  <c r="L833" i="27"/>
  <c r="L825" i="27"/>
  <c r="L834" i="27"/>
  <c r="L836" i="27"/>
  <c r="L839" i="27"/>
  <c r="L838" i="27"/>
  <c r="L837" i="27"/>
  <c r="L835" i="27"/>
  <c r="L826" i="27"/>
  <c r="L829" i="27"/>
  <c r="L828" i="27"/>
  <c r="L830" i="27"/>
  <c r="L827" i="27"/>
  <c r="L819" i="27"/>
  <c r="L821" i="27"/>
  <c r="L824" i="27"/>
  <c r="L822" i="27"/>
  <c r="L823" i="27"/>
  <c r="L820" i="27"/>
  <c r="M847" i="27"/>
  <c r="BD847" i="27" s="1"/>
  <c r="BF847" i="27" s="1"/>
  <c r="M855" i="27"/>
  <c r="BD855" i="27" s="1"/>
  <c r="BF855" i="27" s="1"/>
  <c r="M856" i="27"/>
  <c r="BD856" i="27" s="1"/>
  <c r="BF856" i="27" s="1"/>
  <c r="M857" i="27"/>
  <c r="BD857" i="27" s="1"/>
  <c r="BF857" i="27" s="1"/>
  <c r="M850" i="27"/>
  <c r="BD850" i="27" s="1"/>
  <c r="BF850" i="27" s="1"/>
  <c r="M851" i="27"/>
  <c r="BD851" i="27" s="1"/>
  <c r="BF851" i="27" s="1"/>
  <c r="M852" i="27"/>
  <c r="BD852" i="27" s="1"/>
  <c r="BF852" i="27" s="1"/>
  <c r="M849" i="27"/>
  <c r="BD849" i="27" s="1"/>
  <c r="BF849" i="27" s="1"/>
  <c r="M854" i="27"/>
  <c r="BD854" i="27" s="1"/>
  <c r="BF854" i="27" s="1"/>
  <c r="M853" i="27"/>
  <c r="BD853" i="27" s="1"/>
  <c r="BF853" i="27" s="1"/>
  <c r="M842" i="27"/>
  <c r="BD842" i="27" s="1"/>
  <c r="BF842" i="27" s="1"/>
  <c r="M840" i="27"/>
  <c r="BD840" i="27" s="1"/>
  <c r="BF840" i="27" s="1"/>
  <c r="M841" i="27"/>
  <c r="BD841" i="27" s="1"/>
  <c r="BF841" i="27" s="1"/>
  <c r="M871" i="27"/>
  <c r="BD871" i="27" s="1"/>
  <c r="BF871" i="27" s="1"/>
  <c r="M872" i="27"/>
  <c r="BD872" i="27" s="1"/>
  <c r="BF872" i="27" s="1"/>
  <c r="M870" i="27"/>
  <c r="BD870" i="27" s="1"/>
  <c r="BF870" i="27" s="1"/>
  <c r="M874" i="27"/>
  <c r="BD874" i="27" s="1"/>
  <c r="BF874" i="27" s="1"/>
  <c r="M875" i="27"/>
  <c r="M873" i="27"/>
  <c r="BD873" i="27" s="1"/>
  <c r="BF873" i="27" s="1"/>
  <c r="M859" i="27"/>
  <c r="BD859" i="27" s="1"/>
  <c r="BF859" i="27" s="1"/>
  <c r="M861" i="27"/>
  <c r="BD861" i="27" s="1"/>
  <c r="BF861" i="27" s="1"/>
  <c r="M862" i="27"/>
  <c r="M860" i="27"/>
  <c r="BD860" i="27" s="1"/>
  <c r="BF860" i="27" s="1"/>
  <c r="M858" i="27"/>
  <c r="BD858" i="27" s="1"/>
  <c r="BF858" i="27" s="1"/>
  <c r="M863" i="27"/>
  <c r="BD863" i="27" s="1"/>
  <c r="BF863" i="27" s="1"/>
  <c r="M864" i="27"/>
  <c r="BD864" i="27" s="1"/>
  <c r="BF864" i="27" s="1"/>
  <c r="M865" i="27"/>
  <c r="BD865" i="27" s="1"/>
  <c r="BF865" i="27" s="1"/>
  <c r="M866" i="27"/>
  <c r="M868" i="27"/>
  <c r="BD868" i="27" s="1"/>
  <c r="BF868" i="27" s="1"/>
  <c r="M869" i="27"/>
  <c r="BD869" i="27" s="1"/>
  <c r="BF869" i="27" s="1"/>
  <c r="M867" i="27"/>
  <c r="BD867" i="27" s="1"/>
  <c r="BF867" i="27" s="1"/>
  <c r="M876" i="27"/>
  <c r="M878" i="27"/>
  <c r="BD878" i="27" s="1"/>
  <c r="BF878" i="27" s="1"/>
  <c r="M879" i="27"/>
  <c r="M877" i="27"/>
  <c r="BD877" i="27" s="1"/>
  <c r="BF877" i="27" s="1"/>
  <c r="M691" i="27"/>
  <c r="BD691" i="27" s="1"/>
  <c r="BF691" i="27" s="1"/>
  <c r="M694" i="27"/>
  <c r="BD694" i="27" s="1"/>
  <c r="BF694" i="27" s="1"/>
  <c r="M697" i="27"/>
  <c r="M695" i="27"/>
  <c r="BD695" i="27" s="1"/>
  <c r="BF695" i="27" s="1"/>
  <c r="M696" i="27"/>
  <c r="BD696" i="27" s="1"/>
  <c r="BF696" i="27" s="1"/>
  <c r="M692" i="27"/>
  <c r="BD692" i="27" s="1"/>
  <c r="BF692" i="27" s="1"/>
  <c r="M693" i="27"/>
  <c r="BD693" i="27" s="1"/>
  <c r="BF693" i="27" s="1"/>
  <c r="M698" i="27"/>
  <c r="BD698" i="27" s="1"/>
  <c r="BF698" i="27" s="1"/>
  <c r="M703" i="27"/>
  <c r="BD703" i="27" s="1"/>
  <c r="BF703" i="27" s="1"/>
  <c r="M704" i="27"/>
  <c r="BD704" i="27" s="1"/>
  <c r="BF704" i="27" s="1"/>
  <c r="M699" i="27"/>
  <c r="BD699" i="27" s="1"/>
  <c r="BF699" i="27" s="1"/>
  <c r="M700" i="27"/>
  <c r="BD700" i="27" s="1"/>
  <c r="BF700" i="27" s="1"/>
  <c r="M701" i="27"/>
  <c r="BD701" i="27" s="1"/>
  <c r="BF701" i="27" s="1"/>
  <c r="M702" i="27"/>
  <c r="BD702" i="27" s="1"/>
  <c r="BF702" i="27" s="1"/>
  <c r="M689" i="27"/>
  <c r="BD689" i="27" s="1"/>
  <c r="BF689" i="27" s="1"/>
  <c r="M690" i="27"/>
  <c r="BD690" i="27" s="1"/>
  <c r="BF690" i="27" s="1"/>
  <c r="M818" i="27"/>
  <c r="BD818" i="27" s="1"/>
  <c r="BF818" i="27" s="1"/>
  <c r="M817" i="27"/>
  <c r="BD817" i="27" s="1"/>
  <c r="BF817" i="27" s="1"/>
  <c r="M816" i="27"/>
  <c r="BD816" i="27" s="1"/>
  <c r="BF816" i="27" s="1"/>
  <c r="M815" i="27"/>
  <c r="BD815" i="27" s="1"/>
  <c r="BF815" i="27" s="1"/>
  <c r="M814" i="27"/>
  <c r="BD814" i="27" s="1"/>
  <c r="BF814" i="27" s="1"/>
  <c r="M813" i="27"/>
  <c r="BD813" i="27" s="1"/>
  <c r="BF813" i="27" s="1"/>
  <c r="M812" i="27"/>
  <c r="BD812" i="27" s="1"/>
  <c r="BF812" i="27" s="1"/>
  <c r="M810" i="27"/>
  <c r="BD810" i="27" s="1"/>
  <c r="BF810" i="27" s="1"/>
  <c r="M811" i="27"/>
  <c r="BD811" i="27" s="1"/>
  <c r="BF811" i="27" s="1"/>
  <c r="M809" i="27"/>
  <c r="BD809" i="27" s="1"/>
  <c r="BF809" i="27" s="1"/>
  <c r="M808" i="27"/>
  <c r="BD808" i="27" s="1"/>
  <c r="BF808" i="27" s="1"/>
  <c r="M807" i="27"/>
  <c r="BD807" i="27" s="1"/>
  <c r="BF807" i="27" s="1"/>
  <c r="M806" i="27"/>
  <c r="BD806" i="27" s="1"/>
  <c r="BF806" i="27" s="1"/>
  <c r="M53" i="27"/>
  <c r="BD53" i="27" s="1"/>
  <c r="BF53" i="27" s="1"/>
  <c r="M54" i="27"/>
  <c r="BD54" i="27" s="1"/>
  <c r="BF54" i="27" s="1"/>
  <c r="M374" i="27"/>
  <c r="BD374" i="27" s="1"/>
  <c r="BF374" i="27" s="1"/>
  <c r="M389" i="27"/>
  <c r="BD389" i="27" s="1"/>
  <c r="BF389" i="27" s="1"/>
  <c r="M382" i="27"/>
  <c r="BD382" i="27" s="1"/>
  <c r="BF382" i="27" s="1"/>
  <c r="M383" i="27"/>
  <c r="M384" i="27"/>
  <c r="BD384" i="27" s="1"/>
  <c r="BF384" i="27" s="1"/>
  <c r="M390" i="27"/>
  <c r="BD390" i="27" s="1"/>
  <c r="BF390" i="27" s="1"/>
  <c r="M391" i="27"/>
  <c r="BD391" i="27" s="1"/>
  <c r="BF391" i="27" s="1"/>
  <c r="M386" i="27"/>
  <c r="BD386" i="27" s="1"/>
  <c r="BF386" i="27" s="1"/>
  <c r="M385" i="27"/>
  <c r="BD385" i="27" s="1"/>
  <c r="BF385" i="27" s="1"/>
  <c r="M387" i="27"/>
  <c r="BD387" i="27" s="1"/>
  <c r="BF387" i="27" s="1"/>
  <c r="M388" i="27"/>
  <c r="BD388" i="27" s="1"/>
  <c r="BF388" i="27" s="1"/>
  <c r="M379" i="27"/>
  <c r="BD379" i="27" s="1"/>
  <c r="BF379" i="27" s="1"/>
  <c r="M375" i="27"/>
  <c r="BD375" i="27" s="1"/>
  <c r="BF375" i="27" s="1"/>
  <c r="M380" i="27"/>
  <c r="BD380" i="27" s="1"/>
  <c r="BF380" i="27" s="1"/>
  <c r="M381" i="27"/>
  <c r="BD381" i="27" s="1"/>
  <c r="BF381" i="27" s="1"/>
  <c r="M376" i="27"/>
  <c r="M378" i="27"/>
  <c r="M373" i="27"/>
  <c r="M377" i="27"/>
  <c r="BD377" i="27" s="1"/>
  <c r="BF377" i="27" s="1"/>
  <c r="M360" i="27"/>
  <c r="BD360" i="27" s="1"/>
  <c r="BF360" i="27" s="1"/>
  <c r="M367" i="27"/>
  <c r="BD367" i="27" s="1"/>
  <c r="BF367" i="27" s="1"/>
  <c r="M368" i="27"/>
  <c r="BD368" i="27" s="1"/>
  <c r="BF368" i="27" s="1"/>
  <c r="M371" i="27"/>
  <c r="BD371" i="27" s="1"/>
  <c r="BF371" i="27" s="1"/>
  <c r="M372" i="27"/>
  <c r="BD372" i="27" s="1"/>
  <c r="BF372" i="27" s="1"/>
  <c r="M369" i="27"/>
  <c r="BD369" i="27" s="1"/>
  <c r="BF369" i="27" s="1"/>
  <c r="M370" i="27"/>
  <c r="BD370" i="27" s="1"/>
  <c r="BF370" i="27" s="1"/>
  <c r="M364" i="27"/>
  <c r="BD364" i="27" s="1"/>
  <c r="BF364" i="27" s="1"/>
  <c r="M365" i="27"/>
  <c r="BD365" i="27" s="1"/>
  <c r="BF365" i="27" s="1"/>
  <c r="M366" i="27"/>
  <c r="BD366" i="27" s="1"/>
  <c r="BF366" i="27" s="1"/>
  <c r="M362" i="27"/>
  <c r="BD362" i="27" s="1"/>
  <c r="BF362" i="27" s="1"/>
  <c r="M363" i="27"/>
  <c r="BD363" i="27" s="1"/>
  <c r="BF363" i="27" s="1"/>
  <c r="M359" i="27"/>
  <c r="BD359" i="27" s="1"/>
  <c r="BF359" i="27" s="1"/>
  <c r="M361" i="27"/>
  <c r="BD361" i="27" s="1"/>
  <c r="BF361" i="27" s="1"/>
  <c r="M345" i="27"/>
  <c r="BD345" i="27" s="1"/>
  <c r="BF345" i="27" s="1"/>
  <c r="M357" i="27"/>
  <c r="BD357" i="27" s="1"/>
  <c r="BF357" i="27" s="1"/>
  <c r="M352" i="27"/>
  <c r="BD352" i="27" s="1"/>
  <c r="BF352" i="27" s="1"/>
  <c r="M358" i="27"/>
  <c r="BD358" i="27" s="1"/>
  <c r="BF358" i="27" s="1"/>
  <c r="M354" i="27"/>
  <c r="BD354" i="27" s="1"/>
  <c r="BF354" i="27" s="1"/>
  <c r="M353" i="27"/>
  <c r="BD353" i="27" s="1"/>
  <c r="BF353" i="27" s="1"/>
  <c r="M355" i="27"/>
  <c r="BD355" i="27" s="1"/>
  <c r="BF355" i="27" s="1"/>
  <c r="M356" i="27"/>
  <c r="BD356" i="27" s="1"/>
  <c r="BF356" i="27" s="1"/>
  <c r="M350" i="27"/>
  <c r="BD350" i="27" s="1"/>
  <c r="BF350" i="27" s="1"/>
  <c r="M346" i="27"/>
  <c r="BD346" i="27" s="1"/>
  <c r="BF346" i="27" s="1"/>
  <c r="M349" i="27"/>
  <c r="BD349" i="27" s="1"/>
  <c r="BF349" i="27" s="1"/>
  <c r="M351" i="27"/>
  <c r="BD351" i="27" s="1"/>
  <c r="BF351" i="27" s="1"/>
  <c r="M348" i="27"/>
  <c r="M347" i="27"/>
  <c r="BD347" i="27" s="1"/>
  <c r="BF347" i="27" s="1"/>
  <c r="M344" i="27"/>
  <c r="BD344" i="27" s="1"/>
  <c r="BF344" i="27" s="1"/>
  <c r="M334" i="27"/>
  <c r="BD334" i="27" s="1"/>
  <c r="BF334" i="27" s="1"/>
  <c r="M341" i="27"/>
  <c r="BD341" i="27" s="1"/>
  <c r="BF341" i="27" s="1"/>
  <c r="M342" i="27"/>
  <c r="BD342" i="27" s="1"/>
  <c r="BF342" i="27" s="1"/>
  <c r="M338" i="27"/>
  <c r="M339" i="27"/>
  <c r="BD339" i="27" s="1"/>
  <c r="BF339" i="27" s="1"/>
  <c r="M340" i="27"/>
  <c r="BD340" i="27" s="1"/>
  <c r="BF340" i="27" s="1"/>
  <c r="M335" i="27"/>
  <c r="M336" i="27"/>
  <c r="BD336" i="27" s="1"/>
  <c r="BF336" i="27" s="1"/>
  <c r="M337" i="27"/>
  <c r="BD337" i="27" s="1"/>
  <c r="BF337" i="27" s="1"/>
  <c r="M333" i="27"/>
  <c r="BD333" i="27" s="1"/>
  <c r="BF333" i="27" s="1"/>
  <c r="M316" i="27"/>
  <c r="BD316" i="27" s="1"/>
  <c r="BF316" i="27" s="1"/>
  <c r="M330" i="27"/>
  <c r="BD330" i="27" s="1"/>
  <c r="BF330" i="27" s="1"/>
  <c r="M324" i="27"/>
  <c r="BD324" i="27" s="1"/>
  <c r="BF324" i="27" s="1"/>
  <c r="M325" i="27"/>
  <c r="BD325" i="27" s="1"/>
  <c r="BF325" i="27" s="1"/>
  <c r="M326" i="27"/>
  <c r="BD326" i="27" s="1"/>
  <c r="BF326" i="27" s="1"/>
  <c r="M331" i="27"/>
  <c r="BD331" i="27" s="1"/>
  <c r="BF331" i="27" s="1"/>
  <c r="M332" i="27"/>
  <c r="BD332" i="27" s="1"/>
  <c r="BF332" i="27" s="1"/>
  <c r="M328" i="27"/>
  <c r="BD328" i="27" s="1"/>
  <c r="BF328" i="27" s="1"/>
  <c r="M327" i="27"/>
  <c r="BD327" i="27" s="1"/>
  <c r="BF327" i="27" s="1"/>
  <c r="M323" i="27"/>
  <c r="M329" i="27"/>
  <c r="BD329" i="27" s="1"/>
  <c r="BF329" i="27" s="1"/>
  <c r="M320" i="27"/>
  <c r="BD320" i="27" s="1"/>
  <c r="BF320" i="27" s="1"/>
  <c r="M321" i="27"/>
  <c r="M322" i="27"/>
  <c r="BD322" i="27" s="1"/>
  <c r="BF322" i="27" s="1"/>
  <c r="M317" i="27"/>
  <c r="BD317" i="27" s="1"/>
  <c r="BF317" i="27" s="1"/>
  <c r="M318" i="27"/>
  <c r="BD318" i="27" s="1"/>
  <c r="BF318" i="27" s="1"/>
  <c r="M319" i="27"/>
  <c r="BD319" i="27" s="1"/>
  <c r="BF319" i="27" s="1"/>
  <c r="M315" i="27"/>
  <c r="BD315" i="27" s="1"/>
  <c r="BF315" i="27" s="1"/>
  <c r="M297" i="27"/>
  <c r="BD297" i="27" s="1"/>
  <c r="BF297" i="27" s="1"/>
  <c r="M312" i="27"/>
  <c r="BD312" i="27" s="1"/>
  <c r="BF312" i="27" s="1"/>
  <c r="M305" i="27"/>
  <c r="BD305" i="27" s="1"/>
  <c r="BF305" i="27" s="1"/>
  <c r="M306" i="27"/>
  <c r="BD306" i="27" s="1"/>
  <c r="BF306" i="27" s="1"/>
  <c r="M301" i="27"/>
  <c r="BD301" i="27" s="1"/>
  <c r="BF301" i="27" s="1"/>
  <c r="M313" i="27"/>
  <c r="BD313" i="27" s="1"/>
  <c r="BF313" i="27" s="1"/>
  <c r="M314" i="27"/>
  <c r="BD314" i="27" s="1"/>
  <c r="BF314" i="27" s="1"/>
  <c r="M309" i="27"/>
  <c r="M307" i="27"/>
  <c r="BD307" i="27" s="1"/>
  <c r="BF307" i="27" s="1"/>
  <c r="M310" i="27"/>
  <c r="BD310" i="27" s="1"/>
  <c r="BF310" i="27" s="1"/>
  <c r="M311" i="27"/>
  <c r="M303" i="27"/>
  <c r="BD303" i="27" s="1"/>
  <c r="BF303" i="27" s="1"/>
  <c r="M298" i="27"/>
  <c r="BD298" i="27" s="1"/>
  <c r="BF298" i="27" s="1"/>
  <c r="M304" i="27"/>
  <c r="BD304" i="27" s="1"/>
  <c r="BF304" i="27" s="1"/>
  <c r="M300" i="27"/>
  <c r="BD300" i="27" s="1"/>
  <c r="BF300" i="27" s="1"/>
  <c r="M308" i="27"/>
  <c r="BD308" i="27" s="1"/>
  <c r="BF308" i="27" s="1"/>
  <c r="M302" i="27"/>
  <c r="BD302" i="27" s="1"/>
  <c r="BF302" i="27" s="1"/>
  <c r="M296" i="27"/>
  <c r="BD296" i="27" s="1"/>
  <c r="BF296" i="27" s="1"/>
  <c r="M299" i="27"/>
  <c r="BD299" i="27" s="1"/>
  <c r="BF299" i="27" s="1"/>
  <c r="M52" i="27"/>
  <c r="BD52" i="27" s="1"/>
  <c r="BF52" i="27" s="1"/>
  <c r="M35" i="27"/>
  <c r="BD35" i="27" s="1"/>
  <c r="BF35" i="27" s="1"/>
  <c r="M36" i="27"/>
  <c r="BD36" i="27" s="1"/>
  <c r="BF36" i="27" s="1"/>
  <c r="M38" i="27"/>
  <c r="BD38" i="27" s="1"/>
  <c r="BF38" i="27" s="1"/>
  <c r="M37" i="27"/>
  <c r="BD37" i="27" s="1"/>
  <c r="BF37" i="27" s="1"/>
  <c r="M39" i="27"/>
  <c r="BD39" i="27" s="1"/>
  <c r="BF39" i="27" s="1"/>
  <c r="M40" i="27"/>
  <c r="BD40" i="27" s="1"/>
  <c r="BF40" i="27" s="1"/>
  <c r="M50" i="27"/>
  <c r="BD50" i="27" s="1"/>
  <c r="BF50" i="27" s="1"/>
  <c r="M47" i="27"/>
  <c r="BD47" i="27" s="1"/>
  <c r="BF47" i="27" s="1"/>
  <c r="M51" i="27"/>
  <c r="BD51" i="27" s="1"/>
  <c r="BF51" i="27" s="1"/>
  <c r="M48" i="27"/>
  <c r="BD48" i="27" s="1"/>
  <c r="BF48" i="27" s="1"/>
  <c r="M49" i="27"/>
  <c r="BD49" i="27" s="1"/>
  <c r="BF49" i="27" s="1"/>
  <c r="M46" i="27"/>
  <c r="BD46" i="27" s="1"/>
  <c r="BF46" i="27" s="1"/>
  <c r="M43" i="27"/>
  <c r="BD43" i="27" s="1"/>
  <c r="BF43" i="27" s="1"/>
  <c r="M41" i="27"/>
  <c r="BD41" i="27" s="1"/>
  <c r="BF41" i="27" s="1"/>
  <c r="M45" i="27"/>
  <c r="BD45" i="27" s="1"/>
  <c r="BF45" i="27" s="1"/>
  <c r="M42" i="27"/>
  <c r="BD42" i="27" s="1"/>
  <c r="BF42" i="27" s="1"/>
  <c r="M44" i="27"/>
  <c r="BD44" i="27" s="1"/>
  <c r="BF44" i="27" s="1"/>
  <c r="M279" i="27"/>
  <c r="BD279" i="27" s="1"/>
  <c r="BF279" i="27" s="1"/>
  <c r="M295" i="27"/>
  <c r="BD295" i="27" s="1"/>
  <c r="BF295" i="27" s="1"/>
  <c r="M293" i="27"/>
  <c r="BD293" i="27" s="1"/>
  <c r="BF293" i="27" s="1"/>
  <c r="M289" i="27"/>
  <c r="BD289" i="27" s="1"/>
  <c r="BF289" i="27" s="1"/>
  <c r="M290" i="27"/>
  <c r="BD290" i="27" s="1"/>
  <c r="BF290" i="27" s="1"/>
  <c r="M291" i="27"/>
  <c r="M292" i="27"/>
  <c r="BD292" i="27" s="1"/>
  <c r="BF292" i="27" s="1"/>
  <c r="M288" i="27"/>
  <c r="BD288" i="27" s="1"/>
  <c r="BF288" i="27" s="1"/>
  <c r="M285" i="27"/>
  <c r="BD285" i="27" s="1"/>
  <c r="BF285" i="27" s="1"/>
  <c r="M294" i="27"/>
  <c r="BD294" i="27" s="1"/>
  <c r="BF294" i="27" s="1"/>
  <c r="M286" i="27"/>
  <c r="BD286" i="27" s="1"/>
  <c r="BF286" i="27" s="1"/>
  <c r="M167" i="27"/>
  <c r="BD167" i="27" s="1"/>
  <c r="BF167" i="27" s="1"/>
  <c r="M287" i="27"/>
  <c r="BD287" i="27" s="1"/>
  <c r="BF287" i="27" s="1"/>
  <c r="M280" i="27"/>
  <c r="BD280" i="27" s="1"/>
  <c r="BF280" i="27" s="1"/>
  <c r="M284" i="27"/>
  <c r="M282" i="27"/>
  <c r="BD282" i="27" s="1"/>
  <c r="BF282" i="27" s="1"/>
  <c r="M283" i="27"/>
  <c r="BD283" i="27" s="1"/>
  <c r="BF283" i="27" s="1"/>
  <c r="M281" i="27"/>
  <c r="BD281" i="27" s="1"/>
  <c r="BF281" i="27" s="1"/>
  <c r="M265" i="27"/>
  <c r="BD265" i="27" s="1"/>
  <c r="BF265" i="27" s="1"/>
  <c r="M277" i="27"/>
  <c r="BD277" i="27" s="1"/>
  <c r="BF277" i="27" s="1"/>
  <c r="M275" i="27"/>
  <c r="BD275" i="27" s="1"/>
  <c r="BF275" i="27" s="1"/>
  <c r="M276" i="27"/>
  <c r="M274" i="27"/>
  <c r="BD274" i="27" s="1"/>
  <c r="BF274" i="27" s="1"/>
  <c r="M271" i="27"/>
  <c r="BD271" i="27" s="1"/>
  <c r="BF271" i="27" s="1"/>
  <c r="M278" i="27"/>
  <c r="BD278" i="27" s="1"/>
  <c r="BF278" i="27" s="1"/>
  <c r="M272" i="27"/>
  <c r="BD272" i="27" s="1"/>
  <c r="BF272" i="27" s="1"/>
  <c r="M268" i="27"/>
  <c r="BD268" i="27" s="1"/>
  <c r="BF268" i="27" s="1"/>
  <c r="M270" i="27"/>
  <c r="BD270" i="27" s="1"/>
  <c r="BF270" i="27" s="1"/>
  <c r="M269" i="27"/>
  <c r="M273" i="27"/>
  <c r="BD273" i="27" s="1"/>
  <c r="BF273" i="27" s="1"/>
  <c r="M267" i="27"/>
  <c r="BD267" i="27" s="1"/>
  <c r="BF267" i="27" s="1"/>
  <c r="M266" i="27"/>
  <c r="BD266" i="27" s="1"/>
  <c r="BF266" i="27" s="1"/>
  <c r="M253" i="27"/>
  <c r="BD253" i="27" s="1"/>
  <c r="BF253" i="27" s="1"/>
  <c r="M264" i="27"/>
  <c r="BD264" i="27" s="1"/>
  <c r="BF264" i="27" s="1"/>
  <c r="M262" i="27"/>
  <c r="BD262" i="27" s="1"/>
  <c r="BF262" i="27" s="1"/>
  <c r="M261" i="27"/>
  <c r="BD261" i="27" s="1"/>
  <c r="BF261" i="27" s="1"/>
  <c r="M258" i="27"/>
  <c r="BD258" i="27" s="1"/>
  <c r="BF258" i="27" s="1"/>
  <c r="M263" i="27"/>
  <c r="BD263" i="27" s="1"/>
  <c r="BF263" i="27" s="1"/>
  <c r="M259" i="27"/>
  <c r="BD259" i="27" s="1"/>
  <c r="BF259" i="27" s="1"/>
  <c r="M257" i="27"/>
  <c r="BD257" i="27" s="1"/>
  <c r="BF257" i="27" s="1"/>
  <c r="M256" i="27"/>
  <c r="BD256" i="27" s="1"/>
  <c r="BF256" i="27" s="1"/>
  <c r="M260" i="27"/>
  <c r="BD260" i="27" s="1"/>
  <c r="BF260" i="27" s="1"/>
  <c r="M255" i="27"/>
  <c r="BD255" i="27" s="1"/>
  <c r="BF255" i="27" s="1"/>
  <c r="M254" i="27"/>
  <c r="BD254" i="27" s="1"/>
  <c r="BF254" i="27" s="1"/>
  <c r="M235" i="27"/>
  <c r="BD235" i="27" s="1"/>
  <c r="BF235" i="27" s="1"/>
  <c r="M139" i="27"/>
  <c r="BD139" i="27" s="1"/>
  <c r="BF139" i="27" s="1"/>
  <c r="M249" i="27"/>
  <c r="BD249" i="27" s="1"/>
  <c r="BF249" i="27" s="1"/>
  <c r="M247" i="27"/>
  <c r="BD247" i="27" s="1"/>
  <c r="BF247" i="27" s="1"/>
  <c r="M250" i="27"/>
  <c r="BD250" i="27" s="1"/>
  <c r="BF250" i="27" s="1"/>
  <c r="M248" i="27"/>
  <c r="BD248" i="27" s="1"/>
  <c r="BF248" i="27" s="1"/>
  <c r="M251" i="27"/>
  <c r="BD251" i="27" s="1"/>
  <c r="BF251" i="27" s="1"/>
  <c r="M246" i="27"/>
  <c r="BD246" i="27" s="1"/>
  <c r="BF246" i="27" s="1"/>
  <c r="M242" i="27"/>
  <c r="M239" i="27"/>
  <c r="M238" i="27"/>
  <c r="BD238" i="27" s="1"/>
  <c r="BF238" i="27" s="1"/>
  <c r="M236" i="27"/>
  <c r="BD236" i="27" s="1"/>
  <c r="BF236" i="27" s="1"/>
  <c r="M245" i="27"/>
  <c r="BD245" i="27" s="1"/>
  <c r="BF245" i="27" s="1"/>
  <c r="M237" i="27"/>
  <c r="BD237" i="27" s="1"/>
  <c r="BF237" i="27" s="1"/>
  <c r="M244" i="27"/>
  <c r="BD244" i="27" s="1"/>
  <c r="BF244" i="27" s="1"/>
  <c r="M240" i="27"/>
  <c r="BD240" i="27" s="1"/>
  <c r="BF240" i="27" s="1"/>
  <c r="M241" i="27"/>
  <c r="BD241" i="27" s="1"/>
  <c r="BF241" i="27" s="1"/>
  <c r="M243" i="27"/>
  <c r="BD243" i="27" s="1"/>
  <c r="BF243" i="27" s="1"/>
  <c r="M221" i="27"/>
  <c r="BD221" i="27" s="1"/>
  <c r="BF221" i="27" s="1"/>
  <c r="M234" i="27"/>
  <c r="BD234" i="27" s="1"/>
  <c r="BF234" i="27" s="1"/>
  <c r="M231" i="27"/>
  <c r="BD231" i="27" s="1"/>
  <c r="BF231" i="27" s="1"/>
  <c r="M229" i="27"/>
  <c r="BD229" i="27" s="1"/>
  <c r="BF229" i="27" s="1"/>
  <c r="M230" i="27"/>
  <c r="BD230" i="27" s="1"/>
  <c r="BF230" i="27" s="1"/>
  <c r="M226" i="27"/>
  <c r="BD226" i="27" s="1"/>
  <c r="BF226" i="27" s="1"/>
  <c r="M232" i="27"/>
  <c r="BD232" i="27" s="1"/>
  <c r="BF232" i="27" s="1"/>
  <c r="M233" i="27"/>
  <c r="M227" i="27"/>
  <c r="BD227" i="27" s="1"/>
  <c r="BF227" i="27" s="1"/>
  <c r="M118" i="27"/>
  <c r="BD118" i="27" s="1"/>
  <c r="BF118" i="27" s="1"/>
  <c r="M224" i="27"/>
  <c r="BD224" i="27" s="1"/>
  <c r="BF224" i="27" s="1"/>
  <c r="M223" i="27"/>
  <c r="BD223" i="27" s="1"/>
  <c r="BF223" i="27" s="1"/>
  <c r="M225" i="27"/>
  <c r="BD225" i="27" s="1"/>
  <c r="BF225" i="27" s="1"/>
  <c r="M228" i="27"/>
  <c r="BD228" i="27" s="1"/>
  <c r="BF228" i="27" s="1"/>
  <c r="M222" i="27"/>
  <c r="BD222" i="27" s="1"/>
  <c r="BF222" i="27" s="1"/>
  <c r="M207" i="27"/>
  <c r="BD207" i="27" s="1"/>
  <c r="BF207" i="27" s="1"/>
  <c r="M220" i="27"/>
  <c r="BD220" i="27" s="1"/>
  <c r="BF220" i="27" s="1"/>
  <c r="M219" i="27"/>
  <c r="BD219" i="27" s="1"/>
  <c r="BF219" i="27" s="1"/>
  <c r="M217" i="27"/>
  <c r="BD217" i="27" s="1"/>
  <c r="BF217" i="27" s="1"/>
  <c r="M218" i="27"/>
  <c r="BD218" i="27" s="1"/>
  <c r="BF218" i="27" s="1"/>
  <c r="M216" i="27"/>
  <c r="BD216" i="27" s="1"/>
  <c r="BF216" i="27" s="1"/>
  <c r="M213" i="27"/>
  <c r="BD213" i="27" s="1"/>
  <c r="BF213" i="27" s="1"/>
  <c r="M214" i="27"/>
  <c r="BD214" i="27" s="1"/>
  <c r="BF214" i="27" s="1"/>
  <c r="M209" i="27"/>
  <c r="BD209" i="27" s="1"/>
  <c r="BF209" i="27" s="1"/>
  <c r="M212" i="27"/>
  <c r="BD212" i="27" s="1"/>
  <c r="BF212" i="27" s="1"/>
  <c r="M215" i="27"/>
  <c r="BD215" i="27" s="1"/>
  <c r="BF215" i="27" s="1"/>
  <c r="M211" i="27"/>
  <c r="BD211" i="27" s="1"/>
  <c r="BF211" i="27" s="1"/>
  <c r="M210" i="27"/>
  <c r="BD210" i="27" s="1"/>
  <c r="BF210" i="27" s="1"/>
  <c r="M208" i="27"/>
  <c r="BD208" i="27" s="1"/>
  <c r="BF208" i="27" s="1"/>
  <c r="M192" i="27"/>
  <c r="BD192" i="27" s="1"/>
  <c r="BF192" i="27" s="1"/>
  <c r="M193" i="27"/>
  <c r="BD193" i="27" s="1"/>
  <c r="BF193" i="27" s="1"/>
  <c r="M108" i="27"/>
  <c r="M205" i="27"/>
  <c r="BD205" i="27" s="1"/>
  <c r="BF205" i="27" s="1"/>
  <c r="M201" i="27"/>
  <c r="BD201" i="27" s="1"/>
  <c r="BF201" i="27" s="1"/>
  <c r="M202" i="27"/>
  <c r="BD202" i="27" s="1"/>
  <c r="BF202" i="27" s="1"/>
  <c r="M203" i="27"/>
  <c r="BD203" i="27" s="1"/>
  <c r="BF203" i="27" s="1"/>
  <c r="M204" i="27"/>
  <c r="BD204" i="27" s="1"/>
  <c r="BF204" i="27" s="1"/>
  <c r="M200" i="27"/>
  <c r="BD200" i="27" s="1"/>
  <c r="BF200" i="27" s="1"/>
  <c r="M199" i="27"/>
  <c r="M206" i="27"/>
  <c r="BD206" i="27" s="1"/>
  <c r="BF206" i="27" s="1"/>
  <c r="M196" i="27"/>
  <c r="BD196" i="27" s="1"/>
  <c r="BF196" i="27" s="1"/>
  <c r="M195" i="27"/>
  <c r="BD195" i="27" s="1"/>
  <c r="BF195" i="27" s="1"/>
  <c r="M197" i="27"/>
  <c r="BD197" i="27" s="1"/>
  <c r="BF197" i="27" s="1"/>
  <c r="M198" i="27"/>
  <c r="BD198" i="27" s="1"/>
  <c r="BF198" i="27" s="1"/>
  <c r="M194" i="27"/>
  <c r="BD194" i="27" s="1"/>
  <c r="BF194" i="27" s="1"/>
  <c r="M174" i="27"/>
  <c r="BD174" i="27" s="1"/>
  <c r="BF174" i="27" s="1"/>
  <c r="M175" i="27"/>
  <c r="BD175" i="27" s="1"/>
  <c r="BF175" i="27" s="1"/>
  <c r="M81" i="27"/>
  <c r="M190" i="27"/>
  <c r="BD190" i="27" s="1"/>
  <c r="BF190" i="27" s="1"/>
  <c r="M186" i="27"/>
  <c r="BD186" i="27" s="1"/>
  <c r="BF186" i="27" s="1"/>
  <c r="M187" i="27"/>
  <c r="BD187" i="27" s="1"/>
  <c r="BF187" i="27" s="1"/>
  <c r="M188" i="27"/>
  <c r="BD188" i="27" s="1"/>
  <c r="BF188" i="27" s="1"/>
  <c r="M189" i="27"/>
  <c r="BD189" i="27" s="1"/>
  <c r="BF189" i="27" s="1"/>
  <c r="M184" i="27"/>
  <c r="BD184" i="27" s="1"/>
  <c r="BF184" i="27" s="1"/>
  <c r="M185" i="27"/>
  <c r="M180" i="27"/>
  <c r="BD180" i="27" s="1"/>
  <c r="BF180" i="27" s="1"/>
  <c r="M181" i="27"/>
  <c r="BD181" i="27" s="1"/>
  <c r="BF181" i="27" s="1"/>
  <c r="M191" i="27"/>
  <c r="BD191" i="27" s="1"/>
  <c r="BF191" i="27" s="1"/>
  <c r="M182" i="27"/>
  <c r="BD182" i="27" s="1"/>
  <c r="BF182" i="27" s="1"/>
  <c r="M179" i="27"/>
  <c r="BD179" i="27" s="1"/>
  <c r="BF179" i="27" s="1"/>
  <c r="M178" i="27"/>
  <c r="BD178" i="27" s="1"/>
  <c r="BF178" i="27" s="1"/>
  <c r="M183" i="27"/>
  <c r="BD183" i="27" s="1"/>
  <c r="BF183" i="27" s="1"/>
  <c r="M176" i="27"/>
  <c r="BD176" i="27" s="1"/>
  <c r="BF176" i="27" s="1"/>
  <c r="M177" i="27"/>
  <c r="BD177" i="27" s="1"/>
  <c r="BF177" i="27" s="1"/>
  <c r="M168" i="27"/>
  <c r="BD168" i="27" s="1"/>
  <c r="BF168" i="27" s="1"/>
  <c r="M173" i="27"/>
  <c r="BD173" i="27" s="1"/>
  <c r="BF173" i="27" s="1"/>
  <c r="M172" i="27"/>
  <c r="BD172" i="27" s="1"/>
  <c r="BF172" i="27" s="1"/>
  <c r="M171" i="27"/>
  <c r="BD171" i="27" s="1"/>
  <c r="BF171" i="27" s="1"/>
  <c r="M170" i="27"/>
  <c r="BD170" i="27" s="1"/>
  <c r="BF170" i="27" s="1"/>
  <c r="M169" i="27"/>
  <c r="BD169" i="27" s="1"/>
  <c r="BF169" i="27" s="1"/>
  <c r="M26" i="27"/>
  <c r="BD26" i="27" s="1"/>
  <c r="BF26" i="27" s="1"/>
  <c r="M27" i="27"/>
  <c r="M28" i="27"/>
  <c r="BD28" i="27" s="1"/>
  <c r="BF28" i="27" s="1"/>
  <c r="M33" i="27"/>
  <c r="BD33" i="27" s="1"/>
  <c r="BF33" i="27" s="1"/>
  <c r="M34" i="27"/>
  <c r="BD34" i="27" s="1"/>
  <c r="BF34" i="27" s="1"/>
  <c r="M31" i="27"/>
  <c r="BD31" i="27" s="1"/>
  <c r="BF31" i="27" s="1"/>
  <c r="M32" i="27"/>
  <c r="BD32" i="27" s="1"/>
  <c r="BF32" i="27" s="1"/>
  <c r="M29" i="27"/>
  <c r="BD29" i="27" s="1"/>
  <c r="BF29" i="27" s="1"/>
  <c r="M30" i="27"/>
  <c r="M23" i="27"/>
  <c r="BD23" i="27" s="1"/>
  <c r="BF23" i="27" s="1"/>
  <c r="M24" i="27"/>
  <c r="BD24" i="27" s="1"/>
  <c r="BF24" i="27" s="1"/>
  <c r="M22" i="27"/>
  <c r="BD22" i="27" s="1"/>
  <c r="BF22" i="27" s="1"/>
  <c r="M9" i="27"/>
  <c r="BD9" i="27" s="1"/>
  <c r="BF9" i="27" s="1"/>
  <c r="M12" i="27"/>
  <c r="BD12" i="27" s="1"/>
  <c r="BF12" i="27" s="1"/>
  <c r="M10" i="27"/>
  <c r="BD10" i="27" s="1"/>
  <c r="BF10" i="27" s="1"/>
  <c r="M11" i="27"/>
  <c r="BD11" i="27" s="1"/>
  <c r="BF11" i="27" s="1"/>
  <c r="M13" i="27"/>
  <c r="BD13" i="27" s="1"/>
  <c r="BF13" i="27" s="1"/>
  <c r="M20" i="27"/>
  <c r="M21" i="27"/>
  <c r="BD21" i="27" s="1"/>
  <c r="BF21" i="27" s="1"/>
  <c r="M19" i="27"/>
  <c r="BD19" i="27" s="1"/>
  <c r="BF19" i="27" s="1"/>
  <c r="M17" i="27"/>
  <c r="BD17" i="27" s="1"/>
  <c r="BF17" i="27" s="1"/>
  <c r="M18" i="27"/>
  <c r="BD18" i="27" s="1"/>
  <c r="BF18" i="27" s="1"/>
  <c r="M15" i="27"/>
  <c r="BD15" i="27" s="1"/>
  <c r="BF15" i="27" s="1"/>
  <c r="M16" i="27"/>
  <c r="BD16" i="27" s="1"/>
  <c r="BF16" i="27" s="1"/>
  <c r="M14" i="27"/>
  <c r="BD14" i="27" s="1"/>
  <c r="BF14" i="27" s="1"/>
  <c r="M154" i="27"/>
  <c r="BD154" i="27" s="1"/>
  <c r="BF154" i="27" s="1"/>
  <c r="M164" i="27"/>
  <c r="BD164" i="27" s="1"/>
  <c r="BF164" i="27" s="1"/>
  <c r="M165" i="27"/>
  <c r="BD165" i="27" s="1"/>
  <c r="BF165" i="27" s="1"/>
  <c r="M161" i="27"/>
  <c r="BD161" i="27" s="1"/>
  <c r="BF161" i="27" s="1"/>
  <c r="M166" i="27"/>
  <c r="BD166" i="27" s="1"/>
  <c r="BF166" i="27" s="1"/>
  <c r="M156" i="27"/>
  <c r="BD156" i="27" s="1"/>
  <c r="BF156" i="27" s="1"/>
  <c r="M158" i="27"/>
  <c r="BD158" i="27" s="1"/>
  <c r="BF158" i="27" s="1"/>
  <c r="M162" i="27"/>
  <c r="BD162" i="27" s="1"/>
  <c r="BF162" i="27" s="1"/>
  <c r="M157" i="27"/>
  <c r="BD157" i="27" s="1"/>
  <c r="BF157" i="27" s="1"/>
  <c r="M163" i="27"/>
  <c r="BD163" i="27" s="1"/>
  <c r="BF163" i="27" s="1"/>
  <c r="M160" i="27"/>
  <c r="BD160" i="27" s="1"/>
  <c r="BF160" i="27" s="1"/>
  <c r="M159" i="27"/>
  <c r="BD159" i="27" s="1"/>
  <c r="BF159" i="27" s="1"/>
  <c r="M155" i="27"/>
  <c r="BD155" i="27" s="1"/>
  <c r="BF155" i="27" s="1"/>
  <c r="M141" i="27"/>
  <c r="BD141" i="27" s="1"/>
  <c r="BF141" i="27" s="1"/>
  <c r="M149" i="27"/>
  <c r="BD149" i="27" s="1"/>
  <c r="BF149" i="27" s="1"/>
  <c r="M152" i="27"/>
  <c r="BD152" i="27" s="1"/>
  <c r="BF152" i="27" s="1"/>
  <c r="M150" i="27"/>
  <c r="BD150" i="27" s="1"/>
  <c r="BF150" i="27" s="1"/>
  <c r="M151" i="27"/>
  <c r="BD151" i="27" s="1"/>
  <c r="BF151" i="27" s="1"/>
  <c r="M146" i="27"/>
  <c r="BD146" i="27" s="1"/>
  <c r="BF146" i="27" s="1"/>
  <c r="M147" i="27"/>
  <c r="BD147" i="27" s="1"/>
  <c r="BF147" i="27" s="1"/>
  <c r="M144" i="27"/>
  <c r="BD144" i="27" s="1"/>
  <c r="BF144" i="27" s="1"/>
  <c r="M148" i="27"/>
  <c r="BD148" i="27" s="1"/>
  <c r="BF148" i="27" s="1"/>
  <c r="M145" i="27"/>
  <c r="BD145" i="27" s="1"/>
  <c r="BF145" i="27" s="1"/>
  <c r="M143" i="27"/>
  <c r="BD143" i="27" s="1"/>
  <c r="BF143" i="27" s="1"/>
  <c r="M142" i="27"/>
  <c r="BD142" i="27" s="1"/>
  <c r="BF142" i="27" s="1"/>
  <c r="M119" i="27"/>
  <c r="BD119" i="27" s="1"/>
  <c r="BF119" i="27" s="1"/>
  <c r="M121" i="27"/>
  <c r="BD121" i="27" s="1"/>
  <c r="BF121" i="27" s="1"/>
  <c r="M136" i="27"/>
  <c r="BD136" i="27" s="1"/>
  <c r="BF136" i="27" s="1"/>
  <c r="M137" i="27"/>
  <c r="BD137" i="27" s="1"/>
  <c r="BF137" i="27" s="1"/>
  <c r="M133" i="27"/>
  <c r="BD133" i="27" s="1"/>
  <c r="BF133" i="27" s="1"/>
  <c r="M138" i="27"/>
  <c r="BD138" i="27" s="1"/>
  <c r="BF138" i="27" s="1"/>
  <c r="M134" i="27"/>
  <c r="M131" i="27"/>
  <c r="BD131" i="27" s="1"/>
  <c r="BF131" i="27" s="1"/>
  <c r="M132" i="27"/>
  <c r="M129" i="27"/>
  <c r="BD129" i="27" s="1"/>
  <c r="BF129" i="27" s="1"/>
  <c r="M130" i="27"/>
  <c r="BD130" i="27" s="1"/>
  <c r="BF130" i="27" s="1"/>
  <c r="M135" i="27"/>
  <c r="BD135" i="27" s="1"/>
  <c r="BF135" i="27" s="1"/>
  <c r="M127" i="27"/>
  <c r="BD127" i="27" s="1"/>
  <c r="BF127" i="27" s="1"/>
  <c r="M125" i="27"/>
  <c r="BD125" i="27" s="1"/>
  <c r="BF125" i="27" s="1"/>
  <c r="M122" i="27"/>
  <c r="BD122" i="27" s="1"/>
  <c r="BF122" i="27" s="1"/>
  <c r="M124" i="27"/>
  <c r="BD124" i="27" s="1"/>
  <c r="BF124" i="27" s="1"/>
  <c r="M126" i="27"/>
  <c r="BD126" i="27" s="1"/>
  <c r="BF126" i="27" s="1"/>
  <c r="M123" i="27"/>
  <c r="BD123" i="27" s="1"/>
  <c r="BF123" i="27" s="1"/>
  <c r="M128" i="27"/>
  <c r="BD128" i="27" s="1"/>
  <c r="BF128" i="27" s="1"/>
  <c r="M109" i="27"/>
  <c r="BD109" i="27" s="1"/>
  <c r="BF109" i="27" s="1"/>
  <c r="M116" i="27"/>
  <c r="BD116" i="27" s="1"/>
  <c r="BF116" i="27" s="1"/>
  <c r="M117" i="27"/>
  <c r="BD117" i="27" s="1"/>
  <c r="BF117" i="27" s="1"/>
  <c r="M112" i="27"/>
  <c r="BD112" i="27" s="1"/>
  <c r="BF112" i="27" s="1"/>
  <c r="M113" i="27"/>
  <c r="BD113" i="27" s="1"/>
  <c r="BF113" i="27" s="1"/>
  <c r="M115" i="27"/>
  <c r="M114" i="27"/>
  <c r="BD114" i="27" s="1"/>
  <c r="BF114" i="27" s="1"/>
  <c r="M111" i="27"/>
  <c r="BD111" i="27" s="1"/>
  <c r="BF111" i="27" s="1"/>
  <c r="M110" i="27"/>
  <c r="BD110" i="27" s="1"/>
  <c r="BF110" i="27" s="1"/>
  <c r="M86" i="27"/>
  <c r="BD86" i="27" s="1"/>
  <c r="BF86" i="27" s="1"/>
  <c r="M92" i="27"/>
  <c r="BD92" i="27" s="1"/>
  <c r="BF92" i="27" s="1"/>
  <c r="M93" i="27"/>
  <c r="M94" i="27"/>
  <c r="BD94" i="27" s="1"/>
  <c r="BF94" i="27" s="1"/>
  <c r="M91" i="27"/>
  <c r="BD91" i="27" s="1"/>
  <c r="BF91" i="27" s="1"/>
  <c r="M89" i="27"/>
  <c r="BD89" i="27" s="1"/>
  <c r="BF89" i="27" s="1"/>
  <c r="M90" i="27"/>
  <c r="BD90" i="27" s="1"/>
  <c r="BF90" i="27" s="1"/>
  <c r="M87" i="27"/>
  <c r="BD87" i="27" s="1"/>
  <c r="BF87" i="27" s="1"/>
  <c r="M88" i="27"/>
  <c r="BD88" i="27" s="1"/>
  <c r="BF88" i="27" s="1"/>
  <c r="M85" i="27"/>
  <c r="M95" i="27"/>
  <c r="BD95" i="27" s="1"/>
  <c r="BF95" i="27" s="1"/>
  <c r="M103" i="27"/>
  <c r="BD103" i="27" s="1"/>
  <c r="BF103" i="27" s="1"/>
  <c r="M104" i="27"/>
  <c r="BD104" i="27" s="1"/>
  <c r="BF104" i="27" s="1"/>
  <c r="M105" i="27"/>
  <c r="BD105" i="27" s="1"/>
  <c r="BF105" i="27" s="1"/>
  <c r="M106" i="27"/>
  <c r="BD106" i="27" s="1"/>
  <c r="BF106" i="27" s="1"/>
  <c r="M102" i="27"/>
  <c r="BD102" i="27" s="1"/>
  <c r="BF102" i="27" s="1"/>
  <c r="M99" i="27"/>
  <c r="BD99" i="27" s="1"/>
  <c r="BF99" i="27" s="1"/>
  <c r="M100" i="27"/>
  <c r="BD100" i="27" s="1"/>
  <c r="BF100" i="27" s="1"/>
  <c r="M97" i="27"/>
  <c r="M101" i="27"/>
  <c r="BD101" i="27" s="1"/>
  <c r="BF101" i="27" s="1"/>
  <c r="M98" i="27"/>
  <c r="BD98" i="27" s="1"/>
  <c r="BF98" i="27" s="1"/>
  <c r="M107" i="27"/>
  <c r="BD107" i="27" s="1"/>
  <c r="BF107" i="27" s="1"/>
  <c r="M96" i="27"/>
  <c r="BD96" i="27" s="1"/>
  <c r="BF96" i="27" s="1"/>
  <c r="M83" i="27"/>
  <c r="BD83" i="27" s="1"/>
  <c r="BF83" i="27" s="1"/>
  <c r="M84" i="27"/>
  <c r="BD84" i="27" s="1"/>
  <c r="BF84" i="27" s="1"/>
  <c r="M58" i="27"/>
  <c r="BD58" i="27" s="1"/>
  <c r="BF58" i="27" s="1"/>
  <c r="M65" i="27"/>
  <c r="M66" i="27"/>
  <c r="BD66" i="27" s="1"/>
  <c r="BF66" i="27" s="1"/>
  <c r="M67" i="27"/>
  <c r="BD67" i="27" s="1"/>
  <c r="BF67" i="27" s="1"/>
  <c r="M64" i="27"/>
  <c r="BD64" i="27" s="1"/>
  <c r="BF64" i="27" s="1"/>
  <c r="M63" i="27"/>
  <c r="BD63" i="27" s="1"/>
  <c r="BF63" i="27" s="1"/>
  <c r="M61" i="27"/>
  <c r="BD61" i="27" s="1"/>
  <c r="BF61" i="27" s="1"/>
  <c r="M59" i="27"/>
  <c r="BD59" i="27" s="1"/>
  <c r="BF59" i="27" s="1"/>
  <c r="M57" i="27"/>
  <c r="M62" i="27"/>
  <c r="BD62" i="27" s="1"/>
  <c r="BF62" i="27" s="1"/>
  <c r="M60" i="27"/>
  <c r="BD60" i="27" s="1"/>
  <c r="BF60" i="27" s="1"/>
  <c r="M68" i="27"/>
  <c r="BD68" i="27" s="1"/>
  <c r="BF68" i="27" s="1"/>
  <c r="M78" i="27"/>
  <c r="BD78" i="27" s="1"/>
  <c r="BF78" i="27" s="1"/>
  <c r="M79" i="27"/>
  <c r="BD79" i="27" s="1"/>
  <c r="BF79" i="27" s="1"/>
  <c r="M74" i="27"/>
  <c r="BD74" i="27" s="1"/>
  <c r="BF74" i="27" s="1"/>
  <c r="M80" i="27"/>
  <c r="BD80" i="27" s="1"/>
  <c r="BF80" i="27" s="1"/>
  <c r="M77" i="27"/>
  <c r="BD77" i="27" s="1"/>
  <c r="BF77" i="27" s="1"/>
  <c r="M75" i="27"/>
  <c r="BD75" i="27" s="1"/>
  <c r="BF75" i="27" s="1"/>
  <c r="M71" i="27"/>
  <c r="BD71" i="27" s="1"/>
  <c r="BF71" i="27" s="1"/>
  <c r="M76" i="27"/>
  <c r="BD76" i="27" s="1"/>
  <c r="BF76" i="27" s="1"/>
  <c r="M72" i="27"/>
  <c r="BD72" i="27" s="1"/>
  <c r="BF72" i="27" s="1"/>
  <c r="M73" i="27"/>
  <c r="BD73" i="27" s="1"/>
  <c r="BF73" i="27" s="1"/>
  <c r="M69" i="27"/>
  <c r="BD69" i="27" s="1"/>
  <c r="BF69" i="27" s="1"/>
  <c r="M70" i="27"/>
  <c r="BD70" i="27" s="1"/>
  <c r="BF70" i="27" s="1"/>
  <c r="M805" i="27"/>
  <c r="BD805" i="27" s="1"/>
  <c r="BF805" i="27" s="1"/>
  <c r="M804" i="27"/>
  <c r="BD804" i="27" s="1"/>
  <c r="BF804" i="27" s="1"/>
  <c r="M803" i="27"/>
  <c r="BD803" i="27" s="1"/>
  <c r="BF803" i="27" s="1"/>
  <c r="M782" i="27"/>
  <c r="BD782" i="27" s="1"/>
  <c r="BF782" i="27" s="1"/>
  <c r="M783" i="27"/>
  <c r="BD783" i="27" s="1"/>
  <c r="BF783" i="27" s="1"/>
  <c r="M784" i="27"/>
  <c r="BD784" i="27" s="1"/>
  <c r="BF784" i="27" s="1"/>
  <c r="M786" i="27"/>
  <c r="BD786" i="27" s="1"/>
  <c r="BF786" i="27" s="1"/>
  <c r="M785" i="27"/>
  <c r="BD785" i="27" s="1"/>
  <c r="BF785" i="27" s="1"/>
  <c r="M779" i="27"/>
  <c r="BD779" i="27" s="1"/>
  <c r="BF779" i="27" s="1"/>
  <c r="M781" i="27"/>
  <c r="M780" i="27"/>
  <c r="BD780" i="27" s="1"/>
  <c r="BF780" i="27" s="1"/>
  <c r="M787" i="27"/>
  <c r="BD787" i="27" s="1"/>
  <c r="BF787" i="27" s="1"/>
  <c r="M791" i="27"/>
  <c r="BD791" i="27" s="1"/>
  <c r="BF791" i="27" s="1"/>
  <c r="M790" i="27"/>
  <c r="BD790" i="27" s="1"/>
  <c r="BF790" i="27" s="1"/>
  <c r="M789" i="27"/>
  <c r="BD789" i="27" s="1"/>
  <c r="BF789" i="27" s="1"/>
  <c r="M788" i="27"/>
  <c r="BD788" i="27" s="1"/>
  <c r="BF788" i="27" s="1"/>
  <c r="M796" i="27"/>
  <c r="BD796" i="27" s="1"/>
  <c r="BF796" i="27" s="1"/>
  <c r="M799" i="27"/>
  <c r="BD799" i="27" s="1"/>
  <c r="BF799" i="27" s="1"/>
  <c r="M798" i="27"/>
  <c r="BD798" i="27" s="1"/>
  <c r="BF798" i="27" s="1"/>
  <c r="M797" i="27"/>
  <c r="BD797" i="27" s="1"/>
  <c r="BF797" i="27" s="1"/>
  <c r="M795" i="27"/>
  <c r="BD795" i="27" s="1"/>
  <c r="BF795" i="27" s="1"/>
  <c r="M793" i="27"/>
  <c r="BD793" i="27" s="1"/>
  <c r="BF793" i="27" s="1"/>
  <c r="M794" i="27"/>
  <c r="BD794" i="27" s="1"/>
  <c r="BF794" i="27" s="1"/>
  <c r="M792" i="27"/>
  <c r="BD792" i="27" s="1"/>
  <c r="BF792" i="27" s="1"/>
  <c r="M801" i="27"/>
  <c r="BD801" i="27" s="1"/>
  <c r="BF801" i="27" s="1"/>
  <c r="M802" i="27"/>
  <c r="BD802" i="27" s="1"/>
  <c r="BF802" i="27" s="1"/>
  <c r="M800" i="27"/>
  <c r="BD800" i="27" s="1"/>
  <c r="BF800" i="27" s="1"/>
  <c r="M669" i="27"/>
  <c r="BD669" i="27" s="1"/>
  <c r="BF669" i="27" s="1"/>
  <c r="M672" i="27"/>
  <c r="BD672" i="27" s="1"/>
  <c r="BF672" i="27" s="1"/>
  <c r="M675" i="27"/>
  <c r="BD675" i="27" s="1"/>
  <c r="BF675" i="27" s="1"/>
  <c r="M674" i="27"/>
  <c r="BD674" i="27" s="1"/>
  <c r="BF674" i="27" s="1"/>
  <c r="M671" i="27"/>
  <c r="BD671" i="27" s="1"/>
  <c r="BF671" i="27" s="1"/>
  <c r="M670" i="27"/>
  <c r="BD670" i="27" s="1"/>
  <c r="BF670" i="27" s="1"/>
  <c r="M673" i="27"/>
  <c r="M681" i="27"/>
  <c r="BD681" i="27" s="1"/>
  <c r="BF681" i="27" s="1"/>
  <c r="M683" i="27"/>
  <c r="BD683" i="27" s="1"/>
  <c r="BF683" i="27" s="1"/>
  <c r="M680" i="27"/>
  <c r="BD680" i="27" s="1"/>
  <c r="BF680" i="27" s="1"/>
  <c r="M682" i="27"/>
  <c r="BD682" i="27" s="1"/>
  <c r="BF682" i="27" s="1"/>
  <c r="M677" i="27"/>
  <c r="BD677" i="27" s="1"/>
  <c r="BF677" i="27" s="1"/>
  <c r="M679" i="27"/>
  <c r="BD679" i="27" s="1"/>
  <c r="BF679" i="27" s="1"/>
  <c r="M676" i="27"/>
  <c r="BD676" i="27" s="1"/>
  <c r="BF676" i="27" s="1"/>
  <c r="M678" i="27"/>
  <c r="BD678" i="27" s="1"/>
  <c r="BF678" i="27" s="1"/>
  <c r="M663" i="27"/>
  <c r="BD663" i="27" s="1"/>
  <c r="BF663" i="27" s="1"/>
  <c r="M666" i="27"/>
  <c r="BD666" i="27" s="1"/>
  <c r="BF666" i="27" s="1"/>
  <c r="M668" i="27"/>
  <c r="BD668" i="27" s="1"/>
  <c r="BF668" i="27" s="1"/>
  <c r="M667" i="27"/>
  <c r="BD667" i="27" s="1"/>
  <c r="BF667" i="27" s="1"/>
  <c r="M664" i="27"/>
  <c r="BD664" i="27" s="1"/>
  <c r="BF664" i="27" s="1"/>
  <c r="M665" i="27"/>
  <c r="M659" i="27"/>
  <c r="BD659" i="27" s="1"/>
  <c r="BF659" i="27" s="1"/>
  <c r="M661" i="27"/>
  <c r="M660" i="27"/>
  <c r="BD660" i="27" s="1"/>
  <c r="BF660" i="27" s="1"/>
  <c r="M655" i="27"/>
  <c r="BD655" i="27" s="1"/>
  <c r="BF655" i="27" s="1"/>
  <c r="M656" i="27"/>
  <c r="BD656" i="27" s="1"/>
  <c r="BF656" i="27" s="1"/>
  <c r="M658" i="27"/>
  <c r="BD658" i="27" s="1"/>
  <c r="BF658" i="27" s="1"/>
  <c r="M657" i="27"/>
  <c r="BD657" i="27" s="1"/>
  <c r="BF657" i="27" s="1"/>
  <c r="M641" i="27"/>
  <c r="BD641" i="27" s="1"/>
  <c r="BF641" i="27" s="1"/>
  <c r="M643" i="27"/>
  <c r="BD643" i="27" s="1"/>
  <c r="BF643" i="27" s="1"/>
  <c r="M644" i="27"/>
  <c r="BD644" i="27" s="1"/>
  <c r="BF644" i="27" s="1"/>
  <c r="M645" i="27"/>
  <c r="BD645" i="27" s="1"/>
  <c r="BF645" i="27" s="1"/>
  <c r="M642" i="27"/>
  <c r="BD642" i="27" s="1"/>
  <c r="BF642" i="27" s="1"/>
  <c r="M646" i="27"/>
  <c r="BD646" i="27" s="1"/>
  <c r="BF646" i="27" s="1"/>
  <c r="M653" i="27"/>
  <c r="BD653" i="27" s="1"/>
  <c r="BF653" i="27" s="1"/>
  <c r="M651" i="27"/>
  <c r="BD651" i="27" s="1"/>
  <c r="BF651" i="27" s="1"/>
  <c r="M652" i="27"/>
  <c r="BD652" i="27" s="1"/>
  <c r="BF652" i="27" s="1"/>
  <c r="M648" i="27"/>
  <c r="BD648" i="27" s="1"/>
  <c r="BF648" i="27" s="1"/>
  <c r="M649" i="27"/>
  <c r="BD649" i="27" s="1"/>
  <c r="BF649" i="27" s="1"/>
  <c r="M647" i="27"/>
  <c r="BD647" i="27" s="1"/>
  <c r="BF647" i="27" s="1"/>
  <c r="M654" i="27"/>
  <c r="BD654" i="27" s="1"/>
  <c r="BF654" i="27" s="1"/>
  <c r="M650" i="27"/>
  <c r="BD650" i="27" s="1"/>
  <c r="BF650" i="27" s="1"/>
  <c r="M776" i="27"/>
  <c r="BD776" i="27" s="1"/>
  <c r="BF776" i="27" s="1"/>
  <c r="M755" i="27"/>
  <c r="BD755" i="27" s="1"/>
  <c r="BF755" i="27" s="1"/>
  <c r="M756" i="27"/>
  <c r="BD756" i="27" s="1"/>
  <c r="BF756" i="27" s="1"/>
  <c r="M757" i="27"/>
  <c r="BD757" i="27" s="1"/>
  <c r="BF757" i="27" s="1"/>
  <c r="M758" i="27"/>
  <c r="M725" i="27"/>
  <c r="BD725" i="27" s="1"/>
  <c r="BF725" i="27" s="1"/>
  <c r="M726" i="27"/>
  <c r="BD726" i="27" s="1"/>
  <c r="BF726" i="27" s="1"/>
  <c r="M712" i="27"/>
  <c r="BD712" i="27" s="1"/>
  <c r="BF712" i="27" s="1"/>
  <c r="M715" i="27"/>
  <c r="BD715" i="27" s="1"/>
  <c r="BF715" i="27" s="1"/>
  <c r="M713" i="27"/>
  <c r="BD713" i="27" s="1"/>
  <c r="BF713" i="27" s="1"/>
  <c r="M714" i="27"/>
  <c r="BD714" i="27" s="1"/>
  <c r="BF714" i="27" s="1"/>
  <c r="M774" i="27"/>
  <c r="M775" i="27"/>
  <c r="BD775" i="27" s="1"/>
  <c r="BF775" i="27" s="1"/>
  <c r="M748" i="27"/>
  <c r="BD748" i="27" s="1"/>
  <c r="BF748" i="27" s="1"/>
  <c r="M752" i="27"/>
  <c r="BD752" i="27" s="1"/>
  <c r="BF752" i="27" s="1"/>
  <c r="M754" i="27"/>
  <c r="BD754" i="27" s="1"/>
  <c r="BF754" i="27" s="1"/>
  <c r="M753" i="27"/>
  <c r="BD753" i="27" s="1"/>
  <c r="BF753" i="27" s="1"/>
  <c r="M749" i="27"/>
  <c r="BD749" i="27" s="1"/>
  <c r="BF749" i="27" s="1"/>
  <c r="M750" i="27"/>
  <c r="BD750" i="27" s="1"/>
  <c r="BF750" i="27" s="1"/>
  <c r="M751" i="27"/>
  <c r="BD751" i="27" s="1"/>
  <c r="BF751" i="27" s="1"/>
  <c r="M769" i="27"/>
  <c r="BD769" i="27" s="1"/>
  <c r="BF769" i="27" s="1"/>
  <c r="M770" i="27"/>
  <c r="BD770" i="27" s="1"/>
  <c r="BF770" i="27" s="1"/>
  <c r="M773" i="27"/>
  <c r="M771" i="27"/>
  <c r="BD771" i="27" s="1"/>
  <c r="BF771" i="27" s="1"/>
  <c r="M772" i="27"/>
  <c r="BD772" i="27" s="1"/>
  <c r="BF772" i="27" s="1"/>
  <c r="M759" i="27"/>
  <c r="BD759" i="27" s="1"/>
  <c r="BF759" i="27" s="1"/>
  <c r="M767" i="27"/>
  <c r="BD767" i="27" s="1"/>
  <c r="BF767" i="27" s="1"/>
  <c r="M763" i="27"/>
  <c r="BD763" i="27" s="1"/>
  <c r="BF763" i="27" s="1"/>
  <c r="M765" i="27"/>
  <c r="BD765" i="27" s="1"/>
  <c r="BF765" i="27" s="1"/>
  <c r="M768" i="27"/>
  <c r="BD768" i="27" s="1"/>
  <c r="BF768" i="27" s="1"/>
  <c r="M766" i="27"/>
  <c r="BD766" i="27" s="1"/>
  <c r="BF766" i="27" s="1"/>
  <c r="M764" i="27"/>
  <c r="BD764" i="27" s="1"/>
  <c r="BF764" i="27" s="1"/>
  <c r="M760" i="27"/>
  <c r="BD760" i="27" s="1"/>
  <c r="BF760" i="27" s="1"/>
  <c r="M762" i="27"/>
  <c r="BD762" i="27" s="1"/>
  <c r="BF762" i="27" s="1"/>
  <c r="M761" i="27"/>
  <c r="BD761" i="27" s="1"/>
  <c r="BF761" i="27" s="1"/>
  <c r="M735" i="27"/>
  <c r="BD735" i="27" s="1"/>
  <c r="BF735" i="27" s="1"/>
  <c r="M741" i="27"/>
  <c r="BD741" i="27" s="1"/>
  <c r="BF741" i="27" s="1"/>
  <c r="M738" i="27"/>
  <c r="BD738" i="27" s="1"/>
  <c r="BF738" i="27" s="1"/>
  <c r="M739" i="27"/>
  <c r="BD739" i="27" s="1"/>
  <c r="BF739" i="27" s="1"/>
  <c r="M737" i="27"/>
  <c r="BD737" i="27" s="1"/>
  <c r="BF737" i="27" s="1"/>
  <c r="M736" i="27"/>
  <c r="BD736" i="27" s="1"/>
  <c r="BF736" i="27" s="1"/>
  <c r="M740" i="27"/>
  <c r="BD740" i="27" s="1"/>
  <c r="BF740" i="27" s="1"/>
  <c r="M727" i="27"/>
  <c r="BD727" i="27" s="1"/>
  <c r="BF727" i="27" s="1"/>
  <c r="M729" i="27"/>
  <c r="BD729" i="27" s="1"/>
  <c r="BF729" i="27" s="1"/>
  <c r="M728" i="27"/>
  <c r="M716" i="27"/>
  <c r="BD716" i="27" s="1"/>
  <c r="BF716" i="27" s="1"/>
  <c r="M723" i="27"/>
  <c r="BD723" i="27" s="1"/>
  <c r="BF723" i="27" s="1"/>
  <c r="M719" i="27"/>
  <c r="BD719" i="27" s="1"/>
  <c r="BF719" i="27" s="1"/>
  <c r="M720" i="27"/>
  <c r="BD720" i="27" s="1"/>
  <c r="BF720" i="27" s="1"/>
  <c r="M722" i="27"/>
  <c r="BD722" i="27" s="1"/>
  <c r="BF722" i="27" s="1"/>
  <c r="M721" i="27"/>
  <c r="BD721" i="27" s="1"/>
  <c r="BF721" i="27" s="1"/>
  <c r="M718" i="27"/>
  <c r="BD718" i="27" s="1"/>
  <c r="BF718" i="27" s="1"/>
  <c r="M717" i="27"/>
  <c r="BD717" i="27" s="1"/>
  <c r="BF717" i="27" s="1"/>
  <c r="M707" i="27"/>
  <c r="BD707" i="27" s="1"/>
  <c r="BF707" i="27" s="1"/>
  <c r="M708" i="27"/>
  <c r="BD708" i="27" s="1"/>
  <c r="BF708" i="27" s="1"/>
  <c r="M710" i="27"/>
  <c r="BD710" i="27" s="1"/>
  <c r="BF710" i="27" s="1"/>
  <c r="M711" i="27"/>
  <c r="BD711" i="27" s="1"/>
  <c r="BF711" i="27" s="1"/>
  <c r="M709" i="27"/>
  <c r="BD709" i="27" s="1"/>
  <c r="BF709" i="27" s="1"/>
  <c r="M742" i="27"/>
  <c r="BD742" i="27" s="1"/>
  <c r="BF742" i="27" s="1"/>
  <c r="M743" i="27"/>
  <c r="BD743" i="27" s="1"/>
  <c r="BF743" i="27" s="1"/>
  <c r="M745" i="27"/>
  <c r="BD745" i="27" s="1"/>
  <c r="BF745" i="27" s="1"/>
  <c r="M746" i="27"/>
  <c r="BD746" i="27" s="1"/>
  <c r="BF746" i="27" s="1"/>
  <c r="M744" i="27"/>
  <c r="BD744" i="27" s="1"/>
  <c r="BF744" i="27" s="1"/>
  <c r="M747" i="27"/>
  <c r="BD747" i="27" s="1"/>
  <c r="BF747" i="27" s="1"/>
  <c r="M730" i="27"/>
  <c r="BD730" i="27" s="1"/>
  <c r="BF730" i="27" s="1"/>
  <c r="M731" i="27"/>
  <c r="BD731" i="27" s="1"/>
  <c r="BF731" i="27" s="1"/>
  <c r="M733" i="27"/>
  <c r="BD733" i="27" s="1"/>
  <c r="BF733" i="27" s="1"/>
  <c r="M732" i="27"/>
  <c r="BD732" i="27" s="1"/>
  <c r="BF732" i="27" s="1"/>
  <c r="M734" i="27"/>
  <c r="BD734" i="27" s="1"/>
  <c r="BF734" i="27" s="1"/>
  <c r="M640" i="27"/>
  <c r="BD640" i="27" s="1"/>
  <c r="BF640" i="27" s="1"/>
  <c r="M638" i="27"/>
  <c r="BD638" i="27" s="1"/>
  <c r="BF638" i="27" s="1"/>
  <c r="M639" i="27"/>
  <c r="BD639" i="27" s="1"/>
  <c r="BF639" i="27" s="1"/>
  <c r="M636" i="27"/>
  <c r="BD636" i="27" s="1"/>
  <c r="BF636" i="27" s="1"/>
  <c r="M637" i="27"/>
  <c r="BD637" i="27" s="1"/>
  <c r="BF637" i="27" s="1"/>
  <c r="M634" i="27"/>
  <c r="BD634" i="27" s="1"/>
  <c r="BF634" i="27" s="1"/>
  <c r="M635" i="27"/>
  <c r="BD635" i="27" s="1"/>
  <c r="BF635" i="27" s="1"/>
  <c r="M687" i="27"/>
  <c r="BD687" i="27" s="1"/>
  <c r="BF687" i="27" s="1"/>
  <c r="M688" i="27"/>
  <c r="BD688" i="27" s="1"/>
  <c r="BF688" i="27" s="1"/>
  <c r="M686" i="27"/>
  <c r="BD686" i="27" s="1"/>
  <c r="BF686" i="27" s="1"/>
  <c r="M630" i="27"/>
  <c r="BD630" i="27" s="1"/>
  <c r="BF630" i="27" s="1"/>
  <c r="M631" i="27"/>
  <c r="BD631" i="27" s="1"/>
  <c r="BF631" i="27" s="1"/>
  <c r="M615" i="27"/>
  <c r="BD615" i="27" s="1"/>
  <c r="BF615" i="27" s="1"/>
  <c r="M617" i="27"/>
  <c r="BD617" i="27" s="1"/>
  <c r="BF617" i="27" s="1"/>
  <c r="M618" i="27"/>
  <c r="BD618" i="27" s="1"/>
  <c r="BF618" i="27" s="1"/>
  <c r="M623" i="27"/>
  <c r="M629" i="27"/>
  <c r="BD629" i="27" s="1"/>
  <c r="BF629" i="27" s="1"/>
  <c r="M625" i="27"/>
  <c r="BD625" i="27" s="1"/>
  <c r="BF625" i="27" s="1"/>
  <c r="M627" i="27"/>
  <c r="BD627" i="27" s="1"/>
  <c r="BF627" i="27" s="1"/>
  <c r="M624" i="27"/>
  <c r="BD624" i="27" s="1"/>
  <c r="BF624" i="27" s="1"/>
  <c r="M628" i="27"/>
  <c r="BD628" i="27" s="1"/>
  <c r="BF628" i="27" s="1"/>
  <c r="M622" i="27"/>
  <c r="BD622" i="27" s="1"/>
  <c r="BF622" i="27" s="1"/>
  <c r="M619" i="27"/>
  <c r="BD619" i="27" s="1"/>
  <c r="BF619" i="27" s="1"/>
  <c r="M620" i="27"/>
  <c r="BD620" i="27" s="1"/>
  <c r="BF620" i="27" s="1"/>
  <c r="M616" i="27"/>
  <c r="BD616" i="27" s="1"/>
  <c r="BF616" i="27" s="1"/>
  <c r="M621" i="27"/>
  <c r="BD621" i="27" s="1"/>
  <c r="BF621" i="27" s="1"/>
  <c r="M626" i="27"/>
  <c r="BD626" i="27" s="1"/>
  <c r="BF626" i="27" s="1"/>
  <c r="M605" i="27"/>
  <c r="BD605" i="27" s="1"/>
  <c r="BF605" i="27" s="1"/>
  <c r="M607" i="27"/>
  <c r="BD607" i="27" s="1"/>
  <c r="BF607" i="27" s="1"/>
  <c r="M610" i="27"/>
  <c r="BD610" i="27" s="1"/>
  <c r="BF610" i="27" s="1"/>
  <c r="M612" i="27"/>
  <c r="BD612" i="27" s="1"/>
  <c r="BF612" i="27" s="1"/>
  <c r="M611" i="27"/>
  <c r="M609" i="27"/>
  <c r="BD609" i="27" s="1"/>
  <c r="BF609" i="27" s="1"/>
  <c r="M613" i="27"/>
  <c r="BD613" i="27" s="1"/>
  <c r="BF613" i="27" s="1"/>
  <c r="M604" i="27"/>
  <c r="BD604" i="27" s="1"/>
  <c r="BF604" i="27" s="1"/>
  <c r="M606" i="27"/>
  <c r="BD606" i="27" s="1"/>
  <c r="BF606" i="27" s="1"/>
  <c r="M608" i="27"/>
  <c r="BD608" i="27" s="1"/>
  <c r="BF608" i="27" s="1"/>
  <c r="M588" i="27"/>
  <c r="BD588" i="27" s="1"/>
  <c r="BF588" i="27" s="1"/>
  <c r="M589" i="27"/>
  <c r="BD589" i="27" s="1"/>
  <c r="BF589" i="27" s="1"/>
  <c r="M590" i="27"/>
  <c r="BD590" i="27" s="1"/>
  <c r="BF590" i="27" s="1"/>
  <c r="M597" i="27"/>
  <c r="BD597" i="27" s="1"/>
  <c r="BF597" i="27" s="1"/>
  <c r="M591" i="27"/>
  <c r="BD591" i="27" s="1"/>
  <c r="BF591" i="27" s="1"/>
  <c r="M595" i="27"/>
  <c r="BD595" i="27" s="1"/>
  <c r="BF595" i="27" s="1"/>
  <c r="M598" i="27"/>
  <c r="BD598" i="27" s="1"/>
  <c r="BF598" i="27" s="1"/>
  <c r="M600" i="27"/>
  <c r="BD600" i="27" s="1"/>
  <c r="BF600" i="27" s="1"/>
  <c r="M601" i="27"/>
  <c r="BD601" i="27" s="1"/>
  <c r="BF601" i="27" s="1"/>
  <c r="M602" i="27"/>
  <c r="BD602" i="27" s="1"/>
  <c r="BF602" i="27" s="1"/>
  <c r="M596" i="27"/>
  <c r="BD596" i="27" s="1"/>
  <c r="BF596" i="27" s="1"/>
  <c r="M592" i="27"/>
  <c r="BD592" i="27" s="1"/>
  <c r="BF592" i="27" s="1"/>
  <c r="M593" i="27"/>
  <c r="BD593" i="27" s="1"/>
  <c r="BF593" i="27" s="1"/>
  <c r="M594" i="27"/>
  <c r="BD594" i="27" s="1"/>
  <c r="BF594" i="27" s="1"/>
  <c r="M599" i="27"/>
  <c r="BD599" i="27" s="1"/>
  <c r="BF599" i="27" s="1"/>
  <c r="M542" i="27"/>
  <c r="BD542" i="27" s="1"/>
  <c r="BF542" i="27" s="1"/>
  <c r="M544" i="27"/>
  <c r="BD544" i="27" s="1"/>
  <c r="BF544" i="27" s="1"/>
  <c r="M545" i="27"/>
  <c r="BD545" i="27" s="1"/>
  <c r="BF545" i="27" s="1"/>
  <c r="M546" i="27"/>
  <c r="BD546" i="27" s="1"/>
  <c r="BF546" i="27" s="1"/>
  <c r="M543" i="27"/>
  <c r="BD543" i="27" s="1"/>
  <c r="BF543" i="27" s="1"/>
  <c r="M565" i="27"/>
  <c r="BD565" i="27" s="1"/>
  <c r="BF565" i="27" s="1"/>
  <c r="M560" i="27"/>
  <c r="M567" i="27"/>
  <c r="BD567" i="27" s="1"/>
  <c r="BF567" i="27" s="1"/>
  <c r="M570" i="27"/>
  <c r="BD570" i="27" s="1"/>
  <c r="BF570" i="27" s="1"/>
  <c r="M568" i="27"/>
  <c r="BD568" i="27" s="1"/>
  <c r="BF568" i="27" s="1"/>
  <c r="M563" i="27"/>
  <c r="BD563" i="27" s="1"/>
  <c r="BF563" i="27" s="1"/>
  <c r="M571" i="27"/>
  <c r="BD571" i="27" s="1"/>
  <c r="BF571" i="27" s="1"/>
  <c r="M572" i="27"/>
  <c r="BD572" i="27" s="1"/>
  <c r="BF572" i="27" s="1"/>
  <c r="M573" i="27"/>
  <c r="BD573" i="27" s="1"/>
  <c r="BF573" i="27" s="1"/>
  <c r="M566" i="27"/>
  <c r="BD566" i="27" s="1"/>
  <c r="BF566" i="27" s="1"/>
  <c r="M564" i="27"/>
  <c r="BD564" i="27" s="1"/>
  <c r="BF564" i="27" s="1"/>
  <c r="M562" i="27"/>
  <c r="BD562" i="27" s="1"/>
  <c r="BF562" i="27" s="1"/>
  <c r="M561" i="27"/>
  <c r="BD561" i="27" s="1"/>
  <c r="BF561" i="27" s="1"/>
  <c r="M569" i="27"/>
  <c r="BD569" i="27" s="1"/>
  <c r="BF569" i="27" s="1"/>
  <c r="M584" i="27"/>
  <c r="BD584" i="27" s="1"/>
  <c r="BF584" i="27" s="1"/>
  <c r="M583" i="27"/>
  <c r="BD583" i="27" s="1"/>
  <c r="BF583" i="27" s="1"/>
  <c r="M579" i="27"/>
  <c r="BD579" i="27" s="1"/>
  <c r="BF579" i="27" s="1"/>
  <c r="M575" i="27"/>
  <c r="BD575" i="27" s="1"/>
  <c r="BF575" i="27" s="1"/>
  <c r="M582" i="27"/>
  <c r="BD582" i="27" s="1"/>
  <c r="BF582" i="27" s="1"/>
  <c r="M581" i="27"/>
  <c r="BD581" i="27" s="1"/>
  <c r="BF581" i="27" s="1"/>
  <c r="M574" i="27"/>
  <c r="M577" i="27"/>
  <c r="BD577" i="27" s="1"/>
  <c r="BF577" i="27" s="1"/>
  <c r="M580" i="27"/>
  <c r="M578" i="27"/>
  <c r="BD578" i="27" s="1"/>
  <c r="BF578" i="27" s="1"/>
  <c r="M576" i="27"/>
  <c r="BD576" i="27" s="1"/>
  <c r="BF576" i="27" s="1"/>
  <c r="M556" i="27"/>
  <c r="BD556" i="27" s="1"/>
  <c r="BF556" i="27" s="1"/>
  <c r="M551" i="27"/>
  <c r="BD551" i="27" s="1"/>
  <c r="BF551" i="27" s="1"/>
  <c r="M554" i="27"/>
  <c r="BD554" i="27" s="1"/>
  <c r="BF554" i="27" s="1"/>
  <c r="M553" i="27"/>
  <c r="BD553" i="27" s="1"/>
  <c r="BF553" i="27" s="1"/>
  <c r="M555" i="27"/>
  <c r="BD555" i="27" s="1"/>
  <c r="BF555" i="27" s="1"/>
  <c r="M557" i="27"/>
  <c r="BD557" i="27" s="1"/>
  <c r="BF557" i="27" s="1"/>
  <c r="M558" i="27"/>
  <c r="M552" i="27"/>
  <c r="BD552" i="27" s="1"/>
  <c r="BF552" i="27" s="1"/>
  <c r="M548" i="27"/>
  <c r="BD548" i="27" s="1"/>
  <c r="BF548" i="27" s="1"/>
  <c r="M549" i="27"/>
  <c r="BD549" i="27" s="1"/>
  <c r="BF549" i="27" s="1"/>
  <c r="M550" i="27"/>
  <c r="BD550" i="27" s="1"/>
  <c r="BF550" i="27" s="1"/>
  <c r="M521" i="27"/>
  <c r="M527" i="27"/>
  <c r="BD527" i="27" s="1"/>
  <c r="BF527" i="27" s="1"/>
  <c r="M525" i="27"/>
  <c r="BD525" i="27" s="1"/>
  <c r="BF525" i="27" s="1"/>
  <c r="M533" i="27"/>
  <c r="BD533" i="27" s="1"/>
  <c r="BF533" i="27" s="1"/>
  <c r="M536" i="27"/>
  <c r="M534" i="27"/>
  <c r="BD534" i="27" s="1"/>
  <c r="BF534" i="27" s="1"/>
  <c r="M532" i="27"/>
  <c r="BD532" i="27" s="1"/>
  <c r="BF532" i="27" s="1"/>
  <c r="M526" i="27"/>
  <c r="BD526" i="27" s="1"/>
  <c r="BF526" i="27" s="1"/>
  <c r="M524" i="27"/>
  <c r="BD524" i="27" s="1"/>
  <c r="BF524" i="27" s="1"/>
  <c r="M522" i="27"/>
  <c r="BD522" i="27" s="1"/>
  <c r="BF522" i="27" s="1"/>
  <c r="M523" i="27"/>
  <c r="BD523" i="27" s="1"/>
  <c r="BF523" i="27" s="1"/>
  <c r="M531" i="27"/>
  <c r="BD531" i="27" s="1"/>
  <c r="BF531" i="27" s="1"/>
  <c r="M535" i="27"/>
  <c r="BD535" i="27" s="1"/>
  <c r="BF535" i="27" s="1"/>
  <c r="M530" i="27"/>
  <c r="BD530" i="27" s="1"/>
  <c r="BF530" i="27" s="1"/>
  <c r="M529" i="27"/>
  <c r="BD529" i="27" s="1"/>
  <c r="BF529" i="27" s="1"/>
  <c r="M528" i="27"/>
  <c r="BD528" i="27" s="1"/>
  <c r="BF528" i="27" s="1"/>
  <c r="M538" i="27"/>
  <c r="BD538" i="27" s="1"/>
  <c r="BF538" i="27" s="1"/>
  <c r="M537" i="27"/>
  <c r="BD537" i="27" s="1"/>
  <c r="BF537" i="27" s="1"/>
  <c r="M539" i="27"/>
  <c r="BD539" i="27" s="1"/>
  <c r="BF539" i="27" s="1"/>
  <c r="M540" i="27"/>
  <c r="BD540" i="27" s="1"/>
  <c r="BF540" i="27" s="1"/>
  <c r="M515" i="27"/>
  <c r="BD515" i="27" s="1"/>
  <c r="BF515" i="27" s="1"/>
  <c r="M517" i="27"/>
  <c r="BD517" i="27" s="1"/>
  <c r="BF517" i="27" s="1"/>
  <c r="M516" i="27"/>
  <c r="BD516" i="27" s="1"/>
  <c r="BF516" i="27" s="1"/>
  <c r="M518" i="27"/>
  <c r="BD518" i="27" s="1"/>
  <c r="BF518" i="27" s="1"/>
  <c r="M519" i="27"/>
  <c r="BD519" i="27" s="1"/>
  <c r="BF519" i="27" s="1"/>
  <c r="M478" i="27"/>
  <c r="M485" i="27"/>
  <c r="BD485" i="27" s="1"/>
  <c r="BF485" i="27" s="1"/>
  <c r="M489" i="27"/>
  <c r="BD489" i="27" s="1"/>
  <c r="BF489" i="27" s="1"/>
  <c r="M495" i="27"/>
  <c r="BD495" i="27" s="1"/>
  <c r="BF495" i="27" s="1"/>
  <c r="M490" i="27"/>
  <c r="BD490" i="27" s="1"/>
  <c r="BF490" i="27" s="1"/>
  <c r="M492" i="27"/>
  <c r="BD492" i="27" s="1"/>
  <c r="BF492" i="27" s="1"/>
  <c r="M493" i="27"/>
  <c r="BD493" i="27" s="1"/>
  <c r="BF493" i="27" s="1"/>
  <c r="M494" i="27"/>
  <c r="BD494" i="27" s="1"/>
  <c r="BF494" i="27" s="1"/>
  <c r="M488" i="27"/>
  <c r="BD488" i="27" s="1"/>
  <c r="BF488" i="27" s="1"/>
  <c r="M484" i="27"/>
  <c r="M479" i="27"/>
  <c r="BD479" i="27" s="1"/>
  <c r="BF479" i="27" s="1"/>
  <c r="M480" i="27"/>
  <c r="BD480" i="27" s="1"/>
  <c r="BF480" i="27" s="1"/>
  <c r="M482" i="27"/>
  <c r="BD482" i="27" s="1"/>
  <c r="BF482" i="27" s="1"/>
  <c r="M491" i="27"/>
  <c r="BD491" i="27" s="1"/>
  <c r="BF491" i="27" s="1"/>
  <c r="M483" i="27"/>
  <c r="BD483" i="27" s="1"/>
  <c r="BF483" i="27" s="1"/>
  <c r="M487" i="27"/>
  <c r="BD487" i="27" s="1"/>
  <c r="BF487" i="27" s="1"/>
  <c r="M481" i="27"/>
  <c r="BD481" i="27" s="1"/>
  <c r="BF481" i="27" s="1"/>
  <c r="M486" i="27"/>
  <c r="M465" i="27"/>
  <c r="M476" i="27"/>
  <c r="BD476" i="27" s="1"/>
  <c r="BF476" i="27" s="1"/>
  <c r="M470" i="27"/>
  <c r="BD470" i="27" s="1"/>
  <c r="BF470" i="27" s="1"/>
  <c r="M475" i="27"/>
  <c r="BD475" i="27" s="1"/>
  <c r="BF475" i="27" s="1"/>
  <c r="M472" i="27"/>
  <c r="BD472" i="27" s="1"/>
  <c r="BF472" i="27" s="1"/>
  <c r="M474" i="27"/>
  <c r="BD474" i="27" s="1"/>
  <c r="BF474" i="27" s="1"/>
  <c r="M471" i="27"/>
  <c r="BD471" i="27" s="1"/>
  <c r="BF471" i="27" s="1"/>
  <c r="M464" i="27"/>
  <c r="BD464" i="27" s="1"/>
  <c r="BF464" i="27" s="1"/>
  <c r="M473" i="27"/>
  <c r="BD473" i="27" s="1"/>
  <c r="BF473" i="27" s="1"/>
  <c r="M466" i="27"/>
  <c r="M463" i="27"/>
  <c r="BD463" i="27" s="1"/>
  <c r="BF463" i="27" s="1"/>
  <c r="M468" i="27"/>
  <c r="BD468" i="27" s="1"/>
  <c r="BF468" i="27" s="1"/>
  <c r="M469" i="27"/>
  <c r="BD469" i="27" s="1"/>
  <c r="BF469" i="27" s="1"/>
  <c r="M467" i="27"/>
  <c r="BD467" i="27" s="1"/>
  <c r="BF467" i="27" s="1"/>
  <c r="M457" i="27"/>
  <c r="BD457" i="27" s="1"/>
  <c r="BF457" i="27" s="1"/>
  <c r="M460" i="27"/>
  <c r="M462" i="27"/>
  <c r="M461" i="27"/>
  <c r="BD461" i="27" s="1"/>
  <c r="BF461" i="27" s="1"/>
  <c r="M459" i="27"/>
  <c r="BD459" i="27" s="1"/>
  <c r="BF459" i="27" s="1"/>
  <c r="M458" i="27"/>
  <c r="BD458" i="27" s="1"/>
  <c r="BF458" i="27" s="1"/>
  <c r="M507" i="27"/>
  <c r="BD507" i="27" s="1"/>
  <c r="BF507" i="27" s="1"/>
  <c r="M509" i="27"/>
  <c r="BD509" i="27" s="1"/>
  <c r="BF509" i="27" s="1"/>
  <c r="M508" i="27"/>
  <c r="BD508" i="27" s="1"/>
  <c r="BF508" i="27" s="1"/>
  <c r="M501" i="27"/>
  <c r="BD501" i="27" s="1"/>
  <c r="BF501" i="27" s="1"/>
  <c r="M497" i="27"/>
  <c r="BD497" i="27" s="1"/>
  <c r="BF497" i="27" s="1"/>
  <c r="M506" i="27"/>
  <c r="M505" i="27"/>
  <c r="BD505" i="27" s="1"/>
  <c r="BF505" i="27" s="1"/>
  <c r="M499" i="27"/>
  <c r="BD499" i="27" s="1"/>
  <c r="BF499" i="27" s="1"/>
  <c r="M496" i="27"/>
  <c r="M500" i="27"/>
  <c r="BD500" i="27" s="1"/>
  <c r="BF500" i="27" s="1"/>
  <c r="M504" i="27"/>
  <c r="BD504" i="27" s="1"/>
  <c r="BF504" i="27" s="1"/>
  <c r="M502" i="27"/>
  <c r="BD502" i="27" s="1"/>
  <c r="BF502" i="27" s="1"/>
  <c r="M498" i="27"/>
  <c r="BD498" i="27" s="1"/>
  <c r="BF498" i="27" s="1"/>
  <c r="M503" i="27"/>
  <c r="BD503" i="27" s="1"/>
  <c r="BF503" i="27" s="1"/>
  <c r="M456" i="27"/>
  <c r="M454" i="27"/>
  <c r="BD454" i="27" s="1"/>
  <c r="BF454" i="27" s="1"/>
  <c r="M455" i="27"/>
  <c r="BD455" i="27" s="1"/>
  <c r="BF455" i="27" s="1"/>
  <c r="M417" i="27"/>
  <c r="M427" i="27"/>
  <c r="BD427" i="27" s="1"/>
  <c r="BF427" i="27" s="1"/>
  <c r="M430" i="27"/>
  <c r="BD430" i="27" s="1"/>
  <c r="BF430" i="27" s="1"/>
  <c r="M437" i="27"/>
  <c r="BD437" i="27" s="1"/>
  <c r="BF437" i="27" s="1"/>
  <c r="M431" i="27"/>
  <c r="BD431" i="27" s="1"/>
  <c r="BF431" i="27" s="1"/>
  <c r="M434" i="27"/>
  <c r="BD434" i="27" s="1"/>
  <c r="BF434" i="27" s="1"/>
  <c r="M435" i="27"/>
  <c r="BD435" i="27" s="1"/>
  <c r="BF435" i="27" s="1"/>
  <c r="M436" i="27"/>
  <c r="BD436" i="27" s="1"/>
  <c r="BF436" i="27" s="1"/>
  <c r="M429" i="27"/>
  <c r="BD429" i="27" s="1"/>
  <c r="BF429" i="27" s="1"/>
  <c r="M422" i="27"/>
  <c r="BD422" i="27" s="1"/>
  <c r="BF422" i="27" s="1"/>
  <c r="M433" i="27"/>
  <c r="BD433" i="27" s="1"/>
  <c r="BF433" i="27" s="1"/>
  <c r="M419" i="27"/>
  <c r="BD419" i="27" s="1"/>
  <c r="BF419" i="27" s="1"/>
  <c r="M424" i="27"/>
  <c r="BD424" i="27" s="1"/>
  <c r="BF424" i="27" s="1"/>
  <c r="M418" i="27"/>
  <c r="BD418" i="27" s="1"/>
  <c r="BF418" i="27" s="1"/>
  <c r="M421" i="27"/>
  <c r="BD421" i="27" s="1"/>
  <c r="BF421" i="27" s="1"/>
  <c r="M425" i="27"/>
  <c r="BD425" i="27" s="1"/>
  <c r="BF425" i="27" s="1"/>
  <c r="M426" i="27"/>
  <c r="BD426" i="27" s="1"/>
  <c r="BF426" i="27" s="1"/>
  <c r="M432" i="27"/>
  <c r="BD432" i="27" s="1"/>
  <c r="BF432" i="27" s="1"/>
  <c r="M428" i="27"/>
  <c r="M423" i="27"/>
  <c r="BD423" i="27" s="1"/>
  <c r="BF423" i="27" s="1"/>
  <c r="M420" i="27"/>
  <c r="BD420" i="27" s="1"/>
  <c r="BF420" i="27" s="1"/>
  <c r="M403" i="27"/>
  <c r="M407" i="27"/>
  <c r="BD407" i="27" s="1"/>
  <c r="BF407" i="27" s="1"/>
  <c r="M413" i="27"/>
  <c r="BD413" i="27" s="1"/>
  <c r="BF413" i="27" s="1"/>
  <c r="M415" i="27"/>
  <c r="BD415" i="27" s="1"/>
  <c r="BF415" i="27" s="1"/>
  <c r="M414" i="27"/>
  <c r="BD414" i="27" s="1"/>
  <c r="BF414" i="27" s="1"/>
  <c r="M410" i="27"/>
  <c r="M411" i="27"/>
  <c r="BD411" i="27" s="1"/>
  <c r="BF411" i="27" s="1"/>
  <c r="M412" i="27"/>
  <c r="BD412" i="27" s="1"/>
  <c r="BF412" i="27" s="1"/>
  <c r="M409" i="27"/>
  <c r="BD409" i="27" s="1"/>
  <c r="BF409" i="27" s="1"/>
  <c r="M404" i="27"/>
  <c r="BD404" i="27" s="1"/>
  <c r="BF404" i="27" s="1"/>
  <c r="M405" i="27"/>
  <c r="BD405" i="27" s="1"/>
  <c r="BF405" i="27" s="1"/>
  <c r="M408" i="27"/>
  <c r="BD408" i="27" s="1"/>
  <c r="BF408" i="27" s="1"/>
  <c r="M406" i="27"/>
  <c r="BD406" i="27" s="1"/>
  <c r="BF406" i="27" s="1"/>
  <c r="M396" i="27"/>
  <c r="BD396" i="27" s="1"/>
  <c r="BF396" i="27" s="1"/>
  <c r="M399" i="27"/>
  <c r="BD399" i="27" s="1"/>
  <c r="BF399" i="27" s="1"/>
  <c r="M402" i="27"/>
  <c r="BD402" i="27" s="1"/>
  <c r="BF402" i="27" s="1"/>
  <c r="M401" i="27"/>
  <c r="BD401" i="27" s="1"/>
  <c r="BF401" i="27" s="1"/>
  <c r="M400" i="27"/>
  <c r="BD400" i="27" s="1"/>
  <c r="BF400" i="27" s="1"/>
  <c r="M397" i="27"/>
  <c r="BD397" i="27" s="1"/>
  <c r="BF397" i="27" s="1"/>
  <c r="M398" i="27"/>
  <c r="BD398" i="27" s="1"/>
  <c r="BF398" i="27" s="1"/>
  <c r="M450" i="27"/>
  <c r="BD450" i="27" s="1"/>
  <c r="BF450" i="27" s="1"/>
  <c r="M449" i="27"/>
  <c r="BD449" i="27" s="1"/>
  <c r="BF449" i="27" s="1"/>
  <c r="M451" i="27"/>
  <c r="BD451" i="27" s="1"/>
  <c r="BF451" i="27" s="1"/>
  <c r="M443" i="27"/>
  <c r="BD443" i="27" s="1"/>
  <c r="BF443" i="27" s="1"/>
  <c r="M439" i="27"/>
  <c r="BD439" i="27" s="1"/>
  <c r="BF439" i="27" s="1"/>
  <c r="M448" i="27"/>
  <c r="BD448" i="27" s="1"/>
  <c r="BF448" i="27" s="1"/>
  <c r="M447" i="27"/>
  <c r="BD447" i="27" s="1"/>
  <c r="BF447" i="27" s="1"/>
  <c r="M438" i="27"/>
  <c r="M446" i="27"/>
  <c r="BD446" i="27" s="1"/>
  <c r="BF446" i="27" s="1"/>
  <c r="M441" i="27"/>
  <c r="BD441" i="27" s="1"/>
  <c r="BF441" i="27" s="1"/>
  <c r="M444" i="27"/>
  <c r="BD444" i="27" s="1"/>
  <c r="BF444" i="27" s="1"/>
  <c r="M442" i="27"/>
  <c r="BD442" i="27" s="1"/>
  <c r="BF442" i="27" s="1"/>
  <c r="M445" i="27"/>
  <c r="BD445" i="27" s="1"/>
  <c r="BF445" i="27" s="1"/>
  <c r="M440" i="27"/>
  <c r="BD440" i="27" s="1"/>
  <c r="BF440" i="27" s="1"/>
  <c r="M541" i="27"/>
  <c r="BD541" i="27" s="1"/>
  <c r="BF541" i="27" s="1"/>
  <c r="M513" i="27"/>
  <c r="BD513" i="27" s="1"/>
  <c r="BF513" i="27" s="1"/>
  <c r="M6" i="27"/>
  <c r="M8" i="27"/>
  <c r="BD8" i="27" s="1"/>
  <c r="BF8" i="27" s="1"/>
  <c r="M7" i="27"/>
  <c r="BD7" i="27" s="1"/>
  <c r="BF7" i="27" s="1"/>
  <c r="M832" i="27"/>
  <c r="BD832" i="27" s="1"/>
  <c r="BF832" i="27" s="1"/>
  <c r="M831" i="27"/>
  <c r="M833" i="27"/>
  <c r="BD833" i="27" s="1"/>
  <c r="BF833" i="27" s="1"/>
  <c r="M825" i="27"/>
  <c r="M834" i="27"/>
  <c r="BD834" i="27" s="1"/>
  <c r="BF834" i="27" s="1"/>
  <c r="M836" i="27"/>
  <c r="BD836" i="27" s="1"/>
  <c r="BF836" i="27" s="1"/>
  <c r="M839" i="27"/>
  <c r="M838" i="27"/>
  <c r="BD838" i="27" s="1"/>
  <c r="BF838" i="27" s="1"/>
  <c r="M837" i="27"/>
  <c r="BD837" i="27" s="1"/>
  <c r="BF837" i="27" s="1"/>
  <c r="M835" i="27"/>
  <c r="BD835" i="27" s="1"/>
  <c r="BF835" i="27" s="1"/>
  <c r="M826" i="27"/>
  <c r="BD826" i="27" s="1"/>
  <c r="BF826" i="27" s="1"/>
  <c r="M829" i="27"/>
  <c r="BD829" i="27" s="1"/>
  <c r="BF829" i="27" s="1"/>
  <c r="M828" i="27"/>
  <c r="BD828" i="27" s="1"/>
  <c r="BF828" i="27" s="1"/>
  <c r="M830" i="27"/>
  <c r="BD830" i="27" s="1"/>
  <c r="BF830" i="27" s="1"/>
  <c r="M827" i="27"/>
  <c r="M819" i="27"/>
  <c r="BD819" i="27" s="1"/>
  <c r="BF819" i="27" s="1"/>
  <c r="M821" i="27"/>
  <c r="BD821" i="27" s="1"/>
  <c r="BF821" i="27" s="1"/>
  <c r="M824" i="27"/>
  <c r="BD824" i="27" s="1"/>
  <c r="BF824" i="27" s="1"/>
  <c r="M822" i="27"/>
  <c r="BD822" i="27" s="1"/>
  <c r="BF822" i="27" s="1"/>
  <c r="M823" i="27"/>
  <c r="BD823" i="27" s="1"/>
  <c r="BF823" i="27" s="1"/>
  <c r="M820" i="27"/>
  <c r="BD820" i="27" s="1"/>
  <c r="BF820" i="27" s="1"/>
  <c r="P861" i="27"/>
  <c r="P391" i="27"/>
  <c r="P375" i="27"/>
  <c r="P316" i="27"/>
  <c r="P326" i="27"/>
  <c r="P328" i="27"/>
  <c r="P312" i="27"/>
  <c r="P310" i="27"/>
  <c r="P46" i="27"/>
  <c r="P255" i="27"/>
  <c r="P231" i="27"/>
  <c r="P222" i="27"/>
  <c r="P215" i="27"/>
  <c r="P211" i="27"/>
  <c r="P187" i="27"/>
  <c r="P13" i="27"/>
  <c r="P158" i="27"/>
  <c r="P142" i="27"/>
  <c r="P137" i="27"/>
  <c r="P135" i="27"/>
  <c r="P125" i="27"/>
  <c r="P86" i="27"/>
  <c r="P88" i="27"/>
  <c r="P84" i="27"/>
  <c r="P59" i="27"/>
  <c r="P76" i="27"/>
  <c r="P776" i="27"/>
  <c r="P715" i="27"/>
  <c r="P774" i="27"/>
  <c r="P622" i="27"/>
  <c r="P570" i="27"/>
  <c r="P574" i="27"/>
  <c r="P526" i="27"/>
  <c r="P517" i="27"/>
  <c r="P480" i="27"/>
  <c r="P507" i="27"/>
  <c r="P7" i="27"/>
  <c r="AO702" i="27"/>
  <c r="AQ702" i="27" s="1"/>
  <c r="AP386" i="27"/>
  <c r="AP337" i="27"/>
  <c r="AP321" i="27"/>
  <c r="AP279" i="27"/>
  <c r="AP288" i="27"/>
  <c r="AP243" i="27"/>
  <c r="AP232" i="27"/>
  <c r="AP217" i="27"/>
  <c r="AP171" i="27"/>
  <c r="AP30" i="27"/>
  <c r="AP137" i="27"/>
  <c r="AO129" i="27"/>
  <c r="AQ129" i="27" s="1"/>
  <c r="AO78" i="27"/>
  <c r="AQ78" i="27" s="1"/>
  <c r="AP70" i="27"/>
  <c r="AP660" i="27"/>
  <c r="AP753" i="27"/>
  <c r="AP751" i="27"/>
  <c r="AP765" i="27"/>
  <c r="AP729" i="27"/>
  <c r="AP745" i="27"/>
  <c r="AO625" i="27"/>
  <c r="AQ625" i="27" s="1"/>
  <c r="AP608" i="27"/>
  <c r="AP592" i="27"/>
  <c r="AP525" i="27"/>
  <c r="AP476" i="27"/>
  <c r="AP468" i="27"/>
  <c r="AP826" i="27"/>
  <c r="AT855" i="27"/>
  <c r="AT851" i="27"/>
  <c r="AT840" i="27"/>
  <c r="AT841" i="27"/>
  <c r="AT875" i="27"/>
  <c r="AS861" i="27"/>
  <c r="AU861" i="27" s="1"/>
  <c r="AT865" i="27"/>
  <c r="AS866" i="27"/>
  <c r="AU866" i="27" s="1"/>
  <c r="AS869" i="27"/>
  <c r="AU869" i="27" s="1"/>
  <c r="AT867" i="27"/>
  <c r="AT876" i="27"/>
  <c r="AS878" i="27"/>
  <c r="AU878" i="27" s="1"/>
  <c r="AS879" i="27"/>
  <c r="AU879" i="27" s="1"/>
  <c r="AS692" i="27"/>
  <c r="AU692" i="27" s="1"/>
  <c r="AT693" i="27"/>
  <c r="AT699" i="27"/>
  <c r="AT701" i="27"/>
  <c r="AS702" i="27"/>
  <c r="AU702" i="27" s="1"/>
  <c r="AT689" i="27"/>
  <c r="AT818" i="27"/>
  <c r="AT815" i="27"/>
  <c r="AS809" i="27"/>
  <c r="AT808" i="27"/>
  <c r="AT806" i="27"/>
  <c r="AT53" i="27"/>
  <c r="AS54" i="27"/>
  <c r="AT374" i="27"/>
  <c r="AT389" i="27"/>
  <c r="AT382" i="27"/>
  <c r="AT383" i="27"/>
  <c r="AT384" i="27"/>
  <c r="AS391" i="27"/>
  <c r="AU391" i="27" s="1"/>
  <c r="AT386" i="27"/>
  <c r="AS385" i="27"/>
  <c r="AU385" i="27" s="1"/>
  <c r="AS387" i="27"/>
  <c r="AU387" i="27" s="1"/>
  <c r="AT388" i="27"/>
  <c r="AT375" i="27"/>
  <c r="AT376" i="27"/>
  <c r="AS378" i="27"/>
  <c r="AU378" i="27" s="1"/>
  <c r="AS373" i="27"/>
  <c r="AT360" i="27"/>
  <c r="AT367" i="27"/>
  <c r="AT368" i="27"/>
  <c r="AT371" i="27"/>
  <c r="AT372" i="27"/>
  <c r="AS369" i="27"/>
  <c r="AU369" i="27" s="1"/>
  <c r="AT370" i="27"/>
  <c r="AT366" i="27"/>
  <c r="AT362" i="27"/>
  <c r="AT359" i="27"/>
  <c r="AT345" i="27"/>
  <c r="AT357" i="27"/>
  <c r="AT352" i="27"/>
  <c r="AT358" i="27"/>
  <c r="AT353" i="27"/>
  <c r="AT355" i="27"/>
  <c r="AS356" i="27"/>
  <c r="AU356" i="27" s="1"/>
  <c r="AT350" i="27"/>
  <c r="AT346" i="27"/>
  <c r="AT351" i="27"/>
  <c r="AS344" i="27"/>
  <c r="AT334" i="27"/>
  <c r="AT341" i="27"/>
  <c r="AT342" i="27"/>
  <c r="AT338" i="27"/>
  <c r="AT339" i="27"/>
  <c r="AT340" i="27"/>
  <c r="AS335" i="27"/>
  <c r="AU335" i="27" s="1"/>
  <c r="AT336" i="27"/>
  <c r="AS337" i="27"/>
  <c r="AU337" i="27" s="1"/>
  <c r="AS333" i="27"/>
  <c r="AT324" i="27"/>
  <c r="AT325" i="27"/>
  <c r="AS326" i="27"/>
  <c r="AU326" i="27" s="1"/>
  <c r="AT323" i="27"/>
  <c r="AT329" i="27"/>
  <c r="AT320" i="27"/>
  <c r="AT321" i="27"/>
  <c r="AT322" i="27"/>
  <c r="AT317" i="27"/>
  <c r="AT318" i="27"/>
  <c r="AT319" i="27"/>
  <c r="AT312" i="27"/>
  <c r="AT305" i="27"/>
  <c r="AT306" i="27"/>
  <c r="AS301" i="27"/>
  <c r="AU301" i="27" s="1"/>
  <c r="AT313" i="27"/>
  <c r="AT309" i="27"/>
  <c r="AS310" i="27"/>
  <c r="AU310" i="27" s="1"/>
  <c r="AS311" i="27"/>
  <c r="AU311" i="27" s="1"/>
  <c r="AT303" i="27"/>
  <c r="AT298" i="27"/>
  <c r="AS304" i="27"/>
  <c r="AU304" i="27" s="1"/>
  <c r="AT302" i="27"/>
  <c r="AT52" i="27"/>
  <c r="AT37" i="27"/>
  <c r="AT39" i="27"/>
  <c r="AS40" i="27"/>
  <c r="AT47" i="27"/>
  <c r="AT49" i="27"/>
  <c r="AT46" i="27"/>
  <c r="AT43" i="27"/>
  <c r="AT41" i="27"/>
  <c r="AT45" i="27"/>
  <c r="AT42" i="27"/>
  <c r="AT44" i="27"/>
  <c r="AT279" i="27"/>
  <c r="AT293" i="27"/>
  <c r="AT289" i="27"/>
  <c r="AS290" i="27"/>
  <c r="AU290" i="27" s="1"/>
  <c r="AT291" i="27"/>
  <c r="AT292" i="27"/>
  <c r="AS288" i="27"/>
  <c r="AU288" i="27" s="1"/>
  <c r="AT285" i="27"/>
  <c r="AT294" i="27"/>
  <c r="AT167" i="27"/>
  <c r="AT287" i="27"/>
  <c r="AS280" i="27"/>
  <c r="AS284" i="27"/>
  <c r="AU284" i="27" s="1"/>
  <c r="AT265" i="27"/>
  <c r="AT277" i="27"/>
  <c r="AS275" i="27"/>
  <c r="AU275" i="27" s="1"/>
  <c r="AT274" i="27"/>
  <c r="AS271" i="27"/>
  <c r="AU271" i="27" s="1"/>
  <c r="AT272" i="27"/>
  <c r="AT270" i="27"/>
  <c r="AT273" i="27"/>
  <c r="AT267" i="27"/>
  <c r="AT266" i="27"/>
  <c r="AT262" i="27"/>
  <c r="AT261" i="27"/>
  <c r="AT263" i="27"/>
  <c r="AT259" i="27"/>
  <c r="AS257" i="27"/>
  <c r="AU257" i="27" s="1"/>
  <c r="AS256" i="27"/>
  <c r="AU256" i="27" s="1"/>
  <c r="AS260" i="27"/>
  <c r="AU260" i="27" s="1"/>
  <c r="AT254" i="27"/>
  <c r="AT249" i="27"/>
  <c r="AS247" i="27"/>
  <c r="AU247" i="27" s="1"/>
  <c r="AS242" i="27"/>
  <c r="AU242" i="27" s="1"/>
  <c r="AT239" i="27"/>
  <c r="AT238" i="27"/>
  <c r="AT236" i="27"/>
  <c r="AT244" i="27"/>
  <c r="AS240" i="27"/>
  <c r="AU240" i="27" s="1"/>
  <c r="AS241" i="27"/>
  <c r="AU241" i="27" s="1"/>
  <c r="AT243" i="27"/>
  <c r="AT221" i="27"/>
  <c r="AT231" i="27"/>
  <c r="AT230" i="27"/>
  <c r="AT226" i="27"/>
  <c r="AT227" i="27"/>
  <c r="AT224" i="27"/>
  <c r="AT223" i="27"/>
  <c r="AT225" i="27"/>
  <c r="AT228" i="27"/>
  <c r="AT220" i="27"/>
  <c r="AT217" i="27"/>
  <c r="AT218" i="27"/>
  <c r="AT216" i="27"/>
  <c r="AS213" i="27"/>
  <c r="AU213" i="27" s="1"/>
  <c r="AS214" i="27"/>
  <c r="AU214" i="27" s="1"/>
  <c r="AT209" i="27"/>
  <c r="AS212" i="27"/>
  <c r="AU212" i="27" s="1"/>
  <c r="AT215" i="27"/>
  <c r="AT211" i="27"/>
  <c r="AT208" i="27"/>
  <c r="AT192" i="27"/>
  <c r="AT193" i="27"/>
  <c r="AS108" i="27"/>
  <c r="AT203" i="27"/>
  <c r="AS199" i="27"/>
  <c r="AU199" i="27" s="1"/>
  <c r="AT196" i="27"/>
  <c r="AT197" i="27"/>
  <c r="AT198" i="27"/>
  <c r="AT194" i="27"/>
  <c r="AT175" i="27"/>
  <c r="AS81" i="27"/>
  <c r="AT188" i="27"/>
  <c r="AS184" i="27"/>
  <c r="AU184" i="27" s="1"/>
  <c r="AS185" i="27"/>
  <c r="AU185" i="27" s="1"/>
  <c r="AT180" i="27"/>
  <c r="AS181" i="27"/>
  <c r="AU181" i="27" s="1"/>
  <c r="AT182" i="27"/>
  <c r="AT179" i="27"/>
  <c r="AT178" i="27"/>
  <c r="AT183" i="27"/>
  <c r="AS168" i="27"/>
  <c r="AT173" i="27"/>
  <c r="AT170" i="27"/>
  <c r="AS169" i="27"/>
  <c r="AU169" i="27" s="1"/>
  <c r="AS26" i="27"/>
  <c r="AT27" i="27"/>
  <c r="AS28" i="27"/>
  <c r="AT34" i="27"/>
  <c r="AS30" i="27"/>
  <c r="AU30" i="27" s="1"/>
  <c r="AT23" i="27"/>
  <c r="AT24" i="27"/>
  <c r="AT9" i="27"/>
  <c r="AT12" i="27"/>
  <c r="AT10" i="27"/>
  <c r="AS11" i="27"/>
  <c r="AS13" i="27"/>
  <c r="AT20" i="27"/>
  <c r="AT21" i="27"/>
  <c r="AT19" i="27"/>
  <c r="AT15" i="27"/>
  <c r="AT14" i="27"/>
  <c r="AT154" i="27"/>
  <c r="AT164" i="27"/>
  <c r="AT165" i="27"/>
  <c r="AT156" i="27"/>
  <c r="AT163" i="27"/>
  <c r="AT160" i="27"/>
  <c r="AT159" i="27"/>
  <c r="AT149" i="27"/>
  <c r="AT152" i="27"/>
  <c r="AT150" i="27"/>
  <c r="AT151" i="27"/>
  <c r="AT146" i="27"/>
  <c r="AT147" i="27"/>
  <c r="AT144" i="27"/>
  <c r="AT148" i="27"/>
  <c r="AT145" i="27"/>
  <c r="AT143" i="27"/>
  <c r="AT136" i="27"/>
  <c r="AT133" i="27"/>
  <c r="AT138" i="27"/>
  <c r="AT134" i="27"/>
  <c r="AT131" i="27"/>
  <c r="AT132" i="27"/>
  <c r="AT130" i="27"/>
  <c r="AT135" i="27"/>
  <c r="AT127" i="27"/>
  <c r="AS126" i="27"/>
  <c r="AU126" i="27" s="1"/>
  <c r="AT128" i="27"/>
  <c r="AT109" i="27"/>
  <c r="AT116" i="27"/>
  <c r="AS117" i="27"/>
  <c r="AU117" i="27" s="1"/>
  <c r="AS112" i="27"/>
  <c r="AU112" i="27" s="1"/>
  <c r="AT113" i="27"/>
  <c r="AS115" i="27"/>
  <c r="AU115" i="27" s="1"/>
  <c r="AT110" i="27"/>
  <c r="AT86" i="27"/>
  <c r="AT93" i="27"/>
  <c r="AT94" i="27"/>
  <c r="AT89" i="27"/>
  <c r="AT87" i="27"/>
  <c r="AT88" i="27"/>
  <c r="AT85" i="27"/>
  <c r="AS103" i="27"/>
  <c r="AU103" i="27" s="1"/>
  <c r="AS104" i="27"/>
  <c r="AU104" i="27" s="1"/>
  <c r="AT105" i="27"/>
  <c r="AT106" i="27"/>
  <c r="AT102" i="27"/>
  <c r="AT100" i="27"/>
  <c r="AT101" i="27"/>
  <c r="AT107" i="27"/>
  <c r="AS96" i="27"/>
  <c r="AU96" i="27" s="1"/>
  <c r="AT84" i="27"/>
  <c r="AT58" i="27"/>
  <c r="AT66" i="27"/>
  <c r="AT67" i="27"/>
  <c r="AS63" i="27"/>
  <c r="AU63" i="27" s="1"/>
  <c r="AT61" i="27"/>
  <c r="AT60" i="27"/>
  <c r="AT77" i="27"/>
  <c r="AS75" i="27"/>
  <c r="AU75" i="27" s="1"/>
  <c r="AT71" i="27"/>
  <c r="AT73" i="27"/>
  <c r="AT69" i="27"/>
  <c r="AT70" i="27"/>
  <c r="AS805" i="27"/>
  <c r="AT803" i="27"/>
  <c r="AT782" i="27"/>
  <c r="AT786" i="27"/>
  <c r="AT779" i="27"/>
  <c r="AT780" i="27"/>
  <c r="AS787" i="27"/>
  <c r="AT789" i="27"/>
  <c r="AT798" i="27"/>
  <c r="AT792" i="27"/>
  <c r="AT801" i="27"/>
  <c r="AT674" i="27"/>
  <c r="AT671" i="27"/>
  <c r="AT682" i="27"/>
  <c r="AT676" i="27"/>
  <c r="AT666" i="27"/>
  <c r="AT668" i="27"/>
  <c r="AT667" i="27"/>
  <c r="AT658" i="27"/>
  <c r="AT642" i="27"/>
  <c r="AT646" i="27"/>
  <c r="AT652" i="27"/>
  <c r="AT648" i="27"/>
  <c r="AT647" i="27"/>
  <c r="AT650" i="27"/>
  <c r="AT756" i="27"/>
  <c r="AT725" i="27"/>
  <c r="AS774" i="27"/>
  <c r="AT775" i="27"/>
  <c r="AT748" i="27"/>
  <c r="AT752" i="27"/>
  <c r="AT753" i="27"/>
  <c r="AT751" i="27"/>
  <c r="AT772" i="27"/>
  <c r="AT767" i="27"/>
  <c r="AT765" i="27"/>
  <c r="AT768" i="27"/>
  <c r="AT761" i="27"/>
  <c r="AT735" i="27"/>
  <c r="AT737" i="27"/>
  <c r="AT740" i="27"/>
  <c r="AT723" i="27"/>
  <c r="AT719" i="27"/>
  <c r="AS720" i="27"/>
  <c r="AU720" i="27" s="1"/>
  <c r="AT718" i="27"/>
  <c r="AT717" i="27"/>
  <c r="AT707" i="27"/>
  <c r="AT711" i="27"/>
  <c r="AT742" i="27"/>
  <c r="AT743" i="27"/>
  <c r="AT733" i="27"/>
  <c r="AS732" i="27"/>
  <c r="AU732" i="27" s="1"/>
  <c r="AT640" i="27"/>
  <c r="AT639" i="27"/>
  <c r="AT634" i="27"/>
  <c r="AT631" i="27"/>
  <c r="AT617" i="27"/>
  <c r="AT618" i="27"/>
  <c r="AT629" i="27"/>
  <c r="AT622" i="27"/>
  <c r="AT621" i="27"/>
  <c r="AT605" i="27"/>
  <c r="AS612" i="27"/>
  <c r="AU612" i="27" s="1"/>
  <c r="AT613" i="27"/>
  <c r="AT606" i="27"/>
  <c r="AT589" i="27"/>
  <c r="AT597" i="27"/>
  <c r="AT598" i="27"/>
  <c r="AT601" i="27"/>
  <c r="AT602" i="27"/>
  <c r="AT542" i="27"/>
  <c r="AT544" i="27"/>
  <c r="AT545" i="27"/>
  <c r="AT546" i="27"/>
  <c r="AT543" i="27"/>
  <c r="AS560" i="27"/>
  <c r="AT567" i="27"/>
  <c r="AS570" i="27"/>
  <c r="AU570" i="27" s="1"/>
  <c r="AT568" i="27"/>
  <c r="AT563" i="27"/>
  <c r="AT566" i="27"/>
  <c r="AS564" i="27"/>
  <c r="AT562" i="27"/>
  <c r="AT583" i="27"/>
  <c r="AT579" i="27"/>
  <c r="AT582" i="27"/>
  <c r="AT574" i="27"/>
  <c r="AS578" i="27"/>
  <c r="AT549" i="27"/>
  <c r="AT521" i="27"/>
  <c r="AT536" i="27"/>
  <c r="AS534" i="27"/>
  <c r="AU534" i="27" s="1"/>
  <c r="AT532" i="27"/>
  <c r="AS535" i="27"/>
  <c r="AU535" i="27" s="1"/>
  <c r="AT518" i="27"/>
  <c r="AS495" i="27"/>
  <c r="AU495" i="27" s="1"/>
  <c r="AS492" i="27"/>
  <c r="AU492" i="27" s="1"/>
  <c r="AS488" i="27"/>
  <c r="AU488" i="27" s="1"/>
  <c r="AT484" i="27"/>
  <c r="AT480" i="27"/>
  <c r="AT491" i="27"/>
  <c r="AS476" i="27"/>
  <c r="AU476" i="27" s="1"/>
  <c r="AT474" i="27"/>
  <c r="AT464" i="27"/>
  <c r="AS466" i="27"/>
  <c r="AT457" i="27"/>
  <c r="AT461" i="27"/>
  <c r="AS458" i="27"/>
  <c r="AU458" i="27" s="1"/>
  <c r="AT509" i="27"/>
  <c r="AT501" i="27"/>
  <c r="AS506" i="27"/>
  <c r="AU506" i="27" s="1"/>
  <c r="AT500" i="27"/>
  <c r="AT498" i="27"/>
  <c r="AT456" i="27"/>
  <c r="AT417" i="27"/>
  <c r="AT427" i="27"/>
  <c r="AT431" i="27"/>
  <c r="AS424" i="27"/>
  <c r="AU424" i="27" s="1"/>
  <c r="AT426" i="27"/>
  <c r="AS428" i="27"/>
  <c r="AU428" i="27" s="1"/>
  <c r="AS423" i="27"/>
  <c r="AU423" i="27" s="1"/>
  <c r="AT407" i="27"/>
  <c r="AT413" i="27"/>
  <c r="AT415" i="27"/>
  <c r="AS411" i="27"/>
  <c r="AU411" i="27" s="1"/>
  <c r="AS409" i="27"/>
  <c r="AU409" i="27" s="1"/>
  <c r="AS408" i="27"/>
  <c r="AU408" i="27" s="1"/>
  <c r="AS396" i="27"/>
  <c r="AS399" i="27"/>
  <c r="AU399" i="27" s="1"/>
  <c r="AS401" i="27"/>
  <c r="AU401" i="27" s="1"/>
  <c r="AS398" i="27"/>
  <c r="AU398" i="27" s="1"/>
  <c r="AS451" i="27"/>
  <c r="AU451" i="27" s="1"/>
  <c r="AT447" i="27"/>
  <c r="AS438" i="27"/>
  <c r="AT445" i="27"/>
  <c r="AS440" i="27"/>
  <c r="AU440" i="27" s="1"/>
  <c r="AS832" i="27"/>
  <c r="AT825" i="27"/>
  <c r="AW855" i="27"/>
  <c r="AW856" i="27"/>
  <c r="AX850" i="27"/>
  <c r="AW851" i="27"/>
  <c r="AX852" i="27"/>
  <c r="AY852" i="27" s="1"/>
  <c r="AW849" i="27"/>
  <c r="AX854" i="27"/>
  <c r="AW842" i="27"/>
  <c r="AW840" i="27"/>
  <c r="AW841" i="27"/>
  <c r="AX872" i="27"/>
  <c r="AY872" i="27" s="1"/>
  <c r="AX870" i="27"/>
  <c r="AY870" i="27" s="1"/>
  <c r="AX874" i="27"/>
  <c r="AW873" i="27"/>
  <c r="AX859" i="27"/>
  <c r="AY859" i="27" s="1"/>
  <c r="AX862" i="27"/>
  <c r="AX866" i="27"/>
  <c r="AY866" i="27" s="1"/>
  <c r="AX868" i="27"/>
  <c r="AY868" i="27" s="1"/>
  <c r="AX869" i="27"/>
  <c r="AX867" i="27"/>
  <c r="AY867" i="27" s="1"/>
  <c r="AX876" i="27"/>
  <c r="AY876" i="27" s="1"/>
  <c r="AX878" i="27"/>
  <c r="AY878" i="27" s="1"/>
  <c r="AX691" i="27"/>
  <c r="AY691" i="27" s="1"/>
  <c r="AX697" i="27"/>
  <c r="AY697" i="27" s="1"/>
  <c r="AX693" i="27"/>
  <c r="AW698" i="27"/>
  <c r="AX700" i="27"/>
  <c r="AY700" i="27" s="1"/>
  <c r="AW701" i="27"/>
  <c r="AX702" i="27"/>
  <c r="AY702" i="27" s="1"/>
  <c r="AX689" i="27"/>
  <c r="AX690" i="27"/>
  <c r="AY690" i="27" s="1"/>
  <c r="AX816" i="27"/>
  <c r="AY816" i="27" s="1"/>
  <c r="AX814" i="27"/>
  <c r="AY814" i="27" s="1"/>
  <c r="AW811" i="27"/>
  <c r="AW809" i="27"/>
  <c r="AW808" i="27"/>
  <c r="AX807" i="27"/>
  <c r="AW806" i="27"/>
  <c r="AX53" i="27"/>
  <c r="AY53" i="27" s="1"/>
  <c r="AX374" i="27"/>
  <c r="AY374" i="27" s="1"/>
  <c r="AW389" i="27"/>
  <c r="AX384" i="27"/>
  <c r="AY384" i="27" s="1"/>
  <c r="AW390" i="27"/>
  <c r="AW385" i="27"/>
  <c r="AX387" i="27"/>
  <c r="AY387" i="27" s="1"/>
  <c r="AW388" i="27"/>
  <c r="AX375" i="27"/>
  <c r="AY375" i="27" s="1"/>
  <c r="AX380" i="27"/>
  <c r="AY380" i="27" s="1"/>
  <c r="AX378" i="27"/>
  <c r="AY378" i="27" s="1"/>
  <c r="AW373" i="27"/>
  <c r="AW377" i="27"/>
  <c r="AX360" i="27"/>
  <c r="AY360" i="27" s="1"/>
  <c r="AX371" i="27"/>
  <c r="AY371" i="27" s="1"/>
  <c r="AX372" i="27"/>
  <c r="AY372" i="27" s="1"/>
  <c r="AX370" i="27"/>
  <c r="AY370" i="27" s="1"/>
  <c r="AX364" i="27"/>
  <c r="AY364" i="27" s="1"/>
  <c r="AX366" i="27"/>
  <c r="AY366" i="27" s="1"/>
  <c r="AX362" i="27"/>
  <c r="AY362" i="27" s="1"/>
  <c r="AX363" i="27"/>
  <c r="AW359" i="27"/>
  <c r="AX361" i="27"/>
  <c r="AY361" i="27" s="1"/>
  <c r="AX357" i="27"/>
  <c r="AY357" i="27" s="1"/>
  <c r="AX352" i="27"/>
  <c r="AY352" i="27" s="1"/>
  <c r="AW353" i="27"/>
  <c r="AW356" i="27"/>
  <c r="AW346" i="27"/>
  <c r="AW349" i="27"/>
  <c r="AW351" i="27"/>
  <c r="AW348" i="27"/>
  <c r="AX344" i="27"/>
  <c r="AY344" i="27" s="1"/>
  <c r="AX334" i="27"/>
  <c r="AY334" i="27" s="1"/>
  <c r="AX341" i="27"/>
  <c r="AX338" i="27"/>
  <c r="AY338" i="27" s="1"/>
  <c r="AX339" i="27"/>
  <c r="AX337" i="27"/>
  <c r="AY337" i="27" s="1"/>
  <c r="AW333" i="27"/>
  <c r="AW316" i="27"/>
  <c r="AX324" i="27"/>
  <c r="AY324" i="27" s="1"/>
  <c r="AW325" i="27"/>
  <c r="AX326" i="27"/>
  <c r="AY326" i="27" s="1"/>
  <c r="AW332" i="27"/>
  <c r="AX327" i="27"/>
  <c r="AY327" i="27" s="1"/>
  <c r="AX323" i="27"/>
  <c r="AY323" i="27" s="1"/>
  <c r="AX329" i="27"/>
  <c r="AY329" i="27" s="1"/>
  <c r="AW318" i="27"/>
  <c r="AW319" i="27"/>
  <c r="AW315" i="27"/>
  <c r="AX297" i="27"/>
  <c r="AX312" i="27"/>
  <c r="AY312" i="27" s="1"/>
  <c r="AX309" i="27"/>
  <c r="AY309" i="27" s="1"/>
  <c r="AW298" i="27"/>
  <c r="AW304" i="27"/>
  <c r="AW300" i="27"/>
  <c r="AW308" i="27"/>
  <c r="AW302" i="27"/>
  <c r="AX296" i="27"/>
  <c r="AY296" i="27" s="1"/>
  <c r="AW299" i="27"/>
  <c r="AX35" i="27"/>
  <c r="AX36" i="27"/>
  <c r="AY36" i="27" s="1"/>
  <c r="AW38" i="27"/>
  <c r="AX37" i="27"/>
  <c r="AY37" i="27" s="1"/>
  <c r="AX50" i="27"/>
  <c r="AW48" i="27"/>
  <c r="AW49" i="27"/>
  <c r="AX46" i="27"/>
  <c r="AY46" i="27" s="1"/>
  <c r="AX43" i="27"/>
  <c r="AW41" i="27"/>
  <c r="AW44" i="27"/>
  <c r="AX279" i="27"/>
  <c r="AY279" i="27" s="1"/>
  <c r="AX293" i="27"/>
  <c r="AY293" i="27" s="1"/>
  <c r="AX289" i="27"/>
  <c r="AY289" i="27" s="1"/>
  <c r="AW290" i="27"/>
  <c r="AW291" i="27"/>
  <c r="AX292" i="27"/>
  <c r="AY292" i="27" s="1"/>
  <c r="AW288" i="27"/>
  <c r="AX285" i="27"/>
  <c r="AW294" i="27"/>
  <c r="AW167" i="27"/>
  <c r="AX287" i="27"/>
  <c r="AY287" i="27" s="1"/>
  <c r="AX280" i="27"/>
  <c r="AY280" i="27" s="1"/>
  <c r="AW282" i="27"/>
  <c r="AX283" i="27"/>
  <c r="AY283" i="27" s="1"/>
  <c r="AX265" i="27"/>
  <c r="AY265" i="27" s="1"/>
  <c r="AX277" i="27"/>
  <c r="AY277" i="27" s="1"/>
  <c r="AX276" i="27"/>
  <c r="AY276" i="27" s="1"/>
  <c r="AX274" i="27"/>
  <c r="AY274" i="27" s="1"/>
  <c r="AX278" i="27"/>
  <c r="AY278" i="27" s="1"/>
  <c r="AX272" i="27"/>
  <c r="AY272" i="27" s="1"/>
  <c r="AX268" i="27"/>
  <c r="AX270" i="27"/>
  <c r="AX269" i="27"/>
  <c r="AX273" i="27"/>
  <c r="AY273" i="27" s="1"/>
  <c r="AX266" i="27"/>
  <c r="AY266" i="27" s="1"/>
  <c r="AX253" i="27"/>
  <c r="AY253" i="27" s="1"/>
  <c r="AX262" i="27"/>
  <c r="AY262" i="27" s="1"/>
  <c r="AW263" i="27"/>
  <c r="AX257" i="27"/>
  <c r="AY257" i="27" s="1"/>
  <c r="AX256" i="27"/>
  <c r="AY256" i="27" s="1"/>
  <c r="AW260" i="27"/>
  <c r="AX255" i="27"/>
  <c r="AY255" i="27" s="1"/>
  <c r="AX254" i="27"/>
  <c r="AY254" i="27" s="1"/>
  <c r="AW235" i="27"/>
  <c r="AW139" i="27"/>
  <c r="AX249" i="27"/>
  <c r="AY249" i="27" s="1"/>
  <c r="AX247" i="27"/>
  <c r="AY247" i="27" s="1"/>
  <c r="AX250" i="27"/>
  <c r="AX248" i="27"/>
  <c r="AY248" i="27" s="1"/>
  <c r="AW251" i="27"/>
  <c r="AX246" i="27"/>
  <c r="AW239" i="27"/>
  <c r="AX238" i="27"/>
  <c r="AY238" i="27" s="1"/>
  <c r="AX245" i="27"/>
  <c r="AY245" i="27" s="1"/>
  <c r="AW244" i="27"/>
  <c r="AX240" i="27"/>
  <c r="AY240" i="27" s="1"/>
  <c r="AW241" i="27"/>
  <c r="AX243" i="27"/>
  <c r="AY243" i="27" s="1"/>
  <c r="AX221" i="27"/>
  <c r="AY221" i="27" s="1"/>
  <c r="AX234" i="27"/>
  <c r="AY234" i="27" s="1"/>
  <c r="AX229" i="27"/>
  <c r="AY229" i="27" s="1"/>
  <c r="AW232" i="27"/>
  <c r="AX233" i="27"/>
  <c r="AY233" i="27" s="1"/>
  <c r="AX118" i="27"/>
  <c r="AY118" i="27" s="1"/>
  <c r="AW224" i="27"/>
  <c r="AX225" i="27"/>
  <c r="AY225" i="27" s="1"/>
  <c r="AX228" i="27"/>
  <c r="AY228" i="27" s="1"/>
  <c r="AW222" i="27"/>
  <c r="AW207" i="27"/>
  <c r="AX220" i="27"/>
  <c r="AX217" i="27"/>
  <c r="AY217" i="27" s="1"/>
  <c r="AX218" i="27"/>
  <c r="AY218" i="27" s="1"/>
  <c r="AX216" i="27"/>
  <c r="AY216" i="27" s="1"/>
  <c r="AW213" i="27"/>
  <c r="AW209" i="27"/>
  <c r="AX212" i="27"/>
  <c r="AY212" i="27" s="1"/>
  <c r="AW215" i="27"/>
  <c r="AX211" i="27"/>
  <c r="AY211" i="27" s="1"/>
  <c r="AX210" i="27"/>
  <c r="AY210" i="27" s="1"/>
  <c r="AX208" i="27"/>
  <c r="AY208" i="27" s="1"/>
  <c r="AW192" i="27"/>
  <c r="AW108" i="27"/>
  <c r="AX205" i="27"/>
  <c r="AY205" i="27" s="1"/>
  <c r="AX201" i="27"/>
  <c r="AY201" i="27" s="1"/>
  <c r="AW202" i="27"/>
  <c r="AX203" i="27"/>
  <c r="AY203" i="27" s="1"/>
  <c r="AW199" i="27"/>
  <c r="AX206" i="27"/>
  <c r="AY206" i="27" s="1"/>
  <c r="AX196" i="27"/>
  <c r="AY196" i="27" s="1"/>
  <c r="AW195" i="27"/>
  <c r="AW197" i="27"/>
  <c r="AW198" i="27"/>
  <c r="AX194" i="27"/>
  <c r="AY194" i="27" s="1"/>
  <c r="AX174" i="27"/>
  <c r="AY174" i="27" s="1"/>
  <c r="AX175" i="27"/>
  <c r="AY175" i="27" s="1"/>
  <c r="AX81" i="27"/>
  <c r="AY81" i="27" s="1"/>
  <c r="AX190" i="27"/>
  <c r="AY190" i="27" s="1"/>
  <c r="AW186" i="27"/>
  <c r="AX187" i="27"/>
  <c r="AY187" i="27" s="1"/>
  <c r="AX188" i="27"/>
  <c r="AY188" i="27" s="1"/>
  <c r="AX189" i="27"/>
  <c r="AW184" i="27"/>
  <c r="AX180" i="27"/>
  <c r="AW191" i="27"/>
  <c r="AW182" i="27"/>
  <c r="AX178" i="27"/>
  <c r="AY178" i="27" s="1"/>
  <c r="AX183" i="27"/>
  <c r="AX176" i="27"/>
  <c r="AX177" i="27"/>
  <c r="AY177" i="27" s="1"/>
  <c r="AW168" i="27"/>
  <c r="AX173" i="27"/>
  <c r="AX172" i="27"/>
  <c r="AX171" i="27"/>
  <c r="AY171" i="27" s="1"/>
  <c r="AW170" i="27"/>
  <c r="AW169" i="27"/>
  <c r="AX26" i="27"/>
  <c r="AY26" i="27" s="1"/>
  <c r="AW27" i="27"/>
  <c r="AX33" i="27"/>
  <c r="AY33" i="27" s="1"/>
  <c r="AW34" i="27"/>
  <c r="AX32" i="27"/>
  <c r="AY32" i="27" s="1"/>
  <c r="AX29" i="27"/>
  <c r="AY29" i="27" s="1"/>
  <c r="AX30" i="27"/>
  <c r="AY30" i="27" s="1"/>
  <c r="AX23" i="27"/>
  <c r="AX24" i="27"/>
  <c r="AW22" i="27"/>
  <c r="AW12" i="27"/>
  <c r="AX10" i="27"/>
  <c r="AY10" i="27" s="1"/>
  <c r="AW11" i="27"/>
  <c r="AW13" i="27"/>
  <c r="AX20" i="27"/>
  <c r="AY20" i="27" s="1"/>
  <c r="AX19" i="27"/>
  <c r="AY19" i="27" s="1"/>
  <c r="AX17" i="27"/>
  <c r="AY17" i="27" s="1"/>
  <c r="AW18" i="27"/>
  <c r="AX16" i="27"/>
  <c r="AX14" i="27"/>
  <c r="AY14" i="27" s="1"/>
  <c r="AW154" i="27"/>
  <c r="AX164" i="27"/>
  <c r="AX165" i="27"/>
  <c r="AX161" i="27"/>
  <c r="AY161" i="27" s="1"/>
  <c r="AX166" i="27"/>
  <c r="AX158" i="27"/>
  <c r="AY158" i="27" s="1"/>
  <c r="AW157" i="27"/>
  <c r="AX160" i="27"/>
  <c r="AY160" i="27" s="1"/>
  <c r="AW159" i="27"/>
  <c r="AW155" i="27"/>
  <c r="AW141" i="27"/>
  <c r="AX149" i="27"/>
  <c r="AX152" i="27"/>
  <c r="AY152" i="27" s="1"/>
  <c r="AW151" i="27"/>
  <c r="AX144" i="27"/>
  <c r="AY144" i="27" s="1"/>
  <c r="AW145" i="27"/>
  <c r="AX143" i="27"/>
  <c r="AY143" i="27" s="1"/>
  <c r="AX142" i="27"/>
  <c r="AY142" i="27" s="1"/>
  <c r="AX121" i="27"/>
  <c r="AY121" i="27" s="1"/>
  <c r="AW136" i="27"/>
  <c r="AX137" i="27"/>
  <c r="AY137" i="27" s="1"/>
  <c r="AX133" i="27"/>
  <c r="AY133" i="27" s="1"/>
  <c r="AX134" i="27"/>
  <c r="AY134" i="27" s="1"/>
  <c r="AX131" i="27"/>
  <c r="AY131" i="27" s="1"/>
  <c r="AW132" i="27"/>
  <c r="AW129" i="27"/>
  <c r="AX130" i="27"/>
  <c r="AY130" i="27" s="1"/>
  <c r="AX135" i="27"/>
  <c r="AY135" i="27" s="1"/>
  <c r="AW127" i="27"/>
  <c r="AW125" i="27"/>
  <c r="AW124" i="27"/>
  <c r="AW128" i="27"/>
  <c r="AX109" i="27"/>
  <c r="AY109" i="27" s="1"/>
  <c r="AW116" i="27"/>
  <c r="AX117" i="27"/>
  <c r="AY117" i="27" s="1"/>
  <c r="AW112" i="27"/>
  <c r="AX115" i="27"/>
  <c r="AY115" i="27" s="1"/>
  <c r="AX114" i="27"/>
  <c r="AY114" i="27" s="1"/>
  <c r="AX110" i="27"/>
  <c r="AY110" i="27" s="1"/>
  <c r="AX86" i="27"/>
  <c r="AY86" i="27" s="1"/>
  <c r="AX92" i="27"/>
  <c r="AW93" i="27"/>
  <c r="AX94" i="27"/>
  <c r="AY94" i="27" s="1"/>
  <c r="AX89" i="27"/>
  <c r="AY89" i="27" s="1"/>
  <c r="AW90" i="27"/>
  <c r="AX87" i="27"/>
  <c r="AY87" i="27" s="1"/>
  <c r="AW88" i="27"/>
  <c r="AX85" i="27"/>
  <c r="AY85" i="27" s="1"/>
  <c r="AX95" i="27"/>
  <c r="AW103" i="27"/>
  <c r="AX104" i="27"/>
  <c r="AY104" i="27" s="1"/>
  <c r="AX105" i="27"/>
  <c r="AY105" i="27" s="1"/>
  <c r="AW106" i="27"/>
  <c r="AW102" i="27"/>
  <c r="AX99" i="27"/>
  <c r="AY99" i="27" s="1"/>
  <c r="AX98" i="27"/>
  <c r="AY98" i="27" s="1"/>
  <c r="AX107" i="27"/>
  <c r="AY107" i="27" s="1"/>
  <c r="AX96" i="27"/>
  <c r="AY96" i="27" s="1"/>
  <c r="AW84" i="27"/>
  <c r="AW58" i="27"/>
  <c r="AW65" i="27"/>
  <c r="AX66" i="27"/>
  <c r="AY66" i="27" s="1"/>
  <c r="AX67" i="27"/>
  <c r="AY67" i="27" s="1"/>
  <c r="AW64" i="27"/>
  <c r="AW63" i="27"/>
  <c r="AX61" i="27"/>
  <c r="AY61" i="27" s="1"/>
  <c r="AW62" i="27"/>
  <c r="AX78" i="27"/>
  <c r="AY78" i="27" s="1"/>
  <c r="AW79" i="27"/>
  <c r="AX74" i="27"/>
  <c r="AY74" i="27" s="1"/>
  <c r="AW77" i="27"/>
  <c r="AX75" i="27"/>
  <c r="AY75" i="27" s="1"/>
  <c r="AX76" i="27"/>
  <c r="AY76" i="27" s="1"/>
  <c r="AW72" i="27"/>
  <c r="AW73" i="27"/>
  <c r="AW69" i="27"/>
  <c r="AX805" i="27"/>
  <c r="AY805" i="27" s="1"/>
  <c r="AX803" i="27"/>
  <c r="AY803" i="27" s="1"/>
  <c r="AX783" i="27"/>
  <c r="AY783" i="27" s="1"/>
  <c r="AX784" i="27"/>
  <c r="AY784" i="27" s="1"/>
  <c r="AW785" i="27"/>
  <c r="AX779" i="27"/>
  <c r="AX781" i="27"/>
  <c r="AY781" i="27" s="1"/>
  <c r="AX787" i="27"/>
  <c r="AW791" i="27"/>
  <c r="AW790" i="27"/>
  <c r="AX789" i="27"/>
  <c r="AW788" i="27"/>
  <c r="AX796" i="27"/>
  <c r="AY796" i="27" s="1"/>
  <c r="AX799" i="27"/>
  <c r="AY799" i="27" s="1"/>
  <c r="AX795" i="27"/>
  <c r="AW793" i="27"/>
  <c r="AX792" i="27"/>
  <c r="AY792" i="27" s="1"/>
  <c r="AX801" i="27"/>
  <c r="AX802" i="27"/>
  <c r="AW669" i="27"/>
  <c r="AX672" i="27"/>
  <c r="AY672" i="27" s="1"/>
  <c r="AW675" i="27"/>
  <c r="AX674" i="27"/>
  <c r="AW671" i="27"/>
  <c r="AX670" i="27"/>
  <c r="AX683" i="27"/>
  <c r="AX680" i="27"/>
  <c r="AY680" i="27" s="1"/>
  <c r="AW682" i="27"/>
  <c r="AW679" i="27"/>
  <c r="AW678" i="27"/>
  <c r="AX666" i="27"/>
  <c r="AX668" i="27"/>
  <c r="AX664" i="27"/>
  <c r="AY664" i="27" s="1"/>
  <c r="AX659" i="27"/>
  <c r="AX655" i="27"/>
  <c r="AY655" i="27" s="1"/>
  <c r="AX656" i="27"/>
  <c r="AY656" i="27" s="1"/>
  <c r="AW658" i="27"/>
  <c r="AX641" i="27"/>
  <c r="AY641" i="27" s="1"/>
  <c r="AW643" i="27"/>
  <c r="AX642" i="27"/>
  <c r="AY642" i="27" s="1"/>
  <c r="AX646" i="27"/>
  <c r="AY646" i="27" s="1"/>
  <c r="AW651" i="27"/>
  <c r="AW652" i="27"/>
  <c r="AX648" i="27"/>
  <c r="AY648" i="27" s="1"/>
  <c r="AW647" i="27"/>
  <c r="AX654" i="27"/>
  <c r="AY654" i="27" s="1"/>
  <c r="AX650" i="27"/>
  <c r="AW776" i="27"/>
  <c r="AX755" i="27"/>
  <c r="AX756" i="27"/>
  <c r="AY756" i="27" s="1"/>
  <c r="AX725" i="27"/>
  <c r="AY725" i="27" s="1"/>
  <c r="AX712" i="27"/>
  <c r="AY712" i="27" s="1"/>
  <c r="AW713" i="27"/>
  <c r="AX774" i="27"/>
  <c r="AY774" i="27" s="1"/>
  <c r="AX748" i="27"/>
  <c r="AY748" i="27" s="1"/>
  <c r="AX752" i="27"/>
  <c r="AX754" i="27"/>
  <c r="AY754" i="27" s="1"/>
  <c r="AX749" i="27"/>
  <c r="AX750" i="27"/>
  <c r="AY750" i="27" s="1"/>
  <c r="AX769" i="27"/>
  <c r="AY769" i="27" s="1"/>
  <c r="AW770" i="27"/>
  <c r="AX772" i="27"/>
  <c r="AX759" i="27"/>
  <c r="AX763" i="27"/>
  <c r="AX766" i="27"/>
  <c r="AY766" i="27" s="1"/>
  <c r="AX764" i="27"/>
  <c r="AY764" i="27" s="1"/>
  <c r="AX760" i="27"/>
  <c r="AY760" i="27" s="1"/>
  <c r="AX762" i="27"/>
  <c r="AX761" i="27"/>
  <c r="AY761" i="27" s="1"/>
  <c r="AX735" i="27"/>
  <c r="AX741" i="27"/>
  <c r="AY741" i="27" s="1"/>
  <c r="AX738" i="27"/>
  <c r="AY738" i="27" s="1"/>
  <c r="AX739" i="27"/>
  <c r="AX740" i="27"/>
  <c r="AY740" i="27" s="1"/>
  <c r="AX727" i="27"/>
  <c r="AX728" i="27"/>
  <c r="AW716" i="27"/>
  <c r="AX719" i="27"/>
  <c r="AW720" i="27"/>
  <c r="AX722" i="27"/>
  <c r="AX721" i="27"/>
  <c r="AX718" i="27"/>
  <c r="AX717" i="27"/>
  <c r="AY717" i="27" s="1"/>
  <c r="AX707" i="27"/>
  <c r="AY707" i="27" s="1"/>
  <c r="AX708" i="27"/>
  <c r="AY708" i="27" s="1"/>
  <c r="AX710" i="27"/>
  <c r="AY710" i="27" s="1"/>
  <c r="AX711" i="27"/>
  <c r="AY711" i="27" s="1"/>
  <c r="AX709" i="27"/>
  <c r="AY709" i="27" s="1"/>
  <c r="AW742" i="27"/>
  <c r="AW744" i="27"/>
  <c r="AX747" i="27"/>
  <c r="AY747" i="27" s="1"/>
  <c r="AX730" i="27"/>
  <c r="AY730" i="27" s="1"/>
  <c r="AX733" i="27"/>
  <c r="AX732" i="27"/>
  <c r="AY732" i="27" s="1"/>
  <c r="AX640" i="27"/>
  <c r="AY640" i="27" s="1"/>
  <c r="AX638" i="27"/>
  <c r="AY638" i="27" s="1"/>
  <c r="AX639" i="27"/>
  <c r="AY639" i="27" s="1"/>
  <c r="AW637" i="27"/>
  <c r="AX635" i="27"/>
  <c r="AY635" i="27" s="1"/>
  <c r="AX686" i="27"/>
  <c r="AY686" i="27" s="1"/>
  <c r="AW617" i="27"/>
  <c r="AX618" i="27"/>
  <c r="AY618" i="27" s="1"/>
  <c r="AX623" i="27"/>
  <c r="AY623" i="27" s="1"/>
  <c r="AX629" i="27"/>
  <c r="AY629" i="27" s="1"/>
  <c r="AX625" i="27"/>
  <c r="AY625" i="27" s="1"/>
  <c r="AX627" i="27"/>
  <c r="AW622" i="27"/>
  <c r="AX619" i="27"/>
  <c r="AY619" i="27" s="1"/>
  <c r="AX620" i="27"/>
  <c r="AY620" i="27" s="1"/>
  <c r="AW621" i="27"/>
  <c r="AX626" i="27"/>
  <c r="AX610" i="27"/>
  <c r="AY610" i="27" s="1"/>
  <c r="AX612" i="27"/>
  <c r="AY612" i="27" s="1"/>
  <c r="AW613" i="27"/>
  <c r="AX604" i="27"/>
  <c r="AY604" i="27" s="1"/>
  <c r="AW606" i="27"/>
  <c r="AX591" i="27"/>
  <c r="AY591" i="27" s="1"/>
  <c r="AW595" i="27"/>
  <c r="AX598" i="27"/>
  <c r="AY598" i="27" s="1"/>
  <c r="AX600" i="27"/>
  <c r="AY600" i="27" s="1"/>
  <c r="AX601" i="27"/>
  <c r="AY601" i="27" s="1"/>
  <c r="AX593" i="27"/>
  <c r="AY593" i="27" s="1"/>
  <c r="AX594" i="27"/>
  <c r="AY594" i="27" s="1"/>
  <c r="AX542" i="27"/>
  <c r="AY542" i="27" s="1"/>
  <c r="AX544" i="27"/>
  <c r="AW546" i="27"/>
  <c r="AX565" i="27"/>
  <c r="AY565" i="27" s="1"/>
  <c r="AX560" i="27"/>
  <c r="AY560" i="27" s="1"/>
  <c r="AX567" i="27"/>
  <c r="AY567" i="27" s="1"/>
  <c r="AX568" i="27"/>
  <c r="AY568" i="27" s="1"/>
  <c r="AX563" i="27"/>
  <c r="AY563" i="27" s="1"/>
  <c r="AX573" i="27"/>
  <c r="AX566" i="27"/>
  <c r="AY566" i="27" s="1"/>
  <c r="AW564" i="27"/>
  <c r="AW562" i="27"/>
  <c r="AW561" i="27"/>
  <c r="AX569" i="27"/>
  <c r="AY569" i="27" s="1"/>
  <c r="AW583" i="27"/>
  <c r="AX579" i="27"/>
  <c r="AY579" i="27" s="1"/>
  <c r="AX574" i="27"/>
  <c r="AY574" i="27" s="1"/>
  <c r="AX577" i="27"/>
  <c r="AY577" i="27" s="1"/>
  <c r="AW578" i="27"/>
  <c r="AW576" i="27"/>
  <c r="AX556" i="27"/>
  <c r="AX551" i="27"/>
  <c r="AY551" i="27" s="1"/>
  <c r="AX555" i="27"/>
  <c r="AX557" i="27"/>
  <c r="AY557" i="27" s="1"/>
  <c r="AW558" i="27"/>
  <c r="AX550" i="27"/>
  <c r="AY550" i="27" s="1"/>
  <c r="AX521" i="27"/>
  <c r="AY521" i="27" s="1"/>
  <c r="AX527" i="27"/>
  <c r="AW533" i="27"/>
  <c r="AX534" i="27"/>
  <c r="AY534" i="27" s="1"/>
  <c r="AX532" i="27"/>
  <c r="AY532" i="27" s="1"/>
  <c r="AX522" i="27"/>
  <c r="AY522" i="27" s="1"/>
  <c r="AX523" i="27"/>
  <c r="AY523" i="27" s="1"/>
  <c r="AW530" i="27"/>
  <c r="AX529" i="27"/>
  <c r="AY529" i="27" s="1"/>
  <c r="AX528" i="27"/>
  <c r="AY528" i="27" s="1"/>
  <c r="AX538" i="27"/>
  <c r="AY538" i="27" s="1"/>
  <c r="AX537" i="27"/>
  <c r="AX515" i="27"/>
  <c r="AY515" i="27" s="1"/>
  <c r="AX516" i="27"/>
  <c r="AY516" i="27" s="1"/>
  <c r="AW518" i="27"/>
  <c r="AW489" i="27"/>
  <c r="AX495" i="27"/>
  <c r="AY495" i="27" s="1"/>
  <c r="AX490" i="27"/>
  <c r="AY490" i="27" s="1"/>
  <c r="AW492" i="27"/>
  <c r="AX493" i="27"/>
  <c r="AY493" i="27" s="1"/>
  <c r="AX494" i="27"/>
  <c r="AX484" i="27"/>
  <c r="AX480" i="27"/>
  <c r="AY480" i="27" s="1"/>
  <c r="AX491" i="27"/>
  <c r="AW481" i="27"/>
  <c r="AW465" i="27"/>
  <c r="AX476" i="27"/>
  <c r="AY476" i="27" s="1"/>
  <c r="AW472" i="27"/>
  <c r="AX474" i="27"/>
  <c r="AX473" i="27"/>
  <c r="AY473" i="27" s="1"/>
  <c r="AX466" i="27"/>
  <c r="AY466" i="27" s="1"/>
  <c r="AX469" i="27"/>
  <c r="AX457" i="27"/>
  <c r="AY457" i="27" s="1"/>
  <c r="AX459" i="27"/>
  <c r="AY459" i="27" s="1"/>
  <c r="AX507" i="27"/>
  <c r="AY507" i="27" s="1"/>
  <c r="AX509" i="27"/>
  <c r="AY509" i="27" s="1"/>
  <c r="AX501" i="27"/>
  <c r="AY501" i="27" s="1"/>
  <c r="AW505" i="27"/>
  <c r="AX499" i="27"/>
  <c r="AX496" i="27"/>
  <c r="AY496" i="27" s="1"/>
  <c r="AX504" i="27"/>
  <c r="AY504" i="27" s="1"/>
  <c r="AX502" i="27"/>
  <c r="AY502" i="27" s="1"/>
  <c r="AX498" i="27"/>
  <c r="AY498" i="27" s="1"/>
  <c r="AX503" i="27"/>
  <c r="AW454" i="27"/>
  <c r="AX455" i="27"/>
  <c r="AY455" i="27" s="1"/>
  <c r="AW417" i="27"/>
  <c r="AX427" i="27"/>
  <c r="AW430" i="27"/>
  <c r="AX437" i="27"/>
  <c r="AY437" i="27" s="1"/>
  <c r="AX431" i="27"/>
  <c r="AX436" i="27"/>
  <c r="AY436" i="27" s="1"/>
  <c r="AX419" i="27"/>
  <c r="AX424" i="27"/>
  <c r="AY424" i="27" s="1"/>
  <c r="AX425" i="27"/>
  <c r="AY425" i="27" s="1"/>
  <c r="AX426" i="27"/>
  <c r="AY426" i="27" s="1"/>
  <c r="AX428" i="27"/>
  <c r="AY428" i="27" s="1"/>
  <c r="AX423" i="27"/>
  <c r="AY423" i="27" s="1"/>
  <c r="AW403" i="27"/>
  <c r="AW415" i="27"/>
  <c r="AX414" i="27"/>
  <c r="AY414" i="27" s="1"/>
  <c r="AX410" i="27"/>
  <c r="AY410" i="27" s="1"/>
  <c r="AX411" i="27"/>
  <c r="AY411" i="27" s="1"/>
  <c r="AX412" i="27"/>
  <c r="AY412" i="27" s="1"/>
  <c r="AX404" i="27"/>
  <c r="AY404" i="27" s="1"/>
  <c r="AW405" i="27"/>
  <c r="AX408" i="27"/>
  <c r="AY408" i="27" s="1"/>
  <c r="AW406" i="27"/>
  <c r="AX401" i="27"/>
  <c r="AY401" i="27" s="1"/>
  <c r="AW400" i="27"/>
  <c r="AX449" i="27"/>
  <c r="AY449" i="27" s="1"/>
  <c r="AW451" i="27"/>
  <c r="AW447" i="27"/>
  <c r="AX446" i="27"/>
  <c r="AY446" i="27" s="1"/>
  <c r="AW441" i="27"/>
  <c r="AW442" i="27"/>
  <c r="AX513" i="27"/>
  <c r="AY513" i="27" s="1"/>
  <c r="AW833" i="27"/>
  <c r="AW825" i="27"/>
  <c r="AW835" i="27"/>
  <c r="AW826" i="27"/>
  <c r="AX830" i="27"/>
  <c r="AY830" i="27" s="1"/>
  <c r="AW824" i="27"/>
  <c r="AX823" i="27"/>
  <c r="AY823" i="27" s="1"/>
  <c r="AX820" i="27"/>
  <c r="AY820" i="27" s="1"/>
  <c r="BE847" i="27"/>
  <c r="BE855" i="27"/>
  <c r="BE856" i="27"/>
  <c r="BE857" i="27"/>
  <c r="BE850" i="27"/>
  <c r="BE851" i="27"/>
  <c r="BE852" i="27"/>
  <c r="BE849" i="27"/>
  <c r="BE854" i="27"/>
  <c r="BE853" i="27"/>
  <c r="BE842" i="27"/>
  <c r="BE840" i="27"/>
  <c r="BE841" i="27"/>
  <c r="BE871" i="27"/>
  <c r="BE872" i="27"/>
  <c r="BE870" i="27"/>
  <c r="BE874" i="27"/>
  <c r="BE875" i="27"/>
  <c r="BE873" i="27"/>
  <c r="BE859" i="27"/>
  <c r="BE861" i="27"/>
  <c r="BE862" i="27"/>
  <c r="BE860" i="27"/>
  <c r="BE858" i="27"/>
  <c r="BE863" i="27"/>
  <c r="BE864" i="27"/>
  <c r="BE865" i="27"/>
  <c r="BE866" i="27"/>
  <c r="BE868" i="27"/>
  <c r="BE869" i="27"/>
  <c r="BE867" i="27"/>
  <c r="BE876" i="27"/>
  <c r="BE878" i="27"/>
  <c r="BE879" i="27"/>
  <c r="BE877" i="27"/>
  <c r="BE691" i="27"/>
  <c r="BE694" i="27"/>
  <c r="BE697" i="27"/>
  <c r="BE695" i="27"/>
  <c r="BE696" i="27"/>
  <c r="BE692" i="27"/>
  <c r="BE693" i="27"/>
  <c r="BE698" i="27"/>
  <c r="BE703" i="27"/>
  <c r="BE704" i="27"/>
  <c r="BE699" i="27"/>
  <c r="BE700" i="27"/>
  <c r="BE701" i="27"/>
  <c r="BE702" i="27"/>
  <c r="BE689" i="27"/>
  <c r="BE690" i="27"/>
  <c r="BE818" i="27"/>
  <c r="BE817" i="27"/>
  <c r="BE816" i="27"/>
  <c r="BE815" i="27"/>
  <c r="BE814" i="27"/>
  <c r="BE813" i="27"/>
  <c r="BE812" i="27"/>
  <c r="BE810" i="27"/>
  <c r="BE811" i="27"/>
  <c r="BE809" i="27"/>
  <c r="BE808" i="27"/>
  <c r="BE807" i="27"/>
  <c r="BE806" i="27"/>
  <c r="BE53" i="27"/>
  <c r="BE54" i="27"/>
  <c r="BE374" i="27"/>
  <c r="BE389" i="27"/>
  <c r="BE382" i="27"/>
  <c r="BE383" i="27"/>
  <c r="BE384" i="27"/>
  <c r="BE390" i="27"/>
  <c r="BE391" i="27"/>
  <c r="BE386" i="27"/>
  <c r="BE385" i="27"/>
  <c r="BE387" i="27"/>
  <c r="BE388" i="27"/>
  <c r="BE379" i="27"/>
  <c r="BE375" i="27"/>
  <c r="BE380" i="27"/>
  <c r="BE381" i="27"/>
  <c r="BE376" i="27"/>
  <c r="BE378" i="27"/>
  <c r="BE373" i="27"/>
  <c r="BE377" i="27"/>
  <c r="BE360" i="27"/>
  <c r="BE367" i="27"/>
  <c r="BE368" i="27"/>
  <c r="BE371" i="27"/>
  <c r="BE372" i="27"/>
  <c r="BE369" i="27"/>
  <c r="BE370" i="27"/>
  <c r="BE364" i="27"/>
  <c r="BE365" i="27"/>
  <c r="BE366" i="27"/>
  <c r="BE362" i="27"/>
  <c r="BE363" i="27"/>
  <c r="BE359" i="27"/>
  <c r="BE361" i="27"/>
  <c r="BE345" i="27"/>
  <c r="BE357" i="27"/>
  <c r="BE352" i="27"/>
  <c r="BE358" i="27"/>
  <c r="BE354" i="27"/>
  <c r="BE353" i="27"/>
  <c r="BE355" i="27"/>
  <c r="BE356" i="27"/>
  <c r="BE350" i="27"/>
  <c r="BE346" i="27"/>
  <c r="BE349" i="27"/>
  <c r="BE351" i="27"/>
  <c r="BE348" i="27"/>
  <c r="BE347" i="27"/>
  <c r="BE344" i="27"/>
  <c r="BE334" i="27"/>
  <c r="BE341" i="27"/>
  <c r="BE342" i="27"/>
  <c r="BE338" i="27"/>
  <c r="BE339" i="27"/>
  <c r="BE340" i="27"/>
  <c r="BE335" i="27"/>
  <c r="BE336" i="27"/>
  <c r="BE337" i="27"/>
  <c r="BE333" i="27"/>
  <c r="BE316" i="27"/>
  <c r="BE330" i="27"/>
  <c r="BE324" i="27"/>
  <c r="BE325" i="27"/>
  <c r="BE326" i="27"/>
  <c r="BE331" i="27"/>
  <c r="BE332" i="27"/>
  <c r="BE328" i="27"/>
  <c r="BE327" i="27"/>
  <c r="BE323" i="27"/>
  <c r="BE329" i="27"/>
  <c r="BE320" i="27"/>
  <c r="BE321" i="27"/>
  <c r="BE322" i="27"/>
  <c r="BE317" i="27"/>
  <c r="BE318" i="27"/>
  <c r="BE319" i="27"/>
  <c r="BE315" i="27"/>
  <c r="BE297" i="27"/>
  <c r="BE312" i="27"/>
  <c r="BE305" i="27"/>
  <c r="BE306" i="27"/>
  <c r="BE301" i="27"/>
  <c r="BE313" i="27"/>
  <c r="BE314" i="27"/>
  <c r="BE309" i="27"/>
  <c r="BE307" i="27"/>
  <c r="BE310" i="27"/>
  <c r="BE311" i="27"/>
  <c r="BE303" i="27"/>
  <c r="BE298" i="27"/>
  <c r="BE304" i="27"/>
  <c r="BE300" i="27"/>
  <c r="BE308" i="27"/>
  <c r="BE302" i="27"/>
  <c r="BE296" i="27"/>
  <c r="BE299" i="27"/>
  <c r="BE52" i="27"/>
  <c r="BE35" i="27"/>
  <c r="BE36" i="27"/>
  <c r="BE38" i="27"/>
  <c r="BE37" i="27"/>
  <c r="BE39" i="27"/>
  <c r="BE40" i="27"/>
  <c r="BE50" i="27"/>
  <c r="BE47" i="27"/>
  <c r="BE51" i="27"/>
  <c r="BE48" i="27"/>
  <c r="BE49" i="27"/>
  <c r="BE46" i="27"/>
  <c r="BE43" i="27"/>
  <c r="BE41" i="27"/>
  <c r="BE45" i="27"/>
  <c r="BE42" i="27"/>
  <c r="BE44" i="27"/>
  <c r="BE279" i="27"/>
  <c r="BE295" i="27"/>
  <c r="BE293" i="27"/>
  <c r="BE289" i="27"/>
  <c r="BE290" i="27"/>
  <c r="BE291" i="27"/>
  <c r="BE292" i="27"/>
  <c r="BE288" i="27"/>
  <c r="BE285" i="27"/>
  <c r="BE294" i="27"/>
  <c r="BE286" i="27"/>
  <c r="BE167" i="27"/>
  <c r="BE287" i="27"/>
  <c r="BE280" i="27"/>
  <c r="BE284" i="27"/>
  <c r="BE282" i="27"/>
  <c r="BE283" i="27"/>
  <c r="BE281" i="27"/>
  <c r="BE265" i="27"/>
  <c r="BE277" i="27"/>
  <c r="BE275" i="27"/>
  <c r="BE276" i="27"/>
  <c r="BE274" i="27"/>
  <c r="BE271" i="27"/>
  <c r="BE278" i="27"/>
  <c r="BE272" i="27"/>
  <c r="BE268" i="27"/>
  <c r="BE270" i="27"/>
  <c r="BE269" i="27"/>
  <c r="BE273" i="27"/>
  <c r="BE267" i="27"/>
  <c r="BE266" i="27"/>
  <c r="BE253" i="27"/>
  <c r="BE264" i="27"/>
  <c r="BE262" i="27"/>
  <c r="BE261" i="27"/>
  <c r="BE258" i="27"/>
  <c r="BE263" i="27"/>
  <c r="BE259" i="27"/>
  <c r="BE257" i="27"/>
  <c r="BE256" i="27"/>
  <c r="BE260" i="27"/>
  <c r="BE255" i="27"/>
  <c r="BE254" i="27"/>
  <c r="BE235" i="27"/>
  <c r="BE139" i="27"/>
  <c r="BE249" i="27"/>
  <c r="BE247" i="27"/>
  <c r="BE250" i="27"/>
  <c r="BE248" i="27"/>
  <c r="BE251" i="27"/>
  <c r="BE246" i="27"/>
  <c r="BE242" i="27"/>
  <c r="BE239" i="27"/>
  <c r="BE238" i="27"/>
  <c r="BE236" i="27"/>
  <c r="BE245" i="27"/>
  <c r="BE237" i="27"/>
  <c r="BE244" i="27"/>
  <c r="BE240" i="27"/>
  <c r="BE241" i="27"/>
  <c r="BE243" i="27"/>
  <c r="BE221" i="27"/>
  <c r="BE234" i="27"/>
  <c r="BE231" i="27"/>
  <c r="BE229" i="27"/>
  <c r="BE230" i="27"/>
  <c r="BE226" i="27"/>
  <c r="BE232" i="27"/>
  <c r="BE233" i="27"/>
  <c r="BE227" i="27"/>
  <c r="BE118" i="27"/>
  <c r="BE224" i="27"/>
  <c r="BE223" i="27"/>
  <c r="BE225" i="27"/>
  <c r="BE228" i="27"/>
  <c r="BE222" i="27"/>
  <c r="BE207" i="27"/>
  <c r="BE220" i="27"/>
  <c r="BE219" i="27"/>
  <c r="BE217" i="27"/>
  <c r="BE218" i="27"/>
  <c r="BE216" i="27"/>
  <c r="BE213" i="27"/>
  <c r="BE214" i="27"/>
  <c r="BE209" i="27"/>
  <c r="BE212" i="27"/>
  <c r="BE215" i="27"/>
  <c r="BE211" i="27"/>
  <c r="BE210" i="27"/>
  <c r="BE208" i="27"/>
  <c r="BE192" i="27"/>
  <c r="BE193" i="27"/>
  <c r="BE108" i="27"/>
  <c r="BE205" i="27"/>
  <c r="BE201" i="27"/>
  <c r="BE202" i="27"/>
  <c r="BE203" i="27"/>
  <c r="BE204" i="27"/>
  <c r="BE200" i="27"/>
  <c r="BE199" i="27"/>
  <c r="BE206" i="27"/>
  <c r="BE196" i="27"/>
  <c r="BE195" i="27"/>
  <c r="BE197" i="27"/>
  <c r="BE198" i="27"/>
  <c r="BE194" i="27"/>
  <c r="BE174" i="27"/>
  <c r="BE175" i="27"/>
  <c r="BE81" i="27"/>
  <c r="BE190" i="27"/>
  <c r="BE186" i="27"/>
  <c r="BE187" i="27"/>
  <c r="BE188" i="27"/>
  <c r="BE189" i="27"/>
  <c r="BE184" i="27"/>
  <c r="BE185" i="27"/>
  <c r="BE180" i="27"/>
  <c r="BE181" i="27"/>
  <c r="BE191" i="27"/>
  <c r="BE182" i="27"/>
  <c r="BE179" i="27"/>
  <c r="BE178" i="27"/>
  <c r="BE183" i="27"/>
  <c r="BE176" i="27"/>
  <c r="BE177" i="27"/>
  <c r="BE168" i="27"/>
  <c r="BE173" i="27"/>
  <c r="BE172" i="27"/>
  <c r="BE171" i="27"/>
  <c r="BE170" i="27"/>
  <c r="BE169" i="27"/>
  <c r="BE26" i="27"/>
  <c r="BE27" i="27"/>
  <c r="BE28" i="27"/>
  <c r="BE33" i="27"/>
  <c r="BE34" i="27"/>
  <c r="BE31" i="27"/>
  <c r="BE32" i="27"/>
  <c r="BE29" i="27"/>
  <c r="BE30" i="27"/>
  <c r="BE23" i="27"/>
  <c r="BE24" i="27"/>
  <c r="BE22" i="27"/>
  <c r="BE9" i="27"/>
  <c r="BE12" i="27"/>
  <c r="BE10" i="27"/>
  <c r="BE11" i="27"/>
  <c r="BE13" i="27"/>
  <c r="BE20" i="27"/>
  <c r="BE21" i="27"/>
  <c r="BE19" i="27"/>
  <c r="BE17" i="27"/>
  <c r="BE18" i="27"/>
  <c r="BE15" i="27"/>
  <c r="BE16" i="27"/>
  <c r="BE14" i="27"/>
  <c r="BE154" i="27"/>
  <c r="BE164" i="27"/>
  <c r="BE165" i="27"/>
  <c r="BE161" i="27"/>
  <c r="BE166" i="27"/>
  <c r="BE156" i="27"/>
  <c r="BE158" i="27"/>
  <c r="BE162" i="27"/>
  <c r="BE157" i="27"/>
  <c r="BE163" i="27"/>
  <c r="BE160" i="27"/>
  <c r="BE159" i="27"/>
  <c r="BE155" i="27"/>
  <c r="BE141" i="27"/>
  <c r="BE149" i="27"/>
  <c r="BE152" i="27"/>
  <c r="BE150" i="27"/>
  <c r="BE151" i="27"/>
  <c r="BE146" i="27"/>
  <c r="BE147" i="27"/>
  <c r="BE144" i="27"/>
  <c r="BE148" i="27"/>
  <c r="BE145" i="27"/>
  <c r="BE143" i="27"/>
  <c r="BE142" i="27"/>
  <c r="BE119" i="27"/>
  <c r="BE121" i="27"/>
  <c r="BE136" i="27"/>
  <c r="BE137" i="27"/>
  <c r="BE133" i="27"/>
  <c r="BE138" i="27"/>
  <c r="BE134" i="27"/>
  <c r="BE131" i="27"/>
  <c r="BE132" i="27"/>
  <c r="BE129" i="27"/>
  <c r="BE130" i="27"/>
  <c r="BE135" i="27"/>
  <c r="BE127" i="27"/>
  <c r="BE125" i="27"/>
  <c r="BE122" i="27"/>
  <c r="BE124" i="27"/>
  <c r="BE126" i="27"/>
  <c r="BE123" i="27"/>
  <c r="BE128" i="27"/>
  <c r="BE109" i="27"/>
  <c r="BE116" i="27"/>
  <c r="BE117" i="27"/>
  <c r="BE112" i="27"/>
  <c r="BE113" i="27"/>
  <c r="BE115" i="27"/>
  <c r="BE114" i="27"/>
  <c r="BE111" i="27"/>
  <c r="BE110" i="27"/>
  <c r="BE86" i="27"/>
  <c r="BE92" i="27"/>
  <c r="BE93" i="27"/>
  <c r="BE94" i="27"/>
  <c r="BE91" i="27"/>
  <c r="BE89" i="27"/>
  <c r="BE90" i="27"/>
  <c r="BE87" i="27"/>
  <c r="BE88" i="27"/>
  <c r="BE85" i="27"/>
  <c r="BE95" i="27"/>
  <c r="BE103" i="27"/>
  <c r="BE104" i="27"/>
  <c r="BE105" i="27"/>
  <c r="BE106" i="27"/>
  <c r="BE102" i="27"/>
  <c r="BE99" i="27"/>
  <c r="BE100" i="27"/>
  <c r="BE97" i="27"/>
  <c r="BE101" i="27"/>
  <c r="BE98" i="27"/>
  <c r="BE107" i="27"/>
  <c r="BE96" i="27"/>
  <c r="BE83" i="27"/>
  <c r="BE84" i="27"/>
  <c r="BE58" i="27"/>
  <c r="BE65" i="27"/>
  <c r="BE66" i="27"/>
  <c r="BE67" i="27"/>
  <c r="BE64" i="27"/>
  <c r="BE63" i="27"/>
  <c r="BE61" i="27"/>
  <c r="BE59" i="27"/>
  <c r="BE57" i="27"/>
  <c r="BE62" i="27"/>
  <c r="BE60" i="27"/>
  <c r="BE68" i="27"/>
  <c r="BE78" i="27"/>
  <c r="BE79" i="27"/>
  <c r="BE74" i="27"/>
  <c r="BE80" i="27"/>
  <c r="BE77" i="27"/>
  <c r="BE75" i="27"/>
  <c r="BE71" i="27"/>
  <c r="BE76" i="27"/>
  <c r="BE72" i="27"/>
  <c r="BE73" i="27"/>
  <c r="BE69" i="27"/>
  <c r="BE70" i="27"/>
  <c r="BE805" i="27"/>
  <c r="BE804" i="27"/>
  <c r="BE803" i="27"/>
  <c r="BE782" i="27"/>
  <c r="BE783" i="27"/>
  <c r="BE784" i="27"/>
  <c r="BE786" i="27"/>
  <c r="BE785" i="27"/>
  <c r="BE779" i="27"/>
  <c r="BE781" i="27"/>
  <c r="BE780" i="27"/>
  <c r="BE787" i="27"/>
  <c r="BE791" i="27"/>
  <c r="BE790" i="27"/>
  <c r="BE789" i="27"/>
  <c r="BE788" i="27"/>
  <c r="BE796" i="27"/>
  <c r="BE799" i="27"/>
  <c r="BE798" i="27"/>
  <c r="BE797" i="27"/>
  <c r="BE795" i="27"/>
  <c r="BE793" i="27"/>
  <c r="BE794" i="27"/>
  <c r="BE792" i="27"/>
  <c r="BE801" i="27"/>
  <c r="BE802" i="27"/>
  <c r="BE800" i="27"/>
  <c r="BE669" i="27"/>
  <c r="BE672" i="27"/>
  <c r="BE675" i="27"/>
  <c r="BE674" i="27"/>
  <c r="BE671" i="27"/>
  <c r="BE670" i="27"/>
  <c r="BE673" i="27"/>
  <c r="BE681" i="27"/>
  <c r="BE683" i="27"/>
  <c r="BE680" i="27"/>
  <c r="BE682" i="27"/>
  <c r="BE677" i="27"/>
  <c r="BE679" i="27"/>
  <c r="BE676" i="27"/>
  <c r="BE678" i="27"/>
  <c r="BE663" i="27"/>
  <c r="BE666" i="27"/>
  <c r="BE668" i="27"/>
  <c r="BE667" i="27"/>
  <c r="BE664" i="27"/>
  <c r="BE665" i="27"/>
  <c r="BE659" i="27"/>
  <c r="BE661" i="27"/>
  <c r="BE660" i="27"/>
  <c r="BE655" i="27"/>
  <c r="BE656" i="27"/>
  <c r="BE658" i="27"/>
  <c r="BE657" i="27"/>
  <c r="BE641" i="27"/>
  <c r="BE643" i="27"/>
  <c r="BE644" i="27"/>
  <c r="BE645" i="27"/>
  <c r="BE642" i="27"/>
  <c r="BE646" i="27"/>
  <c r="BE653" i="27"/>
  <c r="BE651" i="27"/>
  <c r="BE652" i="27"/>
  <c r="BE648" i="27"/>
  <c r="BE649" i="27"/>
  <c r="BE647" i="27"/>
  <c r="BE654" i="27"/>
  <c r="BE650" i="27"/>
  <c r="BE776" i="27"/>
  <c r="BE755" i="27"/>
  <c r="BE756" i="27"/>
  <c r="BE757" i="27"/>
  <c r="BE758" i="27"/>
  <c r="BE725" i="27"/>
  <c r="BE726" i="27"/>
  <c r="BE712" i="27"/>
  <c r="BE715" i="27"/>
  <c r="BE713" i="27"/>
  <c r="BE714" i="27"/>
  <c r="BE774" i="27"/>
  <c r="BE775" i="27"/>
  <c r="BE748" i="27"/>
  <c r="BE752" i="27"/>
  <c r="BE754" i="27"/>
  <c r="BE753" i="27"/>
  <c r="BE749" i="27"/>
  <c r="BE750" i="27"/>
  <c r="BE751" i="27"/>
  <c r="BE769" i="27"/>
  <c r="BE770" i="27"/>
  <c r="BE773" i="27"/>
  <c r="BE771" i="27"/>
  <c r="BE772" i="27"/>
  <c r="BE759" i="27"/>
  <c r="BE767" i="27"/>
  <c r="BE763" i="27"/>
  <c r="BE765" i="27"/>
  <c r="BE768" i="27"/>
  <c r="BE766" i="27"/>
  <c r="BE764" i="27"/>
  <c r="BE760" i="27"/>
  <c r="BE762" i="27"/>
  <c r="BE761" i="27"/>
  <c r="BE735" i="27"/>
  <c r="BE741" i="27"/>
  <c r="BE738" i="27"/>
  <c r="BE739" i="27"/>
  <c r="BE737" i="27"/>
  <c r="BE736" i="27"/>
  <c r="BE740" i="27"/>
  <c r="BE727" i="27"/>
  <c r="BE729" i="27"/>
  <c r="BE728" i="27"/>
  <c r="BE716" i="27"/>
  <c r="BE723" i="27"/>
  <c r="BE719" i="27"/>
  <c r="BE720" i="27"/>
  <c r="BE722" i="27"/>
  <c r="BE721" i="27"/>
  <c r="BE718" i="27"/>
  <c r="BE717" i="27"/>
  <c r="BE707" i="27"/>
  <c r="BE708" i="27"/>
  <c r="BE710" i="27"/>
  <c r="BE711" i="27"/>
  <c r="BE709" i="27"/>
  <c r="BE742" i="27"/>
  <c r="BE743" i="27"/>
  <c r="BE745" i="27"/>
  <c r="BE746" i="27"/>
  <c r="BE744" i="27"/>
  <c r="BE747" i="27"/>
  <c r="BE730" i="27"/>
  <c r="BE731" i="27"/>
  <c r="BE733" i="27"/>
  <c r="BE732" i="27"/>
  <c r="BE734" i="27"/>
  <c r="BE640" i="27"/>
  <c r="BE638" i="27"/>
  <c r="BE639" i="27"/>
  <c r="BE636" i="27"/>
  <c r="BE637" i="27"/>
  <c r="BE634" i="27"/>
  <c r="BE635" i="27"/>
  <c r="BE687" i="27"/>
  <c r="BE688" i="27"/>
  <c r="BE686" i="27"/>
  <c r="BE630" i="27"/>
  <c r="BE631" i="27"/>
  <c r="BE615" i="27"/>
  <c r="BE617" i="27"/>
  <c r="BE618" i="27"/>
  <c r="BE623" i="27"/>
  <c r="BE629" i="27"/>
  <c r="BE625" i="27"/>
  <c r="BE627" i="27"/>
  <c r="BE624" i="27"/>
  <c r="BE628" i="27"/>
  <c r="BE622" i="27"/>
  <c r="BE619" i="27"/>
  <c r="BE620" i="27"/>
  <c r="BE616" i="27"/>
  <c r="BE621" i="27"/>
  <c r="BE626" i="27"/>
  <c r="BE605" i="27"/>
  <c r="BE607" i="27"/>
  <c r="BE610" i="27"/>
  <c r="BE612" i="27"/>
  <c r="BE611" i="27"/>
  <c r="BE609" i="27"/>
  <c r="BE613" i="27"/>
  <c r="BE604" i="27"/>
  <c r="BE606" i="27"/>
  <c r="BE608" i="27"/>
  <c r="BE588" i="27"/>
  <c r="BE589" i="27"/>
  <c r="BE590" i="27"/>
  <c r="BE597" i="27"/>
  <c r="BE591" i="27"/>
  <c r="BE595" i="27"/>
  <c r="BE598" i="27"/>
  <c r="BE600" i="27"/>
  <c r="BE601" i="27"/>
  <c r="BE602" i="27"/>
  <c r="BE596" i="27"/>
  <c r="BE592" i="27"/>
  <c r="BE593" i="27"/>
  <c r="BE594" i="27"/>
  <c r="BE599" i="27"/>
  <c r="BE542" i="27"/>
  <c r="BE544" i="27"/>
  <c r="BE545" i="27"/>
  <c r="BE546" i="27"/>
  <c r="BE543" i="27"/>
  <c r="BE565" i="27"/>
  <c r="BE560" i="27"/>
  <c r="BE567" i="27"/>
  <c r="BE570" i="27"/>
  <c r="BE568" i="27"/>
  <c r="BE563" i="27"/>
  <c r="BE571" i="27"/>
  <c r="BE572" i="27"/>
  <c r="BE573" i="27"/>
  <c r="BE566" i="27"/>
  <c r="BE564" i="27"/>
  <c r="BE562" i="27"/>
  <c r="BE561" i="27"/>
  <c r="BE569" i="27"/>
  <c r="BE584" i="27"/>
  <c r="BE583" i="27"/>
  <c r="BE579" i="27"/>
  <c r="BE575" i="27"/>
  <c r="BE582" i="27"/>
  <c r="BE581" i="27"/>
  <c r="BE574" i="27"/>
  <c r="BE577" i="27"/>
  <c r="BE580" i="27"/>
  <c r="BE578" i="27"/>
  <c r="BE576" i="27"/>
  <c r="BE556" i="27"/>
  <c r="BE551" i="27"/>
  <c r="BE554" i="27"/>
  <c r="BE553" i="27"/>
  <c r="BE555" i="27"/>
  <c r="BE557" i="27"/>
  <c r="BE558" i="27"/>
  <c r="BE552" i="27"/>
  <c r="BE548" i="27"/>
  <c r="BE549" i="27"/>
  <c r="BE550" i="27"/>
  <c r="BE521" i="27"/>
  <c r="BE527" i="27"/>
  <c r="BE525" i="27"/>
  <c r="BE533" i="27"/>
  <c r="BE536" i="27"/>
  <c r="BE534" i="27"/>
  <c r="BE532" i="27"/>
  <c r="BE526" i="27"/>
  <c r="BE524" i="27"/>
  <c r="BE522" i="27"/>
  <c r="BE523" i="27"/>
  <c r="BE531" i="27"/>
  <c r="BE535" i="27"/>
  <c r="BE530" i="27"/>
  <c r="BE529" i="27"/>
  <c r="BE528" i="27"/>
  <c r="BE538" i="27"/>
  <c r="BE537" i="27"/>
  <c r="BE539" i="27"/>
  <c r="BE540" i="27"/>
  <c r="BE515" i="27"/>
  <c r="BE517" i="27"/>
  <c r="BE516" i="27"/>
  <c r="BE518" i="27"/>
  <c r="BE519" i="27"/>
  <c r="BE478" i="27"/>
  <c r="BE485" i="27"/>
  <c r="BE489" i="27"/>
  <c r="BE495" i="27"/>
  <c r="BE490" i="27"/>
  <c r="BE492" i="27"/>
  <c r="BE493" i="27"/>
  <c r="BE494" i="27"/>
  <c r="BE488" i="27"/>
  <c r="BE484" i="27"/>
  <c r="BE479" i="27"/>
  <c r="BE480" i="27"/>
  <c r="BE482" i="27"/>
  <c r="BE491" i="27"/>
  <c r="BE483" i="27"/>
  <c r="BE487" i="27"/>
  <c r="BE481" i="27"/>
  <c r="BE486" i="27"/>
  <c r="BE465" i="27"/>
  <c r="BE476" i="27"/>
  <c r="BE470" i="27"/>
  <c r="BE475" i="27"/>
  <c r="BE472" i="27"/>
  <c r="BE474" i="27"/>
  <c r="BE471" i="27"/>
  <c r="BE464" i="27"/>
  <c r="BE473" i="27"/>
  <c r="BE466" i="27"/>
  <c r="BE463" i="27"/>
  <c r="BE468" i="27"/>
  <c r="BE469" i="27"/>
  <c r="BE467" i="27"/>
  <c r="BE457" i="27"/>
  <c r="BE460" i="27"/>
  <c r="BE462" i="27"/>
  <c r="BE461" i="27"/>
  <c r="BE459" i="27"/>
  <c r="BE458" i="27"/>
  <c r="BE507" i="27"/>
  <c r="BE509" i="27"/>
  <c r="BE508" i="27"/>
  <c r="BE501" i="27"/>
  <c r="BE497" i="27"/>
  <c r="BE506" i="27"/>
  <c r="BE505" i="27"/>
  <c r="BE499" i="27"/>
  <c r="BE496" i="27"/>
  <c r="BE500" i="27"/>
  <c r="BE504" i="27"/>
  <c r="BE502" i="27"/>
  <c r="BE498" i="27"/>
  <c r="BE503" i="27"/>
  <c r="BE456" i="27"/>
  <c r="BE454" i="27"/>
  <c r="BE455" i="27"/>
  <c r="BE417" i="27"/>
  <c r="BE427" i="27"/>
  <c r="BE430" i="27"/>
  <c r="BE437" i="27"/>
  <c r="BE431" i="27"/>
  <c r="BE434" i="27"/>
  <c r="BE435" i="27"/>
  <c r="BE436" i="27"/>
  <c r="BE429" i="27"/>
  <c r="BE422" i="27"/>
  <c r="BE433" i="27"/>
  <c r="BE419" i="27"/>
  <c r="BE424" i="27"/>
  <c r="BE418" i="27"/>
  <c r="BE421" i="27"/>
  <c r="BE425" i="27"/>
  <c r="BE426" i="27"/>
  <c r="BE432" i="27"/>
  <c r="BE428" i="27"/>
  <c r="BE423" i="27"/>
  <c r="BE420" i="27"/>
  <c r="BE403" i="27"/>
  <c r="BE407" i="27"/>
  <c r="BE413" i="27"/>
  <c r="BE415" i="27"/>
  <c r="BE414" i="27"/>
  <c r="BE410" i="27"/>
  <c r="BE411" i="27"/>
  <c r="BE412" i="27"/>
  <c r="BE409" i="27"/>
  <c r="BE404" i="27"/>
  <c r="BE405" i="27"/>
  <c r="BE408" i="27"/>
  <c r="BE406" i="27"/>
  <c r="BE396" i="27"/>
  <c r="BE399" i="27"/>
  <c r="BE402" i="27"/>
  <c r="BE401" i="27"/>
  <c r="BE400" i="27"/>
  <c r="BE397" i="27"/>
  <c r="BE398" i="27"/>
  <c r="BE450" i="27"/>
  <c r="BE449" i="27"/>
  <c r="BE451" i="27"/>
  <c r="BE443" i="27"/>
  <c r="BE439" i="27"/>
  <c r="BE448" i="27"/>
  <c r="BE447" i="27"/>
  <c r="BE438" i="27"/>
  <c r="BE446" i="27"/>
  <c r="BE441" i="27"/>
  <c r="BE444" i="27"/>
  <c r="BE442" i="27"/>
  <c r="BE445" i="27"/>
  <c r="BE440" i="27"/>
  <c r="BE541" i="27"/>
  <c r="BE513" i="27"/>
  <c r="BE6" i="27"/>
  <c r="BE8" i="27"/>
  <c r="BE7" i="27"/>
  <c r="BE832" i="27"/>
  <c r="BE831" i="27"/>
  <c r="BE833" i="27"/>
  <c r="BE825" i="27"/>
  <c r="BE834" i="27"/>
  <c r="BE836" i="27"/>
  <c r="BE839" i="27"/>
  <c r="BE838" i="27"/>
  <c r="BE837" i="27"/>
  <c r="BE835" i="27"/>
  <c r="BE826" i="27"/>
  <c r="BE829" i="27"/>
  <c r="BE828" i="27"/>
  <c r="BE830" i="27"/>
  <c r="BE827" i="27"/>
  <c r="BE819" i="27"/>
  <c r="BE821" i="27"/>
  <c r="BE824" i="27"/>
  <c r="BE822" i="27"/>
  <c r="BE823" i="27"/>
  <c r="BE820" i="27"/>
  <c r="BI701" i="27"/>
  <c r="BI305" i="27"/>
  <c r="BI741" i="27"/>
  <c r="BI596" i="27"/>
  <c r="BJ847" i="27"/>
  <c r="BJ855" i="27"/>
  <c r="BJ856" i="27"/>
  <c r="BJ857" i="27"/>
  <c r="BJ850" i="27"/>
  <c r="BJ851" i="27"/>
  <c r="BJ852" i="27"/>
  <c r="BJ849" i="27"/>
  <c r="BJ854" i="27"/>
  <c r="BJ853" i="27"/>
  <c r="BJ842" i="27"/>
  <c r="BJ840" i="27"/>
  <c r="BJ841" i="27"/>
  <c r="BJ871" i="27"/>
  <c r="BJ872" i="27"/>
  <c r="BJ870" i="27"/>
  <c r="BJ874" i="27"/>
  <c r="BJ875" i="27"/>
  <c r="BJ873" i="27"/>
  <c r="BJ859" i="27"/>
  <c r="BJ861" i="27"/>
  <c r="BJ862" i="27"/>
  <c r="BJ860" i="27"/>
  <c r="BJ858" i="27"/>
  <c r="BJ863" i="27"/>
  <c r="BJ864" i="27"/>
  <c r="BJ865" i="27"/>
  <c r="BJ866" i="27"/>
  <c r="BJ868" i="27"/>
  <c r="BJ869" i="27"/>
  <c r="BJ867" i="27"/>
  <c r="BJ876" i="27"/>
  <c r="BJ878" i="27"/>
  <c r="BJ879" i="27"/>
  <c r="BJ877" i="27"/>
  <c r="BJ691" i="27"/>
  <c r="BJ694" i="27"/>
  <c r="BJ697" i="27"/>
  <c r="BJ695" i="27"/>
  <c r="BJ696" i="27"/>
  <c r="BJ692" i="27"/>
  <c r="BJ693" i="27"/>
  <c r="BJ698" i="27"/>
  <c r="BJ703" i="27"/>
  <c r="BJ704" i="27"/>
  <c r="BJ699" i="27"/>
  <c r="BJ700" i="27"/>
  <c r="BJ701" i="27"/>
  <c r="BJ702" i="27"/>
  <c r="BJ689" i="27"/>
  <c r="BJ690" i="27"/>
  <c r="BJ818" i="27"/>
  <c r="BJ817" i="27"/>
  <c r="BJ816" i="27"/>
  <c r="BJ815" i="27"/>
  <c r="BJ814" i="27"/>
  <c r="BJ813" i="27"/>
  <c r="BJ812" i="27"/>
  <c r="BJ810" i="27"/>
  <c r="BJ811" i="27"/>
  <c r="BJ809" i="27"/>
  <c r="BJ808" i="27"/>
  <c r="BJ807" i="27"/>
  <c r="BJ806" i="27"/>
  <c r="BJ53" i="27"/>
  <c r="BJ54" i="27"/>
  <c r="BJ374" i="27"/>
  <c r="BJ389" i="27"/>
  <c r="BJ382" i="27"/>
  <c r="BJ383" i="27"/>
  <c r="BJ384" i="27"/>
  <c r="BJ390" i="27"/>
  <c r="BJ391" i="27"/>
  <c r="BJ386" i="27"/>
  <c r="BJ385" i="27"/>
  <c r="BJ387" i="27"/>
  <c r="BJ388" i="27"/>
  <c r="BJ379" i="27"/>
  <c r="BJ375" i="27"/>
  <c r="BJ380" i="27"/>
  <c r="BJ381" i="27"/>
  <c r="BJ376" i="27"/>
  <c r="BJ378" i="27"/>
  <c r="BJ373" i="27"/>
  <c r="BJ377" i="27"/>
  <c r="BJ360" i="27"/>
  <c r="BJ367" i="27"/>
  <c r="BJ368" i="27"/>
  <c r="BJ371" i="27"/>
  <c r="BJ372" i="27"/>
  <c r="BJ369" i="27"/>
  <c r="BJ370" i="27"/>
  <c r="BJ364" i="27"/>
  <c r="BJ365" i="27"/>
  <c r="BJ366" i="27"/>
  <c r="BJ362" i="27"/>
  <c r="BJ363" i="27"/>
  <c r="BJ359" i="27"/>
  <c r="BJ361" i="27"/>
  <c r="BJ345" i="27"/>
  <c r="BJ357" i="27"/>
  <c r="BJ352" i="27"/>
  <c r="BJ358" i="27"/>
  <c r="BJ354" i="27"/>
  <c r="BJ353" i="27"/>
  <c r="BJ355" i="27"/>
  <c r="BJ356" i="27"/>
  <c r="BJ350" i="27"/>
  <c r="BJ346" i="27"/>
  <c r="BJ349" i="27"/>
  <c r="BJ351" i="27"/>
  <c r="BJ348" i="27"/>
  <c r="BJ347" i="27"/>
  <c r="BJ344" i="27"/>
  <c r="BJ334" i="27"/>
  <c r="BJ341" i="27"/>
  <c r="BJ342" i="27"/>
  <c r="BJ338" i="27"/>
  <c r="BJ339" i="27"/>
  <c r="BJ340" i="27"/>
  <c r="BJ335" i="27"/>
  <c r="BJ336" i="27"/>
  <c r="BJ337" i="27"/>
  <c r="BJ333" i="27"/>
  <c r="BJ316" i="27"/>
  <c r="BJ330" i="27"/>
  <c r="BJ324" i="27"/>
  <c r="BJ325" i="27"/>
  <c r="BJ326" i="27"/>
  <c r="BJ331" i="27"/>
  <c r="BJ332" i="27"/>
  <c r="BJ328" i="27"/>
  <c r="BJ327" i="27"/>
  <c r="BJ323" i="27"/>
  <c r="BJ329" i="27"/>
  <c r="BJ320" i="27"/>
  <c r="BJ321" i="27"/>
  <c r="BJ322" i="27"/>
  <c r="BJ317" i="27"/>
  <c r="BJ318" i="27"/>
  <c r="BJ319" i="27"/>
  <c r="BJ315" i="27"/>
  <c r="BJ297" i="27"/>
  <c r="BJ312" i="27"/>
  <c r="BJ305" i="27"/>
  <c r="BJ306" i="27"/>
  <c r="BJ301" i="27"/>
  <c r="BJ313" i="27"/>
  <c r="BJ314" i="27"/>
  <c r="BJ309" i="27"/>
  <c r="BJ307" i="27"/>
  <c r="BJ310" i="27"/>
  <c r="BJ311" i="27"/>
  <c r="BJ303" i="27"/>
  <c r="BJ298" i="27"/>
  <c r="BJ304" i="27"/>
  <c r="BJ300" i="27"/>
  <c r="BJ308" i="27"/>
  <c r="BJ302" i="27"/>
  <c r="BJ296" i="27"/>
  <c r="BJ299" i="27"/>
  <c r="BJ52" i="27"/>
  <c r="BJ35" i="27"/>
  <c r="BJ36" i="27"/>
  <c r="BJ38" i="27"/>
  <c r="BJ37" i="27"/>
  <c r="BJ39" i="27"/>
  <c r="BJ40" i="27"/>
  <c r="BJ50" i="27"/>
  <c r="BJ47" i="27"/>
  <c r="BJ51" i="27"/>
  <c r="BJ48" i="27"/>
  <c r="BJ49" i="27"/>
  <c r="BJ46" i="27"/>
  <c r="BJ43" i="27"/>
  <c r="BJ41" i="27"/>
  <c r="BJ45" i="27"/>
  <c r="BJ42" i="27"/>
  <c r="BJ44" i="27"/>
  <c r="BJ279" i="27"/>
  <c r="BJ295" i="27"/>
  <c r="BJ293" i="27"/>
  <c r="BJ289" i="27"/>
  <c r="BJ290" i="27"/>
  <c r="BJ291" i="27"/>
  <c r="BJ292" i="27"/>
  <c r="BJ288" i="27"/>
  <c r="BJ285" i="27"/>
  <c r="BJ294" i="27"/>
  <c r="BJ286" i="27"/>
  <c r="BJ167" i="27"/>
  <c r="BJ287" i="27"/>
  <c r="BJ280" i="27"/>
  <c r="BJ284" i="27"/>
  <c r="BJ282" i="27"/>
  <c r="BJ283" i="27"/>
  <c r="BJ281" i="27"/>
  <c r="BJ265" i="27"/>
  <c r="BJ277" i="27"/>
  <c r="BJ275" i="27"/>
  <c r="BJ276" i="27"/>
  <c r="BJ274" i="27"/>
  <c r="BJ271" i="27"/>
  <c r="BJ278" i="27"/>
  <c r="BJ272" i="27"/>
  <c r="BJ268" i="27"/>
  <c r="BJ270" i="27"/>
  <c r="BJ269" i="27"/>
  <c r="BJ273" i="27"/>
  <c r="BJ267" i="27"/>
  <c r="BJ266" i="27"/>
  <c r="BJ253" i="27"/>
  <c r="BJ264" i="27"/>
  <c r="BJ262" i="27"/>
  <c r="BJ261" i="27"/>
  <c r="BJ258" i="27"/>
  <c r="BJ263" i="27"/>
  <c r="BJ259" i="27"/>
  <c r="BJ257" i="27"/>
  <c r="BJ256" i="27"/>
  <c r="BJ260" i="27"/>
  <c r="BJ255" i="27"/>
  <c r="BJ254" i="27"/>
  <c r="BJ235" i="27"/>
  <c r="BJ139" i="27"/>
  <c r="BJ249" i="27"/>
  <c r="BJ247" i="27"/>
  <c r="BJ250" i="27"/>
  <c r="BJ248" i="27"/>
  <c r="BJ251" i="27"/>
  <c r="BJ246" i="27"/>
  <c r="BJ242" i="27"/>
  <c r="BJ239" i="27"/>
  <c r="BJ238" i="27"/>
  <c r="BJ236" i="27"/>
  <c r="BJ245" i="27"/>
  <c r="BJ237" i="27"/>
  <c r="BJ244" i="27"/>
  <c r="BJ240" i="27"/>
  <c r="BJ241" i="27"/>
  <c r="BJ243" i="27"/>
  <c r="BJ221" i="27"/>
  <c r="BJ234" i="27"/>
  <c r="BJ231" i="27"/>
  <c r="BJ229" i="27"/>
  <c r="BJ230" i="27"/>
  <c r="BJ226" i="27"/>
  <c r="BJ232" i="27"/>
  <c r="BJ233" i="27"/>
  <c r="BJ227" i="27"/>
  <c r="BJ118" i="27"/>
  <c r="BJ224" i="27"/>
  <c r="BJ223" i="27"/>
  <c r="BJ225" i="27"/>
  <c r="BJ228" i="27"/>
  <c r="BJ222" i="27"/>
  <c r="BJ207" i="27"/>
  <c r="BJ220" i="27"/>
  <c r="BJ219" i="27"/>
  <c r="BJ217" i="27"/>
  <c r="BJ218" i="27"/>
  <c r="BJ216" i="27"/>
  <c r="BJ213" i="27"/>
  <c r="BJ214" i="27"/>
  <c r="BJ209" i="27"/>
  <c r="BJ212" i="27"/>
  <c r="BJ215" i="27"/>
  <c r="BJ211" i="27"/>
  <c r="BJ210" i="27"/>
  <c r="BJ208" i="27"/>
  <c r="BJ192" i="27"/>
  <c r="BJ193" i="27"/>
  <c r="BJ108" i="27"/>
  <c r="BJ205" i="27"/>
  <c r="BJ201" i="27"/>
  <c r="BJ202" i="27"/>
  <c r="BJ203" i="27"/>
  <c r="BJ204" i="27"/>
  <c r="BJ200" i="27"/>
  <c r="BJ199" i="27"/>
  <c r="BJ206" i="27"/>
  <c r="BJ196" i="27"/>
  <c r="BJ195" i="27"/>
  <c r="BJ197" i="27"/>
  <c r="BJ198" i="27"/>
  <c r="BJ194" i="27"/>
  <c r="BJ174" i="27"/>
  <c r="BJ175" i="27"/>
  <c r="BJ81" i="27"/>
  <c r="BJ190" i="27"/>
  <c r="BJ186" i="27"/>
  <c r="BJ187" i="27"/>
  <c r="BJ188" i="27"/>
  <c r="BJ189" i="27"/>
  <c r="BJ184" i="27"/>
  <c r="BJ185" i="27"/>
  <c r="BJ180" i="27"/>
  <c r="BJ181" i="27"/>
  <c r="BJ191" i="27"/>
  <c r="BJ182" i="27"/>
  <c r="BJ179" i="27"/>
  <c r="BJ178" i="27"/>
  <c r="BJ183" i="27"/>
  <c r="BJ176" i="27"/>
  <c r="BJ177" i="27"/>
  <c r="BJ168" i="27"/>
  <c r="BJ173" i="27"/>
  <c r="BJ172" i="27"/>
  <c r="BJ171" i="27"/>
  <c r="BJ170" i="27"/>
  <c r="BJ169" i="27"/>
  <c r="BJ26" i="27"/>
  <c r="BJ27" i="27"/>
  <c r="BJ28" i="27"/>
  <c r="BJ33" i="27"/>
  <c r="BJ34" i="27"/>
  <c r="BJ31" i="27"/>
  <c r="BJ32" i="27"/>
  <c r="BJ29" i="27"/>
  <c r="BJ30" i="27"/>
  <c r="BJ23" i="27"/>
  <c r="BJ24" i="27"/>
  <c r="BJ22" i="27"/>
  <c r="BJ9" i="27"/>
  <c r="BJ12" i="27"/>
  <c r="BJ10" i="27"/>
  <c r="BJ11" i="27"/>
  <c r="BJ13" i="27"/>
  <c r="BJ20" i="27"/>
  <c r="BJ21" i="27"/>
  <c r="BJ19" i="27"/>
  <c r="BJ17" i="27"/>
  <c r="BJ18" i="27"/>
  <c r="BJ15" i="27"/>
  <c r="BJ16" i="27"/>
  <c r="BJ14" i="27"/>
  <c r="BJ154" i="27"/>
  <c r="BJ164" i="27"/>
  <c r="BJ165" i="27"/>
  <c r="BJ161" i="27"/>
  <c r="BJ166" i="27"/>
  <c r="BJ156" i="27"/>
  <c r="BJ158" i="27"/>
  <c r="BJ162" i="27"/>
  <c r="BJ157" i="27"/>
  <c r="BJ163" i="27"/>
  <c r="BJ160" i="27"/>
  <c r="BJ159" i="27"/>
  <c r="BJ155" i="27"/>
  <c r="BJ141" i="27"/>
  <c r="BJ149" i="27"/>
  <c r="BJ152" i="27"/>
  <c r="BJ150" i="27"/>
  <c r="BJ151" i="27"/>
  <c r="BJ146" i="27"/>
  <c r="BJ147" i="27"/>
  <c r="BJ144" i="27"/>
  <c r="BJ148" i="27"/>
  <c r="BJ145" i="27"/>
  <c r="BJ143" i="27"/>
  <c r="BJ142" i="27"/>
  <c r="BJ119" i="27"/>
  <c r="BJ121" i="27"/>
  <c r="BJ136" i="27"/>
  <c r="BJ137" i="27"/>
  <c r="BJ133" i="27"/>
  <c r="BJ138" i="27"/>
  <c r="BJ134" i="27"/>
  <c r="BJ131" i="27"/>
  <c r="BJ132" i="27"/>
  <c r="BJ129" i="27"/>
  <c r="BJ130" i="27"/>
  <c r="BJ135" i="27"/>
  <c r="BJ127" i="27"/>
  <c r="BJ125" i="27"/>
  <c r="BJ122" i="27"/>
  <c r="BJ124" i="27"/>
  <c r="BJ126" i="27"/>
  <c r="BJ123" i="27"/>
  <c r="BJ128" i="27"/>
  <c r="BJ109" i="27"/>
  <c r="BJ116" i="27"/>
  <c r="BJ117" i="27"/>
  <c r="BJ112" i="27"/>
  <c r="BJ113" i="27"/>
  <c r="BJ115" i="27"/>
  <c r="BJ114" i="27"/>
  <c r="BJ111" i="27"/>
  <c r="BJ110" i="27"/>
  <c r="BJ86" i="27"/>
  <c r="BJ92" i="27"/>
  <c r="BJ93" i="27"/>
  <c r="BJ94" i="27"/>
  <c r="BJ91" i="27"/>
  <c r="BJ89" i="27"/>
  <c r="BJ90" i="27"/>
  <c r="BJ87" i="27"/>
  <c r="BJ88" i="27"/>
  <c r="BJ85" i="27"/>
  <c r="BJ95" i="27"/>
  <c r="BJ103" i="27"/>
  <c r="BJ104" i="27"/>
  <c r="BJ105" i="27"/>
  <c r="BJ106" i="27"/>
  <c r="BJ102" i="27"/>
  <c r="BJ99" i="27"/>
  <c r="BJ100" i="27"/>
  <c r="BJ97" i="27"/>
  <c r="BJ101" i="27"/>
  <c r="BJ98" i="27"/>
  <c r="BJ107" i="27"/>
  <c r="BJ96" i="27"/>
  <c r="BJ83" i="27"/>
  <c r="BJ84" i="27"/>
  <c r="BJ58" i="27"/>
  <c r="BJ65" i="27"/>
  <c r="BJ66" i="27"/>
  <c r="BJ67" i="27"/>
  <c r="BJ64" i="27"/>
  <c r="BJ63" i="27"/>
  <c r="BJ61" i="27"/>
  <c r="BJ59" i="27"/>
  <c r="BJ57" i="27"/>
  <c r="BJ62" i="27"/>
  <c r="BJ60" i="27"/>
  <c r="BJ68" i="27"/>
  <c r="BJ78" i="27"/>
  <c r="BJ79" i="27"/>
  <c r="BJ74" i="27"/>
  <c r="BJ80" i="27"/>
  <c r="BJ77" i="27"/>
  <c r="BJ75" i="27"/>
  <c r="BJ71" i="27"/>
  <c r="BJ76" i="27"/>
  <c r="BJ72" i="27"/>
  <c r="BJ73" i="27"/>
  <c r="BJ69" i="27"/>
  <c r="BJ70" i="27"/>
  <c r="BJ805" i="27"/>
  <c r="BJ804" i="27"/>
  <c r="BJ803" i="27"/>
  <c r="BJ782" i="27"/>
  <c r="BJ783" i="27"/>
  <c r="BJ784" i="27"/>
  <c r="BJ786" i="27"/>
  <c r="BJ785" i="27"/>
  <c r="BJ779" i="27"/>
  <c r="BJ781" i="27"/>
  <c r="BJ780" i="27"/>
  <c r="BJ787" i="27"/>
  <c r="BJ791" i="27"/>
  <c r="BJ790" i="27"/>
  <c r="BJ789" i="27"/>
  <c r="BJ788" i="27"/>
  <c r="BJ796" i="27"/>
  <c r="BJ799" i="27"/>
  <c r="BJ798" i="27"/>
  <c r="BJ797" i="27"/>
  <c r="BJ795" i="27"/>
  <c r="BJ793" i="27"/>
  <c r="BJ794" i="27"/>
  <c r="BJ792" i="27"/>
  <c r="BJ801" i="27"/>
  <c r="BJ802" i="27"/>
  <c r="BJ800" i="27"/>
  <c r="BJ669" i="27"/>
  <c r="BJ672" i="27"/>
  <c r="BJ675" i="27"/>
  <c r="BJ674" i="27"/>
  <c r="BJ671" i="27"/>
  <c r="BJ670" i="27"/>
  <c r="BJ673" i="27"/>
  <c r="BJ681" i="27"/>
  <c r="BJ683" i="27"/>
  <c r="BJ680" i="27"/>
  <c r="BJ682" i="27"/>
  <c r="BJ677" i="27"/>
  <c r="BJ679" i="27"/>
  <c r="BJ676" i="27"/>
  <c r="BJ678" i="27"/>
  <c r="BJ663" i="27"/>
  <c r="BJ666" i="27"/>
  <c r="BJ668" i="27"/>
  <c r="BJ667" i="27"/>
  <c r="BJ664" i="27"/>
  <c r="BJ665" i="27"/>
  <c r="BJ659" i="27"/>
  <c r="BJ661" i="27"/>
  <c r="BJ660" i="27"/>
  <c r="BJ655" i="27"/>
  <c r="BJ656" i="27"/>
  <c r="BJ658" i="27"/>
  <c r="BJ657" i="27"/>
  <c r="BJ641" i="27"/>
  <c r="BJ643" i="27"/>
  <c r="BJ644" i="27"/>
  <c r="BJ645" i="27"/>
  <c r="BJ642" i="27"/>
  <c r="BJ646" i="27"/>
  <c r="BJ653" i="27"/>
  <c r="BJ651" i="27"/>
  <c r="BJ652" i="27"/>
  <c r="BJ648" i="27"/>
  <c r="BJ649" i="27"/>
  <c r="BJ647" i="27"/>
  <c r="BJ654" i="27"/>
  <c r="BJ650" i="27"/>
  <c r="BJ776" i="27"/>
  <c r="BJ755" i="27"/>
  <c r="BJ756" i="27"/>
  <c r="BJ757" i="27"/>
  <c r="BJ758" i="27"/>
  <c r="BJ725" i="27"/>
  <c r="BJ726" i="27"/>
  <c r="BJ712" i="27"/>
  <c r="BJ715" i="27"/>
  <c r="BJ713" i="27"/>
  <c r="BJ714" i="27"/>
  <c r="BJ774" i="27"/>
  <c r="BJ775" i="27"/>
  <c r="BJ748" i="27"/>
  <c r="BJ752" i="27"/>
  <c r="BJ754" i="27"/>
  <c r="BJ753" i="27"/>
  <c r="BJ749" i="27"/>
  <c r="BJ750" i="27"/>
  <c r="BJ751" i="27"/>
  <c r="BJ769" i="27"/>
  <c r="BJ770" i="27"/>
  <c r="BJ773" i="27"/>
  <c r="BJ771" i="27"/>
  <c r="BJ772" i="27"/>
  <c r="BJ759" i="27"/>
  <c r="BJ767" i="27"/>
  <c r="BJ763" i="27"/>
  <c r="BJ765" i="27"/>
  <c r="BJ768" i="27"/>
  <c r="BJ766" i="27"/>
  <c r="BJ764" i="27"/>
  <c r="BJ760" i="27"/>
  <c r="BJ762" i="27"/>
  <c r="BJ761" i="27"/>
  <c r="BJ735" i="27"/>
  <c r="BJ741" i="27"/>
  <c r="BJ738" i="27"/>
  <c r="BJ739" i="27"/>
  <c r="BJ737" i="27"/>
  <c r="BJ736" i="27"/>
  <c r="BJ740" i="27"/>
  <c r="BJ727" i="27"/>
  <c r="BJ729" i="27"/>
  <c r="BJ728" i="27"/>
  <c r="BJ716" i="27"/>
  <c r="BJ723" i="27"/>
  <c r="BJ719" i="27"/>
  <c r="BJ720" i="27"/>
  <c r="BJ722" i="27"/>
  <c r="BJ721" i="27"/>
  <c r="BJ718" i="27"/>
  <c r="BJ717" i="27"/>
  <c r="BJ707" i="27"/>
  <c r="BJ708" i="27"/>
  <c r="BJ710" i="27"/>
  <c r="BJ711" i="27"/>
  <c r="BJ709" i="27"/>
  <c r="BJ742" i="27"/>
  <c r="BJ743" i="27"/>
  <c r="BJ745" i="27"/>
  <c r="BJ746" i="27"/>
  <c r="BJ744" i="27"/>
  <c r="BJ747" i="27"/>
  <c r="BJ730" i="27"/>
  <c r="BJ731" i="27"/>
  <c r="BJ733" i="27"/>
  <c r="BJ732" i="27"/>
  <c r="BJ734" i="27"/>
  <c r="BJ640" i="27"/>
  <c r="BJ638" i="27"/>
  <c r="BJ639" i="27"/>
  <c r="BJ636" i="27"/>
  <c r="BJ637" i="27"/>
  <c r="BJ634" i="27"/>
  <c r="BJ635" i="27"/>
  <c r="BJ687" i="27"/>
  <c r="BJ688" i="27"/>
  <c r="BJ686" i="27"/>
  <c r="BJ630" i="27"/>
  <c r="BJ631" i="27"/>
  <c r="BJ615" i="27"/>
  <c r="BJ617" i="27"/>
  <c r="BJ618" i="27"/>
  <c r="BJ623" i="27"/>
  <c r="BJ629" i="27"/>
  <c r="BJ625" i="27"/>
  <c r="BJ627" i="27"/>
  <c r="BJ624" i="27"/>
  <c r="BJ628" i="27"/>
  <c r="BJ622" i="27"/>
  <c r="BJ619" i="27"/>
  <c r="BJ620" i="27"/>
  <c r="BJ616" i="27"/>
  <c r="BJ621" i="27"/>
  <c r="BJ626" i="27"/>
  <c r="BJ605" i="27"/>
  <c r="BJ607" i="27"/>
  <c r="BJ610" i="27"/>
  <c r="BJ612" i="27"/>
  <c r="BJ611" i="27"/>
  <c r="BJ609" i="27"/>
  <c r="BJ613" i="27"/>
  <c r="BJ604" i="27"/>
  <c r="BJ606" i="27"/>
  <c r="BJ608" i="27"/>
  <c r="BJ588" i="27"/>
  <c r="BJ589" i="27"/>
  <c r="BJ590" i="27"/>
  <c r="BJ597" i="27"/>
  <c r="BJ591" i="27"/>
  <c r="BJ595" i="27"/>
  <c r="BJ598" i="27"/>
  <c r="BJ600" i="27"/>
  <c r="BJ601" i="27"/>
  <c r="BJ602" i="27"/>
  <c r="BJ596" i="27"/>
  <c r="BJ592" i="27"/>
  <c r="BJ593" i="27"/>
  <c r="BJ594" i="27"/>
  <c r="BJ599" i="27"/>
  <c r="BJ542" i="27"/>
  <c r="BJ544" i="27"/>
  <c r="BJ545" i="27"/>
  <c r="BJ546" i="27"/>
  <c r="BJ543" i="27"/>
  <c r="BJ565" i="27"/>
  <c r="BJ560" i="27"/>
  <c r="BJ567" i="27"/>
  <c r="BJ570" i="27"/>
  <c r="BJ568" i="27"/>
  <c r="BJ563" i="27"/>
  <c r="BJ571" i="27"/>
  <c r="BJ572" i="27"/>
  <c r="BJ573" i="27"/>
  <c r="BJ566" i="27"/>
  <c r="BJ564" i="27"/>
  <c r="BJ562" i="27"/>
  <c r="BJ561" i="27"/>
  <c r="BJ569" i="27"/>
  <c r="BJ584" i="27"/>
  <c r="BJ583" i="27"/>
  <c r="BJ579" i="27"/>
  <c r="BJ575" i="27"/>
  <c r="BJ582" i="27"/>
  <c r="BJ581" i="27"/>
  <c r="BJ574" i="27"/>
  <c r="BJ577" i="27"/>
  <c r="BJ580" i="27"/>
  <c r="BJ578" i="27"/>
  <c r="BJ576" i="27"/>
  <c r="BJ556" i="27"/>
  <c r="BJ551" i="27"/>
  <c r="BJ554" i="27"/>
  <c r="BJ553" i="27"/>
  <c r="BJ555" i="27"/>
  <c r="BJ557" i="27"/>
  <c r="BJ558" i="27"/>
  <c r="BJ552" i="27"/>
  <c r="BJ548" i="27"/>
  <c r="BJ549" i="27"/>
  <c r="BJ550" i="27"/>
  <c r="BJ521" i="27"/>
  <c r="BJ527" i="27"/>
  <c r="BJ525" i="27"/>
  <c r="BJ533" i="27"/>
  <c r="BJ536" i="27"/>
  <c r="BJ534" i="27"/>
  <c r="BJ532" i="27"/>
  <c r="BJ526" i="27"/>
  <c r="BJ524" i="27"/>
  <c r="BJ522" i="27"/>
  <c r="BJ523" i="27"/>
  <c r="BJ531" i="27"/>
  <c r="BJ535" i="27"/>
  <c r="BJ530" i="27"/>
  <c r="BJ529" i="27"/>
  <c r="BJ528" i="27"/>
  <c r="BJ538" i="27"/>
  <c r="BJ537" i="27"/>
  <c r="BJ539" i="27"/>
  <c r="BJ540" i="27"/>
  <c r="BJ515" i="27"/>
  <c r="BJ517" i="27"/>
  <c r="BJ516" i="27"/>
  <c r="BJ518" i="27"/>
  <c r="BJ519" i="27"/>
  <c r="BJ478" i="27"/>
  <c r="BJ485" i="27"/>
  <c r="BJ489" i="27"/>
  <c r="BJ495" i="27"/>
  <c r="BJ490" i="27"/>
  <c r="BJ492" i="27"/>
  <c r="BJ493" i="27"/>
  <c r="BJ494" i="27"/>
  <c r="BJ488" i="27"/>
  <c r="BJ484" i="27"/>
  <c r="BJ479" i="27"/>
  <c r="BJ480" i="27"/>
  <c r="BJ482" i="27"/>
  <c r="BJ491" i="27"/>
  <c r="BJ483" i="27"/>
  <c r="BJ487" i="27"/>
  <c r="BJ481" i="27"/>
  <c r="BJ486" i="27"/>
  <c r="BJ465" i="27"/>
  <c r="BJ476" i="27"/>
  <c r="BJ470" i="27"/>
  <c r="BJ475" i="27"/>
  <c r="BJ472" i="27"/>
  <c r="BJ474" i="27"/>
  <c r="BJ471" i="27"/>
  <c r="BJ464" i="27"/>
  <c r="BJ473" i="27"/>
  <c r="BJ466" i="27"/>
  <c r="BJ463" i="27"/>
  <c r="BJ468" i="27"/>
  <c r="BJ469" i="27"/>
  <c r="BJ467" i="27"/>
  <c r="BJ457" i="27"/>
  <c r="BJ460" i="27"/>
  <c r="BJ462" i="27"/>
  <c r="BJ461" i="27"/>
  <c r="BJ459" i="27"/>
  <c r="BJ458" i="27"/>
  <c r="BJ507" i="27"/>
  <c r="BJ509" i="27"/>
  <c r="BJ508" i="27"/>
  <c r="BJ501" i="27"/>
  <c r="BJ497" i="27"/>
  <c r="BJ506" i="27"/>
  <c r="BJ505" i="27"/>
  <c r="BJ499" i="27"/>
  <c r="BJ496" i="27"/>
  <c r="BJ500" i="27"/>
  <c r="BJ504" i="27"/>
  <c r="BJ502" i="27"/>
  <c r="BJ498" i="27"/>
  <c r="BJ503" i="27"/>
  <c r="BJ456" i="27"/>
  <c r="BJ454" i="27"/>
  <c r="BJ455" i="27"/>
  <c r="BJ417" i="27"/>
  <c r="BJ427" i="27"/>
  <c r="BJ430" i="27"/>
  <c r="BJ437" i="27"/>
  <c r="BJ431" i="27"/>
  <c r="BJ434" i="27"/>
  <c r="BJ435" i="27"/>
  <c r="BJ436" i="27"/>
  <c r="BJ429" i="27"/>
  <c r="BJ422" i="27"/>
  <c r="BJ433" i="27"/>
  <c r="BJ419" i="27"/>
  <c r="BJ424" i="27"/>
  <c r="BJ418" i="27"/>
  <c r="BJ421" i="27"/>
  <c r="BJ425" i="27"/>
  <c r="BJ426" i="27"/>
  <c r="BJ432" i="27"/>
  <c r="BJ428" i="27"/>
  <c r="BJ423" i="27"/>
  <c r="BJ420" i="27"/>
  <c r="BJ403" i="27"/>
  <c r="BJ407" i="27"/>
  <c r="BJ413" i="27"/>
  <c r="BJ415" i="27"/>
  <c r="BJ414" i="27"/>
  <c r="BJ410" i="27"/>
  <c r="BJ411" i="27"/>
  <c r="BJ412" i="27"/>
  <c r="BJ409" i="27"/>
  <c r="BJ404" i="27"/>
  <c r="BJ405" i="27"/>
  <c r="BJ408" i="27"/>
  <c r="BJ406" i="27"/>
  <c r="BJ396" i="27"/>
  <c r="BJ399" i="27"/>
  <c r="BJ402" i="27"/>
  <c r="BJ401" i="27"/>
  <c r="BJ400" i="27"/>
  <c r="BJ397" i="27"/>
  <c r="BJ398" i="27"/>
  <c r="BJ450" i="27"/>
  <c r="BJ449" i="27"/>
  <c r="BJ451" i="27"/>
  <c r="BJ443" i="27"/>
  <c r="BJ439" i="27"/>
  <c r="BJ448" i="27"/>
  <c r="BJ447" i="27"/>
  <c r="BJ438" i="27"/>
  <c r="BJ446" i="27"/>
  <c r="BJ441" i="27"/>
  <c r="BJ444" i="27"/>
  <c r="BJ442" i="27"/>
  <c r="BJ445" i="27"/>
  <c r="BJ440" i="27"/>
  <c r="BJ541" i="27"/>
  <c r="BJ513" i="27"/>
  <c r="BJ6" i="27"/>
  <c r="BJ8" i="27"/>
  <c r="BJ7" i="27"/>
  <c r="BJ832" i="27"/>
  <c r="BJ831" i="27"/>
  <c r="BJ833" i="27"/>
  <c r="BJ825" i="27"/>
  <c r="BJ834" i="27"/>
  <c r="BJ836" i="27"/>
  <c r="BJ839" i="27"/>
  <c r="BJ838" i="27"/>
  <c r="BJ837" i="27"/>
  <c r="BJ835" i="27"/>
  <c r="BJ826" i="27"/>
  <c r="BJ829" i="27"/>
  <c r="BJ828" i="27"/>
  <c r="BJ830" i="27"/>
  <c r="BJ827" i="27"/>
  <c r="BJ819" i="27"/>
  <c r="BJ821" i="27"/>
  <c r="BJ824" i="27"/>
  <c r="BJ822" i="27"/>
  <c r="BJ823" i="27"/>
  <c r="BJ820" i="27"/>
  <c r="BM853" i="27"/>
  <c r="BM870" i="27"/>
  <c r="BM876" i="27"/>
  <c r="BM818" i="27"/>
  <c r="BM806" i="27"/>
  <c r="BM386" i="27"/>
  <c r="BM380" i="27"/>
  <c r="BM372" i="27"/>
  <c r="BM362" i="27"/>
  <c r="BM355" i="27"/>
  <c r="BM336" i="27"/>
  <c r="BM322" i="27"/>
  <c r="BM303" i="27"/>
  <c r="BM47" i="27"/>
  <c r="BM41" i="27"/>
  <c r="BM292" i="27"/>
  <c r="BM286" i="27"/>
  <c r="BM274" i="27"/>
  <c r="BM269" i="27"/>
  <c r="BM259" i="27"/>
  <c r="BM235" i="27"/>
  <c r="BM238" i="27"/>
  <c r="BM241" i="27"/>
  <c r="BM227" i="27"/>
  <c r="BM222" i="27"/>
  <c r="BM212" i="27"/>
  <c r="BM193" i="27"/>
  <c r="BM181" i="27"/>
  <c r="BM176" i="27"/>
  <c r="BM28" i="27"/>
  <c r="BM29" i="27"/>
  <c r="BM163" i="27"/>
  <c r="BM119" i="27"/>
  <c r="BM134" i="27"/>
  <c r="BM91" i="27"/>
  <c r="BM95" i="27"/>
  <c r="BM98" i="27"/>
  <c r="BM65" i="27"/>
  <c r="BM68" i="27"/>
  <c r="BM75" i="27"/>
  <c r="BM782" i="27"/>
  <c r="BM797" i="27"/>
  <c r="BM683" i="27"/>
  <c r="BM678" i="27"/>
  <c r="BM655" i="27"/>
  <c r="BM647" i="27"/>
  <c r="BM654" i="27"/>
  <c r="BM758" i="27"/>
  <c r="BM766" i="27"/>
  <c r="BM741" i="27"/>
  <c r="BM723" i="27"/>
  <c r="BM718" i="27"/>
  <c r="BM717" i="27"/>
  <c r="BM686" i="27"/>
  <c r="BM623" i="27"/>
  <c r="BM621" i="27"/>
  <c r="BM591" i="27"/>
  <c r="BM595" i="27"/>
  <c r="BM596" i="27"/>
  <c r="BM565" i="27"/>
  <c r="BM571" i="27"/>
  <c r="BM580" i="27"/>
  <c r="BM552" i="27"/>
  <c r="BM535" i="27"/>
  <c r="BM539" i="27"/>
  <c r="BM495" i="27"/>
  <c r="BM484" i="27"/>
  <c r="BM476" i="27"/>
  <c r="BM464" i="27"/>
  <c r="BM461" i="27"/>
  <c r="BM503" i="27"/>
  <c r="BM428" i="27"/>
  <c r="BM414" i="27"/>
  <c r="BM412" i="27"/>
  <c r="BM443" i="27"/>
  <c r="BM441" i="27"/>
  <c r="BM832" i="27"/>
  <c r="BM836" i="27"/>
  <c r="BM839" i="27"/>
  <c r="BM821" i="27"/>
  <c r="BN852" i="27"/>
  <c r="BN853" i="27"/>
  <c r="BN870" i="27"/>
  <c r="BN876" i="27"/>
  <c r="BN693" i="27"/>
  <c r="BN812" i="27"/>
  <c r="BN806" i="27"/>
  <c r="BN386" i="27"/>
  <c r="BN380" i="27"/>
  <c r="BN362" i="27"/>
  <c r="BN334" i="27"/>
  <c r="BN336" i="27"/>
  <c r="BN325" i="27"/>
  <c r="BN322" i="27"/>
  <c r="BN312" i="27"/>
  <c r="BN303" i="27"/>
  <c r="BN296" i="27"/>
  <c r="BN41" i="27"/>
  <c r="BN274" i="27"/>
  <c r="BN268" i="27"/>
  <c r="BN269" i="27"/>
  <c r="BN259" i="27"/>
  <c r="BN235" i="27"/>
  <c r="BN227" i="27"/>
  <c r="BN193" i="27"/>
  <c r="BN196" i="27"/>
  <c r="BN181" i="27"/>
  <c r="BN176" i="27"/>
  <c r="BN28" i="27"/>
  <c r="BN14" i="27"/>
  <c r="BN157" i="27"/>
  <c r="BN119" i="27"/>
  <c r="BN134" i="27"/>
  <c r="BN126" i="27"/>
  <c r="BN112" i="27"/>
  <c r="BN95" i="27"/>
  <c r="BN65" i="27"/>
  <c r="BN57" i="27"/>
  <c r="BN68" i="27"/>
  <c r="BN782" i="27"/>
  <c r="BN797" i="27"/>
  <c r="BN801" i="27"/>
  <c r="BN758" i="27"/>
  <c r="BN774" i="27"/>
  <c r="BN769" i="27"/>
  <c r="BN723" i="27"/>
  <c r="BN621" i="27"/>
  <c r="BN612" i="27"/>
  <c r="BN611" i="27"/>
  <c r="BN565" i="27"/>
  <c r="BN580" i="27"/>
  <c r="BN552" i="27"/>
  <c r="BN539" i="27"/>
  <c r="BN476" i="27"/>
  <c r="BN464" i="27"/>
  <c r="BN501" i="27"/>
  <c r="BN503" i="27"/>
  <c r="BN424" i="27"/>
  <c r="BN428" i="27"/>
  <c r="BN450" i="27"/>
  <c r="BN441" i="27"/>
  <c r="BN832" i="27"/>
  <c r="BN839" i="27"/>
  <c r="BO870" i="27"/>
  <c r="BO693" i="27"/>
  <c r="BO701" i="27"/>
  <c r="BO812" i="27"/>
  <c r="BO806" i="27"/>
  <c r="BO372" i="27"/>
  <c r="BO355" i="27"/>
  <c r="BO348" i="27"/>
  <c r="BO312" i="27"/>
  <c r="BO303" i="27"/>
  <c r="BO296" i="27"/>
  <c r="BO47" i="27"/>
  <c r="BO287" i="27"/>
  <c r="BO274" i="27"/>
  <c r="BO259" i="27"/>
  <c r="BO235" i="27"/>
  <c r="BO238" i="27"/>
  <c r="BO226" i="27"/>
  <c r="BO227" i="27"/>
  <c r="BO212" i="27"/>
  <c r="BO193" i="27"/>
  <c r="BO175" i="27"/>
  <c r="BO181" i="27"/>
  <c r="BO163" i="27"/>
  <c r="BO152" i="27"/>
  <c r="BO125" i="27"/>
  <c r="BO126" i="27"/>
  <c r="BO91" i="27"/>
  <c r="BO782" i="27"/>
  <c r="BO781" i="27"/>
  <c r="BO797" i="27"/>
  <c r="BO678" i="27"/>
  <c r="BO655" i="27"/>
  <c r="BO758" i="27"/>
  <c r="BO766" i="27"/>
  <c r="BO741" i="27"/>
  <c r="BO723" i="27"/>
  <c r="BO743" i="27"/>
  <c r="BO744" i="27"/>
  <c r="BO734" i="27"/>
  <c r="BO623" i="27"/>
  <c r="BO611" i="27"/>
  <c r="BO591" i="27"/>
  <c r="BO565" i="27"/>
  <c r="BO579" i="27"/>
  <c r="BO580" i="27"/>
  <c r="BO552" i="27"/>
  <c r="BO525" i="27"/>
  <c r="BO535" i="27"/>
  <c r="BO484" i="27"/>
  <c r="BO476" i="27"/>
  <c r="BO461" i="27"/>
  <c r="BO509" i="27"/>
  <c r="BO501" i="27"/>
  <c r="BO503" i="27"/>
  <c r="BO430" i="27"/>
  <c r="BO424" i="27"/>
  <c r="BO428" i="27"/>
  <c r="BO443" i="27"/>
  <c r="BO832" i="27"/>
  <c r="BO821" i="27"/>
  <c r="BP853" i="27"/>
  <c r="BP863" i="27"/>
  <c r="BP876" i="27"/>
  <c r="BP693" i="27"/>
  <c r="BP812" i="27"/>
  <c r="BP806" i="27"/>
  <c r="BP386" i="27"/>
  <c r="BP380" i="27"/>
  <c r="BP372" i="27"/>
  <c r="BP362" i="27"/>
  <c r="BP348" i="27"/>
  <c r="BP339" i="27"/>
  <c r="BP336" i="27"/>
  <c r="BP325" i="27"/>
  <c r="BP329" i="27"/>
  <c r="BP322" i="27"/>
  <c r="BP312" i="27"/>
  <c r="BP303" i="27"/>
  <c r="BP296" i="27"/>
  <c r="BP41" i="27"/>
  <c r="BP289" i="27"/>
  <c r="BP292" i="27"/>
  <c r="BP274" i="27"/>
  <c r="BP269" i="27"/>
  <c r="BP261" i="27"/>
  <c r="BP259" i="27"/>
  <c r="BP235" i="27"/>
  <c r="BP240" i="27"/>
  <c r="BP241" i="27"/>
  <c r="BP227" i="27"/>
  <c r="BP222" i="27"/>
  <c r="BP213" i="27"/>
  <c r="BP181" i="27"/>
  <c r="BP176" i="27"/>
  <c r="BP28" i="27"/>
  <c r="BP21" i="27"/>
  <c r="BP14" i="27"/>
  <c r="BP157" i="27"/>
  <c r="BP163" i="27"/>
  <c r="BP145" i="27"/>
  <c r="BP119" i="27"/>
  <c r="BP134" i="27"/>
  <c r="BP126" i="27"/>
  <c r="BP117" i="27"/>
  <c r="BP112" i="27"/>
  <c r="BP98" i="27"/>
  <c r="BP65" i="27"/>
  <c r="BP68" i="27"/>
  <c r="BP782" i="27"/>
  <c r="BP798" i="27"/>
  <c r="BP797" i="27"/>
  <c r="BP683" i="27"/>
  <c r="BP678" i="27"/>
  <c r="BP723" i="27"/>
  <c r="BP744" i="27"/>
  <c r="BP734" i="27"/>
  <c r="BP686" i="27"/>
  <c r="BP621" i="27"/>
  <c r="BP611" i="27"/>
  <c r="BP543" i="27"/>
  <c r="BP565" i="27"/>
  <c r="BP579" i="27"/>
  <c r="BP552" i="27"/>
  <c r="BP525" i="27"/>
  <c r="BP495" i="27"/>
  <c r="BP484" i="27"/>
  <c r="BP476" i="27"/>
  <c r="BP461" i="27"/>
  <c r="BP501" i="27"/>
  <c r="BP503" i="27"/>
  <c r="BP430" i="27"/>
  <c r="BP428" i="27"/>
  <c r="BP443" i="27"/>
  <c r="BP441" i="27"/>
  <c r="BP6" i="27"/>
  <c r="BP832" i="27"/>
  <c r="BP831" i="27"/>
  <c r="BP839" i="27"/>
  <c r="BP821" i="27"/>
  <c r="BR856" i="27"/>
  <c r="BR870" i="27"/>
  <c r="BR693" i="27"/>
  <c r="BR698" i="27"/>
  <c r="BR701" i="27"/>
  <c r="BR812" i="27"/>
  <c r="BR386" i="27"/>
  <c r="BR379" i="27"/>
  <c r="BR380" i="27"/>
  <c r="BR372" i="27"/>
  <c r="BR362" i="27"/>
  <c r="BR355" i="27"/>
  <c r="BR348" i="27"/>
  <c r="BR307" i="27"/>
  <c r="BR303" i="27"/>
  <c r="BR296" i="27"/>
  <c r="BR47" i="27"/>
  <c r="BR292" i="27"/>
  <c r="BR286" i="27"/>
  <c r="BR287" i="27"/>
  <c r="BR274" i="27"/>
  <c r="BR269" i="27"/>
  <c r="BR235" i="27"/>
  <c r="BR238" i="27"/>
  <c r="BR241" i="27"/>
  <c r="BR226" i="27"/>
  <c r="BR227" i="27"/>
  <c r="BR222" i="27"/>
  <c r="BR196" i="27"/>
  <c r="BR175" i="27"/>
  <c r="BR181" i="27"/>
  <c r="BR28" i="27"/>
  <c r="BR29" i="27"/>
  <c r="BR30" i="27"/>
  <c r="BR23" i="27"/>
  <c r="BR163" i="27"/>
  <c r="BR119" i="27"/>
  <c r="BR134" i="27"/>
  <c r="BR126" i="27"/>
  <c r="BR89" i="27"/>
  <c r="BR95" i="27"/>
  <c r="BR68" i="27"/>
  <c r="BR75" i="27"/>
  <c r="BR797" i="27"/>
  <c r="BR802" i="27"/>
  <c r="BR683" i="27"/>
  <c r="BR676" i="27"/>
  <c r="BR678" i="27"/>
  <c r="BR655" i="27"/>
  <c r="BR644" i="27"/>
  <c r="BR758" i="27"/>
  <c r="BR741" i="27"/>
  <c r="BR723" i="27"/>
  <c r="BR717" i="27"/>
  <c r="BR734" i="27"/>
  <c r="BR686" i="27"/>
  <c r="BR623" i="27"/>
  <c r="BR621" i="27"/>
  <c r="BR611" i="27"/>
  <c r="BR565" i="27"/>
  <c r="BR571" i="27"/>
  <c r="BR579" i="27"/>
  <c r="BR580" i="27"/>
  <c r="BR552" i="27"/>
  <c r="BR548" i="27"/>
  <c r="BR525" i="27"/>
  <c r="BR495" i="27"/>
  <c r="BR476" i="27"/>
  <c r="BR464" i="27"/>
  <c r="BR461" i="27"/>
  <c r="BR508" i="27"/>
  <c r="BR501" i="27"/>
  <c r="BR430" i="27"/>
  <c r="BR424" i="27"/>
  <c r="BR412" i="27"/>
  <c r="BR396" i="27"/>
  <c r="BR443" i="27"/>
  <c r="BR446" i="27"/>
  <c r="BR441" i="27"/>
  <c r="BR839" i="27"/>
  <c r="BR830" i="27"/>
  <c r="BI901" i="27"/>
  <c r="BI882" i="27"/>
  <c r="K905" i="27"/>
  <c r="K904" i="27"/>
  <c r="K903" i="27"/>
  <c r="K895" i="27"/>
  <c r="K898" i="27"/>
  <c r="K897" i="27"/>
  <c r="K899" i="27"/>
  <c r="K880" i="27"/>
  <c r="K901" i="27"/>
  <c r="K845" i="27"/>
  <c r="K846" i="27"/>
  <c r="K844" i="27"/>
  <c r="K848" i="27"/>
  <c r="K843" i="27"/>
  <c r="K885" i="27"/>
  <c r="K900" i="27"/>
  <c r="K884" i="27"/>
  <c r="K888" i="27"/>
  <c r="K882" i="27"/>
  <c r="K883" i="27"/>
  <c r="K881" i="27"/>
  <c r="L905" i="27"/>
  <c r="L904" i="27"/>
  <c r="L903" i="27"/>
  <c r="L895" i="27"/>
  <c r="L898" i="27"/>
  <c r="L897" i="27"/>
  <c r="L899" i="27"/>
  <c r="L880" i="27"/>
  <c r="L901" i="27"/>
  <c r="L845" i="27"/>
  <c r="L846" i="27"/>
  <c r="L844" i="27"/>
  <c r="L848" i="27"/>
  <c r="L843" i="27"/>
  <c r="L885" i="27"/>
  <c r="L900" i="27"/>
  <c r="L884" i="27"/>
  <c r="L888" i="27"/>
  <c r="L882" i="27"/>
  <c r="L883" i="27"/>
  <c r="L881" i="27"/>
  <c r="M905" i="27"/>
  <c r="BD905" i="27" s="1"/>
  <c r="BF905" i="27" s="1"/>
  <c r="M904" i="27"/>
  <c r="M903" i="27"/>
  <c r="BD903" i="27" s="1"/>
  <c r="BF903" i="27" s="1"/>
  <c r="M895" i="27"/>
  <c r="BD895" i="27" s="1"/>
  <c r="BF895" i="27" s="1"/>
  <c r="M898" i="27"/>
  <c r="BD898" i="27" s="1"/>
  <c r="BF898" i="27" s="1"/>
  <c r="M897" i="27"/>
  <c r="BD897" i="27" s="1"/>
  <c r="BF897" i="27" s="1"/>
  <c r="M899" i="27"/>
  <c r="BD899" i="27" s="1"/>
  <c r="BF899" i="27" s="1"/>
  <c r="M880" i="27"/>
  <c r="BD880" i="27" s="1"/>
  <c r="BF880" i="27" s="1"/>
  <c r="M901" i="27"/>
  <c r="BD901" i="27" s="1"/>
  <c r="BF901" i="27" s="1"/>
  <c r="M845" i="27"/>
  <c r="BD845" i="27" s="1"/>
  <c r="BF845" i="27" s="1"/>
  <c r="M846" i="27"/>
  <c r="BD846" i="27" s="1"/>
  <c r="BF846" i="27" s="1"/>
  <c r="M844" i="27"/>
  <c r="M848" i="27"/>
  <c r="BD848" i="27" s="1"/>
  <c r="BF848" i="27" s="1"/>
  <c r="M843" i="27"/>
  <c r="BD843" i="27" s="1"/>
  <c r="BF843" i="27" s="1"/>
  <c r="M885" i="27"/>
  <c r="BD885" i="27" s="1"/>
  <c r="BF885" i="27" s="1"/>
  <c r="M900" i="27"/>
  <c r="M884" i="27"/>
  <c r="BD884" i="27" s="1"/>
  <c r="BF884" i="27" s="1"/>
  <c r="M888" i="27"/>
  <c r="BD888" i="27" s="1"/>
  <c r="BF888" i="27" s="1"/>
  <c r="M882" i="27"/>
  <c r="BD882" i="27" s="1"/>
  <c r="BF882" i="27" s="1"/>
  <c r="M883" i="27"/>
  <c r="BD883" i="27" s="1"/>
  <c r="BF883" i="27" s="1"/>
  <c r="M881" i="27"/>
  <c r="BD881" i="27" s="1"/>
  <c r="BF881" i="27" s="1"/>
  <c r="P904" i="27"/>
  <c r="P898" i="27"/>
  <c r="P899" i="27"/>
  <c r="AO901" i="27"/>
  <c r="AQ901" i="27" s="1"/>
  <c r="AS905" i="27"/>
  <c r="AS903" i="27"/>
  <c r="AT897" i="27"/>
  <c r="AS899" i="27"/>
  <c r="AU899" i="27" s="1"/>
  <c r="AS846" i="27"/>
  <c r="AU846" i="27" s="1"/>
  <c r="AT844" i="27"/>
  <c r="AT848" i="27"/>
  <c r="AS888" i="27"/>
  <c r="AS883" i="27"/>
  <c r="AU883" i="27" s="1"/>
  <c r="AX905" i="27"/>
  <c r="AY905" i="27" s="1"/>
  <c r="AW895" i="27"/>
  <c r="AX898" i="27"/>
  <c r="AY898" i="27" s="1"/>
  <c r="AX897" i="27"/>
  <c r="AY897" i="27" s="1"/>
  <c r="AW899" i="27"/>
  <c r="AX880" i="27"/>
  <c r="AW846" i="27"/>
  <c r="AW844" i="27"/>
  <c r="AW848" i="27"/>
  <c r="AX843" i="27"/>
  <c r="AY843" i="27" s="1"/>
  <c r="AX888" i="27"/>
  <c r="AY888" i="27" s="1"/>
  <c r="AW882" i="27"/>
  <c r="AW883" i="27"/>
  <c r="AW881" i="27"/>
  <c r="BE905" i="27"/>
  <c r="BE904" i="27"/>
  <c r="BE903" i="27"/>
  <c r="BE895" i="27"/>
  <c r="BE898" i="27"/>
  <c r="BE897" i="27"/>
  <c r="BE899" i="27"/>
  <c r="BE880" i="27"/>
  <c r="BE901" i="27"/>
  <c r="BE845" i="27"/>
  <c r="BE846" i="27"/>
  <c r="BE844" i="27"/>
  <c r="BE848" i="27"/>
  <c r="BE843" i="27"/>
  <c r="BE885" i="27"/>
  <c r="BE900" i="27"/>
  <c r="BE884" i="27"/>
  <c r="BE888" i="27"/>
  <c r="BE882" i="27"/>
  <c r="BE883" i="27"/>
  <c r="BE881" i="27"/>
  <c r="BJ905" i="27"/>
  <c r="BJ904" i="27"/>
  <c r="BJ903" i="27"/>
  <c r="BJ895" i="27"/>
  <c r="BJ898" i="27"/>
  <c r="BJ897" i="27"/>
  <c r="BJ899" i="27"/>
  <c r="BJ880" i="27"/>
  <c r="BJ901" i="27"/>
  <c r="BJ845" i="27"/>
  <c r="BJ846" i="27"/>
  <c r="BJ844" i="27"/>
  <c r="BJ848" i="27"/>
  <c r="BJ843" i="27"/>
  <c r="BJ885" i="27"/>
  <c r="BJ900" i="27"/>
  <c r="BJ884" i="27"/>
  <c r="BJ888" i="27"/>
  <c r="BJ882" i="27"/>
  <c r="BJ883" i="27"/>
  <c r="BJ881" i="27"/>
  <c r="AX906" i="27"/>
  <c r="AY906" i="27" s="1"/>
  <c r="AX902" i="27"/>
  <c r="AY902" i="27" s="1"/>
  <c r="BI906" i="27"/>
  <c r="BI902" i="27"/>
  <c r="BI907" i="27"/>
  <c r="K906" i="27"/>
  <c r="K902" i="27"/>
  <c r="K907" i="27"/>
  <c r="L906" i="27"/>
  <c r="L902" i="27"/>
  <c r="L907" i="27"/>
  <c r="M906" i="27"/>
  <c r="BD906" i="27" s="1"/>
  <c r="BF906" i="27" s="1"/>
  <c r="M902" i="27"/>
  <c r="BD902" i="27" s="1"/>
  <c r="BF902" i="27" s="1"/>
  <c r="M907" i="27"/>
  <c r="BD907" i="27" s="1"/>
  <c r="BF907" i="27" s="1"/>
  <c r="BE906" i="27"/>
  <c r="BE902" i="27"/>
  <c r="BE907" i="27"/>
  <c r="BJ906" i="27"/>
  <c r="BJ902" i="27"/>
  <c r="BJ907" i="27"/>
  <c r="AO881" i="27" l="1"/>
  <c r="AQ881" i="27" s="1"/>
  <c r="AP233" i="27"/>
  <c r="AO400" i="27"/>
  <c r="AQ400" i="27" s="1"/>
  <c r="AP655" i="27"/>
  <c r="AP71" i="27"/>
  <c r="AP846" i="27"/>
  <c r="AP377" i="27"/>
  <c r="BD825" i="27"/>
  <c r="BF825" i="27" s="1"/>
  <c r="AO89" i="27"/>
  <c r="AQ89" i="27" s="1"/>
  <c r="AP156" i="27"/>
  <c r="AP188" i="27"/>
  <c r="AP122" i="27"/>
  <c r="AP11" i="27"/>
  <c r="AJ20" i="27"/>
  <c r="BD20" i="27"/>
  <c r="BF20" i="27" s="1"/>
  <c r="AJ27" i="27"/>
  <c r="BD27" i="27"/>
  <c r="BF27" i="27" s="1"/>
  <c r="AJ233" i="27"/>
  <c r="BD233" i="27"/>
  <c r="BF233" i="27" s="1"/>
  <c r="AJ239" i="27"/>
  <c r="BD239" i="27"/>
  <c r="BF239" i="27" s="1"/>
  <c r="AJ276" i="27"/>
  <c r="BD276" i="27"/>
  <c r="BF276" i="27" s="1"/>
  <c r="AJ291" i="27"/>
  <c r="BD291" i="27"/>
  <c r="BF291" i="27" s="1"/>
  <c r="AJ311" i="27"/>
  <c r="BD311" i="27"/>
  <c r="BF311" i="27" s="1"/>
  <c r="AJ321" i="27"/>
  <c r="BD321" i="27"/>
  <c r="BF321" i="27" s="1"/>
  <c r="AJ335" i="27"/>
  <c r="BD335" i="27"/>
  <c r="BF335" i="27" s="1"/>
  <c r="AJ462" i="27"/>
  <c r="BD462" i="27"/>
  <c r="BF462" i="27" s="1"/>
  <c r="AJ465" i="27"/>
  <c r="BD465" i="27"/>
  <c r="BF465" i="27" s="1"/>
  <c r="AJ827" i="27"/>
  <c r="BD827" i="27"/>
  <c r="BF827" i="27" s="1"/>
  <c r="AJ410" i="27"/>
  <c r="BD410" i="27"/>
  <c r="BF410" i="27" s="1"/>
  <c r="AJ460" i="27"/>
  <c r="BD460" i="27"/>
  <c r="BF460" i="27" s="1"/>
  <c r="AJ486" i="27"/>
  <c r="BD486" i="27"/>
  <c r="BF486" i="27" s="1"/>
  <c r="AJ728" i="27"/>
  <c r="BD728" i="27"/>
  <c r="BF728" i="27" s="1"/>
  <c r="AJ661" i="27"/>
  <c r="BD661" i="27"/>
  <c r="BF661" i="27" s="1"/>
  <c r="AJ673" i="27"/>
  <c r="BD673" i="27"/>
  <c r="BF673" i="27" s="1"/>
  <c r="AJ97" i="27"/>
  <c r="BD97" i="27"/>
  <c r="BF97" i="27" s="1"/>
  <c r="AJ93" i="27"/>
  <c r="BD93" i="27"/>
  <c r="BF93" i="27" s="1"/>
  <c r="AJ185" i="27"/>
  <c r="BD185" i="27"/>
  <c r="BF185" i="27" s="1"/>
  <c r="AJ199" i="27"/>
  <c r="BD199" i="27"/>
  <c r="BF199" i="27" s="1"/>
  <c r="AJ242" i="27"/>
  <c r="BD242" i="27"/>
  <c r="BF242" i="27" s="1"/>
  <c r="AJ558" i="27"/>
  <c r="BD558" i="27"/>
  <c r="BF558" i="27" s="1"/>
  <c r="BD6" i="27"/>
  <c r="BF6" i="27" s="1"/>
  <c r="AJ478" i="27"/>
  <c r="BD478" i="27"/>
  <c r="BF478" i="27" s="1"/>
  <c r="AJ774" i="27"/>
  <c r="BD774" i="27"/>
  <c r="BF774" i="27" s="1"/>
  <c r="AJ57" i="27"/>
  <c r="BD57" i="27"/>
  <c r="BF57" i="27" s="1"/>
  <c r="AJ665" i="27"/>
  <c r="BD665" i="27"/>
  <c r="BF665" i="27" s="1"/>
  <c r="AJ309" i="27"/>
  <c r="BD309" i="27"/>
  <c r="BF309" i="27" s="1"/>
  <c r="AJ323" i="27"/>
  <c r="BD323" i="27"/>
  <c r="BF323" i="27" s="1"/>
  <c r="AJ338" i="27"/>
  <c r="BD338" i="27"/>
  <c r="BF338" i="27" s="1"/>
  <c r="AJ383" i="27"/>
  <c r="BD383" i="27"/>
  <c r="BF383" i="27" s="1"/>
  <c r="AJ697" i="27"/>
  <c r="BD697" i="27"/>
  <c r="BF697" i="27" s="1"/>
  <c r="AJ862" i="27"/>
  <c r="BD862" i="27"/>
  <c r="BF862" i="27" s="1"/>
  <c r="AJ496" i="27"/>
  <c r="BD496" i="27"/>
  <c r="BF496" i="27" s="1"/>
  <c r="AJ373" i="27"/>
  <c r="BD373" i="27"/>
  <c r="BF373" i="27" s="1"/>
  <c r="AJ900" i="27"/>
  <c r="BD900" i="27"/>
  <c r="BF900" i="27" s="1"/>
  <c r="AJ403" i="27"/>
  <c r="BD403" i="27"/>
  <c r="BF403" i="27" s="1"/>
  <c r="AJ378" i="27"/>
  <c r="BD378" i="27"/>
  <c r="BF378" i="27" s="1"/>
  <c r="AJ284" i="27"/>
  <c r="BD284" i="27"/>
  <c r="BF284" i="27" s="1"/>
  <c r="AJ376" i="27"/>
  <c r="BD376" i="27"/>
  <c r="BF376" i="27" s="1"/>
  <c r="AJ879" i="27"/>
  <c r="BD879" i="27"/>
  <c r="BF879" i="27" s="1"/>
  <c r="AJ875" i="27"/>
  <c r="BD875" i="27"/>
  <c r="BF875" i="27" s="1"/>
  <c r="AJ904" i="27"/>
  <c r="BD904" i="27"/>
  <c r="BF904" i="27" s="1"/>
  <c r="AJ536" i="27"/>
  <c r="BD536" i="27"/>
  <c r="BF536" i="27" s="1"/>
  <c r="AJ132" i="27"/>
  <c r="BD132" i="27"/>
  <c r="BF132" i="27" s="1"/>
  <c r="AJ81" i="27"/>
  <c r="BD81" i="27"/>
  <c r="BF81" i="27" s="1"/>
  <c r="AJ108" i="27"/>
  <c r="BD108" i="27"/>
  <c r="BF108" i="27" s="1"/>
  <c r="AJ839" i="27"/>
  <c r="BD839" i="27"/>
  <c r="BF839" i="27" s="1"/>
  <c r="AJ428" i="27"/>
  <c r="BD428" i="27"/>
  <c r="BF428" i="27" s="1"/>
  <c r="AJ484" i="27"/>
  <c r="BD484" i="27"/>
  <c r="BF484" i="27" s="1"/>
  <c r="AJ580" i="27"/>
  <c r="BD580" i="27"/>
  <c r="BF580" i="27" s="1"/>
  <c r="AJ611" i="27"/>
  <c r="BD611" i="27"/>
  <c r="BF611" i="27" s="1"/>
  <c r="AJ623" i="27"/>
  <c r="BD623" i="27"/>
  <c r="BF623" i="27" s="1"/>
  <c r="AJ758" i="27"/>
  <c r="BD758" i="27"/>
  <c r="BF758" i="27" s="1"/>
  <c r="AJ781" i="27"/>
  <c r="BD781" i="27"/>
  <c r="BF781" i="27" s="1"/>
  <c r="AJ65" i="27"/>
  <c r="BD65" i="27"/>
  <c r="BF65" i="27" s="1"/>
  <c r="BH134" i="27"/>
  <c r="BD134" i="27"/>
  <c r="BF134" i="27" s="1"/>
  <c r="AJ30" i="27"/>
  <c r="BD30" i="27"/>
  <c r="BF30" i="27" s="1"/>
  <c r="AJ269" i="27"/>
  <c r="BD269" i="27"/>
  <c r="BF269" i="27" s="1"/>
  <c r="AJ348" i="27"/>
  <c r="BD348" i="27"/>
  <c r="BF348" i="27" s="1"/>
  <c r="AJ876" i="27"/>
  <c r="BD876" i="27"/>
  <c r="BF876" i="27" s="1"/>
  <c r="AJ506" i="27"/>
  <c r="BD506" i="27"/>
  <c r="BF506" i="27" s="1"/>
  <c r="AJ466" i="27"/>
  <c r="BD466" i="27"/>
  <c r="BF466" i="27" s="1"/>
  <c r="AJ85" i="27"/>
  <c r="BD85" i="27"/>
  <c r="BF85" i="27" s="1"/>
  <c r="AJ773" i="27"/>
  <c r="BD773" i="27"/>
  <c r="BF773" i="27" s="1"/>
  <c r="AJ115" i="27"/>
  <c r="BD115" i="27"/>
  <c r="BF115" i="27" s="1"/>
  <c r="AJ844" i="27"/>
  <c r="BD844" i="27"/>
  <c r="BF844" i="27" s="1"/>
  <c r="AJ438" i="27"/>
  <c r="BD438" i="27"/>
  <c r="BF438" i="27" s="1"/>
  <c r="AJ417" i="27"/>
  <c r="BD417" i="27"/>
  <c r="BF417" i="27" s="1"/>
  <c r="AJ521" i="27"/>
  <c r="BD521" i="27"/>
  <c r="BF521" i="27" s="1"/>
  <c r="AJ574" i="27"/>
  <c r="BD574" i="27"/>
  <c r="BF574" i="27" s="1"/>
  <c r="AJ866" i="27"/>
  <c r="BD866" i="27"/>
  <c r="BF866" i="27" s="1"/>
  <c r="AJ831" i="27"/>
  <c r="BD831" i="27"/>
  <c r="BF831" i="27" s="1"/>
  <c r="AJ456" i="27"/>
  <c r="BD456" i="27"/>
  <c r="BF456" i="27" s="1"/>
  <c r="AJ560" i="27"/>
  <c r="BD560" i="27"/>
  <c r="BF560" i="27" s="1"/>
  <c r="AP758" i="27"/>
  <c r="AO398" i="27"/>
  <c r="AQ398" i="27" s="1"/>
  <c r="AP845" i="27"/>
  <c r="AO310" i="27"/>
  <c r="AQ310" i="27" s="1"/>
  <c r="AO899" i="27"/>
  <c r="AQ899" i="27" s="1"/>
  <c r="AP517" i="27"/>
  <c r="AP776" i="27"/>
  <c r="AO898" i="27"/>
  <c r="AQ898" i="27" s="1"/>
  <c r="AP673" i="27"/>
  <c r="AP554" i="27"/>
  <c r="AP744" i="27"/>
  <c r="AP727" i="27"/>
  <c r="AJ906" i="27"/>
  <c r="AJ881" i="27"/>
  <c r="AJ888" i="27"/>
  <c r="AJ843" i="27"/>
  <c r="AJ880" i="27"/>
  <c r="AJ897" i="27"/>
  <c r="AJ895" i="27"/>
  <c r="AJ903" i="27"/>
  <c r="AJ819" i="27"/>
  <c r="AJ826" i="27"/>
  <c r="AJ834" i="27"/>
  <c r="AJ825" i="27"/>
  <c r="AJ513" i="27"/>
  <c r="AJ541" i="27"/>
  <c r="AJ449" i="27"/>
  <c r="AJ427" i="27"/>
  <c r="AJ455" i="27"/>
  <c r="AJ454" i="27"/>
  <c r="AJ507" i="27"/>
  <c r="AJ457" i="27"/>
  <c r="AJ464" i="27"/>
  <c r="AJ483" i="27"/>
  <c r="AJ515" i="27"/>
  <c r="AJ537" i="27"/>
  <c r="AJ525" i="27"/>
  <c r="AJ548" i="27"/>
  <c r="AJ576" i="27"/>
  <c r="AJ583" i="27"/>
  <c r="AJ564" i="27"/>
  <c r="AJ542" i="27"/>
  <c r="AJ588" i="27"/>
  <c r="AJ604" i="27"/>
  <c r="AJ615" i="27"/>
  <c r="AJ630" i="27"/>
  <c r="AJ686" i="27"/>
  <c r="AJ688" i="27"/>
  <c r="AJ687" i="27"/>
  <c r="AJ634" i="27"/>
  <c r="AJ636" i="27"/>
  <c r="AJ638" i="27"/>
  <c r="AJ640" i="27"/>
  <c r="AJ730" i="27"/>
  <c r="AJ742" i="27"/>
  <c r="AJ709" i="27"/>
  <c r="AJ710" i="27"/>
  <c r="AJ707" i="27"/>
  <c r="AJ716" i="27"/>
  <c r="AJ727" i="27"/>
  <c r="AJ739" i="27"/>
  <c r="AJ741" i="27"/>
  <c r="AJ735" i="27"/>
  <c r="AJ759" i="27"/>
  <c r="AJ748" i="27"/>
  <c r="AJ775" i="27"/>
  <c r="AJ712" i="27"/>
  <c r="AJ725" i="27"/>
  <c r="AJ755" i="27"/>
  <c r="AJ776" i="27"/>
  <c r="AJ654" i="27"/>
  <c r="AJ646" i="27"/>
  <c r="AJ641" i="27"/>
  <c r="AJ655" i="27"/>
  <c r="AJ659" i="27"/>
  <c r="AJ663" i="27"/>
  <c r="AJ676" i="27"/>
  <c r="AJ681" i="27"/>
  <c r="AJ669" i="27"/>
  <c r="AJ800" i="27"/>
  <c r="AJ792" i="27"/>
  <c r="AJ795" i="27"/>
  <c r="AJ787" i="27"/>
  <c r="AJ779" i="27"/>
  <c r="AJ782" i="27"/>
  <c r="AJ803" i="27"/>
  <c r="AJ68" i="27"/>
  <c r="AJ83" i="27"/>
  <c r="AJ95" i="27"/>
  <c r="AJ109" i="27"/>
  <c r="AJ121" i="27"/>
  <c r="AJ119" i="27"/>
  <c r="AJ141" i="27"/>
  <c r="AJ154" i="27"/>
  <c r="AJ13" i="27"/>
  <c r="AJ9" i="27"/>
  <c r="AJ22" i="27"/>
  <c r="AJ23" i="27"/>
  <c r="AJ28" i="27"/>
  <c r="AJ26" i="27"/>
  <c r="AJ169" i="27"/>
  <c r="AJ168" i="27"/>
  <c r="AJ175" i="27"/>
  <c r="AJ174" i="27"/>
  <c r="AJ194" i="27"/>
  <c r="AJ192" i="27"/>
  <c r="AJ208" i="27"/>
  <c r="AJ220" i="27"/>
  <c r="AJ207" i="27"/>
  <c r="AJ118" i="27"/>
  <c r="AJ221" i="27"/>
  <c r="AJ236" i="27"/>
  <c r="AJ139" i="27"/>
  <c r="AJ235" i="27"/>
  <c r="AJ254" i="27"/>
  <c r="AJ255" i="27"/>
  <c r="AJ253" i="27"/>
  <c r="AJ266" i="27"/>
  <c r="AJ267" i="27"/>
  <c r="AJ265" i="27"/>
  <c r="AJ167" i="27"/>
  <c r="AJ279" i="27"/>
  <c r="AJ40" i="27"/>
  <c r="AJ35" i="27"/>
  <c r="AJ52" i="27"/>
  <c r="AJ296" i="27"/>
  <c r="AJ315" i="27"/>
  <c r="AJ333" i="27"/>
  <c r="AJ344" i="27"/>
  <c r="AJ359" i="27"/>
  <c r="AJ53" i="27"/>
  <c r="AJ806" i="27"/>
  <c r="AJ807" i="27"/>
  <c r="AJ808" i="27"/>
  <c r="AJ809" i="27"/>
  <c r="AJ811" i="27"/>
  <c r="AJ810" i="27"/>
  <c r="AJ812" i="27"/>
  <c r="AJ813" i="27"/>
  <c r="AJ814" i="27"/>
  <c r="AJ815" i="27"/>
  <c r="AJ690" i="27"/>
  <c r="AJ689" i="27"/>
  <c r="AJ698" i="27"/>
  <c r="AJ691" i="27"/>
  <c r="AJ863" i="27"/>
  <c r="AJ858" i="27"/>
  <c r="AJ860" i="27"/>
  <c r="AJ840" i="27"/>
  <c r="AJ849" i="27"/>
  <c r="AJ855" i="27"/>
  <c r="AP266" i="27"/>
  <c r="AP699" i="27"/>
  <c r="AP472" i="27"/>
  <c r="AP284" i="27"/>
  <c r="AP840" i="27"/>
  <c r="AO36" i="27"/>
  <c r="AQ36" i="27" s="1"/>
  <c r="AP578" i="27"/>
  <c r="AP19" i="27"/>
  <c r="AO301" i="27"/>
  <c r="AQ301" i="27" s="1"/>
  <c r="AP564" i="27"/>
  <c r="AP647" i="27"/>
  <c r="AP543" i="27"/>
  <c r="AP333" i="27"/>
  <c r="AP34" i="27"/>
  <c r="AP595" i="27"/>
  <c r="AP663" i="27"/>
  <c r="AP350" i="27"/>
  <c r="AP440" i="27"/>
  <c r="AP366" i="27"/>
  <c r="AP798" i="27"/>
  <c r="AP629" i="27"/>
  <c r="AP804" i="27"/>
  <c r="AP423" i="27"/>
  <c r="AP382" i="27"/>
  <c r="AO905" i="27"/>
  <c r="AQ905" i="27" s="1"/>
  <c r="AP456" i="27"/>
  <c r="AJ6" i="27"/>
  <c r="AP451" i="27"/>
  <c r="AP677" i="27"/>
  <c r="AP121" i="27"/>
  <c r="AP346" i="27"/>
  <c r="AP575" i="27"/>
  <c r="AP737" i="27"/>
  <c r="AP155" i="27"/>
  <c r="AP248" i="27"/>
  <c r="AP760" i="27"/>
  <c r="AP800" i="27"/>
  <c r="AP257" i="27"/>
  <c r="AO354" i="27"/>
  <c r="AQ354" i="27" s="1"/>
  <c r="AP409" i="27"/>
  <c r="AO560" i="27"/>
  <c r="AQ560" i="27" s="1"/>
  <c r="AP794" i="27"/>
  <c r="AP759" i="27"/>
  <c r="AP265" i="27"/>
  <c r="AO370" i="27"/>
  <c r="AQ370" i="27" s="1"/>
  <c r="AP434" i="27"/>
  <c r="AP599" i="27"/>
  <c r="AP771" i="27"/>
  <c r="AP790" i="27"/>
  <c r="AP9" i="27"/>
  <c r="AP482" i="27"/>
  <c r="AP650" i="27"/>
  <c r="AP95" i="27"/>
  <c r="AO187" i="27"/>
  <c r="AQ187" i="27" s="1"/>
  <c r="AP313" i="27"/>
  <c r="AP867" i="27"/>
  <c r="AP687" i="27"/>
  <c r="AP175" i="27"/>
  <c r="AP873" i="27"/>
  <c r="AP884" i="27"/>
  <c r="AP535" i="27"/>
  <c r="AP640" i="27"/>
  <c r="AP644" i="27"/>
  <c r="AP110" i="27"/>
  <c r="AP195" i="27"/>
  <c r="AP305" i="27"/>
  <c r="AP522" i="27"/>
  <c r="AP849" i="27"/>
  <c r="AP242" i="27"/>
  <c r="AO63" i="27"/>
  <c r="AQ63" i="27" s="1"/>
  <c r="AP651" i="27"/>
  <c r="AO513" i="27"/>
  <c r="AQ513" i="27" s="1"/>
  <c r="AO130" i="27"/>
  <c r="AQ130" i="27" s="1"/>
  <c r="AO54" i="27"/>
  <c r="AQ54" i="27" s="1"/>
  <c r="AP738" i="27"/>
  <c r="AP207" i="27"/>
  <c r="AP147" i="27"/>
  <c r="AP225" i="27"/>
  <c r="AP163" i="27"/>
  <c r="AO304" i="27"/>
  <c r="AQ304" i="27" s="1"/>
  <c r="AP545" i="27"/>
  <c r="AP492" i="27"/>
  <c r="AO253" i="27"/>
  <c r="AQ253" i="27" s="1"/>
  <c r="AP385" i="27"/>
  <c r="AP431" i="27"/>
  <c r="AP571" i="27"/>
  <c r="AP643" i="27"/>
  <c r="AO281" i="27"/>
  <c r="AQ281" i="27" s="1"/>
  <c r="AP478" i="27"/>
  <c r="AP591" i="27"/>
  <c r="AO218" i="27"/>
  <c r="AQ218" i="27" s="1"/>
  <c r="AP709" i="27"/>
  <c r="AO104" i="27"/>
  <c r="AQ104" i="27" s="1"/>
  <c r="AP23" i="27"/>
  <c r="AP443" i="27"/>
  <c r="AP143" i="27"/>
  <c r="AP193" i="27"/>
  <c r="AP209" i="27"/>
  <c r="AP159" i="27"/>
  <c r="AP100" i="27"/>
  <c r="AP93" i="27"/>
  <c r="AO221" i="27"/>
  <c r="AQ221" i="27" s="1"/>
  <c r="AP126" i="27"/>
  <c r="AP238" i="27"/>
  <c r="AU560" i="27"/>
  <c r="AU774" i="27"/>
  <c r="AU168" i="27"/>
  <c r="AP666" i="27"/>
  <c r="AU577" i="27"/>
  <c r="AP883" i="27"/>
  <c r="AU13" i="27"/>
  <c r="AU843" i="27"/>
  <c r="AU496" i="27"/>
  <c r="AU11" i="27"/>
  <c r="AU54" i="27"/>
  <c r="AO530" i="27"/>
  <c r="AQ530" i="27" s="1"/>
  <c r="AP40" i="27"/>
  <c r="AP369" i="27"/>
  <c r="AU118" i="27"/>
  <c r="AU832" i="27"/>
  <c r="AU466" i="27"/>
  <c r="AP408" i="27"/>
  <c r="AP10" i="27"/>
  <c r="AU859" i="27"/>
  <c r="AU814" i="27"/>
  <c r="AU479" i="27"/>
  <c r="AU787" i="27"/>
  <c r="AU333" i="27"/>
  <c r="AU813" i="27"/>
  <c r="AU669" i="27"/>
  <c r="AU438" i="27"/>
  <c r="AU280" i="27"/>
  <c r="AU809" i="27"/>
  <c r="AU478" i="27"/>
  <c r="AU278" i="27"/>
  <c r="AP618" i="27"/>
  <c r="AU888" i="27"/>
  <c r="AP580" i="27"/>
  <c r="AU174" i="27"/>
  <c r="AU905" i="27"/>
  <c r="AU578" i="27"/>
  <c r="AU373" i="27"/>
  <c r="AP459" i="27"/>
  <c r="AP780" i="27"/>
  <c r="AP701" i="27"/>
  <c r="AU344" i="27"/>
  <c r="AP789" i="27"/>
  <c r="AU564" i="27"/>
  <c r="AU28" i="27"/>
  <c r="AU40" i="27"/>
  <c r="AP562" i="27"/>
  <c r="AU454" i="27"/>
  <c r="AU805" i="27"/>
  <c r="AU895" i="27"/>
  <c r="AP906" i="27"/>
  <c r="AU396" i="27"/>
  <c r="AU26" i="27"/>
  <c r="AP475" i="27"/>
  <c r="AP866" i="27"/>
  <c r="AU903" i="27"/>
  <c r="AP353" i="27"/>
  <c r="AU513" i="27"/>
  <c r="AU422" i="27"/>
  <c r="AU108" i="27"/>
  <c r="AU81" i="27"/>
  <c r="AP815" i="27"/>
  <c r="AP263" i="27"/>
  <c r="AO593" i="27"/>
  <c r="AQ593" i="27" s="1"/>
  <c r="AP763" i="27"/>
  <c r="AO848" i="27"/>
  <c r="AQ848" i="27" s="1"/>
  <c r="AP722" i="27"/>
  <c r="AO57" i="27"/>
  <c r="AQ57" i="27" s="1"/>
  <c r="AP205" i="27"/>
  <c r="AO659" i="27"/>
  <c r="AQ659" i="27" s="1"/>
  <c r="AO376" i="27"/>
  <c r="AQ376" i="27" s="1"/>
  <c r="AP432" i="27"/>
  <c r="AP627" i="27"/>
  <c r="AP686" i="27"/>
  <c r="AP728" i="27"/>
  <c r="AP641" i="27"/>
  <c r="AP154" i="27"/>
  <c r="AP28" i="27"/>
  <c r="AP220" i="27"/>
  <c r="AP299" i="27"/>
  <c r="AP388" i="27"/>
  <c r="AO858" i="27"/>
  <c r="AQ858" i="27" s="1"/>
  <c r="AO824" i="27"/>
  <c r="AQ824" i="27" s="1"/>
  <c r="AP481" i="27"/>
  <c r="AP743" i="27"/>
  <c r="AP755" i="27"/>
  <c r="AP792" i="27"/>
  <c r="AP91" i="27"/>
  <c r="AP174" i="27"/>
  <c r="AP167" i="27"/>
  <c r="AP51" i="27"/>
  <c r="AP813" i="27"/>
  <c r="AP557" i="27"/>
  <c r="AP567" i="27"/>
  <c r="AP294" i="27"/>
  <c r="AP315" i="27"/>
  <c r="AO348" i="27"/>
  <c r="AQ348" i="27" s="1"/>
  <c r="AP786" i="27"/>
  <c r="BA852" i="27"/>
  <c r="BB852" i="27" s="1"/>
  <c r="AP852" i="27"/>
  <c r="BA809" i="27"/>
  <c r="BB809" i="27" s="1"/>
  <c r="AP809" i="27"/>
  <c r="BA797" i="27"/>
  <c r="BB797" i="27" s="1"/>
  <c r="AP797" i="27"/>
  <c r="BA775" i="27"/>
  <c r="BB775" i="27" s="1"/>
  <c r="AO775" i="27"/>
  <c r="AQ775" i="27" s="1"/>
  <c r="BA712" i="27"/>
  <c r="BB712" i="27" s="1"/>
  <c r="AP712" i="27"/>
  <c r="BA710" i="27"/>
  <c r="BB710" i="27" s="1"/>
  <c r="AP710" i="27"/>
  <c r="BA696" i="27"/>
  <c r="AP696" i="27"/>
  <c r="BA675" i="27"/>
  <c r="BB675" i="27" s="1"/>
  <c r="AP675" i="27"/>
  <c r="BA656" i="27"/>
  <c r="BB656" i="27" s="1"/>
  <c r="AP656" i="27"/>
  <c r="BA642" i="27"/>
  <c r="BB642" i="27" s="1"/>
  <c r="AP642" i="27"/>
  <c r="BA623" i="27"/>
  <c r="BB623" i="27" s="1"/>
  <c r="AP623" i="27"/>
  <c r="BA605" i="27"/>
  <c r="BB605" i="27" s="1"/>
  <c r="AP605" i="27"/>
  <c r="BA590" i="27"/>
  <c r="BB590" i="27" s="1"/>
  <c r="AP590" i="27"/>
  <c r="BA563" i="27"/>
  <c r="BB563" i="27" s="1"/>
  <c r="AP563" i="27"/>
  <c r="BA553" i="27"/>
  <c r="BB553" i="27" s="1"/>
  <c r="AP553" i="27"/>
  <c r="BA538" i="27"/>
  <c r="BB538" i="27" s="1"/>
  <c r="AO538" i="27"/>
  <c r="AQ538" i="27" s="1"/>
  <c r="BA528" i="27"/>
  <c r="BB528" i="27" s="1"/>
  <c r="AP528" i="27"/>
  <c r="BA497" i="27"/>
  <c r="BB497" i="27" s="1"/>
  <c r="AP497" i="27"/>
  <c r="BA501" i="27"/>
  <c r="BB501" i="27" s="1"/>
  <c r="AP501" i="27"/>
  <c r="BA479" i="27"/>
  <c r="BB479" i="27" s="1"/>
  <c r="AP479" i="27"/>
  <c r="BA470" i="27"/>
  <c r="BB470" i="27" s="1"/>
  <c r="AP470" i="27"/>
  <c r="BA467" i="27"/>
  <c r="BB467" i="27" s="1"/>
  <c r="AP467" i="27"/>
  <c r="BA448" i="27"/>
  <c r="BB448" i="27" s="1"/>
  <c r="AO448" i="27"/>
  <c r="AQ448" i="27" s="1"/>
  <c r="BA436" i="27"/>
  <c r="BB436" i="27" s="1"/>
  <c r="AP436" i="27"/>
  <c r="BA415" i="27"/>
  <c r="BB415" i="27" s="1"/>
  <c r="AP415" i="27"/>
  <c r="BA399" i="27"/>
  <c r="BB399" i="27" s="1"/>
  <c r="AP399" i="27"/>
  <c r="BA47" i="27"/>
  <c r="BB47" i="27" s="1"/>
  <c r="AP47" i="27"/>
  <c r="BA12" i="27"/>
  <c r="BB12" i="27" s="1"/>
  <c r="AP12" i="27"/>
  <c r="BA17" i="27"/>
  <c r="BB17" i="27" s="1"/>
  <c r="AP17" i="27"/>
  <c r="BA14" i="27"/>
  <c r="BB14" i="27" s="1"/>
  <c r="AP14" i="27"/>
  <c r="BA364" i="27"/>
  <c r="BB364" i="27" s="1"/>
  <c r="AP364" i="27"/>
  <c r="BA360" i="27"/>
  <c r="BB360" i="27" s="1"/>
  <c r="AP360" i="27"/>
  <c r="BA344" i="27"/>
  <c r="BB344" i="27" s="1"/>
  <c r="AP344" i="27"/>
  <c r="BA311" i="27"/>
  <c r="BB311" i="27" s="1"/>
  <c r="AO311" i="27"/>
  <c r="AQ311" i="27" s="1"/>
  <c r="BA278" i="27"/>
  <c r="BB278" i="27" s="1"/>
  <c r="AP278" i="27"/>
  <c r="BA247" i="27"/>
  <c r="BB247" i="27" s="1"/>
  <c r="AO247" i="27"/>
  <c r="AQ247" i="27" s="1"/>
  <c r="BA235" i="27"/>
  <c r="BB235" i="27" s="1"/>
  <c r="AP235" i="27"/>
  <c r="BA231" i="27"/>
  <c r="BB231" i="27" s="1"/>
  <c r="AP231" i="27"/>
  <c r="BA118" i="27"/>
  <c r="BB118" i="27" s="1"/>
  <c r="AP118" i="27"/>
  <c r="BA190" i="27"/>
  <c r="BB190" i="27" s="1"/>
  <c r="AP190" i="27"/>
  <c r="BA186" i="27"/>
  <c r="BB186" i="27" s="1"/>
  <c r="AP186" i="27"/>
  <c r="BA173" i="27"/>
  <c r="BB173" i="27" s="1"/>
  <c r="AP173" i="27"/>
  <c r="BA157" i="27"/>
  <c r="BB157" i="27" s="1"/>
  <c r="AP157" i="27"/>
  <c r="BA141" i="27"/>
  <c r="BB141" i="27" s="1"/>
  <c r="AP141" i="27"/>
  <c r="BA136" i="27"/>
  <c r="BB136" i="27" s="1"/>
  <c r="AP136" i="27"/>
  <c r="BA87" i="27"/>
  <c r="BB87" i="27" s="1"/>
  <c r="AP87" i="27"/>
  <c r="BA83" i="27"/>
  <c r="AP83" i="27"/>
  <c r="BA65" i="27"/>
  <c r="BB65" i="27" s="1"/>
  <c r="AP65" i="27"/>
  <c r="BA77" i="27"/>
  <c r="BB77" i="27" s="1"/>
  <c r="AO77" i="27"/>
  <c r="AQ77" i="27" s="1"/>
  <c r="BA73" i="27"/>
  <c r="BB73" i="27" s="1"/>
  <c r="AO73" i="27"/>
  <c r="AQ73" i="27" s="1"/>
  <c r="BA861" i="27"/>
  <c r="BB861" i="27" s="1"/>
  <c r="AP861" i="27"/>
  <c r="BA851" i="27"/>
  <c r="BB851" i="27" s="1"/>
  <c r="AP851" i="27"/>
  <c r="BA836" i="27"/>
  <c r="BB836" i="27" s="1"/>
  <c r="AP836" i="27"/>
  <c r="BA808" i="27"/>
  <c r="BB808" i="27" s="1"/>
  <c r="AP808" i="27"/>
  <c r="BA769" i="27"/>
  <c r="BB769" i="27" s="1"/>
  <c r="AP769" i="27"/>
  <c r="BA721" i="27"/>
  <c r="BB721" i="27" s="1"/>
  <c r="AP721" i="27"/>
  <c r="BA688" i="27"/>
  <c r="BB688" i="27" s="1"/>
  <c r="AP688" i="27"/>
  <c r="BA674" i="27"/>
  <c r="BB674" i="27" s="1"/>
  <c r="AP674" i="27"/>
  <c r="BA620" i="27"/>
  <c r="BB620" i="27" s="1"/>
  <c r="AP620" i="27"/>
  <c r="BA600" i="27"/>
  <c r="BB600" i="27" s="1"/>
  <c r="AP600" i="27"/>
  <c r="BA589" i="27"/>
  <c r="BB589" i="27" s="1"/>
  <c r="AP589" i="27"/>
  <c r="BA561" i="27"/>
  <c r="BB561" i="27" s="1"/>
  <c r="AP561" i="27"/>
  <c r="BA531" i="27"/>
  <c r="BB531" i="27" s="1"/>
  <c r="AP531" i="27"/>
  <c r="BA414" i="27"/>
  <c r="BB414" i="27" s="1"/>
  <c r="AP414" i="27"/>
  <c r="BA342" i="27"/>
  <c r="BB342" i="27" s="1"/>
  <c r="AP342" i="27"/>
  <c r="BA326" i="27"/>
  <c r="BB326" i="27" s="1"/>
  <c r="AO326" i="27"/>
  <c r="AQ326" i="27" s="1"/>
  <c r="BA306" i="27"/>
  <c r="BB306" i="27" s="1"/>
  <c r="AO306" i="27"/>
  <c r="AQ306" i="27" s="1"/>
  <c r="BA289" i="27"/>
  <c r="BB289" i="27" s="1"/>
  <c r="AO289" i="27"/>
  <c r="AQ289" i="27" s="1"/>
  <c r="BA280" i="27"/>
  <c r="BB280" i="27" s="1"/>
  <c r="AP280" i="27"/>
  <c r="BA262" i="27"/>
  <c r="BB262" i="27" s="1"/>
  <c r="AP262" i="27"/>
  <c r="BA258" i="27"/>
  <c r="BB258" i="27" s="1"/>
  <c r="AP258" i="27"/>
  <c r="BA230" i="27"/>
  <c r="BB230" i="27" s="1"/>
  <c r="AP230" i="27"/>
  <c r="BA215" i="27"/>
  <c r="BB215" i="27" s="1"/>
  <c r="AP215" i="27"/>
  <c r="BA200" i="27"/>
  <c r="BB200" i="27" s="1"/>
  <c r="AP200" i="27"/>
  <c r="BA185" i="27"/>
  <c r="BB185" i="27" s="1"/>
  <c r="AP185" i="27"/>
  <c r="BA86" i="27"/>
  <c r="BB86" i="27" s="1"/>
  <c r="AO86" i="27"/>
  <c r="AQ86" i="27" s="1"/>
  <c r="AP829" i="27"/>
  <c r="AP461" i="27"/>
  <c r="AO610" i="27"/>
  <c r="AQ610" i="27" s="1"/>
  <c r="AP731" i="27"/>
  <c r="AO72" i="27"/>
  <c r="AQ72" i="27" s="1"/>
  <c r="AP117" i="27"/>
  <c r="AP201" i="27"/>
  <c r="AO216" i="27"/>
  <c r="AQ216" i="27" s="1"/>
  <c r="AP251" i="27"/>
  <c r="AP282" i="27"/>
  <c r="AP363" i="27"/>
  <c r="AP693" i="27"/>
  <c r="A529" i="27"/>
  <c r="AJ529" i="27"/>
  <c r="A784" i="27"/>
  <c r="AJ784" i="27"/>
  <c r="A224" i="27"/>
  <c r="AJ224" i="27"/>
  <c r="A703" i="27"/>
  <c r="AJ703" i="27"/>
  <c r="A824" i="27"/>
  <c r="AJ824" i="27"/>
  <c r="A439" i="27"/>
  <c r="AJ439" i="27"/>
  <c r="A409" i="27"/>
  <c r="AJ409" i="27"/>
  <c r="A418" i="27"/>
  <c r="AJ418" i="27"/>
  <c r="A459" i="27"/>
  <c r="AJ459" i="27"/>
  <c r="A470" i="27"/>
  <c r="AJ470" i="27"/>
  <c r="A490" i="27"/>
  <c r="AJ490" i="27"/>
  <c r="A530" i="27"/>
  <c r="AJ530" i="27"/>
  <c r="A575" i="27"/>
  <c r="AJ575" i="27"/>
  <c r="A595" i="27"/>
  <c r="AJ595" i="27"/>
  <c r="A626" i="27"/>
  <c r="AJ626" i="27"/>
  <c r="A747" i="27"/>
  <c r="AJ747" i="27"/>
  <c r="A719" i="27"/>
  <c r="AJ719" i="27"/>
  <c r="A764" i="27"/>
  <c r="AJ764" i="27"/>
  <c r="A754" i="27"/>
  <c r="AJ754" i="27"/>
  <c r="A650" i="27"/>
  <c r="AJ650" i="27"/>
  <c r="A656" i="27"/>
  <c r="AJ656" i="27"/>
  <c r="A680" i="27"/>
  <c r="AJ680" i="27"/>
  <c r="A783" i="27"/>
  <c r="AJ783" i="27"/>
  <c r="A78" i="27"/>
  <c r="AJ78" i="27"/>
  <c r="A107" i="27"/>
  <c r="AJ107" i="27"/>
  <c r="A89" i="27"/>
  <c r="AJ89" i="27"/>
  <c r="A123" i="27"/>
  <c r="AJ123" i="27"/>
  <c r="A160" i="27"/>
  <c r="AJ160" i="27"/>
  <c r="A19" i="27"/>
  <c r="AJ19" i="27"/>
  <c r="A33" i="27"/>
  <c r="AJ33" i="27"/>
  <c r="A191" i="27"/>
  <c r="AJ191" i="27"/>
  <c r="A195" i="27"/>
  <c r="AJ195" i="27"/>
  <c r="A215" i="27"/>
  <c r="AJ215" i="27"/>
  <c r="A257" i="27"/>
  <c r="AJ257" i="27"/>
  <c r="A271" i="27"/>
  <c r="AJ271" i="27"/>
  <c r="A288" i="27"/>
  <c r="AJ288" i="27"/>
  <c r="A51" i="27"/>
  <c r="AJ51" i="27"/>
  <c r="A298" i="27"/>
  <c r="AJ298" i="27"/>
  <c r="A317" i="27"/>
  <c r="AJ317" i="27"/>
  <c r="A337" i="27"/>
  <c r="AJ337" i="27"/>
  <c r="A356" i="27"/>
  <c r="AJ356" i="27"/>
  <c r="A369" i="27"/>
  <c r="AJ369" i="27"/>
  <c r="A385" i="27"/>
  <c r="AJ385" i="27"/>
  <c r="A865" i="27"/>
  <c r="AJ865" i="27"/>
  <c r="A842" i="27"/>
  <c r="AJ842" i="27"/>
  <c r="A34" i="27"/>
  <c r="AJ34" i="27"/>
  <c r="A318" i="27"/>
  <c r="AJ318" i="27"/>
  <c r="A848" i="27"/>
  <c r="AJ848" i="27"/>
  <c r="A821" i="27"/>
  <c r="AJ821" i="27"/>
  <c r="A832" i="27"/>
  <c r="AJ832" i="27"/>
  <c r="A443" i="27"/>
  <c r="AJ443" i="27"/>
  <c r="A412" i="27"/>
  <c r="AJ412" i="27"/>
  <c r="A424" i="27"/>
  <c r="AJ424" i="27"/>
  <c r="A503" i="27"/>
  <c r="AJ503" i="27"/>
  <c r="A461" i="27"/>
  <c r="AJ461" i="27"/>
  <c r="A476" i="27"/>
  <c r="AJ476" i="27"/>
  <c r="A495" i="27"/>
  <c r="AJ495" i="27"/>
  <c r="A535" i="27"/>
  <c r="AJ535" i="27"/>
  <c r="BH552" i="27"/>
  <c r="AJ552" i="27"/>
  <c r="A579" i="27"/>
  <c r="AJ579" i="27"/>
  <c r="BH565" i="27"/>
  <c r="AJ565" i="27"/>
  <c r="A591" i="27"/>
  <c r="AJ591" i="27"/>
  <c r="A621" i="27"/>
  <c r="AJ621" i="27"/>
  <c r="BH744" i="27"/>
  <c r="AJ744" i="27"/>
  <c r="A723" i="27"/>
  <c r="AJ723" i="27"/>
  <c r="A766" i="27"/>
  <c r="AJ766" i="27"/>
  <c r="A752" i="27"/>
  <c r="AJ752" i="27"/>
  <c r="A683" i="27"/>
  <c r="AJ683" i="27"/>
  <c r="A797" i="27"/>
  <c r="AJ797" i="27"/>
  <c r="A98" i="27"/>
  <c r="AJ98" i="27"/>
  <c r="A91" i="27"/>
  <c r="AJ91" i="27"/>
  <c r="A126" i="27"/>
  <c r="AJ126" i="27"/>
  <c r="A163" i="27"/>
  <c r="AJ163" i="27"/>
  <c r="A21" i="27"/>
  <c r="AJ21" i="27"/>
  <c r="A181" i="27"/>
  <c r="AJ181" i="27"/>
  <c r="A196" i="27"/>
  <c r="AJ196" i="27"/>
  <c r="A212" i="27"/>
  <c r="AJ212" i="27"/>
  <c r="A227" i="27"/>
  <c r="AJ227" i="27"/>
  <c r="A238" i="27"/>
  <c r="AJ238" i="27"/>
  <c r="A259" i="27"/>
  <c r="AJ259" i="27"/>
  <c r="A274" i="27"/>
  <c r="AJ274" i="27"/>
  <c r="A292" i="27"/>
  <c r="AJ292" i="27"/>
  <c r="A47" i="27"/>
  <c r="AJ47" i="27"/>
  <c r="A303" i="27"/>
  <c r="AJ303" i="27"/>
  <c r="A322" i="27"/>
  <c r="AJ322" i="27"/>
  <c r="A336" i="27"/>
  <c r="AJ336" i="27"/>
  <c r="A355" i="27"/>
  <c r="AJ355" i="27"/>
  <c r="A372" i="27"/>
  <c r="AJ372" i="27"/>
  <c r="A386" i="27"/>
  <c r="AJ386" i="27"/>
  <c r="A693" i="27"/>
  <c r="AJ693" i="27"/>
  <c r="A864" i="27"/>
  <c r="AJ864" i="27"/>
  <c r="A853" i="27"/>
  <c r="AJ853" i="27"/>
  <c r="A492" i="27"/>
  <c r="AJ492" i="27"/>
  <c r="A793" i="27"/>
  <c r="AJ793" i="27"/>
  <c r="A197" i="27"/>
  <c r="AJ197" i="27"/>
  <c r="A350" i="27"/>
  <c r="AJ350" i="27"/>
  <c r="N846" i="27"/>
  <c r="AJ846" i="27"/>
  <c r="A7" i="27"/>
  <c r="AJ7" i="27"/>
  <c r="A451" i="27"/>
  <c r="AJ451" i="27"/>
  <c r="BH411" i="27"/>
  <c r="AJ411" i="27"/>
  <c r="A419" i="27"/>
  <c r="AJ419" i="27"/>
  <c r="A498" i="27"/>
  <c r="AJ498" i="27"/>
  <c r="A489" i="27"/>
  <c r="AJ489" i="27"/>
  <c r="A531" i="27"/>
  <c r="AJ531" i="27"/>
  <c r="A543" i="27"/>
  <c r="AJ543" i="27"/>
  <c r="A597" i="27"/>
  <c r="AJ597" i="27"/>
  <c r="A616" i="27"/>
  <c r="AJ616" i="27"/>
  <c r="A746" i="27"/>
  <c r="AJ746" i="27"/>
  <c r="A768" i="27"/>
  <c r="AJ768" i="27"/>
  <c r="A647" i="27"/>
  <c r="AJ647" i="27"/>
  <c r="A660" i="27"/>
  <c r="AJ660" i="27"/>
  <c r="A798" i="27"/>
  <c r="AJ798" i="27"/>
  <c r="A60" i="27"/>
  <c r="AJ60" i="27"/>
  <c r="A101" i="27"/>
  <c r="AJ101" i="27"/>
  <c r="A94" i="27"/>
  <c r="AJ94" i="27"/>
  <c r="A124" i="27"/>
  <c r="AJ124" i="27"/>
  <c r="A142" i="27"/>
  <c r="AJ142" i="27"/>
  <c r="A157" i="27"/>
  <c r="AJ157" i="27"/>
  <c r="A180" i="27"/>
  <c r="AJ180" i="27"/>
  <c r="A206" i="27"/>
  <c r="AJ206" i="27"/>
  <c r="A209" i="27"/>
  <c r="AJ209" i="27"/>
  <c r="A263" i="27"/>
  <c r="AJ263" i="27"/>
  <c r="A50" i="27"/>
  <c r="AJ50" i="27"/>
  <c r="A353" i="27"/>
  <c r="AJ353" i="27"/>
  <c r="A371" i="27"/>
  <c r="AJ371" i="27"/>
  <c r="A391" i="27"/>
  <c r="AJ391" i="27"/>
  <c r="A692" i="27"/>
  <c r="AJ692" i="27"/>
  <c r="A854" i="27"/>
  <c r="AJ854" i="27"/>
  <c r="A567" i="27"/>
  <c r="AJ567" i="27"/>
  <c r="A845" i="27"/>
  <c r="AJ845" i="27"/>
  <c r="A8" i="27"/>
  <c r="AJ8" i="27"/>
  <c r="A433" i="27"/>
  <c r="AJ433" i="27"/>
  <c r="A502" i="27"/>
  <c r="AJ502" i="27"/>
  <c r="A485" i="27"/>
  <c r="AJ485" i="27"/>
  <c r="A523" i="27"/>
  <c r="AJ523" i="27"/>
  <c r="A557" i="27"/>
  <c r="AJ557" i="27"/>
  <c r="A584" i="27"/>
  <c r="AJ584" i="27"/>
  <c r="A546" i="27"/>
  <c r="AJ546" i="27"/>
  <c r="A590" i="27"/>
  <c r="AJ590" i="27"/>
  <c r="A620" i="27"/>
  <c r="AJ620" i="27"/>
  <c r="A745" i="27"/>
  <c r="AJ745" i="27"/>
  <c r="A765" i="27"/>
  <c r="AJ765" i="27"/>
  <c r="A649" i="27"/>
  <c r="AJ649" i="27"/>
  <c r="A799" i="27"/>
  <c r="AJ799" i="27"/>
  <c r="A804" i="27"/>
  <c r="AJ804" i="27"/>
  <c r="A62" i="27"/>
  <c r="AJ62" i="27"/>
  <c r="A122" i="27"/>
  <c r="AJ122" i="27"/>
  <c r="A143" i="27"/>
  <c r="AJ143" i="27"/>
  <c r="A162" i="27"/>
  <c r="AJ162" i="27"/>
  <c r="A214" i="27"/>
  <c r="AJ214" i="27"/>
  <c r="A232" i="27"/>
  <c r="AJ232" i="27"/>
  <c r="A258" i="27"/>
  <c r="AJ258" i="27"/>
  <c r="A275" i="27"/>
  <c r="AJ275" i="27"/>
  <c r="A290" i="27"/>
  <c r="AJ290" i="27"/>
  <c r="A310" i="27"/>
  <c r="AJ310" i="27"/>
  <c r="A320" i="27"/>
  <c r="AJ320" i="27"/>
  <c r="A340" i="27"/>
  <c r="AJ340" i="27"/>
  <c r="A354" i="27"/>
  <c r="AJ354" i="27"/>
  <c r="A368" i="27"/>
  <c r="AJ368" i="27"/>
  <c r="A390" i="27"/>
  <c r="AJ390" i="27"/>
  <c r="A696" i="27"/>
  <c r="AJ696" i="27"/>
  <c r="A475" i="27"/>
  <c r="AJ475" i="27"/>
  <c r="A682" i="27"/>
  <c r="AJ682" i="27"/>
  <c r="A211" i="27"/>
  <c r="AJ211" i="27"/>
  <c r="A370" i="27"/>
  <c r="AJ370" i="27"/>
  <c r="N901" i="27"/>
  <c r="AJ901" i="27"/>
  <c r="A830" i="27"/>
  <c r="AJ830" i="27"/>
  <c r="A450" i="27"/>
  <c r="AJ450" i="27"/>
  <c r="A414" i="27"/>
  <c r="AJ414" i="27"/>
  <c r="A422" i="27"/>
  <c r="AJ422" i="27"/>
  <c r="A504" i="27"/>
  <c r="AJ504" i="27"/>
  <c r="A481" i="27"/>
  <c r="AJ481" i="27"/>
  <c r="A522" i="27"/>
  <c r="AJ522" i="27"/>
  <c r="A555" i="27"/>
  <c r="AJ555" i="27"/>
  <c r="A569" i="27"/>
  <c r="AJ569" i="27"/>
  <c r="A545" i="27"/>
  <c r="AJ545" i="27"/>
  <c r="A589" i="27"/>
  <c r="AJ589" i="27"/>
  <c r="A619" i="27"/>
  <c r="AJ619" i="27"/>
  <c r="A635" i="27"/>
  <c r="AJ635" i="27"/>
  <c r="A743" i="27"/>
  <c r="AJ743" i="27"/>
  <c r="A729" i="27"/>
  <c r="AJ729" i="27"/>
  <c r="A763" i="27"/>
  <c r="AJ763" i="27"/>
  <c r="A648" i="27"/>
  <c r="AJ648" i="27"/>
  <c r="A670" i="27"/>
  <c r="AJ670" i="27"/>
  <c r="A796" i="27"/>
  <c r="AJ796" i="27"/>
  <c r="A805" i="27"/>
  <c r="AJ805" i="27"/>
  <c r="A100" i="27"/>
  <c r="AJ100" i="27"/>
  <c r="A92" i="27"/>
  <c r="AJ92" i="27"/>
  <c r="A125" i="27"/>
  <c r="AJ125" i="27"/>
  <c r="A145" i="27"/>
  <c r="AJ145" i="27"/>
  <c r="A158" i="27"/>
  <c r="AJ158" i="27"/>
  <c r="A11" i="27"/>
  <c r="AJ11" i="27"/>
  <c r="A184" i="27"/>
  <c r="AJ184" i="27"/>
  <c r="A200" i="27"/>
  <c r="AJ200" i="27"/>
  <c r="A213" i="27"/>
  <c r="AJ213" i="27"/>
  <c r="A226" i="27"/>
  <c r="AJ226" i="27"/>
  <c r="A246" i="27"/>
  <c r="AJ246" i="27"/>
  <c r="A261" i="27"/>
  <c r="AJ261" i="27"/>
  <c r="A277" i="27"/>
  <c r="AJ277" i="27"/>
  <c r="A289" i="27"/>
  <c r="AJ289" i="27"/>
  <c r="A39" i="27"/>
  <c r="AJ39" i="27"/>
  <c r="A307" i="27"/>
  <c r="AJ307" i="27"/>
  <c r="A329" i="27"/>
  <c r="AJ329" i="27"/>
  <c r="A339" i="27"/>
  <c r="AJ339" i="27"/>
  <c r="A358" i="27"/>
  <c r="AJ358" i="27"/>
  <c r="A367" i="27"/>
  <c r="AJ367" i="27"/>
  <c r="A384" i="27"/>
  <c r="AJ384" i="27"/>
  <c r="A695" i="27"/>
  <c r="AJ695" i="27"/>
  <c r="A852" i="27"/>
  <c r="AJ852" i="27"/>
  <c r="A822" i="27"/>
  <c r="AJ822" i="27"/>
  <c r="A658" i="27"/>
  <c r="AJ658" i="27"/>
  <c r="A828" i="27"/>
  <c r="AJ828" i="27"/>
  <c r="A398" i="27"/>
  <c r="AJ398" i="27"/>
  <c r="A415" i="27"/>
  <c r="AJ415" i="27"/>
  <c r="A429" i="27"/>
  <c r="AJ429" i="27"/>
  <c r="A500" i="27"/>
  <c r="AJ500" i="27"/>
  <c r="A467" i="27"/>
  <c r="AJ467" i="27"/>
  <c r="A487" i="27"/>
  <c r="AJ487" i="27"/>
  <c r="A519" i="27"/>
  <c r="AJ519" i="27"/>
  <c r="A524" i="27"/>
  <c r="AJ524" i="27"/>
  <c r="A553" i="27"/>
  <c r="AJ553" i="27"/>
  <c r="A561" i="27"/>
  <c r="AJ561" i="27"/>
  <c r="A544" i="27"/>
  <c r="AJ544" i="27"/>
  <c r="A622" i="27"/>
  <c r="AJ622" i="27"/>
  <c r="A767" i="27"/>
  <c r="AJ767" i="27"/>
  <c r="A714" i="27"/>
  <c r="AJ714" i="27"/>
  <c r="A652" i="27"/>
  <c r="AJ652" i="27"/>
  <c r="A671" i="27"/>
  <c r="AJ671" i="27"/>
  <c r="A788" i="27"/>
  <c r="AJ788" i="27"/>
  <c r="A70" i="27"/>
  <c r="AJ70" i="27"/>
  <c r="A59" i="27"/>
  <c r="AJ59" i="27"/>
  <c r="A99" i="27"/>
  <c r="AJ99" i="27"/>
  <c r="A86" i="27"/>
  <c r="AJ86" i="27"/>
  <c r="A127" i="27"/>
  <c r="AJ127" i="27"/>
  <c r="A148" i="27"/>
  <c r="AJ148" i="27"/>
  <c r="A156" i="27"/>
  <c r="AJ156" i="27"/>
  <c r="A10" i="27"/>
  <c r="AJ10" i="27"/>
  <c r="A170" i="27"/>
  <c r="AJ170" i="27"/>
  <c r="A189" i="27"/>
  <c r="AJ189" i="27"/>
  <c r="A204" i="27"/>
  <c r="AJ204" i="27"/>
  <c r="A216" i="27"/>
  <c r="AJ216" i="27"/>
  <c r="A230" i="27"/>
  <c r="AJ230" i="27"/>
  <c r="A251" i="27"/>
  <c r="AJ251" i="27"/>
  <c r="A262" i="27"/>
  <c r="AJ262" i="27"/>
  <c r="A293" i="27"/>
  <c r="AJ293" i="27"/>
  <c r="A37" i="27"/>
  <c r="AJ37" i="27"/>
  <c r="A352" i="27"/>
  <c r="AJ352" i="27"/>
  <c r="A360" i="27"/>
  <c r="AJ360" i="27"/>
  <c r="A816" i="27"/>
  <c r="AJ816" i="27"/>
  <c r="A851" i="27"/>
  <c r="AJ851" i="27"/>
  <c r="A421" i="27"/>
  <c r="AJ421" i="27"/>
  <c r="A720" i="27"/>
  <c r="AJ720" i="27"/>
  <c r="A182" i="27"/>
  <c r="AJ182" i="27"/>
  <c r="A387" i="27"/>
  <c r="AJ387" i="27"/>
  <c r="A899" i="27"/>
  <c r="AJ899" i="27"/>
  <c r="A829" i="27"/>
  <c r="AJ829" i="27"/>
  <c r="A397" i="27"/>
  <c r="AJ397" i="27"/>
  <c r="A413" i="27"/>
  <c r="AJ413" i="27"/>
  <c r="A436" i="27"/>
  <c r="AJ436" i="27"/>
  <c r="A469" i="27"/>
  <c r="AJ469" i="27"/>
  <c r="A518" i="27"/>
  <c r="AJ518" i="27"/>
  <c r="A526" i="27"/>
  <c r="AJ526" i="27"/>
  <c r="A554" i="27"/>
  <c r="AJ554" i="27"/>
  <c r="A562" i="27"/>
  <c r="AJ562" i="27"/>
  <c r="A608" i="27"/>
  <c r="AJ608" i="27"/>
  <c r="A628" i="27"/>
  <c r="AJ628" i="27"/>
  <c r="A637" i="27"/>
  <c r="AJ637" i="27"/>
  <c r="A740" i="27"/>
  <c r="AJ740" i="27"/>
  <c r="A713" i="27"/>
  <c r="AJ713" i="27"/>
  <c r="A651" i="27"/>
  <c r="AJ651" i="27"/>
  <c r="A664" i="27"/>
  <c r="AJ664" i="27"/>
  <c r="A674" i="27"/>
  <c r="AJ674" i="27"/>
  <c r="A789" i="27"/>
  <c r="AJ789" i="27"/>
  <c r="A69" i="27"/>
  <c r="AJ69" i="27"/>
  <c r="A61" i="27"/>
  <c r="AJ61" i="27"/>
  <c r="A102" i="27"/>
  <c r="AJ102" i="27"/>
  <c r="A110" i="27"/>
  <c r="AJ110" i="27"/>
  <c r="A135" i="27"/>
  <c r="AJ135" i="27"/>
  <c r="A144" i="27"/>
  <c r="AJ144" i="27"/>
  <c r="A166" i="27"/>
  <c r="AJ166" i="27"/>
  <c r="A12" i="27"/>
  <c r="AJ12" i="27"/>
  <c r="A171" i="27"/>
  <c r="AJ171" i="27"/>
  <c r="A188" i="27"/>
  <c r="AJ188" i="27"/>
  <c r="A203" i="27"/>
  <c r="AJ203" i="27"/>
  <c r="A218" i="27"/>
  <c r="AJ218" i="27"/>
  <c r="A229" i="27"/>
  <c r="AJ229" i="27"/>
  <c r="A248" i="27"/>
  <c r="AJ248" i="27"/>
  <c r="A264" i="27"/>
  <c r="AJ264" i="27"/>
  <c r="A281" i="27"/>
  <c r="AJ281" i="27"/>
  <c r="A295" i="27"/>
  <c r="AJ295" i="27"/>
  <c r="A38" i="27"/>
  <c r="AJ38" i="27"/>
  <c r="A314" i="27"/>
  <c r="AJ314" i="27"/>
  <c r="A327" i="27"/>
  <c r="AJ327" i="27"/>
  <c r="A342" i="27"/>
  <c r="AJ342" i="27"/>
  <c r="A357" i="27"/>
  <c r="AJ357" i="27"/>
  <c r="A377" i="27"/>
  <c r="AJ377" i="27"/>
  <c r="A382" i="27"/>
  <c r="AJ382" i="27"/>
  <c r="A817" i="27"/>
  <c r="AJ817" i="27"/>
  <c r="A694" i="27"/>
  <c r="AJ694" i="27"/>
  <c r="A861" i="27"/>
  <c r="AJ861" i="27"/>
  <c r="A850" i="27"/>
  <c r="AJ850" i="27"/>
  <c r="A833" i="27"/>
  <c r="AJ833" i="27"/>
  <c r="A598" i="27"/>
  <c r="AJ598" i="27"/>
  <c r="A136" i="27"/>
  <c r="AJ136" i="27"/>
  <c r="A48" i="27"/>
  <c r="AJ48" i="27"/>
  <c r="A440" i="27"/>
  <c r="AJ440" i="27"/>
  <c r="A400" i="27"/>
  <c r="AJ400" i="27"/>
  <c r="A407" i="27"/>
  <c r="AJ407" i="27"/>
  <c r="A435" i="27"/>
  <c r="AJ435" i="27"/>
  <c r="A499" i="27"/>
  <c r="AJ499" i="27"/>
  <c r="A468" i="27"/>
  <c r="AJ468" i="27"/>
  <c r="A491" i="27"/>
  <c r="AJ491" i="27"/>
  <c r="A516" i="27"/>
  <c r="AJ516" i="27"/>
  <c r="A532" i="27"/>
  <c r="AJ532" i="27"/>
  <c r="A551" i="27"/>
  <c r="AJ551" i="27"/>
  <c r="A599" i="27"/>
  <c r="AJ599" i="27"/>
  <c r="A606" i="27"/>
  <c r="AJ606" i="27"/>
  <c r="A624" i="27"/>
  <c r="AJ624" i="27"/>
  <c r="A711" i="27"/>
  <c r="AJ711" i="27"/>
  <c r="A736" i="27"/>
  <c r="AJ736" i="27"/>
  <c r="A772" i="27"/>
  <c r="AJ772" i="27"/>
  <c r="A715" i="27"/>
  <c r="AJ715" i="27"/>
  <c r="A653" i="27"/>
  <c r="AJ653" i="27"/>
  <c r="A667" i="27"/>
  <c r="AJ667" i="27"/>
  <c r="A675" i="27"/>
  <c r="AJ675" i="27"/>
  <c r="A790" i="27"/>
  <c r="AJ790" i="27"/>
  <c r="A73" i="27"/>
  <c r="AJ73" i="27"/>
  <c r="A63" i="27"/>
  <c r="AJ63" i="27"/>
  <c r="A106" i="27"/>
  <c r="AJ106" i="27"/>
  <c r="A111" i="27"/>
  <c r="AJ111" i="27"/>
  <c r="A130" i="27"/>
  <c r="AJ130" i="27"/>
  <c r="A147" i="27"/>
  <c r="AJ147" i="27"/>
  <c r="A161" i="27"/>
  <c r="AJ161" i="27"/>
  <c r="A172" i="27"/>
  <c r="AJ172" i="27"/>
  <c r="A187" i="27"/>
  <c r="AJ187" i="27"/>
  <c r="A202" i="27"/>
  <c r="AJ202" i="27"/>
  <c r="A217" i="27"/>
  <c r="AJ217" i="27"/>
  <c r="A231" i="27"/>
  <c r="AJ231" i="27"/>
  <c r="A250" i="27"/>
  <c r="AJ250" i="27"/>
  <c r="A283" i="27"/>
  <c r="AJ283" i="27"/>
  <c r="A36" i="27"/>
  <c r="AJ36" i="27"/>
  <c r="A313" i="27"/>
  <c r="AJ313" i="27"/>
  <c r="A328" i="27"/>
  <c r="AJ328" i="27"/>
  <c r="A341" i="27"/>
  <c r="AJ341" i="27"/>
  <c r="A345" i="27"/>
  <c r="AJ345" i="27"/>
  <c r="A389" i="27"/>
  <c r="AJ389" i="27"/>
  <c r="A818" i="27"/>
  <c r="AJ818" i="27"/>
  <c r="A859" i="27"/>
  <c r="AJ859" i="27"/>
  <c r="A857" i="27"/>
  <c r="AJ857" i="27"/>
  <c r="A760" i="27"/>
  <c r="AJ760" i="27"/>
  <c r="A128" i="27"/>
  <c r="AJ128" i="27"/>
  <c r="A245" i="27"/>
  <c r="AJ245" i="27"/>
  <c r="A898" i="27"/>
  <c r="AJ898" i="27"/>
  <c r="A835" i="27"/>
  <c r="AJ835" i="27"/>
  <c r="A445" i="27"/>
  <c r="AJ445" i="27"/>
  <c r="A401" i="27"/>
  <c r="AJ401" i="27"/>
  <c r="A434" i="27"/>
  <c r="AJ434" i="27"/>
  <c r="A505" i="27"/>
  <c r="AJ505" i="27"/>
  <c r="A463" i="27"/>
  <c r="AJ463" i="27"/>
  <c r="A482" i="27"/>
  <c r="AJ482" i="27"/>
  <c r="A517" i="27"/>
  <c r="AJ517" i="27"/>
  <c r="A534" i="27"/>
  <c r="AJ534" i="27"/>
  <c r="A556" i="27"/>
  <c r="AJ556" i="27"/>
  <c r="A566" i="27"/>
  <c r="AJ566" i="27"/>
  <c r="A594" i="27"/>
  <c r="AJ594" i="27"/>
  <c r="A627" i="27"/>
  <c r="AJ627" i="27"/>
  <c r="A639" i="27"/>
  <c r="AJ639" i="27"/>
  <c r="A737" i="27"/>
  <c r="AJ737" i="27"/>
  <c r="A771" i="27"/>
  <c r="AJ771" i="27"/>
  <c r="A668" i="27"/>
  <c r="AJ668" i="27"/>
  <c r="A672" i="27"/>
  <c r="AJ672" i="27"/>
  <c r="A791" i="27"/>
  <c r="AJ791" i="27"/>
  <c r="A72" i="27"/>
  <c r="AJ72" i="27"/>
  <c r="A64" i="27"/>
  <c r="AJ64" i="27"/>
  <c r="A105" i="27"/>
  <c r="AJ105" i="27"/>
  <c r="A114" i="27"/>
  <c r="AJ114" i="27"/>
  <c r="A129" i="27"/>
  <c r="AJ129" i="27"/>
  <c r="A146" i="27"/>
  <c r="AJ146" i="27"/>
  <c r="A165" i="27"/>
  <c r="AJ165" i="27"/>
  <c r="A173" i="27"/>
  <c r="AJ173" i="27"/>
  <c r="A186" i="27"/>
  <c r="AJ186" i="27"/>
  <c r="A201" i="27"/>
  <c r="AJ201" i="27"/>
  <c r="A219" i="27"/>
  <c r="AJ219" i="27"/>
  <c r="A234" i="27"/>
  <c r="AJ234" i="27"/>
  <c r="A247" i="27"/>
  <c r="AJ247" i="27"/>
  <c r="A282" i="27"/>
  <c r="AJ282" i="27"/>
  <c r="A44" i="27"/>
  <c r="AJ44" i="27"/>
  <c r="A301" i="27"/>
  <c r="AJ301" i="27"/>
  <c r="A332" i="27"/>
  <c r="AJ332" i="27"/>
  <c r="A334" i="27"/>
  <c r="AJ334" i="27"/>
  <c r="A361" i="27"/>
  <c r="AJ361" i="27"/>
  <c r="A374" i="27"/>
  <c r="AJ374" i="27"/>
  <c r="A877" i="27"/>
  <c r="AJ877" i="27"/>
  <c r="A873" i="27"/>
  <c r="AJ873" i="27"/>
  <c r="A856" i="27"/>
  <c r="AJ856" i="27"/>
  <c r="A404" i="27"/>
  <c r="AJ404" i="27"/>
  <c r="A605" i="27"/>
  <c r="AJ605" i="27"/>
  <c r="A90" i="27"/>
  <c r="AJ90" i="27"/>
  <c r="A285" i="27"/>
  <c r="AJ285" i="27"/>
  <c r="A837" i="27"/>
  <c r="AJ837" i="27"/>
  <c r="A442" i="27"/>
  <c r="AJ442" i="27"/>
  <c r="A402" i="27"/>
  <c r="AJ402" i="27"/>
  <c r="A420" i="27"/>
  <c r="AJ420" i="27"/>
  <c r="A431" i="27"/>
  <c r="AJ431" i="27"/>
  <c r="A480" i="27"/>
  <c r="AJ480" i="27"/>
  <c r="A573" i="27"/>
  <c r="AJ573" i="27"/>
  <c r="A593" i="27"/>
  <c r="AJ593" i="27"/>
  <c r="A613" i="27"/>
  <c r="AJ613" i="27"/>
  <c r="A625" i="27"/>
  <c r="AJ625" i="27"/>
  <c r="A708" i="27"/>
  <c r="AJ708" i="27"/>
  <c r="A726" i="27"/>
  <c r="AJ726" i="27"/>
  <c r="A642" i="27"/>
  <c r="AJ642" i="27"/>
  <c r="A666" i="27"/>
  <c r="AJ666" i="27"/>
  <c r="A76" i="27"/>
  <c r="AJ76" i="27"/>
  <c r="A67" i="27"/>
  <c r="AJ67" i="27"/>
  <c r="A104" i="27"/>
  <c r="AJ104" i="27"/>
  <c r="A151" i="27"/>
  <c r="AJ151" i="27"/>
  <c r="A164" i="27"/>
  <c r="AJ164" i="27"/>
  <c r="A24" i="27"/>
  <c r="AJ24" i="27"/>
  <c r="A190" i="27"/>
  <c r="AJ190" i="27"/>
  <c r="A205" i="27"/>
  <c r="AJ205" i="27"/>
  <c r="A249" i="27"/>
  <c r="AJ249" i="27"/>
  <c r="A42" i="27"/>
  <c r="AJ42" i="27"/>
  <c r="A306" i="27"/>
  <c r="AJ306" i="27"/>
  <c r="A331" i="27"/>
  <c r="AJ331" i="27"/>
  <c r="A54" i="27"/>
  <c r="AJ54" i="27"/>
  <c r="A582" i="27"/>
  <c r="AJ582" i="27"/>
  <c r="A96" i="27"/>
  <c r="AJ96" i="27"/>
  <c r="A278" i="27"/>
  <c r="AJ278" i="27"/>
  <c r="A882" i="27"/>
  <c r="AJ882" i="27"/>
  <c r="A838" i="27"/>
  <c r="AJ838" i="27"/>
  <c r="A444" i="27"/>
  <c r="AJ444" i="27"/>
  <c r="A399" i="27"/>
  <c r="AJ399" i="27"/>
  <c r="A423" i="27"/>
  <c r="AJ423" i="27"/>
  <c r="A437" i="27"/>
  <c r="AJ437" i="27"/>
  <c r="A497" i="27"/>
  <c r="AJ497" i="27"/>
  <c r="A473" i="27"/>
  <c r="AJ473" i="27"/>
  <c r="A479" i="27"/>
  <c r="AJ479" i="27"/>
  <c r="A540" i="27"/>
  <c r="AJ540" i="27"/>
  <c r="A533" i="27"/>
  <c r="AJ533" i="27"/>
  <c r="A578" i="27"/>
  <c r="AJ578" i="27"/>
  <c r="A572" i="27"/>
  <c r="AJ572" i="27"/>
  <c r="A592" i="27"/>
  <c r="AJ592" i="27"/>
  <c r="A609" i="27"/>
  <c r="AJ609" i="27"/>
  <c r="A629" i="27"/>
  <c r="AJ629" i="27"/>
  <c r="A738" i="27"/>
  <c r="AJ738" i="27"/>
  <c r="A770" i="27"/>
  <c r="AJ770" i="27"/>
  <c r="A645" i="27"/>
  <c r="AJ645" i="27"/>
  <c r="A780" i="27"/>
  <c r="AJ780" i="27"/>
  <c r="A71" i="27"/>
  <c r="AJ71" i="27"/>
  <c r="A66" i="27"/>
  <c r="AJ66" i="27"/>
  <c r="A103" i="27"/>
  <c r="AJ103" i="27"/>
  <c r="A113" i="27"/>
  <c r="AJ113" i="27"/>
  <c r="A131" i="27"/>
  <c r="AJ131" i="27"/>
  <c r="A150" i="27"/>
  <c r="AJ150" i="27"/>
  <c r="A177" i="27"/>
  <c r="AJ177" i="27"/>
  <c r="A243" i="27"/>
  <c r="AJ243" i="27"/>
  <c r="A273" i="27"/>
  <c r="AJ273" i="27"/>
  <c r="A280" i="27"/>
  <c r="AJ280" i="27"/>
  <c r="A45" i="27"/>
  <c r="AJ45" i="27"/>
  <c r="A299" i="27"/>
  <c r="AJ299" i="27"/>
  <c r="A305" i="27"/>
  <c r="AJ305" i="27"/>
  <c r="A326" i="27"/>
  <c r="AJ326" i="27"/>
  <c r="A347" i="27"/>
  <c r="AJ347" i="27"/>
  <c r="A363" i="27"/>
  <c r="AJ363" i="27"/>
  <c r="A381" i="27"/>
  <c r="AJ381" i="27"/>
  <c r="A702" i="27"/>
  <c r="AJ702" i="27"/>
  <c r="A878" i="27"/>
  <c r="AJ878" i="27"/>
  <c r="A874" i="27"/>
  <c r="AJ874" i="27"/>
  <c r="A847" i="27"/>
  <c r="AJ847" i="27"/>
  <c r="A549" i="27"/>
  <c r="AJ549" i="27"/>
  <c r="A79" i="27"/>
  <c r="AJ79" i="27"/>
  <c r="A441" i="27"/>
  <c r="AJ441" i="27"/>
  <c r="BH396" i="27"/>
  <c r="AJ396" i="27"/>
  <c r="A430" i="27"/>
  <c r="AJ430" i="27"/>
  <c r="A501" i="27"/>
  <c r="AJ501" i="27"/>
  <c r="A539" i="27"/>
  <c r="AJ539" i="27"/>
  <c r="A571" i="27"/>
  <c r="AJ571" i="27"/>
  <c r="A596" i="27"/>
  <c r="AJ596" i="27"/>
  <c r="A734" i="27"/>
  <c r="AJ734" i="27"/>
  <c r="A717" i="27"/>
  <c r="AJ717" i="27"/>
  <c r="BH769" i="27"/>
  <c r="AJ769" i="27"/>
  <c r="A644" i="27"/>
  <c r="AJ644" i="27"/>
  <c r="A678" i="27"/>
  <c r="AJ678" i="27"/>
  <c r="A802" i="27"/>
  <c r="AJ802" i="27"/>
  <c r="A75" i="27"/>
  <c r="AJ75" i="27"/>
  <c r="A112" i="27"/>
  <c r="AJ112" i="27"/>
  <c r="A134" i="27"/>
  <c r="AJ134" i="27"/>
  <c r="A152" i="27"/>
  <c r="AJ152" i="27"/>
  <c r="A14" i="27"/>
  <c r="AJ14" i="27"/>
  <c r="A176" i="27"/>
  <c r="AJ176" i="27"/>
  <c r="BH193" i="27"/>
  <c r="AJ193" i="27"/>
  <c r="A222" i="27"/>
  <c r="AJ222" i="27"/>
  <c r="A241" i="27"/>
  <c r="AJ241" i="27"/>
  <c r="A287" i="27"/>
  <c r="AJ287" i="27"/>
  <c r="A41" i="27"/>
  <c r="AJ41" i="27"/>
  <c r="A312" i="27"/>
  <c r="AJ312" i="27"/>
  <c r="A325" i="27"/>
  <c r="AJ325" i="27"/>
  <c r="A362" i="27"/>
  <c r="AJ362" i="27"/>
  <c r="A380" i="27"/>
  <c r="AJ380" i="27"/>
  <c r="A701" i="27"/>
  <c r="AJ701" i="27"/>
  <c r="BH870" i="27"/>
  <c r="AJ870" i="27"/>
  <c r="A883" i="27"/>
  <c r="AJ883" i="27"/>
  <c r="N907" i="27"/>
  <c r="AJ907" i="27"/>
  <c r="A884" i="27"/>
  <c r="AJ884" i="27"/>
  <c r="A905" i="27"/>
  <c r="AJ905" i="27"/>
  <c r="A836" i="27"/>
  <c r="AJ836" i="27"/>
  <c r="A446" i="27"/>
  <c r="AJ446" i="27"/>
  <c r="A406" i="27"/>
  <c r="AJ406" i="27"/>
  <c r="BH432" i="27"/>
  <c r="AJ432" i="27"/>
  <c r="BH508" i="27"/>
  <c r="AJ508" i="27"/>
  <c r="BH471" i="27"/>
  <c r="AJ471" i="27"/>
  <c r="BH488" i="27"/>
  <c r="AJ488" i="27"/>
  <c r="BH527" i="27"/>
  <c r="AJ527" i="27"/>
  <c r="BH577" i="27"/>
  <c r="AJ577" i="27"/>
  <c r="BH563" i="27"/>
  <c r="AJ563" i="27"/>
  <c r="BH602" i="27"/>
  <c r="AJ602" i="27"/>
  <c r="BH612" i="27"/>
  <c r="AJ612" i="27"/>
  <c r="BH618" i="27"/>
  <c r="AJ618" i="27"/>
  <c r="BH732" i="27"/>
  <c r="AJ732" i="27"/>
  <c r="BH718" i="27"/>
  <c r="AJ718" i="27"/>
  <c r="BH751" i="27"/>
  <c r="AJ751" i="27"/>
  <c r="BH757" i="27"/>
  <c r="AJ757" i="27"/>
  <c r="BH643" i="27"/>
  <c r="AJ643" i="27"/>
  <c r="BH801" i="27"/>
  <c r="AJ801" i="27"/>
  <c r="A77" i="27"/>
  <c r="AJ77" i="27"/>
  <c r="A58" i="27"/>
  <c r="AJ58" i="27"/>
  <c r="A117" i="27"/>
  <c r="AJ117" i="27"/>
  <c r="A138" i="27"/>
  <c r="AJ138" i="27"/>
  <c r="A149" i="27"/>
  <c r="AJ149" i="27"/>
  <c r="A16" i="27"/>
  <c r="AJ16" i="27"/>
  <c r="A29" i="27"/>
  <c r="AJ29" i="27"/>
  <c r="A183" i="27"/>
  <c r="AJ183" i="27"/>
  <c r="A228" i="27"/>
  <c r="AJ228" i="27"/>
  <c r="A240" i="27"/>
  <c r="AJ240" i="27"/>
  <c r="A270" i="27"/>
  <c r="AJ270" i="27"/>
  <c r="A43" i="27"/>
  <c r="AJ43" i="27"/>
  <c r="A302" i="27"/>
  <c r="AJ302" i="27"/>
  <c r="A297" i="27"/>
  <c r="AJ297" i="27"/>
  <c r="A324" i="27"/>
  <c r="AJ324" i="27"/>
  <c r="A351" i="27"/>
  <c r="AJ351" i="27"/>
  <c r="A366" i="27"/>
  <c r="AJ366" i="27"/>
  <c r="A375" i="27"/>
  <c r="AJ375" i="27"/>
  <c r="A700" i="27"/>
  <c r="AJ700" i="27"/>
  <c r="A867" i="27"/>
  <c r="AJ867" i="27"/>
  <c r="A872" i="27"/>
  <c r="AJ872" i="27"/>
  <c r="A458" i="27"/>
  <c r="AJ458" i="27"/>
  <c r="A753" i="27"/>
  <c r="AJ753" i="27"/>
  <c r="A159" i="27"/>
  <c r="AJ159" i="27"/>
  <c r="A256" i="27"/>
  <c r="AJ256" i="27"/>
  <c r="N902" i="27"/>
  <c r="AJ902" i="27"/>
  <c r="AP256" i="27"/>
  <c r="BH820" i="27"/>
  <c r="AJ820" i="27"/>
  <c r="BH408" i="27"/>
  <c r="AJ408" i="27"/>
  <c r="A426" i="27"/>
  <c r="AJ426" i="27"/>
  <c r="A509" i="27"/>
  <c r="AJ509" i="27"/>
  <c r="A474" i="27"/>
  <c r="AJ474" i="27"/>
  <c r="A494" i="27"/>
  <c r="AJ494" i="27"/>
  <c r="A538" i="27"/>
  <c r="AJ538" i="27"/>
  <c r="A568" i="27"/>
  <c r="AJ568" i="27"/>
  <c r="A601" i="27"/>
  <c r="AJ601" i="27"/>
  <c r="A610" i="27"/>
  <c r="AJ610" i="27"/>
  <c r="A617" i="27"/>
  <c r="AJ617" i="27"/>
  <c r="A733" i="27"/>
  <c r="AJ733" i="27"/>
  <c r="A721" i="27"/>
  <c r="AJ721" i="27"/>
  <c r="A761" i="27"/>
  <c r="AJ761" i="27"/>
  <c r="A750" i="27"/>
  <c r="AJ750" i="27"/>
  <c r="A756" i="27"/>
  <c r="AJ756" i="27"/>
  <c r="A679" i="27"/>
  <c r="AJ679" i="27"/>
  <c r="A785" i="27"/>
  <c r="AJ785" i="27"/>
  <c r="A80" i="27"/>
  <c r="AJ80" i="27"/>
  <c r="A84" i="27"/>
  <c r="AJ84" i="27"/>
  <c r="A88" i="27"/>
  <c r="AJ88" i="27"/>
  <c r="A116" i="27"/>
  <c r="AJ116" i="27"/>
  <c r="A133" i="27"/>
  <c r="AJ133" i="27"/>
  <c r="A15" i="27"/>
  <c r="AJ15" i="27"/>
  <c r="A32" i="27"/>
  <c r="AJ32" i="27"/>
  <c r="A178" i="27"/>
  <c r="AJ178" i="27"/>
  <c r="A225" i="27"/>
  <c r="AJ225" i="27"/>
  <c r="A244" i="27"/>
  <c r="AJ244" i="27"/>
  <c r="A268" i="27"/>
  <c r="AJ268" i="27"/>
  <c r="A286" i="27"/>
  <c r="AJ286" i="27"/>
  <c r="A46" i="27"/>
  <c r="AJ46" i="27"/>
  <c r="A308" i="27"/>
  <c r="AJ308" i="27"/>
  <c r="A330" i="27"/>
  <c r="AJ330" i="27"/>
  <c r="A349" i="27"/>
  <c r="AJ349" i="27"/>
  <c r="A365" i="27"/>
  <c r="AJ365" i="27"/>
  <c r="A379" i="27"/>
  <c r="AJ379" i="27"/>
  <c r="A699" i="27"/>
  <c r="AJ699" i="27"/>
  <c r="A869" i="27"/>
  <c r="AJ869" i="27"/>
  <c r="A871" i="27"/>
  <c r="AJ871" i="27"/>
  <c r="A448" i="27"/>
  <c r="AJ448" i="27"/>
  <c r="A631" i="27"/>
  <c r="AJ631" i="27"/>
  <c r="A17" i="27"/>
  <c r="AJ17" i="27"/>
  <c r="A304" i="27"/>
  <c r="AJ304" i="27"/>
  <c r="A885" i="27"/>
  <c r="AJ885" i="27"/>
  <c r="A823" i="27"/>
  <c r="AJ823" i="27"/>
  <c r="A447" i="27"/>
  <c r="AJ447" i="27"/>
  <c r="A405" i="27"/>
  <c r="AJ405" i="27"/>
  <c r="A425" i="27"/>
  <c r="AJ425" i="27"/>
  <c r="A472" i="27"/>
  <c r="AJ472" i="27"/>
  <c r="A493" i="27"/>
  <c r="AJ493" i="27"/>
  <c r="A528" i="27"/>
  <c r="AJ528" i="27"/>
  <c r="A550" i="27"/>
  <c r="AJ550" i="27"/>
  <c r="A581" i="27"/>
  <c r="AJ581" i="27"/>
  <c r="A570" i="27"/>
  <c r="AJ570" i="27"/>
  <c r="A600" i="27"/>
  <c r="AJ600" i="27"/>
  <c r="A607" i="27"/>
  <c r="AJ607" i="27"/>
  <c r="A731" i="27"/>
  <c r="AJ731" i="27"/>
  <c r="A722" i="27"/>
  <c r="AJ722" i="27"/>
  <c r="A762" i="27"/>
  <c r="AJ762" i="27"/>
  <c r="A749" i="27"/>
  <c r="AJ749" i="27"/>
  <c r="A657" i="27"/>
  <c r="AJ657" i="27"/>
  <c r="A677" i="27"/>
  <c r="AJ677" i="27"/>
  <c r="A794" i="27"/>
  <c r="AJ794" i="27"/>
  <c r="A786" i="27"/>
  <c r="AJ786" i="27"/>
  <c r="A74" i="27"/>
  <c r="AJ74" i="27"/>
  <c r="A87" i="27"/>
  <c r="AJ87" i="27"/>
  <c r="A137" i="27"/>
  <c r="AJ137" i="27"/>
  <c r="A155" i="27"/>
  <c r="AJ155" i="27"/>
  <c r="A18" i="27"/>
  <c r="AJ18" i="27"/>
  <c r="A31" i="27"/>
  <c r="AJ31" i="27"/>
  <c r="A179" i="27"/>
  <c r="AJ179" i="27"/>
  <c r="A198" i="27"/>
  <c r="AJ198" i="27"/>
  <c r="A210" i="27"/>
  <c r="AJ210" i="27"/>
  <c r="A223" i="27"/>
  <c r="AJ223" i="27"/>
  <c r="A237" i="27"/>
  <c r="AJ237" i="27"/>
  <c r="A260" i="27"/>
  <c r="AJ260" i="27"/>
  <c r="A272" i="27"/>
  <c r="AJ272" i="27"/>
  <c r="A294" i="27"/>
  <c r="AJ294" i="27"/>
  <c r="A49" i="27"/>
  <c r="AJ49" i="27"/>
  <c r="A300" i="27"/>
  <c r="AJ300" i="27"/>
  <c r="A319" i="27"/>
  <c r="AJ319" i="27"/>
  <c r="A316" i="27"/>
  <c r="AJ316" i="27"/>
  <c r="A346" i="27"/>
  <c r="AJ346" i="27"/>
  <c r="A364" i="27"/>
  <c r="AJ364" i="27"/>
  <c r="A388" i="27"/>
  <c r="AJ388" i="27"/>
  <c r="A704" i="27"/>
  <c r="AJ704" i="27"/>
  <c r="A868" i="27"/>
  <c r="AJ868" i="27"/>
  <c r="A841" i="27"/>
  <c r="AJ841" i="27"/>
  <c r="AP223" i="27"/>
  <c r="AP566" i="27"/>
  <c r="AP368" i="27"/>
  <c r="AP749" i="27"/>
  <c r="AP457" i="27"/>
  <c r="AP145" i="27"/>
  <c r="AO38" i="27"/>
  <c r="AQ38" i="27" s="1"/>
  <c r="AP271" i="27"/>
  <c r="AP544" i="27"/>
  <c r="AP240" i="27"/>
  <c r="AO384" i="27"/>
  <c r="AQ384" i="27" s="1"/>
  <c r="AP682" i="27"/>
  <c r="AO880" i="27"/>
  <c r="AQ880" i="27" s="1"/>
  <c r="AP649" i="27"/>
  <c r="AP109" i="27"/>
  <c r="AP128" i="27"/>
  <c r="AP767" i="27"/>
  <c r="AO61" i="27"/>
  <c r="AQ61" i="27" s="1"/>
  <c r="AP286" i="27"/>
  <c r="BH241" i="27"/>
  <c r="BH287" i="27"/>
  <c r="BH41" i="27"/>
  <c r="BH701" i="27"/>
  <c r="BH539" i="27"/>
  <c r="BH571" i="27"/>
  <c r="BH734" i="27"/>
  <c r="BH717" i="27"/>
  <c r="BH152" i="27"/>
  <c r="BH14" i="27"/>
  <c r="BH176" i="27"/>
  <c r="BH222" i="27"/>
  <c r="P22" i="27"/>
  <c r="P676" i="27"/>
  <c r="BH262" i="27"/>
  <c r="AP762" i="27"/>
  <c r="BH293" i="27"/>
  <c r="BH360" i="27"/>
  <c r="BH816" i="27"/>
  <c r="AP795" i="27"/>
  <c r="BH851" i="27"/>
  <c r="AP626" i="27"/>
  <c r="A686" i="27"/>
  <c r="A654" i="27"/>
  <c r="A655" i="27"/>
  <c r="A782" i="27"/>
  <c r="A68" i="27"/>
  <c r="A119" i="27"/>
  <c r="A28" i="27"/>
  <c r="A812" i="27"/>
  <c r="P844" i="27"/>
  <c r="P855" i="27"/>
  <c r="P806" i="27"/>
  <c r="P782" i="27"/>
  <c r="P707" i="27"/>
  <c r="P583" i="27"/>
  <c r="P464" i="27"/>
  <c r="P373" i="27"/>
  <c r="P236" i="27"/>
  <c r="P169" i="27"/>
  <c r="A895" i="27"/>
  <c r="A843" i="27"/>
  <c r="BH819" i="27"/>
  <c r="A716" i="27"/>
  <c r="A748" i="27"/>
  <c r="A681" i="27"/>
  <c r="A803" i="27"/>
  <c r="P819" i="27"/>
  <c r="P686" i="27"/>
  <c r="P636" i="27"/>
  <c r="P615" i="27"/>
  <c r="A687" i="27"/>
  <c r="A26" i="27"/>
  <c r="A40" i="27"/>
  <c r="A814" i="27"/>
  <c r="A858" i="27"/>
  <c r="A849" i="27"/>
  <c r="P769" i="27"/>
  <c r="P688" i="27"/>
  <c r="N844" i="27"/>
  <c r="A6" i="27"/>
  <c r="A457" i="27"/>
  <c r="A478" i="27"/>
  <c r="A774" i="27"/>
  <c r="A659" i="27"/>
  <c r="A57" i="27"/>
  <c r="A169" i="27"/>
  <c r="A815" i="27"/>
  <c r="A860" i="27"/>
  <c r="P876" i="27"/>
  <c r="P834" i="27"/>
  <c r="P825" i="27"/>
  <c r="A513" i="27"/>
  <c r="A588" i="27"/>
  <c r="A634" i="27"/>
  <c r="A742" i="27"/>
  <c r="A727" i="27"/>
  <c r="P906" i="27"/>
  <c r="P866" i="27"/>
  <c r="P735" i="27"/>
  <c r="P646" i="27"/>
  <c r="A541" i="27"/>
  <c r="A496" i="27"/>
  <c r="A483" i="27"/>
  <c r="A542" i="27"/>
  <c r="A709" i="27"/>
  <c r="A759" i="27"/>
  <c r="P787" i="27"/>
  <c r="P698" i="27"/>
  <c r="P521" i="27"/>
  <c r="P457" i="27"/>
  <c r="P417" i="27"/>
  <c r="P26" i="27"/>
  <c r="A826" i="27"/>
  <c r="A564" i="27"/>
  <c r="A636" i="27"/>
  <c r="A9" i="27"/>
  <c r="A253" i="27"/>
  <c r="A279" i="27"/>
  <c r="A373" i="27"/>
  <c r="A691" i="27"/>
  <c r="P903" i="27"/>
  <c r="P888" i="27"/>
  <c r="P748" i="27"/>
  <c r="P716" i="27"/>
  <c r="P630" i="27"/>
  <c r="P542" i="27"/>
  <c r="P192" i="27"/>
  <c r="P81" i="27"/>
  <c r="N880" i="27"/>
  <c r="A403" i="27"/>
  <c r="A604" i="27"/>
  <c r="A710" i="27"/>
  <c r="A712" i="27"/>
  <c r="A646" i="27"/>
  <c r="A22" i="27"/>
  <c r="A266" i="27"/>
  <c r="A35" i="27"/>
  <c r="A690" i="27"/>
  <c r="P840" i="27"/>
  <c r="P831" i="27"/>
  <c r="P815" i="27"/>
  <c r="P663" i="27"/>
  <c r="P564" i="27"/>
  <c r="A515" i="27"/>
  <c r="A787" i="27"/>
  <c r="A221" i="27"/>
  <c r="A267" i="27"/>
  <c r="A52" i="27"/>
  <c r="A344" i="27"/>
  <c r="A359" i="27"/>
  <c r="A689" i="27"/>
  <c r="A855" i="27"/>
  <c r="P814" i="27"/>
  <c r="P803" i="27"/>
  <c r="P654" i="27"/>
  <c r="P455" i="27"/>
  <c r="P403" i="27"/>
  <c r="A897" i="27"/>
  <c r="A640" i="27"/>
  <c r="A707" i="27"/>
  <c r="A725" i="27"/>
  <c r="A663" i="27"/>
  <c r="A800" i="27"/>
  <c r="A154" i="27"/>
  <c r="A23" i="27"/>
  <c r="A81" i="27"/>
  <c r="A108" i="27"/>
  <c r="A207" i="27"/>
  <c r="A139" i="27"/>
  <c r="A53" i="27"/>
  <c r="P870" i="27"/>
  <c r="P858" i="27"/>
  <c r="P813" i="27"/>
  <c r="P712" i="27"/>
  <c r="P659" i="27"/>
  <c r="P641" i="27"/>
  <c r="P454" i="27"/>
  <c r="P315" i="27"/>
  <c r="P235" i="27"/>
  <c r="P118" i="27"/>
  <c r="P174" i="27"/>
  <c r="P141" i="27"/>
  <c r="P57" i="27"/>
  <c r="A881" i="27"/>
  <c r="A396" i="27"/>
  <c r="A464" i="27"/>
  <c r="A484" i="27"/>
  <c r="A525" i="27"/>
  <c r="A769" i="27"/>
  <c r="A193" i="27"/>
  <c r="A235" i="27"/>
  <c r="A296" i="27"/>
  <c r="A806" i="27"/>
  <c r="A876" i="27"/>
  <c r="A870" i="27"/>
  <c r="P900" i="27"/>
  <c r="P812" i="27"/>
  <c r="P730" i="27"/>
  <c r="P681" i="27"/>
  <c r="P588" i="27"/>
  <c r="P483" i="27"/>
  <c r="P119" i="27"/>
  <c r="BH427" i="27"/>
  <c r="BH537" i="27"/>
  <c r="BH735" i="27"/>
  <c r="BH676" i="27"/>
  <c r="BH779" i="27"/>
  <c r="A85" i="27"/>
  <c r="A174" i="27"/>
  <c r="A192" i="27"/>
  <c r="A254" i="27"/>
  <c r="A167" i="27"/>
  <c r="A807" i="27"/>
  <c r="P849" i="27"/>
  <c r="P826" i="27"/>
  <c r="P811" i="27"/>
  <c r="P279" i="27"/>
  <c r="P265" i="27"/>
  <c r="A903" i="27"/>
  <c r="BH834" i="27"/>
  <c r="BH438" i="27"/>
  <c r="A417" i="27"/>
  <c r="A521" i="27"/>
  <c r="A574" i="27"/>
  <c r="A641" i="27"/>
  <c r="A792" i="27"/>
  <c r="A141" i="27"/>
  <c r="A194" i="27"/>
  <c r="A208" i="27"/>
  <c r="A255" i="27"/>
  <c r="A315" i="27"/>
  <c r="A808" i="27"/>
  <c r="P860" i="27"/>
  <c r="P709" i="27"/>
  <c r="P691" i="27"/>
  <c r="P496" i="27"/>
  <c r="P449" i="27"/>
  <c r="A888" i="27"/>
  <c r="A825" i="27"/>
  <c r="A455" i="27"/>
  <c r="A507" i="27"/>
  <c r="A615" i="27"/>
  <c r="A755" i="27"/>
  <c r="A83" i="27"/>
  <c r="A109" i="27"/>
  <c r="A809" i="27"/>
  <c r="P167" i="27"/>
  <c r="A454" i="27"/>
  <c r="A730" i="27"/>
  <c r="A776" i="27"/>
  <c r="A333" i="27"/>
  <c r="A811" i="27"/>
  <c r="A866" i="27"/>
  <c r="A840" i="27"/>
  <c r="P808" i="27"/>
  <c r="P742" i="27"/>
  <c r="P640" i="27"/>
  <c r="P359" i="27"/>
  <c r="N906" i="27"/>
  <c r="N900" i="27"/>
  <c r="A831" i="27"/>
  <c r="A456" i="27"/>
  <c r="A548" i="27"/>
  <c r="A560" i="27"/>
  <c r="A630" i="27"/>
  <c r="A795" i="27"/>
  <c r="A121" i="27"/>
  <c r="A118" i="27"/>
  <c r="A236" i="27"/>
  <c r="A810" i="27"/>
  <c r="A698" i="27"/>
  <c r="P6" i="27"/>
  <c r="P895" i="27"/>
  <c r="P690" i="27"/>
  <c r="P638" i="27"/>
  <c r="P515" i="27"/>
  <c r="P396" i="27"/>
  <c r="AP716" i="27"/>
  <c r="AP903" i="27"/>
  <c r="AP127" i="27"/>
  <c r="AP101" i="27"/>
  <c r="AO302" i="27"/>
  <c r="AQ302" i="27" s="1"/>
  <c r="AP868" i="27"/>
  <c r="AP630" i="27"/>
  <c r="AO351" i="27"/>
  <c r="AQ351" i="27" s="1"/>
  <c r="BR773" i="27"/>
  <c r="AP20" i="27"/>
  <c r="BM42" i="27"/>
  <c r="AP805" i="27"/>
  <c r="AP383" i="27"/>
  <c r="AP680" i="27"/>
  <c r="AP69" i="27"/>
  <c r="AP285" i="27"/>
  <c r="AO888" i="27"/>
  <c r="AQ888" i="27" s="1"/>
  <c r="AP842" i="27"/>
  <c r="BR573" i="27"/>
  <c r="BO625" i="27"/>
  <c r="AO318" i="27"/>
  <c r="AQ318" i="27" s="1"/>
  <c r="AP192" i="27"/>
  <c r="AP270" i="27"/>
  <c r="AP473" i="27"/>
  <c r="AP27" i="27"/>
  <c r="AP210" i="27"/>
  <c r="AP524" i="27"/>
  <c r="AP37" i="27"/>
  <c r="AP183" i="27"/>
  <c r="BO848" i="27"/>
  <c r="BI848" i="27"/>
  <c r="BO844" i="27"/>
  <c r="BI844" i="27"/>
  <c r="BM846" i="27"/>
  <c r="BI846" i="27"/>
  <c r="BR884" i="27"/>
  <c r="BI884" i="27"/>
  <c r="BO845" i="27"/>
  <c r="BI845" i="27"/>
  <c r="BO905" i="27"/>
  <c r="BI905" i="27"/>
  <c r="BO899" i="27"/>
  <c r="BI899" i="27"/>
  <c r="BM897" i="27"/>
  <c r="BI897" i="27"/>
  <c r="BM881" i="27"/>
  <c r="BI881" i="27"/>
  <c r="BM898" i="27"/>
  <c r="BI898" i="27"/>
  <c r="BM883" i="27"/>
  <c r="BI883" i="27"/>
  <c r="BM895" i="27"/>
  <c r="BI895" i="27"/>
  <c r="BR880" i="27"/>
  <c r="BI880" i="27"/>
  <c r="BM903" i="27"/>
  <c r="BI903" i="27"/>
  <c r="BM888" i="27"/>
  <c r="BI888" i="27"/>
  <c r="BP904" i="27"/>
  <c r="BI904" i="27"/>
  <c r="BP900" i="27"/>
  <c r="BI900" i="27"/>
  <c r="BM885" i="27"/>
  <c r="BI885" i="27"/>
  <c r="BO843" i="27"/>
  <c r="BI843" i="27"/>
  <c r="BA864" i="27"/>
  <c r="BB864" i="27" s="1"/>
  <c r="BA90" i="27"/>
  <c r="BB90" i="27" s="1"/>
  <c r="BI873" i="27"/>
  <c r="BI863" i="27"/>
  <c r="BI849" i="27"/>
  <c r="BI826" i="27"/>
  <c r="BI811" i="27"/>
  <c r="BI794" i="27"/>
  <c r="BI800" i="27"/>
  <c r="BI760" i="27"/>
  <c r="BI745" i="27"/>
  <c r="BI729" i="27"/>
  <c r="BI713" i="27"/>
  <c r="BI694" i="27"/>
  <c r="BI677" i="27"/>
  <c r="BI660" i="27"/>
  <c r="BI644" i="27"/>
  <c r="BI608" i="27"/>
  <c r="BI572" i="27"/>
  <c r="BI555" i="27"/>
  <c r="BI537" i="27"/>
  <c r="BI502" i="27"/>
  <c r="BI482" i="27"/>
  <c r="BI468" i="27"/>
  <c r="BI451" i="27"/>
  <c r="BI434" i="27"/>
  <c r="BI427" i="27"/>
  <c r="BI401" i="27"/>
  <c r="BI49" i="27"/>
  <c r="BI30" i="27"/>
  <c r="BI15" i="27"/>
  <c r="BI362" i="27"/>
  <c r="BI346" i="27"/>
  <c r="BI329" i="27"/>
  <c r="BI313" i="27"/>
  <c r="BI298" i="27"/>
  <c r="BI279" i="27"/>
  <c r="BI265" i="27"/>
  <c r="BI249" i="27"/>
  <c r="BI233" i="27"/>
  <c r="BI218" i="27"/>
  <c r="BI203" i="27"/>
  <c r="BI188" i="27"/>
  <c r="BI172" i="27"/>
  <c r="BI156" i="27"/>
  <c r="BI138" i="27"/>
  <c r="BI122" i="27"/>
  <c r="BI89" i="27"/>
  <c r="BI79" i="27"/>
  <c r="BA854" i="27"/>
  <c r="BB854" i="27" s="1"/>
  <c r="BA573" i="27"/>
  <c r="BB573" i="27" s="1"/>
  <c r="BI872" i="27"/>
  <c r="BI860" i="27"/>
  <c r="BI827" i="27"/>
  <c r="BI793" i="27"/>
  <c r="BI776" i="27"/>
  <c r="BI759" i="27"/>
  <c r="BI727" i="27"/>
  <c r="BI709" i="27"/>
  <c r="BI691" i="27"/>
  <c r="BI673" i="27"/>
  <c r="BI643" i="27"/>
  <c r="BI624" i="27"/>
  <c r="BI607" i="27"/>
  <c r="BI554" i="27"/>
  <c r="BI539" i="27"/>
  <c r="BI526" i="27"/>
  <c r="BI496" i="27"/>
  <c r="BI478" i="27"/>
  <c r="BI465" i="27"/>
  <c r="BI449" i="27"/>
  <c r="BI433" i="27"/>
  <c r="BI419" i="27"/>
  <c r="BI400" i="27"/>
  <c r="BI48" i="27"/>
  <c r="BI29" i="27"/>
  <c r="BI13" i="27"/>
  <c r="BI377" i="27"/>
  <c r="BI361" i="27"/>
  <c r="BI345" i="27"/>
  <c r="BI328" i="27"/>
  <c r="BI296" i="27"/>
  <c r="BI281" i="27"/>
  <c r="BI267" i="27"/>
  <c r="BI248" i="27"/>
  <c r="BI232" i="27"/>
  <c r="BI217" i="27"/>
  <c r="BI202" i="27"/>
  <c r="BI187" i="27"/>
  <c r="BI171" i="27"/>
  <c r="BI155" i="27"/>
  <c r="BI137" i="27"/>
  <c r="BI121" i="27"/>
  <c r="BI88" i="27"/>
  <c r="BI78" i="27"/>
  <c r="BA556" i="27"/>
  <c r="BB556" i="27" s="1"/>
  <c r="BA330" i="27"/>
  <c r="BB330" i="27" s="1"/>
  <c r="BI862" i="27"/>
  <c r="BI852" i="27"/>
  <c r="BI824" i="27"/>
  <c r="BI809" i="27"/>
  <c r="BI792" i="27"/>
  <c r="BI775" i="27"/>
  <c r="BI761" i="27"/>
  <c r="BI743" i="27"/>
  <c r="BI728" i="27"/>
  <c r="BI710" i="27"/>
  <c r="BI693" i="27"/>
  <c r="BI675" i="27"/>
  <c r="BI656" i="27"/>
  <c r="BI642" i="27"/>
  <c r="BI605" i="27"/>
  <c r="BI590" i="27"/>
  <c r="BI563" i="27"/>
  <c r="BI553" i="27"/>
  <c r="BI536" i="27"/>
  <c r="BI516" i="27"/>
  <c r="BI501" i="27"/>
  <c r="BI481" i="27"/>
  <c r="BI467" i="27"/>
  <c r="BI448" i="27"/>
  <c r="BI432" i="27"/>
  <c r="BI415" i="27"/>
  <c r="BI399" i="27"/>
  <c r="BI28" i="27"/>
  <c r="BI14" i="27"/>
  <c r="BI376" i="27"/>
  <c r="BI360" i="27"/>
  <c r="BI344" i="27"/>
  <c r="BI327" i="27"/>
  <c r="BI311" i="27"/>
  <c r="BI294" i="27"/>
  <c r="BI167" i="27"/>
  <c r="BI263" i="27"/>
  <c r="BI247" i="27"/>
  <c r="BI231" i="27"/>
  <c r="BI216" i="27"/>
  <c r="BI201" i="27"/>
  <c r="BI186" i="27"/>
  <c r="BI173" i="27"/>
  <c r="BI154" i="27"/>
  <c r="BI136" i="27"/>
  <c r="BI117" i="27"/>
  <c r="BI87" i="27"/>
  <c r="BI83" i="27"/>
  <c r="BI77" i="27"/>
  <c r="BA540" i="27"/>
  <c r="BB540" i="27" s="1"/>
  <c r="BA314" i="27"/>
  <c r="BB314" i="27" s="1"/>
  <c r="BI861" i="27"/>
  <c r="BI851" i="27"/>
  <c r="BI823" i="27"/>
  <c r="BI808" i="27"/>
  <c r="BI786" i="27"/>
  <c r="BI774" i="27"/>
  <c r="BI758" i="27"/>
  <c r="BI742" i="27"/>
  <c r="BI725" i="27"/>
  <c r="BI711" i="27"/>
  <c r="BI692" i="27"/>
  <c r="BI674" i="27"/>
  <c r="BI658" i="27"/>
  <c r="BI640" i="27"/>
  <c r="BI622" i="27"/>
  <c r="BI606" i="27"/>
  <c r="BI589" i="27"/>
  <c r="BI570" i="27"/>
  <c r="BI517" i="27"/>
  <c r="BI500" i="27"/>
  <c r="BI480" i="27"/>
  <c r="BI466" i="27"/>
  <c r="BI447" i="27"/>
  <c r="BI414" i="27"/>
  <c r="BI398" i="27"/>
  <c r="BI46" i="27"/>
  <c r="BI23" i="27"/>
  <c r="BI391" i="27"/>
  <c r="BI375" i="27"/>
  <c r="BI359" i="27"/>
  <c r="BI342" i="27"/>
  <c r="BI326" i="27"/>
  <c r="BI310" i="27"/>
  <c r="BI293" i="27"/>
  <c r="BI280" i="27"/>
  <c r="BI262" i="27"/>
  <c r="BI246" i="27"/>
  <c r="BI230" i="27"/>
  <c r="BI215" i="27"/>
  <c r="BI200" i="27"/>
  <c r="BI185" i="27"/>
  <c r="BI170" i="27"/>
  <c r="BI135" i="27"/>
  <c r="BI116" i="27"/>
  <c r="BI86" i="27"/>
  <c r="BI84" i="27"/>
  <c r="BA527" i="27"/>
  <c r="BB527" i="27" s="1"/>
  <c r="BA297" i="27"/>
  <c r="BB297" i="27" s="1"/>
  <c r="BI847" i="27"/>
  <c r="BI856" i="27"/>
  <c r="BI839" i="27"/>
  <c r="BI822" i="27"/>
  <c r="BI807" i="27"/>
  <c r="BI785" i="27"/>
  <c r="BI773" i="27"/>
  <c r="BI757" i="27"/>
  <c r="BI726" i="27"/>
  <c r="BI708" i="27"/>
  <c r="BI690" i="27"/>
  <c r="BI638" i="27"/>
  <c r="BI616" i="27"/>
  <c r="BI604" i="27"/>
  <c r="BI584" i="27"/>
  <c r="BI569" i="27"/>
  <c r="BI551" i="27"/>
  <c r="BI534" i="27"/>
  <c r="BI515" i="27"/>
  <c r="BI499" i="27"/>
  <c r="BI487" i="27"/>
  <c r="BI463" i="27"/>
  <c r="BI413" i="27"/>
  <c r="BI45" i="27"/>
  <c r="BI24" i="27"/>
  <c r="BI390" i="27"/>
  <c r="BI374" i="27"/>
  <c r="BI358" i="27"/>
  <c r="BI341" i="27"/>
  <c r="BI325" i="27"/>
  <c r="BI309" i="27"/>
  <c r="BI277" i="27"/>
  <c r="BI261" i="27"/>
  <c r="BI229" i="27"/>
  <c r="BI214" i="27"/>
  <c r="BI199" i="27"/>
  <c r="BI184" i="27"/>
  <c r="BI168" i="27"/>
  <c r="BI151" i="27"/>
  <c r="BI134" i="27"/>
  <c r="BI115" i="27"/>
  <c r="BI85" i="27"/>
  <c r="BI67" i="27"/>
  <c r="BI75" i="27"/>
  <c r="BA503" i="27"/>
  <c r="BB503" i="27" s="1"/>
  <c r="BI855" i="27"/>
  <c r="BI838" i="27"/>
  <c r="BI806" i="27"/>
  <c r="BI782" i="27"/>
  <c r="BI772" i="27"/>
  <c r="BI756" i="27"/>
  <c r="BI740" i="27"/>
  <c r="BI707" i="27"/>
  <c r="BI671" i="27"/>
  <c r="BI653" i="27"/>
  <c r="BI639" i="27"/>
  <c r="BI621" i="27"/>
  <c r="BI602" i="27"/>
  <c r="BI583" i="27"/>
  <c r="BI568" i="27"/>
  <c r="BI550" i="27"/>
  <c r="BI533" i="27"/>
  <c r="BI519" i="27"/>
  <c r="BI498" i="27"/>
  <c r="BI486" i="27"/>
  <c r="BI445" i="27"/>
  <c r="BI429" i="27"/>
  <c r="BI397" i="27"/>
  <c r="BI44" i="27"/>
  <c r="BI22" i="27"/>
  <c r="BI389" i="27"/>
  <c r="BI373" i="27"/>
  <c r="BI357" i="27"/>
  <c r="BI340" i="27"/>
  <c r="BI324" i="27"/>
  <c r="BI308" i="27"/>
  <c r="BI291" i="27"/>
  <c r="BI276" i="27"/>
  <c r="BI260" i="27"/>
  <c r="BI236" i="27"/>
  <c r="BI228" i="27"/>
  <c r="BI213" i="27"/>
  <c r="BI183" i="27"/>
  <c r="BI169" i="27"/>
  <c r="BI150" i="27"/>
  <c r="BI133" i="27"/>
  <c r="BI114" i="27"/>
  <c r="BI107" i="27"/>
  <c r="BI66" i="27"/>
  <c r="BI74" i="27"/>
  <c r="BA268" i="27"/>
  <c r="BB268" i="27" s="1"/>
  <c r="BI857" i="27"/>
  <c r="BI837" i="27"/>
  <c r="BI819" i="27"/>
  <c r="BI784" i="27"/>
  <c r="BI704" i="27"/>
  <c r="BI669" i="27"/>
  <c r="BI652" i="27"/>
  <c r="BI636" i="27"/>
  <c r="BI615" i="27"/>
  <c r="BI601" i="27"/>
  <c r="BI582" i="27"/>
  <c r="BI567" i="27"/>
  <c r="BI549" i="27"/>
  <c r="BI532" i="27"/>
  <c r="BI518" i="27"/>
  <c r="BI485" i="27"/>
  <c r="BI462" i="27"/>
  <c r="BI439" i="27"/>
  <c r="BI418" i="27"/>
  <c r="BI411" i="27"/>
  <c r="BI53" i="27"/>
  <c r="BI43" i="27"/>
  <c r="BI12" i="27"/>
  <c r="BI388" i="27"/>
  <c r="BI372" i="27"/>
  <c r="BI356" i="27"/>
  <c r="BI339" i="27"/>
  <c r="BI323" i="27"/>
  <c r="BI307" i="27"/>
  <c r="BI290" i="27"/>
  <c r="BI275" i="27"/>
  <c r="BI259" i="27"/>
  <c r="BI244" i="27"/>
  <c r="BI220" i="27"/>
  <c r="BI182" i="27"/>
  <c r="BI149" i="27"/>
  <c r="BI132" i="27"/>
  <c r="BI106" i="27"/>
  <c r="BI73" i="27"/>
  <c r="BA746" i="27"/>
  <c r="BB746" i="27" s="1"/>
  <c r="BA469" i="27"/>
  <c r="BB469" i="27" s="1"/>
  <c r="BI877" i="27"/>
  <c r="BI836" i="27"/>
  <c r="BI820" i="27"/>
  <c r="BI788" i="27"/>
  <c r="BI783" i="27"/>
  <c r="BI754" i="27"/>
  <c r="BI738" i="27"/>
  <c r="BI721" i="27"/>
  <c r="BI703" i="27"/>
  <c r="BI688" i="27"/>
  <c r="BI670" i="27"/>
  <c r="BI651" i="27"/>
  <c r="BI637" i="27"/>
  <c r="BI620" i="27"/>
  <c r="BI581" i="27"/>
  <c r="BI561" i="27"/>
  <c r="BI548" i="27"/>
  <c r="BI531" i="27"/>
  <c r="BI513" i="27"/>
  <c r="BI494" i="27"/>
  <c r="BI461" i="27"/>
  <c r="BI444" i="27"/>
  <c r="BI428" i="27"/>
  <c r="BI410" i="27"/>
  <c r="BI54" i="27"/>
  <c r="BI42" i="27"/>
  <c r="BI11" i="27"/>
  <c r="BI387" i="27"/>
  <c r="BI371" i="27"/>
  <c r="BI338" i="27"/>
  <c r="BI306" i="27"/>
  <c r="BI289" i="27"/>
  <c r="BI258" i="27"/>
  <c r="BI243" i="27"/>
  <c r="BI226" i="27"/>
  <c r="BI194" i="27"/>
  <c r="BI164" i="27"/>
  <c r="BI148" i="27"/>
  <c r="BI112" i="27"/>
  <c r="BI105" i="27"/>
  <c r="BI64" i="27"/>
  <c r="BI72" i="27"/>
  <c r="BA730" i="27"/>
  <c r="BB730" i="27" s="1"/>
  <c r="BA237" i="27"/>
  <c r="BB237" i="27" s="1"/>
  <c r="BI867" i="27"/>
  <c r="BI834" i="27"/>
  <c r="BI825" i="27"/>
  <c r="BI790" i="27"/>
  <c r="BI771" i="27"/>
  <c r="BI753" i="27"/>
  <c r="BI737" i="27"/>
  <c r="BI720" i="27"/>
  <c r="BI702" i="27"/>
  <c r="BI687" i="27"/>
  <c r="BI668" i="27"/>
  <c r="BI650" i="27"/>
  <c r="BI634" i="27"/>
  <c r="BI619" i="27"/>
  <c r="BI599" i="27"/>
  <c r="BI575" i="27"/>
  <c r="BI560" i="27"/>
  <c r="BI546" i="27"/>
  <c r="BI522" i="27"/>
  <c r="BI509" i="27"/>
  <c r="BI493" i="27"/>
  <c r="BI460" i="27"/>
  <c r="BI438" i="27"/>
  <c r="BI426" i="27"/>
  <c r="BI409" i="27"/>
  <c r="BI9" i="27"/>
  <c r="BI386" i="27"/>
  <c r="BI354" i="27"/>
  <c r="BI337" i="27"/>
  <c r="BI321" i="27"/>
  <c r="BI288" i="27"/>
  <c r="BI257" i="27"/>
  <c r="BI242" i="27"/>
  <c r="BI225" i="27"/>
  <c r="BI207" i="27"/>
  <c r="BI180" i="27"/>
  <c r="BI163" i="27"/>
  <c r="BI147" i="27"/>
  <c r="BI130" i="27"/>
  <c r="BI111" i="27"/>
  <c r="BI104" i="27"/>
  <c r="BI63" i="27"/>
  <c r="BA435" i="27"/>
  <c r="BB435" i="27" s="1"/>
  <c r="BI866" i="27"/>
  <c r="BI879" i="27"/>
  <c r="BI835" i="27"/>
  <c r="BI818" i="27"/>
  <c r="BI789" i="27"/>
  <c r="BI780" i="27"/>
  <c r="BI768" i="27"/>
  <c r="BI735" i="27"/>
  <c r="BI719" i="27"/>
  <c r="BI666" i="27"/>
  <c r="BI646" i="27"/>
  <c r="BI635" i="27"/>
  <c r="BI618" i="27"/>
  <c r="BI598" i="27"/>
  <c r="BI580" i="27"/>
  <c r="BI562" i="27"/>
  <c r="BI545" i="27"/>
  <c r="BI530" i="27"/>
  <c r="BI508" i="27"/>
  <c r="BI492" i="27"/>
  <c r="BI475" i="27"/>
  <c r="BI459" i="27"/>
  <c r="BI443" i="27"/>
  <c r="BI408" i="27"/>
  <c r="BI39" i="27"/>
  <c r="BI40" i="27"/>
  <c r="BI10" i="27"/>
  <c r="BI385" i="27"/>
  <c r="BI369" i="27"/>
  <c r="BI353" i="27"/>
  <c r="BI320" i="27"/>
  <c r="BI304" i="27"/>
  <c r="BI272" i="27"/>
  <c r="BI254" i="27"/>
  <c r="BI224" i="27"/>
  <c r="BI208" i="27"/>
  <c r="BI195" i="27"/>
  <c r="BI175" i="27"/>
  <c r="BI162" i="27"/>
  <c r="BI146" i="27"/>
  <c r="BI129" i="27"/>
  <c r="BI110" i="27"/>
  <c r="BI103" i="27"/>
  <c r="BI62" i="27"/>
  <c r="BI70" i="27"/>
  <c r="BA695" i="27"/>
  <c r="BB695" i="27" s="1"/>
  <c r="BA204" i="27"/>
  <c r="BB204" i="27" s="1"/>
  <c r="BI869" i="27"/>
  <c r="BI878" i="27"/>
  <c r="BI832" i="27"/>
  <c r="BI817" i="27"/>
  <c r="BI787" i="27"/>
  <c r="BI779" i="27"/>
  <c r="BI767" i="27"/>
  <c r="BI736" i="27"/>
  <c r="BI718" i="27"/>
  <c r="BI698" i="27"/>
  <c r="BI682" i="27"/>
  <c r="BI667" i="27"/>
  <c r="BI649" i="27"/>
  <c r="BI631" i="27"/>
  <c r="BI617" i="27"/>
  <c r="BI597" i="27"/>
  <c r="BI574" i="27"/>
  <c r="BI566" i="27"/>
  <c r="BI544" i="27"/>
  <c r="BI521" i="27"/>
  <c r="BI507" i="27"/>
  <c r="BI491" i="27"/>
  <c r="BI474" i="27"/>
  <c r="BI457" i="27"/>
  <c r="BI442" i="27"/>
  <c r="BI417" i="27"/>
  <c r="BI407" i="27"/>
  <c r="BI38" i="27"/>
  <c r="BI26" i="27"/>
  <c r="BI384" i="27"/>
  <c r="BI368" i="27"/>
  <c r="BI352" i="27"/>
  <c r="BI335" i="27"/>
  <c r="BI319" i="27"/>
  <c r="BI286" i="27"/>
  <c r="BI271" i="27"/>
  <c r="BI256" i="27"/>
  <c r="BI240" i="27"/>
  <c r="BI223" i="27"/>
  <c r="BI211" i="27"/>
  <c r="BI108" i="27"/>
  <c r="BI179" i="27"/>
  <c r="BI161" i="27"/>
  <c r="BI145" i="27"/>
  <c r="BI128" i="27"/>
  <c r="BI109" i="27"/>
  <c r="BI102" i="27"/>
  <c r="BI61" i="27"/>
  <c r="BI68" i="27"/>
  <c r="BA681" i="27"/>
  <c r="BB681" i="27" s="1"/>
  <c r="BA189" i="27"/>
  <c r="BB189" i="27" s="1"/>
  <c r="BI868" i="27"/>
  <c r="BI842" i="27"/>
  <c r="BI833" i="27"/>
  <c r="BI816" i="27"/>
  <c r="BI799" i="27"/>
  <c r="BI805" i="27"/>
  <c r="BI766" i="27"/>
  <c r="BI748" i="27"/>
  <c r="BI716" i="27"/>
  <c r="BI700" i="27"/>
  <c r="BI680" i="27"/>
  <c r="BI665" i="27"/>
  <c r="BI648" i="27"/>
  <c r="BI630" i="27"/>
  <c r="BI613" i="27"/>
  <c r="BI542" i="27"/>
  <c r="BI524" i="27"/>
  <c r="BI506" i="27"/>
  <c r="BI490" i="27"/>
  <c r="BI473" i="27"/>
  <c r="BI458" i="27"/>
  <c r="BI441" i="27"/>
  <c r="BI404" i="27"/>
  <c r="BI27" i="27"/>
  <c r="BI20" i="27"/>
  <c r="BI383" i="27"/>
  <c r="BI367" i="27"/>
  <c r="BI351" i="27"/>
  <c r="BI334" i="27"/>
  <c r="BI318" i="27"/>
  <c r="BI302" i="27"/>
  <c r="BI270" i="27"/>
  <c r="BI264" i="27"/>
  <c r="BI239" i="27"/>
  <c r="BI234" i="27"/>
  <c r="BI210" i="27"/>
  <c r="BI192" i="27"/>
  <c r="BI81" i="27"/>
  <c r="BI160" i="27"/>
  <c r="BI144" i="27"/>
  <c r="BI127" i="27"/>
  <c r="BI94" i="27"/>
  <c r="BI101" i="27"/>
  <c r="BI60" i="27"/>
  <c r="BI69" i="27"/>
  <c r="BA661" i="27"/>
  <c r="BB661" i="27" s="1"/>
  <c r="BA176" i="27"/>
  <c r="BB176" i="27" s="1"/>
  <c r="BI875" i="27"/>
  <c r="BI865" i="27"/>
  <c r="BI840" i="27"/>
  <c r="BI831" i="27"/>
  <c r="BI815" i="27"/>
  <c r="BI798" i="27"/>
  <c r="BI804" i="27"/>
  <c r="BI765" i="27"/>
  <c r="BI751" i="27"/>
  <c r="BI733" i="27"/>
  <c r="BI699" i="27"/>
  <c r="BI676" i="27"/>
  <c r="BI663" i="27"/>
  <c r="BI647" i="27"/>
  <c r="BI629" i="27"/>
  <c r="BI612" i="27"/>
  <c r="BI578" i="27"/>
  <c r="BI564" i="27"/>
  <c r="BI543" i="27"/>
  <c r="BI523" i="27"/>
  <c r="BI505" i="27"/>
  <c r="BI489" i="27"/>
  <c r="BI456" i="27"/>
  <c r="BI440" i="27"/>
  <c r="BI423" i="27"/>
  <c r="BI406" i="27"/>
  <c r="BI36" i="27"/>
  <c r="BI19" i="27"/>
  <c r="BI382" i="27"/>
  <c r="BI366" i="27"/>
  <c r="BI350" i="27"/>
  <c r="BI317" i="27"/>
  <c r="BI284" i="27"/>
  <c r="BI253" i="27"/>
  <c r="BI221" i="27"/>
  <c r="BI209" i="27"/>
  <c r="BI178" i="27"/>
  <c r="BI159" i="27"/>
  <c r="BI143" i="27"/>
  <c r="BI126" i="27"/>
  <c r="BI93" i="27"/>
  <c r="BI100" i="27"/>
  <c r="BI58" i="27"/>
  <c r="BI8" i="27"/>
  <c r="BA645" i="27"/>
  <c r="BB645" i="27" s="1"/>
  <c r="BA31" i="27"/>
  <c r="BB31" i="27" s="1"/>
  <c r="BI871" i="27"/>
  <c r="BI859" i="27"/>
  <c r="BI841" i="27"/>
  <c r="BI830" i="27"/>
  <c r="BI814" i="27"/>
  <c r="BI796" i="27"/>
  <c r="BI803" i="27"/>
  <c r="BI764" i="27"/>
  <c r="BI750" i="27"/>
  <c r="BI732" i="27"/>
  <c r="BI715" i="27"/>
  <c r="BI697" i="27"/>
  <c r="BI679" i="27"/>
  <c r="BI664" i="27"/>
  <c r="BI654" i="27"/>
  <c r="BI628" i="27"/>
  <c r="BI611" i="27"/>
  <c r="BI594" i="27"/>
  <c r="BI577" i="27"/>
  <c r="BI558" i="27"/>
  <c r="BI541" i="27"/>
  <c r="BI529" i="27"/>
  <c r="BI504" i="27"/>
  <c r="BI488" i="27"/>
  <c r="BI471" i="27"/>
  <c r="BI455" i="27"/>
  <c r="BI437" i="27"/>
  <c r="BI422" i="27"/>
  <c r="BI403" i="27"/>
  <c r="BI33" i="27"/>
  <c r="BI18" i="27"/>
  <c r="BI381" i="27"/>
  <c r="BI365" i="27"/>
  <c r="BI349" i="27"/>
  <c r="BI332" i="27"/>
  <c r="BI316" i="27"/>
  <c r="BI300" i="27"/>
  <c r="BI283" i="27"/>
  <c r="BI269" i="27"/>
  <c r="BI255" i="27"/>
  <c r="BI206" i="27"/>
  <c r="BI191" i="27"/>
  <c r="BI177" i="27"/>
  <c r="BI158" i="27"/>
  <c r="BI142" i="27"/>
  <c r="BI125" i="27"/>
  <c r="BI92" i="27"/>
  <c r="BI99" i="27"/>
  <c r="BI59" i="27"/>
  <c r="BI7" i="27"/>
  <c r="BA900" i="27"/>
  <c r="BB900" i="27" s="1"/>
  <c r="BA16" i="27"/>
  <c r="BB16" i="27" s="1"/>
  <c r="BA119" i="27"/>
  <c r="BB119" i="27" s="1"/>
  <c r="BI870" i="27"/>
  <c r="BI858" i="27"/>
  <c r="BI850" i="27"/>
  <c r="BI829" i="27"/>
  <c r="BI813" i="27"/>
  <c r="BI801" i="27"/>
  <c r="BI763" i="27"/>
  <c r="BI747" i="27"/>
  <c r="BI731" i="27"/>
  <c r="BI712" i="27"/>
  <c r="BI696" i="27"/>
  <c r="BI678" i="27"/>
  <c r="BI659" i="27"/>
  <c r="BI641" i="27"/>
  <c r="BI610" i="27"/>
  <c r="BI593" i="27"/>
  <c r="BI576" i="27"/>
  <c r="BI557" i="27"/>
  <c r="BI538" i="27"/>
  <c r="BI528" i="27"/>
  <c r="BI497" i="27"/>
  <c r="BI470" i="27"/>
  <c r="BI454" i="27"/>
  <c r="BI436" i="27"/>
  <c r="BI421" i="27"/>
  <c r="BI405" i="27"/>
  <c r="BI51" i="27"/>
  <c r="BI32" i="27"/>
  <c r="BI17" i="27"/>
  <c r="BI380" i="27"/>
  <c r="BI364" i="27"/>
  <c r="BI331" i="27"/>
  <c r="BI315" i="27"/>
  <c r="BI282" i="27"/>
  <c r="BI278" i="27"/>
  <c r="BI251" i="27"/>
  <c r="BI118" i="27"/>
  <c r="BI205" i="27"/>
  <c r="BI190" i="27"/>
  <c r="BI174" i="27"/>
  <c r="BI157" i="27"/>
  <c r="BI141" i="27"/>
  <c r="BI124" i="27"/>
  <c r="BI57" i="27"/>
  <c r="BI6" i="27"/>
  <c r="BA874" i="27"/>
  <c r="BB874" i="27" s="1"/>
  <c r="BA609" i="27"/>
  <c r="BB609" i="27" s="1"/>
  <c r="BA379" i="27"/>
  <c r="BB379" i="27" s="1"/>
  <c r="BA123" i="27"/>
  <c r="BB123" i="27" s="1"/>
  <c r="BI874" i="27"/>
  <c r="BI864" i="27"/>
  <c r="BI828" i="27"/>
  <c r="BI812" i="27"/>
  <c r="BI795" i="27"/>
  <c r="BI746" i="27"/>
  <c r="BI730" i="27"/>
  <c r="BI714" i="27"/>
  <c r="BI695" i="27"/>
  <c r="BI681" i="27"/>
  <c r="BI661" i="27"/>
  <c r="BI645" i="27"/>
  <c r="BI626" i="27"/>
  <c r="BI609" i="27"/>
  <c r="BI588" i="27"/>
  <c r="BI573" i="27"/>
  <c r="BI556" i="27"/>
  <c r="BI540" i="27"/>
  <c r="BI527" i="27"/>
  <c r="BI503" i="27"/>
  <c r="BI483" i="27"/>
  <c r="BI469" i="27"/>
  <c r="BI450" i="27"/>
  <c r="BI435" i="27"/>
  <c r="BI420" i="27"/>
  <c r="BI402" i="27"/>
  <c r="BI50" i="27"/>
  <c r="BI16" i="27"/>
  <c r="BI379" i="27"/>
  <c r="BI363" i="27"/>
  <c r="BI347" i="27"/>
  <c r="BI330" i="27"/>
  <c r="BI314" i="27"/>
  <c r="BI297" i="27"/>
  <c r="BI295" i="27"/>
  <c r="BI268" i="27"/>
  <c r="BI250" i="27"/>
  <c r="BI237" i="27"/>
  <c r="BI219" i="27"/>
  <c r="BI204" i="27"/>
  <c r="BI189" i="27"/>
  <c r="BI166" i="27"/>
  <c r="BI119" i="27"/>
  <c r="BI123" i="27"/>
  <c r="BI90" i="27"/>
  <c r="BI97" i="27"/>
  <c r="BI80" i="27"/>
  <c r="BN681" i="27"/>
  <c r="BH644" i="27"/>
  <c r="BH296" i="27"/>
  <c r="BA863" i="27"/>
  <c r="BB863" i="27" s="1"/>
  <c r="BA811" i="27"/>
  <c r="BB811" i="27" s="1"/>
  <c r="BA713" i="27"/>
  <c r="BB713" i="27" s="1"/>
  <c r="BA694" i="27"/>
  <c r="BB694" i="27" s="1"/>
  <c r="BA572" i="27"/>
  <c r="BB572" i="27" s="1"/>
  <c r="BA502" i="27"/>
  <c r="BB502" i="27" s="1"/>
  <c r="BA49" i="27"/>
  <c r="BB49" i="27" s="1"/>
  <c r="BA15" i="27"/>
  <c r="BB15" i="27" s="1"/>
  <c r="BA362" i="27"/>
  <c r="BB362" i="27" s="1"/>
  <c r="BA329" i="27"/>
  <c r="BB329" i="27" s="1"/>
  <c r="BA249" i="27"/>
  <c r="BB249" i="27" s="1"/>
  <c r="BO311" i="27"/>
  <c r="BH802" i="27"/>
  <c r="BH312" i="27"/>
  <c r="BA872" i="27"/>
  <c r="BB872" i="27" s="1"/>
  <c r="BA860" i="27"/>
  <c r="BB860" i="27" s="1"/>
  <c r="BA853" i="27"/>
  <c r="BB853" i="27" s="1"/>
  <c r="BA810" i="27"/>
  <c r="BB810" i="27" s="1"/>
  <c r="BA793" i="27"/>
  <c r="BB793" i="27" s="1"/>
  <c r="BA691" i="27"/>
  <c r="BB691" i="27" s="1"/>
  <c r="BA624" i="27"/>
  <c r="BB624" i="27" s="1"/>
  <c r="BA607" i="27"/>
  <c r="BB607" i="27" s="1"/>
  <c r="BA539" i="27"/>
  <c r="BB539" i="27" s="1"/>
  <c r="BA526" i="27"/>
  <c r="BB526" i="27" s="1"/>
  <c r="BA449" i="27"/>
  <c r="BB449" i="27" s="1"/>
  <c r="BA433" i="27"/>
  <c r="BB433" i="27" s="1"/>
  <c r="BA419" i="27"/>
  <c r="BB419" i="27" s="1"/>
  <c r="BA48" i="27"/>
  <c r="BB48" i="27" s="1"/>
  <c r="BA29" i="27"/>
  <c r="BB29" i="27" s="1"/>
  <c r="BA13" i="27"/>
  <c r="BB13" i="27" s="1"/>
  <c r="BA345" i="27"/>
  <c r="BB345" i="27" s="1"/>
  <c r="BA328" i="27"/>
  <c r="BB328" i="27" s="1"/>
  <c r="BA312" i="27"/>
  <c r="BB312" i="27" s="1"/>
  <c r="BA296" i="27"/>
  <c r="BB296" i="27" s="1"/>
  <c r="BA267" i="27"/>
  <c r="BB267" i="27" s="1"/>
  <c r="BA202" i="27"/>
  <c r="BB202" i="27" s="1"/>
  <c r="BA88" i="27"/>
  <c r="BB88" i="27" s="1"/>
  <c r="BH75" i="27"/>
  <c r="BH325" i="27"/>
  <c r="AP879" i="27"/>
  <c r="BH112" i="27"/>
  <c r="AP68" i="27"/>
  <c r="AO228" i="27"/>
  <c r="AQ228" i="27" s="1"/>
  <c r="AP303" i="27"/>
  <c r="AP878" i="27"/>
  <c r="BA774" i="27"/>
  <c r="BB774" i="27" s="1"/>
  <c r="BA742" i="27"/>
  <c r="BB742" i="27" s="1"/>
  <c r="BA725" i="27"/>
  <c r="BB725" i="27" s="1"/>
  <c r="BA606" i="27"/>
  <c r="BB606" i="27" s="1"/>
  <c r="BA570" i="27"/>
  <c r="BB570" i="27" s="1"/>
  <c r="BA552" i="27"/>
  <c r="BB552" i="27" s="1"/>
  <c r="BA500" i="27"/>
  <c r="BB500" i="27" s="1"/>
  <c r="BA480" i="27"/>
  <c r="BB480" i="27" s="1"/>
  <c r="BA466" i="27"/>
  <c r="BB466" i="27" s="1"/>
  <c r="BA46" i="27"/>
  <c r="BB46" i="27" s="1"/>
  <c r="BA375" i="27"/>
  <c r="BB375" i="27" s="1"/>
  <c r="BA246" i="27"/>
  <c r="BB246" i="27" s="1"/>
  <c r="BA152" i="27"/>
  <c r="BB152" i="27" s="1"/>
  <c r="BA135" i="27"/>
  <c r="BB135" i="27" s="1"/>
  <c r="BA84" i="27"/>
  <c r="BB84" i="27" s="1"/>
  <c r="BA76" i="27"/>
  <c r="BB76" i="27" s="1"/>
  <c r="BB402" i="27"/>
  <c r="BA895" i="27"/>
  <c r="BB895" i="27" s="1"/>
  <c r="BA847" i="27"/>
  <c r="BB847" i="27" s="1"/>
  <c r="BA839" i="27"/>
  <c r="BB839" i="27" s="1"/>
  <c r="BA822" i="27"/>
  <c r="BB822" i="27" s="1"/>
  <c r="BA807" i="27"/>
  <c r="BB807" i="27" s="1"/>
  <c r="BA785" i="27"/>
  <c r="BB785" i="27" s="1"/>
  <c r="BA773" i="27"/>
  <c r="BB773" i="27" s="1"/>
  <c r="BA741" i="27"/>
  <c r="BB741" i="27" s="1"/>
  <c r="BA726" i="27"/>
  <c r="BB726" i="27" s="1"/>
  <c r="BA690" i="27"/>
  <c r="BB690" i="27" s="1"/>
  <c r="BA672" i="27"/>
  <c r="BB672" i="27" s="1"/>
  <c r="BA657" i="27"/>
  <c r="BB657" i="27" s="1"/>
  <c r="BA638" i="27"/>
  <c r="BB638" i="27" s="1"/>
  <c r="BA616" i="27"/>
  <c r="BB616" i="27" s="1"/>
  <c r="BA604" i="27"/>
  <c r="BB604" i="27" s="1"/>
  <c r="BA584" i="27"/>
  <c r="BB584" i="27" s="1"/>
  <c r="BA569" i="27"/>
  <c r="BB569" i="27" s="1"/>
  <c r="BA551" i="27"/>
  <c r="BB551" i="27" s="1"/>
  <c r="BA534" i="27"/>
  <c r="BB534" i="27" s="1"/>
  <c r="BA515" i="27"/>
  <c r="BB515" i="27" s="1"/>
  <c r="BA499" i="27"/>
  <c r="BB499" i="27" s="1"/>
  <c r="BA487" i="27"/>
  <c r="BB487" i="27" s="1"/>
  <c r="BA463" i="27"/>
  <c r="BB463" i="27" s="1"/>
  <c r="BA446" i="27"/>
  <c r="BB446" i="27" s="1"/>
  <c r="BA413" i="27"/>
  <c r="BB413" i="27" s="1"/>
  <c r="BA396" i="27"/>
  <c r="BB396" i="27" s="1"/>
  <c r="BA45" i="27"/>
  <c r="BB45" i="27" s="1"/>
  <c r="BA24" i="27"/>
  <c r="BB24" i="27" s="1"/>
  <c r="BA390" i="27"/>
  <c r="BB390" i="27" s="1"/>
  <c r="BA374" i="27"/>
  <c r="BB374" i="27" s="1"/>
  <c r="BA341" i="27"/>
  <c r="BB341" i="27" s="1"/>
  <c r="BA325" i="27"/>
  <c r="BB325" i="27" s="1"/>
  <c r="BA277" i="27"/>
  <c r="BB277" i="27" s="1"/>
  <c r="BA261" i="27"/>
  <c r="BB261" i="27" s="1"/>
  <c r="BA245" i="27"/>
  <c r="BB245" i="27" s="1"/>
  <c r="BA214" i="27"/>
  <c r="BB214" i="27" s="1"/>
  <c r="BA184" i="27"/>
  <c r="BB184" i="27" s="1"/>
  <c r="BA168" i="27"/>
  <c r="BB168" i="27" s="1"/>
  <c r="BA151" i="27"/>
  <c r="BB151" i="27" s="1"/>
  <c r="BA134" i="27"/>
  <c r="BB134" i="27" s="1"/>
  <c r="BA115" i="27"/>
  <c r="BB115" i="27" s="1"/>
  <c r="BA85" i="27"/>
  <c r="BB85" i="27" s="1"/>
  <c r="BA67" i="27"/>
  <c r="BB67" i="27" s="1"/>
  <c r="BA75" i="27"/>
  <c r="BB75" i="27" s="1"/>
  <c r="AP869" i="27"/>
  <c r="BA844" i="27"/>
  <c r="BB844" i="27" s="1"/>
  <c r="BA855" i="27"/>
  <c r="BB855" i="27" s="1"/>
  <c r="BA838" i="27"/>
  <c r="BB838" i="27" s="1"/>
  <c r="BA821" i="27"/>
  <c r="BB821" i="27" s="1"/>
  <c r="BA806" i="27"/>
  <c r="BB806" i="27" s="1"/>
  <c r="BA782" i="27"/>
  <c r="BB782" i="27" s="1"/>
  <c r="BA756" i="27"/>
  <c r="BB756" i="27" s="1"/>
  <c r="BA740" i="27"/>
  <c r="BB740" i="27" s="1"/>
  <c r="BA723" i="27"/>
  <c r="BB723" i="27" s="1"/>
  <c r="BA707" i="27"/>
  <c r="BB707" i="27" s="1"/>
  <c r="BA671" i="27"/>
  <c r="BB671" i="27" s="1"/>
  <c r="BA653" i="27"/>
  <c r="BB653" i="27" s="1"/>
  <c r="BA639" i="27"/>
  <c r="BB639" i="27" s="1"/>
  <c r="BA621" i="27"/>
  <c r="BB621" i="27" s="1"/>
  <c r="BA568" i="27"/>
  <c r="BB568" i="27" s="1"/>
  <c r="BA533" i="27"/>
  <c r="BB533" i="27" s="1"/>
  <c r="BA498" i="27"/>
  <c r="BB498" i="27" s="1"/>
  <c r="BA464" i="27"/>
  <c r="BB464" i="27" s="1"/>
  <c r="BA445" i="27"/>
  <c r="BB445" i="27" s="1"/>
  <c r="BA429" i="27"/>
  <c r="BB429" i="27" s="1"/>
  <c r="BA412" i="27"/>
  <c r="BB412" i="27" s="1"/>
  <c r="BA44" i="27"/>
  <c r="BB44" i="27" s="1"/>
  <c r="BA22" i="27"/>
  <c r="BB22" i="27" s="1"/>
  <c r="BA389" i="27"/>
  <c r="BB389" i="27" s="1"/>
  <c r="BA373" i="27"/>
  <c r="BB373" i="27" s="1"/>
  <c r="BA357" i="27"/>
  <c r="BB357" i="27" s="1"/>
  <c r="BA340" i="27"/>
  <c r="BB340" i="27" s="1"/>
  <c r="BA324" i="27"/>
  <c r="BB324" i="27" s="1"/>
  <c r="BA308" i="27"/>
  <c r="BB308" i="27" s="1"/>
  <c r="BA260" i="27"/>
  <c r="BB260" i="27" s="1"/>
  <c r="BA236" i="27"/>
  <c r="BB236" i="27" s="1"/>
  <c r="BA213" i="27"/>
  <c r="BB213" i="27" s="1"/>
  <c r="BA198" i="27"/>
  <c r="BB198" i="27" s="1"/>
  <c r="BA169" i="27"/>
  <c r="BB169" i="27" s="1"/>
  <c r="BA150" i="27"/>
  <c r="BB150" i="27" s="1"/>
  <c r="BA133" i="27"/>
  <c r="BB133" i="27" s="1"/>
  <c r="BA114" i="27"/>
  <c r="BB114" i="27" s="1"/>
  <c r="BA107" i="27"/>
  <c r="BB107" i="27" s="1"/>
  <c r="BA66" i="27"/>
  <c r="BB66" i="27" s="1"/>
  <c r="BA74" i="27"/>
  <c r="BB74" i="27" s="1"/>
  <c r="BA885" i="27"/>
  <c r="BB885" i="27" s="1"/>
  <c r="BA843" i="27"/>
  <c r="BB843" i="27" s="1"/>
  <c r="BA791" i="27"/>
  <c r="BB791" i="27" s="1"/>
  <c r="BA739" i="27"/>
  <c r="BB739" i="27" s="1"/>
  <c r="BA704" i="27"/>
  <c r="BB704" i="27" s="1"/>
  <c r="BA669" i="27"/>
  <c r="BB669" i="27" s="1"/>
  <c r="BA615" i="27"/>
  <c r="BB615" i="27" s="1"/>
  <c r="BA582" i="27"/>
  <c r="BB582" i="27" s="1"/>
  <c r="BA549" i="27"/>
  <c r="BB549" i="27" s="1"/>
  <c r="BA495" i="27"/>
  <c r="BB495" i="27" s="1"/>
  <c r="BA485" i="27"/>
  <c r="BB485" i="27" s="1"/>
  <c r="BA462" i="27"/>
  <c r="BB462" i="27" s="1"/>
  <c r="BA418" i="27"/>
  <c r="BB418" i="27" s="1"/>
  <c r="BA411" i="27"/>
  <c r="BB411" i="27" s="1"/>
  <c r="BA53" i="27"/>
  <c r="BB53" i="27" s="1"/>
  <c r="BA43" i="27"/>
  <c r="BB43" i="27" s="1"/>
  <c r="BA372" i="27"/>
  <c r="BB372" i="27" s="1"/>
  <c r="BA356" i="27"/>
  <c r="BB356" i="27" s="1"/>
  <c r="BA339" i="27"/>
  <c r="BB339" i="27" s="1"/>
  <c r="BA323" i="27"/>
  <c r="BB323" i="27" s="1"/>
  <c r="BA307" i="27"/>
  <c r="BB307" i="27" s="1"/>
  <c r="BA290" i="27"/>
  <c r="BB290" i="27" s="1"/>
  <c r="BA275" i="27"/>
  <c r="BB275" i="27" s="1"/>
  <c r="BA259" i="27"/>
  <c r="BB259" i="27" s="1"/>
  <c r="BA244" i="27"/>
  <c r="BB244" i="27" s="1"/>
  <c r="BA227" i="27"/>
  <c r="BB227" i="27" s="1"/>
  <c r="BA197" i="27"/>
  <c r="BB197" i="27" s="1"/>
  <c r="BA182" i="27"/>
  <c r="BB182" i="27" s="1"/>
  <c r="BA165" i="27"/>
  <c r="BB165" i="27" s="1"/>
  <c r="BA149" i="27"/>
  <c r="BB149" i="27" s="1"/>
  <c r="BA132" i="27"/>
  <c r="BB132" i="27" s="1"/>
  <c r="BA113" i="27"/>
  <c r="BB113" i="27" s="1"/>
  <c r="BA106" i="27"/>
  <c r="BB106" i="27" s="1"/>
  <c r="AP161" i="27"/>
  <c r="AO26" i="27"/>
  <c r="AQ26" i="27" s="1"/>
  <c r="AP108" i="27"/>
  <c r="BA783" i="27"/>
  <c r="BB783" i="27" s="1"/>
  <c r="BA703" i="27"/>
  <c r="BB703" i="27" s="1"/>
  <c r="BA670" i="27"/>
  <c r="BB670" i="27" s="1"/>
  <c r="BA637" i="27"/>
  <c r="BB637" i="27" s="1"/>
  <c r="BA581" i="27"/>
  <c r="BB581" i="27" s="1"/>
  <c r="BA548" i="27"/>
  <c r="BB548" i="27" s="1"/>
  <c r="BA484" i="27"/>
  <c r="BB484" i="27" s="1"/>
  <c r="BA428" i="27"/>
  <c r="BB428" i="27" s="1"/>
  <c r="BA410" i="27"/>
  <c r="BB410" i="27" s="1"/>
  <c r="BA42" i="27"/>
  <c r="BB42" i="27" s="1"/>
  <c r="BA371" i="27"/>
  <c r="BB371" i="27" s="1"/>
  <c r="BA338" i="27"/>
  <c r="BB338" i="27" s="1"/>
  <c r="BA322" i="27"/>
  <c r="BB322" i="27" s="1"/>
  <c r="BA274" i="27"/>
  <c r="BB274" i="27" s="1"/>
  <c r="BA226" i="27"/>
  <c r="BB226" i="27" s="1"/>
  <c r="BA212" i="27"/>
  <c r="BB212" i="27" s="1"/>
  <c r="BA194" i="27"/>
  <c r="BB194" i="27" s="1"/>
  <c r="BA181" i="27"/>
  <c r="BB181" i="27" s="1"/>
  <c r="BA164" i="27"/>
  <c r="BB164" i="27" s="1"/>
  <c r="BA131" i="27"/>
  <c r="BB131" i="27" s="1"/>
  <c r="BA112" i="27"/>
  <c r="BB112" i="27" s="1"/>
  <c r="BA105" i="27"/>
  <c r="BB105" i="27" s="1"/>
  <c r="BA64" i="27"/>
  <c r="BB64" i="27" s="1"/>
  <c r="BH441" i="27"/>
  <c r="AP442" i="27"/>
  <c r="AO417" i="27"/>
  <c r="AQ417" i="27" s="1"/>
  <c r="AP736" i="27"/>
  <c r="AP779" i="27"/>
  <c r="BA781" i="27"/>
  <c r="BB781" i="27" s="1"/>
  <c r="BA720" i="27"/>
  <c r="BB720" i="27" s="1"/>
  <c r="BA668" i="27"/>
  <c r="BB668" i="27" s="1"/>
  <c r="BA634" i="27"/>
  <c r="BB634" i="27" s="1"/>
  <c r="BA619" i="27"/>
  <c r="BB619" i="27" s="1"/>
  <c r="BA493" i="27"/>
  <c r="BB493" i="27" s="1"/>
  <c r="BA41" i="27"/>
  <c r="BB41" i="27" s="1"/>
  <c r="BA273" i="27"/>
  <c r="BB273" i="27" s="1"/>
  <c r="BA196" i="27"/>
  <c r="BB196" i="27" s="1"/>
  <c r="BA180" i="27"/>
  <c r="BB180" i="27" s="1"/>
  <c r="BA111" i="27"/>
  <c r="BB111" i="27" s="1"/>
  <c r="BA835" i="27"/>
  <c r="BB835" i="27" s="1"/>
  <c r="BA818" i="27"/>
  <c r="BB818" i="27" s="1"/>
  <c r="BA768" i="27"/>
  <c r="BB768" i="27" s="1"/>
  <c r="BA752" i="27"/>
  <c r="BB752" i="27" s="1"/>
  <c r="BA735" i="27"/>
  <c r="BB735" i="27" s="1"/>
  <c r="BA719" i="27"/>
  <c r="BB719" i="27" s="1"/>
  <c r="BA683" i="27"/>
  <c r="BB683" i="27" s="1"/>
  <c r="BA646" i="27"/>
  <c r="BB646" i="27" s="1"/>
  <c r="BA635" i="27"/>
  <c r="BB635" i="27" s="1"/>
  <c r="BA598" i="27"/>
  <c r="BB598" i="27" s="1"/>
  <c r="BA508" i="27"/>
  <c r="BB508" i="27" s="1"/>
  <c r="BA425" i="27"/>
  <c r="BB425" i="27" s="1"/>
  <c r="BA336" i="27"/>
  <c r="BB336" i="27" s="1"/>
  <c r="BA320" i="27"/>
  <c r="BB320" i="27" s="1"/>
  <c r="BA287" i="27"/>
  <c r="BB287" i="27" s="1"/>
  <c r="BA272" i="27"/>
  <c r="BB272" i="27" s="1"/>
  <c r="BA224" i="27"/>
  <c r="BB224" i="27" s="1"/>
  <c r="BA208" i="27"/>
  <c r="BB208" i="27" s="1"/>
  <c r="BA162" i="27"/>
  <c r="BB162" i="27" s="1"/>
  <c r="BA146" i="27"/>
  <c r="BB146" i="27" s="1"/>
  <c r="BA62" i="27"/>
  <c r="BB62" i="27" s="1"/>
  <c r="BA832" i="27"/>
  <c r="BB832" i="27" s="1"/>
  <c r="BA718" i="27"/>
  <c r="BB718" i="27" s="1"/>
  <c r="BA597" i="27"/>
  <c r="BB597" i="27" s="1"/>
  <c r="BA574" i="27"/>
  <c r="BB574" i="27" s="1"/>
  <c r="BA21" i="27"/>
  <c r="BB21" i="27" s="1"/>
  <c r="BA352" i="27"/>
  <c r="BB352" i="27" s="1"/>
  <c r="BA335" i="27"/>
  <c r="BB335" i="27" s="1"/>
  <c r="BA319" i="27"/>
  <c r="BB319" i="27" s="1"/>
  <c r="BA211" i="27"/>
  <c r="BB211" i="27" s="1"/>
  <c r="BA179" i="27"/>
  <c r="BB179" i="27" s="1"/>
  <c r="BA102" i="27"/>
  <c r="BB102" i="27" s="1"/>
  <c r="BO798" i="27"/>
  <c r="BH525" i="27"/>
  <c r="BH235" i="27"/>
  <c r="BA799" i="27"/>
  <c r="BB799" i="27" s="1"/>
  <c r="BA766" i="27"/>
  <c r="BB766" i="27" s="1"/>
  <c r="BA665" i="27"/>
  <c r="BB665" i="27" s="1"/>
  <c r="BA648" i="27"/>
  <c r="BB648" i="27" s="1"/>
  <c r="BA613" i="27"/>
  <c r="BB613" i="27" s="1"/>
  <c r="BA579" i="27"/>
  <c r="BB579" i="27" s="1"/>
  <c r="BA565" i="27"/>
  <c r="BB565" i="27" s="1"/>
  <c r="BA506" i="27"/>
  <c r="BB506" i="27" s="1"/>
  <c r="BA441" i="27"/>
  <c r="BB441" i="27" s="1"/>
  <c r="BA367" i="27"/>
  <c r="BB367" i="27" s="1"/>
  <c r="BA334" i="27"/>
  <c r="BB334" i="27" s="1"/>
  <c r="BA234" i="27"/>
  <c r="BB234" i="27" s="1"/>
  <c r="BA81" i="27"/>
  <c r="BB81" i="27" s="1"/>
  <c r="BA160" i="27"/>
  <c r="BB160" i="27" s="1"/>
  <c r="BA144" i="27"/>
  <c r="BB144" i="27" s="1"/>
  <c r="BA60" i="27"/>
  <c r="BB60" i="27" s="1"/>
  <c r="BA875" i="27"/>
  <c r="BB875" i="27" s="1"/>
  <c r="BA676" i="27"/>
  <c r="BB676" i="27" s="1"/>
  <c r="BA523" i="27"/>
  <c r="BB523" i="27" s="1"/>
  <c r="BA505" i="27"/>
  <c r="BB505" i="27" s="1"/>
  <c r="BA489" i="27"/>
  <c r="BB489" i="27" s="1"/>
  <c r="BA406" i="27"/>
  <c r="BB406" i="27" s="1"/>
  <c r="BA317" i="27"/>
  <c r="BB317" i="27" s="1"/>
  <c r="BA178" i="27"/>
  <c r="BB178" i="27" s="1"/>
  <c r="BA904" i="27"/>
  <c r="BB904" i="27" s="1"/>
  <c r="BA871" i="27"/>
  <c r="BB871" i="27" s="1"/>
  <c r="BA859" i="27"/>
  <c r="BB859" i="27" s="1"/>
  <c r="BA841" i="27"/>
  <c r="BB841" i="27" s="1"/>
  <c r="BA830" i="27"/>
  <c r="BB830" i="27" s="1"/>
  <c r="BA814" i="27"/>
  <c r="BB814" i="27" s="1"/>
  <c r="BA796" i="27"/>
  <c r="BB796" i="27" s="1"/>
  <c r="BA750" i="27"/>
  <c r="BB750" i="27" s="1"/>
  <c r="BA732" i="27"/>
  <c r="BB732" i="27" s="1"/>
  <c r="BA715" i="27"/>
  <c r="BB715" i="27" s="1"/>
  <c r="BA679" i="27"/>
  <c r="BB679" i="27" s="1"/>
  <c r="BA654" i="27"/>
  <c r="BB654" i="27" s="1"/>
  <c r="BA611" i="27"/>
  <c r="BB611" i="27" s="1"/>
  <c r="BA594" i="27"/>
  <c r="BB594" i="27" s="1"/>
  <c r="BA577" i="27"/>
  <c r="BB577" i="27" s="1"/>
  <c r="BA558" i="27"/>
  <c r="BB558" i="27" s="1"/>
  <c r="BA541" i="27"/>
  <c r="BB541" i="27" s="1"/>
  <c r="BA529" i="27"/>
  <c r="BB529" i="27" s="1"/>
  <c r="BA504" i="27"/>
  <c r="BB504" i="27" s="1"/>
  <c r="BA488" i="27"/>
  <c r="BB488" i="27" s="1"/>
  <c r="BA471" i="27"/>
  <c r="BB471" i="27" s="1"/>
  <c r="BA455" i="27"/>
  <c r="BB455" i="27" s="1"/>
  <c r="BA437" i="27"/>
  <c r="BB437" i="27" s="1"/>
  <c r="BA422" i="27"/>
  <c r="BB422" i="27" s="1"/>
  <c r="BA35" i="27"/>
  <c r="BB35" i="27" s="1"/>
  <c r="BA18" i="27"/>
  <c r="BB18" i="27" s="1"/>
  <c r="BA381" i="27"/>
  <c r="BB381" i="27" s="1"/>
  <c r="BA365" i="27"/>
  <c r="BB365" i="27" s="1"/>
  <c r="BA349" i="27"/>
  <c r="BB349" i="27" s="1"/>
  <c r="BA332" i="27"/>
  <c r="BB332" i="27" s="1"/>
  <c r="BA316" i="27"/>
  <c r="BB316" i="27" s="1"/>
  <c r="BA300" i="27"/>
  <c r="BB300" i="27" s="1"/>
  <c r="BA283" i="27"/>
  <c r="BB283" i="27" s="1"/>
  <c r="BA269" i="27"/>
  <c r="BB269" i="27" s="1"/>
  <c r="BA255" i="27"/>
  <c r="BB255" i="27" s="1"/>
  <c r="BA139" i="27"/>
  <c r="BB139" i="27" s="1"/>
  <c r="BA222" i="27"/>
  <c r="BB222" i="27" s="1"/>
  <c r="BA206" i="27"/>
  <c r="BB206" i="27" s="1"/>
  <c r="BA177" i="27"/>
  <c r="BB177" i="27" s="1"/>
  <c r="BA158" i="27"/>
  <c r="BB158" i="27" s="1"/>
  <c r="BA142" i="27"/>
  <c r="BB142" i="27" s="1"/>
  <c r="BA125" i="27"/>
  <c r="BB125" i="27" s="1"/>
  <c r="BA92" i="27"/>
  <c r="BB92" i="27" s="1"/>
  <c r="BA99" i="27"/>
  <c r="BB99" i="27" s="1"/>
  <c r="BA59" i="27"/>
  <c r="BB59" i="27" s="1"/>
  <c r="BA801" i="27"/>
  <c r="BB801" i="27" s="1"/>
  <c r="BA678" i="27"/>
  <c r="BB678" i="27" s="1"/>
  <c r="BA380" i="27"/>
  <c r="BB380" i="27" s="1"/>
  <c r="BA98" i="27"/>
  <c r="BB98" i="27" s="1"/>
  <c r="BA6" i="27"/>
  <c r="BB6" i="27" s="1"/>
  <c r="BH218" i="27"/>
  <c r="BH581" i="27"/>
  <c r="BN605" i="27"/>
  <c r="BM682" i="27"/>
  <c r="BM631" i="27"/>
  <c r="BR159" i="27"/>
  <c r="BR451" i="27"/>
  <c r="BO465" i="27"/>
  <c r="BN451" i="27"/>
  <c r="BN543" i="27"/>
  <c r="BM233" i="27"/>
  <c r="BM311" i="27"/>
  <c r="BR311" i="27"/>
  <c r="BP263" i="27"/>
  <c r="BM498" i="27"/>
  <c r="BM597" i="27"/>
  <c r="BM660" i="27"/>
  <c r="BM142" i="27"/>
  <c r="BR124" i="27"/>
  <c r="BP616" i="27"/>
  <c r="BR335" i="27"/>
  <c r="BP27" i="27"/>
  <c r="BO7" i="27"/>
  <c r="BO101" i="27"/>
  <c r="BM462" i="27"/>
  <c r="BM20" i="27"/>
  <c r="BM239" i="27"/>
  <c r="BR419" i="27"/>
  <c r="BP688" i="27"/>
  <c r="BR142" i="27"/>
  <c r="BP465" i="27"/>
  <c r="BP276" i="27"/>
  <c r="BO451" i="27"/>
  <c r="BO558" i="27"/>
  <c r="BO716" i="27"/>
  <c r="BO371" i="27"/>
  <c r="BN616" i="27"/>
  <c r="BN60" i="27"/>
  <c r="BN321" i="27"/>
  <c r="BM681" i="27"/>
  <c r="BN180" i="27"/>
  <c r="BP180" i="27"/>
  <c r="BP371" i="27"/>
  <c r="BO411" i="27"/>
  <c r="BO124" i="27"/>
  <c r="BO391" i="27"/>
  <c r="BM263" i="27"/>
  <c r="BP60" i="27"/>
  <c r="BO746" i="27"/>
  <c r="BR543" i="27"/>
  <c r="BP206" i="27"/>
  <c r="BP291" i="27"/>
  <c r="BO263" i="27"/>
  <c r="BO233" i="27"/>
  <c r="BN311" i="27"/>
  <c r="BR597" i="27"/>
  <c r="BR157" i="27"/>
  <c r="BP489" i="27"/>
  <c r="BP209" i="27"/>
  <c r="BO583" i="27"/>
  <c r="BO768" i="27"/>
  <c r="BN716" i="27"/>
  <c r="BN233" i="27"/>
  <c r="BP7" i="27"/>
  <c r="BP716" i="27"/>
  <c r="BO276" i="27"/>
  <c r="BO813" i="27"/>
  <c r="BN465" i="27"/>
  <c r="BN768" i="27"/>
  <c r="BM7" i="27"/>
  <c r="BM716" i="27"/>
  <c r="BM180" i="27"/>
  <c r="BR768" i="27"/>
  <c r="BO803" i="27"/>
  <c r="BP768" i="27"/>
  <c r="BO543" i="27"/>
  <c r="BO647" i="27"/>
  <c r="BO157" i="27"/>
  <c r="BN489" i="27"/>
  <c r="BM813" i="27"/>
  <c r="BR465" i="27"/>
  <c r="BP558" i="27"/>
  <c r="BP647" i="27"/>
  <c r="BP813" i="27"/>
  <c r="BH138" i="27"/>
  <c r="BR391" i="27"/>
  <c r="BP233" i="27"/>
  <c r="BP142" i="27"/>
  <c r="BO660" i="27"/>
  <c r="BP451" i="27"/>
  <c r="BP692" i="27"/>
  <c r="BO180" i="27"/>
  <c r="BN647" i="27"/>
  <c r="BM411" i="27"/>
  <c r="BO50" i="27"/>
  <c r="BM748" i="27"/>
  <c r="BR531" i="27"/>
  <c r="BR813" i="27"/>
  <c r="BP411" i="27"/>
  <c r="BN142" i="27"/>
  <c r="BP268" i="27"/>
  <c r="BR194" i="27"/>
  <c r="BP521" i="27"/>
  <c r="BN15" i="27"/>
  <c r="BR761" i="27"/>
  <c r="BO820" i="27"/>
  <c r="BM808" i="27"/>
  <c r="BP365" i="27"/>
  <c r="BN617" i="27"/>
  <c r="BO756" i="27"/>
  <c r="BR509" i="27"/>
  <c r="BM601" i="27"/>
  <c r="BH36" i="27"/>
  <c r="BN494" i="27"/>
  <c r="BM300" i="27"/>
  <c r="BM869" i="27"/>
  <c r="BO617" i="27"/>
  <c r="BO438" i="27"/>
  <c r="BO679" i="27"/>
  <c r="BO871" i="27"/>
  <c r="BR308" i="27"/>
  <c r="BR133" i="27"/>
  <c r="BO528" i="27"/>
  <c r="BR641" i="27"/>
  <c r="BP756" i="27"/>
  <c r="BP417" i="27"/>
  <c r="BP568" i="27"/>
  <c r="BR610" i="27"/>
  <c r="BM871" i="27"/>
  <c r="BR494" i="27"/>
  <c r="BP679" i="27"/>
  <c r="BP808" i="27"/>
  <c r="BN88" i="27"/>
  <c r="BN208" i="27"/>
  <c r="BR871" i="27"/>
  <c r="BO426" i="27"/>
  <c r="BR255" i="27"/>
  <c r="BP474" i="27"/>
  <c r="BO84" i="27"/>
  <c r="BN574" i="27"/>
  <c r="BN756" i="27"/>
  <c r="BP617" i="27"/>
  <c r="BN426" i="27"/>
  <c r="BM521" i="27"/>
  <c r="BH711" i="27"/>
  <c r="BO750" i="27"/>
  <c r="BN679" i="27"/>
  <c r="BM550" i="27"/>
  <c r="BO609" i="27"/>
  <c r="BP505" i="27"/>
  <c r="BH7" i="27"/>
  <c r="BM334" i="27"/>
  <c r="BP497" i="27"/>
  <c r="BM847" i="27"/>
  <c r="BN838" i="27"/>
  <c r="BM44" i="27"/>
  <c r="BR108" i="27"/>
  <c r="BM423" i="27"/>
  <c r="BO707" i="27"/>
  <c r="BN540" i="27"/>
  <c r="BR663" i="27"/>
  <c r="BR702" i="27"/>
  <c r="BH716" i="27"/>
  <c r="BR399" i="27"/>
  <c r="BR540" i="27"/>
  <c r="BP533" i="27"/>
  <c r="BO497" i="27"/>
  <c r="BR332" i="27"/>
  <c r="BM690" i="27"/>
  <c r="BN784" i="27"/>
  <c r="BH837" i="27"/>
  <c r="BM549" i="27"/>
  <c r="BP720" i="27"/>
  <c r="BM278" i="27"/>
  <c r="BO822" i="27"/>
  <c r="BH164" i="27"/>
  <c r="BM776" i="27"/>
  <c r="BP549" i="27"/>
  <c r="BN582" i="27"/>
  <c r="BM90" i="27"/>
  <c r="BH689" i="27"/>
  <c r="BM475" i="27"/>
  <c r="BN458" i="27"/>
  <c r="BR515" i="27"/>
  <c r="BP306" i="27"/>
  <c r="BR331" i="27"/>
  <c r="BN24" i="27"/>
  <c r="BM420" i="27"/>
  <c r="BH62" i="27"/>
  <c r="BR132" i="27"/>
  <c r="BM708" i="27"/>
  <c r="BR205" i="27"/>
  <c r="BH765" i="27"/>
  <c r="BM787" i="27"/>
  <c r="BP726" i="27"/>
  <c r="BM573" i="27"/>
  <c r="BH232" i="27"/>
  <c r="BN205" i="27"/>
  <c r="BP573" i="27"/>
  <c r="BN613" i="27"/>
  <c r="BR638" i="27"/>
  <c r="BP359" i="27"/>
  <c r="BP855" i="27"/>
  <c r="BO708" i="27"/>
  <c r="BM855" i="27"/>
  <c r="BH8" i="27"/>
  <c r="BR24" i="27"/>
  <c r="BP515" i="27"/>
  <c r="BM104" i="27"/>
  <c r="BO613" i="27"/>
  <c r="BN359" i="27"/>
  <c r="BP164" i="27"/>
  <c r="BB284" i="27"/>
  <c r="BB52" i="27"/>
  <c r="AY683" i="27"/>
  <c r="AW813" i="27"/>
  <c r="AO817" i="27"/>
  <c r="AQ817" i="27" s="1"/>
  <c r="AO850" i="27"/>
  <c r="AQ850" i="27" s="1"/>
  <c r="AO857" i="27"/>
  <c r="AQ857" i="27" s="1"/>
  <c r="AY763" i="27"/>
  <c r="AY659" i="27"/>
  <c r="AY670" i="27"/>
  <c r="AO787" i="27"/>
  <c r="AQ787" i="27" s="1"/>
  <c r="AY789" i="27"/>
  <c r="AY850" i="27"/>
  <c r="AS835" i="27"/>
  <c r="AU835" i="27" s="1"/>
  <c r="AS690" i="27"/>
  <c r="AO770" i="27"/>
  <c r="AQ770" i="27" s="1"/>
  <c r="AY739" i="27"/>
  <c r="AW773" i="27"/>
  <c r="AW726" i="27"/>
  <c r="AY787" i="27"/>
  <c r="AS839" i="27"/>
  <c r="AU839" i="27" s="1"/>
  <c r="AO617" i="27"/>
  <c r="AQ617" i="27" s="1"/>
  <c r="AY718" i="27"/>
  <c r="AY735" i="27"/>
  <c r="AW676" i="27"/>
  <c r="AY801" i="27"/>
  <c r="AY807" i="27"/>
  <c r="AO747" i="27"/>
  <c r="AQ747" i="27" s="1"/>
  <c r="AO865" i="27"/>
  <c r="AQ865" i="27" s="1"/>
  <c r="AY869" i="27"/>
  <c r="AY880" i="27"/>
  <c r="AY722" i="27"/>
  <c r="AY755" i="27"/>
  <c r="AW704" i="27"/>
  <c r="AS698" i="27"/>
  <c r="AW810" i="27"/>
  <c r="AW865" i="27"/>
  <c r="AY503" i="27"/>
  <c r="AW681" i="27"/>
  <c r="AY50" i="27"/>
  <c r="AY854" i="27"/>
  <c r="AO295" i="27"/>
  <c r="AQ295" i="27" s="1"/>
  <c r="AW661" i="27"/>
  <c r="AO250" i="27"/>
  <c r="AQ250" i="27" s="1"/>
  <c r="AS469" i="27"/>
  <c r="AU469" i="27" s="1"/>
  <c r="AS759" i="27"/>
  <c r="AO219" i="27"/>
  <c r="AQ219" i="27" s="1"/>
  <c r="AO877" i="27"/>
  <c r="AQ877" i="27" s="1"/>
  <c r="AW588" i="27"/>
  <c r="AW714" i="27"/>
  <c r="AY189" i="27"/>
  <c r="AS435" i="27"/>
  <c r="AU435" i="27" s="1"/>
  <c r="AS250" i="27"/>
  <c r="AU250" i="27" s="1"/>
  <c r="AO420" i="27"/>
  <c r="AQ420" i="27" s="1"/>
  <c r="AY469" i="27"/>
  <c r="AW483" i="27"/>
  <c r="AY759" i="27"/>
  <c r="AY166" i="27"/>
  <c r="AS219" i="27"/>
  <c r="AU219" i="27" s="1"/>
  <c r="AS877" i="27"/>
  <c r="AO347" i="27"/>
  <c r="AQ347" i="27" s="1"/>
  <c r="AW435" i="27"/>
  <c r="AY250" i="27"/>
  <c r="AY556" i="27"/>
  <c r="AW219" i="27"/>
  <c r="AW877" i="27"/>
  <c r="AS663" i="27"/>
  <c r="AS363" i="27"/>
  <c r="AU363" i="27" s="1"/>
  <c r="AS874" i="27"/>
  <c r="AU874" i="27" s="1"/>
  <c r="AO612" i="27"/>
  <c r="AQ612" i="27" s="1"/>
  <c r="AO700" i="27"/>
  <c r="AQ700" i="27" s="1"/>
  <c r="AS176" i="27"/>
  <c r="AU176" i="27" s="1"/>
  <c r="AO733" i="27"/>
  <c r="AQ733" i="27" s="1"/>
  <c r="AO80" i="27"/>
  <c r="AQ80" i="27" s="1"/>
  <c r="AS900" i="27"/>
  <c r="AW540" i="27"/>
  <c r="AW663" i="27"/>
  <c r="AY363" i="27"/>
  <c r="AY874" i="27"/>
  <c r="AY802" i="27"/>
  <c r="AY176" i="27"/>
  <c r="AY733" i="27"/>
  <c r="AW80" i="27"/>
  <c r="AY268" i="27"/>
  <c r="AW330" i="27"/>
  <c r="AW699" i="27"/>
  <c r="AS703" i="27"/>
  <c r="AU703" i="27" s="1"/>
  <c r="AO812" i="27"/>
  <c r="AQ812" i="27" s="1"/>
  <c r="AY16" i="27"/>
  <c r="AY297" i="27"/>
  <c r="AY762" i="27"/>
  <c r="AW237" i="27"/>
  <c r="AS831" i="27"/>
  <c r="AU831" i="27" s="1"/>
  <c r="AS783" i="27"/>
  <c r="AU783" i="27" s="1"/>
  <c r="AS842" i="27"/>
  <c r="AU842" i="27" s="1"/>
  <c r="AO50" i="27"/>
  <c r="AQ50" i="27" s="1"/>
  <c r="BP860" i="27"/>
  <c r="BN860" i="27"/>
  <c r="BR189" i="27"/>
  <c r="BN59" i="27"/>
  <c r="BR487" i="27"/>
  <c r="BH596" i="27"/>
  <c r="BH808" i="27"/>
  <c r="BP695" i="27"/>
  <c r="BO158" i="27"/>
  <c r="BR743" i="27"/>
  <c r="BP450" i="27"/>
  <c r="BP226" i="27"/>
  <c r="BO169" i="27"/>
  <c r="BN619" i="27"/>
  <c r="BN39" i="27"/>
  <c r="BM670" i="27"/>
  <c r="BM125" i="27"/>
  <c r="BM200" i="27"/>
  <c r="BR860" i="27"/>
  <c r="BP481" i="27"/>
  <c r="BP763" i="27"/>
  <c r="BO763" i="27"/>
  <c r="BO805" i="27"/>
  <c r="BO289" i="27"/>
  <c r="BN414" i="27"/>
  <c r="BM796" i="27"/>
  <c r="BH31" i="27"/>
  <c r="BR729" i="27"/>
  <c r="BR670" i="27"/>
  <c r="BP11" i="27"/>
  <c r="BO184" i="27"/>
  <c r="BN743" i="27"/>
  <c r="BN213" i="27"/>
  <c r="BN384" i="27"/>
  <c r="BM6" i="27"/>
  <c r="BM774" i="27"/>
  <c r="BM367" i="27"/>
  <c r="BR145" i="27"/>
  <c r="BP92" i="27"/>
  <c r="BO774" i="27"/>
  <c r="BO815" i="27"/>
  <c r="BM805" i="27"/>
  <c r="BM145" i="27"/>
  <c r="BR289" i="27"/>
  <c r="BH455" i="27"/>
  <c r="BR805" i="27"/>
  <c r="BR213" i="27"/>
  <c r="BP648" i="27"/>
  <c r="BP384" i="27"/>
  <c r="BO555" i="27"/>
  <c r="BN729" i="27"/>
  <c r="BN805" i="27"/>
  <c r="BN226" i="27"/>
  <c r="BM450" i="27"/>
  <c r="BH472" i="27"/>
  <c r="BH749" i="27"/>
  <c r="BP414" i="27"/>
  <c r="BO100" i="27"/>
  <c r="BR763" i="27"/>
  <c r="BR414" i="27"/>
  <c r="BP246" i="27"/>
  <c r="BO504" i="27"/>
  <c r="BO635" i="27"/>
  <c r="BR367" i="27"/>
  <c r="BP619" i="27"/>
  <c r="BO830" i="27"/>
  <c r="BN422" i="27"/>
  <c r="BN11" i="27"/>
  <c r="BN695" i="27"/>
  <c r="BM11" i="27"/>
  <c r="BH493" i="27"/>
  <c r="BR422" i="27"/>
  <c r="BR11" i="27"/>
  <c r="BP125" i="27"/>
  <c r="BO307" i="27"/>
  <c r="BO860" i="27"/>
  <c r="BM648" i="27"/>
  <c r="BR504" i="27"/>
  <c r="BR522" i="27"/>
  <c r="BO6" i="27"/>
  <c r="BM743" i="27"/>
  <c r="BM307" i="27"/>
  <c r="BH260" i="27"/>
  <c r="BH528" i="27"/>
  <c r="BR92" i="27"/>
  <c r="BP815" i="27"/>
  <c r="BO457" i="27"/>
  <c r="BO246" i="27"/>
  <c r="BO329" i="27"/>
  <c r="BN830" i="27"/>
  <c r="BN358" i="27"/>
  <c r="BM659" i="27"/>
  <c r="BH550" i="27"/>
  <c r="BR329" i="27"/>
  <c r="BP555" i="27"/>
  <c r="BN277" i="27"/>
  <c r="BM422" i="27"/>
  <c r="BM329" i="27"/>
  <c r="BR555" i="27"/>
  <c r="BR125" i="27"/>
  <c r="BP457" i="27"/>
  <c r="BP358" i="27"/>
  <c r="BN200" i="27"/>
  <c r="BM830" i="27"/>
  <c r="BP277" i="27"/>
  <c r="BO729" i="27"/>
  <c r="BN289" i="27"/>
  <c r="BM184" i="27"/>
  <c r="BR457" i="27"/>
  <c r="BR261" i="27"/>
  <c r="BP57" i="27"/>
  <c r="BP158" i="27"/>
  <c r="BN367" i="27"/>
  <c r="BM92" i="27"/>
  <c r="BH772" i="27"/>
  <c r="BN162" i="27"/>
  <c r="BR390" i="27"/>
  <c r="BR185" i="27"/>
  <c r="BM354" i="27"/>
  <c r="BN258" i="27"/>
  <c r="BN775" i="27"/>
  <c r="BM449" i="27"/>
  <c r="BR557" i="27"/>
  <c r="BM97" i="27"/>
  <c r="BR765" i="27"/>
  <c r="BR6" i="27"/>
  <c r="BR619" i="27"/>
  <c r="BR246" i="27"/>
  <c r="BO450" i="27"/>
  <c r="BO659" i="27"/>
  <c r="BO92" i="27"/>
  <c r="BO277" i="27"/>
  <c r="BN555" i="27"/>
  <c r="BN246" i="27"/>
  <c r="BN307" i="27"/>
  <c r="BM57" i="27"/>
  <c r="BM158" i="27"/>
  <c r="BM213" i="27"/>
  <c r="BH657" i="27"/>
  <c r="BR774" i="27"/>
  <c r="BR796" i="27"/>
  <c r="BR184" i="27"/>
  <c r="BR852" i="27"/>
  <c r="BP569" i="27"/>
  <c r="BP670" i="27"/>
  <c r="BP169" i="27"/>
  <c r="BP39" i="27"/>
  <c r="BO200" i="27"/>
  <c r="BO358" i="27"/>
  <c r="BO852" i="27"/>
  <c r="BN504" i="27"/>
  <c r="BN169" i="27"/>
  <c r="BM504" i="27"/>
  <c r="BH570" i="27"/>
  <c r="BH677" i="27"/>
  <c r="BH210" i="27"/>
  <c r="BH600" i="27"/>
  <c r="BR635" i="27"/>
  <c r="BR648" i="27"/>
  <c r="BP422" i="27"/>
  <c r="BP796" i="27"/>
  <c r="BP367" i="27"/>
  <c r="BP852" i="27"/>
  <c r="BO145" i="27"/>
  <c r="BN457" i="27"/>
  <c r="BN763" i="27"/>
  <c r="BN796" i="27"/>
  <c r="BN261" i="27"/>
  <c r="BM100" i="27"/>
  <c r="BH607" i="27"/>
  <c r="BH794" i="27"/>
  <c r="BR57" i="27"/>
  <c r="BR384" i="27"/>
  <c r="BP729" i="27"/>
  <c r="BP184" i="27"/>
  <c r="BO619" i="27"/>
  <c r="BO39" i="27"/>
  <c r="BN815" i="27"/>
  <c r="BH615" i="27"/>
  <c r="BH786" i="27"/>
  <c r="BH868" i="27"/>
  <c r="BR100" i="27"/>
  <c r="BR158" i="27"/>
  <c r="BR200" i="27"/>
  <c r="BR277" i="27"/>
  <c r="BP478" i="27"/>
  <c r="BP545" i="27"/>
  <c r="BO384" i="27"/>
  <c r="BM169" i="27"/>
  <c r="BH425" i="27"/>
  <c r="BR659" i="27"/>
  <c r="BR339" i="27"/>
  <c r="BR815" i="27"/>
  <c r="BN481" i="27"/>
  <c r="BN339" i="27"/>
  <c r="BH507" i="27"/>
  <c r="BR358" i="27"/>
  <c r="BN648" i="27"/>
  <c r="BM695" i="27"/>
  <c r="BR39" i="27"/>
  <c r="BR695" i="27"/>
  <c r="BP659" i="27"/>
  <c r="BP100" i="27"/>
  <c r="BO261" i="27"/>
  <c r="BO339" i="27"/>
  <c r="BR849" i="27"/>
  <c r="BN199" i="27"/>
  <c r="BP290" i="27"/>
  <c r="BO97" i="27"/>
  <c r="BM673" i="27"/>
  <c r="BM775" i="27"/>
  <c r="BM40" i="27"/>
  <c r="BR410" i="27"/>
  <c r="BP546" i="27"/>
  <c r="BP728" i="27"/>
  <c r="BN368" i="27"/>
  <c r="BP185" i="27"/>
  <c r="BP143" i="27"/>
  <c r="BP849" i="27"/>
  <c r="BN827" i="27"/>
  <c r="BN310" i="27"/>
  <c r="BM199" i="27"/>
  <c r="BP449" i="27"/>
  <c r="BM162" i="27"/>
  <c r="BR673" i="27"/>
  <c r="BR40" i="27"/>
  <c r="BP97" i="27"/>
  <c r="BO673" i="27"/>
  <c r="BN93" i="27"/>
  <c r="BM368" i="27"/>
  <c r="BR775" i="27"/>
  <c r="BR162" i="27"/>
  <c r="BP673" i="27"/>
  <c r="BP340" i="27"/>
  <c r="BO687" i="27"/>
  <c r="BO340" i="27"/>
  <c r="BM460" i="27"/>
  <c r="BR584" i="27"/>
  <c r="BR814" i="27"/>
  <c r="BO410" i="27"/>
  <c r="BO814" i="27"/>
  <c r="BN502" i="27"/>
  <c r="BN13" i="27"/>
  <c r="BR687" i="27"/>
  <c r="BR93" i="27"/>
  <c r="BO765" i="27"/>
  <c r="BN523" i="27"/>
  <c r="BN799" i="27"/>
  <c r="BM687" i="27"/>
  <c r="BM858" i="27"/>
  <c r="BH286" i="27"/>
  <c r="BR827" i="27"/>
  <c r="BP460" i="27"/>
  <c r="BP162" i="27"/>
  <c r="BO460" i="27"/>
  <c r="BO13" i="27"/>
  <c r="BO290" i="27"/>
  <c r="BM584" i="27"/>
  <c r="BM745" i="27"/>
  <c r="BR13" i="27"/>
  <c r="BR354" i="27"/>
  <c r="BP827" i="27"/>
  <c r="BP410" i="27"/>
  <c r="BP765" i="27"/>
  <c r="BP40" i="27"/>
  <c r="BO93" i="27"/>
  <c r="BO232" i="27"/>
  <c r="BN8" i="27"/>
  <c r="BN320" i="27"/>
  <c r="BN849" i="27"/>
  <c r="BM799" i="27"/>
  <c r="BM13" i="27"/>
  <c r="BM258" i="27"/>
  <c r="BR258" i="27"/>
  <c r="BP354" i="27"/>
  <c r="BO584" i="27"/>
  <c r="BN214" i="27"/>
  <c r="BR8" i="27"/>
  <c r="BR649" i="27"/>
  <c r="BP799" i="27"/>
  <c r="BP814" i="27"/>
  <c r="BN649" i="27"/>
  <c r="BM214" i="27"/>
  <c r="BR199" i="27"/>
  <c r="BO775" i="27"/>
  <c r="BP433" i="27"/>
  <c r="BP258" i="27"/>
  <c r="BO827" i="27"/>
  <c r="BO745" i="27"/>
  <c r="BO242" i="27"/>
  <c r="BO40" i="27"/>
  <c r="BO354" i="27"/>
  <c r="BO696" i="27"/>
  <c r="BN460" i="27"/>
  <c r="BN745" i="27"/>
  <c r="BN122" i="27"/>
  <c r="BN26" i="27"/>
  <c r="BN290" i="27"/>
  <c r="BM546" i="27"/>
  <c r="BM649" i="27"/>
  <c r="BM93" i="27"/>
  <c r="BM849" i="27"/>
  <c r="BP557" i="27"/>
  <c r="BO26" i="27"/>
  <c r="BM410" i="27"/>
  <c r="BR745" i="27"/>
  <c r="BR122" i="27"/>
  <c r="BN687" i="27"/>
  <c r="BN804" i="27"/>
  <c r="BN390" i="27"/>
  <c r="BM390" i="27"/>
  <c r="BH869" i="27"/>
  <c r="BR502" i="27"/>
  <c r="BR804" i="27"/>
  <c r="BR310" i="27"/>
  <c r="BP214" i="27"/>
  <c r="BO433" i="27"/>
  <c r="BO122" i="27"/>
  <c r="BN449" i="27"/>
  <c r="BM804" i="27"/>
  <c r="BM275" i="27"/>
  <c r="BH308" i="27"/>
  <c r="BN275" i="27"/>
  <c r="BH46" i="27"/>
  <c r="BR799" i="27"/>
  <c r="BR214" i="27"/>
  <c r="BR275" i="27"/>
  <c r="BR368" i="27"/>
  <c r="BR696" i="27"/>
  <c r="BP584" i="27"/>
  <c r="BP804" i="27"/>
  <c r="BP310" i="27"/>
  <c r="BO185" i="27"/>
  <c r="BO858" i="27"/>
  <c r="BN661" i="27"/>
  <c r="BN232" i="27"/>
  <c r="BN340" i="27"/>
  <c r="BM122" i="27"/>
  <c r="BM26" i="27"/>
  <c r="BM320" i="27"/>
  <c r="BH871" i="27"/>
  <c r="BN814" i="27"/>
  <c r="BH315" i="27"/>
  <c r="BP199" i="27"/>
  <c r="BH699" i="27"/>
  <c r="BR728" i="27"/>
  <c r="BR320" i="27"/>
  <c r="BP696" i="27"/>
  <c r="BO143" i="27"/>
  <c r="BN62" i="27"/>
  <c r="BR661" i="27"/>
  <c r="BR26" i="27"/>
  <c r="BR858" i="27"/>
  <c r="BP649" i="27"/>
  <c r="BO8" i="27"/>
  <c r="BO523" i="27"/>
  <c r="BO368" i="27"/>
  <c r="BN728" i="27"/>
  <c r="BN242" i="27"/>
  <c r="BM523" i="27"/>
  <c r="BM661" i="27"/>
  <c r="BM232" i="27"/>
  <c r="BN557" i="27"/>
  <c r="BM433" i="27"/>
  <c r="BM728" i="27"/>
  <c r="BR449" i="27"/>
  <c r="BR62" i="27"/>
  <c r="BP502" i="27"/>
  <c r="BO502" i="27"/>
  <c r="BO310" i="27"/>
  <c r="BN143" i="27"/>
  <c r="BN185" i="27"/>
  <c r="BM290" i="27"/>
  <c r="BM340" i="27"/>
  <c r="BH330" i="27"/>
  <c r="BP661" i="27"/>
  <c r="BP62" i="27"/>
  <c r="BP275" i="27"/>
  <c r="BR433" i="27"/>
  <c r="BR523" i="27"/>
  <c r="BP8" i="27"/>
  <c r="BR143" i="27"/>
  <c r="BR232" i="27"/>
  <c r="BO62" i="27"/>
  <c r="BN696" i="27"/>
  <c r="BH349" i="27"/>
  <c r="BR97" i="27"/>
  <c r="BP320" i="27"/>
  <c r="BP858" i="27"/>
  <c r="BO390" i="27"/>
  <c r="BN765" i="27"/>
  <c r="BH365" i="27"/>
  <c r="BO557" i="27"/>
  <c r="BH268" i="27"/>
  <c r="BH379" i="27"/>
  <c r="A813" i="27"/>
  <c r="BH813" i="27"/>
  <c r="BR791" i="27"/>
  <c r="BO791" i="27"/>
  <c r="BP791" i="27"/>
  <c r="BO266" i="27"/>
  <c r="BM266" i="27"/>
  <c r="BN266" i="27"/>
  <c r="BR361" i="27"/>
  <c r="BO361" i="27"/>
  <c r="BH451" i="27"/>
  <c r="A242" i="27"/>
  <c r="BH242" i="27"/>
  <c r="BM402" i="27"/>
  <c r="BO402" i="27"/>
  <c r="BR402" i="27"/>
  <c r="BM739" i="27"/>
  <c r="BN739" i="27"/>
  <c r="BO739" i="27"/>
  <c r="BP76" i="27"/>
  <c r="BM76" i="27"/>
  <c r="BN76" i="27"/>
  <c r="BO115" i="27"/>
  <c r="BM479" i="27"/>
  <c r="BP479" i="27"/>
  <c r="BM572" i="27"/>
  <c r="BO572" i="27"/>
  <c r="BP572" i="27"/>
  <c r="BP592" i="27"/>
  <c r="BM592" i="27"/>
  <c r="BN629" i="27"/>
  <c r="BP629" i="27"/>
  <c r="BM770" i="27"/>
  <c r="BR770" i="27"/>
  <c r="BM725" i="27"/>
  <c r="BP725" i="27"/>
  <c r="BR71" i="27"/>
  <c r="BM71" i="27"/>
  <c r="BM113" i="27"/>
  <c r="BO113" i="27"/>
  <c r="BR131" i="27"/>
  <c r="BN131" i="27"/>
  <c r="BO81" i="27"/>
  <c r="BR81" i="27"/>
  <c r="BO108" i="27"/>
  <c r="BP108" i="27"/>
  <c r="BO243" i="27"/>
  <c r="BM243" i="27"/>
  <c r="BP139" i="27"/>
  <c r="BO139" i="27"/>
  <c r="BO273" i="27"/>
  <c r="BP273" i="27"/>
  <c r="BP305" i="27"/>
  <c r="BN305" i="27"/>
  <c r="BP326" i="27"/>
  <c r="BO326" i="27"/>
  <c r="BR266" i="27"/>
  <c r="BR381" i="27"/>
  <c r="BP423" i="27"/>
  <c r="BP527" i="27"/>
  <c r="BO24" i="27"/>
  <c r="BO284" i="27"/>
  <c r="BO874" i="27"/>
  <c r="BN67" i="27"/>
  <c r="BN879" i="27"/>
  <c r="BM642" i="27"/>
  <c r="BM24" i="27"/>
  <c r="BM878" i="27"/>
  <c r="BH649" i="27"/>
  <c r="BH162" i="27"/>
  <c r="BH263" i="27"/>
  <c r="BH353" i="27"/>
  <c r="A309" i="27"/>
  <c r="BH309" i="27"/>
  <c r="A338" i="27"/>
  <c r="BH338" i="27"/>
  <c r="A697" i="27"/>
  <c r="BH697" i="27"/>
  <c r="BO396" i="27"/>
  <c r="BP396" i="27"/>
  <c r="BM396" i="27"/>
  <c r="BN396" i="27"/>
  <c r="BM430" i="27"/>
  <c r="BN430" i="27"/>
  <c r="BP464" i="27"/>
  <c r="BO464" i="27"/>
  <c r="BN484" i="27"/>
  <c r="BR484" i="27"/>
  <c r="BN525" i="27"/>
  <c r="BM525" i="27"/>
  <c r="BN571" i="27"/>
  <c r="BO571" i="27"/>
  <c r="BP571" i="27"/>
  <c r="BR596" i="27"/>
  <c r="BN596" i="27"/>
  <c r="BM734" i="27"/>
  <c r="BN734" i="27"/>
  <c r="BN741" i="27"/>
  <c r="BP741" i="27"/>
  <c r="BM769" i="27"/>
  <c r="BR769" i="27"/>
  <c r="BN781" i="27"/>
  <c r="BP781" i="27"/>
  <c r="BR65" i="27"/>
  <c r="BO65" i="27"/>
  <c r="BO95" i="27"/>
  <c r="BP95" i="27"/>
  <c r="BN152" i="27"/>
  <c r="BR152" i="27"/>
  <c r="BR193" i="27"/>
  <c r="BP193" i="27"/>
  <c r="BN222" i="27"/>
  <c r="BO222" i="27"/>
  <c r="BO241" i="27"/>
  <c r="BN241" i="27"/>
  <c r="BR312" i="27"/>
  <c r="BM312" i="27"/>
  <c r="BN348" i="27"/>
  <c r="BM348" i="27"/>
  <c r="BP701" i="27"/>
  <c r="BM701" i="27"/>
  <c r="BN701" i="27"/>
  <c r="BO876" i="27"/>
  <c r="BR876" i="27"/>
  <c r="A239" i="27"/>
  <c r="BH239" i="27"/>
  <c r="BR690" i="27"/>
  <c r="BN690" i="27"/>
  <c r="BO690" i="27"/>
  <c r="BM726" i="27"/>
  <c r="BN726" i="27"/>
  <c r="BO875" i="27"/>
  <c r="BN877" i="27"/>
  <c r="BR220" i="27"/>
  <c r="BP466" i="27"/>
  <c r="BR669" i="27"/>
  <c r="BP473" i="27"/>
  <c r="BP613" i="27"/>
  <c r="BP42" i="27"/>
  <c r="BO76" i="27"/>
  <c r="BN402" i="27"/>
  <c r="BN725" i="27"/>
  <c r="BN375" i="27"/>
  <c r="BM442" i="27"/>
  <c r="BH660" i="27"/>
  <c r="A465" i="27"/>
  <c r="BH465" i="27"/>
  <c r="BN378" i="27"/>
  <c r="BP378" i="27"/>
  <c r="BO378" i="27"/>
  <c r="A199" i="27"/>
  <c r="BH199" i="27"/>
  <c r="BM431" i="27"/>
  <c r="BN431" i="27"/>
  <c r="BR666" i="27"/>
  <c r="BM666" i="27"/>
  <c r="BO132" i="27"/>
  <c r="BN132" i="27"/>
  <c r="BO221" i="27"/>
  <c r="BM221" i="27"/>
  <c r="BO52" i="27"/>
  <c r="BR52" i="27"/>
  <c r="BM646" i="27"/>
  <c r="BP593" i="27"/>
  <c r="BP249" i="27"/>
  <c r="BN168" i="27"/>
  <c r="BR592" i="27"/>
  <c r="BP77" i="27"/>
  <c r="BN867" i="27"/>
  <c r="BR837" i="27"/>
  <c r="BR103" i="27"/>
  <c r="BO836" i="27"/>
  <c r="BM376" i="27"/>
  <c r="BH498" i="27"/>
  <c r="BR838" i="27"/>
  <c r="BR473" i="27"/>
  <c r="BR800" i="27"/>
  <c r="BP431" i="27"/>
  <c r="BP666" i="27"/>
  <c r="BO638" i="27"/>
  <c r="BO666" i="27"/>
  <c r="BN104" i="27"/>
  <c r="BN221" i="27"/>
  <c r="BN44" i="27"/>
  <c r="BN326" i="27"/>
  <c r="BH502" i="27"/>
  <c r="BH678" i="27"/>
  <c r="BH26" i="27"/>
  <c r="BP638" i="27"/>
  <c r="BM638" i="27"/>
  <c r="BP787" i="27"/>
  <c r="BN787" i="27"/>
  <c r="BO168" i="27"/>
  <c r="BP168" i="27"/>
  <c r="BH854" i="27"/>
  <c r="BR708" i="27"/>
  <c r="BR344" i="27"/>
  <c r="BP602" i="27"/>
  <c r="BP381" i="27"/>
  <c r="BR85" i="27"/>
  <c r="BR875" i="27"/>
  <c r="BP437" i="27"/>
  <c r="BP334" i="27"/>
  <c r="BP878" i="27"/>
  <c r="BO334" i="27"/>
  <c r="BN640" i="27"/>
  <c r="BN757" i="27"/>
  <c r="BH687" i="27"/>
  <c r="BH391" i="27"/>
  <c r="BO595" i="27"/>
  <c r="BN595" i="27"/>
  <c r="BN810" i="27"/>
  <c r="BM810" i="27"/>
  <c r="BO165" i="27"/>
  <c r="BM165" i="27"/>
  <c r="BR44" i="27"/>
  <c r="BO873" i="27"/>
  <c r="BP536" i="27"/>
  <c r="BM536" i="27"/>
  <c r="BN536" i="27"/>
  <c r="BR104" i="27"/>
  <c r="BN576" i="27"/>
  <c r="BM378" i="27"/>
  <c r="BR645" i="27"/>
  <c r="BR282" i="27"/>
  <c r="BR874" i="27"/>
  <c r="BP676" i="27"/>
  <c r="BO732" i="27"/>
  <c r="BO773" i="27"/>
  <c r="BO67" i="27"/>
  <c r="BO254" i="27"/>
  <c r="BO847" i="27"/>
  <c r="BN779" i="27"/>
  <c r="BH180" i="27"/>
  <c r="AP331" i="27"/>
  <c r="AO331" i="27"/>
  <c r="AQ331" i="27" s="1"/>
  <c r="AO359" i="27"/>
  <c r="AQ359" i="27" s="1"/>
  <c r="AP359" i="27"/>
  <c r="A839" i="27"/>
  <c r="BH839" i="27"/>
  <c r="A428" i="27"/>
  <c r="BH428" i="27"/>
  <c r="A580" i="27"/>
  <c r="BH580" i="27"/>
  <c r="A611" i="27"/>
  <c r="BH611" i="27"/>
  <c r="A623" i="27"/>
  <c r="BH623" i="27"/>
  <c r="A741" i="27"/>
  <c r="BH741" i="27"/>
  <c r="A758" i="27"/>
  <c r="BH758" i="27"/>
  <c r="A781" i="27"/>
  <c r="BH781" i="27"/>
  <c r="A65" i="27"/>
  <c r="BH65" i="27"/>
  <c r="A95" i="27"/>
  <c r="BH95" i="27"/>
  <c r="A30" i="27"/>
  <c r="BH30" i="27"/>
  <c r="A175" i="27"/>
  <c r="BH175" i="27"/>
  <c r="A269" i="27"/>
  <c r="BH269" i="27"/>
  <c r="A348" i="27"/>
  <c r="BH348" i="27"/>
  <c r="BN821" i="27"/>
  <c r="BR821" i="27"/>
  <c r="BN412" i="27"/>
  <c r="BP412" i="27"/>
  <c r="BO412" i="27"/>
  <c r="BP424" i="27"/>
  <c r="BM424" i="27"/>
  <c r="BN495" i="27"/>
  <c r="BO495" i="27"/>
  <c r="BP535" i="27"/>
  <c r="BN535" i="27"/>
  <c r="BR535" i="27"/>
  <c r="BN579" i="27"/>
  <c r="BM579" i="27"/>
  <c r="BR591" i="27"/>
  <c r="BP591" i="27"/>
  <c r="BN591" i="27"/>
  <c r="BO686" i="27"/>
  <c r="BN686" i="27"/>
  <c r="BM744" i="27"/>
  <c r="BN744" i="27"/>
  <c r="BR744" i="27"/>
  <c r="BN752" i="27"/>
  <c r="BM752" i="27"/>
  <c r="BP655" i="27"/>
  <c r="BN655" i="27"/>
  <c r="BO683" i="27"/>
  <c r="BN683" i="27"/>
  <c r="BR98" i="27"/>
  <c r="BN98" i="27"/>
  <c r="BO98" i="27"/>
  <c r="BN91" i="27"/>
  <c r="BR91" i="27"/>
  <c r="BP91" i="27"/>
  <c r="BR21" i="27"/>
  <c r="BO21" i="27"/>
  <c r="BN21" i="27"/>
  <c r="BM21" i="27"/>
  <c r="BP196" i="27"/>
  <c r="BO196" i="27"/>
  <c r="BM196" i="27"/>
  <c r="BN212" i="27"/>
  <c r="BR212" i="27"/>
  <c r="BP212" i="27"/>
  <c r="BP238" i="27"/>
  <c r="BN238" i="27"/>
  <c r="BN292" i="27"/>
  <c r="BO292" i="27"/>
  <c r="BN47" i="27"/>
  <c r="BP47" i="27"/>
  <c r="BO322" i="27"/>
  <c r="BR322" i="27"/>
  <c r="BO336" i="27"/>
  <c r="BR336" i="27"/>
  <c r="BP355" i="27"/>
  <c r="BN355" i="27"/>
  <c r="BO853" i="27"/>
  <c r="BR853" i="27"/>
  <c r="BR378" i="27"/>
  <c r="A775" i="27"/>
  <c r="BH775" i="27"/>
  <c r="A97" i="27"/>
  <c r="BH97" i="27"/>
  <c r="BN480" i="27"/>
  <c r="BM480" i="27"/>
  <c r="BP480" i="27"/>
  <c r="BR480" i="27"/>
  <c r="BR689" i="27"/>
  <c r="BM689" i="27"/>
  <c r="BR536" i="27"/>
  <c r="BP446" i="27"/>
  <c r="BN446" i="27"/>
  <c r="BR879" i="27"/>
  <c r="BP44" i="27"/>
  <c r="BP735" i="27"/>
  <c r="BP266" i="27"/>
  <c r="BP374" i="27"/>
  <c r="BO689" i="27"/>
  <c r="BN573" i="27"/>
  <c r="BN819" i="27"/>
  <c r="BO819" i="27"/>
  <c r="BR819" i="27"/>
  <c r="BM419" i="27"/>
  <c r="BO419" i="27"/>
  <c r="BP419" i="27"/>
  <c r="BP462" i="27"/>
  <c r="BR462" i="27"/>
  <c r="BN462" i="27"/>
  <c r="BM489" i="27"/>
  <c r="BO489" i="27"/>
  <c r="BM558" i="27"/>
  <c r="BR558" i="27"/>
  <c r="BN583" i="27"/>
  <c r="BR583" i="27"/>
  <c r="BM583" i="27"/>
  <c r="BN597" i="27"/>
  <c r="BP597" i="27"/>
  <c r="BM616" i="27"/>
  <c r="BO616" i="27"/>
  <c r="BM688" i="27"/>
  <c r="BO688" i="27"/>
  <c r="BR746" i="27"/>
  <c r="BM746" i="27"/>
  <c r="BN746" i="27"/>
  <c r="BR660" i="27"/>
  <c r="BP660" i="27"/>
  <c r="BP681" i="27"/>
  <c r="BO681" i="27"/>
  <c r="BR798" i="27"/>
  <c r="BM798" i="27"/>
  <c r="BR60" i="27"/>
  <c r="BO60" i="27"/>
  <c r="BM101" i="27"/>
  <c r="BN101" i="27"/>
  <c r="BR101" i="27"/>
  <c r="BN94" i="27"/>
  <c r="BR94" i="27"/>
  <c r="BM94" i="27"/>
  <c r="BM124" i="27"/>
  <c r="BP124" i="27"/>
  <c r="BN20" i="27"/>
  <c r="BP20" i="27"/>
  <c r="BR20" i="27"/>
  <c r="BR27" i="27"/>
  <c r="BN27" i="27"/>
  <c r="BO27" i="27"/>
  <c r="BR206" i="27"/>
  <c r="BO206" i="27"/>
  <c r="BN206" i="27"/>
  <c r="BO209" i="27"/>
  <c r="BR209" i="27"/>
  <c r="BN209" i="27"/>
  <c r="BN239" i="27"/>
  <c r="BP239" i="27"/>
  <c r="BR276" i="27"/>
  <c r="BM276" i="27"/>
  <c r="BN291" i="27"/>
  <c r="BO291" i="27"/>
  <c r="BR291" i="27"/>
  <c r="BP50" i="27"/>
  <c r="BN50" i="27"/>
  <c r="BM50" i="27"/>
  <c r="BP321" i="27"/>
  <c r="BO321" i="27"/>
  <c r="BR321" i="27"/>
  <c r="BM335" i="27"/>
  <c r="BP335" i="27"/>
  <c r="BN353" i="27"/>
  <c r="BP353" i="27"/>
  <c r="BN371" i="27"/>
  <c r="BM371" i="27"/>
  <c r="BM391" i="27"/>
  <c r="BP391" i="27"/>
  <c r="BN863" i="27"/>
  <c r="BR863" i="27"/>
  <c r="BO863" i="27"/>
  <c r="BP854" i="27"/>
  <c r="BM854" i="27"/>
  <c r="BO854" i="27"/>
  <c r="BO627" i="27"/>
  <c r="BM627" i="27"/>
  <c r="BM301" i="27"/>
  <c r="BN301" i="27"/>
  <c r="BP301" i="27"/>
  <c r="A728" i="27"/>
  <c r="BH728" i="27"/>
  <c r="A185" i="27"/>
  <c r="BH185" i="27"/>
  <c r="BM466" i="27"/>
  <c r="BO466" i="27"/>
  <c r="BN625" i="27"/>
  <c r="BP625" i="27"/>
  <c r="BM625" i="27"/>
  <c r="BR625" i="27"/>
  <c r="BN151" i="27"/>
  <c r="BM151" i="27"/>
  <c r="BR151" i="27"/>
  <c r="BP151" i="27"/>
  <c r="BN344" i="27"/>
  <c r="BM344" i="27"/>
  <c r="BR376" i="27"/>
  <c r="BO282" i="27"/>
  <c r="BM877" i="27"/>
  <c r="BP708" i="27"/>
  <c r="BO332" i="27"/>
  <c r="BO331" i="27"/>
  <c r="BR739" i="27"/>
  <c r="BR221" i="27"/>
  <c r="BO770" i="27"/>
  <c r="BN479" i="27"/>
  <c r="BH746" i="27"/>
  <c r="BR442" i="27"/>
  <c r="BR431" i="27"/>
  <c r="BR363" i="27"/>
  <c r="BP177" i="27"/>
  <c r="BP54" i="27"/>
  <c r="BO431" i="27"/>
  <c r="BN707" i="27"/>
  <c r="BN154" i="27"/>
  <c r="BH489" i="27"/>
  <c r="A462" i="27"/>
  <c r="BH462" i="27"/>
  <c r="A276" i="27"/>
  <c r="BH276" i="27"/>
  <c r="A335" i="27"/>
  <c r="BH335" i="27"/>
  <c r="BN856" i="27"/>
  <c r="BP856" i="27"/>
  <c r="BM856" i="27"/>
  <c r="A13" i="27"/>
  <c r="BH13" i="27"/>
  <c r="BN506" i="27"/>
  <c r="BM506" i="27"/>
  <c r="BO506" i="27"/>
  <c r="BN593" i="27"/>
  <c r="BM593" i="27"/>
  <c r="BN642" i="27"/>
  <c r="BP642" i="27"/>
  <c r="BO642" i="27"/>
  <c r="BO267" i="27"/>
  <c r="BP267" i="27"/>
  <c r="BM359" i="27"/>
  <c r="BO359" i="27"/>
  <c r="BM205" i="27"/>
  <c r="BN444" i="27"/>
  <c r="BP444" i="27"/>
  <c r="BP376" i="27"/>
  <c r="BN284" i="27"/>
  <c r="BP205" i="27"/>
  <c r="BO420" i="27"/>
  <c r="BM267" i="27"/>
  <c r="BH371" i="27"/>
  <c r="BR576" i="27"/>
  <c r="BR374" i="27"/>
  <c r="BN164" i="27"/>
  <c r="BM183" i="27"/>
  <c r="BR437" i="27"/>
  <c r="BR787" i="27"/>
  <c r="BR113" i="27"/>
  <c r="BR167" i="27"/>
  <c r="BR305" i="27"/>
  <c r="BO444" i="27"/>
  <c r="BN837" i="27"/>
  <c r="BN113" i="27"/>
  <c r="BN52" i="27"/>
  <c r="BM150" i="27"/>
  <c r="BH485" i="27"/>
  <c r="BH209" i="27"/>
  <c r="BH616" i="27"/>
  <c r="BH531" i="27"/>
  <c r="BH431" i="27"/>
  <c r="BH430" i="27"/>
  <c r="BH419" i="27"/>
  <c r="A466" i="27"/>
  <c r="BH466" i="27"/>
  <c r="A220" i="27"/>
  <c r="BH220" i="27"/>
  <c r="A376" i="27"/>
  <c r="BH376" i="27"/>
  <c r="BP529" i="27"/>
  <c r="BM529" i="27"/>
  <c r="BM285" i="27"/>
  <c r="BP285" i="27"/>
  <c r="BR738" i="27"/>
  <c r="BR497" i="27"/>
  <c r="BR760" i="27"/>
  <c r="BR137" i="27"/>
  <c r="BR866" i="27"/>
  <c r="BP640" i="27"/>
  <c r="BP103" i="27"/>
  <c r="BP131" i="27"/>
  <c r="BP17" i="27"/>
  <c r="BO404" i="27"/>
  <c r="BO549" i="27"/>
  <c r="BO592" i="27"/>
  <c r="BO725" i="27"/>
  <c r="BO17" i="27"/>
  <c r="BO45" i="27"/>
  <c r="BO347" i="27"/>
  <c r="BN448" i="27"/>
  <c r="BN592" i="27"/>
  <c r="BN793" i="27"/>
  <c r="BN90" i="27"/>
  <c r="BM492" i="27"/>
  <c r="BM793" i="27"/>
  <c r="BM154" i="27"/>
  <c r="BM211" i="27"/>
  <c r="BM305" i="27"/>
  <c r="BM866" i="27"/>
  <c r="BH708" i="27"/>
  <c r="BH359" i="27"/>
  <c r="BO37" i="27"/>
  <c r="BP37" i="27"/>
  <c r="A638" i="27"/>
  <c r="BH638" i="27"/>
  <c r="A132" i="27"/>
  <c r="BH132" i="27"/>
  <c r="A875" i="27"/>
  <c r="BH875" i="27"/>
  <c r="BP454" i="27"/>
  <c r="BN454" i="27"/>
  <c r="BO582" i="27"/>
  <c r="BP582" i="27"/>
  <c r="BM159" i="27"/>
  <c r="BP159" i="27"/>
  <c r="BN159" i="27"/>
  <c r="BN197" i="27"/>
  <c r="BP197" i="27"/>
  <c r="BM256" i="27"/>
  <c r="BN256" i="27"/>
  <c r="BP256" i="27"/>
  <c r="BP333" i="27"/>
  <c r="BO333" i="27"/>
  <c r="BR444" i="27"/>
  <c r="BR423" i="27"/>
  <c r="BR207" i="27"/>
  <c r="BR285" i="27"/>
  <c r="BP800" i="27"/>
  <c r="BP840" i="27"/>
  <c r="BO677" i="27"/>
  <c r="BO131" i="27"/>
  <c r="BO224" i="27"/>
  <c r="BO49" i="27"/>
  <c r="BO305" i="27"/>
  <c r="BO387" i="27"/>
  <c r="BN475" i="27"/>
  <c r="BN738" i="27"/>
  <c r="BM497" i="27"/>
  <c r="BH402" i="27"/>
  <c r="BH593" i="27"/>
  <c r="BH104" i="27"/>
  <c r="BH247" i="27"/>
  <c r="BH52" i="27"/>
  <c r="A773" i="27"/>
  <c r="BH773" i="27"/>
  <c r="A669" i="27"/>
  <c r="BH669" i="27"/>
  <c r="A115" i="27"/>
  <c r="BH115" i="27"/>
  <c r="A168" i="27"/>
  <c r="BH168" i="27"/>
  <c r="BR245" i="27"/>
  <c r="BM245" i="27"/>
  <c r="BN245" i="27"/>
  <c r="BM304" i="27"/>
  <c r="BP304" i="27"/>
  <c r="BM370" i="27"/>
  <c r="BO370" i="27"/>
  <c r="BR370" i="27"/>
  <c r="BP48" i="27"/>
  <c r="BO304" i="27"/>
  <c r="BR833" i="27"/>
  <c r="BR529" i="27"/>
  <c r="BP370" i="27"/>
  <c r="BO753" i="27"/>
  <c r="BN703" i="27"/>
  <c r="BR479" i="27"/>
  <c r="BR605" i="27"/>
  <c r="BR79" i="27"/>
  <c r="BP540" i="27"/>
  <c r="BP731" i="27"/>
  <c r="BP760" i="27"/>
  <c r="BP658" i="27"/>
  <c r="BP794" i="27"/>
  <c r="BP79" i="27"/>
  <c r="BP90" i="27"/>
  <c r="BP136" i="27"/>
  <c r="BO738" i="27"/>
  <c r="BO682" i="27"/>
  <c r="BO136" i="27"/>
  <c r="BO48" i="27"/>
  <c r="BO350" i="27"/>
  <c r="BN150" i="27"/>
  <c r="BN23" i="27"/>
  <c r="BM540" i="27"/>
  <c r="BM609" i="27"/>
  <c r="BM131" i="27"/>
  <c r="BM17" i="27"/>
  <c r="BM182" i="27"/>
  <c r="BH480" i="27"/>
  <c r="BH666" i="27"/>
  <c r="BO300" i="27"/>
  <c r="A879" i="27"/>
  <c r="BH879" i="27"/>
  <c r="BP598" i="27"/>
  <c r="BO598" i="27"/>
  <c r="BM730" i="27"/>
  <c r="BN730" i="27"/>
  <c r="BN658" i="27"/>
  <c r="BO658" i="27"/>
  <c r="BO211" i="27"/>
  <c r="BR211" i="27"/>
  <c r="BN182" i="27"/>
  <c r="BH76" i="27"/>
  <c r="BP677" i="27"/>
  <c r="BP245" i="27"/>
  <c r="BO567" i="27"/>
  <c r="BO128" i="27"/>
  <c r="BN388" i="27"/>
  <c r="BH334" i="27"/>
  <c r="BR421" i="27"/>
  <c r="BP609" i="27"/>
  <c r="BP730" i="27"/>
  <c r="BP793" i="27"/>
  <c r="BO479" i="27"/>
  <c r="BO640" i="27"/>
  <c r="BO776" i="27"/>
  <c r="BO103" i="27"/>
  <c r="BN437" i="27"/>
  <c r="BN243" i="27"/>
  <c r="BM507" i="27"/>
  <c r="BM605" i="27"/>
  <c r="BM707" i="27"/>
  <c r="BM45" i="27"/>
  <c r="A558" i="27"/>
  <c r="BH558" i="27"/>
  <c r="A583" i="27"/>
  <c r="BH583" i="27"/>
  <c r="A688" i="27"/>
  <c r="BH688" i="27"/>
  <c r="A20" i="27"/>
  <c r="BH20" i="27"/>
  <c r="A27" i="27"/>
  <c r="BH27" i="27"/>
  <c r="A233" i="27"/>
  <c r="BH233" i="27"/>
  <c r="A291" i="27"/>
  <c r="BH291" i="27"/>
  <c r="A311" i="27"/>
  <c r="BH311" i="27"/>
  <c r="A321" i="27"/>
  <c r="BH321" i="27"/>
  <c r="A863" i="27"/>
  <c r="BH863" i="27"/>
  <c r="BM672" i="27"/>
  <c r="BN672" i="27"/>
  <c r="BN282" i="27"/>
  <c r="BM282" i="27"/>
  <c r="BP35" i="27"/>
  <c r="BN35" i="27"/>
  <c r="BO301" i="27"/>
  <c r="BR301" i="27"/>
  <c r="BM332" i="27"/>
  <c r="BP332" i="27"/>
  <c r="BP361" i="27"/>
  <c r="BM361" i="27"/>
  <c r="BM374" i="27"/>
  <c r="BO374" i="27"/>
  <c r="BR877" i="27"/>
  <c r="BO877" i="27"/>
  <c r="BP49" i="27"/>
  <c r="A827" i="27"/>
  <c r="BH827" i="27"/>
  <c r="A449" i="27"/>
  <c r="BH449" i="27"/>
  <c r="A410" i="27"/>
  <c r="BH410" i="27"/>
  <c r="A460" i="27"/>
  <c r="BH460" i="27"/>
  <c r="A486" i="27"/>
  <c r="BH486" i="27"/>
  <c r="A661" i="27"/>
  <c r="BH661" i="27"/>
  <c r="A673" i="27"/>
  <c r="BH673" i="27"/>
  <c r="A93" i="27"/>
  <c r="BH93" i="27"/>
  <c r="BM837" i="27"/>
  <c r="BO837" i="27"/>
  <c r="BP442" i="27"/>
  <c r="BN442" i="27"/>
  <c r="BP420" i="27"/>
  <c r="BN420" i="27"/>
  <c r="BO515" i="27"/>
  <c r="BM515" i="27"/>
  <c r="BN773" i="27"/>
  <c r="BP773" i="27"/>
  <c r="BN669" i="27"/>
  <c r="BP669" i="27"/>
  <c r="BM67" i="27"/>
  <c r="BR67" i="27"/>
  <c r="BR115" i="27"/>
  <c r="BM115" i="27"/>
  <c r="BN115" i="27"/>
  <c r="BM220" i="27"/>
  <c r="BN220" i="27"/>
  <c r="BR249" i="27"/>
  <c r="BM249" i="27"/>
  <c r="BN249" i="27"/>
  <c r="BM284" i="27"/>
  <c r="BP284" i="27"/>
  <c r="BO42" i="27"/>
  <c r="BR42" i="27"/>
  <c r="BP52" i="27"/>
  <c r="BM52" i="27"/>
  <c r="BR306" i="27"/>
  <c r="BN306" i="27"/>
  <c r="BM331" i="27"/>
  <c r="BP331" i="27"/>
  <c r="BM54" i="27"/>
  <c r="BO54" i="27"/>
  <c r="BR54" i="27"/>
  <c r="BN689" i="27"/>
  <c r="BP689" i="27"/>
  <c r="BM879" i="27"/>
  <c r="BO879" i="27"/>
  <c r="BP875" i="27"/>
  <c r="BM875" i="27"/>
  <c r="BO855" i="27"/>
  <c r="BR855" i="27"/>
  <c r="BR600" i="27"/>
  <c r="BO600" i="27"/>
  <c r="BN722" i="27"/>
  <c r="BP722" i="27"/>
  <c r="BM749" i="27"/>
  <c r="BO749" i="27"/>
  <c r="BP319" i="27"/>
  <c r="BN319" i="27"/>
  <c r="BR454" i="27"/>
  <c r="BR822" i="27"/>
  <c r="BR448" i="27"/>
  <c r="BR549" i="27"/>
  <c r="BP350" i="27"/>
  <c r="BP703" i="27"/>
  <c r="BO760" i="27"/>
  <c r="BO79" i="27"/>
  <c r="BO87" i="27"/>
  <c r="BO866" i="27"/>
  <c r="BN822" i="27"/>
  <c r="BM833" i="27"/>
  <c r="BM458" i="27"/>
  <c r="BM136" i="27"/>
  <c r="BH420" i="27"/>
  <c r="BH613" i="27"/>
  <c r="BH190" i="27"/>
  <c r="BR458" i="27"/>
  <c r="BR493" i="27"/>
  <c r="BR567" i="27"/>
  <c r="BR346" i="27"/>
  <c r="BO492" i="27"/>
  <c r="BO90" i="27"/>
  <c r="BO197" i="27"/>
  <c r="BN237" i="27"/>
  <c r="BN300" i="27"/>
  <c r="BN370" i="27"/>
  <c r="BN811" i="27"/>
  <c r="BM48" i="27"/>
  <c r="BM838" i="27"/>
  <c r="BO838" i="27"/>
  <c r="BO399" i="27"/>
  <c r="BM399" i="27"/>
  <c r="BM533" i="27"/>
  <c r="BN533" i="27"/>
  <c r="BO578" i="27"/>
  <c r="BM578" i="27"/>
  <c r="BN770" i="27"/>
  <c r="BP770" i="27"/>
  <c r="BN645" i="27"/>
  <c r="BP645" i="27"/>
  <c r="BN71" i="27"/>
  <c r="BO71" i="27"/>
  <c r="BM66" i="27"/>
  <c r="BR66" i="27"/>
  <c r="BN66" i="27"/>
  <c r="BM81" i="27"/>
  <c r="BN81" i="27"/>
  <c r="BM207" i="27"/>
  <c r="BN207" i="27"/>
  <c r="BM139" i="27"/>
  <c r="BN139" i="27"/>
  <c r="BN299" i="27"/>
  <c r="BP299" i="27"/>
  <c r="BM299" i="27"/>
  <c r="BR347" i="27"/>
  <c r="BN347" i="27"/>
  <c r="BP363" i="27"/>
  <c r="BM363" i="27"/>
  <c r="BO363" i="27"/>
  <c r="BM53" i="27"/>
  <c r="BO53" i="27"/>
  <c r="BR53" i="27"/>
  <c r="BN53" i="27"/>
  <c r="BP702" i="27"/>
  <c r="BM702" i="27"/>
  <c r="BR878" i="27"/>
  <c r="BN878" i="27"/>
  <c r="BN874" i="27"/>
  <c r="BP874" i="27"/>
  <c r="BR197" i="27"/>
  <c r="BO605" i="27"/>
  <c r="BO23" i="27"/>
  <c r="BN578" i="27"/>
  <c r="BH146" i="27"/>
  <c r="A265" i="27"/>
  <c r="BH265" i="27"/>
  <c r="A323" i="27"/>
  <c r="BH323" i="27"/>
  <c r="A383" i="27"/>
  <c r="BH383" i="27"/>
  <c r="A862" i="27"/>
  <c r="BH862" i="27"/>
  <c r="BO539" i="27"/>
  <c r="BP539" i="27"/>
  <c r="BP596" i="27"/>
  <c r="BO596" i="27"/>
  <c r="BN623" i="27"/>
  <c r="BP623" i="27"/>
  <c r="BN717" i="27"/>
  <c r="BP717" i="27"/>
  <c r="BO717" i="27"/>
  <c r="BP769" i="27"/>
  <c r="BO769" i="27"/>
  <c r="BP644" i="27"/>
  <c r="BO644" i="27"/>
  <c r="BM644" i="27"/>
  <c r="BN802" i="27"/>
  <c r="BP802" i="27"/>
  <c r="BO802" i="27"/>
  <c r="BM802" i="27"/>
  <c r="BM781" i="27"/>
  <c r="BR781" i="27"/>
  <c r="BP75" i="27"/>
  <c r="BO75" i="27"/>
  <c r="BR112" i="27"/>
  <c r="BM112" i="27"/>
  <c r="BM152" i="27"/>
  <c r="BP152" i="27"/>
  <c r="BO14" i="27"/>
  <c r="BR14" i="27"/>
  <c r="BM30" i="27"/>
  <c r="BN30" i="27"/>
  <c r="BP30" i="27"/>
  <c r="BO176" i="27"/>
  <c r="BR176" i="27"/>
  <c r="BM175" i="27"/>
  <c r="BN175" i="27"/>
  <c r="BN287" i="27"/>
  <c r="BM287" i="27"/>
  <c r="BP287" i="27"/>
  <c r="BO41" i="27"/>
  <c r="BR41" i="27"/>
  <c r="BM325" i="27"/>
  <c r="BO325" i="27"/>
  <c r="BN179" i="27"/>
  <c r="A506" i="27"/>
  <c r="BH506" i="27"/>
  <c r="A576" i="27"/>
  <c r="BH576" i="27"/>
  <c r="A284" i="27"/>
  <c r="BH284" i="27"/>
  <c r="BM404" i="27"/>
  <c r="BN404" i="27"/>
  <c r="BP631" i="27"/>
  <c r="BO631" i="27"/>
  <c r="BN753" i="27"/>
  <c r="BP753" i="27"/>
  <c r="BM96" i="27"/>
  <c r="BN96" i="27"/>
  <c r="BP96" i="27"/>
  <c r="BM34" i="27"/>
  <c r="BN34" i="27"/>
  <c r="BP34" i="27"/>
  <c r="BO278" i="27"/>
  <c r="BR278" i="27"/>
  <c r="BN278" i="27"/>
  <c r="BN720" i="27"/>
  <c r="BM454" i="27"/>
  <c r="BH855" i="27"/>
  <c r="AT233" i="27"/>
  <c r="AS233" i="27"/>
  <c r="AU233" i="27" s="1"/>
  <c r="BR707" i="27"/>
  <c r="BR793" i="27"/>
  <c r="BR109" i="27"/>
  <c r="BR150" i="27"/>
  <c r="BR350" i="27"/>
  <c r="BP404" i="27"/>
  <c r="BP475" i="27"/>
  <c r="BP23" i="27"/>
  <c r="BO730" i="27"/>
  <c r="BO245" i="27"/>
  <c r="BM570" i="27"/>
  <c r="BM722" i="27"/>
  <c r="BH54" i="27"/>
  <c r="BB321" i="27"/>
  <c r="BB692" i="27"/>
  <c r="BN492" i="27"/>
  <c r="BN83" i="27"/>
  <c r="BN285" i="27"/>
  <c r="BN333" i="27"/>
  <c r="BM316" i="27"/>
  <c r="BH151" i="27"/>
  <c r="A536" i="27"/>
  <c r="BH536" i="27"/>
  <c r="BM224" i="27"/>
  <c r="BN224" i="27"/>
  <c r="BP224" i="27"/>
  <c r="BR598" i="27"/>
  <c r="BP784" i="27"/>
  <c r="BO285" i="27"/>
  <c r="BR492" i="27"/>
  <c r="BR658" i="27"/>
  <c r="BR96" i="27"/>
  <c r="BR273" i="27"/>
  <c r="BP749" i="27"/>
  <c r="BO423" i="27"/>
  <c r="BN399" i="27"/>
  <c r="BN609" i="27"/>
  <c r="BN304" i="27"/>
  <c r="BN316" i="27"/>
  <c r="BM784" i="27"/>
  <c r="BM326" i="27"/>
  <c r="BH515" i="27"/>
  <c r="BH267" i="27"/>
  <c r="BB391" i="27"/>
  <c r="BR629" i="27"/>
  <c r="BR749" i="27"/>
  <c r="BR48" i="27"/>
  <c r="BR704" i="27"/>
  <c r="BP847" i="27"/>
  <c r="BO447" i="27"/>
  <c r="BM421" i="27"/>
  <c r="BM567" i="27"/>
  <c r="BM720" i="27"/>
  <c r="BM103" i="27"/>
  <c r="BM197" i="27"/>
  <c r="BM273" i="27"/>
  <c r="BM703" i="27"/>
  <c r="BH787" i="27"/>
  <c r="BH205" i="27"/>
  <c r="BH331" i="27"/>
  <c r="BR720" i="27"/>
  <c r="BR753" i="27"/>
  <c r="BR155" i="27"/>
  <c r="BR34" i="27"/>
  <c r="BR243" i="27"/>
  <c r="BR387" i="27"/>
  <c r="BR703" i="27"/>
  <c r="BR840" i="27"/>
  <c r="BP567" i="27"/>
  <c r="BP663" i="27"/>
  <c r="BP66" i="27"/>
  <c r="BP113" i="27"/>
  <c r="BP150" i="27"/>
  <c r="BP45" i="27"/>
  <c r="BO448" i="27"/>
  <c r="BO645" i="27"/>
  <c r="BO34" i="27"/>
  <c r="BO299" i="27"/>
  <c r="BN663" i="27"/>
  <c r="BN786" i="27"/>
  <c r="BN177" i="27"/>
  <c r="BN211" i="27"/>
  <c r="BN840" i="27"/>
  <c r="BM629" i="27"/>
  <c r="BM333" i="27"/>
  <c r="BM381" i="27"/>
  <c r="BH433" i="27"/>
  <c r="BH625" i="27"/>
  <c r="A378" i="27"/>
  <c r="BH378" i="27"/>
  <c r="BM425" i="27"/>
  <c r="BO425" i="27"/>
  <c r="BO507" i="27"/>
  <c r="BN507" i="27"/>
  <c r="BO472" i="27"/>
  <c r="BM472" i="27"/>
  <c r="BP472" i="27"/>
  <c r="BN472" i="27"/>
  <c r="BP762" i="27"/>
  <c r="BM762" i="27"/>
  <c r="BO755" i="27"/>
  <c r="BM755" i="27"/>
  <c r="BM657" i="27"/>
  <c r="BP657" i="27"/>
  <c r="BN74" i="27"/>
  <c r="BO74" i="27"/>
  <c r="BO31" i="27"/>
  <c r="BN31" i="27"/>
  <c r="BP198" i="27"/>
  <c r="BM198" i="27"/>
  <c r="BH726" i="27"/>
  <c r="BB313" i="27"/>
  <c r="BB857" i="27"/>
  <c r="BN17" i="27"/>
  <c r="BR475" i="27"/>
  <c r="BR581" i="27"/>
  <c r="BR177" i="27"/>
  <c r="BR139" i="27"/>
  <c r="BR299" i="27"/>
  <c r="BR847" i="27"/>
  <c r="BP425" i="27"/>
  <c r="BP776" i="27"/>
  <c r="BP682" i="27"/>
  <c r="BP866" i="27"/>
  <c r="BO473" i="27"/>
  <c r="BO83" i="27"/>
  <c r="BO177" i="27"/>
  <c r="BO702" i="27"/>
  <c r="BO840" i="27"/>
  <c r="BN421" i="27"/>
  <c r="BN529" i="27"/>
  <c r="BN572" i="27"/>
  <c r="BN136" i="27"/>
  <c r="BN223" i="27"/>
  <c r="BN45" i="27"/>
  <c r="BN350" i="27"/>
  <c r="BM760" i="27"/>
  <c r="BM79" i="27"/>
  <c r="BM108" i="27"/>
  <c r="BM347" i="27"/>
  <c r="BH24" i="27"/>
  <c r="BH42" i="27"/>
  <c r="BP83" i="27"/>
  <c r="A739" i="27"/>
  <c r="BH739" i="27"/>
  <c r="BO833" i="27"/>
  <c r="BN833" i="27"/>
  <c r="BP128" i="27"/>
  <c r="BN128" i="27"/>
  <c r="BP387" i="27"/>
  <c r="BM387" i="27"/>
  <c r="BR784" i="27"/>
  <c r="BM237" i="27"/>
  <c r="BR582" i="27"/>
  <c r="BR613" i="27"/>
  <c r="BR640" i="27"/>
  <c r="BR776" i="27"/>
  <c r="BR682" i="27"/>
  <c r="BR164" i="27"/>
  <c r="BR333" i="27"/>
  <c r="BR364" i="27"/>
  <c r="BR811" i="27"/>
  <c r="BP822" i="27"/>
  <c r="BP448" i="27"/>
  <c r="BP421" i="27"/>
  <c r="BP458" i="27"/>
  <c r="BP576" i="27"/>
  <c r="BP739" i="27"/>
  <c r="BP154" i="27"/>
  <c r="BP182" i="27"/>
  <c r="BP811" i="27"/>
  <c r="BO437" i="27"/>
  <c r="BO533" i="27"/>
  <c r="BO663" i="27"/>
  <c r="BO96" i="27"/>
  <c r="BO182" i="27"/>
  <c r="BO220" i="27"/>
  <c r="BO256" i="27"/>
  <c r="BO376" i="27"/>
  <c r="BN466" i="27"/>
  <c r="BN755" i="27"/>
  <c r="BN800" i="27"/>
  <c r="BN267" i="27"/>
  <c r="BM576" i="27"/>
  <c r="BM598" i="27"/>
  <c r="BM669" i="27"/>
  <c r="BM128" i="27"/>
  <c r="BM168" i="27"/>
  <c r="BM811" i="27"/>
  <c r="BH442" i="27"/>
  <c r="BH573" i="27"/>
  <c r="BH745" i="27"/>
  <c r="BH642" i="27"/>
  <c r="BH67" i="27"/>
  <c r="BR506" i="27"/>
  <c r="BR76" i="27"/>
  <c r="BR154" i="27"/>
  <c r="BR868" i="27"/>
  <c r="BP578" i="27"/>
  <c r="BP600" i="27"/>
  <c r="BP738" i="27"/>
  <c r="BP71" i="27"/>
  <c r="BP104" i="27"/>
  <c r="BP132" i="27"/>
  <c r="BO405" i="27"/>
  <c r="BO593" i="27"/>
  <c r="BO726" i="27"/>
  <c r="BO207" i="27"/>
  <c r="BO344" i="27"/>
  <c r="BO381" i="27"/>
  <c r="BN473" i="27"/>
  <c r="BN631" i="27"/>
  <c r="BN273" i="27"/>
  <c r="BM800" i="27"/>
  <c r="BM164" i="27"/>
  <c r="BM210" i="27"/>
  <c r="BM306" i="27"/>
  <c r="BM868" i="27"/>
  <c r="AZ36" i="27"/>
  <c r="BM204" i="27"/>
  <c r="BR816" i="27"/>
  <c r="BR622" i="27"/>
  <c r="BP828" i="27"/>
  <c r="BO429" i="27"/>
  <c r="BP697" i="27"/>
  <c r="BO727" i="27"/>
  <c r="BM398" i="27"/>
  <c r="BM352" i="27"/>
  <c r="BR788" i="27"/>
  <c r="BR86" i="27"/>
  <c r="BP467" i="27"/>
  <c r="BN323" i="27"/>
  <c r="BP553" i="27"/>
  <c r="BP148" i="27"/>
  <c r="BO265" i="27"/>
  <c r="BR851" i="27"/>
  <c r="BN352" i="27"/>
  <c r="BN127" i="27"/>
  <c r="BO86" i="27"/>
  <c r="BH681" i="27"/>
  <c r="BH647" i="27"/>
  <c r="BH836" i="27"/>
  <c r="BP498" i="27"/>
  <c r="BO531" i="27"/>
  <c r="BN7" i="27"/>
  <c r="BN263" i="27"/>
  <c r="BM819" i="27"/>
  <c r="BM353" i="27"/>
  <c r="BN411" i="27"/>
  <c r="AZ273" i="27"/>
  <c r="BR498" i="27"/>
  <c r="BR688" i="27"/>
  <c r="BR353" i="27"/>
  <c r="BP531" i="27"/>
  <c r="BO498" i="27"/>
  <c r="BO94" i="27"/>
  <c r="BO239" i="27"/>
  <c r="BO335" i="27"/>
  <c r="BN531" i="27"/>
  <c r="AZ299" i="27"/>
  <c r="AZ381" i="27"/>
  <c r="AZ847" i="27"/>
  <c r="BH77" i="27"/>
  <c r="BR872" i="27"/>
  <c r="BP618" i="27"/>
  <c r="BR634" i="27"/>
  <c r="BR360" i="27"/>
  <c r="BP742" i="27"/>
  <c r="BO293" i="27"/>
  <c r="BH709" i="27"/>
  <c r="BR59" i="27"/>
  <c r="BR254" i="27"/>
  <c r="BP757" i="27"/>
  <c r="BP216" i="27"/>
  <c r="BO527" i="27"/>
  <c r="BO77" i="27"/>
  <c r="BO16" i="27"/>
  <c r="BO170" i="27"/>
  <c r="BO872" i="27"/>
  <c r="BN519" i="27"/>
  <c r="BN732" i="27"/>
  <c r="BN727" i="27"/>
  <c r="BN643" i="27"/>
  <c r="BN671" i="27"/>
  <c r="BN192" i="27"/>
  <c r="BN360" i="27"/>
  <c r="BN807" i="27"/>
  <c r="BN697" i="27"/>
  <c r="BM508" i="27"/>
  <c r="BM487" i="27"/>
  <c r="BM577" i="27"/>
  <c r="BM735" i="27"/>
  <c r="BM643" i="27"/>
  <c r="BM117" i="27"/>
  <c r="BM254" i="27"/>
  <c r="AZ532" i="27"/>
  <c r="BR204" i="27"/>
  <c r="BR807" i="27"/>
  <c r="BP700" i="27"/>
  <c r="BO488" i="27"/>
  <c r="BO767" i="27"/>
  <c r="BM37" i="27"/>
  <c r="BH608" i="27"/>
  <c r="BR828" i="27"/>
  <c r="BR127" i="27"/>
  <c r="BR149" i="27"/>
  <c r="BP58" i="27"/>
  <c r="BP174" i="27"/>
  <c r="BN828" i="27"/>
  <c r="BR432" i="27"/>
  <c r="BR500" i="27"/>
  <c r="BR471" i="27"/>
  <c r="BR563" i="27"/>
  <c r="BR751" i="27"/>
  <c r="BR779" i="27"/>
  <c r="BR10" i="27"/>
  <c r="BR265" i="27"/>
  <c r="BR43" i="27"/>
  <c r="BR324" i="27"/>
  <c r="BR697" i="27"/>
  <c r="BP432" i="27"/>
  <c r="BP665" i="27"/>
  <c r="BP801" i="27"/>
  <c r="BP70" i="27"/>
  <c r="BP86" i="27"/>
  <c r="BP270" i="27"/>
  <c r="BO828" i="27"/>
  <c r="BO612" i="27"/>
  <c r="BO634" i="27"/>
  <c r="BO676" i="27"/>
  <c r="BO228" i="27"/>
  <c r="BO251" i="27"/>
  <c r="BO323" i="27"/>
  <c r="BO351" i="27"/>
  <c r="BO807" i="27"/>
  <c r="BO697" i="27"/>
  <c r="BN432" i="27"/>
  <c r="BN471" i="27"/>
  <c r="BN714" i="27"/>
  <c r="BN29" i="27"/>
  <c r="BN254" i="27"/>
  <c r="BN43" i="27"/>
  <c r="BM602" i="27"/>
  <c r="BM149" i="27"/>
  <c r="BH144" i="27"/>
  <c r="BH171" i="27"/>
  <c r="BR183" i="27"/>
  <c r="BP138" i="27"/>
  <c r="BO446" i="27"/>
  <c r="BN351" i="27"/>
  <c r="BP302" i="27"/>
  <c r="BP351" i="27"/>
  <c r="BP872" i="27"/>
  <c r="BO415" i="27"/>
  <c r="BO427" i="27"/>
  <c r="BO563" i="27"/>
  <c r="BO788" i="27"/>
  <c r="BO117" i="27"/>
  <c r="BO148" i="27"/>
  <c r="BO360" i="27"/>
  <c r="BN500" i="27"/>
  <c r="BN553" i="27"/>
  <c r="BN58" i="27"/>
  <c r="BN138" i="27"/>
  <c r="BN156" i="27"/>
  <c r="BN230" i="27"/>
  <c r="BN265" i="27"/>
  <c r="BM406" i="27"/>
  <c r="BM429" i="27"/>
  <c r="BM99" i="27"/>
  <c r="BM192" i="27"/>
  <c r="BM230" i="27"/>
  <c r="BM323" i="27"/>
  <c r="BM816" i="27"/>
  <c r="BH483" i="27"/>
  <c r="BH554" i="27"/>
  <c r="BH61" i="27"/>
  <c r="BH314" i="27"/>
  <c r="BH357" i="27"/>
  <c r="BH817" i="27"/>
  <c r="BB39" i="27"/>
  <c r="BB815" i="27"/>
  <c r="AZ307" i="27"/>
  <c r="BR612" i="27"/>
  <c r="BO718" i="27"/>
  <c r="BO270" i="27"/>
  <c r="BR309" i="27"/>
  <c r="BP836" i="27"/>
  <c r="BP471" i="27"/>
  <c r="BP519" i="27"/>
  <c r="BP293" i="27"/>
  <c r="BP323" i="27"/>
  <c r="BR537" i="27"/>
  <c r="BR732" i="27"/>
  <c r="BR727" i="27"/>
  <c r="BR643" i="27"/>
  <c r="BR192" i="27"/>
  <c r="BR230" i="27"/>
  <c r="BR352" i="27"/>
  <c r="BP398" i="27"/>
  <c r="BP500" i="27"/>
  <c r="BP563" i="27"/>
  <c r="BP718" i="27"/>
  <c r="BP767" i="27"/>
  <c r="BP16" i="27"/>
  <c r="BP170" i="27"/>
  <c r="BP251" i="27"/>
  <c r="BP807" i="27"/>
  <c r="BO467" i="27"/>
  <c r="BO519" i="27"/>
  <c r="BO751" i="27"/>
  <c r="BO652" i="27"/>
  <c r="BO99" i="27"/>
  <c r="BO204" i="27"/>
  <c r="BN622" i="27"/>
  <c r="BN189" i="27"/>
  <c r="BN309" i="27"/>
  <c r="BN324" i="27"/>
  <c r="BM801" i="27"/>
  <c r="BM77" i="27"/>
  <c r="BH674" i="27"/>
  <c r="BH229" i="27"/>
  <c r="BR519" i="27"/>
  <c r="BR652" i="27"/>
  <c r="BP561" i="27"/>
  <c r="BP156" i="27"/>
  <c r="BO302" i="27"/>
  <c r="BN563" i="27"/>
  <c r="BM622" i="27"/>
  <c r="BM360" i="27"/>
  <c r="BR836" i="27"/>
  <c r="BR398" i="27"/>
  <c r="BR553" i="27"/>
  <c r="BR671" i="27"/>
  <c r="BR58" i="27"/>
  <c r="BR138" i="27"/>
  <c r="BR375" i="27"/>
  <c r="BP228" i="27"/>
  <c r="BO183" i="27"/>
  <c r="BO43" i="27"/>
  <c r="BN398" i="27"/>
  <c r="BN537" i="27"/>
  <c r="BN735" i="27"/>
  <c r="BN70" i="27"/>
  <c r="BN86" i="27"/>
  <c r="BM513" i="27"/>
  <c r="BM488" i="27"/>
  <c r="BM527" i="27"/>
  <c r="BM618" i="27"/>
  <c r="BM757" i="27"/>
  <c r="BM189" i="27"/>
  <c r="BH628" i="27"/>
  <c r="AZ313" i="27"/>
  <c r="BP652" i="27"/>
  <c r="BP204" i="27"/>
  <c r="BO622" i="27"/>
  <c r="BN16" i="27"/>
  <c r="BN240" i="27"/>
  <c r="BM293" i="27"/>
  <c r="BR70" i="27"/>
  <c r="BO432" i="27"/>
  <c r="BO10" i="27"/>
  <c r="BO309" i="27"/>
  <c r="BN602" i="27"/>
  <c r="BN742" i="27"/>
  <c r="BM665" i="27"/>
  <c r="BM85" i="27"/>
  <c r="BH740" i="27"/>
  <c r="BH166" i="27"/>
  <c r="BR429" i="27"/>
  <c r="BR735" i="27"/>
  <c r="BR156" i="27"/>
  <c r="BR240" i="27"/>
  <c r="BR37" i="27"/>
  <c r="BR297" i="27"/>
  <c r="BR338" i="27"/>
  <c r="BP406" i="27"/>
  <c r="BP751" i="27"/>
  <c r="BP99" i="27"/>
  <c r="BP183" i="27"/>
  <c r="BP43" i="27"/>
  <c r="BP324" i="27"/>
  <c r="BP851" i="27"/>
  <c r="BO471" i="27"/>
  <c r="BO537" i="27"/>
  <c r="BO643" i="27"/>
  <c r="BO59" i="27"/>
  <c r="BO85" i="27"/>
  <c r="BO192" i="27"/>
  <c r="BO230" i="27"/>
  <c r="BO352" i="27"/>
  <c r="BO375" i="27"/>
  <c r="BO816" i="27"/>
  <c r="BO851" i="27"/>
  <c r="BN487" i="27"/>
  <c r="BN618" i="27"/>
  <c r="BN216" i="27"/>
  <c r="BN37" i="27"/>
  <c r="BM467" i="27"/>
  <c r="BM767" i="27"/>
  <c r="BM156" i="27"/>
  <c r="BM174" i="27"/>
  <c r="BH518" i="27"/>
  <c r="BH562" i="27"/>
  <c r="BH248" i="27"/>
  <c r="BH327" i="27"/>
  <c r="BH377" i="27"/>
  <c r="BH694" i="27"/>
  <c r="AZ859" i="27"/>
  <c r="BP537" i="27"/>
  <c r="BP612" i="27"/>
  <c r="BO553" i="27"/>
  <c r="BO779" i="27"/>
  <c r="BO149" i="27"/>
  <c r="BO324" i="27"/>
  <c r="BO867" i="27"/>
  <c r="BN508" i="27"/>
  <c r="BN577" i="27"/>
  <c r="BN167" i="27"/>
  <c r="BM427" i="27"/>
  <c r="BM240" i="27"/>
  <c r="BH102" i="27"/>
  <c r="BR406" i="27"/>
  <c r="BR577" i="27"/>
  <c r="BR602" i="27"/>
  <c r="BR801" i="27"/>
  <c r="BR174" i="27"/>
  <c r="BR366" i="27"/>
  <c r="BP429" i="27"/>
  <c r="BP508" i="27"/>
  <c r="BP732" i="27"/>
  <c r="BP788" i="27"/>
  <c r="BP265" i="27"/>
  <c r="BP309" i="27"/>
  <c r="BO500" i="27"/>
  <c r="BO671" i="27"/>
  <c r="BO127" i="27"/>
  <c r="BN406" i="27"/>
  <c r="BN77" i="27"/>
  <c r="BN117" i="27"/>
  <c r="BN148" i="27"/>
  <c r="BN170" i="27"/>
  <c r="BN297" i="27"/>
  <c r="BM446" i="27"/>
  <c r="BM415" i="27"/>
  <c r="BM138" i="27"/>
  <c r="BH496" i="27"/>
  <c r="BH789" i="27"/>
  <c r="BR488" i="27"/>
  <c r="BR524" i="27"/>
  <c r="BR618" i="27"/>
  <c r="BR742" i="27"/>
  <c r="BR216" i="27"/>
  <c r="BP513" i="27"/>
  <c r="BP487" i="27"/>
  <c r="BP577" i="27"/>
  <c r="BP149" i="27"/>
  <c r="BP10" i="27"/>
  <c r="BP375" i="27"/>
  <c r="BO714" i="27"/>
  <c r="BO167" i="27"/>
  <c r="BN767" i="27"/>
  <c r="BN99" i="27"/>
  <c r="BH203" i="27"/>
  <c r="AT373" i="27"/>
  <c r="BR714" i="27"/>
  <c r="BR867" i="27"/>
  <c r="BN665" i="27"/>
  <c r="BN174" i="27"/>
  <c r="BN816" i="27"/>
  <c r="BH651" i="27"/>
  <c r="AZ818" i="27"/>
  <c r="BR513" i="27"/>
  <c r="BR757" i="27"/>
  <c r="BR665" i="27"/>
  <c r="BR700" i="27"/>
  <c r="BP544" i="27"/>
  <c r="BP727" i="27"/>
  <c r="BP867" i="27"/>
  <c r="BO29" i="27"/>
  <c r="BO189" i="27"/>
  <c r="BN513" i="27"/>
  <c r="BN718" i="27"/>
  <c r="BN676" i="27"/>
  <c r="BN338" i="27"/>
  <c r="BN366" i="27"/>
  <c r="BH637" i="27"/>
  <c r="BH759" i="27"/>
  <c r="BH110" i="27"/>
  <c r="BP127" i="27"/>
  <c r="BH542" i="27"/>
  <c r="BR16" i="27"/>
  <c r="BR302" i="27"/>
  <c r="BP85" i="27"/>
  <c r="BO862" i="27"/>
  <c r="BN788" i="27"/>
  <c r="BN270" i="27"/>
  <c r="BN700" i="27"/>
  <c r="BM751" i="27"/>
  <c r="BM652" i="27"/>
  <c r="BM779" i="27"/>
  <c r="BH38" i="27"/>
  <c r="BR148" i="27"/>
  <c r="BR251" i="27"/>
  <c r="BR293" i="27"/>
  <c r="BR351" i="27"/>
  <c r="BP427" i="27"/>
  <c r="BP714" i="27"/>
  <c r="BP59" i="27"/>
  <c r="BP167" i="27"/>
  <c r="BO70" i="27"/>
  <c r="BO338" i="27"/>
  <c r="BO366" i="27"/>
  <c r="BO700" i="27"/>
  <c r="BN427" i="27"/>
  <c r="BN527" i="27"/>
  <c r="BN302" i="27"/>
  <c r="BM58" i="27"/>
  <c r="BM228" i="27"/>
  <c r="BM251" i="27"/>
  <c r="BM338" i="27"/>
  <c r="BH526" i="27"/>
  <c r="BR170" i="27"/>
  <c r="BR270" i="27"/>
  <c r="BO742" i="27"/>
  <c r="BO297" i="27"/>
  <c r="BN488" i="27"/>
  <c r="BN228" i="27"/>
  <c r="BH12" i="27"/>
  <c r="BB286" i="27"/>
  <c r="BR467" i="27"/>
  <c r="BP415" i="27"/>
  <c r="BP671" i="27"/>
  <c r="BP297" i="27"/>
  <c r="BP366" i="27"/>
  <c r="BO216" i="27"/>
  <c r="BN10" i="27"/>
  <c r="BN872" i="27"/>
  <c r="BH469" i="27"/>
  <c r="BH664" i="27"/>
  <c r="BH69" i="27"/>
  <c r="BH135" i="27"/>
  <c r="BH264" i="27"/>
  <c r="BH342" i="27"/>
  <c r="BH382" i="27"/>
  <c r="BH861" i="27"/>
  <c r="BH18" i="27"/>
  <c r="BH198" i="27"/>
  <c r="BH237" i="27"/>
  <c r="BH313" i="27"/>
  <c r="BH294" i="27"/>
  <c r="BH202" i="27"/>
  <c r="BH319" i="27"/>
  <c r="BH364" i="27"/>
  <c r="BH147" i="27"/>
  <c r="BH223" i="27"/>
  <c r="BB734" i="27"/>
  <c r="BB758" i="27"/>
  <c r="BB644" i="27"/>
  <c r="BB193" i="27"/>
  <c r="BB241" i="27"/>
  <c r="AZ441" i="27"/>
  <c r="AZ781" i="27"/>
  <c r="AP194" i="27"/>
  <c r="AZ330" i="27"/>
  <c r="AP307" i="27"/>
  <c r="AO11" i="27"/>
  <c r="AQ11" i="27" s="1"/>
  <c r="AO178" i="27"/>
  <c r="AQ178" i="27" s="1"/>
  <c r="BH361" i="27"/>
  <c r="BR198" i="27"/>
  <c r="BP615" i="27"/>
  <c r="BP155" i="27"/>
  <c r="BO615" i="27"/>
  <c r="BO18" i="27"/>
  <c r="BO198" i="27"/>
  <c r="BN109" i="27"/>
  <c r="BN346" i="27"/>
  <c r="BM677" i="27"/>
  <c r="BH186" i="27"/>
  <c r="BH690" i="27"/>
  <c r="BR786" i="27"/>
  <c r="BR316" i="27"/>
  <c r="BP179" i="27"/>
  <c r="BP223" i="27"/>
  <c r="BO825" i="27"/>
  <c r="BO550" i="27"/>
  <c r="BO762" i="27"/>
  <c r="BO657" i="27"/>
  <c r="BO237" i="27"/>
  <c r="BO294" i="27"/>
  <c r="BO841" i="27"/>
  <c r="BN447" i="27"/>
  <c r="BN581" i="27"/>
  <c r="BN49" i="27"/>
  <c r="BM447" i="27"/>
  <c r="BM493" i="27"/>
  <c r="BM87" i="27"/>
  <c r="BM364" i="27"/>
  <c r="BH332" i="27"/>
  <c r="BR825" i="27"/>
  <c r="BR425" i="27"/>
  <c r="BR550" i="27"/>
  <c r="BR615" i="27"/>
  <c r="BR657" i="27"/>
  <c r="BR87" i="27"/>
  <c r="BR237" i="27"/>
  <c r="BR809" i="27"/>
  <c r="BP507" i="27"/>
  <c r="BP528" i="27"/>
  <c r="BR294" i="27"/>
  <c r="BP570" i="27"/>
  <c r="BO786" i="27"/>
  <c r="BN455" i="27"/>
  <c r="BN600" i="27"/>
  <c r="BN18" i="27"/>
  <c r="BN198" i="27"/>
  <c r="BM455" i="27"/>
  <c r="BM600" i="27"/>
  <c r="BM704" i="27"/>
  <c r="BH35" i="27"/>
  <c r="BR472" i="27"/>
  <c r="BR762" i="27"/>
  <c r="BR841" i="27"/>
  <c r="BP447" i="27"/>
  <c r="BP755" i="27"/>
  <c r="BP300" i="27"/>
  <c r="BP364" i="27"/>
  <c r="BP868" i="27"/>
  <c r="BO388" i="27"/>
  <c r="BN493" i="27"/>
  <c r="BN657" i="27"/>
  <c r="BN809" i="27"/>
  <c r="BN841" i="27"/>
  <c r="BM786" i="27"/>
  <c r="BM260" i="27"/>
  <c r="BM319" i="27"/>
  <c r="BH129" i="27"/>
  <c r="BH234" i="27"/>
  <c r="BR179" i="27"/>
  <c r="BO570" i="27"/>
  <c r="BO868" i="27"/>
  <c r="BN550" i="27"/>
  <c r="BN87" i="27"/>
  <c r="BM137" i="27"/>
  <c r="BM31" i="27"/>
  <c r="BM294" i="27"/>
  <c r="BH517" i="27"/>
  <c r="BH22" i="27"/>
  <c r="BH282" i="27"/>
  <c r="BP455" i="27"/>
  <c r="BP607" i="27"/>
  <c r="BP137" i="27"/>
  <c r="BO607" i="27"/>
  <c r="BO155" i="27"/>
  <c r="BN762" i="27"/>
  <c r="BN294" i="27"/>
  <c r="BR823" i="27"/>
  <c r="BR528" i="27"/>
  <c r="BR570" i="27"/>
  <c r="BR755" i="27"/>
  <c r="BR83" i="27"/>
  <c r="BR223" i="27"/>
  <c r="BR319" i="27"/>
  <c r="BR388" i="27"/>
  <c r="BP581" i="27"/>
  <c r="BP31" i="27"/>
  <c r="BP210" i="27"/>
  <c r="BP260" i="27"/>
  <c r="BP346" i="27"/>
  <c r="BO823" i="27"/>
  <c r="BO722" i="27"/>
  <c r="BO179" i="27"/>
  <c r="BO223" i="27"/>
  <c r="BN825" i="27"/>
  <c r="BN615" i="27"/>
  <c r="BN155" i="27"/>
  <c r="BM825" i="27"/>
  <c r="BM809" i="27"/>
  <c r="BM841" i="27"/>
  <c r="BH672" i="27"/>
  <c r="BR405" i="27"/>
  <c r="BR607" i="27"/>
  <c r="BR722" i="27"/>
  <c r="BR794" i="27"/>
  <c r="BP493" i="27"/>
  <c r="BP704" i="27"/>
  <c r="BO794" i="27"/>
  <c r="BO364" i="27"/>
  <c r="BN425" i="27"/>
  <c r="BM346" i="27"/>
  <c r="BH646" i="27"/>
  <c r="BR31" i="27"/>
  <c r="BP109" i="27"/>
  <c r="BP316" i="27"/>
  <c r="BO137" i="27"/>
  <c r="BO704" i="27"/>
  <c r="BN794" i="27"/>
  <c r="BM528" i="27"/>
  <c r="BH639" i="27"/>
  <c r="BH105" i="27"/>
  <c r="BH301" i="27"/>
  <c r="BH374" i="27"/>
  <c r="BR210" i="27"/>
  <c r="BO210" i="27"/>
  <c r="BN823" i="27"/>
  <c r="BN607" i="27"/>
  <c r="BM823" i="27"/>
  <c r="BM18" i="27"/>
  <c r="BR74" i="27"/>
  <c r="BP18" i="27"/>
  <c r="BP809" i="27"/>
  <c r="BO731" i="27"/>
  <c r="BR455" i="27"/>
  <c r="BR731" i="27"/>
  <c r="BR677" i="27"/>
  <c r="BR260" i="27"/>
  <c r="BO581" i="27"/>
  <c r="BO260" i="27"/>
  <c r="BN405" i="27"/>
  <c r="BM405" i="27"/>
  <c r="BM74" i="27"/>
  <c r="BM109" i="27"/>
  <c r="BM388" i="27"/>
  <c r="BH219" i="27"/>
  <c r="BH44" i="27"/>
  <c r="BR49" i="27"/>
  <c r="BH604" i="27"/>
  <c r="BH165" i="27"/>
  <c r="BN731" i="27"/>
  <c r="BN749" i="27"/>
  <c r="BH482" i="27"/>
  <c r="BH668" i="27"/>
  <c r="BH114" i="27"/>
  <c r="BH266" i="27"/>
  <c r="BH768" i="27"/>
  <c r="BH748" i="27"/>
  <c r="AS124" i="27"/>
  <c r="AU124" i="27" s="1"/>
  <c r="BH804" i="27"/>
  <c r="BB299" i="27"/>
  <c r="BB305" i="27"/>
  <c r="BB347" i="27"/>
  <c r="AS812" i="27"/>
  <c r="BN229" i="27"/>
  <c r="BH620" i="27"/>
  <c r="BH597" i="27"/>
  <c r="BH590" i="27"/>
  <c r="BH557" i="27"/>
  <c r="BH584" i="27"/>
  <c r="BH546" i="27"/>
  <c r="BH523" i="27"/>
  <c r="BH484" i="27"/>
  <c r="BH501" i="27"/>
  <c r="BH458" i="27"/>
  <c r="BH464" i="27"/>
  <c r="BH436" i="27"/>
  <c r="BH50" i="27"/>
  <c r="BH344" i="27"/>
  <c r="BH306" i="27"/>
  <c r="BH249" i="27"/>
  <c r="BH221" i="27"/>
  <c r="BH206" i="27"/>
  <c r="BH179" i="27"/>
  <c r="BH122" i="27"/>
  <c r="BH877" i="27"/>
  <c r="BH776" i="27"/>
  <c r="BH811" i="27"/>
  <c r="BH822" i="27"/>
  <c r="BH873" i="27"/>
  <c r="BH835" i="27"/>
  <c r="BH791" i="27"/>
  <c r="BH856" i="27"/>
  <c r="BH833" i="27"/>
  <c r="AP255" i="27"/>
  <c r="AO84" i="27"/>
  <c r="AQ84" i="27" s="1"/>
  <c r="AO88" i="27"/>
  <c r="AQ88" i="27" s="1"/>
  <c r="BH389" i="27"/>
  <c r="AO204" i="27"/>
  <c r="AQ204" i="27" s="1"/>
  <c r="AO46" i="27"/>
  <c r="AQ46" i="27" s="1"/>
  <c r="AO315" i="27"/>
  <c r="AQ315" i="27" s="1"/>
  <c r="AP133" i="27"/>
  <c r="AO808" i="27"/>
  <c r="AQ808" i="27" s="1"/>
  <c r="BB478" i="27"/>
  <c r="BB743" i="27"/>
  <c r="BB729" i="27"/>
  <c r="BB57" i="27"/>
  <c r="BB100" i="27"/>
  <c r="AO246" i="27"/>
  <c r="AQ246" i="27" s="1"/>
  <c r="AP53" i="27"/>
  <c r="BB800" i="27"/>
  <c r="BB780" i="27"/>
  <c r="AZ497" i="27"/>
  <c r="AZ207" i="27"/>
  <c r="AO222" i="27"/>
  <c r="AQ222" i="27" s="1"/>
  <c r="BH803" i="27"/>
  <c r="BH798" i="27"/>
  <c r="BH799" i="27"/>
  <c r="BH713" i="27"/>
  <c r="BH692" i="27"/>
  <c r="BH350" i="27"/>
  <c r="BH318" i="27"/>
  <c r="BH183" i="27"/>
  <c r="BH83" i="27"/>
  <c r="BH101" i="27"/>
  <c r="BH142" i="27"/>
  <c r="BH87" i="27"/>
  <c r="BH94" i="27"/>
  <c r="BH60" i="27"/>
  <c r="BH155" i="27"/>
  <c r="BH157" i="27"/>
  <c r="BH124" i="27"/>
  <c r="BH403" i="27"/>
  <c r="BH505" i="27"/>
  <c r="BH599" i="27"/>
  <c r="BH594" i="27"/>
  <c r="BH445" i="27"/>
  <c r="BH424" i="27"/>
  <c r="BH556" i="27"/>
  <c r="BH443" i="27"/>
  <c r="BH435" i="27"/>
  <c r="BH434" i="27"/>
  <c r="BH401" i="27"/>
  <c r="BH534" i="27"/>
  <c r="BH47" i="27"/>
  <c r="BH274" i="27"/>
  <c r="BH126" i="27"/>
  <c r="BH372" i="27"/>
  <c r="BH866" i="27"/>
  <c r="BH812" i="27"/>
  <c r="BH771" i="27"/>
  <c r="BH723" i="27"/>
  <c r="BH712" i="27"/>
  <c r="BH737" i="27"/>
  <c r="BH228" i="27"/>
  <c r="BH254" i="27"/>
  <c r="BH406" i="27"/>
  <c r="BH404" i="27"/>
  <c r="BH58" i="27"/>
  <c r="BH285" i="27"/>
  <c r="BH304" i="27"/>
  <c r="BH117" i="27"/>
  <c r="BH34" i="27"/>
  <c r="BH370" i="27"/>
  <c r="BH475" i="27"/>
  <c r="BH96" i="27"/>
  <c r="BH128" i="27"/>
  <c r="BH159" i="27"/>
  <c r="BH333" i="27"/>
  <c r="BH492" i="27"/>
  <c r="BH256" i="27"/>
  <c r="BH240" i="27"/>
  <c r="BH446" i="27"/>
  <c r="BH192" i="27"/>
  <c r="BH278" i="27"/>
  <c r="BH448" i="27"/>
  <c r="BH48" i="27"/>
  <c r="BH85" i="27"/>
  <c r="BH182" i="27"/>
  <c r="BH703" i="27"/>
  <c r="BP188" i="27"/>
  <c r="BR483" i="27"/>
  <c r="BH212" i="27"/>
  <c r="BH821" i="27"/>
  <c r="BH782" i="27"/>
  <c r="BH98" i="27"/>
  <c r="BH336" i="27"/>
  <c r="BH752" i="27"/>
  <c r="BH864" i="27"/>
  <c r="BH686" i="27"/>
  <c r="BH163" i="27"/>
  <c r="BR740" i="27"/>
  <c r="BP102" i="27"/>
  <c r="BO135" i="27"/>
  <c r="BH28" i="27"/>
  <c r="BH196" i="27"/>
  <c r="AZ840" i="27"/>
  <c r="BP859" i="27"/>
  <c r="BM248" i="27"/>
  <c r="BR789" i="27"/>
  <c r="BN709" i="27"/>
  <c r="BH579" i="27"/>
  <c r="BH655" i="27"/>
  <c r="BH227" i="27"/>
  <c r="BH535" i="27"/>
  <c r="BP713" i="27"/>
  <c r="BH461" i="27"/>
  <c r="BH317" i="27"/>
  <c r="BH797" i="27"/>
  <c r="BH68" i="27"/>
  <c r="BH322" i="27"/>
  <c r="AO210" i="27"/>
  <c r="AQ210" i="27" s="1"/>
  <c r="BH259" i="27"/>
  <c r="BH386" i="27"/>
  <c r="BH832" i="27"/>
  <c r="BH490" i="27"/>
  <c r="BH766" i="27"/>
  <c r="BH91" i="27"/>
  <c r="BH355" i="27"/>
  <c r="BB731" i="27"/>
  <c r="BB677" i="27"/>
  <c r="BB794" i="27"/>
  <c r="BB786" i="27"/>
  <c r="BB83" i="27"/>
  <c r="BB223" i="27"/>
  <c r="BH412" i="27"/>
  <c r="BH495" i="27"/>
  <c r="BH119" i="27"/>
  <c r="BH292" i="27"/>
  <c r="BH693" i="27"/>
  <c r="BO628" i="27"/>
  <c r="BM69" i="27"/>
  <c r="BH21" i="27"/>
  <c r="BH303" i="27"/>
  <c r="BH853" i="27"/>
  <c r="AZ550" i="27"/>
  <c r="AZ210" i="27"/>
  <c r="AZ237" i="27"/>
  <c r="BN144" i="27"/>
  <c r="BR541" i="27"/>
  <c r="BH503" i="27"/>
  <c r="BH621" i="27"/>
  <c r="BH654" i="27"/>
  <c r="AZ448" i="27"/>
  <c r="BO469" i="27"/>
  <c r="BM664" i="27"/>
  <c r="BH683" i="27"/>
  <c r="BH238" i="27"/>
  <c r="BH181" i="27"/>
  <c r="BH476" i="27"/>
  <c r="AO866" i="27"/>
  <c r="AQ866" i="27" s="1"/>
  <c r="BP15" i="27"/>
  <c r="BP315" i="27"/>
  <c r="BO268" i="27"/>
  <c r="BM474" i="27"/>
  <c r="AP219" i="27"/>
  <c r="AO201" i="27"/>
  <c r="AQ201" i="27" s="1"/>
  <c r="BR438" i="27"/>
  <c r="BR617" i="27"/>
  <c r="BR84" i="27"/>
  <c r="BO808" i="27"/>
  <c r="BN820" i="27"/>
  <c r="BN808" i="27"/>
  <c r="BM408" i="27"/>
  <c r="BH161" i="27"/>
  <c r="BR679" i="27"/>
  <c r="BR365" i="27"/>
  <c r="BP438" i="27"/>
  <c r="BP792" i="27"/>
  <c r="BP88" i="27"/>
  <c r="BO521" i="27"/>
  <c r="BO733" i="27"/>
  <c r="BO792" i="27"/>
  <c r="BO88" i="27"/>
  <c r="BO15" i="27"/>
  <c r="BO315" i="27"/>
  <c r="BN601" i="27"/>
  <c r="BN792" i="27"/>
  <c r="BN315" i="27"/>
  <c r="BM46" i="27"/>
  <c r="BH250" i="27"/>
  <c r="AP234" i="27"/>
  <c r="BP208" i="27"/>
  <c r="BN733" i="27"/>
  <c r="BR46" i="27"/>
  <c r="BP509" i="27"/>
  <c r="BP601" i="27"/>
  <c r="BO408" i="27"/>
  <c r="BN521" i="27"/>
  <c r="BN194" i="27"/>
  <c r="BM330" i="27"/>
  <c r="BH440" i="27"/>
  <c r="BH63" i="27"/>
  <c r="BR538" i="27"/>
  <c r="BO208" i="27"/>
  <c r="BR834" i="27"/>
  <c r="BR417" i="27"/>
  <c r="BR568" i="27"/>
  <c r="BR244" i="27"/>
  <c r="BP750" i="27"/>
  <c r="BP255" i="27"/>
  <c r="BP308" i="27"/>
  <c r="BP379" i="27"/>
  <c r="BN474" i="27"/>
  <c r="BN255" i="27"/>
  <c r="BN871" i="27"/>
  <c r="BH468" i="27"/>
  <c r="BH532" i="27"/>
  <c r="BH653" i="27"/>
  <c r="BH172" i="27"/>
  <c r="BR750" i="27"/>
  <c r="BP733" i="27"/>
  <c r="BO601" i="27"/>
  <c r="BO474" i="27"/>
  <c r="BN84" i="27"/>
  <c r="BR80" i="27"/>
  <c r="BR178" i="27"/>
  <c r="BR349" i="27"/>
  <c r="BR869" i="27"/>
  <c r="BP834" i="27"/>
  <c r="BP538" i="27"/>
  <c r="BP84" i="27"/>
  <c r="BP194" i="27"/>
  <c r="BO194" i="27"/>
  <c r="BO255" i="27"/>
  <c r="BO308" i="27"/>
  <c r="BO379" i="27"/>
  <c r="BN408" i="27"/>
  <c r="BN750" i="27"/>
  <c r="BN308" i="27"/>
  <c r="BN379" i="27"/>
  <c r="BM438" i="27"/>
  <c r="BM509" i="27"/>
  <c r="BM538" i="27"/>
  <c r="BM568" i="27"/>
  <c r="BH407" i="27"/>
  <c r="AP332" i="27"/>
  <c r="BR225" i="27"/>
  <c r="BR699" i="27"/>
  <c r="BN46" i="27"/>
  <c r="BN365" i="27"/>
  <c r="BM315" i="27"/>
  <c r="BH606" i="27"/>
  <c r="BH675" i="27"/>
  <c r="BH231" i="27"/>
  <c r="BH818" i="27"/>
  <c r="BB434" i="27"/>
  <c r="BB482" i="27"/>
  <c r="BB517" i="27"/>
  <c r="BB737" i="27"/>
  <c r="BB771" i="27"/>
  <c r="BB301" i="27"/>
  <c r="BR820" i="27"/>
  <c r="BR330" i="27"/>
  <c r="BP46" i="27"/>
  <c r="BO538" i="27"/>
  <c r="BO568" i="27"/>
  <c r="BO365" i="27"/>
  <c r="BN80" i="27"/>
  <c r="BN133" i="27"/>
  <c r="BN178" i="27"/>
  <c r="BN244" i="27"/>
  <c r="BH564" i="27"/>
  <c r="BH636" i="27"/>
  <c r="BH736" i="27"/>
  <c r="BR721" i="27"/>
  <c r="BR32" i="27"/>
  <c r="BP820" i="27"/>
  <c r="BP761" i="27"/>
  <c r="BP80" i="27"/>
  <c r="BP178" i="27"/>
  <c r="BP244" i="27"/>
  <c r="BO244" i="27"/>
  <c r="BM834" i="27"/>
  <c r="BM417" i="27"/>
  <c r="BM610" i="27"/>
  <c r="BH826" i="27"/>
  <c r="BH499" i="27"/>
  <c r="BR574" i="27"/>
  <c r="BR785" i="27"/>
  <c r="BR116" i="27"/>
  <c r="BP426" i="27"/>
  <c r="BP494" i="27"/>
  <c r="BP641" i="27"/>
  <c r="BP133" i="27"/>
  <c r="BP349" i="27"/>
  <c r="BP869" i="27"/>
  <c r="BO610" i="27"/>
  <c r="BO761" i="27"/>
  <c r="BO80" i="27"/>
  <c r="BO178" i="27"/>
  <c r="BO869" i="27"/>
  <c r="BN761" i="27"/>
  <c r="BN641" i="27"/>
  <c r="BH516" i="27"/>
  <c r="BH715" i="27"/>
  <c r="BH9" i="27"/>
  <c r="AZ72" i="27"/>
  <c r="AZ129" i="27"/>
  <c r="AZ22" i="27"/>
  <c r="AZ186" i="27"/>
  <c r="AZ234" i="27"/>
  <c r="N327" i="27"/>
  <c r="BR756" i="27"/>
  <c r="BO417" i="27"/>
  <c r="BO641" i="27"/>
  <c r="BO133" i="27"/>
  <c r="BO349" i="27"/>
  <c r="BN286" i="27"/>
  <c r="BN349" i="27"/>
  <c r="BM494" i="27"/>
  <c r="BM574" i="27"/>
  <c r="BH73" i="27"/>
  <c r="BH859" i="27"/>
  <c r="N342" i="27"/>
  <c r="BR426" i="27"/>
  <c r="BR268" i="27"/>
  <c r="BP574" i="27"/>
  <c r="BP286" i="27"/>
  <c r="BO834" i="27"/>
  <c r="BN225" i="27"/>
  <c r="BR208" i="27"/>
  <c r="BP610" i="27"/>
  <c r="BN116" i="27"/>
  <c r="BN32" i="27"/>
  <c r="BM699" i="27"/>
  <c r="BH328" i="27"/>
  <c r="AO105" i="27"/>
  <c r="AQ105" i="27" s="1"/>
  <c r="N817" i="27"/>
  <c r="BR408" i="27"/>
  <c r="BR733" i="27"/>
  <c r="BR88" i="27"/>
  <c r="BR15" i="27"/>
  <c r="BP721" i="27"/>
  <c r="BP32" i="27"/>
  <c r="BP225" i="27"/>
  <c r="BP330" i="27"/>
  <c r="BP699" i="27"/>
  <c r="BO225" i="27"/>
  <c r="BN785" i="27"/>
  <c r="BH106" i="27"/>
  <c r="BH187" i="27"/>
  <c r="BR792" i="27"/>
  <c r="BP785" i="27"/>
  <c r="BP116" i="27"/>
  <c r="BO721" i="27"/>
  <c r="BO785" i="27"/>
  <c r="BO116" i="27"/>
  <c r="BO32" i="27"/>
  <c r="BO330" i="27"/>
  <c r="BO699" i="27"/>
  <c r="BN721" i="27"/>
  <c r="BH491" i="27"/>
  <c r="BH551" i="27"/>
  <c r="BH667" i="27"/>
  <c r="BH217" i="27"/>
  <c r="BH345" i="27"/>
  <c r="AO67" i="27"/>
  <c r="AQ67" i="27" s="1"/>
  <c r="N187" i="27"/>
  <c r="AS29" i="27"/>
  <c r="AU29" i="27" s="1"/>
  <c r="AP357" i="27"/>
  <c r="AZ38" i="27"/>
  <c r="AZ817" i="27"/>
  <c r="BP356" i="27"/>
  <c r="BO78" i="27"/>
  <c r="BR764" i="27"/>
  <c r="BR298" i="27"/>
  <c r="BM288" i="27"/>
  <c r="BR236" i="27"/>
  <c r="BO418" i="27"/>
  <c r="BM747" i="27"/>
  <c r="BR680" i="27"/>
  <c r="BP754" i="27"/>
  <c r="BH874" i="27"/>
  <c r="BR33" i="27"/>
  <c r="BP195" i="27"/>
  <c r="AZ134" i="27"/>
  <c r="AS876" i="27"/>
  <c r="AU876" i="27" s="1"/>
  <c r="BP121" i="27"/>
  <c r="BM337" i="27"/>
  <c r="AP187" i="27"/>
  <c r="AP857" i="27"/>
  <c r="AO313" i="27"/>
  <c r="AQ313" i="27" s="1"/>
  <c r="AO389" i="27"/>
  <c r="AQ389" i="27" s="1"/>
  <c r="AP36" i="27"/>
  <c r="AO818" i="27"/>
  <c r="AQ818" i="27" s="1"/>
  <c r="AP328" i="27"/>
  <c r="AZ516" i="27"/>
  <c r="AZ599" i="27"/>
  <c r="AZ736" i="27"/>
  <c r="AZ653" i="27"/>
  <c r="AZ675" i="27"/>
  <c r="AZ790" i="27"/>
  <c r="AZ111" i="27"/>
  <c r="AZ161" i="27"/>
  <c r="AZ187" i="27"/>
  <c r="AZ253" i="27"/>
  <c r="AZ328" i="27"/>
  <c r="AZ857" i="27"/>
  <c r="AP373" i="27"/>
  <c r="BR719" i="27"/>
  <c r="BR288" i="27"/>
  <c r="BN783" i="27"/>
  <c r="BM418" i="27"/>
  <c r="BM560" i="27"/>
  <c r="BM271" i="27"/>
  <c r="BM385" i="27"/>
  <c r="BH113" i="27"/>
  <c r="BH207" i="27"/>
  <c r="BH273" i="27"/>
  <c r="BH878" i="27"/>
  <c r="BR595" i="27"/>
  <c r="BP795" i="27"/>
  <c r="BR747" i="27"/>
  <c r="BP680" i="27"/>
  <c r="BR160" i="27"/>
  <c r="BP33" i="27"/>
  <c r="BO439" i="27"/>
  <c r="BO575" i="27"/>
  <c r="BO754" i="27"/>
  <c r="BO795" i="27"/>
  <c r="BO842" i="27"/>
  <c r="BN560" i="27"/>
  <c r="BN630" i="27"/>
  <c r="BN271" i="27"/>
  <c r="BN369" i="27"/>
  <c r="BM630" i="27"/>
  <c r="BM78" i="27"/>
  <c r="BM33" i="27"/>
  <c r="BH540" i="27"/>
  <c r="BH572" i="27"/>
  <c r="BH770" i="27"/>
  <c r="BH71" i="27"/>
  <c r="BN215" i="27"/>
  <c r="BO121" i="27"/>
  <c r="BN418" i="27"/>
  <c r="BP418" i="27"/>
  <c r="BP530" i="27"/>
  <c r="BP719" i="27"/>
  <c r="BP236" i="27"/>
  <c r="BP298" i="27"/>
  <c r="BP698" i="27"/>
  <c r="BO123" i="27"/>
  <c r="BO337" i="27"/>
  <c r="BN842" i="27"/>
  <c r="BM490" i="27"/>
  <c r="BM764" i="27"/>
  <c r="BM298" i="27"/>
  <c r="BH437" i="27"/>
  <c r="BH663" i="27"/>
  <c r="BH177" i="27"/>
  <c r="BP548" i="27"/>
  <c r="BH299" i="27"/>
  <c r="BR385" i="27"/>
  <c r="BO626" i="27"/>
  <c r="BR78" i="27"/>
  <c r="BR215" i="27"/>
  <c r="BP89" i="27"/>
  <c r="BR650" i="27"/>
  <c r="BR369" i="27"/>
  <c r="BR490" i="27"/>
  <c r="BR560" i="27"/>
  <c r="BR630" i="27"/>
  <c r="BR271" i="27"/>
  <c r="BR842" i="27"/>
  <c r="BP656" i="27"/>
  <c r="BP107" i="27"/>
  <c r="BO470" i="27"/>
  <c r="BO191" i="27"/>
  <c r="BO257" i="27"/>
  <c r="BN490" i="27"/>
  <c r="BN754" i="27"/>
  <c r="BN123" i="27"/>
  <c r="BN356" i="27"/>
  <c r="BM409" i="27"/>
  <c r="BM680" i="27"/>
  <c r="BM215" i="27"/>
  <c r="BM369" i="27"/>
  <c r="BH444" i="27"/>
  <c r="BH150" i="27"/>
  <c r="BH45" i="27"/>
  <c r="BH381" i="27"/>
  <c r="BH847" i="27"/>
  <c r="BR456" i="27"/>
  <c r="BP337" i="27"/>
  <c r="BO630" i="27"/>
  <c r="BH800" i="27"/>
  <c r="BP865" i="27"/>
  <c r="BR409" i="27"/>
  <c r="BR195" i="27"/>
  <c r="BR356" i="27"/>
  <c r="BP595" i="27"/>
  <c r="BP19" i="27"/>
  <c r="BP810" i="27"/>
  <c r="BO831" i="27"/>
  <c r="BO548" i="27"/>
  <c r="BO764" i="27"/>
  <c r="BO317" i="27"/>
  <c r="BO865" i="27"/>
  <c r="BN409" i="27"/>
  <c r="BN795" i="27"/>
  <c r="BN191" i="27"/>
  <c r="BM123" i="27"/>
  <c r="BM865" i="27"/>
  <c r="BH479" i="27"/>
  <c r="BH609" i="27"/>
  <c r="BR810" i="27"/>
  <c r="BP459" i="27"/>
  <c r="BM530" i="27"/>
  <c r="BH81" i="27"/>
  <c r="BR783" i="27"/>
  <c r="BR121" i="27"/>
  <c r="BO680" i="27"/>
  <c r="BO89" i="27"/>
  <c r="BN626" i="27"/>
  <c r="BN257" i="27"/>
  <c r="BN337" i="27"/>
  <c r="BM575" i="27"/>
  <c r="BM626" i="27"/>
  <c r="BH139" i="27"/>
  <c r="BH326" i="27"/>
  <c r="BP409" i="27"/>
  <c r="BP747" i="27"/>
  <c r="BP118" i="27"/>
  <c r="BP51" i="27"/>
  <c r="BO459" i="27"/>
  <c r="BP490" i="27"/>
  <c r="BP78" i="27"/>
  <c r="BO33" i="27"/>
  <c r="BO236" i="27"/>
  <c r="BN575" i="27"/>
  <c r="BN89" i="27"/>
  <c r="BM439" i="27"/>
  <c r="BM719" i="27"/>
  <c r="BM656" i="27"/>
  <c r="BM19" i="27"/>
  <c r="BM257" i="27"/>
  <c r="BH640" i="27"/>
  <c r="BH103" i="27"/>
  <c r="BH108" i="27"/>
  <c r="BH702" i="27"/>
  <c r="BH497" i="27"/>
  <c r="BO356" i="27"/>
  <c r="BN121" i="27"/>
  <c r="BN195" i="27"/>
  <c r="BR439" i="27"/>
  <c r="BR470" i="27"/>
  <c r="BR626" i="27"/>
  <c r="BR754" i="27"/>
  <c r="BR257" i="27"/>
  <c r="BP560" i="27"/>
  <c r="BP650" i="27"/>
  <c r="BP160" i="27"/>
  <c r="BP288" i="27"/>
  <c r="BP385" i="27"/>
  <c r="BO824" i="27"/>
  <c r="BO719" i="27"/>
  <c r="BO298" i="27"/>
  <c r="BO698" i="27"/>
  <c r="BN439" i="27"/>
  <c r="BN470" i="27"/>
  <c r="BN764" i="27"/>
  <c r="BN317" i="27"/>
  <c r="BN865" i="27"/>
  <c r="BM470" i="27"/>
  <c r="BM195" i="27"/>
  <c r="BM51" i="27"/>
  <c r="BH423" i="27"/>
  <c r="BH578" i="27"/>
  <c r="BH645" i="27"/>
  <c r="BH780" i="27"/>
  <c r="BR575" i="27"/>
  <c r="BR795" i="27"/>
  <c r="BP215" i="27"/>
  <c r="BH473" i="27"/>
  <c r="BH23" i="27"/>
  <c r="BR191" i="27"/>
  <c r="BO656" i="27"/>
  <c r="BO107" i="27"/>
  <c r="BM698" i="27"/>
  <c r="BH738" i="27"/>
  <c r="BR831" i="27"/>
  <c r="BO19" i="27"/>
  <c r="BO118" i="27"/>
  <c r="BO810" i="27"/>
  <c r="BN548" i="27"/>
  <c r="BN107" i="27"/>
  <c r="BM831" i="27"/>
  <c r="BM650" i="27"/>
  <c r="BM160" i="27"/>
  <c r="BH280" i="27"/>
  <c r="BH363" i="27"/>
  <c r="BR123" i="27"/>
  <c r="BR317" i="27"/>
  <c r="BO456" i="27"/>
  <c r="BN236" i="27"/>
  <c r="BH838" i="27"/>
  <c r="BH305" i="27"/>
  <c r="BP369" i="27"/>
  <c r="BO530" i="27"/>
  <c r="BR459" i="27"/>
  <c r="BP783" i="27"/>
  <c r="BP271" i="27"/>
  <c r="BO747" i="27"/>
  <c r="BO51" i="27"/>
  <c r="BN459" i="27"/>
  <c r="BN656" i="27"/>
  <c r="BN19" i="27"/>
  <c r="BN118" i="27"/>
  <c r="BH592" i="27"/>
  <c r="BH66" i="27"/>
  <c r="BH131" i="27"/>
  <c r="BR824" i="27"/>
  <c r="BP842" i="27"/>
  <c r="BO650" i="27"/>
  <c r="BO160" i="27"/>
  <c r="BO288" i="27"/>
  <c r="BO385" i="27"/>
  <c r="BN51" i="27"/>
  <c r="BM824" i="27"/>
  <c r="BM107" i="27"/>
  <c r="BM191" i="27"/>
  <c r="BH399" i="27"/>
  <c r="BH533" i="27"/>
  <c r="BH629" i="27"/>
  <c r="BH725" i="27"/>
  <c r="BH53" i="27"/>
  <c r="BN824" i="27"/>
  <c r="BM456" i="27"/>
  <c r="BN456" i="27"/>
  <c r="BR530" i="27"/>
  <c r="BR118" i="27"/>
  <c r="BM317" i="27"/>
  <c r="BH707" i="27"/>
  <c r="BH154" i="27"/>
  <c r="BO783" i="27"/>
  <c r="BH347" i="27"/>
  <c r="AS152" i="27"/>
  <c r="AU152" i="27" s="1"/>
  <c r="AS870" i="27"/>
  <c r="AS14" i="27"/>
  <c r="AU14" i="27" s="1"/>
  <c r="AS222" i="27"/>
  <c r="AU222" i="27" s="1"/>
  <c r="AS287" i="27"/>
  <c r="AU287" i="27" s="1"/>
  <c r="AZ839" i="27"/>
  <c r="AS41" i="27"/>
  <c r="AU41" i="27" s="1"/>
  <c r="AS296" i="27"/>
  <c r="AZ396" i="27"/>
  <c r="AS312" i="27"/>
  <c r="AU312" i="27" s="1"/>
  <c r="AS325" i="27"/>
  <c r="AU325" i="27" s="1"/>
  <c r="AS348" i="27"/>
  <c r="AU348" i="27" s="1"/>
  <c r="AZ95" i="27"/>
  <c r="AS362" i="27"/>
  <c r="AU362" i="27" s="1"/>
  <c r="AS380" i="27"/>
  <c r="AU380" i="27" s="1"/>
  <c r="AZ175" i="27"/>
  <c r="AS701" i="27"/>
  <c r="AU701" i="27" s="1"/>
  <c r="AZ808" i="27"/>
  <c r="AS16" i="27"/>
  <c r="AU16" i="27" s="1"/>
  <c r="AS192" i="27"/>
  <c r="AT240" i="27"/>
  <c r="AS228" i="27"/>
  <c r="AU228" i="27" s="1"/>
  <c r="AZ342" i="27"/>
  <c r="AZ382" i="27"/>
  <c r="AZ403" i="27"/>
  <c r="AZ861" i="27"/>
  <c r="AZ850" i="27"/>
  <c r="AZ341" i="27"/>
  <c r="AW189" i="27"/>
  <c r="AS857" i="27"/>
  <c r="AU857" i="27" s="1"/>
  <c r="AZ345" i="27"/>
  <c r="AT859" i="27"/>
  <c r="AS328" i="27"/>
  <c r="AU328" i="27" s="1"/>
  <c r="AZ192" i="27"/>
  <c r="AZ373" i="27"/>
  <c r="AT857" i="27"/>
  <c r="AZ772" i="27"/>
  <c r="AZ217" i="27"/>
  <c r="AZ231" i="27"/>
  <c r="AS345" i="27"/>
  <c r="AU345" i="27" s="1"/>
  <c r="AZ389" i="27"/>
  <c r="AS389" i="27"/>
  <c r="AU389" i="27" s="1"/>
  <c r="AZ283" i="27"/>
  <c r="AZ279" i="27"/>
  <c r="AZ691" i="27"/>
  <c r="AT328" i="27"/>
  <c r="AS818" i="27"/>
  <c r="AS691" i="27"/>
  <c r="AS313" i="27"/>
  <c r="AU313" i="27" s="1"/>
  <c r="AZ247" i="27"/>
  <c r="AT219" i="27"/>
  <c r="AP351" i="27"/>
  <c r="AO297" i="27"/>
  <c r="AQ297" i="27" s="1"/>
  <c r="AT234" i="27"/>
  <c r="BH243" i="27"/>
  <c r="AO324" i="27"/>
  <c r="AQ324" i="27" s="1"/>
  <c r="AZ146" i="27"/>
  <c r="AP375" i="27"/>
  <c r="AZ165" i="27"/>
  <c r="AZ219" i="27"/>
  <c r="AZ173" i="27"/>
  <c r="AP700" i="27"/>
  <c r="AS234" i="27"/>
  <c r="AP302" i="27"/>
  <c r="AZ646" i="27"/>
  <c r="AZ179" i="27"/>
  <c r="AS847" i="27"/>
  <c r="AU847" i="27" s="1"/>
  <c r="AS45" i="27"/>
  <c r="AU45" i="27" s="1"/>
  <c r="AT878" i="27"/>
  <c r="AS299" i="27"/>
  <c r="AU299" i="27" s="1"/>
  <c r="AS53" i="27"/>
  <c r="AS305" i="27"/>
  <c r="AU305" i="27" s="1"/>
  <c r="AS347" i="27"/>
  <c r="AU347" i="27" s="1"/>
  <c r="BB242" i="27"/>
  <c r="BB40" i="27"/>
  <c r="BB310" i="27"/>
  <c r="BB354" i="27"/>
  <c r="BB368" i="27"/>
  <c r="BB696" i="27"/>
  <c r="BB858" i="27"/>
  <c r="N285" i="27"/>
  <c r="AP340" i="27"/>
  <c r="N811" i="27"/>
  <c r="AO320" i="27"/>
  <c r="AQ320" i="27" s="1"/>
  <c r="BP637" i="27"/>
  <c r="BO248" i="27"/>
  <c r="BN413" i="27"/>
  <c r="BH195" i="27"/>
  <c r="BO709" i="27"/>
  <c r="BM674" i="27"/>
  <c r="BP628" i="27"/>
  <c r="BO664" i="27"/>
  <c r="BO218" i="27"/>
  <c r="BN674" i="27"/>
  <c r="BM542" i="27"/>
  <c r="BM709" i="27"/>
  <c r="BM188" i="27"/>
  <c r="BH560" i="27"/>
  <c r="BH650" i="27"/>
  <c r="BR229" i="27"/>
  <c r="AZ339" i="27"/>
  <c r="AZ852" i="27"/>
  <c r="AZ561" i="27"/>
  <c r="BR829" i="27"/>
  <c r="BR709" i="27"/>
  <c r="BR674" i="27"/>
  <c r="BP608" i="27"/>
  <c r="BP61" i="27"/>
  <c r="BP171" i="27"/>
  <c r="BO496" i="27"/>
  <c r="BO554" i="27"/>
  <c r="BO110" i="27"/>
  <c r="BN483" i="27"/>
  <c r="BN637" i="27"/>
  <c r="BN664" i="27"/>
  <c r="BN135" i="27"/>
  <c r="BN218" i="27"/>
  <c r="BM483" i="27"/>
  <c r="BM651" i="27"/>
  <c r="BM171" i="27"/>
  <c r="BH107" i="27"/>
  <c r="BH369" i="27"/>
  <c r="BB148" i="27"/>
  <c r="BB156" i="27"/>
  <c r="BB383" i="27"/>
  <c r="AZ295" i="27"/>
  <c r="AZ327" i="27"/>
  <c r="BN541" i="27"/>
  <c r="BH698" i="27"/>
  <c r="BO608" i="27"/>
  <c r="BH409" i="27"/>
  <c r="BH470" i="27"/>
  <c r="BH747" i="27"/>
  <c r="BH754" i="27"/>
  <c r="BH121" i="27"/>
  <c r="BH271" i="27"/>
  <c r="BH298" i="27"/>
  <c r="BB397" i="27"/>
  <c r="BM135" i="27"/>
  <c r="AZ487" i="27"/>
  <c r="BR218" i="27"/>
  <c r="BP829" i="27"/>
  <c r="BN829" i="27"/>
  <c r="BR469" i="27"/>
  <c r="BR637" i="27"/>
  <c r="BR664" i="27"/>
  <c r="BR135" i="27"/>
  <c r="BP483" i="27"/>
  <c r="BP759" i="27"/>
  <c r="BP69" i="27"/>
  <c r="BP12" i="27"/>
  <c r="BO436" i="27"/>
  <c r="BO526" i="27"/>
  <c r="BO713" i="27"/>
  <c r="BO102" i="27"/>
  <c r="BO188" i="27"/>
  <c r="BN651" i="27"/>
  <c r="BN110" i="27"/>
  <c r="BN203" i="27"/>
  <c r="BM229" i="27"/>
  <c r="BH575" i="27"/>
  <c r="BM829" i="27"/>
  <c r="BM637" i="27"/>
  <c r="BR203" i="27"/>
  <c r="BN469" i="27"/>
  <c r="BM713" i="27"/>
  <c r="BH33" i="27"/>
  <c r="BH810" i="27"/>
  <c r="BH191" i="27"/>
  <c r="BR496" i="27"/>
  <c r="BR628" i="27"/>
  <c r="BR651" i="27"/>
  <c r="BR110" i="27"/>
  <c r="BP166" i="27"/>
  <c r="BP248" i="27"/>
  <c r="BO413" i="27"/>
  <c r="BO61" i="27"/>
  <c r="BO171" i="27"/>
  <c r="BN628" i="27"/>
  <c r="BN102" i="27"/>
  <c r="BM469" i="27"/>
  <c r="BM110" i="27"/>
  <c r="BM12" i="27"/>
  <c r="BH78" i="27"/>
  <c r="BH215" i="27"/>
  <c r="N33" i="27"/>
  <c r="BO203" i="27"/>
  <c r="BP542" i="27"/>
  <c r="BP740" i="27"/>
  <c r="BN713" i="27"/>
  <c r="BH459" i="27"/>
  <c r="BP541" i="27"/>
  <c r="BP518" i="27"/>
  <c r="BM541" i="27"/>
  <c r="BM789" i="27"/>
  <c r="BH764" i="27"/>
  <c r="BH680" i="27"/>
  <c r="BR436" i="27"/>
  <c r="BR554" i="27"/>
  <c r="BR102" i="27"/>
  <c r="BR188" i="27"/>
  <c r="BP496" i="27"/>
  <c r="BO518" i="27"/>
  <c r="BO542" i="27"/>
  <c r="BO759" i="27"/>
  <c r="BO69" i="27"/>
  <c r="BO12" i="27"/>
  <c r="BN554" i="27"/>
  <c r="BN61" i="27"/>
  <c r="BM496" i="27"/>
  <c r="BM554" i="27"/>
  <c r="BH548" i="27"/>
  <c r="BH257" i="27"/>
  <c r="BH51" i="27"/>
  <c r="AS367" i="27"/>
  <c r="AU367" i="27" s="1"/>
  <c r="BP789" i="27"/>
  <c r="BR608" i="27"/>
  <c r="BP562" i="27"/>
  <c r="BP674" i="27"/>
  <c r="BP229" i="27"/>
  <c r="BN436" i="27"/>
  <c r="BN608" i="27"/>
  <c r="BN171" i="27"/>
  <c r="BM759" i="27"/>
  <c r="BM166" i="27"/>
  <c r="BH123" i="27"/>
  <c r="BH19" i="27"/>
  <c r="BB216" i="27"/>
  <c r="AZ156" i="27"/>
  <c r="AZ277" i="27"/>
  <c r="AW852" i="27"/>
  <c r="BO651" i="27"/>
  <c r="BM218" i="27"/>
  <c r="BH356" i="27"/>
  <c r="AZ384" i="27"/>
  <c r="BR413" i="27"/>
  <c r="BR526" i="27"/>
  <c r="BR61" i="27"/>
  <c r="BP436" i="27"/>
  <c r="BO740" i="27"/>
  <c r="BO789" i="27"/>
  <c r="BO166" i="27"/>
  <c r="BN526" i="27"/>
  <c r="BN69" i="27"/>
  <c r="BM526" i="27"/>
  <c r="BH456" i="27"/>
  <c r="AS39" i="27"/>
  <c r="AU39" i="27" s="1"/>
  <c r="BN12" i="27"/>
  <c r="BM203" i="27"/>
  <c r="BN759" i="27"/>
  <c r="BR518" i="27"/>
  <c r="BM740" i="27"/>
  <c r="BH337" i="27"/>
  <c r="BM413" i="27"/>
  <c r="BH530" i="27"/>
  <c r="BN166" i="27"/>
  <c r="BH719" i="27"/>
  <c r="BH656" i="27"/>
  <c r="BH865" i="27"/>
  <c r="BR542" i="27"/>
  <c r="BR248" i="27"/>
  <c r="BN518" i="27"/>
  <c r="BH831" i="27"/>
  <c r="BH418" i="27"/>
  <c r="BH89" i="27"/>
  <c r="BH160" i="27"/>
  <c r="BH288" i="27"/>
  <c r="BR854" i="27"/>
  <c r="BN854" i="27"/>
  <c r="BM851" i="27"/>
  <c r="BH840" i="27"/>
  <c r="BH842" i="27"/>
  <c r="BN862" i="27"/>
  <c r="BN873" i="27"/>
  <c r="BM862" i="27"/>
  <c r="BM873" i="27"/>
  <c r="BP862" i="27"/>
  <c r="BP873" i="27"/>
  <c r="BM864" i="27"/>
  <c r="BP864" i="27"/>
  <c r="BR864" i="27"/>
  <c r="BO864" i="27"/>
  <c r="N861" i="27"/>
  <c r="BN692" i="27"/>
  <c r="BR692" i="27"/>
  <c r="BM692" i="27"/>
  <c r="BP383" i="27"/>
  <c r="BN383" i="27"/>
  <c r="BR383" i="27"/>
  <c r="BH387" i="27"/>
  <c r="BH385" i="27"/>
  <c r="BM383" i="27"/>
  <c r="AZ89" i="27"/>
  <c r="AZ370" i="27"/>
  <c r="BB813" i="27"/>
  <c r="AS292" i="27"/>
  <c r="AU292" i="27" s="1"/>
  <c r="AZ876" i="27"/>
  <c r="AZ811" i="27"/>
  <c r="AS370" i="27"/>
  <c r="AU370" i="27" s="1"/>
  <c r="AZ754" i="27"/>
  <c r="BR712" i="27"/>
  <c r="BR165" i="27"/>
  <c r="BP463" i="27"/>
  <c r="BP627" i="27"/>
  <c r="BP857" i="27"/>
  <c r="BO517" i="27"/>
  <c r="BO604" i="27"/>
  <c r="BN835" i="27"/>
  <c r="BN627" i="27"/>
  <c r="BN791" i="27"/>
  <c r="BM835" i="27"/>
  <c r="BM219" i="27"/>
  <c r="BH860" i="27"/>
  <c r="AZ71" i="27"/>
  <c r="AZ42" i="27"/>
  <c r="AZ380" i="27"/>
  <c r="BP604" i="27"/>
  <c r="BP691" i="27"/>
  <c r="BO857" i="27"/>
  <c r="BN604" i="27"/>
  <c r="BM517" i="27"/>
  <c r="AZ580" i="27"/>
  <c r="AZ571" i="27"/>
  <c r="AZ623" i="27"/>
  <c r="AZ741" i="27"/>
  <c r="AZ758" i="27"/>
  <c r="AZ363" i="27"/>
  <c r="AZ878" i="27"/>
  <c r="AP247" i="27"/>
  <c r="AO114" i="27"/>
  <c r="AQ114" i="27" s="1"/>
  <c r="BR566" i="27"/>
  <c r="BR341" i="27"/>
  <c r="BP672" i="27"/>
  <c r="BN517" i="27"/>
  <c r="BR771" i="27"/>
  <c r="BP668" i="27"/>
  <c r="BP818" i="27"/>
  <c r="BO482" i="27"/>
  <c r="BO859" i="27"/>
  <c r="BN668" i="27"/>
  <c r="BN859" i="27"/>
  <c r="BM604" i="27"/>
  <c r="BM712" i="27"/>
  <c r="BM146" i="27"/>
  <c r="BH148" i="27"/>
  <c r="AZ52" i="27"/>
  <c r="AP326" i="27"/>
  <c r="AO134" i="27"/>
  <c r="AQ134" i="27" s="1"/>
  <c r="BR403" i="27"/>
  <c r="BR146" i="27"/>
  <c r="BO672" i="27"/>
  <c r="BN857" i="27"/>
  <c r="BM72" i="27"/>
  <c r="BR401" i="27"/>
  <c r="BR129" i="27"/>
  <c r="BP403" i="27"/>
  <c r="BP646" i="27"/>
  <c r="BP389" i="27"/>
  <c r="BO594" i="27"/>
  <c r="BO668" i="27"/>
  <c r="BO691" i="27"/>
  <c r="BN646" i="27"/>
  <c r="BN691" i="27"/>
  <c r="BM313" i="27"/>
  <c r="BM389" i="27"/>
  <c r="BH695" i="27"/>
  <c r="AZ54" i="27"/>
  <c r="AZ855" i="27"/>
  <c r="AP129" i="27"/>
  <c r="AO146" i="27"/>
  <c r="AQ146" i="27" s="1"/>
  <c r="BR737" i="27"/>
  <c r="BR114" i="27"/>
  <c r="BP401" i="27"/>
  <c r="BP22" i="27"/>
  <c r="BP373" i="27"/>
  <c r="BO646" i="27"/>
  <c r="BO818" i="27"/>
  <c r="BN482" i="27"/>
  <c r="BN22" i="27"/>
  <c r="BN818" i="27"/>
  <c r="BM482" i="27"/>
  <c r="AP253" i="27"/>
  <c r="AO152" i="27"/>
  <c r="AQ152" i="27" s="1"/>
  <c r="BR445" i="27"/>
  <c r="BR556" i="27"/>
  <c r="BR710" i="27"/>
  <c r="BR105" i="27"/>
  <c r="BR234" i="27"/>
  <c r="BR313" i="27"/>
  <c r="BP594" i="27"/>
  <c r="BP712" i="27"/>
  <c r="BP165" i="27"/>
  <c r="BO463" i="27"/>
  <c r="BO22" i="27"/>
  <c r="BO389" i="27"/>
  <c r="BN594" i="27"/>
  <c r="BN712" i="27"/>
  <c r="BN165" i="27"/>
  <c r="BN389" i="27"/>
  <c r="BM771" i="27"/>
  <c r="AZ149" i="27"/>
  <c r="AO14" i="27"/>
  <c r="AQ14" i="27" s="1"/>
  <c r="BR835" i="27"/>
  <c r="BR534" i="27"/>
  <c r="BR639" i="27"/>
  <c r="BR64" i="27"/>
  <c r="BR219" i="27"/>
  <c r="BP445" i="27"/>
  <c r="BP566" i="27"/>
  <c r="BO505" i="27"/>
  <c r="BO373" i="27"/>
  <c r="BN463" i="27"/>
  <c r="BN373" i="27"/>
  <c r="BM594" i="27"/>
  <c r="BM129" i="27"/>
  <c r="BM373" i="27"/>
  <c r="AZ563" i="27"/>
  <c r="AZ325" i="27"/>
  <c r="AW32" i="27"/>
  <c r="AP347" i="27"/>
  <c r="AO280" i="27"/>
  <c r="AQ280" i="27" s="1"/>
  <c r="AO345" i="27"/>
  <c r="AQ345" i="27" s="1"/>
  <c r="BR517" i="27"/>
  <c r="BM463" i="27"/>
  <c r="BM737" i="27"/>
  <c r="BM791" i="27"/>
  <c r="AO30" i="27"/>
  <c r="AQ30" i="27" s="1"/>
  <c r="AO279" i="27"/>
  <c r="AQ279" i="27" s="1"/>
  <c r="AO363" i="27"/>
  <c r="AQ363" i="27" s="1"/>
  <c r="BR627" i="27"/>
  <c r="BP341" i="27"/>
  <c r="BN505" i="27"/>
  <c r="BP534" i="27"/>
  <c r="BP771" i="27"/>
  <c r="BO146" i="27"/>
  <c r="BN771" i="27"/>
  <c r="BN129" i="27"/>
  <c r="BM505" i="27"/>
  <c r="AZ735" i="27"/>
  <c r="AZ267" i="27"/>
  <c r="AZ701" i="27"/>
  <c r="AW194" i="27"/>
  <c r="AP22" i="27"/>
  <c r="AO45" i="27"/>
  <c r="AQ45" i="27" s="1"/>
  <c r="BR72" i="27"/>
  <c r="BP835" i="27"/>
  <c r="BP556" i="27"/>
  <c r="BP146" i="27"/>
  <c r="BO566" i="27"/>
  <c r="BR857" i="27"/>
  <c r="BP129" i="27"/>
  <c r="BO403" i="27"/>
  <c r="BO341" i="27"/>
  <c r="BN566" i="27"/>
  <c r="BN114" i="27"/>
  <c r="BN341" i="27"/>
  <c r="BM710" i="27"/>
  <c r="AZ29" i="27"/>
  <c r="AW228" i="27"/>
  <c r="AO186" i="27"/>
  <c r="AQ186" i="27" s="1"/>
  <c r="AZ269" i="27"/>
  <c r="AZ344" i="27"/>
  <c r="AZ879" i="27"/>
  <c r="AO175" i="27"/>
  <c r="AQ175" i="27" s="1"/>
  <c r="BR482" i="27"/>
  <c r="BR859" i="27"/>
  <c r="BP737" i="27"/>
  <c r="BP114" i="27"/>
  <c r="BO401" i="27"/>
  <c r="BO737" i="27"/>
  <c r="BN403" i="27"/>
  <c r="BN105" i="27"/>
  <c r="BM114" i="27"/>
  <c r="BR672" i="27"/>
  <c r="BR691" i="27"/>
  <c r="BP710" i="27"/>
  <c r="BP105" i="27"/>
  <c r="BP234" i="27"/>
  <c r="BP313" i="27"/>
  <c r="BO556" i="27"/>
  <c r="BO710" i="27"/>
  <c r="BN64" i="27"/>
  <c r="BN234" i="27"/>
  <c r="BH513" i="27"/>
  <c r="BH70" i="27"/>
  <c r="AZ643" i="27"/>
  <c r="AZ183" i="27"/>
  <c r="AO299" i="27"/>
  <c r="AQ299" i="27" s="1"/>
  <c r="BP639" i="27"/>
  <c r="BO445" i="27"/>
  <c r="BO639" i="27"/>
  <c r="BN401" i="27"/>
  <c r="BM639" i="27"/>
  <c r="BM105" i="27"/>
  <c r="BO534" i="27"/>
  <c r="BO234" i="27"/>
  <c r="BN72" i="27"/>
  <c r="BN219" i="27"/>
  <c r="AZ801" i="27"/>
  <c r="BO313" i="27"/>
  <c r="BN556" i="27"/>
  <c r="BM22" i="27"/>
  <c r="BH652" i="27"/>
  <c r="AZ287" i="27"/>
  <c r="AW301" i="27"/>
  <c r="AO193" i="27"/>
  <c r="AQ193" i="27" s="1"/>
  <c r="BR668" i="27"/>
  <c r="BP64" i="27"/>
  <c r="BP219" i="27"/>
  <c r="BP72" i="27"/>
  <c r="BO64" i="27"/>
  <c r="BN445" i="27"/>
  <c r="BN534" i="27"/>
  <c r="AZ81" i="27"/>
  <c r="AZ875" i="27"/>
  <c r="AZ114" i="27"/>
  <c r="AZ201" i="27"/>
  <c r="AW311" i="27"/>
  <c r="AO325" i="27"/>
  <c r="AQ325" i="27" s="1"/>
  <c r="AW854" i="27"/>
  <c r="AZ505" i="27"/>
  <c r="AO174" i="27"/>
  <c r="AQ174" i="27" s="1"/>
  <c r="AX813" i="27"/>
  <c r="AY813" i="27" s="1"/>
  <c r="AZ836" i="27"/>
  <c r="AX863" i="27"/>
  <c r="AY863" i="27" s="1"/>
  <c r="AO16" i="27"/>
  <c r="AQ16" i="27" s="1"/>
  <c r="BP345" i="27"/>
  <c r="BO345" i="27"/>
  <c r="BN345" i="27"/>
  <c r="BH352" i="27"/>
  <c r="BM345" i="27"/>
  <c r="BN318" i="27"/>
  <c r="BO328" i="27"/>
  <c r="BR328" i="27"/>
  <c r="BN328" i="27"/>
  <c r="BP318" i="27"/>
  <c r="BM318" i="27"/>
  <c r="BO318" i="27"/>
  <c r="BP328" i="27"/>
  <c r="AZ592" i="27"/>
  <c r="AP72" i="27"/>
  <c r="AO639" i="27"/>
  <c r="AQ639" i="27" s="1"/>
  <c r="AZ609" i="27"/>
  <c r="AT344" i="27"/>
  <c r="AP64" i="27"/>
  <c r="AO710" i="27"/>
  <c r="AQ710" i="27" s="1"/>
  <c r="AZ738" i="27"/>
  <c r="AT103" i="27"/>
  <c r="AO646" i="27"/>
  <c r="AQ646" i="27" s="1"/>
  <c r="AS177" i="27"/>
  <c r="AU177" i="27" s="1"/>
  <c r="AO672" i="27"/>
  <c r="AQ672" i="27" s="1"/>
  <c r="AT54" i="27"/>
  <c r="AT207" i="27"/>
  <c r="AZ239" i="27"/>
  <c r="AZ780" i="27"/>
  <c r="AS243" i="27"/>
  <c r="AU243" i="27" s="1"/>
  <c r="AS875" i="27"/>
  <c r="AU875" i="27" s="1"/>
  <c r="AS855" i="27"/>
  <c r="AO505" i="27"/>
  <c r="AQ505" i="27" s="1"/>
  <c r="AW327" i="27"/>
  <c r="AO566" i="27"/>
  <c r="AQ566" i="27" s="1"/>
  <c r="AZ788" i="27"/>
  <c r="AZ204" i="27"/>
  <c r="AS860" i="27"/>
  <c r="AU860" i="27" s="1"/>
  <c r="AZ298" i="27"/>
  <c r="N329" i="27"/>
  <c r="AZ216" i="27"/>
  <c r="AZ70" i="27"/>
  <c r="AZ20" i="27"/>
  <c r="AZ815" i="27"/>
  <c r="AS189" i="27"/>
  <c r="AU189" i="27" s="1"/>
  <c r="N384" i="27"/>
  <c r="AZ10" i="27"/>
  <c r="AZ289" i="27"/>
  <c r="AS204" i="27"/>
  <c r="AU204" i="27" s="1"/>
  <c r="AZ230" i="27"/>
  <c r="AZ358" i="27"/>
  <c r="AS384" i="27"/>
  <c r="AU384" i="27" s="1"/>
  <c r="AS852" i="27"/>
  <c r="AU852" i="27" s="1"/>
  <c r="BH329" i="27"/>
  <c r="AZ59" i="27"/>
  <c r="AX45" i="27"/>
  <c r="AY45" i="27" s="1"/>
  <c r="AT307" i="27"/>
  <c r="N695" i="27"/>
  <c r="BB33" i="27"/>
  <c r="AZ99" i="27"/>
  <c r="AZ27" i="27"/>
  <c r="AZ39" i="27"/>
  <c r="AZ693" i="27"/>
  <c r="AW858" i="27"/>
  <c r="AT842" i="27"/>
  <c r="N860" i="27"/>
  <c r="AZ367" i="27"/>
  <c r="AZ695" i="27"/>
  <c r="AZ768" i="27"/>
  <c r="AZ251" i="27"/>
  <c r="AS815" i="27"/>
  <c r="AU815" i="27" s="1"/>
  <c r="BH367" i="27"/>
  <c r="BB840" i="27"/>
  <c r="AZ86" i="27"/>
  <c r="AT117" i="27"/>
  <c r="AS588" i="27"/>
  <c r="AZ455" i="27"/>
  <c r="AZ472" i="27"/>
  <c r="AZ493" i="27"/>
  <c r="BH634" i="27"/>
  <c r="BH59" i="27"/>
  <c r="AZ127" i="27"/>
  <c r="AZ180" i="27"/>
  <c r="AZ261" i="27"/>
  <c r="AS58" i="27"/>
  <c r="AU58" i="27" s="1"/>
  <c r="AS277" i="27"/>
  <c r="AU277" i="27" s="1"/>
  <c r="N10" i="27"/>
  <c r="AZ714" i="27"/>
  <c r="AZ189" i="27"/>
  <c r="AZ386" i="27"/>
  <c r="AZ860" i="27"/>
  <c r="AS127" i="27"/>
  <c r="AU127" i="27" s="1"/>
  <c r="AZ148" i="27"/>
  <c r="AZ329" i="27"/>
  <c r="AS289" i="27"/>
  <c r="AU289" i="27" s="1"/>
  <c r="N230" i="27"/>
  <c r="BB660" i="27"/>
  <c r="BB798" i="27"/>
  <c r="BB101" i="27"/>
  <c r="BB263" i="27"/>
  <c r="BB303" i="27"/>
  <c r="BB355" i="27"/>
  <c r="BB386" i="27"/>
  <c r="BB812" i="27"/>
  <c r="BR36" i="27"/>
  <c r="BR35" i="27"/>
  <c r="BO36" i="27"/>
  <c r="BM36" i="27"/>
  <c r="BO35" i="27"/>
  <c r="BM35" i="27"/>
  <c r="BN36" i="27"/>
  <c r="BH37" i="27"/>
  <c r="BP279" i="27"/>
  <c r="BO280" i="27"/>
  <c r="BH279" i="27"/>
  <c r="BP283" i="27"/>
  <c r="BN279" i="27"/>
  <c r="BR279" i="27"/>
  <c r="BN283" i="27"/>
  <c r="BM279" i="27"/>
  <c r="BR283" i="27"/>
  <c r="BH283" i="27"/>
  <c r="BP280" i="27"/>
  <c r="BN280" i="27"/>
  <c r="BM283" i="27"/>
  <c r="BR280" i="27"/>
  <c r="BM272" i="27"/>
  <c r="BO272" i="27"/>
  <c r="BP272" i="27"/>
  <c r="BR272" i="27"/>
  <c r="BN262" i="27"/>
  <c r="BN253" i="27"/>
  <c r="BO262" i="27"/>
  <c r="BO253" i="27"/>
  <c r="BR262" i="27"/>
  <c r="BM262" i="27"/>
  <c r="BH258" i="27"/>
  <c r="BR253" i="27"/>
  <c r="BM253" i="27"/>
  <c r="BM247" i="27"/>
  <c r="BR242" i="27"/>
  <c r="BN247" i="27"/>
  <c r="BP242" i="27"/>
  <c r="BR247" i="27"/>
  <c r="BO247" i="27"/>
  <c r="BH236" i="27"/>
  <c r="BH251" i="27"/>
  <c r="BH118" i="27"/>
  <c r="AZ160" i="27"/>
  <c r="BB363" i="27"/>
  <c r="AZ158" i="27"/>
  <c r="AS676" i="27"/>
  <c r="AU676" i="27" s="1"/>
  <c r="BN231" i="27"/>
  <c r="BN250" i="27"/>
  <c r="BN264" i="27"/>
  <c r="BN281" i="27"/>
  <c r="BN295" i="27"/>
  <c r="BN38" i="27"/>
  <c r="BN314" i="27"/>
  <c r="BN327" i="27"/>
  <c r="BN342" i="27"/>
  <c r="BN357" i="27"/>
  <c r="BN377" i="27"/>
  <c r="BN382" i="27"/>
  <c r="BN817" i="27"/>
  <c r="BN694" i="27"/>
  <c r="BN861" i="27"/>
  <c r="BN850" i="27"/>
  <c r="AZ318" i="27"/>
  <c r="AX847" i="27"/>
  <c r="AY847" i="27" s="1"/>
  <c r="AT174" i="27"/>
  <c r="AS801" i="27"/>
  <c r="AU801" i="27" s="1"/>
  <c r="BH696" i="27"/>
  <c r="AZ215" i="27"/>
  <c r="AW769" i="27"/>
  <c r="AW305" i="27"/>
  <c r="AS77" i="27"/>
  <c r="AU77" i="27" s="1"/>
  <c r="AS849" i="27"/>
  <c r="AZ100" i="27"/>
  <c r="AW802" i="27"/>
  <c r="BN624" i="27"/>
  <c r="AW326" i="27"/>
  <c r="AT814" i="27"/>
  <c r="AS107" i="27"/>
  <c r="AU107" i="27" s="1"/>
  <c r="BR407" i="27"/>
  <c r="BR435" i="27"/>
  <c r="AZ849" i="27"/>
  <c r="AW134" i="27"/>
  <c r="AW347" i="27"/>
  <c r="BP653" i="27"/>
  <c r="BP667" i="27"/>
  <c r="BP675" i="27"/>
  <c r="BP790" i="27"/>
  <c r="BO491" i="27"/>
  <c r="AW53" i="27"/>
  <c r="BH670" i="27"/>
  <c r="AZ125" i="27"/>
  <c r="AW175" i="27"/>
  <c r="AW702" i="27"/>
  <c r="BR772" i="27"/>
  <c r="AZ236" i="27"/>
  <c r="AZ40" i="27"/>
  <c r="BM342" i="27"/>
  <c r="AZ422" i="27"/>
  <c r="BO715" i="27"/>
  <c r="BM675" i="27"/>
  <c r="BH729" i="27"/>
  <c r="AX381" i="27"/>
  <c r="AY381" i="27" s="1"/>
  <c r="AW847" i="27"/>
  <c r="BH275" i="27"/>
  <c r="AZ796" i="27"/>
  <c r="BN407" i="27"/>
  <c r="BN435" i="27"/>
  <c r="AW280" i="27"/>
  <c r="BR624" i="27"/>
  <c r="BR636" i="27"/>
  <c r="BR711" i="27"/>
  <c r="BR736" i="27"/>
  <c r="BP826" i="27"/>
  <c r="BP440" i="27"/>
  <c r="BP715" i="27"/>
  <c r="BN606" i="27"/>
  <c r="BM599" i="27"/>
  <c r="BM130" i="27"/>
  <c r="BH414" i="27"/>
  <c r="BH100" i="27"/>
  <c r="BH158" i="27"/>
  <c r="BB195" i="27"/>
  <c r="AZ259" i="27"/>
  <c r="AZ810" i="27"/>
  <c r="AX811" i="27"/>
  <c r="AY811" i="27" s="1"/>
  <c r="BB535" i="27"/>
  <c r="BB68" i="27"/>
  <c r="BB91" i="27"/>
  <c r="BB126" i="27"/>
  <c r="BB163" i="27"/>
  <c r="BB28" i="27"/>
  <c r="BB271" i="27"/>
  <c r="BB51" i="27"/>
  <c r="BB298" i="27"/>
  <c r="BB369" i="27"/>
  <c r="BR606" i="27"/>
  <c r="BR231" i="27"/>
  <c r="BR250" i="27"/>
  <c r="BR264" i="27"/>
  <c r="BR281" i="27"/>
  <c r="BR295" i="27"/>
  <c r="BR38" i="27"/>
  <c r="BR314" i="27"/>
  <c r="BR327" i="27"/>
  <c r="BR342" i="27"/>
  <c r="BR357" i="27"/>
  <c r="BR377" i="27"/>
  <c r="BR382" i="27"/>
  <c r="BR817" i="27"/>
  <c r="BR694" i="27"/>
  <c r="BR861" i="27"/>
  <c r="BR850" i="27"/>
  <c r="BO499" i="27"/>
  <c r="BO468" i="27"/>
  <c r="BO624" i="27"/>
  <c r="BO636" i="27"/>
  <c r="BO711" i="27"/>
  <c r="BO736" i="27"/>
  <c r="BO772" i="27"/>
  <c r="BM667" i="27"/>
  <c r="BM327" i="27"/>
  <c r="BH340" i="27"/>
  <c r="AZ196" i="27"/>
  <c r="BR826" i="27"/>
  <c r="BR440" i="27"/>
  <c r="BP772" i="27"/>
  <c r="BO407" i="27"/>
  <c r="BO435" i="27"/>
  <c r="BO606" i="27"/>
  <c r="BN826" i="27"/>
  <c r="BN440" i="27"/>
  <c r="BM564" i="27"/>
  <c r="BM653" i="27"/>
  <c r="BM314" i="27"/>
  <c r="BH659" i="27"/>
  <c r="BH57" i="27"/>
  <c r="BH814" i="27"/>
  <c r="AX703" i="27"/>
  <c r="AY703" i="27" s="1"/>
  <c r="AW118" i="27"/>
  <c r="AW387" i="27"/>
  <c r="BP636" i="27"/>
  <c r="BO231" i="27"/>
  <c r="BO250" i="27"/>
  <c r="BO281" i="27"/>
  <c r="BO295" i="27"/>
  <c r="BO38" i="27"/>
  <c r="BO314" i="27"/>
  <c r="BO327" i="27"/>
  <c r="BO342" i="27"/>
  <c r="BO357" i="27"/>
  <c r="BO377" i="27"/>
  <c r="BO382" i="27"/>
  <c r="BO817" i="27"/>
  <c r="BO694" i="27"/>
  <c r="BO861" i="27"/>
  <c r="BO850" i="27"/>
  <c r="BN599" i="27"/>
  <c r="BM715" i="27"/>
  <c r="BM111" i="27"/>
  <c r="BM38" i="27"/>
  <c r="BH320" i="27"/>
  <c r="BP736" i="27"/>
  <c r="BO264" i="27"/>
  <c r="BR599" i="27"/>
  <c r="BO826" i="27"/>
  <c r="BO440" i="27"/>
  <c r="BN187" i="27"/>
  <c r="BM106" i="27"/>
  <c r="BM850" i="27"/>
  <c r="BH450" i="27"/>
  <c r="BH743" i="27"/>
  <c r="BH648" i="27"/>
  <c r="BH246" i="27"/>
  <c r="BB285" i="27"/>
  <c r="AX840" i="27"/>
  <c r="AY840" i="27" s="1"/>
  <c r="AW257" i="27"/>
  <c r="BP624" i="27"/>
  <c r="BP217" i="27"/>
  <c r="BP231" i="27"/>
  <c r="BP250" i="27"/>
  <c r="BP264" i="27"/>
  <c r="BP281" i="27"/>
  <c r="BP295" i="27"/>
  <c r="BP357" i="27"/>
  <c r="BP377" i="27"/>
  <c r="BP382" i="27"/>
  <c r="BP817" i="27"/>
  <c r="BP694" i="27"/>
  <c r="BP861" i="27"/>
  <c r="BO599" i="27"/>
  <c r="BN161" i="27"/>
  <c r="BN9" i="27"/>
  <c r="BN172" i="27"/>
  <c r="BM532" i="27"/>
  <c r="BM551" i="27"/>
  <c r="BM772" i="27"/>
  <c r="BM63" i="27"/>
  <c r="BM187" i="27"/>
  <c r="BH310" i="27"/>
  <c r="AZ654" i="27"/>
  <c r="AZ212" i="27"/>
  <c r="AX195" i="27"/>
  <c r="AY195" i="27" s="1"/>
  <c r="AW703" i="27"/>
  <c r="BR187" i="27"/>
  <c r="BP606" i="27"/>
  <c r="BN564" i="27"/>
  <c r="BN73" i="27"/>
  <c r="BN63" i="27"/>
  <c r="BN106" i="27"/>
  <c r="BN111" i="27"/>
  <c r="BN130" i="27"/>
  <c r="BN147" i="27"/>
  <c r="BM736" i="27"/>
  <c r="BH805" i="27"/>
  <c r="BH184" i="27"/>
  <c r="BH390" i="27"/>
  <c r="BB318" i="27"/>
  <c r="AZ28" i="27"/>
  <c r="AX215" i="27"/>
  <c r="AY215" i="27" s="1"/>
  <c r="AW278" i="27"/>
  <c r="AW866" i="27"/>
  <c r="BR564" i="27"/>
  <c r="BR161" i="27"/>
  <c r="BR9" i="27"/>
  <c r="BR172" i="27"/>
  <c r="BM516" i="27"/>
  <c r="BM711" i="27"/>
  <c r="BM73" i="27"/>
  <c r="BM172" i="27"/>
  <c r="BH774" i="27"/>
  <c r="BH226" i="27"/>
  <c r="BB333" i="27"/>
  <c r="AZ271" i="27"/>
  <c r="BO564" i="27"/>
  <c r="BO187" i="27"/>
  <c r="BN675" i="27"/>
  <c r="BN790" i="27"/>
  <c r="BH6" i="27"/>
  <c r="BH635" i="27"/>
  <c r="BH40" i="27"/>
  <c r="AW680" i="27"/>
  <c r="BP532" i="27"/>
  <c r="BP551" i="27"/>
  <c r="BO161" i="27"/>
  <c r="BO9" i="27"/>
  <c r="BO172" i="27"/>
  <c r="BN532" i="27"/>
  <c r="BN551" i="27"/>
  <c r="BN653" i="27"/>
  <c r="BN667" i="27"/>
  <c r="BM491" i="27"/>
  <c r="BM636" i="27"/>
  <c r="BM9" i="27"/>
  <c r="BH125" i="27"/>
  <c r="BH169" i="27"/>
  <c r="AZ317" i="27"/>
  <c r="BR516" i="27"/>
  <c r="BR532" i="27"/>
  <c r="BR551" i="27"/>
  <c r="BR73" i="27"/>
  <c r="BR63" i="27"/>
  <c r="BR106" i="27"/>
  <c r="BR111" i="27"/>
  <c r="BR130" i="27"/>
  <c r="BP161" i="27"/>
  <c r="BN715" i="27"/>
  <c r="BH763" i="27"/>
  <c r="BH368" i="27"/>
  <c r="BH849" i="27"/>
  <c r="AX48" i="27"/>
  <c r="AY48" i="27" s="1"/>
  <c r="AW107" i="27"/>
  <c r="AZ443" i="27"/>
  <c r="AZ552" i="27"/>
  <c r="AZ565" i="27"/>
  <c r="AZ591" i="27"/>
  <c r="AZ686" i="27"/>
  <c r="AZ766" i="27"/>
  <c r="AZ683" i="27"/>
  <c r="AZ91" i="27"/>
  <c r="AZ119" i="27"/>
  <c r="AZ842" i="27"/>
  <c r="BP711" i="27"/>
  <c r="BP516" i="27"/>
  <c r="BN516" i="27"/>
  <c r="BM499" i="27"/>
  <c r="BM468" i="27"/>
  <c r="BH830" i="27"/>
  <c r="BH796" i="27"/>
  <c r="AZ181" i="27"/>
  <c r="AZ288" i="27"/>
  <c r="AX318" i="27"/>
  <c r="AY318" i="27" s="1"/>
  <c r="AO655" i="27"/>
  <c r="AQ655" i="27" s="1"/>
  <c r="BR667" i="27"/>
  <c r="BR790" i="27"/>
  <c r="BP491" i="27"/>
  <c r="BO73" i="27"/>
  <c r="BO63" i="27"/>
  <c r="BO106" i="27"/>
  <c r="BO111" i="27"/>
  <c r="BO130" i="27"/>
  <c r="BM407" i="27"/>
  <c r="BM435" i="27"/>
  <c r="BM790" i="27"/>
  <c r="BH422" i="27"/>
  <c r="BH11" i="27"/>
  <c r="BH290" i="27"/>
  <c r="BH858" i="27"/>
  <c r="AX333" i="27"/>
  <c r="AY333" i="27" s="1"/>
  <c r="BR491" i="27"/>
  <c r="BR653" i="27"/>
  <c r="BR675" i="27"/>
  <c r="BP499" i="27"/>
  <c r="BP468" i="27"/>
  <c r="BH92" i="27"/>
  <c r="BH354" i="27"/>
  <c r="BB89" i="27"/>
  <c r="BB866" i="27"/>
  <c r="AZ744" i="27"/>
  <c r="AZ337" i="27"/>
  <c r="BR499" i="27"/>
  <c r="BR468" i="27"/>
  <c r="BB19" i="27"/>
  <c r="AZ723" i="27"/>
  <c r="AZ163" i="27"/>
  <c r="BH214" i="27"/>
  <c r="BH213" i="27"/>
  <c r="BM217" i="27"/>
  <c r="BR217" i="27"/>
  <c r="BN217" i="27"/>
  <c r="N214" i="27"/>
  <c r="BR202" i="27"/>
  <c r="BR201" i="27"/>
  <c r="BP202" i="27"/>
  <c r="BN202" i="27"/>
  <c r="BP201" i="27"/>
  <c r="BO202" i="27"/>
  <c r="BN201" i="27"/>
  <c r="BO201" i="27"/>
  <c r="BH200" i="27"/>
  <c r="BP190" i="27"/>
  <c r="BH188" i="27"/>
  <c r="BO186" i="27"/>
  <c r="BO190" i="27"/>
  <c r="BN186" i="27"/>
  <c r="BN190" i="27"/>
  <c r="BP186" i="27"/>
  <c r="BH189" i="27"/>
  <c r="BR186" i="27"/>
  <c r="BR190" i="27"/>
  <c r="BO173" i="27"/>
  <c r="BN173" i="27"/>
  <c r="BR173" i="27"/>
  <c r="N170" i="27"/>
  <c r="BM173" i="27"/>
  <c r="AX168" i="27"/>
  <c r="AY168" i="27" s="1"/>
  <c r="AO576" i="27"/>
  <c r="AQ576" i="27" s="1"/>
  <c r="AO374" i="27"/>
  <c r="AQ374" i="27" s="1"/>
  <c r="N277" i="27"/>
  <c r="AS390" i="27"/>
  <c r="AU390" i="27" s="1"/>
  <c r="AO103" i="27"/>
  <c r="AQ103" i="27" s="1"/>
  <c r="AS872" i="27"/>
  <c r="AU872" i="27" s="1"/>
  <c r="N289" i="27"/>
  <c r="AX873" i="27"/>
  <c r="AY873" i="27" s="1"/>
  <c r="AW361" i="27"/>
  <c r="AS840" i="27"/>
  <c r="AO167" i="27"/>
  <c r="AQ167" i="27" s="1"/>
  <c r="N42" i="27"/>
  <c r="AW375" i="27"/>
  <c r="AO83" i="27"/>
  <c r="AQ83" i="27" s="1"/>
  <c r="AO330" i="27"/>
  <c r="AQ330" i="27" s="1"/>
  <c r="BB877" i="27"/>
  <c r="AZ285" i="27"/>
  <c r="AO334" i="27"/>
  <c r="AQ334" i="27" s="1"/>
  <c r="AX877" i="27"/>
  <c r="AY877" i="27" s="1"/>
  <c r="AW374" i="27"/>
  <c r="N339" i="27"/>
  <c r="AZ719" i="27"/>
  <c r="AS48" i="27"/>
  <c r="AU48" i="27" s="1"/>
  <c r="N59" i="27"/>
  <c r="N371" i="27"/>
  <c r="AX332" i="27"/>
  <c r="AY332" i="27" s="1"/>
  <c r="AW700" i="27"/>
  <c r="AO239" i="27"/>
  <c r="AQ239" i="27" s="1"/>
  <c r="AW67" i="27"/>
  <c r="BB266" i="27"/>
  <c r="AS89" i="27"/>
  <c r="AU89" i="27" s="1"/>
  <c r="AO141" i="27"/>
  <c r="AQ141" i="27" s="1"/>
  <c r="AO358" i="27"/>
  <c r="AQ358" i="27" s="1"/>
  <c r="AS236" i="27"/>
  <c r="AU236" i="27" s="1"/>
  <c r="AS255" i="27"/>
  <c r="AU255" i="27" s="1"/>
  <c r="AS318" i="27"/>
  <c r="AU318" i="27" s="1"/>
  <c r="N258" i="27"/>
  <c r="AW857" i="27"/>
  <c r="AX328" i="27"/>
  <c r="AY328" i="27" s="1"/>
  <c r="AW710" i="27"/>
  <c r="AO327" i="27"/>
  <c r="AQ327" i="27" s="1"/>
  <c r="AW253" i="27"/>
  <c r="AX72" i="27"/>
  <c r="AY72" i="27" s="1"/>
  <c r="AW279" i="27"/>
  <c r="AO58" i="27"/>
  <c r="AQ58" i="27" s="1"/>
  <c r="AX129" i="27"/>
  <c r="AY129" i="27" s="1"/>
  <c r="AW86" i="27"/>
  <c r="AO100" i="27"/>
  <c r="AQ100" i="27" s="1"/>
  <c r="N131" i="27"/>
  <c r="AX186" i="27"/>
  <c r="AY186" i="27" s="1"/>
  <c r="AO387" i="27"/>
  <c r="AQ387" i="27" s="1"/>
  <c r="AW691" i="27"/>
  <c r="AO298" i="27"/>
  <c r="AQ298" i="27" s="1"/>
  <c r="AO355" i="27"/>
  <c r="AQ355" i="27" s="1"/>
  <c r="AW328" i="27"/>
  <c r="AZ519" i="27"/>
  <c r="AZ588" i="27"/>
  <c r="AZ652" i="27"/>
  <c r="BH143" i="27"/>
  <c r="BR144" i="27"/>
  <c r="BH145" i="27"/>
  <c r="BR147" i="27"/>
  <c r="BO144" i="27"/>
  <c r="BM144" i="27"/>
  <c r="BO147" i="27"/>
  <c r="BM147" i="27"/>
  <c r="N148" i="27"/>
  <c r="BP141" i="27"/>
  <c r="BR141" i="27"/>
  <c r="BO141" i="27"/>
  <c r="BN141" i="27"/>
  <c r="N111" i="27"/>
  <c r="N127" i="27"/>
  <c r="BH137" i="27"/>
  <c r="BH109" i="27"/>
  <c r="N99" i="27"/>
  <c r="N86" i="27"/>
  <c r="BH74" i="27"/>
  <c r="BH64" i="27"/>
  <c r="BH72" i="27"/>
  <c r="BN803" i="27"/>
  <c r="BP803" i="27"/>
  <c r="BR803" i="27"/>
  <c r="BN780" i="27"/>
  <c r="BH790" i="27"/>
  <c r="BO780" i="27"/>
  <c r="BM780" i="27"/>
  <c r="BP780" i="27"/>
  <c r="BH783" i="27"/>
  <c r="N795" i="27"/>
  <c r="BH795" i="27"/>
  <c r="BN670" i="27"/>
  <c r="BO654" i="27"/>
  <c r="BP654" i="27"/>
  <c r="BR654" i="27"/>
  <c r="BH755" i="27"/>
  <c r="BO752" i="27"/>
  <c r="BH753" i="27"/>
  <c r="BO748" i="27"/>
  <c r="BR752" i="27"/>
  <c r="BR748" i="27"/>
  <c r="BP752" i="27"/>
  <c r="BP748" i="27"/>
  <c r="BP766" i="27"/>
  <c r="BH762" i="27"/>
  <c r="BR766" i="27"/>
  <c r="BH760" i="27"/>
  <c r="AW266" i="27"/>
  <c r="AW690" i="27"/>
  <c r="AS851" i="27"/>
  <c r="AU851" i="27" s="1"/>
  <c r="AO70" i="27"/>
  <c r="AQ70" i="27" s="1"/>
  <c r="AO230" i="27"/>
  <c r="AQ230" i="27" s="1"/>
  <c r="AO860" i="27"/>
  <c r="AQ860" i="27" s="1"/>
  <c r="BB849" i="27"/>
  <c r="AX282" i="27"/>
  <c r="AY282" i="27" s="1"/>
  <c r="AX390" i="27"/>
  <c r="AY390" i="27" s="1"/>
  <c r="AS52" i="27"/>
  <c r="AO59" i="27"/>
  <c r="AQ59" i="27" s="1"/>
  <c r="AO870" i="27"/>
  <c r="AQ870" i="27" s="1"/>
  <c r="AO402" i="27"/>
  <c r="AQ402" i="27" s="1"/>
  <c r="AO361" i="27"/>
  <c r="AQ361" i="27" s="1"/>
  <c r="AX44" i="27"/>
  <c r="AY44" i="27" s="1"/>
  <c r="AW190" i="27"/>
  <c r="AW275" i="27"/>
  <c r="AP384" i="27"/>
  <c r="AO367" i="27"/>
  <c r="AQ367" i="27" s="1"/>
  <c r="AO872" i="27"/>
  <c r="AQ872" i="27" s="1"/>
  <c r="AO52" i="27"/>
  <c r="AQ52" i="27" s="1"/>
  <c r="AZ634" i="27"/>
  <c r="AZ665" i="27"/>
  <c r="AW340" i="27"/>
  <c r="AP277" i="27"/>
  <c r="AO853" i="27"/>
  <c r="AQ853" i="27" s="1"/>
  <c r="N70" i="27"/>
  <c r="N202" i="27"/>
  <c r="N344" i="27"/>
  <c r="AW334" i="27"/>
  <c r="AW696" i="27"/>
  <c r="AS309" i="27"/>
  <c r="AU309" i="27" s="1"/>
  <c r="N73" i="27"/>
  <c r="N108" i="27"/>
  <c r="N357" i="27"/>
  <c r="AZ742" i="27"/>
  <c r="AX40" i="27"/>
  <c r="AY40" i="27" s="1"/>
  <c r="AW205" i="27"/>
  <c r="AS615" i="27"/>
  <c r="AO386" i="27"/>
  <c r="AQ386" i="27" s="1"/>
  <c r="AO426" i="27"/>
  <c r="AQ426" i="27" s="1"/>
  <c r="N71" i="27"/>
  <c r="AZ413" i="27"/>
  <c r="AZ143" i="27"/>
  <c r="AW796" i="27"/>
  <c r="N376" i="27"/>
  <c r="AX151" i="27"/>
  <c r="AY151" i="27" s="1"/>
  <c r="AX301" i="27"/>
  <c r="AY301" i="27" s="1"/>
  <c r="AW76" i="27"/>
  <c r="AW37" i="27"/>
  <c r="AW354" i="27"/>
  <c r="AT212" i="27"/>
  <c r="AS688" i="27"/>
  <c r="AS262" i="27"/>
  <c r="AU262" i="27" s="1"/>
  <c r="AP289" i="27"/>
  <c r="AO99" i="27"/>
  <c r="AQ99" i="27" s="1"/>
  <c r="N257" i="27"/>
  <c r="AP86" i="27"/>
  <c r="AP216" i="27"/>
  <c r="AP355" i="27"/>
  <c r="AO191" i="27"/>
  <c r="AQ191" i="27" s="1"/>
  <c r="AZ429" i="27"/>
  <c r="AW221" i="27"/>
  <c r="AW378" i="27"/>
  <c r="BB398" i="27"/>
  <c r="BB519" i="27"/>
  <c r="BB524" i="27"/>
  <c r="AZ419" i="27"/>
  <c r="AZ531" i="27"/>
  <c r="AP358" i="27"/>
  <c r="AO553" i="27"/>
  <c r="AQ553" i="27" s="1"/>
  <c r="AZ767" i="27"/>
  <c r="AZ291" i="27"/>
  <c r="AW115" i="27"/>
  <c r="AW249" i="27"/>
  <c r="AO116" i="27"/>
  <c r="AQ116" i="27" s="1"/>
  <c r="N130" i="27"/>
  <c r="N694" i="27"/>
  <c r="AX849" i="27"/>
  <c r="AY849" i="27" s="1"/>
  <c r="AW310" i="27"/>
  <c r="AZ524" i="27"/>
  <c r="AO127" i="27"/>
  <c r="AQ127" i="27" s="1"/>
  <c r="AO701" i="27"/>
  <c r="AQ701" i="27" s="1"/>
  <c r="N295" i="27"/>
  <c r="AZ166" i="27"/>
  <c r="AX856" i="27"/>
  <c r="AY856" i="27" s="1"/>
  <c r="AP372" i="27"/>
  <c r="AO876" i="27"/>
  <c r="AQ876" i="27" s="1"/>
  <c r="N147" i="27"/>
  <c r="N314" i="27"/>
  <c r="N871" i="27"/>
  <c r="AW814" i="27"/>
  <c r="AS93" i="27"/>
  <c r="AU93" i="27" s="1"/>
  <c r="AP329" i="27"/>
  <c r="AZ499" i="27"/>
  <c r="AT81" i="27"/>
  <c r="AT879" i="27"/>
  <c r="AO735" i="27"/>
  <c r="AQ735" i="27" s="1"/>
  <c r="N97" i="27"/>
  <c r="N13" i="27"/>
  <c r="N311" i="27"/>
  <c r="AZ314" i="27"/>
  <c r="AS707" i="27"/>
  <c r="AS306" i="27"/>
  <c r="AU306" i="27" s="1"/>
  <c r="AS841" i="27"/>
  <c r="AU841" i="27" s="1"/>
  <c r="AS276" i="27"/>
  <c r="AU276" i="27" s="1"/>
  <c r="AP202" i="27"/>
  <c r="AP281" i="27"/>
  <c r="AO111" i="27"/>
  <c r="AQ111" i="27" s="1"/>
  <c r="AO251" i="27"/>
  <c r="AQ251" i="27" s="1"/>
  <c r="N243" i="27"/>
  <c r="N391" i="27"/>
  <c r="AW218" i="27"/>
  <c r="AW293" i="27"/>
  <c r="AT108" i="27"/>
  <c r="AT331" i="27"/>
  <c r="AS738" i="27"/>
  <c r="AU738" i="27" s="1"/>
  <c r="AO641" i="27"/>
  <c r="AQ641" i="27" s="1"/>
  <c r="AO699" i="27"/>
  <c r="AQ699" i="27" s="1"/>
  <c r="N106" i="27"/>
  <c r="N9" i="27"/>
  <c r="N242" i="27"/>
  <c r="N306" i="27"/>
  <c r="AZ491" i="27"/>
  <c r="AZ667" i="27"/>
  <c r="AZ377" i="27"/>
  <c r="AT861" i="27"/>
  <c r="AS643" i="27"/>
  <c r="AU643" i="27" s="1"/>
  <c r="AO117" i="27"/>
  <c r="AQ117" i="27" s="1"/>
  <c r="AO235" i="27"/>
  <c r="AQ235" i="27" s="1"/>
  <c r="N93" i="27"/>
  <c r="N250" i="27"/>
  <c r="N321" i="27"/>
  <c r="N382" i="27"/>
  <c r="AW144" i="27"/>
  <c r="AW338" i="27"/>
  <c r="AT612" i="27"/>
  <c r="AS150" i="27"/>
  <c r="AU150" i="27" s="1"/>
  <c r="AS377" i="27"/>
  <c r="AU377" i="27" s="1"/>
  <c r="AO676" i="27"/>
  <c r="AQ676" i="27" s="1"/>
  <c r="N26" i="27"/>
  <c r="BB842" i="27"/>
  <c r="AZ130" i="27"/>
  <c r="AZ9" i="27"/>
  <c r="AZ694" i="27"/>
  <c r="AX88" i="27"/>
  <c r="AY88" i="27" s="1"/>
  <c r="AW664" i="27"/>
  <c r="AW20" i="27"/>
  <c r="AS679" i="27"/>
  <c r="AU679" i="27" s="1"/>
  <c r="AS154" i="27"/>
  <c r="AS209" i="27"/>
  <c r="AU209" i="27" s="1"/>
  <c r="AS376" i="27"/>
  <c r="AU376" i="27" s="1"/>
  <c r="AP850" i="27"/>
  <c r="AO785" i="27"/>
  <c r="AQ785" i="27" s="1"/>
  <c r="AO377" i="27"/>
  <c r="AQ377" i="27" s="1"/>
  <c r="AO861" i="27"/>
  <c r="AQ861" i="27" s="1"/>
  <c r="N754" i="27"/>
  <c r="N114" i="27"/>
  <c r="N172" i="27"/>
  <c r="N264" i="27"/>
  <c r="N333" i="27"/>
  <c r="N689" i="27"/>
  <c r="AZ564" i="27"/>
  <c r="AZ202" i="27"/>
  <c r="AZ388" i="27"/>
  <c r="AS800" i="27"/>
  <c r="AS207" i="27"/>
  <c r="AS850" i="27"/>
  <c r="N122" i="27"/>
  <c r="N177" i="27"/>
  <c r="N267" i="27"/>
  <c r="N335" i="27"/>
  <c r="N692" i="27"/>
  <c r="AP250" i="27"/>
  <c r="AZ689" i="27"/>
  <c r="N804" i="27"/>
  <c r="N185" i="27"/>
  <c r="AS9" i="27"/>
  <c r="AW188" i="27"/>
  <c r="AO217" i="27"/>
  <c r="AQ217" i="27" s="1"/>
  <c r="N199" i="27"/>
  <c r="N291" i="27"/>
  <c r="N863" i="27"/>
  <c r="AW262" i="27"/>
  <c r="AW309" i="27"/>
  <c r="AW871" i="27"/>
  <c r="AT284" i="27"/>
  <c r="AS66" i="27"/>
  <c r="AU66" i="27" s="1"/>
  <c r="AO463" i="27"/>
  <c r="AQ463" i="27" s="1"/>
  <c r="AO155" i="27"/>
  <c r="AQ155" i="27" s="1"/>
  <c r="AO438" i="27"/>
  <c r="AQ438" i="27" s="1"/>
  <c r="AO509" i="27"/>
  <c r="AQ509" i="27" s="1"/>
  <c r="AO521" i="27"/>
  <c r="AQ521" i="27" s="1"/>
  <c r="N143" i="27"/>
  <c r="N353" i="27"/>
  <c r="AZ606" i="27"/>
  <c r="AS563" i="27"/>
  <c r="AU563" i="27" s="1"/>
  <c r="N62" i="27"/>
  <c r="BB220" i="27"/>
  <c r="AW200" i="27"/>
  <c r="AW320" i="27"/>
  <c r="BB599" i="27"/>
  <c r="BB636" i="27"/>
  <c r="BB736" i="27"/>
  <c r="BB667" i="27"/>
  <c r="BB147" i="27"/>
  <c r="BB9" i="27"/>
  <c r="BB281" i="27"/>
  <c r="BB295" i="27"/>
  <c r="BB382" i="27"/>
  <c r="BB817" i="27"/>
  <c r="BB850" i="27"/>
  <c r="AS101" i="27"/>
  <c r="AU101" i="27" s="1"/>
  <c r="AS806" i="27"/>
  <c r="AP80" i="27"/>
  <c r="AO15" i="27"/>
  <c r="AQ15" i="27" s="1"/>
  <c r="AO41" i="27"/>
  <c r="AQ41" i="27" s="1"/>
  <c r="N63" i="27"/>
  <c r="N162" i="27"/>
  <c r="N216" i="27"/>
  <c r="N50" i="27"/>
  <c r="N367" i="27"/>
  <c r="N850" i="27"/>
  <c r="AZ636" i="27"/>
  <c r="AZ281" i="27"/>
  <c r="AZ357" i="27"/>
  <c r="AW203" i="27"/>
  <c r="AS618" i="27"/>
  <c r="AS359" i="27"/>
  <c r="AO240" i="27"/>
  <c r="AQ240" i="27" s="1"/>
  <c r="AO316" i="27"/>
  <c r="AQ316" i="27" s="1"/>
  <c r="AO424" i="27"/>
  <c r="AQ424" i="27" s="1"/>
  <c r="N83" i="27"/>
  <c r="N161" i="27"/>
  <c r="N217" i="27"/>
  <c r="N38" i="27"/>
  <c r="N377" i="27"/>
  <c r="BH722" i="27"/>
  <c r="BH742" i="27"/>
  <c r="BH730" i="27"/>
  <c r="BH731" i="27"/>
  <c r="BP635" i="27"/>
  <c r="BP634" i="27"/>
  <c r="BM635" i="27"/>
  <c r="BN634" i="27"/>
  <c r="N626" i="27"/>
  <c r="BH630" i="27"/>
  <c r="BM620" i="27"/>
  <c r="BN620" i="27"/>
  <c r="BR620" i="27"/>
  <c r="BH626" i="27"/>
  <c r="BO620" i="27"/>
  <c r="BP590" i="27"/>
  <c r="BO590" i="27"/>
  <c r="BN590" i="27"/>
  <c r="BP589" i="27"/>
  <c r="BO589" i="27"/>
  <c r="BN589" i="27"/>
  <c r="BM590" i="27"/>
  <c r="BP588" i="27"/>
  <c r="BO588" i="27"/>
  <c r="BN588" i="27"/>
  <c r="BM589" i="27"/>
  <c r="BM588" i="27"/>
  <c r="BH595" i="27"/>
  <c r="BH591" i="27"/>
  <c r="BO562" i="27"/>
  <c r="BN562" i="27"/>
  <c r="BM562" i="27"/>
  <c r="BM545" i="27"/>
  <c r="BM561" i="27"/>
  <c r="BM544" i="27"/>
  <c r="BH543" i="27"/>
  <c r="BM569" i="27"/>
  <c r="BO546" i="27"/>
  <c r="BO569" i="27"/>
  <c r="BO545" i="27"/>
  <c r="BR546" i="27"/>
  <c r="BO561" i="27"/>
  <c r="BO544" i="27"/>
  <c r="BR569" i="27"/>
  <c r="BR544" i="27"/>
  <c r="BR545" i="27"/>
  <c r="BR561" i="27"/>
  <c r="BO522" i="27"/>
  <c r="BM522" i="27"/>
  <c r="BO524" i="27"/>
  <c r="BM524" i="27"/>
  <c r="BP522" i="27"/>
  <c r="BP524" i="27"/>
  <c r="BM486" i="27"/>
  <c r="BM485" i="27"/>
  <c r="BR486" i="27"/>
  <c r="BR485" i="27"/>
  <c r="BM481" i="27"/>
  <c r="BM478" i="27"/>
  <c r="BR481" i="27"/>
  <c r="BR478" i="27"/>
  <c r="BN486" i="27"/>
  <c r="BN485" i="27"/>
  <c r="BN478" i="27"/>
  <c r="BO486" i="27"/>
  <c r="BO485" i="27"/>
  <c r="AZ540" i="27"/>
  <c r="AZ233" i="27"/>
  <c r="AZ864" i="27"/>
  <c r="AW357" i="27"/>
  <c r="BH710" i="27"/>
  <c r="BH201" i="27"/>
  <c r="BH373" i="27"/>
  <c r="BH857" i="27"/>
  <c r="AZ770" i="27"/>
  <c r="AZ800" i="27"/>
  <c r="AZ197" i="27"/>
  <c r="AZ359" i="27"/>
  <c r="AX21" i="27"/>
  <c r="AY21" i="27" s="1"/>
  <c r="AW734" i="27"/>
  <c r="AW152" i="27"/>
  <c r="AW193" i="27"/>
  <c r="AW273" i="27"/>
  <c r="AW363" i="27"/>
  <c r="AW878" i="27"/>
  <c r="AS60" i="27"/>
  <c r="AU60" i="27" s="1"/>
  <c r="AS206" i="27"/>
  <c r="AU206" i="27" s="1"/>
  <c r="AS336" i="27"/>
  <c r="AU336" i="27" s="1"/>
  <c r="AS693" i="27"/>
  <c r="AS853" i="27"/>
  <c r="AU853" i="27" s="1"/>
  <c r="AP52" i="27"/>
  <c r="AP54" i="27"/>
  <c r="AO517" i="27"/>
  <c r="AQ517" i="27" s="1"/>
  <c r="AO660" i="27"/>
  <c r="AQ660" i="27" s="1"/>
  <c r="AO139" i="27"/>
  <c r="AQ139" i="27" s="1"/>
  <c r="AO859" i="27"/>
  <c r="AQ859" i="27" s="1"/>
  <c r="AO397" i="27"/>
  <c r="AQ397" i="27" s="1"/>
  <c r="AO229" i="27"/>
  <c r="AQ229" i="27" s="1"/>
  <c r="AO697" i="27"/>
  <c r="AQ697" i="27" s="1"/>
  <c r="N783" i="27"/>
  <c r="N87" i="27"/>
  <c r="N155" i="27"/>
  <c r="N219" i="27"/>
  <c r="AO613" i="27"/>
  <c r="AQ613" i="27" s="1"/>
  <c r="AO195" i="27"/>
  <c r="AQ195" i="27" s="1"/>
  <c r="AZ533" i="27"/>
  <c r="AZ150" i="27"/>
  <c r="AZ23" i="27"/>
  <c r="AZ274" i="27"/>
  <c r="AW781" i="27"/>
  <c r="AW14" i="27"/>
  <c r="AS750" i="27"/>
  <c r="AU750" i="27" s="1"/>
  <c r="AS229" i="27"/>
  <c r="AU229" i="27" s="1"/>
  <c r="AO19" i="27"/>
  <c r="AQ19" i="27" s="1"/>
  <c r="AO875" i="27"/>
  <c r="AQ875" i="27" s="1"/>
  <c r="N160" i="27"/>
  <c r="N179" i="27"/>
  <c r="N223" i="27"/>
  <c r="N36" i="27"/>
  <c r="AS647" i="27"/>
  <c r="AP304" i="27"/>
  <c r="AO578" i="27"/>
  <c r="AQ578" i="27" s="1"/>
  <c r="AO215" i="27"/>
  <c r="AQ215" i="27" s="1"/>
  <c r="N118" i="27"/>
  <c r="N268" i="27"/>
  <c r="N308" i="27"/>
  <c r="N389" i="27"/>
  <c r="BB727" i="27"/>
  <c r="AZ423" i="27"/>
  <c r="AZ578" i="27"/>
  <c r="AZ640" i="27"/>
  <c r="AZ94" i="27"/>
  <c r="AZ206" i="27"/>
  <c r="AZ243" i="27"/>
  <c r="AZ332" i="27"/>
  <c r="AZ372" i="27"/>
  <c r="AZ812" i="27"/>
  <c r="AW717" i="27"/>
  <c r="BH566" i="27"/>
  <c r="AZ583" i="27"/>
  <c r="AZ725" i="27"/>
  <c r="AZ331" i="27"/>
  <c r="AZ841" i="27"/>
  <c r="AX305" i="27"/>
  <c r="AY305" i="27" s="1"/>
  <c r="AW723" i="27"/>
  <c r="AW75" i="27"/>
  <c r="AW30" i="27"/>
  <c r="AW860" i="27"/>
  <c r="BB456" i="27"/>
  <c r="BB257" i="27"/>
  <c r="BB304" i="27"/>
  <c r="BB350" i="27"/>
  <c r="BB387" i="27"/>
  <c r="AS642" i="27"/>
  <c r="AU642" i="27" s="1"/>
  <c r="AS20" i="27"/>
  <c r="AU20" i="27" s="1"/>
  <c r="AS263" i="27"/>
  <c r="AU263" i="27" s="1"/>
  <c r="AS303" i="27"/>
  <c r="AU303" i="27" s="1"/>
  <c r="AS386" i="27"/>
  <c r="AU386" i="27" s="1"/>
  <c r="AP267" i="27"/>
  <c r="AO561" i="27"/>
  <c r="AQ561" i="27" s="1"/>
  <c r="AO791" i="27"/>
  <c r="AQ791" i="27" s="1"/>
  <c r="AO213" i="27"/>
  <c r="AQ213" i="27" s="1"/>
  <c r="AO333" i="27"/>
  <c r="AQ333" i="27" s="1"/>
  <c r="N156" i="27"/>
  <c r="N189" i="27"/>
  <c r="N232" i="27"/>
  <c r="N276" i="27"/>
  <c r="N304" i="27"/>
  <c r="N349" i="27"/>
  <c r="N808" i="27"/>
  <c r="N875" i="27"/>
  <c r="BH463" i="27"/>
  <c r="BH627" i="27"/>
  <c r="BH173" i="27"/>
  <c r="BH341" i="27"/>
  <c r="BB129" i="27"/>
  <c r="BB698" i="27"/>
  <c r="AZ707" i="27"/>
  <c r="AZ647" i="27"/>
  <c r="AZ113" i="27"/>
  <c r="AZ157" i="27"/>
  <c r="AZ108" i="27"/>
  <c r="AZ284" i="27"/>
  <c r="AZ853" i="27"/>
  <c r="AW737" i="27"/>
  <c r="AW384" i="27"/>
  <c r="AW874" i="27"/>
  <c r="AS660" i="27"/>
  <c r="AU660" i="27" s="1"/>
  <c r="AS85" i="27"/>
  <c r="AS218" i="27"/>
  <c r="AU218" i="27" s="1"/>
  <c r="AS351" i="27"/>
  <c r="AU351" i="27" s="1"/>
  <c r="AZ838" i="27"/>
  <c r="AZ444" i="27"/>
  <c r="AS640" i="27"/>
  <c r="AZ663" i="27"/>
  <c r="AP130" i="27"/>
  <c r="AP306" i="27"/>
  <c r="AP689" i="27"/>
  <c r="AO29" i="27"/>
  <c r="AQ29" i="27" s="1"/>
  <c r="AO344" i="27"/>
  <c r="AQ344" i="27" s="1"/>
  <c r="N74" i="27"/>
  <c r="N109" i="27"/>
  <c r="N154" i="27"/>
  <c r="N186" i="27"/>
  <c r="N231" i="27"/>
  <c r="N281" i="27"/>
  <c r="N307" i="27"/>
  <c r="N358" i="27"/>
  <c r="N813" i="27"/>
  <c r="N854" i="27"/>
  <c r="BH253" i="27"/>
  <c r="BH691" i="27"/>
  <c r="AZ437" i="27"/>
  <c r="AZ572" i="27"/>
  <c r="AZ128" i="27"/>
  <c r="AZ177" i="27"/>
  <c r="AZ336" i="27"/>
  <c r="AZ376" i="27"/>
  <c r="AX698" i="27"/>
  <c r="AY698" i="27" s="1"/>
  <c r="AW741" i="27"/>
  <c r="AW176" i="27"/>
  <c r="BB460" i="27"/>
  <c r="BB486" i="27"/>
  <c r="BB745" i="27"/>
  <c r="BB649" i="27"/>
  <c r="BB673" i="27"/>
  <c r="BB97" i="27"/>
  <c r="BB122" i="27"/>
  <c r="AS274" i="27"/>
  <c r="AU274" i="27" s="1"/>
  <c r="AS355" i="27"/>
  <c r="AU355" i="27" s="1"/>
  <c r="AP318" i="27"/>
  <c r="AP370" i="27"/>
  <c r="AO594" i="27"/>
  <c r="AQ594" i="27" s="1"/>
  <c r="AO169" i="27"/>
  <c r="AQ169" i="27" s="1"/>
  <c r="AO273" i="27"/>
  <c r="AQ273" i="27" s="1"/>
  <c r="AO811" i="27"/>
  <c r="AQ811" i="27" s="1"/>
  <c r="AO855" i="27"/>
  <c r="AQ855" i="27" s="1"/>
  <c r="N123" i="27"/>
  <c r="N18" i="27"/>
  <c r="N198" i="27"/>
  <c r="N283" i="27"/>
  <c r="N815" i="27"/>
  <c r="N852" i="27"/>
  <c r="AZ124" i="27"/>
  <c r="AZ139" i="27"/>
  <c r="AZ303" i="27"/>
  <c r="AX694" i="27"/>
  <c r="AY694" i="27" s="1"/>
  <c r="AS94" i="27"/>
  <c r="AU94" i="27" s="1"/>
  <c r="AO131" i="27"/>
  <c r="AQ131" i="27" s="1"/>
  <c r="AO278" i="27"/>
  <c r="AQ278" i="27" s="1"/>
  <c r="N195" i="27"/>
  <c r="N237" i="27"/>
  <c r="N286" i="27"/>
  <c r="N345" i="27"/>
  <c r="AZ716" i="27"/>
  <c r="AS27" i="27"/>
  <c r="AU27" i="27" s="1"/>
  <c r="AO640" i="27"/>
  <c r="AQ640" i="27" s="1"/>
  <c r="AO118" i="27"/>
  <c r="AQ118" i="27" s="1"/>
  <c r="N315" i="27"/>
  <c r="N365" i="27"/>
  <c r="N857" i="27"/>
  <c r="AZ543" i="27"/>
  <c r="AZ473" i="27"/>
  <c r="AZ645" i="27"/>
  <c r="AZ60" i="27"/>
  <c r="AZ209" i="27"/>
  <c r="AZ263" i="27"/>
  <c r="AZ292" i="27"/>
  <c r="AX356" i="27"/>
  <c r="AY356" i="27" s="1"/>
  <c r="AW644" i="27"/>
  <c r="AW45" i="27"/>
  <c r="AS681" i="27"/>
  <c r="AS294" i="27"/>
  <c r="AU294" i="27" s="1"/>
  <c r="AP160" i="27"/>
  <c r="AO743" i="27"/>
  <c r="AQ743" i="27" s="1"/>
  <c r="AO121" i="27"/>
  <c r="AQ121" i="27" s="1"/>
  <c r="N595" i="27"/>
  <c r="N64" i="27"/>
  <c r="N204" i="27"/>
  <c r="N251" i="27"/>
  <c r="N370" i="27"/>
  <c r="N699" i="27"/>
  <c r="AP376" i="27"/>
  <c r="AO66" i="27"/>
  <c r="AQ66" i="27" s="1"/>
  <c r="AO81" i="27"/>
  <c r="AQ81" i="27" s="1"/>
  <c r="AO284" i="27"/>
  <c r="AQ284" i="27" s="1"/>
  <c r="N22" i="27"/>
  <c r="AZ660" i="27"/>
  <c r="AZ66" i="27"/>
  <c r="AZ164" i="27"/>
  <c r="AZ306" i="27"/>
  <c r="AZ355" i="27"/>
  <c r="AX369" i="27"/>
  <c r="AY369" i="27" s="1"/>
  <c r="AW667" i="27"/>
  <c r="AZ490" i="27"/>
  <c r="AZ530" i="27"/>
  <c r="AZ575" i="27"/>
  <c r="AZ795" i="27"/>
  <c r="AZ123" i="27"/>
  <c r="AZ195" i="27"/>
  <c r="AP747" i="27"/>
  <c r="AO879" i="27"/>
  <c r="AQ879" i="27" s="1"/>
  <c r="N764" i="27"/>
  <c r="N107" i="27"/>
  <c r="N137" i="27"/>
  <c r="N31" i="27"/>
  <c r="N247" i="27"/>
  <c r="AZ479" i="27"/>
  <c r="AZ101" i="27"/>
  <c r="AZ131" i="27"/>
  <c r="AZ154" i="27"/>
  <c r="AX288" i="27"/>
  <c r="AY288" i="27" s="1"/>
  <c r="AS798" i="27"/>
  <c r="AU798" i="27" s="1"/>
  <c r="AS142" i="27"/>
  <c r="AU142" i="27" s="1"/>
  <c r="AS180" i="27"/>
  <c r="AU180" i="27" s="1"/>
  <c r="AS372" i="27"/>
  <c r="AU372" i="27" s="1"/>
  <c r="AP770" i="27"/>
  <c r="AO236" i="27"/>
  <c r="AQ236" i="27" s="1"/>
  <c r="N210" i="27"/>
  <c r="N260" i="27"/>
  <c r="N328" i="27"/>
  <c r="N712" i="27"/>
  <c r="N46" i="27"/>
  <c r="N330" i="27"/>
  <c r="N691" i="27"/>
  <c r="AS746" i="27"/>
  <c r="AU746" i="27" s="1"/>
  <c r="AS803" i="27"/>
  <c r="N379" i="27"/>
  <c r="N869" i="27"/>
  <c r="AZ605" i="27"/>
  <c r="AZ681" i="27"/>
  <c r="AZ322" i="27"/>
  <c r="AZ629" i="27"/>
  <c r="AZ103" i="27"/>
  <c r="AZ47" i="27"/>
  <c r="AZ361" i="27"/>
  <c r="AS157" i="27"/>
  <c r="AU157" i="27" s="1"/>
  <c r="AS239" i="27"/>
  <c r="AU239" i="27" s="1"/>
  <c r="AS47" i="27"/>
  <c r="AU47" i="27" s="1"/>
  <c r="AS200" i="27"/>
  <c r="AU200" i="27" s="1"/>
  <c r="AO482" i="27"/>
  <c r="AQ482" i="27" s="1"/>
  <c r="AO108" i="27"/>
  <c r="AQ108" i="27" s="1"/>
  <c r="AO261" i="27"/>
  <c r="AQ261" i="27" s="1"/>
  <c r="N786" i="27"/>
  <c r="N103" i="27"/>
  <c r="N146" i="27"/>
  <c r="N261" i="27"/>
  <c r="N39" i="27"/>
  <c r="N866" i="27"/>
  <c r="AZ461" i="27"/>
  <c r="AZ87" i="27"/>
  <c r="AZ21" i="27"/>
  <c r="AZ369" i="27"/>
  <c r="AZ865" i="27"/>
  <c r="AX204" i="27"/>
  <c r="AY204" i="27" s="1"/>
  <c r="AX51" i="27"/>
  <c r="AY51" i="27" s="1"/>
  <c r="AW872" i="27"/>
  <c r="AS291" i="27"/>
  <c r="AU291" i="27" s="1"/>
  <c r="AP659" i="27"/>
  <c r="AP356" i="27"/>
  <c r="AO556" i="27"/>
  <c r="AQ556" i="27" s="1"/>
  <c r="AO709" i="27"/>
  <c r="AQ709" i="27" s="1"/>
  <c r="AO670" i="27"/>
  <c r="AQ670" i="27" s="1"/>
  <c r="AO145" i="27"/>
  <c r="AQ145" i="27" s="1"/>
  <c r="AO27" i="27"/>
  <c r="AQ27" i="27" s="1"/>
  <c r="AO189" i="27"/>
  <c r="AQ189" i="27" s="1"/>
  <c r="P195" i="27"/>
  <c r="N77" i="27"/>
  <c r="N85" i="27"/>
  <c r="N138" i="27"/>
  <c r="N16" i="27"/>
  <c r="N183" i="27"/>
  <c r="N192" i="27"/>
  <c r="N240" i="27"/>
  <c r="N269" i="27"/>
  <c r="N41" i="27"/>
  <c r="N312" i="27"/>
  <c r="N348" i="27"/>
  <c r="N380" i="27"/>
  <c r="N701" i="27"/>
  <c r="N870" i="27"/>
  <c r="AZ227" i="27"/>
  <c r="AX771" i="27"/>
  <c r="AY771" i="27" s="1"/>
  <c r="AW238" i="27"/>
  <c r="AW297" i="27"/>
  <c r="AS110" i="27"/>
  <c r="AU110" i="27" s="1"/>
  <c r="AS251" i="27"/>
  <c r="AU251" i="27" s="1"/>
  <c r="AS353" i="27"/>
  <c r="AU353" i="27" s="1"/>
  <c r="AZ504" i="27"/>
  <c r="AZ481" i="27"/>
  <c r="AZ522" i="27"/>
  <c r="AZ555" i="27"/>
  <c r="AZ619" i="27"/>
  <c r="AZ635" i="27"/>
  <c r="AZ246" i="27"/>
  <c r="AZ354" i="27"/>
  <c r="AP275" i="27"/>
  <c r="AP310" i="27"/>
  <c r="AP354" i="27"/>
  <c r="AO577" i="27"/>
  <c r="AQ577" i="27" s="1"/>
  <c r="AO729" i="27"/>
  <c r="AQ729" i="27" s="1"/>
  <c r="AO796" i="27"/>
  <c r="AQ796" i="27" s="1"/>
  <c r="AO150" i="27"/>
  <c r="AQ150" i="27" s="1"/>
  <c r="AO365" i="27"/>
  <c r="AQ365" i="27" s="1"/>
  <c r="AO813" i="27"/>
  <c r="AQ813" i="27" s="1"/>
  <c r="AO516" i="27"/>
  <c r="AQ516" i="27" s="1"/>
  <c r="AO599" i="27"/>
  <c r="AQ599" i="27" s="1"/>
  <c r="AO161" i="27"/>
  <c r="AQ161" i="27" s="1"/>
  <c r="AO172" i="27"/>
  <c r="AQ172" i="27" s="1"/>
  <c r="N490" i="27"/>
  <c r="N78" i="27"/>
  <c r="N89" i="27"/>
  <c r="N121" i="27"/>
  <c r="N19" i="27"/>
  <c r="N191" i="27"/>
  <c r="N215" i="27"/>
  <c r="N236" i="27"/>
  <c r="N278" i="27"/>
  <c r="N48" i="27"/>
  <c r="N318" i="27"/>
  <c r="N350" i="27"/>
  <c r="N387" i="27"/>
  <c r="N703" i="27"/>
  <c r="N840" i="27"/>
  <c r="AW245" i="27"/>
  <c r="AZ782" i="27"/>
  <c r="AX298" i="27"/>
  <c r="AY298" i="27" s="1"/>
  <c r="AX385" i="27"/>
  <c r="AY385" i="27" s="1"/>
  <c r="AX842" i="27"/>
  <c r="AY842" i="27" s="1"/>
  <c r="AW17" i="27"/>
  <c r="AW196" i="27"/>
  <c r="AT337" i="27"/>
  <c r="AT698" i="27"/>
  <c r="AS854" i="27"/>
  <c r="AU854" i="27" s="1"/>
  <c r="AO432" i="27"/>
  <c r="AQ432" i="27" s="1"/>
  <c r="AO569" i="27"/>
  <c r="AQ569" i="27" s="1"/>
  <c r="AO738" i="27"/>
  <c r="AQ738" i="27" s="1"/>
  <c r="AO92" i="27"/>
  <c r="AQ92" i="27" s="1"/>
  <c r="AO184" i="27"/>
  <c r="AQ184" i="27" s="1"/>
  <c r="AO40" i="27"/>
  <c r="AQ40" i="27" s="1"/>
  <c r="AO368" i="27"/>
  <c r="AQ368" i="27" s="1"/>
  <c r="AO814" i="27"/>
  <c r="AQ814" i="27" s="1"/>
  <c r="BB238" i="27"/>
  <c r="BB385" i="27"/>
  <c r="AZ232" i="27"/>
  <c r="AW654" i="27"/>
  <c r="AW21" i="27"/>
  <c r="AW317" i="27"/>
  <c r="AZ829" i="27"/>
  <c r="AP858" i="27"/>
  <c r="AZ315" i="27"/>
  <c r="AS259" i="27"/>
  <c r="AU259" i="27" s="1"/>
  <c r="AP57" i="27"/>
  <c r="AO766" i="27"/>
  <c r="AQ766" i="27" s="1"/>
  <c r="AO805" i="27"/>
  <c r="AQ805" i="27" s="1"/>
  <c r="AO849" i="27"/>
  <c r="AQ849" i="27" s="1"/>
  <c r="AZ349" i="27"/>
  <c r="AZ655" i="27"/>
  <c r="AZ51" i="27"/>
  <c r="AZ356" i="27"/>
  <c r="AZ871" i="27"/>
  <c r="AX116" i="27"/>
  <c r="AY116" i="27" s="1"/>
  <c r="AT356" i="27"/>
  <c r="AS50" i="27"/>
  <c r="AU50" i="27" s="1"/>
  <c r="AP239" i="27"/>
  <c r="AO497" i="27"/>
  <c r="AQ497" i="27" s="1"/>
  <c r="AO771" i="27"/>
  <c r="AQ771" i="27" s="1"/>
  <c r="AO113" i="27"/>
  <c r="AQ113" i="27" s="1"/>
  <c r="AO157" i="27"/>
  <c r="AQ157" i="27" s="1"/>
  <c r="AS143" i="27"/>
  <c r="AU143" i="27" s="1"/>
  <c r="AS330" i="27"/>
  <c r="AU330" i="27" s="1"/>
  <c r="AS810" i="27"/>
  <c r="AS865" i="27"/>
  <c r="AU865" i="27" s="1"/>
  <c r="AO545" i="27"/>
  <c r="AQ545" i="27" s="1"/>
  <c r="AO158" i="27"/>
  <c r="AQ158" i="27" s="1"/>
  <c r="AO226" i="27"/>
  <c r="AQ226" i="27" s="1"/>
  <c r="N66" i="27"/>
  <c r="N113" i="27"/>
  <c r="N150" i="27"/>
  <c r="N23" i="27"/>
  <c r="N81" i="27"/>
  <c r="N207" i="27"/>
  <c r="N139" i="27"/>
  <c r="N284" i="27"/>
  <c r="N52" i="27"/>
  <c r="N331" i="27"/>
  <c r="N359" i="27"/>
  <c r="N54" i="27"/>
  <c r="N879" i="27"/>
  <c r="N855" i="27"/>
  <c r="AW870" i="27"/>
  <c r="AZ126" i="27"/>
  <c r="AZ50" i="27"/>
  <c r="AZ353" i="27"/>
  <c r="AZ699" i="27"/>
  <c r="AX259" i="27"/>
  <c r="AY259" i="27" s="1"/>
  <c r="AX810" i="27"/>
  <c r="AY810" i="27" s="1"/>
  <c r="AW28" i="27"/>
  <c r="AW39" i="27"/>
  <c r="AT288" i="27"/>
  <c r="AT369" i="27"/>
  <c r="AS316" i="27"/>
  <c r="AU316" i="27" s="1"/>
  <c r="AP103" i="27"/>
  <c r="AP290" i="27"/>
  <c r="AO464" i="27"/>
  <c r="AQ464" i="27" s="1"/>
  <c r="AO774" i="27"/>
  <c r="AQ774" i="27" s="1"/>
  <c r="AO303" i="27"/>
  <c r="AQ303" i="27" s="1"/>
  <c r="AO337" i="27"/>
  <c r="AQ337" i="27" s="1"/>
  <c r="AO385" i="27"/>
  <c r="AQ385" i="27" s="1"/>
  <c r="AO703" i="27"/>
  <c r="AQ703" i="27" s="1"/>
  <c r="AO601" i="27"/>
  <c r="AQ601" i="27" s="1"/>
  <c r="N58" i="27"/>
  <c r="N117" i="27"/>
  <c r="N149" i="27"/>
  <c r="N29" i="27"/>
  <c r="N174" i="27"/>
  <c r="N228" i="27"/>
  <c r="N254" i="27"/>
  <c r="N287" i="27"/>
  <c r="N296" i="27"/>
  <c r="N325" i="27"/>
  <c r="N362" i="27"/>
  <c r="N806" i="27"/>
  <c r="N876" i="27"/>
  <c r="AO800" i="27"/>
  <c r="AQ800" i="27" s="1"/>
  <c r="AZ385" i="27"/>
  <c r="AZ698" i="27"/>
  <c r="AX141" i="27"/>
  <c r="AY141" i="27" s="1"/>
  <c r="AX271" i="27"/>
  <c r="AY271" i="27" s="1"/>
  <c r="AW216" i="27"/>
  <c r="AS371" i="27"/>
  <c r="AU371" i="27" s="1"/>
  <c r="AO481" i="27"/>
  <c r="AQ481" i="27" s="1"/>
  <c r="AO648" i="27"/>
  <c r="AQ648" i="27" s="1"/>
  <c r="AO126" i="27"/>
  <c r="AQ126" i="27" s="1"/>
  <c r="AO696" i="27"/>
  <c r="AQ696" i="27" s="1"/>
  <c r="AZ98" i="27"/>
  <c r="AZ238" i="27"/>
  <c r="AX163" i="27"/>
  <c r="AY163" i="27" s="1"/>
  <c r="AT51" i="27"/>
  <c r="AS232" i="27"/>
  <c r="AU232" i="27" s="1"/>
  <c r="AS298" i="27"/>
  <c r="AU298" i="27" s="1"/>
  <c r="AO609" i="27"/>
  <c r="AQ609" i="27" s="1"/>
  <c r="AO125" i="27"/>
  <c r="AQ125" i="27" s="1"/>
  <c r="AO200" i="27"/>
  <c r="AQ200" i="27" s="1"/>
  <c r="AO390" i="27"/>
  <c r="AQ390" i="27" s="1"/>
  <c r="AW51" i="27"/>
  <c r="AZ579" i="27"/>
  <c r="AZ854" i="27"/>
  <c r="AX156" i="27"/>
  <c r="AY156" i="27" s="1"/>
  <c r="AX167" i="27"/>
  <c r="AY167" i="27" s="1"/>
  <c r="AX351" i="27"/>
  <c r="AY351" i="27" s="1"/>
  <c r="AX701" i="27"/>
  <c r="AY701" i="27" s="1"/>
  <c r="AT385" i="27"/>
  <c r="AS231" i="27"/>
  <c r="AU231" i="27" s="1"/>
  <c r="AO488" i="27"/>
  <c r="AQ488" i="27" s="1"/>
  <c r="AO619" i="27"/>
  <c r="AQ619" i="27" s="1"/>
  <c r="AO490" i="27"/>
  <c r="AQ490" i="27" s="1"/>
  <c r="AO764" i="27"/>
  <c r="AQ764" i="27" s="1"/>
  <c r="AS196" i="27"/>
  <c r="AU196" i="27" s="1"/>
  <c r="AO522" i="27"/>
  <c r="AQ522" i="27" s="1"/>
  <c r="AZ819" i="27"/>
  <c r="AZ797" i="27"/>
  <c r="AZ365" i="27"/>
  <c r="AW119" i="27"/>
  <c r="AW277" i="27"/>
  <c r="AT809" i="27"/>
  <c r="AO534" i="27"/>
  <c r="AQ534" i="27" s="1"/>
  <c r="AO744" i="27"/>
  <c r="AQ744" i="27" s="1"/>
  <c r="AO692" i="27"/>
  <c r="AQ692" i="27" s="1"/>
  <c r="N72" i="27"/>
  <c r="N105" i="27"/>
  <c r="N129" i="27"/>
  <c r="N165" i="27"/>
  <c r="N173" i="27"/>
  <c r="N201" i="27"/>
  <c r="N234" i="27"/>
  <c r="N253" i="27"/>
  <c r="N279" i="27"/>
  <c r="N313" i="27"/>
  <c r="N341" i="27"/>
  <c r="N373" i="27"/>
  <c r="N818" i="27"/>
  <c r="N859" i="27"/>
  <c r="BO434" i="27"/>
  <c r="BP434" i="27"/>
  <c r="BR434" i="27"/>
  <c r="BM434" i="27"/>
  <c r="BB188" i="27"/>
  <c r="AZ544" i="27"/>
  <c r="AX302" i="27"/>
  <c r="AY302" i="27" s="1"/>
  <c r="AW535" i="27"/>
  <c r="AW798" i="27"/>
  <c r="AW101" i="27"/>
  <c r="AW142" i="27"/>
  <c r="AW274" i="27"/>
  <c r="AW323" i="27"/>
  <c r="AW352" i="27"/>
  <c r="AS597" i="27"/>
  <c r="AU597" i="27" s="1"/>
  <c r="AS121" i="27"/>
  <c r="AS32" i="27"/>
  <c r="AU32" i="27" s="1"/>
  <c r="AS230" i="27"/>
  <c r="AU230" i="27" s="1"/>
  <c r="AS268" i="27"/>
  <c r="AS358" i="27"/>
  <c r="AU358" i="27" s="1"/>
  <c r="AS699" i="27"/>
  <c r="AU699" i="27" s="1"/>
  <c r="AP107" i="27"/>
  <c r="AP208" i="27"/>
  <c r="AP812" i="27"/>
  <c r="AO515" i="27"/>
  <c r="AQ515" i="27" s="1"/>
  <c r="AO598" i="27"/>
  <c r="AQ598" i="27" s="1"/>
  <c r="AO677" i="27"/>
  <c r="AQ677" i="27" s="1"/>
  <c r="AO225" i="27"/>
  <c r="AQ225" i="27" s="1"/>
  <c r="AO263" i="27"/>
  <c r="AQ263" i="27" s="1"/>
  <c r="AO379" i="27"/>
  <c r="AQ379" i="27" s="1"/>
  <c r="AO871" i="27"/>
  <c r="AQ871" i="27" s="1"/>
  <c r="AO815" i="27"/>
  <c r="AQ815" i="27" s="1"/>
  <c r="N784" i="27"/>
  <c r="N79" i="27"/>
  <c r="N96" i="27"/>
  <c r="N90" i="27"/>
  <c r="N128" i="27"/>
  <c r="N136" i="27"/>
  <c r="N159" i="27"/>
  <c r="N17" i="27"/>
  <c r="N34" i="27"/>
  <c r="N182" i="27"/>
  <c r="N197" i="27"/>
  <c r="N211" i="27"/>
  <c r="N224" i="27"/>
  <c r="N245" i="27"/>
  <c r="N256" i="27"/>
  <c r="N272" i="27"/>
  <c r="N294" i="27"/>
  <c r="N49" i="27"/>
  <c r="N300" i="27"/>
  <c r="N319" i="27"/>
  <c r="N316" i="27"/>
  <c r="N346" i="27"/>
  <c r="N364" i="27"/>
  <c r="N388" i="27"/>
  <c r="N809" i="27"/>
  <c r="N704" i="27"/>
  <c r="N868" i="27"/>
  <c r="N841" i="27"/>
  <c r="AX12" i="27"/>
  <c r="AY12" i="27" s="1"/>
  <c r="N782" i="27"/>
  <c r="N68" i="27"/>
  <c r="N98" i="27"/>
  <c r="N91" i="27"/>
  <c r="N126" i="27"/>
  <c r="N119" i="27"/>
  <c r="N163" i="27"/>
  <c r="N21" i="27"/>
  <c r="N28" i="27"/>
  <c r="N181" i="27"/>
  <c r="N196" i="27"/>
  <c r="N212" i="27"/>
  <c r="N227" i="27"/>
  <c r="N238" i="27"/>
  <c r="N259" i="27"/>
  <c r="N271" i="27"/>
  <c r="N288" i="27"/>
  <c r="N51" i="27"/>
  <c r="N298" i="27"/>
  <c r="N317" i="27"/>
  <c r="N337" i="27"/>
  <c r="N356" i="27"/>
  <c r="N369" i="27"/>
  <c r="N385" i="27"/>
  <c r="N810" i="27"/>
  <c r="N698" i="27"/>
  <c r="N865" i="27"/>
  <c r="N842" i="27"/>
  <c r="AX28" i="27"/>
  <c r="AY28" i="27" s="1"/>
  <c r="AX379" i="27"/>
  <c r="AY379" i="27" s="1"/>
  <c r="AW746" i="27"/>
  <c r="AW91" i="27"/>
  <c r="AW178" i="27"/>
  <c r="AW265" i="27"/>
  <c r="AW850" i="27"/>
  <c r="AS99" i="27"/>
  <c r="AU99" i="27" s="1"/>
  <c r="AS208" i="27"/>
  <c r="AU208" i="27" s="1"/>
  <c r="AS324" i="27"/>
  <c r="AU324" i="27" s="1"/>
  <c r="AS871" i="27"/>
  <c r="AP89" i="27"/>
  <c r="AP172" i="27"/>
  <c r="AP38" i="27"/>
  <c r="AP817" i="27"/>
  <c r="AO503" i="27"/>
  <c r="AQ503" i="27" s="1"/>
  <c r="AO616" i="27"/>
  <c r="AQ616" i="27" s="1"/>
  <c r="AO763" i="27"/>
  <c r="AQ763" i="27" s="1"/>
  <c r="AO792" i="27"/>
  <c r="AQ792" i="27" s="1"/>
  <c r="AO51" i="27"/>
  <c r="AQ51" i="27" s="1"/>
  <c r="AO852" i="27"/>
  <c r="AQ852" i="27" s="1"/>
  <c r="N803" i="27"/>
  <c r="N60" i="27"/>
  <c r="N101" i="27"/>
  <c r="N94" i="27"/>
  <c r="N124" i="27"/>
  <c r="N142" i="27"/>
  <c r="N157" i="27"/>
  <c r="N20" i="27"/>
  <c r="N27" i="27"/>
  <c r="N180" i="27"/>
  <c r="N206" i="27"/>
  <c r="N209" i="27"/>
  <c r="N233" i="27"/>
  <c r="N239" i="27"/>
  <c r="N263" i="27"/>
  <c r="N274" i="27"/>
  <c r="N292" i="27"/>
  <c r="N47" i="27"/>
  <c r="N303" i="27"/>
  <c r="N322" i="27"/>
  <c r="N336" i="27"/>
  <c r="N355" i="27"/>
  <c r="N372" i="27"/>
  <c r="N386" i="27"/>
  <c r="N812" i="27"/>
  <c r="N693" i="27"/>
  <c r="N864" i="27"/>
  <c r="N853" i="27"/>
  <c r="AX405" i="27"/>
  <c r="AY405" i="27" s="1"/>
  <c r="AW709" i="27"/>
  <c r="AW784" i="27"/>
  <c r="AW94" i="27"/>
  <c r="AW208" i="27"/>
  <c r="AW248" i="27"/>
  <c r="AW364" i="27"/>
  <c r="AW812" i="27"/>
  <c r="AS170" i="27"/>
  <c r="AU170" i="27" s="1"/>
  <c r="AS210" i="27"/>
  <c r="AU210" i="27" s="1"/>
  <c r="AO498" i="27"/>
  <c r="AQ498" i="27" s="1"/>
  <c r="AO798" i="27"/>
  <c r="AQ798" i="27" s="1"/>
  <c r="AO231" i="27"/>
  <c r="AQ231" i="27" s="1"/>
  <c r="AO851" i="27"/>
  <c r="AQ851" i="27" s="1"/>
  <c r="AZ24" i="27"/>
  <c r="BB315" i="27"/>
  <c r="AZ44" i="27"/>
  <c r="AX181" i="27"/>
  <c r="AY181" i="27" s="1"/>
  <c r="AW711" i="27"/>
  <c r="AW642" i="27"/>
  <c r="AW782" i="27"/>
  <c r="AW160" i="27"/>
  <c r="AW181" i="27"/>
  <c r="AW211" i="27"/>
  <c r="AW324" i="27"/>
  <c r="AW372" i="27"/>
  <c r="AS733" i="27"/>
  <c r="AU733" i="27" s="1"/>
  <c r="AS87" i="27"/>
  <c r="AU87" i="27" s="1"/>
  <c r="AS141" i="27"/>
  <c r="AS237" i="27"/>
  <c r="AU237" i="27" s="1"/>
  <c r="AS365" i="27"/>
  <c r="AU365" i="27" s="1"/>
  <c r="AP274" i="27"/>
  <c r="AO504" i="27"/>
  <c r="AQ504" i="27" s="1"/>
  <c r="AO142" i="27"/>
  <c r="AQ142" i="27" s="1"/>
  <c r="AO268" i="27"/>
  <c r="AQ268" i="27" s="1"/>
  <c r="AO37" i="27"/>
  <c r="AQ37" i="27" s="1"/>
  <c r="AO352" i="27"/>
  <c r="AQ352" i="27" s="1"/>
  <c r="AO383" i="27"/>
  <c r="AQ383" i="27" s="1"/>
  <c r="AO691" i="27"/>
  <c r="AQ691" i="27" s="1"/>
  <c r="N420" i="27"/>
  <c r="N805" i="27"/>
  <c r="N57" i="27"/>
  <c r="N100" i="27"/>
  <c r="N92" i="27"/>
  <c r="N125" i="27"/>
  <c r="N145" i="27"/>
  <c r="N158" i="27"/>
  <c r="N11" i="27"/>
  <c r="N169" i="27"/>
  <c r="N184" i="27"/>
  <c r="N200" i="27"/>
  <c r="N213" i="27"/>
  <c r="N226" i="27"/>
  <c r="N246" i="27"/>
  <c r="N275" i="27"/>
  <c r="N290" i="27"/>
  <c r="N40" i="27"/>
  <c r="N310" i="27"/>
  <c r="N320" i="27"/>
  <c r="N340" i="27"/>
  <c r="N354" i="27"/>
  <c r="N368" i="27"/>
  <c r="N390" i="27"/>
  <c r="N814" i="27"/>
  <c r="N696" i="27"/>
  <c r="N858" i="27"/>
  <c r="N849" i="27"/>
  <c r="BB693" i="27"/>
  <c r="AZ378" i="27"/>
  <c r="AX281" i="27"/>
  <c r="AY281" i="27" s="1"/>
  <c r="AX861" i="27"/>
  <c r="AY861" i="27" s="1"/>
  <c r="AW803" i="27"/>
  <c r="AW110" i="27"/>
  <c r="AW180" i="27"/>
  <c r="AW303" i="27"/>
  <c r="AW360" i="27"/>
  <c r="AW816" i="27"/>
  <c r="AS167" i="27"/>
  <c r="AZ465" i="27"/>
  <c r="AO615" i="27"/>
  <c r="AQ615" i="27" s="1"/>
  <c r="AO750" i="27"/>
  <c r="AQ750" i="27" s="1"/>
  <c r="AO789" i="27"/>
  <c r="AQ789" i="27" s="1"/>
  <c r="AO878" i="27"/>
  <c r="AQ878" i="27" s="1"/>
  <c r="AO874" i="27"/>
  <c r="AQ874" i="27" s="1"/>
  <c r="AX80" i="27"/>
  <c r="AY80" i="27" s="1"/>
  <c r="AW660" i="27"/>
  <c r="AW292" i="27"/>
  <c r="AW336" i="27"/>
  <c r="AS156" i="27"/>
  <c r="AS179" i="27"/>
  <c r="AU179" i="27" s="1"/>
  <c r="AS216" i="27"/>
  <c r="AU216" i="27" s="1"/>
  <c r="AS808" i="27"/>
  <c r="AO688" i="27"/>
  <c r="AQ688" i="27" s="1"/>
  <c r="AO87" i="27"/>
  <c r="AQ87" i="27" s="1"/>
  <c r="AO147" i="27"/>
  <c r="AQ147" i="27" s="1"/>
  <c r="AO31" i="27"/>
  <c r="AQ31" i="27" s="1"/>
  <c r="AO237" i="27"/>
  <c r="AQ237" i="27" s="1"/>
  <c r="N69" i="27"/>
  <c r="N61" i="27"/>
  <c r="N102" i="27"/>
  <c r="N110" i="27"/>
  <c r="N135" i="27"/>
  <c r="N144" i="27"/>
  <c r="N166" i="27"/>
  <c r="N12" i="27"/>
  <c r="N171" i="27"/>
  <c r="N188" i="27"/>
  <c r="N203" i="27"/>
  <c r="N218" i="27"/>
  <c r="N229" i="27"/>
  <c r="N248" i="27"/>
  <c r="N262" i="27"/>
  <c r="N265" i="27"/>
  <c r="N293" i="27"/>
  <c r="N37" i="27"/>
  <c r="N309" i="27"/>
  <c r="N323" i="27"/>
  <c r="N338" i="27"/>
  <c r="N352" i="27"/>
  <c r="N360" i="27"/>
  <c r="N383" i="27"/>
  <c r="N816" i="27"/>
  <c r="N697" i="27"/>
  <c r="N862" i="27"/>
  <c r="N851" i="27"/>
  <c r="AS785" i="27"/>
  <c r="AU785" i="27" s="1"/>
  <c r="AO647" i="27"/>
  <c r="AQ647" i="27" s="1"/>
  <c r="AS761" i="27"/>
  <c r="AU761" i="27" s="1"/>
  <c r="AO562" i="27"/>
  <c r="AQ562" i="27" s="1"/>
  <c r="N773" i="27"/>
  <c r="N76" i="27"/>
  <c r="N67" i="27"/>
  <c r="N104" i="27"/>
  <c r="N115" i="27"/>
  <c r="N132" i="27"/>
  <c r="N151" i="27"/>
  <c r="N164" i="27"/>
  <c r="N24" i="27"/>
  <c r="N168" i="27"/>
  <c r="N190" i="27"/>
  <c r="N205" i="27"/>
  <c r="N220" i="27"/>
  <c r="N221" i="27"/>
  <c r="N249" i="27"/>
  <c r="N266" i="27"/>
  <c r="N282" i="27"/>
  <c r="N44" i="27"/>
  <c r="N35" i="27"/>
  <c r="N301" i="27"/>
  <c r="N332" i="27"/>
  <c r="N334" i="27"/>
  <c r="N361" i="27"/>
  <c r="N378" i="27"/>
  <c r="N374" i="27"/>
  <c r="N690" i="27"/>
  <c r="N877" i="27"/>
  <c r="N873" i="27"/>
  <c r="N856" i="27"/>
  <c r="AW60" i="27"/>
  <c r="AS714" i="27"/>
  <c r="AU714" i="27" s="1"/>
  <c r="AS116" i="27"/>
  <c r="AU116" i="27" s="1"/>
  <c r="AS15" i="27"/>
  <c r="AU15" i="27" s="1"/>
  <c r="AO746" i="27"/>
  <c r="AQ746" i="27" s="1"/>
  <c r="AO737" i="27"/>
  <c r="AQ737" i="27" s="1"/>
  <c r="AW760" i="27"/>
  <c r="AW135" i="27"/>
  <c r="AW386" i="27"/>
  <c r="AS80" i="27"/>
  <c r="AU80" i="27" s="1"/>
  <c r="AS225" i="27"/>
  <c r="AU225" i="27" s="1"/>
  <c r="AS297" i="27"/>
  <c r="AU297" i="27" s="1"/>
  <c r="AO188" i="27"/>
  <c r="AQ188" i="27" s="1"/>
  <c r="AO698" i="27"/>
  <c r="AQ698" i="27" s="1"/>
  <c r="N75" i="27"/>
  <c r="N65" i="27"/>
  <c r="N95" i="27"/>
  <c r="N112" i="27"/>
  <c r="N134" i="27"/>
  <c r="N152" i="27"/>
  <c r="N14" i="27"/>
  <c r="N30" i="27"/>
  <c r="N176" i="27"/>
  <c r="N175" i="27"/>
  <c r="N193" i="27"/>
  <c r="N222" i="27"/>
  <c r="N241" i="27"/>
  <c r="N235" i="27"/>
  <c r="N273" i="27"/>
  <c r="N280" i="27"/>
  <c r="N45" i="27"/>
  <c r="N299" i="27"/>
  <c r="N305" i="27"/>
  <c r="N326" i="27"/>
  <c r="N347" i="27"/>
  <c r="N363" i="27"/>
  <c r="N381" i="27"/>
  <c r="N53" i="27"/>
  <c r="N702" i="27"/>
  <c r="N878" i="27"/>
  <c r="N874" i="27"/>
  <c r="N847" i="27"/>
  <c r="AX155" i="27"/>
  <c r="AY155" i="27" s="1"/>
  <c r="AX244" i="27"/>
  <c r="AY244" i="27" s="1"/>
  <c r="AX365" i="27"/>
  <c r="AY365" i="27" s="1"/>
  <c r="AW96" i="27"/>
  <c r="AW233" i="27"/>
  <c r="AW272" i="27"/>
  <c r="AW355" i="27"/>
  <c r="AW697" i="27"/>
  <c r="AW853" i="27"/>
  <c r="AS61" i="27"/>
  <c r="AU61" i="27" s="1"/>
  <c r="AS130" i="27"/>
  <c r="AU130" i="27" s="1"/>
  <c r="AS261" i="27"/>
  <c r="AU261" i="27" s="1"/>
  <c r="AS329" i="27"/>
  <c r="AU329" i="27" s="1"/>
  <c r="AS375" i="27"/>
  <c r="AS873" i="27"/>
  <c r="AU873" i="27" s="1"/>
  <c r="AS856" i="27"/>
  <c r="AP63" i="27"/>
  <c r="AP295" i="27"/>
  <c r="AP327" i="27"/>
  <c r="AO478" i="27"/>
  <c r="AQ478" i="27" s="1"/>
  <c r="AO314" i="27"/>
  <c r="AQ314" i="27" s="1"/>
  <c r="AO336" i="27"/>
  <c r="AQ336" i="27" s="1"/>
  <c r="N787" i="27"/>
  <c r="N80" i="27"/>
  <c r="N84" i="27"/>
  <c r="N88" i="27"/>
  <c r="N116" i="27"/>
  <c r="N133" i="27"/>
  <c r="N141" i="27"/>
  <c r="N15" i="27"/>
  <c r="N32" i="27"/>
  <c r="N178" i="27"/>
  <c r="N194" i="27"/>
  <c r="N208" i="27"/>
  <c r="N225" i="27"/>
  <c r="N244" i="27"/>
  <c r="N255" i="27"/>
  <c r="N270" i="27"/>
  <c r="N167" i="27"/>
  <c r="N43" i="27"/>
  <c r="N302" i="27"/>
  <c r="N297" i="27"/>
  <c r="N324" i="27"/>
  <c r="N351" i="27"/>
  <c r="N366" i="27"/>
  <c r="N375" i="27"/>
  <c r="N807" i="27"/>
  <c r="N700" i="27"/>
  <c r="N867" i="27"/>
  <c r="N872" i="27"/>
  <c r="AZ820" i="27"/>
  <c r="AW480" i="27"/>
  <c r="AW748" i="27"/>
  <c r="AW792" i="27"/>
  <c r="AW206" i="27"/>
  <c r="AW47" i="27"/>
  <c r="AW383" i="27"/>
  <c r="AS133" i="27"/>
  <c r="AU133" i="27" s="1"/>
  <c r="AS700" i="27"/>
  <c r="AO260" i="27"/>
  <c r="AQ260" i="27" s="1"/>
  <c r="BR415" i="27"/>
  <c r="BH400" i="27"/>
  <c r="BR397" i="27"/>
  <c r="BP397" i="27"/>
  <c r="BO397" i="27"/>
  <c r="BN397" i="27"/>
  <c r="BR400" i="27"/>
  <c r="BP400" i="27"/>
  <c r="BO400" i="27"/>
  <c r="BN400" i="27"/>
  <c r="BH619" i="27"/>
  <c r="BH569" i="27"/>
  <c r="BH589" i="27"/>
  <c r="BH545" i="27"/>
  <c r="BH544" i="27"/>
  <c r="BH415" i="27"/>
  <c r="BH413" i="27"/>
  <c r="BH555" i="27"/>
  <c r="BH398" i="27"/>
  <c r="BH522" i="27"/>
  <c r="BH524" i="27"/>
  <c r="BH478" i="27"/>
  <c r="BH519" i="27"/>
  <c r="BH481" i="27"/>
  <c r="BH457" i="27"/>
  <c r="BH504" i="27"/>
  <c r="N443" i="27"/>
  <c r="AZ805" i="27"/>
  <c r="AZ262" i="27"/>
  <c r="AZ816" i="27"/>
  <c r="AZ858" i="27"/>
  <c r="AX231" i="27"/>
  <c r="AY231" i="27" s="1"/>
  <c r="AW516" i="27"/>
  <c r="BB421" i="27"/>
  <c r="BB753" i="27"/>
  <c r="BB128" i="27"/>
  <c r="BB256" i="27"/>
  <c r="BB294" i="27"/>
  <c r="BB868" i="27"/>
  <c r="AT229" i="27"/>
  <c r="AS592" i="27"/>
  <c r="AU592" i="27" s="1"/>
  <c r="AS770" i="27"/>
  <c r="AS670" i="27"/>
  <c r="AU670" i="27" s="1"/>
  <c r="AS171" i="27"/>
  <c r="AU171" i="27" s="1"/>
  <c r="AS338" i="27"/>
  <c r="AU338" i="27" s="1"/>
  <c r="AS383" i="27"/>
  <c r="AU383" i="27" s="1"/>
  <c r="AO489" i="27"/>
  <c r="AQ489" i="27" s="1"/>
  <c r="AO621" i="27"/>
  <c r="AQ621" i="27" s="1"/>
  <c r="AO742" i="27"/>
  <c r="AQ742" i="27" s="1"/>
  <c r="AO663" i="27"/>
  <c r="AQ663" i="27" s="1"/>
  <c r="AO782" i="27"/>
  <c r="AQ782" i="27" s="1"/>
  <c r="AO163" i="27"/>
  <c r="AQ163" i="27" s="1"/>
  <c r="AO28" i="27"/>
  <c r="AQ28" i="27" s="1"/>
  <c r="AO319" i="27"/>
  <c r="AQ319" i="27" s="1"/>
  <c r="AO842" i="27"/>
  <c r="AQ842" i="27" s="1"/>
  <c r="AX295" i="27"/>
  <c r="AY295" i="27" s="1"/>
  <c r="AW130" i="27"/>
  <c r="AW264" i="27"/>
  <c r="AT11" i="27"/>
  <c r="AS135" i="27"/>
  <c r="AU135" i="27" s="1"/>
  <c r="AP810" i="27"/>
  <c r="AO256" i="27"/>
  <c r="AQ256" i="27" s="1"/>
  <c r="AO10" i="27"/>
  <c r="AQ10" i="27" s="1"/>
  <c r="P737" i="27"/>
  <c r="AZ826" i="27"/>
  <c r="AZ659" i="27"/>
  <c r="AZ549" i="27"/>
  <c r="AW551" i="27"/>
  <c r="AT759" i="27"/>
  <c r="AS203" i="27"/>
  <c r="AU203" i="27" s="1"/>
  <c r="AS265" i="27"/>
  <c r="AS320" i="27"/>
  <c r="AU320" i="27" s="1"/>
  <c r="AO294" i="27"/>
  <c r="AQ294" i="27" s="1"/>
  <c r="AO317" i="27"/>
  <c r="AQ317" i="27" s="1"/>
  <c r="AO809" i="27"/>
  <c r="AQ809" i="27" s="1"/>
  <c r="AO203" i="27"/>
  <c r="AQ203" i="27" s="1"/>
  <c r="BB172" i="27"/>
  <c r="AZ589" i="27"/>
  <c r="AZ752" i="27"/>
  <c r="AZ92" i="27"/>
  <c r="AZ145" i="27"/>
  <c r="AZ211" i="27"/>
  <c r="AZ310" i="27"/>
  <c r="AX679" i="27"/>
  <c r="AY679" i="27" s="1"/>
  <c r="AX236" i="27"/>
  <c r="AY236" i="27" s="1"/>
  <c r="AW600" i="27"/>
  <c r="AW764" i="27"/>
  <c r="AW787" i="27"/>
  <c r="AW133" i="27"/>
  <c r="AW10" i="27"/>
  <c r="AT28" i="27"/>
  <c r="AS609" i="27"/>
  <c r="AU609" i="27" s="1"/>
  <c r="AS713" i="27"/>
  <c r="AU713" i="27" s="1"/>
  <c r="AS102" i="27"/>
  <c r="AU102" i="27" s="1"/>
  <c r="AS131" i="27"/>
  <c r="AU131" i="27" s="1"/>
  <c r="AS202" i="27"/>
  <c r="AU202" i="27" s="1"/>
  <c r="AS227" i="27"/>
  <c r="AU227" i="27" s="1"/>
  <c r="AS248" i="27"/>
  <c r="AU248" i="27" s="1"/>
  <c r="AS368" i="27"/>
  <c r="AU368" i="27" s="1"/>
  <c r="AS696" i="27"/>
  <c r="AU696" i="27" s="1"/>
  <c r="AP298" i="27"/>
  <c r="AP865" i="27"/>
  <c r="AO501" i="27"/>
  <c r="AQ501" i="27" s="1"/>
  <c r="AO629" i="27"/>
  <c r="AQ629" i="27" s="1"/>
  <c r="AO708" i="27"/>
  <c r="AQ708" i="27" s="1"/>
  <c r="AO682" i="27"/>
  <c r="AQ682" i="27" s="1"/>
  <c r="AO137" i="27"/>
  <c r="AQ137" i="27" s="1"/>
  <c r="AO156" i="27"/>
  <c r="AQ156" i="27" s="1"/>
  <c r="AO171" i="27"/>
  <c r="AQ171" i="27" s="1"/>
  <c r="AO288" i="27"/>
  <c r="AQ288" i="27" s="1"/>
  <c r="AO867" i="27"/>
  <c r="AQ867" i="27" s="1"/>
  <c r="AW240" i="27"/>
  <c r="AW362" i="27"/>
  <c r="BB461" i="27"/>
  <c r="AZ398" i="27"/>
  <c r="AZ476" i="27"/>
  <c r="AZ774" i="27"/>
  <c r="AZ68" i="27"/>
  <c r="AZ11" i="27"/>
  <c r="AZ390" i="27"/>
  <c r="AX785" i="27"/>
  <c r="AY785" i="27" s="1"/>
  <c r="AX41" i="27"/>
  <c r="AY41" i="27" s="1"/>
  <c r="AW625" i="27"/>
  <c r="AW766" i="27"/>
  <c r="AW656" i="27"/>
  <c r="AW187" i="27"/>
  <c r="AW212" i="27"/>
  <c r="AW295" i="27"/>
  <c r="AW370" i="27"/>
  <c r="AT246" i="27"/>
  <c r="AS725" i="27"/>
  <c r="AS789" i="27"/>
  <c r="AU789" i="27" s="1"/>
  <c r="AS106" i="27"/>
  <c r="AU106" i="27" s="1"/>
  <c r="AS134" i="27"/>
  <c r="AU134" i="27" s="1"/>
  <c r="AS139" i="27"/>
  <c r="AS37" i="27"/>
  <c r="AS323" i="27"/>
  <c r="AU323" i="27" s="1"/>
  <c r="AS697" i="27"/>
  <c r="AU697" i="27" s="1"/>
  <c r="AO467" i="27"/>
  <c r="AQ467" i="27" s="1"/>
  <c r="AO540" i="27"/>
  <c r="AQ540" i="27" s="1"/>
  <c r="AO572" i="27"/>
  <c r="AQ572" i="27" s="1"/>
  <c r="AO623" i="27"/>
  <c r="AQ623" i="27" s="1"/>
  <c r="AO707" i="27"/>
  <c r="AQ707" i="27" s="1"/>
  <c r="AO776" i="27"/>
  <c r="AQ776" i="27" s="1"/>
  <c r="AO683" i="27"/>
  <c r="AQ683" i="27" s="1"/>
  <c r="AO136" i="27"/>
  <c r="AQ136" i="27" s="1"/>
  <c r="AO154" i="27"/>
  <c r="AQ154" i="27" s="1"/>
  <c r="AO177" i="27"/>
  <c r="AQ177" i="27" s="1"/>
  <c r="AO192" i="27"/>
  <c r="AQ192" i="27" s="1"/>
  <c r="AO346" i="27"/>
  <c r="AQ346" i="27" s="1"/>
  <c r="AO868" i="27"/>
  <c r="AQ868" i="27" s="1"/>
  <c r="BB327" i="27"/>
  <c r="AZ457" i="27"/>
  <c r="AZ743" i="27"/>
  <c r="AZ290" i="27"/>
  <c r="BB191" i="27"/>
  <c r="AZ608" i="27"/>
  <c r="AZ110" i="27"/>
  <c r="AZ184" i="27"/>
  <c r="AX342" i="27"/>
  <c r="AY342" i="27" s="1"/>
  <c r="AX382" i="27"/>
  <c r="AY382" i="27" s="1"/>
  <c r="AW686" i="27"/>
  <c r="AW759" i="27"/>
  <c r="AW655" i="27"/>
  <c r="AW121" i="27"/>
  <c r="AW9" i="27"/>
  <c r="AW236" i="27"/>
  <c r="AW269" i="27"/>
  <c r="AW867" i="27"/>
  <c r="AT181" i="27"/>
  <c r="AS193" i="27"/>
  <c r="AU193" i="27" s="1"/>
  <c r="AS235" i="27"/>
  <c r="AS360" i="27"/>
  <c r="AU360" i="27" s="1"/>
  <c r="AS155" i="27"/>
  <c r="AU155" i="27" s="1"/>
  <c r="AO469" i="27"/>
  <c r="AQ469" i="27" s="1"/>
  <c r="AO563" i="27"/>
  <c r="AQ563" i="27" s="1"/>
  <c r="AO618" i="27"/>
  <c r="AQ618" i="27" s="1"/>
  <c r="AO718" i="27"/>
  <c r="AQ718" i="27" s="1"/>
  <c r="AO654" i="27"/>
  <c r="AQ654" i="27" s="1"/>
  <c r="AO681" i="27"/>
  <c r="AQ681" i="27" s="1"/>
  <c r="AO74" i="27"/>
  <c r="AQ74" i="27" s="1"/>
  <c r="AO243" i="27"/>
  <c r="AQ243" i="27" s="1"/>
  <c r="AO300" i="27"/>
  <c r="AQ300" i="27" s="1"/>
  <c r="BB378" i="27"/>
  <c r="AO873" i="27"/>
  <c r="AQ873" i="27" s="1"/>
  <c r="BB856" i="27"/>
  <c r="AZ415" i="27"/>
  <c r="AZ670" i="27"/>
  <c r="AZ57" i="27"/>
  <c r="AZ12" i="27"/>
  <c r="AZ340" i="27"/>
  <c r="AZ383" i="27"/>
  <c r="AT805" i="27"/>
  <c r="AT184" i="27"/>
  <c r="AS651" i="27"/>
  <c r="AU651" i="27" s="1"/>
  <c r="AS12" i="27"/>
  <c r="AU12" i="27" s="1"/>
  <c r="AS226" i="27"/>
  <c r="AU226" i="27" s="1"/>
  <c r="AZ824" i="27"/>
  <c r="AZ475" i="27"/>
  <c r="AZ793" i="27"/>
  <c r="AZ245" i="27"/>
  <c r="AO411" i="27"/>
  <c r="AQ411" i="27" s="1"/>
  <c r="AO535" i="27"/>
  <c r="AQ535" i="27" s="1"/>
  <c r="AO723" i="27"/>
  <c r="AQ723" i="27" s="1"/>
  <c r="AO68" i="27"/>
  <c r="AQ68" i="27" s="1"/>
  <c r="AO119" i="27"/>
  <c r="AQ119" i="27" s="1"/>
  <c r="AO181" i="27"/>
  <c r="AQ181" i="27" s="1"/>
  <c r="AO211" i="27"/>
  <c r="AQ211" i="27" s="1"/>
  <c r="AZ213" i="27"/>
  <c r="AX806" i="27"/>
  <c r="AY806" i="27" s="1"/>
  <c r="AW747" i="27"/>
  <c r="AW312" i="27"/>
  <c r="AO473" i="27"/>
  <c r="AQ473" i="27" s="1"/>
  <c r="AO716" i="27"/>
  <c r="AQ716" i="27" s="1"/>
  <c r="AO671" i="27"/>
  <c r="AQ671" i="27" s="1"/>
  <c r="AO388" i="27"/>
  <c r="AQ388" i="27" s="1"/>
  <c r="AS69" i="27"/>
  <c r="AU69" i="27" s="1"/>
  <c r="AS354" i="27"/>
  <c r="AU354" i="27" s="1"/>
  <c r="AZ729" i="27"/>
  <c r="AZ495" i="27"/>
  <c r="AZ248" i="27"/>
  <c r="AZ368" i="27"/>
  <c r="AX91" i="27"/>
  <c r="AY91" i="27" s="1"/>
  <c r="AX264" i="27"/>
  <c r="AY264" i="27" s="1"/>
  <c r="AW750" i="27"/>
  <c r="AW147" i="27"/>
  <c r="AW217" i="27"/>
  <c r="AW250" i="27"/>
  <c r="AW817" i="27"/>
  <c r="AT271" i="27"/>
  <c r="AS655" i="27"/>
  <c r="AS71" i="27"/>
  <c r="AU71" i="27" s="1"/>
  <c r="AS144" i="27"/>
  <c r="AU144" i="27" s="1"/>
  <c r="AO533" i="27"/>
  <c r="AQ533" i="27" s="1"/>
  <c r="AO592" i="27"/>
  <c r="AQ592" i="27" s="1"/>
  <c r="AO637" i="27"/>
  <c r="AQ637" i="27" s="1"/>
  <c r="AO645" i="27"/>
  <c r="AQ645" i="27" s="1"/>
  <c r="AO801" i="27"/>
  <c r="AQ801" i="27" s="1"/>
  <c r="AO21" i="27"/>
  <c r="AQ21" i="27" s="1"/>
  <c r="AO238" i="27"/>
  <c r="AQ238" i="27" s="1"/>
  <c r="AZ275" i="27"/>
  <c r="AZ696" i="27"/>
  <c r="AZ628" i="27"/>
  <c r="AZ651" i="27"/>
  <c r="AW861" i="27"/>
  <c r="AT126" i="27"/>
  <c r="AS709" i="27"/>
  <c r="AU709" i="27" s="1"/>
  <c r="AS188" i="27"/>
  <c r="AU188" i="27" s="1"/>
  <c r="AS352" i="27"/>
  <c r="AU352" i="27" s="1"/>
  <c r="AS816" i="27"/>
  <c r="AU816" i="27" s="1"/>
  <c r="AP698" i="27"/>
  <c r="AO429" i="27"/>
  <c r="AQ429" i="27" s="1"/>
  <c r="AO643" i="27"/>
  <c r="AQ643" i="27" s="1"/>
  <c r="AO49" i="27"/>
  <c r="AQ49" i="27" s="1"/>
  <c r="BB384" i="27"/>
  <c r="AZ535" i="27"/>
  <c r="AZ320" i="27"/>
  <c r="AX119" i="27"/>
  <c r="AY119" i="27" s="1"/>
  <c r="AW68" i="27"/>
  <c r="AW204" i="27"/>
  <c r="AW225" i="27"/>
  <c r="AW255" i="27"/>
  <c r="AW281" i="27"/>
  <c r="AW329" i="27"/>
  <c r="AT290" i="27"/>
  <c r="AS740" i="27"/>
  <c r="AU740" i="27" s="1"/>
  <c r="AS113" i="27"/>
  <c r="AU113" i="27" s="1"/>
  <c r="AS175" i="27"/>
  <c r="AU175" i="27" s="1"/>
  <c r="AS267" i="27"/>
  <c r="AU267" i="27" s="1"/>
  <c r="AS293" i="27"/>
  <c r="AU293" i="27" s="1"/>
  <c r="AS858" i="27"/>
  <c r="AO455" i="27"/>
  <c r="AQ455" i="27" s="1"/>
  <c r="AO479" i="27"/>
  <c r="AQ479" i="27" s="1"/>
  <c r="AO597" i="27"/>
  <c r="AQ597" i="27" s="1"/>
  <c r="AO730" i="27"/>
  <c r="AQ730" i="27" s="1"/>
  <c r="AO760" i="27"/>
  <c r="AQ760" i="27" s="1"/>
  <c r="AO656" i="27"/>
  <c r="AQ656" i="27" s="1"/>
  <c r="AO207" i="27"/>
  <c r="AQ207" i="27" s="1"/>
  <c r="AO265" i="27"/>
  <c r="AQ265" i="27" s="1"/>
  <c r="AO47" i="27"/>
  <c r="AQ47" i="27" s="1"/>
  <c r="AO704" i="27"/>
  <c r="AQ704" i="27" s="1"/>
  <c r="AO840" i="27"/>
  <c r="AQ840" i="27" s="1"/>
  <c r="AZ545" i="27"/>
  <c r="AZ169" i="27"/>
  <c r="AZ200" i="27"/>
  <c r="AZ323" i="27"/>
  <c r="AZ814" i="27"/>
  <c r="AT354" i="27"/>
  <c r="AO492" i="27"/>
  <c r="AQ492" i="27" s="1"/>
  <c r="AO364" i="27"/>
  <c r="AQ364" i="27" s="1"/>
  <c r="AZ226" i="27"/>
  <c r="AW287" i="27"/>
  <c r="AT158" i="27"/>
  <c r="AT40" i="27"/>
  <c r="AS166" i="27"/>
  <c r="AO495" i="27"/>
  <c r="AQ495" i="27" s="1"/>
  <c r="AO579" i="27"/>
  <c r="AQ579" i="27" s="1"/>
  <c r="AO759" i="27"/>
  <c r="AQ759" i="27" s="1"/>
  <c r="AO98" i="27"/>
  <c r="AQ98" i="27" s="1"/>
  <c r="AO159" i="27"/>
  <c r="AQ159" i="27" s="1"/>
  <c r="AO34" i="27"/>
  <c r="AQ34" i="27" s="1"/>
  <c r="AO841" i="27"/>
  <c r="AQ841" i="27" s="1"/>
  <c r="AO276" i="27"/>
  <c r="AQ276" i="27" s="1"/>
  <c r="AO291" i="27"/>
  <c r="AQ291" i="27" s="1"/>
  <c r="AZ598" i="27"/>
  <c r="AZ638" i="27"/>
  <c r="AZ79" i="27"/>
  <c r="AZ34" i="27"/>
  <c r="AZ190" i="27"/>
  <c r="AZ364" i="27"/>
  <c r="AZ690" i="27"/>
  <c r="AX791" i="27"/>
  <c r="AY791" i="27" s="1"/>
  <c r="AX146" i="27"/>
  <c r="AY146" i="27" s="1"/>
  <c r="AX179" i="27"/>
  <c r="AY179" i="27" s="1"/>
  <c r="AX330" i="27"/>
  <c r="AY330" i="27" s="1"/>
  <c r="AX373" i="27"/>
  <c r="AY373" i="27" s="1"/>
  <c r="AX818" i="27"/>
  <c r="AY818" i="27" s="1"/>
  <c r="AW532" i="27"/>
  <c r="AW607" i="27"/>
  <c r="AW223" i="27"/>
  <c r="AW692" i="27"/>
  <c r="AT256" i="27"/>
  <c r="AT301" i="27"/>
  <c r="AT690" i="27"/>
  <c r="AS737" i="27"/>
  <c r="AS79" i="27"/>
  <c r="AU79" i="27" s="1"/>
  <c r="AS90" i="27"/>
  <c r="AU90" i="27" s="1"/>
  <c r="AO502" i="27"/>
  <c r="AQ502" i="27" s="1"/>
  <c r="AO476" i="27"/>
  <c r="AQ476" i="27" s="1"/>
  <c r="AO529" i="27"/>
  <c r="AQ529" i="27" s="1"/>
  <c r="AO591" i="27"/>
  <c r="AQ591" i="27" s="1"/>
  <c r="AO786" i="27"/>
  <c r="AQ786" i="27" s="1"/>
  <c r="AO266" i="27"/>
  <c r="AQ266" i="27" s="1"/>
  <c r="AO335" i="27"/>
  <c r="AQ335" i="27" s="1"/>
  <c r="AO816" i="27"/>
  <c r="AQ816" i="27" s="1"/>
  <c r="N719" i="27"/>
  <c r="AZ582" i="27"/>
  <c r="AZ136" i="27"/>
  <c r="AZ266" i="27"/>
  <c r="AZ856" i="27"/>
  <c r="AW534" i="27"/>
  <c r="AW799" i="27"/>
  <c r="AT787" i="27"/>
  <c r="AS605" i="27"/>
  <c r="AS739" i="27"/>
  <c r="AU739" i="27" s="1"/>
  <c r="AS319" i="27"/>
  <c r="AU319" i="27" s="1"/>
  <c r="AS361" i="27"/>
  <c r="AU361" i="27" s="1"/>
  <c r="AP775" i="27"/>
  <c r="AP311" i="27"/>
  <c r="AP361" i="27"/>
  <c r="AO143" i="27"/>
  <c r="AQ143" i="27" s="1"/>
  <c r="AO168" i="27"/>
  <c r="AQ168" i="27" s="1"/>
  <c r="AO242" i="27"/>
  <c r="AQ242" i="27" s="1"/>
  <c r="AO690" i="27"/>
  <c r="AQ690" i="27" s="1"/>
  <c r="AO491" i="27"/>
  <c r="AQ491" i="27" s="1"/>
  <c r="AO772" i="27"/>
  <c r="AQ772" i="27" s="1"/>
  <c r="AO653" i="27"/>
  <c r="AQ653" i="27" s="1"/>
  <c r="AO539" i="27"/>
  <c r="AQ539" i="27" s="1"/>
  <c r="AW24" i="27"/>
  <c r="AO728" i="27"/>
  <c r="AQ728" i="27" s="1"/>
  <c r="AW757" i="27"/>
  <c r="AO863" i="27"/>
  <c r="AQ863" i="27" s="1"/>
  <c r="AW721" i="27"/>
  <c r="AO749" i="27"/>
  <c r="AQ749" i="27" s="1"/>
  <c r="AO673" i="27"/>
  <c r="AQ673" i="27" s="1"/>
  <c r="AS666" i="27"/>
  <c r="AU666" i="27" s="1"/>
  <c r="AO525" i="27"/>
  <c r="AQ525" i="27" s="1"/>
  <c r="AO626" i="27"/>
  <c r="AQ626" i="27" s="1"/>
  <c r="AO433" i="27"/>
  <c r="AQ433" i="27" s="1"/>
  <c r="AO419" i="27"/>
  <c r="AQ419" i="27" s="1"/>
  <c r="AO493" i="27"/>
  <c r="AQ493" i="27" s="1"/>
  <c r="AO474" i="27"/>
  <c r="AQ474" i="27" s="1"/>
  <c r="AO258" i="27"/>
  <c r="AQ258" i="27" s="1"/>
  <c r="BB155" i="27"/>
  <c r="BB279" i="27"/>
  <c r="AZ669" i="27"/>
  <c r="AX871" i="27"/>
  <c r="AY871" i="27" s="1"/>
  <c r="AW105" i="27"/>
  <c r="AW268" i="27"/>
  <c r="BB161" i="27"/>
  <c r="BB221" i="27"/>
  <c r="BB869" i="27"/>
  <c r="AZ773" i="27"/>
  <c r="AZ642" i="27"/>
  <c r="AZ35" i="27"/>
  <c r="AZ334" i="27"/>
  <c r="AX786" i="27"/>
  <c r="AY786" i="27" s="1"/>
  <c r="AX185" i="27"/>
  <c r="AY185" i="27" s="1"/>
  <c r="AX237" i="27"/>
  <c r="AY237" i="27" s="1"/>
  <c r="AW550" i="27"/>
  <c r="AW615" i="27"/>
  <c r="AW740" i="27"/>
  <c r="AW74" i="27"/>
  <c r="AW85" i="27"/>
  <c r="AW31" i="27"/>
  <c r="AW247" i="27"/>
  <c r="AS629" i="27"/>
  <c r="AU629" i="27" s="1"/>
  <c r="AS646" i="27"/>
  <c r="AS57" i="27"/>
  <c r="AS136" i="27"/>
  <c r="AU136" i="27" s="1"/>
  <c r="AS194" i="27"/>
  <c r="AU194" i="27" s="1"/>
  <c r="AS221" i="27"/>
  <c r="AS340" i="27"/>
  <c r="AU340" i="27" s="1"/>
  <c r="AS388" i="27"/>
  <c r="AU388" i="27" s="1"/>
  <c r="AP715" i="27"/>
  <c r="AP221" i="27"/>
  <c r="AO413" i="27"/>
  <c r="AQ413" i="27" s="1"/>
  <c r="AO487" i="27"/>
  <c r="AQ487" i="27" s="1"/>
  <c r="AO523" i="27"/>
  <c r="AQ523" i="27" s="1"/>
  <c r="AO606" i="27"/>
  <c r="AQ606" i="27" s="1"/>
  <c r="AO686" i="27"/>
  <c r="AQ686" i="27" s="1"/>
  <c r="AO642" i="27"/>
  <c r="AQ642" i="27" s="1"/>
  <c r="AO804" i="27"/>
  <c r="AQ804" i="27" s="1"/>
  <c r="AO339" i="27"/>
  <c r="AQ339" i="27" s="1"/>
  <c r="BH130" i="27"/>
  <c r="BH295" i="27"/>
  <c r="BB72" i="27"/>
  <c r="AZ431" i="27"/>
  <c r="AZ753" i="27"/>
  <c r="AZ220" i="27"/>
  <c r="AZ374" i="27"/>
  <c r="AZ704" i="27"/>
  <c r="AX198" i="27"/>
  <c r="AY198" i="27" s="1"/>
  <c r="AX308" i="27"/>
  <c r="AY308" i="27" s="1"/>
  <c r="AX699" i="27"/>
  <c r="AY699" i="27" s="1"/>
  <c r="AW556" i="27"/>
  <c r="AW639" i="27"/>
  <c r="AW739" i="27"/>
  <c r="AW712" i="27"/>
  <c r="AW789" i="27"/>
  <c r="AW87" i="27"/>
  <c r="AW210" i="27"/>
  <c r="AW229" i="27"/>
  <c r="AW379" i="27"/>
  <c r="AT576" i="27"/>
  <c r="AT378" i="27"/>
  <c r="AS483" i="27"/>
  <c r="AU483" i="27" s="1"/>
  <c r="AS631" i="27"/>
  <c r="AS760" i="27"/>
  <c r="AS645" i="27"/>
  <c r="AU645" i="27" s="1"/>
  <c r="AS793" i="27"/>
  <c r="AU793" i="27" s="1"/>
  <c r="AS67" i="27"/>
  <c r="AU67" i="27" s="1"/>
  <c r="AS86" i="27"/>
  <c r="AU86" i="27" s="1"/>
  <c r="AS334" i="27"/>
  <c r="AU334" i="27" s="1"/>
  <c r="AS867" i="27"/>
  <c r="AP692" i="27"/>
  <c r="AO524" i="27"/>
  <c r="AQ524" i="27" s="1"/>
  <c r="AO635" i="27"/>
  <c r="AQ635" i="27" s="1"/>
  <c r="AO675" i="27"/>
  <c r="AQ675" i="27" s="1"/>
  <c r="AO109" i="27"/>
  <c r="AQ109" i="27" s="1"/>
  <c r="AO179" i="27"/>
  <c r="AQ179" i="27" s="1"/>
  <c r="AO205" i="27"/>
  <c r="AQ205" i="27" s="1"/>
  <c r="AO223" i="27"/>
  <c r="AQ223" i="27" s="1"/>
  <c r="AO44" i="27"/>
  <c r="AQ44" i="27" s="1"/>
  <c r="AO371" i="27"/>
  <c r="AQ371" i="27" s="1"/>
  <c r="AO856" i="27"/>
  <c r="AQ856" i="27" s="1"/>
  <c r="AZ658" i="27"/>
  <c r="AZ67" i="27"/>
  <c r="AZ17" i="27"/>
  <c r="AZ168" i="27"/>
  <c r="AZ272" i="27"/>
  <c r="AZ300" i="27"/>
  <c r="AZ346" i="27"/>
  <c r="AZ873" i="27"/>
  <c r="AX64" i="27"/>
  <c r="AY64" i="27" s="1"/>
  <c r="AW577" i="27"/>
  <c r="AW638" i="27"/>
  <c r="AW755" i="27"/>
  <c r="AW677" i="27"/>
  <c r="AW162" i="27"/>
  <c r="AW174" i="27"/>
  <c r="AW231" i="27"/>
  <c r="AW254" i="27"/>
  <c r="AT572" i="27"/>
  <c r="AT282" i="27"/>
  <c r="AS178" i="27"/>
  <c r="AU178" i="27" s="1"/>
  <c r="AS266" i="27"/>
  <c r="AU266" i="27" s="1"/>
  <c r="AS552" i="27"/>
  <c r="AU552" i="27" s="1"/>
  <c r="AP516" i="27"/>
  <c r="AP13" i="27"/>
  <c r="AO570" i="27"/>
  <c r="AQ570" i="27" s="1"/>
  <c r="AO773" i="27"/>
  <c r="AQ773" i="27" s="1"/>
  <c r="AO106" i="27"/>
  <c r="AQ106" i="27" s="1"/>
  <c r="AO151" i="27"/>
  <c r="AQ151" i="27" s="1"/>
  <c r="N418" i="27"/>
  <c r="N650" i="27"/>
  <c r="BH624" i="27"/>
  <c r="BH111" i="27"/>
  <c r="BH281" i="27"/>
  <c r="BH850" i="27"/>
  <c r="BB544" i="27"/>
  <c r="BB38" i="27"/>
  <c r="BB873" i="27"/>
  <c r="AZ454" i="27"/>
  <c r="AZ573" i="27"/>
  <c r="AZ613" i="27"/>
  <c r="AZ224" i="27"/>
  <c r="AX286" i="27"/>
  <c r="AY286" i="27" s="1"/>
  <c r="AX314" i="27"/>
  <c r="AY314" i="27" s="1"/>
  <c r="AX857" i="27"/>
  <c r="AY857" i="27" s="1"/>
  <c r="AW581" i="27"/>
  <c r="AW735" i="27"/>
  <c r="AW61" i="27"/>
  <c r="AW166" i="27"/>
  <c r="AW171" i="27"/>
  <c r="AW234" i="27"/>
  <c r="AW46" i="27"/>
  <c r="AW314" i="27"/>
  <c r="AW345" i="27"/>
  <c r="AW876" i="27"/>
  <c r="AT96" i="27"/>
  <c r="AT877" i="27"/>
  <c r="AS637" i="27"/>
  <c r="AS773" i="27"/>
  <c r="AU773" i="27" s="1"/>
  <c r="AS641" i="27"/>
  <c r="AS796" i="27"/>
  <c r="AS145" i="27"/>
  <c r="AU145" i="27" s="1"/>
  <c r="AS302" i="27"/>
  <c r="AU302" i="27" s="1"/>
  <c r="AS364" i="27"/>
  <c r="AU364" i="27" s="1"/>
  <c r="AS868" i="27"/>
  <c r="AU868" i="27" s="1"/>
  <c r="AP530" i="27"/>
  <c r="AP301" i="27"/>
  <c r="AO425" i="27"/>
  <c r="AQ425" i="27" s="1"/>
  <c r="AO462" i="27"/>
  <c r="AQ462" i="27" s="1"/>
  <c r="AO567" i="27"/>
  <c r="AQ567" i="27" s="1"/>
  <c r="AO607" i="27"/>
  <c r="AQ607" i="27" s="1"/>
  <c r="AO720" i="27"/>
  <c r="AQ720" i="27" s="1"/>
  <c r="AO657" i="27"/>
  <c r="AQ657" i="27" s="1"/>
  <c r="AO669" i="27"/>
  <c r="AQ669" i="27" s="1"/>
  <c r="AO76" i="27"/>
  <c r="AQ76" i="27" s="1"/>
  <c r="AO9" i="27"/>
  <c r="AQ9" i="27" s="1"/>
  <c r="AO185" i="27"/>
  <c r="AQ185" i="27" s="1"/>
  <c r="AO232" i="27"/>
  <c r="AQ232" i="27" s="1"/>
  <c r="AO249" i="27"/>
  <c r="AQ249" i="27" s="1"/>
  <c r="N456" i="27"/>
  <c r="N656" i="27"/>
  <c r="BB201" i="27"/>
  <c r="BB253" i="27"/>
  <c r="BB36" i="27"/>
  <c r="AZ831" i="27"/>
  <c r="AZ96" i="27"/>
  <c r="AZ151" i="27"/>
  <c r="AZ249" i="27"/>
  <c r="AZ809" i="27"/>
  <c r="AX18" i="27"/>
  <c r="AY18" i="27" s="1"/>
  <c r="AX260" i="27"/>
  <c r="AY260" i="27" s="1"/>
  <c r="AX313" i="27"/>
  <c r="AY313" i="27" s="1"/>
  <c r="AX349" i="27"/>
  <c r="AY349" i="27" s="1"/>
  <c r="AW731" i="27"/>
  <c r="AW762" i="27"/>
  <c r="AW137" i="27"/>
  <c r="AW313" i="27"/>
  <c r="AT104" i="27"/>
  <c r="AT169" i="27"/>
  <c r="AS567" i="27"/>
  <c r="AU567" i="27" s="1"/>
  <c r="AS658" i="27"/>
  <c r="AU658" i="27" s="1"/>
  <c r="AS300" i="27"/>
  <c r="AU300" i="27" s="1"/>
  <c r="AS332" i="27"/>
  <c r="AU332" i="27" s="1"/>
  <c r="AZ6" i="27"/>
  <c r="AZ414" i="27"/>
  <c r="AZ433" i="27"/>
  <c r="AZ486" i="27"/>
  <c r="AZ523" i="27"/>
  <c r="AZ620" i="27"/>
  <c r="AZ745" i="27"/>
  <c r="AZ673" i="27"/>
  <c r="AZ62" i="27"/>
  <c r="AO418" i="27"/>
  <c r="AQ418" i="27" s="1"/>
  <c r="AO457" i="27"/>
  <c r="AQ457" i="27" s="1"/>
  <c r="AO565" i="27"/>
  <c r="AQ565" i="27" s="1"/>
  <c r="AO638" i="27"/>
  <c r="AQ638" i="27" s="1"/>
  <c r="AO447" i="27"/>
  <c r="AQ447" i="27" s="1"/>
  <c r="N459" i="27"/>
  <c r="N680" i="27"/>
  <c r="AS151" i="27"/>
  <c r="AU151" i="27" s="1"/>
  <c r="AS272" i="27"/>
  <c r="AU272" i="27" s="1"/>
  <c r="AP799" i="27"/>
  <c r="AP276" i="27"/>
  <c r="AP50" i="27"/>
  <c r="BB627" i="27"/>
  <c r="BB361" i="27"/>
  <c r="AZ567" i="27"/>
  <c r="AZ726" i="27"/>
  <c r="AZ784" i="27"/>
  <c r="AZ182" i="27"/>
  <c r="AZ205" i="27"/>
  <c r="AZ256" i="27"/>
  <c r="AX482" i="27"/>
  <c r="AY482" i="27" s="1"/>
  <c r="AW570" i="27"/>
  <c r="AW786" i="27"/>
  <c r="AT115" i="27"/>
  <c r="AS594" i="27"/>
  <c r="AU594" i="27" s="1"/>
  <c r="AS730" i="27"/>
  <c r="AS753" i="27"/>
  <c r="AU753" i="27" s="1"/>
  <c r="AS784" i="27"/>
  <c r="AU784" i="27" s="1"/>
  <c r="AS128" i="27"/>
  <c r="AU128" i="27" s="1"/>
  <c r="AS205" i="27"/>
  <c r="AU205" i="27" s="1"/>
  <c r="AS346" i="27"/>
  <c r="AU346" i="27" s="1"/>
  <c r="AP73" i="27"/>
  <c r="AP26" i="27"/>
  <c r="AP877" i="27"/>
  <c r="AO422" i="27"/>
  <c r="AQ422" i="27" s="1"/>
  <c r="AO620" i="27"/>
  <c r="AQ620" i="27" s="1"/>
  <c r="AO732" i="27"/>
  <c r="AQ732" i="27" s="1"/>
  <c r="AO794" i="27"/>
  <c r="AQ794" i="27" s="1"/>
  <c r="AO282" i="27"/>
  <c r="AQ282" i="27" s="1"/>
  <c r="AO353" i="27"/>
  <c r="AQ353" i="27" s="1"/>
  <c r="AO378" i="27"/>
  <c r="AQ378" i="27" s="1"/>
  <c r="N530" i="27"/>
  <c r="AX389" i="27"/>
  <c r="AY389" i="27" s="1"/>
  <c r="AW566" i="27"/>
  <c r="AW818" i="27"/>
  <c r="AW869" i="27"/>
  <c r="BB93" i="27"/>
  <c r="AZ159" i="27"/>
  <c r="AZ49" i="27"/>
  <c r="AX22" i="27"/>
  <c r="AY22" i="27" s="1"/>
  <c r="AX219" i="27"/>
  <c r="AY219" i="27" s="1"/>
  <c r="AX315" i="27"/>
  <c r="AY315" i="27" s="1"/>
  <c r="AX345" i="27"/>
  <c r="AY345" i="27" s="1"/>
  <c r="AW482" i="27"/>
  <c r="AW542" i="27"/>
  <c r="AW114" i="27"/>
  <c r="AW179" i="27"/>
  <c r="AS659" i="27"/>
  <c r="AS374" i="27"/>
  <c r="AU374" i="27" s="1"/>
  <c r="AS704" i="27"/>
  <c r="AU704" i="27" s="1"/>
  <c r="AO468" i="27"/>
  <c r="AQ468" i="27" s="1"/>
  <c r="AO485" i="27"/>
  <c r="AQ485" i="27" s="1"/>
  <c r="AO731" i="27"/>
  <c r="AQ731" i="27" s="1"/>
  <c r="AO736" i="27"/>
  <c r="AQ736" i="27" s="1"/>
  <c r="N548" i="27"/>
  <c r="BB210" i="27"/>
  <c r="BB728" i="27"/>
  <c r="BB699" i="27"/>
  <c r="AZ399" i="27"/>
  <c r="AZ776" i="27"/>
  <c r="AZ666" i="27"/>
  <c r="AZ316" i="27"/>
  <c r="AZ877" i="27"/>
  <c r="AW599" i="27"/>
  <c r="AW646" i="27"/>
  <c r="AW672" i="27"/>
  <c r="AW83" i="27"/>
  <c r="AW365" i="27"/>
  <c r="AT774" i="27"/>
  <c r="AS601" i="27"/>
  <c r="AU601" i="27" s="1"/>
  <c r="AS743" i="27"/>
  <c r="AU743" i="27" s="1"/>
  <c r="AS49" i="27"/>
  <c r="AU49" i="27" s="1"/>
  <c r="AS653" i="27"/>
  <c r="AU653" i="27" s="1"/>
  <c r="AP378" i="27"/>
  <c r="AO435" i="27"/>
  <c r="AQ435" i="27" s="1"/>
  <c r="AO624" i="27"/>
  <c r="AQ624" i="27" s="1"/>
  <c r="AO712" i="27"/>
  <c r="AQ712" i="27" s="1"/>
  <c r="AO665" i="27"/>
  <c r="AQ665" i="27" s="1"/>
  <c r="AO190" i="27"/>
  <c r="AQ190" i="27" s="1"/>
  <c r="AO214" i="27"/>
  <c r="AQ214" i="27" s="1"/>
  <c r="N560" i="27"/>
  <c r="BB109" i="27"/>
  <c r="BB219" i="27"/>
  <c r="AZ466" i="27"/>
  <c r="AZ682" i="27"/>
  <c r="AZ282" i="27"/>
  <c r="AZ301" i="27"/>
  <c r="AX731" i="27"/>
  <c r="AY731" i="27" s="1"/>
  <c r="AX223" i="27"/>
  <c r="AY223" i="27" s="1"/>
  <c r="AX808" i="27"/>
  <c r="AY808" i="27" s="1"/>
  <c r="AW493" i="27"/>
  <c r="AW594" i="27"/>
  <c r="AW771" i="27"/>
  <c r="AW286" i="27"/>
  <c r="AW36" i="27"/>
  <c r="AT726" i="27"/>
  <c r="AT245" i="27"/>
  <c r="AS598" i="27"/>
  <c r="AU598" i="27" s="1"/>
  <c r="AS159" i="27"/>
  <c r="AU159" i="27" s="1"/>
  <c r="AS34" i="27"/>
  <c r="AU34" i="27" s="1"/>
  <c r="AP62" i="27"/>
  <c r="AO466" i="27"/>
  <c r="AQ466" i="27" s="1"/>
  <c r="AO726" i="27"/>
  <c r="AQ726" i="27" s="1"/>
  <c r="AO93" i="27"/>
  <c r="AQ93" i="27" s="1"/>
  <c r="BB137" i="27"/>
  <c r="AZ76" i="27"/>
  <c r="AZ221" i="27"/>
  <c r="AZ868" i="27"/>
  <c r="AW517" i="27"/>
  <c r="AW657" i="27"/>
  <c r="AW109" i="27"/>
  <c r="AW146" i="27"/>
  <c r="AW859" i="27"/>
  <c r="BB205" i="27"/>
  <c r="BB282" i="27"/>
  <c r="AS756" i="27"/>
  <c r="AU756" i="27" s="1"/>
  <c r="AS682" i="27"/>
  <c r="AU682" i="27" s="1"/>
  <c r="AS132" i="27"/>
  <c r="AU132" i="27" s="1"/>
  <c r="AS190" i="27"/>
  <c r="AU190" i="27" s="1"/>
  <c r="AP856" i="27"/>
  <c r="AO600" i="27"/>
  <c r="AQ600" i="27" s="1"/>
  <c r="AO745" i="27"/>
  <c r="AQ745" i="27" s="1"/>
  <c r="AO869" i="27"/>
  <c r="AQ869" i="27" s="1"/>
  <c r="AO854" i="27"/>
  <c r="AQ854" i="27" s="1"/>
  <c r="N630" i="27"/>
  <c r="AZ90" i="27"/>
  <c r="AZ294" i="27"/>
  <c r="AZ319" i="27"/>
  <c r="AW604" i="27"/>
  <c r="AW722" i="27"/>
  <c r="AW794" i="27"/>
  <c r="AW201" i="27"/>
  <c r="AT669" i="27"/>
  <c r="AS776" i="27"/>
  <c r="AS211" i="27"/>
  <c r="AU211" i="27" s="1"/>
  <c r="AP772" i="27"/>
  <c r="AO762" i="27"/>
  <c r="AQ762" i="27" s="1"/>
  <c r="N747" i="27"/>
  <c r="BH828" i="27"/>
  <c r="BH99" i="27"/>
  <c r="BH204" i="27"/>
  <c r="BB276" i="27"/>
  <c r="AW486" i="27"/>
  <c r="AW729" i="27"/>
  <c r="AW321" i="27"/>
  <c r="AX54" i="27"/>
  <c r="AY54" i="27" s="1"/>
  <c r="AW54" i="27"/>
  <c r="A665" i="27"/>
  <c r="N665" i="27"/>
  <c r="AW767" i="27"/>
  <c r="P767" i="27"/>
  <c r="AW694" i="27"/>
  <c r="AO694" i="27"/>
  <c r="AQ694" i="27" s="1"/>
  <c r="BH307" i="27"/>
  <c r="AZ624" i="27"/>
  <c r="AZ715" i="27"/>
  <c r="AX665" i="27"/>
  <c r="AY665" i="27" s="1"/>
  <c r="AX93" i="27"/>
  <c r="AY93" i="27" s="1"/>
  <c r="AX348" i="27"/>
  <c r="AY348" i="27" s="1"/>
  <c r="AW491" i="27"/>
  <c r="AW736" i="27"/>
  <c r="AW650" i="27"/>
  <c r="AW78" i="27"/>
  <c r="AW98" i="27"/>
  <c r="AW16" i="27"/>
  <c r="AW33" i="27"/>
  <c r="AW185" i="27"/>
  <c r="AW214" i="27"/>
  <c r="AW267" i="27"/>
  <c r="AO767" i="27"/>
  <c r="AQ767" i="27" s="1"/>
  <c r="AW344" i="27"/>
  <c r="AS412" i="27"/>
  <c r="AU412" i="27" s="1"/>
  <c r="AZ412" i="27"/>
  <c r="AT595" i="27"/>
  <c r="AS595" i="27"/>
  <c r="AU595" i="27" s="1"/>
  <c r="AZ630" i="27"/>
  <c r="AS630" i="27"/>
  <c r="AZ747" i="27"/>
  <c r="AS747" i="27"/>
  <c r="AU747" i="27" s="1"/>
  <c r="AT754" i="27"/>
  <c r="AS754" i="27"/>
  <c r="AU754" i="27" s="1"/>
  <c r="AZ656" i="27"/>
  <c r="AS656" i="27"/>
  <c r="AU656" i="27" s="1"/>
  <c r="AW875" i="27"/>
  <c r="BH487" i="27"/>
  <c r="AW620" i="27"/>
  <c r="AW743" i="27"/>
  <c r="AW749" i="27"/>
  <c r="AW659" i="27"/>
  <c r="AW800" i="27"/>
  <c r="AW97" i="27"/>
  <c r="AS636" i="27"/>
  <c r="AT565" i="27"/>
  <c r="AS565" i="27"/>
  <c r="AT591" i="27"/>
  <c r="AS591" i="27"/>
  <c r="AT686" i="27"/>
  <c r="AS686" i="27"/>
  <c r="AT766" i="27"/>
  <c r="AS766" i="27"/>
  <c r="AU766" i="27" s="1"/>
  <c r="AT654" i="27"/>
  <c r="AS654" i="27"/>
  <c r="AT683" i="27"/>
  <c r="AS683" i="27"/>
  <c r="AU683" i="27" s="1"/>
  <c r="AT68" i="27"/>
  <c r="AS68" i="27"/>
  <c r="AS91" i="27"/>
  <c r="AU91" i="27" s="1"/>
  <c r="AT91" i="27"/>
  <c r="AT119" i="27"/>
  <c r="AS119" i="27"/>
  <c r="BH170" i="27"/>
  <c r="BH39" i="27"/>
  <c r="AX15" i="27"/>
  <c r="AY15" i="27" s="1"/>
  <c r="AW15" i="27"/>
  <c r="BH467" i="27"/>
  <c r="BH788" i="27"/>
  <c r="BH815" i="27"/>
  <c r="BB288" i="27"/>
  <c r="BB370" i="27"/>
  <c r="AZ513" i="27"/>
  <c r="AZ435" i="27"/>
  <c r="AZ551" i="27"/>
  <c r="AZ668" i="27"/>
  <c r="AZ147" i="27"/>
  <c r="AX126" i="27"/>
  <c r="AY126" i="27" s="1"/>
  <c r="AX9" i="27"/>
  <c r="AY9" i="27" s="1"/>
  <c r="AX275" i="27"/>
  <c r="AY275" i="27" s="1"/>
  <c r="AX317" i="27"/>
  <c r="AY317" i="27" s="1"/>
  <c r="AX350" i="27"/>
  <c r="AY350" i="27" s="1"/>
  <c r="AW579" i="27"/>
  <c r="AW738" i="27"/>
  <c r="AW753" i="27"/>
  <c r="AW649" i="27"/>
  <c r="AW783" i="27"/>
  <c r="AW100" i="27"/>
  <c r="AW19" i="27"/>
  <c r="AW26" i="27"/>
  <c r="AW243" i="27"/>
  <c r="AW50" i="27"/>
  <c r="AW815" i="27"/>
  <c r="AW879" i="27"/>
  <c r="AT653" i="27"/>
  <c r="AS163" i="27"/>
  <c r="AU163" i="27" s="1"/>
  <c r="AS279" i="27"/>
  <c r="BH500" i="27"/>
  <c r="BH622" i="27"/>
  <c r="BH10" i="27"/>
  <c r="BH289" i="27"/>
  <c r="AZ445" i="27"/>
  <c r="AX200" i="27"/>
  <c r="AY200" i="27" s="1"/>
  <c r="AX321" i="27"/>
  <c r="AY321" i="27" s="1"/>
  <c r="AX391" i="27"/>
  <c r="AY391" i="27" s="1"/>
  <c r="AW495" i="27"/>
  <c r="AW754" i="27"/>
  <c r="AW648" i="27"/>
  <c r="AW801" i="27"/>
  <c r="AW57" i="27"/>
  <c r="AW131" i="27"/>
  <c r="AW40" i="27"/>
  <c r="AW391" i="27"/>
  <c r="AT247" i="27"/>
  <c r="AS764" i="27"/>
  <c r="AU764" i="27" s="1"/>
  <c r="BH277" i="27"/>
  <c r="AW113" i="27"/>
  <c r="AW331" i="27"/>
  <c r="AX123" i="27"/>
  <c r="AY123" i="27" s="1"/>
  <c r="AS504" i="27"/>
  <c r="AU504" i="27" s="1"/>
  <c r="AT504" i="27"/>
  <c r="AT481" i="27"/>
  <c r="AS481" i="27"/>
  <c r="AU481" i="27" s="1"/>
  <c r="AS522" i="27"/>
  <c r="AT522" i="27"/>
  <c r="AS569" i="27"/>
  <c r="AU569" i="27" s="1"/>
  <c r="AZ569" i="27"/>
  <c r="AT619" i="27"/>
  <c r="AS619" i="27"/>
  <c r="AT635" i="27"/>
  <c r="AS635" i="27"/>
  <c r="AZ763" i="27"/>
  <c r="AS763" i="27"/>
  <c r="AU763" i="27" s="1"/>
  <c r="AZ648" i="27"/>
  <c r="AS648" i="27"/>
  <c r="AX150" i="27"/>
  <c r="AY150" i="27" s="1"/>
  <c r="AW150" i="27"/>
  <c r="AW745" i="27"/>
  <c r="BH429" i="27"/>
  <c r="AW761" i="27"/>
  <c r="AW775" i="27"/>
  <c r="AW805" i="27"/>
  <c r="BB337" i="27"/>
  <c r="AW337" i="27"/>
  <c r="AX865" i="27"/>
  <c r="AY865" i="27" s="1"/>
  <c r="BB865" i="27"/>
  <c r="AT569" i="27"/>
  <c r="AS744" i="27"/>
  <c r="AU744" i="27" s="1"/>
  <c r="AX645" i="27"/>
  <c r="AY645" i="27" s="1"/>
  <c r="AW645" i="27"/>
  <c r="BH671" i="27"/>
  <c r="BH384" i="27"/>
  <c r="AX692" i="27"/>
  <c r="AY692" i="27" s="1"/>
  <c r="AW563" i="27"/>
  <c r="AW371" i="27"/>
  <c r="BH588" i="27"/>
  <c r="BH665" i="27"/>
  <c r="BH156" i="27"/>
  <c r="BH261" i="27"/>
  <c r="AZ451" i="27"/>
  <c r="AZ503" i="27"/>
  <c r="AZ478" i="27"/>
  <c r="AZ73" i="27"/>
  <c r="AZ106" i="27"/>
  <c r="AX148" i="27"/>
  <c r="AY148" i="27" s="1"/>
  <c r="AX38" i="27"/>
  <c r="AY38" i="27" s="1"/>
  <c r="AX696" i="27"/>
  <c r="AY696" i="27" s="1"/>
  <c r="AW515" i="27"/>
  <c r="AW708" i="27"/>
  <c r="AW774" i="27"/>
  <c r="AW104" i="27"/>
  <c r="AW117" i="27"/>
  <c r="AW163" i="27"/>
  <c r="AW81" i="27"/>
  <c r="AW256" i="27"/>
  <c r="AW276" i="27"/>
  <c r="AW289" i="27"/>
  <c r="AW306" i="27"/>
  <c r="AW367" i="27"/>
  <c r="AS281" i="27"/>
  <c r="AU281" i="27" s="1"/>
  <c r="AS314" i="27"/>
  <c r="AU314" i="27" s="1"/>
  <c r="BB765" i="27"/>
  <c r="AW765" i="27"/>
  <c r="BB804" i="27"/>
  <c r="AW804" i="27"/>
  <c r="AX353" i="27"/>
  <c r="AY353" i="27" s="1"/>
  <c r="BB353" i="27"/>
  <c r="AT599" i="27"/>
  <c r="AS599" i="27"/>
  <c r="AU599" i="27" s="1"/>
  <c r="AT736" i="27"/>
  <c r="AS736" i="27"/>
  <c r="AU736" i="27" s="1"/>
  <c r="AT675" i="27"/>
  <c r="AS675" i="27"/>
  <c r="AU675" i="27" s="1"/>
  <c r="AT790" i="27"/>
  <c r="AS790" i="27"/>
  <c r="AU790" i="27" s="1"/>
  <c r="AT111" i="27"/>
  <c r="AS111" i="27"/>
  <c r="AU111" i="27" s="1"/>
  <c r="AT161" i="27"/>
  <c r="AS161" i="27"/>
  <c r="AU161" i="27" s="1"/>
  <c r="AT187" i="27"/>
  <c r="AS187" i="27"/>
  <c r="AU187" i="27" s="1"/>
  <c r="AT250" i="27"/>
  <c r="AZ250" i="27"/>
  <c r="AT295" i="27"/>
  <c r="AS295" i="27"/>
  <c r="AT38" i="27"/>
  <c r="AS38" i="27"/>
  <c r="AU38" i="27" s="1"/>
  <c r="AT327" i="27"/>
  <c r="AS327" i="27"/>
  <c r="AU327" i="27" s="1"/>
  <c r="AT817" i="27"/>
  <c r="AS817" i="27"/>
  <c r="AW707" i="27"/>
  <c r="AW177" i="27"/>
  <c r="BH397" i="27"/>
  <c r="BB11" i="27"/>
  <c r="AX11" i="27"/>
  <c r="AY11" i="27" s="1"/>
  <c r="AZ710" i="27"/>
  <c r="AS710" i="27"/>
  <c r="AT771" i="27"/>
  <c r="AS771" i="27"/>
  <c r="AU771" i="27" s="1"/>
  <c r="AT712" i="27"/>
  <c r="AS712" i="27"/>
  <c r="AT72" i="27"/>
  <c r="AS72" i="27"/>
  <c r="AU72" i="27" s="1"/>
  <c r="AT64" i="27"/>
  <c r="AS64" i="27"/>
  <c r="AU64" i="27" s="1"/>
  <c r="AT114" i="27"/>
  <c r="AS114" i="27"/>
  <c r="AU114" i="27" s="1"/>
  <c r="AT129" i="27"/>
  <c r="AS129" i="27"/>
  <c r="AU129" i="27" s="1"/>
  <c r="AT22" i="27"/>
  <c r="AS22" i="27"/>
  <c r="AT186" i="27"/>
  <c r="AS186" i="27"/>
  <c r="AU186" i="27" s="1"/>
  <c r="AT201" i="27"/>
  <c r="AS201" i="27"/>
  <c r="AU201" i="27" s="1"/>
  <c r="AT253" i="27"/>
  <c r="AS253" i="27"/>
  <c r="AT36" i="27"/>
  <c r="AS36" i="27"/>
  <c r="AU36" i="27" s="1"/>
  <c r="AW523" i="27"/>
  <c r="AX214" i="27"/>
  <c r="AY214" i="27" s="1"/>
  <c r="AW59" i="27"/>
  <c r="AW99" i="27"/>
  <c r="AX230" i="27"/>
  <c r="AY230" i="27" s="1"/>
  <c r="AW230" i="27"/>
  <c r="BB358" i="27"/>
  <c r="AW358" i="27"/>
  <c r="AW52" i="27"/>
  <c r="BH714" i="27"/>
  <c r="BH230" i="27"/>
  <c r="AW732" i="27"/>
  <c r="AW718" i="27"/>
  <c r="AW158" i="27"/>
  <c r="BH561" i="27"/>
  <c r="BH767" i="27"/>
  <c r="BH127" i="27"/>
  <c r="BH358" i="27"/>
  <c r="BB772" i="27"/>
  <c r="AZ411" i="27"/>
  <c r="AZ711" i="27"/>
  <c r="AX84" i="27"/>
  <c r="AY84" i="27" s="1"/>
  <c r="AX304" i="27"/>
  <c r="AY304" i="27" s="1"/>
  <c r="AW593" i="27"/>
  <c r="AW733" i="27"/>
  <c r="AW763" i="27"/>
  <c r="AW641" i="27"/>
  <c r="AW683" i="27"/>
  <c r="AW126" i="27"/>
  <c r="AW156" i="27"/>
  <c r="AW261" i="27"/>
  <c r="AW296" i="27"/>
  <c r="AX407" i="27"/>
  <c r="AY407" i="27" s="1"/>
  <c r="AW407" i="27"/>
  <c r="AT747" i="27"/>
  <c r="AS621" i="27"/>
  <c r="AU621" i="27" s="1"/>
  <c r="AS782" i="27"/>
  <c r="AS98" i="27"/>
  <c r="AU98" i="27" s="1"/>
  <c r="AW66" i="27"/>
  <c r="BH541" i="27"/>
  <c r="BH216" i="27"/>
  <c r="AX340" i="27"/>
  <c r="AY340" i="27" s="1"/>
  <c r="AW725" i="27"/>
  <c r="AW143" i="27"/>
  <c r="AW242" i="27"/>
  <c r="AW376" i="27"/>
  <c r="AX715" i="27"/>
  <c r="AY715" i="27" s="1"/>
  <c r="AW715" i="27"/>
  <c r="BB790" i="27"/>
  <c r="AX790" i="27"/>
  <c r="AY790" i="27" s="1"/>
  <c r="AX111" i="27"/>
  <c r="AY111" i="27" s="1"/>
  <c r="AW111" i="27"/>
  <c r="AS624" i="27"/>
  <c r="AU624" i="27" s="1"/>
  <c r="AS723" i="27"/>
  <c r="AU723" i="27" s="1"/>
  <c r="AS147" i="27"/>
  <c r="AU147" i="27" s="1"/>
  <c r="AS217" i="27"/>
  <c r="AU217" i="27" s="1"/>
  <c r="AS357" i="27"/>
  <c r="AU357" i="27" s="1"/>
  <c r="BH86" i="27"/>
  <c r="BH829" i="27"/>
  <c r="BH553" i="27"/>
  <c r="BH727" i="27"/>
  <c r="BH339" i="27"/>
  <c r="BH852" i="27"/>
  <c r="AZ828" i="27"/>
  <c r="AZ468" i="27"/>
  <c r="AZ621" i="27"/>
  <c r="AX162" i="27"/>
  <c r="AY162" i="27" s="1"/>
  <c r="AX191" i="27"/>
  <c r="AY191" i="27" s="1"/>
  <c r="AW426" i="27"/>
  <c r="AW552" i="27"/>
  <c r="AW591" i="27"/>
  <c r="AW730" i="27"/>
  <c r="AW756" i="27"/>
  <c r="AW670" i="27"/>
  <c r="AW89" i="27"/>
  <c r="AW122" i="27"/>
  <c r="AW161" i="27"/>
  <c r="AW29" i="27"/>
  <c r="AW284" i="27"/>
  <c r="AW335" i="27"/>
  <c r="AW380" i="27"/>
  <c r="AT763" i="27"/>
  <c r="AS566" i="27"/>
  <c r="AS729" i="27"/>
  <c r="AU729" i="27" s="1"/>
  <c r="AS146" i="27"/>
  <c r="AU146" i="27" s="1"/>
  <c r="P589" i="27"/>
  <c r="AO589" i="27"/>
  <c r="AQ589" i="27" s="1"/>
  <c r="AW573" i="27"/>
  <c r="AO554" i="27"/>
  <c r="AQ554" i="27" s="1"/>
  <c r="P554" i="27"/>
  <c r="AS172" i="27"/>
  <c r="AW341" i="27"/>
  <c r="AW164" i="27"/>
  <c r="AS285" i="27"/>
  <c r="AU285" i="27" s="1"/>
  <c r="AW270" i="27"/>
  <c r="AS197" i="27"/>
  <c r="AU197" i="27" s="1"/>
  <c r="AS182" i="27"/>
  <c r="AU182" i="27" s="1"/>
  <c r="AS245" i="27"/>
  <c r="AU245" i="27" s="1"/>
  <c r="AP430" i="27"/>
  <c r="AO430" i="27"/>
  <c r="AQ430" i="27" s="1"/>
  <c r="AP596" i="27"/>
  <c r="AO596" i="27"/>
  <c r="AQ596" i="27" s="1"/>
  <c r="AP734" i="27"/>
  <c r="AO734" i="27"/>
  <c r="AQ734" i="27" s="1"/>
  <c r="AP717" i="27"/>
  <c r="AO717" i="27"/>
  <c r="AQ717" i="27" s="1"/>
  <c r="AP802" i="27"/>
  <c r="AO802" i="27"/>
  <c r="AQ802" i="27" s="1"/>
  <c r="AO241" i="27"/>
  <c r="AQ241" i="27" s="1"/>
  <c r="AP241" i="27"/>
  <c r="AT168" i="27"/>
  <c r="AT310" i="27"/>
  <c r="AT390" i="27"/>
  <c r="AS617" i="27"/>
  <c r="AS742" i="27"/>
  <c r="AS788" i="27"/>
  <c r="AU788" i="27" s="1"/>
  <c r="AS19" i="27"/>
  <c r="AU19" i="27" s="1"/>
  <c r="AP491" i="27"/>
  <c r="AP764" i="27"/>
  <c r="AP78" i="27"/>
  <c r="AP291" i="27"/>
  <c r="AO428" i="27"/>
  <c r="AQ428" i="27" s="1"/>
  <c r="AO499" i="27"/>
  <c r="AQ499" i="27" s="1"/>
  <c r="AO549" i="27"/>
  <c r="AQ549" i="27" s="1"/>
  <c r="AO564" i="27"/>
  <c r="AQ564" i="27" s="1"/>
  <c r="AO649" i="27"/>
  <c r="AQ649" i="27" s="1"/>
  <c r="AO678" i="27"/>
  <c r="AQ678" i="27" s="1"/>
  <c r="AO793" i="27"/>
  <c r="AQ793" i="27" s="1"/>
  <c r="AO69" i="27"/>
  <c r="AQ69" i="27" s="1"/>
  <c r="AO65" i="27"/>
  <c r="AQ65" i="27" s="1"/>
  <c r="AO90" i="27"/>
  <c r="AQ90" i="27" s="1"/>
  <c r="AO135" i="27"/>
  <c r="AQ135" i="27" s="1"/>
  <c r="AO20" i="27"/>
  <c r="AQ20" i="27" s="1"/>
  <c r="AO209" i="27"/>
  <c r="AQ209" i="27" s="1"/>
  <c r="AS100" i="27"/>
  <c r="AU100" i="27" s="1"/>
  <c r="AS21" i="27"/>
  <c r="AU21" i="27" s="1"/>
  <c r="AP490" i="27"/>
  <c r="AO470" i="27"/>
  <c r="AQ470" i="27" s="1"/>
  <c r="AO548" i="27"/>
  <c r="AQ548" i="27" s="1"/>
  <c r="AP761" i="27"/>
  <c r="AO761" i="27"/>
  <c r="AQ761" i="27" s="1"/>
  <c r="AP32" i="27"/>
  <c r="AO32" i="27"/>
  <c r="AQ32" i="27" s="1"/>
  <c r="AP387" i="27"/>
  <c r="AO558" i="27"/>
  <c r="AQ558" i="27" s="1"/>
  <c r="AO595" i="27"/>
  <c r="AQ595" i="27" s="1"/>
  <c r="AO679" i="27"/>
  <c r="AQ679" i="27" s="1"/>
  <c r="AO176" i="27"/>
  <c r="AQ176" i="27" s="1"/>
  <c r="AO206" i="27"/>
  <c r="AQ206" i="27" s="1"/>
  <c r="AP404" i="27"/>
  <c r="AO404" i="27"/>
  <c r="AQ404" i="27" s="1"/>
  <c r="AP507" i="27"/>
  <c r="AO507" i="27"/>
  <c r="AQ507" i="27" s="1"/>
  <c r="AP550" i="27"/>
  <c r="AO550" i="27"/>
  <c r="AQ550" i="27" s="1"/>
  <c r="AT275" i="27"/>
  <c r="AS708" i="27"/>
  <c r="AU708" i="27" s="1"/>
  <c r="AO557" i="27"/>
  <c r="AQ557" i="27" s="1"/>
  <c r="AO740" i="27"/>
  <c r="AQ740" i="27" s="1"/>
  <c r="AO769" i="27"/>
  <c r="AQ769" i="27" s="1"/>
  <c r="AO75" i="27"/>
  <c r="AQ75" i="27" s="1"/>
  <c r="AO110" i="27"/>
  <c r="AQ110" i="27" s="1"/>
  <c r="AO12" i="27"/>
  <c r="AQ12" i="27" s="1"/>
  <c r="AP421" i="27"/>
  <c r="AO421" i="27"/>
  <c r="AQ421" i="27" s="1"/>
  <c r="AP454" i="27"/>
  <c r="AO454" i="27"/>
  <c r="AQ454" i="27" s="1"/>
  <c r="AP458" i="27"/>
  <c r="AO458" i="27"/>
  <c r="AQ458" i="27" s="1"/>
  <c r="AP631" i="27"/>
  <c r="AO631" i="27"/>
  <c r="AQ631" i="27" s="1"/>
  <c r="AP658" i="27"/>
  <c r="AO658" i="27"/>
  <c r="AQ658" i="27" s="1"/>
  <c r="AP784" i="27"/>
  <c r="AO784" i="27"/>
  <c r="AQ784" i="27" s="1"/>
  <c r="AP79" i="27"/>
  <c r="AO79" i="27"/>
  <c r="AQ79" i="27" s="1"/>
  <c r="AP96" i="27"/>
  <c r="AO96" i="27"/>
  <c r="AQ96" i="27" s="1"/>
  <c r="N503" i="27"/>
  <c r="AP754" i="27"/>
  <c r="AO754" i="27"/>
  <c r="AQ754" i="27" s="1"/>
  <c r="AO33" i="27"/>
  <c r="AQ33" i="27" s="1"/>
  <c r="AP33" i="27"/>
  <c r="AT76" i="27"/>
  <c r="AS573" i="27"/>
  <c r="AU573" i="27" s="1"/>
  <c r="AS613" i="27"/>
  <c r="AU613" i="27" s="1"/>
  <c r="AS59" i="27"/>
  <c r="AU59" i="27" s="1"/>
  <c r="AS137" i="27"/>
  <c r="AU137" i="27" s="1"/>
  <c r="AS160" i="27"/>
  <c r="AU160" i="27" s="1"/>
  <c r="AS10" i="27"/>
  <c r="AU10" i="27" s="1"/>
  <c r="AS223" i="27"/>
  <c r="AU223" i="27" s="1"/>
  <c r="AS238" i="27"/>
  <c r="AU238" i="27" s="1"/>
  <c r="AS44" i="27"/>
  <c r="AU44" i="27" s="1"/>
  <c r="AS315" i="27"/>
  <c r="AP560" i="27"/>
  <c r="AP702" i="27"/>
  <c r="AO528" i="27"/>
  <c r="AQ528" i="27" s="1"/>
  <c r="AO551" i="27"/>
  <c r="AQ551" i="27" s="1"/>
  <c r="AO608" i="27"/>
  <c r="AQ608" i="27" s="1"/>
  <c r="AO753" i="27"/>
  <c r="AQ753" i="27" s="1"/>
  <c r="AO644" i="27"/>
  <c r="AQ644" i="27" s="1"/>
  <c r="AO680" i="27"/>
  <c r="AQ680" i="27" s="1"/>
  <c r="AO790" i="27"/>
  <c r="AQ790" i="27" s="1"/>
  <c r="AO101" i="27"/>
  <c r="AQ101" i="27" s="1"/>
  <c r="AO257" i="27"/>
  <c r="AQ257" i="27" s="1"/>
  <c r="AO48" i="27"/>
  <c r="AQ48" i="27" s="1"/>
  <c r="AO338" i="27"/>
  <c r="AQ338" i="27" s="1"/>
  <c r="P800" i="27"/>
  <c r="AO459" i="27"/>
  <c r="AQ459" i="27" s="1"/>
  <c r="AP465" i="27"/>
  <c r="AO465" i="27"/>
  <c r="AQ465" i="27" s="1"/>
  <c r="AP583" i="27"/>
  <c r="AO583" i="27"/>
  <c r="AQ583" i="27" s="1"/>
  <c r="AP748" i="27"/>
  <c r="AO748" i="27"/>
  <c r="AQ748" i="27" s="1"/>
  <c r="AP803" i="27"/>
  <c r="AO803" i="27"/>
  <c r="AQ803" i="27" s="1"/>
  <c r="AP94" i="27"/>
  <c r="AO94" i="27"/>
  <c r="AQ94" i="27" s="1"/>
  <c r="AP124" i="27"/>
  <c r="AO124" i="27"/>
  <c r="AQ124" i="27" s="1"/>
  <c r="AP292" i="27"/>
  <c r="AO292" i="27"/>
  <c r="AQ292" i="27" s="1"/>
  <c r="AP460" i="27"/>
  <c r="AO460" i="27"/>
  <c r="AQ460" i="27" s="1"/>
  <c r="AP486" i="27"/>
  <c r="AO486" i="27"/>
  <c r="AQ486" i="27" s="1"/>
  <c r="AP546" i="27"/>
  <c r="AO546" i="27"/>
  <c r="AQ546" i="27" s="1"/>
  <c r="AP97" i="27"/>
  <c r="AO97" i="27"/>
  <c r="AQ97" i="27" s="1"/>
  <c r="AP199" i="27"/>
  <c r="AO199" i="27"/>
  <c r="AQ199" i="27" s="1"/>
  <c r="AO391" i="27"/>
  <c r="AQ391" i="27" s="1"/>
  <c r="AP391" i="27"/>
  <c r="AY749" i="27"/>
  <c r="AT200" i="27"/>
  <c r="AS568" i="27"/>
  <c r="AU568" i="27" s="1"/>
  <c r="AS610" i="27"/>
  <c r="AU610" i="27" s="1"/>
  <c r="AS638" i="27"/>
  <c r="AS671" i="27"/>
  <c r="AU671" i="27" s="1"/>
  <c r="AS88" i="27"/>
  <c r="AU88" i="27" s="1"/>
  <c r="AS109" i="27"/>
  <c r="AS195" i="27"/>
  <c r="AU195" i="27" s="1"/>
  <c r="AS215" i="27"/>
  <c r="AU215" i="27" s="1"/>
  <c r="AS46" i="27"/>
  <c r="AU46" i="27" s="1"/>
  <c r="AS317" i="27"/>
  <c r="AU317" i="27" s="1"/>
  <c r="AP191" i="27"/>
  <c r="AO409" i="27"/>
  <c r="AQ409" i="27" s="1"/>
  <c r="AO436" i="27"/>
  <c r="AQ436" i="27" s="1"/>
  <c r="AO531" i="27"/>
  <c r="AQ531" i="27" s="1"/>
  <c r="AO630" i="27"/>
  <c r="AQ630" i="27" s="1"/>
  <c r="AO741" i="27"/>
  <c r="AQ741" i="27" s="1"/>
  <c r="AO713" i="27"/>
  <c r="AQ713" i="27" s="1"/>
  <c r="AO781" i="27"/>
  <c r="AQ781" i="27" s="1"/>
  <c r="AO60" i="27"/>
  <c r="AQ60" i="27" s="1"/>
  <c r="AO102" i="27"/>
  <c r="AQ102" i="27" s="1"/>
  <c r="AO112" i="27"/>
  <c r="AQ112" i="27" s="1"/>
  <c r="AO262" i="27"/>
  <c r="AQ262" i="27" s="1"/>
  <c r="AO828" i="27"/>
  <c r="AQ828" i="27" s="1"/>
  <c r="AP555" i="27"/>
  <c r="AO555" i="27"/>
  <c r="AQ555" i="27" s="1"/>
  <c r="AO412" i="27"/>
  <c r="AQ412" i="27" s="1"/>
  <c r="AO580" i="27"/>
  <c r="AQ580" i="27" s="1"/>
  <c r="AO611" i="27"/>
  <c r="AQ611" i="27" s="1"/>
  <c r="AP519" i="27"/>
  <c r="AO519" i="27"/>
  <c r="AQ519" i="27" s="1"/>
  <c r="AP588" i="27"/>
  <c r="AO588" i="27"/>
  <c r="AQ588" i="27" s="1"/>
  <c r="AP622" i="27"/>
  <c r="AO622" i="27"/>
  <c r="AQ622" i="27" s="1"/>
  <c r="AP714" i="27"/>
  <c r="AO714" i="27"/>
  <c r="AQ714" i="27" s="1"/>
  <c r="AP652" i="27"/>
  <c r="AO652" i="27"/>
  <c r="AQ652" i="27" s="1"/>
  <c r="AO788" i="27"/>
  <c r="AQ788" i="27" s="1"/>
  <c r="AP788" i="27"/>
  <c r="AP148" i="27"/>
  <c r="AO148" i="27"/>
  <c r="AQ148" i="27" s="1"/>
  <c r="AP170" i="27"/>
  <c r="AO170" i="27"/>
  <c r="AQ170" i="27" s="1"/>
  <c r="AO39" i="27"/>
  <c r="AQ39" i="27" s="1"/>
  <c r="AP39" i="27"/>
  <c r="AO544" i="27"/>
  <c r="AQ544" i="27" s="1"/>
  <c r="AP407" i="27"/>
  <c r="AO407" i="27"/>
  <c r="AQ407" i="27" s="1"/>
  <c r="AP496" i="27"/>
  <c r="AO496" i="27"/>
  <c r="AQ496" i="27" s="1"/>
  <c r="AP483" i="27"/>
  <c r="AO483" i="27"/>
  <c r="AQ483" i="27" s="1"/>
  <c r="AP518" i="27"/>
  <c r="AO518" i="27"/>
  <c r="AQ518" i="27" s="1"/>
  <c r="AP542" i="27"/>
  <c r="AO542" i="27"/>
  <c r="AQ542" i="27" s="1"/>
  <c r="AP628" i="27"/>
  <c r="AO628" i="27"/>
  <c r="AQ628" i="27" s="1"/>
  <c r="AP664" i="27"/>
  <c r="AO664" i="27"/>
  <c r="AQ664" i="27" s="1"/>
  <c r="AP166" i="27"/>
  <c r="AO166" i="27"/>
  <c r="AQ166" i="27" s="1"/>
  <c r="AP293" i="27"/>
  <c r="AO293" i="27"/>
  <c r="AQ293" i="27" s="1"/>
  <c r="AP309" i="27"/>
  <c r="AO309" i="27"/>
  <c r="AQ309" i="27" s="1"/>
  <c r="A819" i="27"/>
  <c r="N819" i="27"/>
  <c r="A411" i="27"/>
  <c r="N411" i="27"/>
  <c r="A552" i="27"/>
  <c r="N552" i="27"/>
  <c r="A565" i="27"/>
  <c r="N565" i="27"/>
  <c r="A744" i="27"/>
  <c r="N744" i="27"/>
  <c r="P725" i="27"/>
  <c r="AO725" i="27"/>
  <c r="AQ725" i="27" s="1"/>
  <c r="P604" i="27"/>
  <c r="AO604" i="27"/>
  <c r="AQ604" i="27" s="1"/>
  <c r="P437" i="27"/>
  <c r="AO437" i="27"/>
  <c r="AQ437" i="27" s="1"/>
  <c r="AO410" i="27"/>
  <c r="AQ410" i="27" s="1"/>
  <c r="AO575" i="27"/>
  <c r="AQ575" i="27" s="1"/>
  <c r="AO783" i="27"/>
  <c r="AQ783" i="27" s="1"/>
  <c r="AO401" i="27"/>
  <c r="AQ401" i="27" s="1"/>
  <c r="AP401" i="27"/>
  <c r="AP403" i="27"/>
  <c r="AO403" i="27"/>
  <c r="AQ403" i="27" s="1"/>
  <c r="AP532" i="27"/>
  <c r="AO532" i="27"/>
  <c r="AQ532" i="27" s="1"/>
  <c r="AP636" i="27"/>
  <c r="AO636" i="27"/>
  <c r="AQ636" i="27" s="1"/>
  <c r="AP711" i="27"/>
  <c r="AO711" i="27"/>
  <c r="AQ711" i="27" s="1"/>
  <c r="AP667" i="27"/>
  <c r="AO667" i="27"/>
  <c r="AQ667" i="27" s="1"/>
  <c r="AX817" i="27"/>
  <c r="AY817" i="27" s="1"/>
  <c r="AW868" i="27"/>
  <c r="AT213" i="27"/>
  <c r="AS622" i="27"/>
  <c r="AU622" i="27" s="1"/>
  <c r="AS792" i="27"/>
  <c r="AS84" i="27"/>
  <c r="AS125" i="27"/>
  <c r="AU125" i="27" s="1"/>
  <c r="AS31" i="27"/>
  <c r="AU31" i="27" s="1"/>
  <c r="AS249" i="27"/>
  <c r="AU249" i="27" s="1"/>
  <c r="AS273" i="27"/>
  <c r="AU273" i="27" s="1"/>
  <c r="AS379" i="27"/>
  <c r="AU379" i="27" s="1"/>
  <c r="AS811" i="27"/>
  <c r="AO415" i="27"/>
  <c r="AQ415" i="27" s="1"/>
  <c r="AO526" i="27"/>
  <c r="AQ526" i="27" s="1"/>
  <c r="AO605" i="27"/>
  <c r="AQ605" i="27" s="1"/>
  <c r="AO634" i="27"/>
  <c r="AQ634" i="27" s="1"/>
  <c r="AO756" i="27"/>
  <c r="AQ756" i="27" s="1"/>
  <c r="AO661" i="27"/>
  <c r="AQ661" i="27" s="1"/>
  <c r="AO128" i="27"/>
  <c r="AQ128" i="27" s="1"/>
  <c r="AO233" i="27"/>
  <c r="AQ233" i="27" s="1"/>
  <c r="AO248" i="27"/>
  <c r="AQ248" i="27" s="1"/>
  <c r="AO305" i="27"/>
  <c r="AQ305" i="27" s="1"/>
  <c r="AO360" i="27"/>
  <c r="AQ360" i="27" s="1"/>
  <c r="AO500" i="27"/>
  <c r="AQ500" i="27" s="1"/>
  <c r="AW537" i="27"/>
  <c r="AW23" i="27"/>
  <c r="AS727" i="27"/>
  <c r="AW758" i="27"/>
  <c r="AO864" i="27"/>
  <c r="AQ864" i="27" s="1"/>
  <c r="AO722" i="27"/>
  <c r="AQ722" i="27" s="1"/>
  <c r="AO752" i="27"/>
  <c r="AQ752" i="27" s="1"/>
  <c r="AO768" i="27"/>
  <c r="AQ768" i="27" s="1"/>
  <c r="AW695" i="27"/>
  <c r="AW689" i="27"/>
  <c r="AW668" i="27"/>
  <c r="AW527" i="27"/>
  <c r="AO590" i="27"/>
  <c r="AQ590" i="27" s="1"/>
  <c r="AW627" i="27"/>
  <c r="AS427" i="27"/>
  <c r="AO494" i="27"/>
  <c r="AQ494" i="27" s="1"/>
  <c r="AO484" i="27"/>
  <c r="AQ484" i="27" s="1"/>
  <c r="AO475" i="27"/>
  <c r="AQ475" i="27" s="1"/>
  <c r="AW35" i="27"/>
  <c r="AS342" i="27"/>
  <c r="AU342" i="27" s="1"/>
  <c r="AO227" i="27"/>
  <c r="AQ227" i="27" s="1"/>
  <c r="AW165" i="27"/>
  <c r="AO369" i="27"/>
  <c r="AQ369" i="27" s="1"/>
  <c r="AO259" i="27"/>
  <c r="AQ259" i="27" s="1"/>
  <c r="AS286" i="27"/>
  <c r="AU286" i="27" s="1"/>
  <c r="AO271" i="27"/>
  <c r="AQ271" i="27" s="1"/>
  <c r="AS198" i="27"/>
  <c r="AU198" i="27" s="1"/>
  <c r="AW183" i="27"/>
  <c r="AW149" i="27"/>
  <c r="AW220" i="27"/>
  <c r="AW71" i="27"/>
  <c r="AW95" i="27"/>
  <c r="AS123" i="27"/>
  <c r="AU123" i="27" s="1"/>
  <c r="AS350" i="27"/>
  <c r="AU350" i="27" s="1"/>
  <c r="AW382" i="27"/>
  <c r="AS308" i="27"/>
  <c r="AU308" i="27" s="1"/>
  <c r="AS18" i="27"/>
  <c r="AU18" i="27" s="1"/>
  <c r="AO322" i="27"/>
  <c r="AQ322" i="27" s="1"/>
  <c r="AW43" i="27"/>
  <c r="AO797" i="27"/>
  <c r="AQ797" i="27" s="1"/>
  <c r="AW780" i="27"/>
  <c r="AO582" i="27"/>
  <c r="AQ582" i="27" s="1"/>
  <c r="AW148" i="27"/>
  <c r="AO212" i="27"/>
  <c r="AQ212" i="27" s="1"/>
  <c r="AS70" i="27"/>
  <c r="AU70" i="27" s="1"/>
  <c r="AW138" i="27"/>
  <c r="AO122" i="27"/>
  <c r="AQ122" i="27" s="1"/>
  <c r="AO91" i="27"/>
  <c r="AQ91" i="27" s="1"/>
  <c r="AS349" i="27"/>
  <c r="AU349" i="27" s="1"/>
  <c r="AW381" i="27"/>
  <c r="AW307" i="27"/>
  <c r="AS17" i="27"/>
  <c r="AU17" i="27" s="1"/>
  <c r="AO321" i="27"/>
  <c r="AQ321" i="27" s="1"/>
  <c r="AW42" i="27"/>
  <c r="AO795" i="27"/>
  <c r="AQ795" i="27" s="1"/>
  <c r="AW779" i="27"/>
  <c r="AO581" i="27"/>
  <c r="AQ581" i="27" s="1"/>
  <c r="P500" i="27"/>
  <c r="AW653" i="27"/>
  <c r="AO508" i="27"/>
  <c r="AQ508" i="27" s="1"/>
  <c r="AW807" i="27"/>
  <c r="AS772" i="27"/>
  <c r="AU772" i="27" s="1"/>
  <c r="AO755" i="27"/>
  <c r="AQ755" i="27" s="1"/>
  <c r="AW862" i="27"/>
  <c r="AO719" i="27"/>
  <c r="AQ719" i="27" s="1"/>
  <c r="AS751" i="27"/>
  <c r="AU751" i="27" s="1"/>
  <c r="AO765" i="27"/>
  <c r="AQ765" i="27" s="1"/>
  <c r="AO693" i="27"/>
  <c r="AQ693" i="27" s="1"/>
  <c r="AW674" i="27"/>
  <c r="AS665" i="27"/>
  <c r="AU665" i="27" s="1"/>
  <c r="AW536" i="27"/>
  <c r="AS602" i="27"/>
  <c r="AU602" i="27" s="1"/>
  <c r="AO461" i="27"/>
  <c r="AQ461" i="27" s="1"/>
  <c r="AO543" i="27"/>
  <c r="AQ543" i="27" s="1"/>
  <c r="AO431" i="27"/>
  <c r="AQ431" i="27" s="1"/>
  <c r="AO414" i="27"/>
  <c r="AQ414" i="27" s="1"/>
  <c r="AO571" i="27"/>
  <c r="AQ571" i="27" s="1"/>
  <c r="AO472" i="27"/>
  <c r="AQ472" i="27" s="1"/>
  <c r="AO552" i="27"/>
  <c r="AQ552" i="27" s="1"/>
  <c r="AW173" i="27"/>
  <c r="AW339" i="27"/>
  <c r="AS224" i="27"/>
  <c r="AU224" i="27" s="1"/>
  <c r="AO162" i="27"/>
  <c r="AQ162" i="27" s="1"/>
  <c r="AW366" i="27"/>
  <c r="AS254" i="27"/>
  <c r="AU254" i="27" s="1"/>
  <c r="AW283" i="27"/>
  <c r="AS269" i="27"/>
  <c r="AU269" i="27" s="1"/>
  <c r="AO196" i="27"/>
  <c r="AQ196" i="27" s="1"/>
  <c r="AO180" i="27"/>
  <c r="AQ180" i="27" s="1"/>
  <c r="AS244" i="27"/>
  <c r="AU244" i="27" s="1"/>
  <c r="AO272" i="27"/>
  <c r="AQ272" i="27" s="1"/>
  <c r="AZ536" i="27"/>
  <c r="AZ132" i="27"/>
  <c r="N570" i="27"/>
  <c r="N664" i="27"/>
  <c r="AO651" i="27"/>
  <c r="AQ651" i="27" s="1"/>
  <c r="AO456" i="27"/>
  <c r="AQ456" i="27" s="1"/>
  <c r="AO584" i="27"/>
  <c r="AQ584" i="27" s="1"/>
  <c r="AO650" i="27"/>
  <c r="AQ650" i="27" s="1"/>
  <c r="AO687" i="27"/>
  <c r="AQ687" i="27" s="1"/>
  <c r="AO847" i="27"/>
  <c r="AQ847" i="27" s="1"/>
  <c r="AO423" i="27"/>
  <c r="AQ423" i="27" s="1"/>
  <c r="AZ537" i="27"/>
  <c r="P847" i="27"/>
  <c r="N593" i="27"/>
  <c r="N669" i="27"/>
  <c r="P695" i="27"/>
  <c r="AO819" i="27"/>
  <c r="AQ819" i="27" s="1"/>
  <c r="N575" i="27"/>
  <c r="AS537" i="27"/>
  <c r="AY544" i="27"/>
  <c r="AY173" i="27"/>
  <c r="AW719" i="27"/>
  <c r="AW795" i="27"/>
  <c r="AW123" i="27"/>
  <c r="AW285" i="27"/>
  <c r="AW350" i="27"/>
  <c r="AW443" i="27"/>
  <c r="AY626" i="27"/>
  <c r="AY719" i="27"/>
  <c r="AY650" i="27"/>
  <c r="AY795" i="27"/>
  <c r="AS752" i="27"/>
  <c r="AU752" i="27" s="1"/>
  <c r="AS122" i="27"/>
  <c r="AU122" i="27" s="1"/>
  <c r="AS162" i="27"/>
  <c r="AU162" i="27" s="1"/>
  <c r="AS258" i="27"/>
  <c r="AU258" i="27" s="1"/>
  <c r="AS321" i="27"/>
  <c r="AU321" i="27" s="1"/>
  <c r="AS863" i="27"/>
  <c r="AU863" i="27" s="1"/>
  <c r="AO674" i="27"/>
  <c r="AQ674" i="27" s="1"/>
  <c r="AO862" i="27"/>
  <c r="AQ862" i="27" s="1"/>
  <c r="P772" i="27"/>
  <c r="P653" i="27"/>
  <c r="P172" i="27"/>
  <c r="P342" i="27"/>
  <c r="P382" i="27"/>
  <c r="P694" i="27"/>
  <c r="AW797" i="27"/>
  <c r="AS246" i="27"/>
  <c r="AU246" i="27" s="1"/>
  <c r="P627" i="27"/>
  <c r="P668" i="27"/>
  <c r="P165" i="27"/>
  <c r="P341" i="27"/>
  <c r="AY627" i="27"/>
  <c r="AY35" i="27"/>
  <c r="AO342" i="27"/>
  <c r="AQ342" i="27" s="1"/>
  <c r="AO382" i="27"/>
  <c r="AQ382" i="27" s="1"/>
  <c r="AY183" i="27"/>
  <c r="AW768" i="27"/>
  <c r="AW322" i="27"/>
  <c r="AW693" i="27"/>
  <c r="AW864" i="27"/>
  <c r="AW827" i="27"/>
  <c r="AY419" i="27"/>
  <c r="AY180" i="27"/>
  <c r="AY693" i="27"/>
  <c r="AS780" i="27"/>
  <c r="AU780" i="27" s="1"/>
  <c r="AS148" i="27"/>
  <c r="AU148" i="27" s="1"/>
  <c r="AS307" i="27"/>
  <c r="AU307" i="27" s="1"/>
  <c r="AS339" i="27"/>
  <c r="AU339" i="27" s="1"/>
  <c r="AS695" i="27"/>
  <c r="AU695" i="27" s="1"/>
  <c r="AO434" i="27"/>
  <c r="AQ434" i="27" s="1"/>
  <c r="AO627" i="27"/>
  <c r="AQ627" i="27" s="1"/>
  <c r="AO668" i="27"/>
  <c r="AQ668" i="27" s="1"/>
  <c r="AO165" i="27"/>
  <c r="AQ165" i="27" s="1"/>
  <c r="AO173" i="27"/>
  <c r="AQ173" i="27" s="1"/>
  <c r="AO283" i="27"/>
  <c r="AQ283" i="27" s="1"/>
  <c r="AO341" i="27"/>
  <c r="AQ341" i="27" s="1"/>
  <c r="AO837" i="27"/>
  <c r="AQ837" i="27" s="1"/>
  <c r="P431" i="27"/>
  <c r="P536" i="27"/>
  <c r="P573" i="27"/>
  <c r="P666" i="27"/>
  <c r="P164" i="27"/>
  <c r="P24" i="27"/>
  <c r="P220" i="27"/>
  <c r="P35" i="27"/>
  <c r="AO727" i="27"/>
  <c r="AQ727" i="27" s="1"/>
  <c r="AW728" i="27"/>
  <c r="AW673" i="27"/>
  <c r="AW258" i="27"/>
  <c r="AW863" i="27"/>
  <c r="AW450" i="27"/>
  <c r="AY728" i="27"/>
  <c r="AS589" i="27"/>
  <c r="AS779" i="27"/>
  <c r="AS862" i="27"/>
  <c r="AU862" i="27" s="1"/>
  <c r="AS554" i="27"/>
  <c r="AU554" i="27" s="1"/>
  <c r="AO536" i="27"/>
  <c r="AQ536" i="27" s="1"/>
  <c r="AO573" i="27"/>
  <c r="AQ573" i="27" s="1"/>
  <c r="AO666" i="27"/>
  <c r="AQ666" i="27" s="1"/>
  <c r="AO164" i="27"/>
  <c r="AQ164" i="27" s="1"/>
  <c r="AO24" i="27"/>
  <c r="AQ24" i="27" s="1"/>
  <c r="AO220" i="27"/>
  <c r="AQ220" i="27" s="1"/>
  <c r="AO35" i="27"/>
  <c r="AQ35" i="27" s="1"/>
  <c r="AO444" i="27"/>
  <c r="AQ444" i="27" s="1"/>
  <c r="P780" i="27"/>
  <c r="P71" i="27"/>
  <c r="P23" i="27"/>
  <c r="P42" i="27"/>
  <c r="P689" i="27"/>
  <c r="AS322" i="27"/>
  <c r="AU322" i="27" s="1"/>
  <c r="AO695" i="27"/>
  <c r="AQ695" i="27" s="1"/>
  <c r="AW368" i="27"/>
  <c r="AO23" i="27"/>
  <c r="AQ23" i="27" s="1"/>
  <c r="AO42" i="27"/>
  <c r="AQ42" i="27" s="1"/>
  <c r="AO689" i="27"/>
  <c r="AQ689" i="27" s="1"/>
  <c r="P484" i="27"/>
  <c r="P539" i="27"/>
  <c r="P525" i="27"/>
  <c r="P758" i="27"/>
  <c r="P95" i="27"/>
  <c r="P381" i="27"/>
  <c r="AW752" i="27"/>
  <c r="AW226" i="27"/>
  <c r="AO780" i="27"/>
  <c r="AQ780" i="27" s="1"/>
  <c r="AO71" i="27"/>
  <c r="AQ71" i="27" s="1"/>
  <c r="AS884" i="27"/>
  <c r="AU884" i="27" s="1"/>
  <c r="AY165" i="27"/>
  <c r="AW727" i="27"/>
  <c r="AW665" i="27"/>
  <c r="AW70" i="27"/>
  <c r="AW829" i="27"/>
  <c r="AW544" i="27"/>
  <c r="AY727" i="27"/>
  <c r="AY339" i="27"/>
  <c r="AS768" i="27"/>
  <c r="AU768" i="27" s="1"/>
  <c r="AS165" i="27"/>
  <c r="AU165" i="27" s="1"/>
  <c r="AS173" i="27"/>
  <c r="AS283" i="27"/>
  <c r="AU283" i="27" s="1"/>
  <c r="AS341" i="27"/>
  <c r="AU341" i="27" s="1"/>
  <c r="AS837" i="27"/>
  <c r="AU837" i="27" s="1"/>
  <c r="AO758" i="27"/>
  <c r="AQ758" i="27" s="1"/>
  <c r="AO95" i="27"/>
  <c r="AQ95" i="27" s="1"/>
  <c r="AO381" i="27"/>
  <c r="AQ381" i="27" s="1"/>
  <c r="P427" i="27"/>
  <c r="P508" i="27"/>
  <c r="P537" i="27"/>
  <c r="P527" i="27"/>
  <c r="P602" i="27"/>
  <c r="P751" i="27"/>
  <c r="P757" i="27"/>
  <c r="P779" i="27"/>
  <c r="P138" i="27"/>
  <c r="P149" i="27"/>
  <c r="P183" i="27"/>
  <c r="P254" i="27"/>
  <c r="P269" i="27"/>
  <c r="AS864" i="27"/>
  <c r="AU864" i="27" s="1"/>
  <c r="AY752" i="27"/>
  <c r="AY246" i="27"/>
  <c r="AS382" i="27"/>
  <c r="AU382" i="27" s="1"/>
  <c r="AS694" i="27"/>
  <c r="AU694" i="27" s="1"/>
  <c r="AW554" i="27"/>
  <c r="AY674" i="27"/>
  <c r="AS721" i="27"/>
  <c r="AU721" i="27" s="1"/>
  <c r="AS164" i="27"/>
  <c r="AU164" i="27" s="1"/>
  <c r="AS24" i="27"/>
  <c r="AU24" i="27" s="1"/>
  <c r="AS220" i="27"/>
  <c r="AS35" i="27"/>
  <c r="AS838" i="27"/>
  <c r="AU838" i="27" s="1"/>
  <c r="AS444" i="27"/>
  <c r="AU444" i="27" s="1"/>
  <c r="AO427" i="27"/>
  <c r="AQ427" i="27" s="1"/>
  <c r="AO537" i="27"/>
  <c r="AQ537" i="27" s="1"/>
  <c r="AO527" i="27"/>
  <c r="AQ527" i="27" s="1"/>
  <c r="AO602" i="27"/>
  <c r="AQ602" i="27" s="1"/>
  <c r="AO751" i="27"/>
  <c r="AQ751" i="27" s="1"/>
  <c r="AO757" i="27"/>
  <c r="AQ757" i="27" s="1"/>
  <c r="AO779" i="27"/>
  <c r="AQ779" i="27" s="1"/>
  <c r="AO138" i="27"/>
  <c r="AQ138" i="27" s="1"/>
  <c r="AO149" i="27"/>
  <c r="AQ149" i="27" s="1"/>
  <c r="AO183" i="27"/>
  <c r="AQ183" i="27" s="1"/>
  <c r="AO254" i="27"/>
  <c r="AQ254" i="27" s="1"/>
  <c r="AO269" i="27"/>
  <c r="AQ269" i="27" s="1"/>
  <c r="AO834" i="27"/>
  <c r="AQ834" i="27" s="1"/>
  <c r="P474" i="27"/>
  <c r="P494" i="27"/>
  <c r="P721" i="27"/>
  <c r="P244" i="27"/>
  <c r="P270" i="27"/>
  <c r="P43" i="27"/>
  <c r="P366" i="27"/>
  <c r="P807" i="27"/>
  <c r="AW439" i="27"/>
  <c r="AW259" i="27"/>
  <c r="AY341" i="27"/>
  <c r="AW772" i="27"/>
  <c r="AW172" i="27"/>
  <c r="AW342" i="27"/>
  <c r="AY499" i="27"/>
  <c r="AY491" i="27"/>
  <c r="AW624" i="27"/>
  <c r="AY772" i="27"/>
  <c r="AY172" i="27"/>
  <c r="AS757" i="27"/>
  <c r="AU757" i="27" s="1"/>
  <c r="AS23" i="27"/>
  <c r="AS42" i="27"/>
  <c r="AU42" i="27" s="1"/>
  <c r="AS689" i="27"/>
  <c r="AS441" i="27"/>
  <c r="AU441" i="27" s="1"/>
  <c r="AO721" i="27"/>
  <c r="AQ721" i="27" s="1"/>
  <c r="AO244" i="27"/>
  <c r="AQ244" i="27" s="1"/>
  <c r="AO270" i="27"/>
  <c r="AQ270" i="27" s="1"/>
  <c r="AO43" i="27"/>
  <c r="AQ43" i="27" s="1"/>
  <c r="AO366" i="27"/>
  <c r="AQ366" i="27" s="1"/>
  <c r="AO807" i="27"/>
  <c r="AQ807" i="27" s="1"/>
  <c r="P472" i="27"/>
  <c r="P493" i="27"/>
  <c r="P581" i="27"/>
  <c r="P722" i="27"/>
  <c r="P749" i="27"/>
  <c r="P755" i="27"/>
  <c r="P18" i="27"/>
  <c r="P198" i="27"/>
  <c r="P286" i="27"/>
  <c r="P308" i="27"/>
  <c r="P349" i="27"/>
  <c r="AS92" i="27"/>
  <c r="AU92" i="27" s="1"/>
  <c r="AY285" i="27"/>
  <c r="AW92" i="27"/>
  <c r="AY668" i="27"/>
  <c r="AY269" i="27"/>
  <c r="AW837" i="27"/>
  <c r="AS543" i="27"/>
  <c r="AU543" i="27" s="1"/>
  <c r="AS719" i="27"/>
  <c r="AU719" i="27" s="1"/>
  <c r="AS95" i="27"/>
  <c r="AS381" i="27"/>
  <c r="AU381" i="27" s="1"/>
  <c r="AO18" i="27"/>
  <c r="AQ18" i="27" s="1"/>
  <c r="AO198" i="27"/>
  <c r="AQ198" i="27" s="1"/>
  <c r="AO286" i="27"/>
  <c r="AQ286" i="27" s="1"/>
  <c r="AO308" i="27"/>
  <c r="AQ308" i="27" s="1"/>
  <c r="AO349" i="27"/>
  <c r="AQ349" i="27" s="1"/>
  <c r="P475" i="27"/>
  <c r="P582" i="27"/>
  <c r="P17" i="27"/>
  <c r="P182" i="27"/>
  <c r="P197" i="27"/>
  <c r="P224" i="27"/>
  <c r="P245" i="27"/>
  <c r="AW227" i="27"/>
  <c r="AW369" i="27"/>
  <c r="AY220" i="27"/>
  <c r="AY92" i="27"/>
  <c r="AY270" i="27"/>
  <c r="AW666" i="27"/>
  <c r="AY431" i="27"/>
  <c r="AY573" i="27"/>
  <c r="AY666" i="27"/>
  <c r="AY164" i="27"/>
  <c r="AS545" i="27"/>
  <c r="AU545" i="27" s="1"/>
  <c r="AS138" i="27"/>
  <c r="AU138" i="27" s="1"/>
  <c r="AS149" i="27"/>
  <c r="AU149" i="27" s="1"/>
  <c r="AS183" i="27"/>
  <c r="AU183" i="27" s="1"/>
  <c r="AS508" i="27"/>
  <c r="AS527" i="27"/>
  <c r="AO17" i="27"/>
  <c r="AQ17" i="27" s="1"/>
  <c r="AO182" i="27"/>
  <c r="AQ182" i="27" s="1"/>
  <c r="AO197" i="27"/>
  <c r="AQ197" i="27" s="1"/>
  <c r="AO224" i="27"/>
  <c r="AQ224" i="27" s="1"/>
  <c r="AO245" i="27"/>
  <c r="AQ245" i="27" s="1"/>
  <c r="AO831" i="27"/>
  <c r="AQ831" i="27" s="1"/>
  <c r="P456" i="27"/>
  <c r="P626" i="27"/>
  <c r="P719" i="27"/>
  <c r="P650" i="27"/>
  <c r="P795" i="27"/>
  <c r="P123" i="27"/>
  <c r="P285" i="27"/>
  <c r="P350" i="27"/>
  <c r="AW271" i="27"/>
  <c r="AW246" i="27"/>
  <c r="AY555" i="27"/>
  <c r="AW589" i="27"/>
  <c r="AY862" i="27"/>
  <c r="AY23" i="27"/>
  <c r="AY689" i="27"/>
  <c r="AS626" i="27"/>
  <c r="AU626" i="27" s="1"/>
  <c r="AS650" i="27"/>
  <c r="AU650" i="27" s="1"/>
  <c r="AS795" i="27"/>
  <c r="AS270" i="27"/>
  <c r="AU270" i="27" s="1"/>
  <c r="AS43" i="27"/>
  <c r="AU43" i="27" s="1"/>
  <c r="AS366" i="27"/>
  <c r="AU366" i="27" s="1"/>
  <c r="AS807" i="27"/>
  <c r="AO123" i="27"/>
  <c r="AQ123" i="27" s="1"/>
  <c r="AO285" i="27"/>
  <c r="AQ285" i="27" s="1"/>
  <c r="AO350" i="27"/>
  <c r="AQ350" i="27" s="1"/>
  <c r="P461" i="27"/>
  <c r="P552" i="27"/>
  <c r="P752" i="27"/>
  <c r="P797" i="27"/>
  <c r="P91" i="27"/>
  <c r="P196" i="27"/>
  <c r="P212" i="27"/>
  <c r="P227" i="27"/>
  <c r="P259" i="27"/>
  <c r="P271" i="27"/>
  <c r="P369" i="27"/>
  <c r="AS555" i="27"/>
  <c r="AU555" i="27" s="1"/>
  <c r="AW545" i="27"/>
  <c r="AY43" i="27"/>
  <c r="AY484" i="27"/>
  <c r="AY95" i="27"/>
  <c r="AS797" i="27"/>
  <c r="AU797" i="27" s="1"/>
  <c r="AS722" i="27"/>
  <c r="AU722" i="27" s="1"/>
  <c r="P419" i="27"/>
  <c r="P543" i="27"/>
  <c r="P768" i="27"/>
  <c r="P180" i="27"/>
  <c r="P322" i="27"/>
  <c r="P693" i="27"/>
  <c r="P864" i="27"/>
  <c r="AY24" i="27"/>
  <c r="AW602" i="27"/>
  <c r="AW751" i="27"/>
  <c r="AW834" i="27"/>
  <c r="AY427" i="27"/>
  <c r="AW508" i="27"/>
  <c r="AY537" i="27"/>
  <c r="AY527" i="27"/>
  <c r="AY779" i="27"/>
  <c r="AY149" i="27"/>
  <c r="AS475" i="27"/>
  <c r="AU475" i="27" s="1"/>
  <c r="P414" i="27"/>
  <c r="P433" i="27"/>
  <c r="P584" i="27"/>
  <c r="P590" i="27"/>
  <c r="P687" i="27"/>
  <c r="P728" i="27"/>
  <c r="P765" i="27"/>
  <c r="P673" i="27"/>
  <c r="P122" i="27"/>
  <c r="P162" i="27"/>
  <c r="P258" i="27"/>
  <c r="P321" i="27"/>
  <c r="P863" i="27"/>
  <c r="AY474" i="27"/>
  <c r="AY494" i="27"/>
  <c r="AY721" i="27"/>
  <c r="AO450" i="27"/>
  <c r="AQ450" i="27" s="1"/>
  <c r="AP612" i="27"/>
  <c r="AZ612" i="27"/>
  <c r="AP58" i="27"/>
  <c r="AZ58" i="27"/>
  <c r="AP138" i="27"/>
  <c r="AZ138" i="27"/>
  <c r="AP228" i="27"/>
  <c r="BB228" i="27"/>
  <c r="AZ228" i="27"/>
  <c r="AP254" i="27"/>
  <c r="BB254" i="27"/>
  <c r="AP296" i="27"/>
  <c r="AZ312" i="27"/>
  <c r="AP348" i="27"/>
  <c r="AZ348" i="27"/>
  <c r="AZ362" i="27"/>
  <c r="AP362" i="27"/>
  <c r="AP806" i="27"/>
  <c r="AZ806" i="27"/>
  <c r="AP876" i="27"/>
  <c r="BB876" i="27"/>
  <c r="AZ870" i="27"/>
  <c r="BB870" i="27"/>
  <c r="AP870" i="27"/>
  <c r="AP602" i="27"/>
  <c r="AZ602" i="27"/>
  <c r="AZ732" i="27"/>
  <c r="AX630" i="27"/>
  <c r="AY630" i="27" s="1"/>
  <c r="AW630" i="27"/>
  <c r="AP427" i="27"/>
  <c r="AZ427" i="27"/>
  <c r="AP471" i="27"/>
  <c r="AZ471" i="27"/>
  <c r="AP757" i="27"/>
  <c r="AZ757" i="27"/>
  <c r="AP77" i="27"/>
  <c r="AZ77" i="27"/>
  <c r="AZ85" i="27"/>
  <c r="AP85" i="27"/>
  <c r="BB754" i="27"/>
  <c r="AZ525" i="27"/>
  <c r="AX122" i="27"/>
  <c r="AY122" i="27" s="1"/>
  <c r="BB203" i="27"/>
  <c r="AZ527" i="27"/>
  <c r="AZ193" i="27"/>
  <c r="AX417" i="27"/>
  <c r="AY417" i="27" s="1"/>
  <c r="AX804" i="27"/>
  <c r="AY804" i="27" s="1"/>
  <c r="AX383" i="27"/>
  <c r="AY383" i="27" s="1"/>
  <c r="AW626" i="27"/>
  <c r="AT363" i="27"/>
  <c r="AX590" i="27"/>
  <c r="AY590" i="27" s="1"/>
  <c r="AW590" i="27"/>
  <c r="AX661" i="27"/>
  <c r="AY661" i="27" s="1"/>
  <c r="AX62" i="27"/>
  <c r="AY62" i="27" s="1"/>
  <c r="AX13" i="27"/>
  <c r="AY13" i="27" s="1"/>
  <c r="BB199" i="27"/>
  <c r="AX199" i="27"/>
  <c r="AY199" i="27" s="1"/>
  <c r="BB232" i="27"/>
  <c r="AX232" i="27"/>
  <c r="AY232" i="27" s="1"/>
  <c r="AX258" i="27"/>
  <c r="AY258" i="27" s="1"/>
  <c r="BB291" i="27"/>
  <c r="AX291" i="27"/>
  <c r="AY291" i="27" s="1"/>
  <c r="AX485" i="27"/>
  <c r="AY485" i="27" s="1"/>
  <c r="AZ488" i="27"/>
  <c r="AZ779" i="27"/>
  <c r="AZ235" i="27"/>
  <c r="AZ296" i="27"/>
  <c r="AW560" i="27"/>
  <c r="BB143" i="27"/>
  <c r="BB26" i="27"/>
  <c r="AZ676" i="27"/>
  <c r="AZ254" i="27"/>
  <c r="AZ347" i="27"/>
  <c r="AX311" i="27"/>
  <c r="AY311" i="27" s="1"/>
  <c r="AX335" i="27"/>
  <c r="AY335" i="27" s="1"/>
  <c r="AW490" i="27"/>
  <c r="AP380" i="27"/>
  <c r="AZ408" i="27"/>
  <c r="AX851" i="27"/>
  <c r="AY851" i="27" s="1"/>
  <c r="AX582" i="27"/>
  <c r="AY582" i="27" s="1"/>
  <c r="AW582" i="27"/>
  <c r="AX575" i="27"/>
  <c r="AY575" i="27" s="1"/>
  <c r="AW575" i="27"/>
  <c r="AZ508" i="27"/>
  <c r="AZ717" i="27"/>
  <c r="AZ117" i="27"/>
  <c r="AZ14" i="27"/>
  <c r="AZ174" i="27"/>
  <c r="AZ45" i="27"/>
  <c r="AW485" i="27"/>
  <c r="AX549" i="27"/>
  <c r="AY549" i="27" s="1"/>
  <c r="AW549" i="27"/>
  <c r="AX548" i="27"/>
  <c r="AY548" i="27" s="1"/>
  <c r="AW548" i="27"/>
  <c r="AW433" i="27"/>
  <c r="AX687" i="27"/>
  <c r="AY687" i="27" s="1"/>
  <c r="AW687" i="27"/>
  <c r="AX526" i="27"/>
  <c r="AY526" i="27" s="1"/>
  <c r="AW526" i="27"/>
  <c r="AX608" i="27"/>
  <c r="AY608" i="27" s="1"/>
  <c r="AW608" i="27"/>
  <c r="AZ834" i="27"/>
  <c r="AZ718" i="27"/>
  <c r="AZ751" i="27"/>
  <c r="AZ16" i="27"/>
  <c r="AZ198" i="27"/>
  <c r="AZ41" i="27"/>
  <c r="AS717" i="27"/>
  <c r="AU717" i="27" s="1"/>
  <c r="AP312" i="27"/>
  <c r="AX628" i="27"/>
  <c r="AY628" i="27" s="1"/>
  <c r="AW628" i="27"/>
  <c r="BB50" i="27"/>
  <c r="AZ515" i="27"/>
  <c r="AZ577" i="27"/>
  <c r="AZ240" i="27"/>
  <c r="AZ53" i="27"/>
  <c r="AX758" i="27"/>
  <c r="AY758" i="27" s="1"/>
  <c r="AX242" i="27"/>
  <c r="AY242" i="27" s="1"/>
  <c r="AP287" i="27"/>
  <c r="AW557" i="27"/>
  <c r="BB166" i="27"/>
  <c r="AZ432" i="27"/>
  <c r="AZ618" i="27"/>
  <c r="AZ152" i="27"/>
  <c r="AS446" i="27"/>
  <c r="AU446" i="27" s="1"/>
  <c r="AZ446" i="27"/>
  <c r="AS430" i="27"/>
  <c r="AU430" i="27" s="1"/>
  <c r="AT430" i="27"/>
  <c r="AT571" i="27"/>
  <c r="AS571" i="27"/>
  <c r="AU571" i="27" s="1"/>
  <c r="AT596" i="27"/>
  <c r="AS596" i="27"/>
  <c r="AU596" i="27" s="1"/>
  <c r="AZ596" i="27"/>
  <c r="AT611" i="27"/>
  <c r="AZ611" i="27"/>
  <c r="AS611" i="27"/>
  <c r="AU611" i="27" s="1"/>
  <c r="AT623" i="27"/>
  <c r="AS623" i="27"/>
  <c r="AU623" i="27" s="1"/>
  <c r="AT734" i="27"/>
  <c r="AZ734" i="27"/>
  <c r="AS734" i="27"/>
  <c r="AU734" i="27" s="1"/>
  <c r="AT741" i="27"/>
  <c r="AS741" i="27"/>
  <c r="AU741" i="27" s="1"/>
  <c r="AT769" i="27"/>
  <c r="AS769" i="27"/>
  <c r="AZ769" i="27"/>
  <c r="AT758" i="27"/>
  <c r="AS758" i="27"/>
  <c r="AU758" i="27" s="1"/>
  <c r="AT644" i="27"/>
  <c r="AZ644" i="27"/>
  <c r="AS644" i="27"/>
  <c r="AU644" i="27" s="1"/>
  <c r="AT678" i="27"/>
  <c r="AS678" i="27"/>
  <c r="AZ678" i="27"/>
  <c r="AT802" i="27"/>
  <c r="AS802" i="27"/>
  <c r="AU802" i="27" s="1"/>
  <c r="AZ802" i="27"/>
  <c r="AS781" i="27"/>
  <c r="AU781" i="27" s="1"/>
  <c r="AT781" i="27"/>
  <c r="AT75" i="27"/>
  <c r="AZ75" i="27"/>
  <c r="AZ65" i="27"/>
  <c r="AT65" i="27"/>
  <c r="AS65" i="27"/>
  <c r="AU65" i="27" s="1"/>
  <c r="AZ112" i="27"/>
  <c r="AT112" i="27"/>
  <c r="AZ30" i="27"/>
  <c r="AT30" i="27"/>
  <c r="AZ176" i="27"/>
  <c r="AT176" i="27"/>
  <c r="AT241" i="27"/>
  <c r="AZ241" i="27"/>
  <c r="AT280" i="27"/>
  <c r="AZ280" i="27"/>
  <c r="AT326" i="27"/>
  <c r="AZ326" i="27"/>
  <c r="AT702" i="27"/>
  <c r="AZ702" i="27"/>
  <c r="AZ874" i="27"/>
  <c r="AT874" i="27"/>
  <c r="AP537" i="27"/>
  <c r="AW598" i="27"/>
  <c r="AT580" i="27"/>
  <c r="AS580" i="27"/>
  <c r="AU580" i="27" s="1"/>
  <c r="AP420" i="27"/>
  <c r="AZ420" i="27"/>
  <c r="AP506" i="27"/>
  <c r="AZ506" i="27"/>
  <c r="AP480" i="27"/>
  <c r="AZ480" i="27"/>
  <c r="AP576" i="27"/>
  <c r="AZ576" i="27"/>
  <c r="AP593" i="27"/>
  <c r="AZ593" i="27"/>
  <c r="AP625" i="27"/>
  <c r="AZ625" i="27"/>
  <c r="AP708" i="27"/>
  <c r="AZ708" i="27"/>
  <c r="AP739" i="27"/>
  <c r="AZ739" i="27"/>
  <c r="AP787" i="27"/>
  <c r="AZ787" i="27"/>
  <c r="AP104" i="27"/>
  <c r="AZ104" i="27"/>
  <c r="AP115" i="27"/>
  <c r="AZ115" i="27"/>
  <c r="AW529" i="27"/>
  <c r="AS406" i="27"/>
  <c r="AU406" i="27" s="1"/>
  <c r="AZ406" i="27"/>
  <c r="AT539" i="27"/>
  <c r="AZ539" i="27"/>
  <c r="AZ464" i="27"/>
  <c r="AZ438" i="27"/>
  <c r="AZ222" i="27"/>
  <c r="AZ305" i="27"/>
  <c r="AZ379" i="27"/>
  <c r="AW496" i="27"/>
  <c r="AW584" i="27"/>
  <c r="AP536" i="27"/>
  <c r="AT794" i="27"/>
  <c r="AZ794" i="27"/>
  <c r="AT74" i="27"/>
  <c r="AS74" i="27"/>
  <c r="AU74" i="27" s="1"/>
  <c r="AT83" i="27"/>
  <c r="AS83" i="27"/>
  <c r="AT155" i="27"/>
  <c r="AZ155" i="27"/>
  <c r="AZ260" i="27"/>
  <c r="AT260" i="27"/>
  <c r="AT286" i="27"/>
  <c r="AZ286" i="27"/>
  <c r="AT308" i="27"/>
  <c r="AZ308" i="27"/>
  <c r="AT869" i="27"/>
  <c r="AZ869" i="27"/>
  <c r="AX617" i="27"/>
  <c r="AY617" i="27" s="1"/>
  <c r="AT732" i="27"/>
  <c r="AS431" i="27"/>
  <c r="AU431" i="27" s="1"/>
  <c r="AS628" i="27"/>
  <c r="AU628" i="27" s="1"/>
  <c r="AS639" i="27"/>
  <c r="AS735" i="27"/>
  <c r="AS674" i="27"/>
  <c r="AU674" i="27" s="1"/>
  <c r="AS791" i="27"/>
  <c r="AU791" i="27" s="1"/>
  <c r="N506" i="27"/>
  <c r="N722" i="27"/>
  <c r="N797" i="27"/>
  <c r="AX193" i="27"/>
  <c r="AY193" i="27" s="1"/>
  <c r="AT398" i="27"/>
  <c r="AS503" i="27"/>
  <c r="AU503" i="27" s="1"/>
  <c r="AS608" i="27"/>
  <c r="AU608" i="27" s="1"/>
  <c r="AS627" i="27"/>
  <c r="AU627" i="27" s="1"/>
  <c r="AS718" i="27"/>
  <c r="AS672" i="27"/>
  <c r="AU672" i="27" s="1"/>
  <c r="AO443" i="27"/>
  <c r="AQ443" i="27" s="1"/>
  <c r="AX729" i="27"/>
  <c r="AY729" i="27" s="1"/>
  <c r="AS471" i="27"/>
  <c r="AU471" i="27" s="1"/>
  <c r="AS544" i="27"/>
  <c r="AU544" i="27" s="1"/>
  <c r="AS606" i="27"/>
  <c r="AU606" i="27" s="1"/>
  <c r="AS625" i="27"/>
  <c r="AU625" i="27" s="1"/>
  <c r="AS748" i="27"/>
  <c r="AS652" i="27"/>
  <c r="AU652" i="27" s="1"/>
  <c r="AS667" i="27"/>
  <c r="AU667" i="27" s="1"/>
  <c r="AP132" i="27"/>
  <c r="N766" i="27"/>
  <c r="BB444" i="27"/>
  <c r="BB420" i="27"/>
  <c r="BB536" i="27"/>
  <c r="BB576" i="27"/>
  <c r="AS542" i="27"/>
  <c r="AS604" i="27"/>
  <c r="AS668" i="27"/>
  <c r="AU668" i="27" s="1"/>
  <c r="N759" i="27"/>
  <c r="AW528" i="27"/>
  <c r="AW565" i="27"/>
  <c r="AW610" i="27"/>
  <c r="BB432" i="27"/>
  <c r="BB751" i="27"/>
  <c r="BB757" i="27"/>
  <c r="BB58" i="27"/>
  <c r="BB138" i="27"/>
  <c r="BB183" i="27"/>
  <c r="BB192" i="27"/>
  <c r="BB348" i="27"/>
  <c r="BB701" i="27"/>
  <c r="AS593" i="27"/>
  <c r="AS716" i="27"/>
  <c r="AS767" i="27"/>
  <c r="AU767" i="27" s="1"/>
  <c r="AS715" i="27"/>
  <c r="AU715" i="27" s="1"/>
  <c r="N644" i="27"/>
  <c r="AZ338" i="27"/>
  <c r="BB816" i="27"/>
  <c r="AZ697" i="27"/>
  <c r="BB862" i="27"/>
  <c r="AZ851" i="27"/>
  <c r="AS616" i="27"/>
  <c r="AS634" i="27"/>
  <c r="AS711" i="27"/>
  <c r="AU711" i="27" s="1"/>
  <c r="AS73" i="27"/>
  <c r="AU73" i="27" s="1"/>
  <c r="BB543" i="27"/>
  <c r="AW543" i="27"/>
  <c r="AX688" i="27"/>
  <c r="AY688" i="27" s="1"/>
  <c r="AW688" i="27"/>
  <c r="BB647" i="27"/>
  <c r="AX647" i="27"/>
  <c r="AY647" i="27" s="1"/>
  <c r="AX681" i="27"/>
  <c r="AY681" i="27" s="1"/>
  <c r="AX597" i="27"/>
  <c r="AY597" i="27" s="1"/>
  <c r="AW597" i="27"/>
  <c r="AT600" i="27"/>
  <c r="AZ600" i="27"/>
  <c r="AT762" i="27"/>
  <c r="AZ762" i="27"/>
  <c r="AT749" i="27"/>
  <c r="AZ749" i="27"/>
  <c r="AT755" i="27"/>
  <c r="AZ755" i="27"/>
  <c r="AT657" i="27"/>
  <c r="AZ657" i="27"/>
  <c r="AT677" i="27"/>
  <c r="AZ677" i="27"/>
  <c r="AX531" i="27"/>
  <c r="AY531" i="27" s="1"/>
  <c r="AW531" i="27"/>
  <c r="AX616" i="27"/>
  <c r="AY616" i="27" s="1"/>
  <c r="AW616" i="27"/>
  <c r="AW623" i="27"/>
  <c r="AZ731" i="27"/>
  <c r="AS600" i="27"/>
  <c r="AU600" i="27" s="1"/>
  <c r="AS607" i="27"/>
  <c r="AU607" i="27" s="1"/>
  <c r="AS731" i="27"/>
  <c r="AU731" i="27" s="1"/>
  <c r="AS762" i="27"/>
  <c r="AS749" i="27"/>
  <c r="AS755" i="27"/>
  <c r="AS657" i="27"/>
  <c r="AU657" i="27" s="1"/>
  <c r="AS677" i="27"/>
  <c r="AS794" i="27"/>
  <c r="AU794" i="27" s="1"/>
  <c r="AS786" i="27"/>
  <c r="AU786" i="27" s="1"/>
  <c r="AZ562" i="27"/>
  <c r="AZ713" i="27"/>
  <c r="AT97" i="27"/>
  <c r="AZ97" i="27"/>
  <c r="AZ26" i="27"/>
  <c r="AT26" i="27"/>
  <c r="AT276" i="27"/>
  <c r="AZ276" i="27"/>
  <c r="AT813" i="27"/>
  <c r="AZ813" i="27"/>
  <c r="AT692" i="27"/>
  <c r="AZ692" i="27"/>
  <c r="AT863" i="27"/>
  <c r="AZ863" i="27"/>
  <c r="AT584" i="27"/>
  <c r="AZ584" i="27"/>
  <c r="AT590" i="27"/>
  <c r="AZ590" i="27"/>
  <c r="AT687" i="27"/>
  <c r="AZ687" i="27"/>
  <c r="AT728" i="27"/>
  <c r="AZ728" i="27"/>
  <c r="AT649" i="27"/>
  <c r="AZ649" i="27"/>
  <c r="AT661" i="27"/>
  <c r="AZ661" i="27"/>
  <c r="AZ804" i="27"/>
  <c r="AT804" i="27"/>
  <c r="AT122" i="27"/>
  <c r="AZ122" i="27"/>
  <c r="AT162" i="27"/>
  <c r="AZ162" i="27"/>
  <c r="AZ13" i="27"/>
  <c r="AT13" i="27"/>
  <c r="AT185" i="27"/>
  <c r="AZ185" i="27"/>
  <c r="AZ199" i="27"/>
  <c r="AT199" i="27"/>
  <c r="AT214" i="27"/>
  <c r="AZ214" i="27"/>
  <c r="AZ242" i="27"/>
  <c r="AT242" i="27"/>
  <c r="AT258" i="27"/>
  <c r="AZ258" i="27"/>
  <c r="AT311" i="27"/>
  <c r="AZ311" i="27"/>
  <c r="AT335" i="27"/>
  <c r="AZ335" i="27"/>
  <c r="AT391" i="27"/>
  <c r="AZ391" i="27"/>
  <c r="AZ436" i="27"/>
  <c r="AZ518" i="27"/>
  <c r="AZ765" i="27"/>
  <c r="AZ69" i="27"/>
  <c r="AZ321" i="27"/>
  <c r="AW567" i="27"/>
  <c r="AS546" i="27"/>
  <c r="AU546" i="27" s="1"/>
  <c r="AS590" i="27"/>
  <c r="AS620" i="27"/>
  <c r="AU620" i="27" s="1"/>
  <c r="AS687" i="27"/>
  <c r="AS745" i="27"/>
  <c r="AU745" i="27" s="1"/>
  <c r="AS728" i="27"/>
  <c r="AU728" i="27" s="1"/>
  <c r="AS765" i="27"/>
  <c r="AU765" i="27" s="1"/>
  <c r="AS775" i="27"/>
  <c r="AS649" i="27"/>
  <c r="AS661" i="27"/>
  <c r="AU661" i="27" s="1"/>
  <c r="AS673" i="27"/>
  <c r="AU673" i="27" s="1"/>
  <c r="AS799" i="27"/>
  <c r="AU799" i="27" s="1"/>
  <c r="AS804" i="27"/>
  <c r="AU804" i="27" s="1"/>
  <c r="AS62" i="27"/>
  <c r="AU62" i="27" s="1"/>
  <c r="AS97" i="27"/>
  <c r="AU97" i="27" s="1"/>
  <c r="AX479" i="27"/>
  <c r="AY479" i="27" s="1"/>
  <c r="AW479" i="27"/>
  <c r="AX572" i="27"/>
  <c r="AY572" i="27" s="1"/>
  <c r="AW572" i="27"/>
  <c r="AX592" i="27"/>
  <c r="AY592" i="27" s="1"/>
  <c r="AW592" i="27"/>
  <c r="AX855" i="27"/>
  <c r="AY855" i="27" s="1"/>
  <c r="AX539" i="27"/>
  <c r="AY539" i="27" s="1"/>
  <c r="AW539" i="27"/>
  <c r="BB580" i="27"/>
  <c r="AW580" i="27"/>
  <c r="AX596" i="27"/>
  <c r="AY596" i="27" s="1"/>
  <c r="AW596" i="27"/>
  <c r="AX112" i="27"/>
  <c r="AY112" i="27" s="1"/>
  <c r="AX222" i="27"/>
  <c r="AY222" i="27" s="1"/>
  <c r="AX235" i="27"/>
  <c r="AY235" i="27" s="1"/>
  <c r="AZ400" i="27"/>
  <c r="AZ664" i="27"/>
  <c r="AZ218" i="27"/>
  <c r="AZ229" i="27"/>
  <c r="BB525" i="27"/>
  <c r="AW525" i="27"/>
  <c r="AX571" i="27"/>
  <c r="AY571" i="27" s="1"/>
  <c r="AW571" i="27"/>
  <c r="AW611" i="27"/>
  <c r="AX678" i="27"/>
  <c r="AY678" i="27" s="1"/>
  <c r="AZ554" i="27"/>
  <c r="AZ759" i="27"/>
  <c r="BB61" i="27"/>
  <c r="AP61" i="27"/>
  <c r="AP144" i="27"/>
  <c r="AZ144" i="27"/>
  <c r="AP203" i="27"/>
  <c r="AZ203" i="27"/>
  <c r="AP218" i="27"/>
  <c r="BB218" i="27"/>
  <c r="AP229" i="27"/>
  <c r="BB229" i="27"/>
  <c r="BB789" i="27"/>
  <c r="AZ637" i="27"/>
  <c r="AZ102" i="27"/>
  <c r="AX605" i="27"/>
  <c r="AY605" i="27" s="1"/>
  <c r="AW605" i="27"/>
  <c r="AX49" i="27"/>
  <c r="AY49" i="27" s="1"/>
  <c r="AX300" i="27"/>
  <c r="AY300" i="27" s="1"/>
  <c r="AX319" i="27"/>
  <c r="AY319" i="27" s="1"/>
  <c r="BB346" i="27"/>
  <c r="AX346" i="27"/>
  <c r="AY346" i="27" s="1"/>
  <c r="AX388" i="27"/>
  <c r="AY388" i="27" s="1"/>
  <c r="BB388" i="27"/>
  <c r="AX704" i="27"/>
  <c r="AY704" i="27" s="1"/>
  <c r="AX841" i="27"/>
  <c r="AY841" i="27" s="1"/>
  <c r="AX197" i="27"/>
  <c r="AY197" i="27" s="1"/>
  <c r="AZ371" i="27"/>
  <c r="AX294" i="27"/>
  <c r="AY294" i="27" s="1"/>
  <c r="AX809" i="27"/>
  <c r="AY809" i="27" s="1"/>
  <c r="AW484" i="27"/>
  <c r="BB631" i="27"/>
  <c r="AW631" i="27"/>
  <c r="AX182" i="27"/>
  <c r="AY182" i="27" s="1"/>
  <c r="AZ407" i="27"/>
  <c r="AZ607" i="27"/>
  <c r="AZ740" i="27"/>
  <c r="AZ496" i="27"/>
  <c r="AZ360" i="27"/>
  <c r="AX310" i="27"/>
  <c r="AY310" i="27" s="1"/>
  <c r="AW618" i="27"/>
  <c r="AT793" i="27"/>
  <c r="AT330" i="27"/>
  <c r="BH454" i="27"/>
  <c r="BH17" i="27"/>
  <c r="BH346" i="27"/>
  <c r="BB174" i="27"/>
  <c r="BB697" i="27"/>
  <c r="AZ566" i="27"/>
  <c r="AZ639" i="27"/>
  <c r="AZ83" i="27"/>
  <c r="BH421" i="27"/>
  <c r="BH720" i="27"/>
  <c r="BH316" i="27"/>
  <c r="BB292" i="27"/>
  <c r="AZ712" i="27"/>
  <c r="AZ789" i="27"/>
  <c r="AZ46" i="27"/>
  <c r="AZ352" i="27"/>
  <c r="AX325" i="27"/>
  <c r="AY325" i="27" s="1"/>
  <c r="AX368" i="27"/>
  <c r="AY368" i="27" s="1"/>
  <c r="AX858" i="27"/>
  <c r="AY858" i="27" s="1"/>
  <c r="AW612" i="27"/>
  <c r="AZ8" i="27"/>
  <c r="AZ449" i="27"/>
  <c r="AZ410" i="27"/>
  <c r="N501" i="27"/>
  <c r="N545" i="27"/>
  <c r="BH439" i="27"/>
  <c r="BH300" i="27"/>
  <c r="BB293" i="27"/>
  <c r="AZ837" i="27"/>
  <c r="AZ421" i="27"/>
  <c r="AZ529" i="27"/>
  <c r="AZ791" i="27"/>
  <c r="AZ135" i="27"/>
  <c r="AX192" i="27"/>
  <c r="AY192" i="27" s="1"/>
  <c r="AW398" i="27"/>
  <c r="AW488" i="27"/>
  <c r="AW538" i="27"/>
  <c r="AW521" i="27"/>
  <c r="AW574" i="27"/>
  <c r="AW568" i="27"/>
  <c r="AW601" i="27"/>
  <c r="N466" i="27"/>
  <c r="BH631" i="27"/>
  <c r="BH136" i="27"/>
  <c r="BH49" i="27"/>
  <c r="BB309" i="27"/>
  <c r="BB878" i="27"/>
  <c r="AZ402" i="27"/>
  <c r="AZ483" i="27"/>
  <c r="AZ627" i="27"/>
  <c r="AZ771" i="27"/>
  <c r="AZ74" i="27"/>
  <c r="AZ31" i="27"/>
  <c r="AZ268" i="27"/>
  <c r="AX354" i="27"/>
  <c r="AY354" i="27" s="1"/>
  <c r="AW494" i="27"/>
  <c r="AT210" i="27"/>
  <c r="AT237" i="27"/>
  <c r="AP862" i="27"/>
  <c r="N480" i="27"/>
  <c r="N613" i="27"/>
  <c r="N726" i="27"/>
  <c r="BH824" i="27"/>
  <c r="BH605" i="27"/>
  <c r="BH90" i="27"/>
  <c r="BH272" i="27"/>
  <c r="BH841" i="27"/>
  <c r="BB240" i="27"/>
  <c r="AZ458" i="27"/>
  <c r="AZ730" i="27"/>
  <c r="AZ674" i="27"/>
  <c r="AZ18" i="27"/>
  <c r="AZ188" i="27"/>
  <c r="AZ309" i="27"/>
  <c r="AX77" i="27"/>
  <c r="AY77" i="27" s="1"/>
  <c r="AS562" i="27"/>
  <c r="AU562" i="27" s="1"/>
  <c r="AP323" i="27"/>
  <c r="AP697" i="27"/>
  <c r="N824" i="27"/>
  <c r="N515" i="27"/>
  <c r="N625" i="27"/>
  <c r="BH598" i="27"/>
  <c r="AZ526" i="27"/>
  <c r="AZ672" i="27"/>
  <c r="AZ37" i="27"/>
  <c r="AT476" i="27"/>
  <c r="AT664" i="27"/>
  <c r="AP816" i="27"/>
  <c r="N838" i="27"/>
  <c r="N525" i="27"/>
  <c r="N638" i="27"/>
  <c r="BB659" i="27"/>
  <c r="AW509" i="27"/>
  <c r="AW635" i="27"/>
  <c r="BH567" i="27"/>
  <c r="BH784" i="27"/>
  <c r="BH224" i="27"/>
  <c r="BH704" i="27"/>
  <c r="AZ409" i="27"/>
  <c r="AZ469" i="27"/>
  <c r="AZ604" i="27"/>
  <c r="AZ631" i="27"/>
  <c r="AZ105" i="27"/>
  <c r="AZ171" i="27"/>
  <c r="AZ862" i="27"/>
  <c r="AX653" i="27"/>
  <c r="AY653" i="27" s="1"/>
  <c r="AX57" i="27"/>
  <c r="AY57" i="27" s="1"/>
  <c r="AW619" i="27"/>
  <c r="AW634" i="27"/>
  <c r="BB440" i="27"/>
  <c r="BB483" i="27"/>
  <c r="BB518" i="27"/>
  <c r="BB554" i="27"/>
  <c r="BB562" i="27"/>
  <c r="BB759" i="27"/>
  <c r="BB651" i="27"/>
  <c r="BB69" i="27"/>
  <c r="BB110" i="27"/>
  <c r="BB171" i="27"/>
  <c r="BB248" i="27"/>
  <c r="BB37" i="27"/>
  <c r="N831" i="27"/>
  <c r="BH793" i="27"/>
  <c r="BH211" i="27"/>
  <c r="AZ542" i="27"/>
  <c r="AS105" i="27"/>
  <c r="AU105" i="27" s="1"/>
  <c r="BH79" i="27"/>
  <c r="BH582" i="27"/>
  <c r="AZ709" i="27"/>
  <c r="AZ137" i="27"/>
  <c r="AZ223" i="27"/>
  <c r="AW555" i="27"/>
  <c r="BH549" i="27"/>
  <c r="BH682" i="27"/>
  <c r="BH197" i="27"/>
  <c r="BB265" i="27"/>
  <c r="AZ64" i="27"/>
  <c r="AZ265" i="27"/>
  <c r="AX667" i="27"/>
  <c r="AY667" i="27" s="1"/>
  <c r="AX138" i="27"/>
  <c r="AY138" i="27" s="1"/>
  <c r="AW478" i="27"/>
  <c r="AW524" i="27"/>
  <c r="AW553" i="27"/>
  <c r="AW636" i="27"/>
  <c r="AT534" i="27"/>
  <c r="N576" i="27"/>
  <c r="N708" i="27"/>
  <c r="N666" i="27"/>
  <c r="BH245" i="27"/>
  <c r="BH809" i="27"/>
  <c r="BB618" i="27"/>
  <c r="AZ440" i="27"/>
  <c r="AZ61" i="27"/>
  <c r="AZ293" i="27"/>
  <c r="AX524" i="27"/>
  <c r="AY524" i="27" s="1"/>
  <c r="AW522" i="27"/>
  <c r="AW569" i="27"/>
  <c r="BH529" i="27"/>
  <c r="BH658" i="27"/>
  <c r="BH388" i="27"/>
  <c r="AZ594" i="27"/>
  <c r="AZ760" i="27"/>
  <c r="AZ109" i="27"/>
  <c r="AX676" i="27"/>
  <c r="AY676" i="27" s="1"/>
  <c r="AX320" i="27"/>
  <c r="AY320" i="27" s="1"/>
  <c r="AX347" i="27"/>
  <c r="AY347" i="27" s="1"/>
  <c r="AW487" i="27"/>
  <c r="AW519" i="27"/>
  <c r="AT552" i="27"/>
  <c r="AS407" i="27"/>
  <c r="AU407" i="27" s="1"/>
  <c r="N567" i="27"/>
  <c r="N729" i="27"/>
  <c r="AW609" i="27"/>
  <c r="BB95" i="27"/>
  <c r="BB30" i="27"/>
  <c r="AX643" i="27"/>
  <c r="AY643" i="27" s="1"/>
  <c r="BB643" i="27"/>
  <c r="AT578" i="27"/>
  <c r="AX464" i="27"/>
  <c r="AY464" i="27" s="1"/>
  <c r="BB175" i="27"/>
  <c r="BB566" i="27"/>
  <c r="AZ401" i="27"/>
  <c r="AZ798" i="27"/>
  <c r="AX299" i="27"/>
  <c r="AY299" i="27" s="1"/>
  <c r="AS491" i="27"/>
  <c r="AU491" i="27" s="1"/>
  <c r="AW640" i="27"/>
  <c r="AX644" i="27"/>
  <c r="AY644" i="27" s="1"/>
  <c r="BB571" i="27"/>
  <c r="BB159" i="27"/>
  <c r="AX159" i="27"/>
  <c r="AY159" i="27" s="1"/>
  <c r="AX316" i="27"/>
  <c r="AY316" i="27" s="1"/>
  <c r="AS549" i="27"/>
  <c r="AU549" i="27" s="1"/>
  <c r="BB702" i="27"/>
  <c r="AW501" i="27"/>
  <c r="AT409" i="27"/>
  <c r="BB592" i="27"/>
  <c r="BB802" i="27"/>
  <c r="AX746" i="27"/>
  <c r="AY746" i="27" s="1"/>
  <c r="AX227" i="27"/>
  <c r="AY227" i="27" s="1"/>
  <c r="AX716" i="27"/>
  <c r="AY716" i="27" s="1"/>
  <c r="BB716" i="27"/>
  <c r="AT663" i="27"/>
  <c r="AS582" i="27"/>
  <c r="AU582" i="27" s="1"/>
  <c r="AS400" i="27"/>
  <c r="AU400" i="27" s="1"/>
  <c r="AT400" i="27"/>
  <c r="BN888" i="27"/>
  <c r="AS516" i="27"/>
  <c r="AT516" i="27"/>
  <c r="AZ63" i="27"/>
  <c r="AT63" i="27"/>
  <c r="AT172" i="27"/>
  <c r="AZ172" i="27"/>
  <c r="AX800" i="27"/>
  <c r="AY800" i="27" s="1"/>
  <c r="AX241" i="27"/>
  <c r="AY241" i="27" s="1"/>
  <c r="AX290" i="27"/>
  <c r="AY290" i="27" s="1"/>
  <c r="BB748" i="27"/>
  <c r="AZ746" i="27"/>
  <c r="AX460" i="27"/>
  <c r="AY460" i="27" s="1"/>
  <c r="BB127" i="27"/>
  <c r="AX127" i="27"/>
  <c r="AY127" i="27" s="1"/>
  <c r="AW629" i="27"/>
  <c r="BR888" i="27"/>
  <c r="AZ492" i="27"/>
  <c r="AX487" i="27"/>
  <c r="AY487" i="27" s="1"/>
  <c r="AX765" i="27"/>
  <c r="AY765" i="27" s="1"/>
  <c r="AX797" i="27"/>
  <c r="AY797" i="27" s="1"/>
  <c r="AX97" i="27"/>
  <c r="AY97" i="27" s="1"/>
  <c r="AS437" i="27"/>
  <c r="AU437" i="27" s="1"/>
  <c r="AT437" i="27"/>
  <c r="AT497" i="27"/>
  <c r="AS497" i="27"/>
  <c r="AT473" i="27"/>
  <c r="AS473" i="27"/>
  <c r="AU473" i="27" s="1"/>
  <c r="AS533" i="27"/>
  <c r="AU533" i="27" s="1"/>
  <c r="AT533" i="27"/>
  <c r="AX63" i="27"/>
  <c r="AY63" i="27" s="1"/>
  <c r="BB63" i="27"/>
  <c r="BB377" i="27"/>
  <c r="AX377" i="27"/>
  <c r="AY377" i="27" s="1"/>
  <c r="BM904" i="27"/>
  <c r="AX488" i="27"/>
  <c r="AY488" i="27" s="1"/>
  <c r="AT834" i="27"/>
  <c r="AS834" i="27"/>
  <c r="AT432" i="27"/>
  <c r="AS432" i="27"/>
  <c r="AU432" i="27" s="1"/>
  <c r="AZ835" i="27"/>
  <c r="AZ439" i="27"/>
  <c r="AZ803" i="27"/>
  <c r="AX359" i="27"/>
  <c r="AY359" i="27" s="1"/>
  <c r="BB359" i="27"/>
  <c r="AO7" i="27"/>
  <c r="AQ7" i="27" s="1"/>
  <c r="AZ7" i="27"/>
  <c r="AZ424" i="27"/>
  <c r="AP424" i="27"/>
  <c r="AX65" i="27"/>
  <c r="AY65" i="27" s="1"/>
  <c r="AS824" i="27"/>
  <c r="AU824" i="27" s="1"/>
  <c r="AT824" i="27"/>
  <c r="AT720" i="27"/>
  <c r="AZ720" i="27"/>
  <c r="AT620" i="27"/>
  <c r="N753" i="27"/>
  <c r="AP444" i="27"/>
  <c r="N620" i="27"/>
  <c r="AP400" i="27"/>
  <c r="AT496" i="27"/>
  <c r="N434" i="27"/>
  <c r="N635" i="27"/>
  <c r="N776" i="27"/>
  <c r="AT469" i="27"/>
  <c r="N454" i="27"/>
  <c r="N556" i="27"/>
  <c r="AO399" i="27"/>
  <c r="AQ399" i="27" s="1"/>
  <c r="AT526" i="27"/>
  <c r="AO396" i="27"/>
  <c r="AQ396" i="27" s="1"/>
  <c r="N458" i="27"/>
  <c r="N668" i="27"/>
  <c r="AT527" i="27"/>
  <c r="N475" i="27"/>
  <c r="N670" i="27"/>
  <c r="N6" i="27"/>
  <c r="BB689" i="27"/>
  <c r="AX634" i="27"/>
  <c r="AY634" i="27" s="1"/>
  <c r="BB831" i="27"/>
  <c r="AX831" i="27"/>
  <c r="AY831" i="27" s="1"/>
  <c r="AW831" i="27"/>
  <c r="AX475" i="27"/>
  <c r="AY475" i="27" s="1"/>
  <c r="AW475" i="27"/>
  <c r="BB682" i="27"/>
  <c r="AX682" i="27"/>
  <c r="AY682" i="27" s="1"/>
  <c r="BB79" i="27"/>
  <c r="AX79" i="27"/>
  <c r="AY79" i="27" s="1"/>
  <c r="BB34" i="27"/>
  <c r="AX34" i="27"/>
  <c r="AY34" i="27" s="1"/>
  <c r="AT123" i="27"/>
  <c r="AX533" i="27"/>
  <c r="AY533" i="27" s="1"/>
  <c r="BB640" i="27"/>
  <c r="AZ764" i="27"/>
  <c r="AX458" i="27"/>
  <c r="AY458" i="27" s="1"/>
  <c r="BB458" i="27"/>
  <c r="AX720" i="27"/>
  <c r="AY720" i="27" s="1"/>
  <c r="AX658" i="27"/>
  <c r="AY658" i="27" s="1"/>
  <c r="BB658" i="27"/>
  <c r="AX224" i="27"/>
  <c r="AY224" i="27" s="1"/>
  <c r="BB20" i="27"/>
  <c r="AX636" i="27"/>
  <c r="AY636" i="27" s="1"/>
  <c r="AX780" i="27"/>
  <c r="AY780" i="27" s="1"/>
  <c r="AX128" i="27"/>
  <c r="AY128" i="27" s="1"/>
  <c r="AX263" i="27"/>
  <c r="AY263" i="27" s="1"/>
  <c r="AX47" i="27"/>
  <c r="AY47" i="27" s="1"/>
  <c r="AX303" i="27"/>
  <c r="AY303" i="27" s="1"/>
  <c r="AX322" i="27"/>
  <c r="AY322" i="27" s="1"/>
  <c r="AX336" i="27"/>
  <c r="AY336" i="27" s="1"/>
  <c r="AX355" i="27"/>
  <c r="AY355" i="27" s="1"/>
  <c r="AX386" i="27"/>
  <c r="AY386" i="27" s="1"/>
  <c r="AX812" i="27"/>
  <c r="AY812" i="27" s="1"/>
  <c r="AX864" i="27"/>
  <c r="AY864" i="27" s="1"/>
  <c r="AX853" i="27"/>
  <c r="AY853" i="27" s="1"/>
  <c r="AX776" i="27"/>
  <c r="AY776" i="27" s="1"/>
  <c r="BB776" i="27"/>
  <c r="AX793" i="27"/>
  <c r="AY793" i="27" s="1"/>
  <c r="BB711" i="27"/>
  <c r="BB10" i="27"/>
  <c r="BB250" i="27"/>
  <c r="AZ456" i="27"/>
  <c r="AZ463" i="27"/>
  <c r="AZ595" i="27"/>
  <c r="AZ48" i="27"/>
  <c r="AX101" i="27"/>
  <c r="AY101" i="27" s="1"/>
  <c r="AX147" i="27"/>
  <c r="AY147" i="27" s="1"/>
  <c r="AW473" i="27"/>
  <c r="AS463" i="27"/>
  <c r="AX478" i="27"/>
  <c r="AY478" i="27" s="1"/>
  <c r="AX462" i="27"/>
  <c r="AY462" i="27" s="1"/>
  <c r="AW462" i="27"/>
  <c r="AX489" i="27"/>
  <c r="AY489" i="27" s="1"/>
  <c r="AX558" i="27"/>
  <c r="AY558" i="27" s="1"/>
  <c r="AX157" i="27"/>
  <c r="AY157" i="27" s="1"/>
  <c r="BB209" i="27"/>
  <c r="AX209" i="27"/>
  <c r="AY209" i="27" s="1"/>
  <c r="AS442" i="27"/>
  <c r="AT442" i="27"/>
  <c r="AS505" i="27"/>
  <c r="AU505" i="27" s="1"/>
  <c r="AT505" i="27"/>
  <c r="AZ482" i="27"/>
  <c r="AT482" i="27"/>
  <c r="AT517" i="27"/>
  <c r="AZ517" i="27"/>
  <c r="AX8" i="27"/>
  <c r="AY8" i="27" s="1"/>
  <c r="AW8" i="27"/>
  <c r="BB465" i="27"/>
  <c r="AX465" i="27"/>
  <c r="AY465" i="27" s="1"/>
  <c r="AX583" i="27"/>
  <c r="AY583" i="27" s="1"/>
  <c r="BB583" i="27"/>
  <c r="AX768" i="27"/>
  <c r="AY768" i="27" s="1"/>
  <c r="BB124" i="27"/>
  <c r="AX124" i="27"/>
  <c r="AY124" i="27" s="1"/>
  <c r="BB27" i="27"/>
  <c r="AX27" i="27"/>
  <c r="AY27" i="27" s="1"/>
  <c r="AX239" i="27"/>
  <c r="AY239" i="27" s="1"/>
  <c r="BB239" i="27"/>
  <c r="AT434" i="27"/>
  <c r="AZ434" i="27"/>
  <c r="BB233" i="27"/>
  <c r="BB54" i="27"/>
  <c r="AZ502" i="27"/>
  <c r="AZ19" i="27"/>
  <c r="AX519" i="27"/>
  <c r="AY519" i="27" s="1"/>
  <c r="AX743" i="27"/>
  <c r="AY743" i="27" s="1"/>
  <c r="AX660" i="27"/>
  <c r="AY660" i="27" s="1"/>
  <c r="AX100" i="27"/>
  <c r="AY100" i="27" s="1"/>
  <c r="AX261" i="27"/>
  <c r="AY261" i="27" s="1"/>
  <c r="AX39" i="27"/>
  <c r="AY39" i="27" s="1"/>
  <c r="AX307" i="27"/>
  <c r="AY307" i="27" s="1"/>
  <c r="AX358" i="27"/>
  <c r="AY358" i="27" s="1"/>
  <c r="AX367" i="27"/>
  <c r="AY367" i="27" s="1"/>
  <c r="AX815" i="27"/>
  <c r="AY815" i="27" s="1"/>
  <c r="AX695" i="27"/>
  <c r="AY695" i="27" s="1"/>
  <c r="AX860" i="27"/>
  <c r="AY860" i="27" s="1"/>
  <c r="AW422" i="27"/>
  <c r="AX481" i="27"/>
  <c r="AY481" i="27" s="1"/>
  <c r="BB481" i="27"/>
  <c r="AX545" i="27"/>
  <c r="AY545" i="27" s="1"/>
  <c r="BB545" i="27"/>
  <c r="AX589" i="27"/>
  <c r="AY589" i="27" s="1"/>
  <c r="AX125" i="27"/>
  <c r="AY125" i="27" s="1"/>
  <c r="BB145" i="27"/>
  <c r="AX145" i="27"/>
  <c r="AY145" i="27" s="1"/>
  <c r="AX169" i="27"/>
  <c r="AY169" i="27" s="1"/>
  <c r="AX184" i="27"/>
  <c r="AY184" i="27" s="1"/>
  <c r="AX213" i="27"/>
  <c r="AY213" i="27" s="1"/>
  <c r="AX226" i="27"/>
  <c r="AY226" i="27" s="1"/>
  <c r="AT195" i="27"/>
  <c r="AX500" i="27"/>
  <c r="AY500" i="27" s="1"/>
  <c r="AX622" i="27"/>
  <c r="AY622" i="27" s="1"/>
  <c r="BB622" i="27"/>
  <c r="AX742" i="27"/>
  <c r="AY742" i="27" s="1"/>
  <c r="AX767" i="27"/>
  <c r="AY767" i="27" s="1"/>
  <c r="BB767" i="27"/>
  <c r="BB652" i="27"/>
  <c r="AX652" i="27"/>
  <c r="AY652" i="27" s="1"/>
  <c r="AX671" i="27"/>
  <c r="AY671" i="27" s="1"/>
  <c r="AX70" i="27"/>
  <c r="AY70" i="27" s="1"/>
  <c r="BB70" i="27"/>
  <c r="BB170" i="27"/>
  <c r="AX170" i="27"/>
  <c r="AY170" i="27" s="1"/>
  <c r="AT630" i="27"/>
  <c r="BB23" i="27"/>
  <c r="AX413" i="27"/>
  <c r="AY413" i="27" s="1"/>
  <c r="AW413" i="27"/>
  <c r="AX467" i="27"/>
  <c r="AY467" i="27" s="1"/>
  <c r="AW467" i="27"/>
  <c r="AX588" i="27"/>
  <c r="AY588" i="27" s="1"/>
  <c r="BB588" i="27"/>
  <c r="AX714" i="27"/>
  <c r="AY714" i="27" s="1"/>
  <c r="BB714" i="27"/>
  <c r="BB788" i="27"/>
  <c r="AX788" i="27"/>
  <c r="AY788" i="27" s="1"/>
  <c r="BB251" i="27"/>
  <c r="AX251" i="27"/>
  <c r="AY251" i="27" s="1"/>
  <c r="BP903" i="27"/>
  <c r="BB96" i="27"/>
  <c r="BB130" i="27"/>
  <c r="BB187" i="27"/>
  <c r="AZ534" i="27"/>
  <c r="AZ121" i="27"/>
  <c r="AX439" i="27"/>
  <c r="AY439" i="27" s="1"/>
  <c r="AX553" i="27"/>
  <c r="AY553" i="27" s="1"/>
  <c r="BB564" i="27"/>
  <c r="AX564" i="27"/>
  <c r="AY564" i="27" s="1"/>
  <c r="AX624" i="27"/>
  <c r="AY624" i="27" s="1"/>
  <c r="AX675" i="27"/>
  <c r="AY675" i="27" s="1"/>
  <c r="AX202" i="27"/>
  <c r="AY202" i="27" s="1"/>
  <c r="AS482" i="27"/>
  <c r="AU482" i="27" s="1"/>
  <c r="AW828" i="27"/>
  <c r="BB828" i="27"/>
  <c r="AX398" i="27"/>
  <c r="AY398" i="27" s="1"/>
  <c r="BB468" i="27"/>
  <c r="AX468" i="27"/>
  <c r="AY468" i="27" s="1"/>
  <c r="AW468" i="27"/>
  <c r="AX106" i="27"/>
  <c r="AY106" i="27" s="1"/>
  <c r="BB516" i="27"/>
  <c r="BB738" i="27"/>
  <c r="BB243" i="27"/>
  <c r="AZ442" i="27"/>
  <c r="AX60" i="27"/>
  <c r="AY60" i="27" s="1"/>
  <c r="AX90" i="27"/>
  <c r="AY90" i="27" s="1"/>
  <c r="AX267" i="27"/>
  <c r="AY267" i="27" s="1"/>
  <c r="AX284" i="27"/>
  <c r="AY284" i="27" s="1"/>
  <c r="AX42" i="27"/>
  <c r="AY42" i="27" s="1"/>
  <c r="AX52" i="27"/>
  <c r="AY52" i="27" s="1"/>
  <c r="AX306" i="27"/>
  <c r="AY306" i="27" s="1"/>
  <c r="AX331" i="27"/>
  <c r="AY331" i="27" s="1"/>
  <c r="AX376" i="27"/>
  <c r="AY376" i="27" s="1"/>
  <c r="AX879" i="27"/>
  <c r="AY879" i="27" s="1"/>
  <c r="AX875" i="27"/>
  <c r="AY875" i="27" s="1"/>
  <c r="AT795" i="27"/>
  <c r="AW513" i="27"/>
  <c r="BB513" i="27"/>
  <c r="AX606" i="27"/>
  <c r="AY606" i="27" s="1"/>
  <c r="AX73" i="27"/>
  <c r="AY73" i="27" s="1"/>
  <c r="BB629" i="27"/>
  <c r="AX543" i="27"/>
  <c r="AY543" i="27" s="1"/>
  <c r="AT656" i="27"/>
  <c r="AX540" i="27"/>
  <c r="AY540" i="27" s="1"/>
  <c r="AX71" i="27"/>
  <c r="AY71" i="27" s="1"/>
  <c r="BB71" i="27"/>
  <c r="AX108" i="27"/>
  <c r="AY108" i="27" s="1"/>
  <c r="BB108" i="27"/>
  <c r="AT821" i="27"/>
  <c r="AZ821" i="27"/>
  <c r="AS459" i="27"/>
  <c r="AU459" i="27" s="1"/>
  <c r="AT459" i="27"/>
  <c r="AT560" i="27"/>
  <c r="AZ560" i="27"/>
  <c r="AZ78" i="27"/>
  <c r="AT78" i="27"/>
  <c r="AZ191" i="27"/>
  <c r="AT191" i="27"/>
  <c r="AZ118" i="27"/>
  <c r="AT118" i="27"/>
  <c r="AT278" i="27"/>
  <c r="AZ278" i="27"/>
  <c r="AT304" i="27"/>
  <c r="AZ304" i="27"/>
  <c r="AT333" i="27"/>
  <c r="AZ333" i="27"/>
  <c r="AT387" i="27"/>
  <c r="AZ387" i="27"/>
  <c r="AZ703" i="27"/>
  <c r="AT703" i="27"/>
  <c r="AZ866" i="27"/>
  <c r="AT866" i="27"/>
  <c r="AW839" i="27"/>
  <c r="AX497" i="27"/>
  <c r="AY497" i="27" s="1"/>
  <c r="AW497" i="27"/>
  <c r="BB578" i="27"/>
  <c r="AX578" i="27"/>
  <c r="AY578" i="27" s="1"/>
  <c r="BB663" i="27"/>
  <c r="AX663" i="27"/>
  <c r="AY663" i="27" s="1"/>
  <c r="AX103" i="27"/>
  <c r="AY103" i="27" s="1"/>
  <c r="BB103" i="27"/>
  <c r="AX154" i="27"/>
  <c r="AY154" i="27" s="1"/>
  <c r="BB154" i="27"/>
  <c r="AT443" i="27"/>
  <c r="AS443" i="27"/>
  <c r="AS470" i="27"/>
  <c r="AU470" i="27" s="1"/>
  <c r="AZ470" i="27"/>
  <c r="AT548" i="27"/>
  <c r="AZ548" i="27"/>
  <c r="AZ680" i="27"/>
  <c r="AT680" i="27"/>
  <c r="AT783" i="27"/>
  <c r="AZ783" i="27"/>
  <c r="AZ33" i="27"/>
  <c r="AT33" i="27"/>
  <c r="AT257" i="27"/>
  <c r="AZ257" i="27"/>
  <c r="BB532" i="27"/>
  <c r="BB760" i="27"/>
  <c r="BB784" i="27"/>
  <c r="AZ650" i="27"/>
  <c r="AZ107" i="27"/>
  <c r="AZ350" i="27"/>
  <c r="AX599" i="27"/>
  <c r="AY599" i="27" s="1"/>
  <c r="AX59" i="27"/>
  <c r="AY59" i="27" s="1"/>
  <c r="AX136" i="27"/>
  <c r="AY136" i="27" s="1"/>
  <c r="AW396" i="27"/>
  <c r="AX207" i="27"/>
  <c r="AY207" i="27" s="1"/>
  <c r="BB207" i="27"/>
  <c r="AZ832" i="27"/>
  <c r="AT832" i="27"/>
  <c r="AS418" i="27"/>
  <c r="AZ418" i="27"/>
  <c r="AT418" i="27"/>
  <c r="AT490" i="27"/>
  <c r="AS490" i="27"/>
  <c r="AU490" i="27" s="1"/>
  <c r="AS575" i="27"/>
  <c r="AT575" i="27"/>
  <c r="AT626" i="27"/>
  <c r="AZ626" i="27"/>
  <c r="BB803" i="27"/>
  <c r="BB217" i="27"/>
  <c r="AZ459" i="27"/>
  <c r="AX609" i="27"/>
  <c r="AY609" i="27" s="1"/>
  <c r="AW423" i="27"/>
  <c r="BB423" i="27"/>
  <c r="BB770" i="27"/>
  <c r="AX770" i="27"/>
  <c r="AY770" i="27" s="1"/>
  <c r="AX139" i="27"/>
  <c r="AY139" i="27" s="1"/>
  <c r="AT530" i="27"/>
  <c r="AS530" i="27"/>
  <c r="AU530" i="27" s="1"/>
  <c r="BB555" i="27"/>
  <c r="BB763" i="27"/>
  <c r="BB805" i="27"/>
  <c r="BB94" i="27"/>
  <c r="AX798" i="27"/>
  <c r="AY798" i="27" s="1"/>
  <c r="AX113" i="27"/>
  <c r="AY113" i="27" s="1"/>
  <c r="AT830" i="27"/>
  <c r="AZ830" i="27"/>
  <c r="AS485" i="27"/>
  <c r="AZ485" i="27"/>
  <c r="AT557" i="27"/>
  <c r="AZ557" i="27"/>
  <c r="AZ500" i="27"/>
  <c r="AZ484" i="27"/>
  <c r="AZ775" i="27"/>
  <c r="AX450" i="27"/>
  <c r="AY450" i="27" s="1"/>
  <c r="AX734" i="27"/>
  <c r="AY734" i="27" s="1"/>
  <c r="AT839" i="27"/>
  <c r="AS439" i="27"/>
  <c r="N821" i="27"/>
  <c r="N499" i="27"/>
  <c r="AT62" i="27"/>
  <c r="N653" i="27"/>
  <c r="N832" i="27"/>
  <c r="N711" i="27"/>
  <c r="AT745" i="27"/>
  <c r="AZ501" i="27"/>
  <c r="AZ556" i="27"/>
  <c r="AZ93" i="27"/>
  <c r="AX505" i="27"/>
  <c r="AY505" i="27" s="1"/>
  <c r="AT399" i="27"/>
  <c r="AS436" i="27"/>
  <c r="AU436" i="27" s="1"/>
  <c r="AS518" i="27"/>
  <c r="AU518" i="27" s="1"/>
  <c r="AO821" i="27"/>
  <c r="AQ821" i="27" s="1"/>
  <c r="AT673" i="27"/>
  <c r="AO6" i="27"/>
  <c r="AQ6" i="27" s="1"/>
  <c r="N399" i="27"/>
  <c r="AZ430" i="27"/>
  <c r="AZ737" i="27"/>
  <c r="AW463" i="27"/>
  <c r="AT710" i="27"/>
  <c r="AS515" i="27"/>
  <c r="AP830" i="27"/>
  <c r="N412" i="27"/>
  <c r="N470" i="27"/>
  <c r="N594" i="27"/>
  <c r="BB837" i="27"/>
  <c r="BB717" i="27"/>
  <c r="AZ428" i="27"/>
  <c r="AZ616" i="27"/>
  <c r="AX737" i="27"/>
  <c r="AY737" i="27" s="1"/>
  <c r="AW474" i="27"/>
  <c r="AO451" i="27"/>
  <c r="AQ451" i="27" s="1"/>
  <c r="AZ597" i="27"/>
  <c r="AZ799" i="27"/>
  <c r="AX463" i="27"/>
  <c r="AY463" i="27" s="1"/>
  <c r="AP450" i="27"/>
  <c r="AZ546" i="27"/>
  <c r="AS826" i="27"/>
  <c r="N431" i="27"/>
  <c r="AS827" i="27"/>
  <c r="AU827" i="27" s="1"/>
  <c r="AT827" i="27"/>
  <c r="AS8" i="27"/>
  <c r="AU8" i="27" s="1"/>
  <c r="AT8" i="27"/>
  <c r="AT449" i="27"/>
  <c r="AS449" i="27"/>
  <c r="AS410" i="27"/>
  <c r="AU410" i="27" s="1"/>
  <c r="AT410" i="27"/>
  <c r="AT419" i="27"/>
  <c r="AS419" i="27"/>
  <c r="AU419" i="27" s="1"/>
  <c r="AT462" i="27"/>
  <c r="AS462" i="27"/>
  <c r="AU462" i="27" s="1"/>
  <c r="AT465" i="27"/>
  <c r="AS465" i="27"/>
  <c r="AS489" i="27"/>
  <c r="AU489" i="27" s="1"/>
  <c r="AT489" i="27"/>
  <c r="AT531" i="27"/>
  <c r="AS531" i="27"/>
  <c r="AU531" i="27" s="1"/>
  <c r="AS558" i="27"/>
  <c r="AU558" i="27" s="1"/>
  <c r="AT558" i="27"/>
  <c r="AW470" i="27"/>
  <c r="BB655" i="27"/>
  <c r="AZ622" i="27"/>
  <c r="AX443" i="27"/>
  <c r="AY443" i="27" s="1"/>
  <c r="AW830" i="27"/>
  <c r="AW418" i="27"/>
  <c r="AW458" i="27"/>
  <c r="AW459" i="27"/>
  <c r="AS829" i="27"/>
  <c r="AU829" i="27" s="1"/>
  <c r="AT829" i="27"/>
  <c r="AS541" i="27"/>
  <c r="AT541" i="27"/>
  <c r="AS397" i="27"/>
  <c r="AU397" i="27" s="1"/>
  <c r="AT397" i="27"/>
  <c r="AS429" i="27"/>
  <c r="AU429" i="27" s="1"/>
  <c r="AT429" i="27"/>
  <c r="AS467" i="27"/>
  <c r="AU467" i="27" s="1"/>
  <c r="AT467" i="27"/>
  <c r="AT487" i="27"/>
  <c r="AS487" i="27"/>
  <c r="AU487" i="27" s="1"/>
  <c r="AS519" i="27"/>
  <c r="AU519" i="27" s="1"/>
  <c r="AT519" i="27"/>
  <c r="AS524" i="27"/>
  <c r="AU524" i="27" s="1"/>
  <c r="AT524" i="27"/>
  <c r="AT553" i="27"/>
  <c r="AS553" i="27"/>
  <c r="AU553" i="27" s="1"/>
  <c r="AS561" i="27"/>
  <c r="AT561" i="27"/>
  <c r="AS583" i="27"/>
  <c r="BB443" i="27"/>
  <c r="BB457" i="27"/>
  <c r="BB626" i="27"/>
  <c r="BB747" i="27"/>
  <c r="AZ397" i="27"/>
  <c r="AZ558" i="27"/>
  <c r="AX396" i="27"/>
  <c r="AY396" i="27" s="1"/>
  <c r="AX536" i="27"/>
  <c r="AY536" i="27" s="1"/>
  <c r="AX669" i="27"/>
  <c r="AY669" i="27" s="1"/>
  <c r="AW832" i="27"/>
  <c r="AW436" i="27"/>
  <c r="AW460" i="27"/>
  <c r="AX561" i="27"/>
  <c r="AY561" i="27" s="1"/>
  <c r="AW431" i="27"/>
  <c r="AW457" i="27"/>
  <c r="BB795" i="27"/>
  <c r="AZ827" i="27"/>
  <c r="BB473" i="27"/>
  <c r="BB121" i="27"/>
  <c r="AZ541" i="27"/>
  <c r="AX415" i="27"/>
  <c r="AY415" i="27" s="1"/>
  <c r="AX470" i="27"/>
  <c r="AY470" i="27" s="1"/>
  <c r="AX525" i="27"/>
  <c r="AY525" i="27" s="1"/>
  <c r="AX657" i="27"/>
  <c r="AY657" i="27" s="1"/>
  <c r="AX132" i="27"/>
  <c r="AY132" i="27" s="1"/>
  <c r="AW437" i="27"/>
  <c r="AW445" i="27"/>
  <c r="AX445" i="27"/>
  <c r="AY445" i="27" s="1"/>
  <c r="BB560" i="27"/>
  <c r="BB764" i="27"/>
  <c r="AZ489" i="27"/>
  <c r="AZ553" i="27"/>
  <c r="AZ748" i="27"/>
  <c r="AZ671" i="27"/>
  <c r="AX403" i="27"/>
  <c r="AY403" i="27" s="1"/>
  <c r="AX552" i="27"/>
  <c r="AY552" i="27" s="1"/>
  <c r="AX753" i="27"/>
  <c r="AY753" i="27" s="1"/>
  <c r="AX794" i="27"/>
  <c r="AY794" i="27" s="1"/>
  <c r="AX31" i="27"/>
  <c r="AY31" i="27" s="1"/>
  <c r="AW449" i="27"/>
  <c r="AW469" i="27"/>
  <c r="AX506" i="27"/>
  <c r="AY506" i="27" s="1"/>
  <c r="AW506" i="27"/>
  <c r="BB650" i="27"/>
  <c r="BB680" i="27"/>
  <c r="BB787" i="27"/>
  <c r="BB78" i="27"/>
  <c r="BB104" i="27"/>
  <c r="AW399" i="27"/>
  <c r="AW456" i="27"/>
  <c r="AS498" i="27"/>
  <c r="AU498" i="27" s="1"/>
  <c r="AX420" i="27"/>
  <c r="AY420" i="27" s="1"/>
  <c r="AW420" i="27"/>
  <c r="AZ462" i="27"/>
  <c r="AX418" i="27"/>
  <c r="AY418" i="27" s="1"/>
  <c r="AX576" i="27"/>
  <c r="AY576" i="27" s="1"/>
  <c r="AW502" i="27"/>
  <c r="AW466" i="27"/>
  <c r="AW455" i="27"/>
  <c r="AX422" i="27"/>
  <c r="AY422" i="27" s="1"/>
  <c r="AW412" i="27"/>
  <c r="BB630" i="27"/>
  <c r="AX828" i="27"/>
  <c r="AY828" i="27" s="1"/>
  <c r="AW504" i="27"/>
  <c r="AX471" i="27"/>
  <c r="AY471" i="27" s="1"/>
  <c r="AW471" i="27"/>
  <c r="BO904" i="27"/>
  <c r="BB557" i="27"/>
  <c r="BB596" i="27"/>
  <c r="BB686" i="27"/>
  <c r="AZ498" i="27"/>
  <c r="AZ467" i="27"/>
  <c r="AZ688" i="27"/>
  <c r="AZ727" i="27"/>
  <c r="AZ142" i="27"/>
  <c r="AZ170" i="27"/>
  <c r="AX839" i="27"/>
  <c r="AY839" i="27" s="1"/>
  <c r="AX757" i="27"/>
  <c r="AY757" i="27" s="1"/>
  <c r="AW500" i="27"/>
  <c r="AW464" i="27"/>
  <c r="BB490" i="27"/>
  <c r="BN848" i="27"/>
  <c r="BB591" i="27"/>
  <c r="AX832" i="27"/>
  <c r="AY832" i="27" s="1"/>
  <c r="AX456" i="27"/>
  <c r="AY456" i="27" s="1"/>
  <c r="AP402" i="27"/>
  <c r="N509" i="27"/>
  <c r="N495" i="27"/>
  <c r="N582" i="27"/>
  <c r="N621" i="27"/>
  <c r="N723" i="27"/>
  <c r="N646" i="27"/>
  <c r="N799" i="27"/>
  <c r="AX736" i="27"/>
  <c r="AY736" i="27" s="1"/>
  <c r="AT408" i="27"/>
  <c r="AT454" i="27"/>
  <c r="AT479" i="27"/>
  <c r="AS540" i="27"/>
  <c r="AS584" i="27"/>
  <c r="N830" i="27"/>
  <c r="N539" i="27"/>
  <c r="N658" i="27"/>
  <c r="AP822" i="27"/>
  <c r="AO826" i="27"/>
  <c r="AQ826" i="27" s="1"/>
  <c r="N428" i="27"/>
  <c r="N460" i="27"/>
  <c r="N538" i="27"/>
  <c r="AT835" i="27"/>
  <c r="AO838" i="27"/>
  <c r="AQ838" i="27" s="1"/>
  <c r="N825" i="27"/>
  <c r="N426" i="27"/>
  <c r="N463" i="27"/>
  <c r="N529" i="27"/>
  <c r="N686" i="27"/>
  <c r="N765" i="27"/>
  <c r="N655" i="27"/>
  <c r="AO836" i="27"/>
  <c r="AQ836" i="27" s="1"/>
  <c r="N687" i="27"/>
  <c r="AP837" i="27"/>
  <c r="AO832" i="27"/>
  <c r="AQ832" i="27" s="1"/>
  <c r="N424" i="27"/>
  <c r="N474" i="27"/>
  <c r="N534" i="27"/>
  <c r="AT423" i="27"/>
  <c r="AS421" i="27"/>
  <c r="AS536" i="27"/>
  <c r="AU536" i="27" s="1"/>
  <c r="AT458" i="27"/>
  <c r="AP513" i="27"/>
  <c r="N447" i="27"/>
  <c r="N521" i="27"/>
  <c r="N734" i="27"/>
  <c r="N439" i="27"/>
  <c r="N417" i="27"/>
  <c r="N476" i="27"/>
  <c r="N598" i="27"/>
  <c r="N752" i="27"/>
  <c r="N679" i="27"/>
  <c r="AT441" i="27"/>
  <c r="AS434" i="27"/>
  <c r="AU434" i="27" s="1"/>
  <c r="AZ581" i="27"/>
  <c r="AP448" i="27"/>
  <c r="N486" i="27"/>
  <c r="N451" i="27"/>
  <c r="N482" i="27"/>
  <c r="N557" i="27"/>
  <c r="N591" i="27"/>
  <c r="N683" i="27"/>
  <c r="AT466" i="27"/>
  <c r="N450" i="27"/>
  <c r="AS556" i="27"/>
  <c r="AU556" i="27" s="1"/>
  <c r="AP398" i="27"/>
  <c r="N494" i="27"/>
  <c r="N610" i="27"/>
  <c r="N717" i="27"/>
  <c r="N823" i="27"/>
  <c r="N406" i="27"/>
  <c r="N492" i="27"/>
  <c r="N580" i="27"/>
  <c r="N605" i="27"/>
  <c r="N654" i="27"/>
  <c r="N405" i="27"/>
  <c r="N574" i="27"/>
  <c r="BB451" i="27"/>
  <c r="BB424" i="27"/>
  <c r="AX432" i="27"/>
  <c r="AY432" i="27" s="1"/>
  <c r="AW427" i="27"/>
  <c r="BB409" i="27"/>
  <c r="AW409" i="27"/>
  <c r="AX421" i="27"/>
  <c r="AY421" i="27" s="1"/>
  <c r="AW421" i="27"/>
  <c r="BP883" i="27"/>
  <c r="BB829" i="27"/>
  <c r="BB117" i="27"/>
  <c r="AX441" i="27"/>
  <c r="AY441" i="27" s="1"/>
  <c r="AX58" i="27"/>
  <c r="AY58" i="27" s="1"/>
  <c r="AW428" i="27"/>
  <c r="AW476" i="27"/>
  <c r="AW7" i="27"/>
  <c r="AX7" i="27"/>
  <c r="AY7" i="27" s="1"/>
  <c r="BB744" i="27"/>
  <c r="AX744" i="27"/>
  <c r="AY744" i="27" s="1"/>
  <c r="AW432" i="27"/>
  <c r="BO888" i="27"/>
  <c r="BB475" i="27"/>
  <c r="BB567" i="27"/>
  <c r="AX451" i="27"/>
  <c r="AY451" i="27" s="1"/>
  <c r="AX435" i="27"/>
  <c r="AY435" i="27" s="1"/>
  <c r="AX580" i="27"/>
  <c r="AY580" i="27" s="1"/>
  <c r="AX615" i="27"/>
  <c r="AY615" i="27" s="1"/>
  <c r="AW425" i="27"/>
  <c r="AW503" i="27"/>
  <c r="BB834" i="27"/>
  <c r="BB537" i="27"/>
  <c r="AX535" i="27"/>
  <c r="AY535" i="27" s="1"/>
  <c r="AX631" i="27"/>
  <c r="AY631" i="27" s="1"/>
  <c r="AW498" i="27"/>
  <c r="BB408" i="27"/>
  <c r="BB427" i="27"/>
  <c r="BB476" i="27"/>
  <c r="AX723" i="27"/>
  <c r="AY723" i="27" s="1"/>
  <c r="AW404" i="27"/>
  <c r="AW424" i="27"/>
  <c r="AX429" i="27"/>
  <c r="AY429" i="27" s="1"/>
  <c r="BP880" i="27"/>
  <c r="AW461" i="27"/>
  <c r="BB7" i="27"/>
  <c r="BB612" i="27"/>
  <c r="AX827" i="27"/>
  <c r="AY827" i="27" s="1"/>
  <c r="AX751" i="27"/>
  <c r="AY751" i="27" s="1"/>
  <c r="AX68" i="27"/>
  <c r="AY68" i="27" s="1"/>
  <c r="AW419" i="27"/>
  <c r="BB8" i="27"/>
  <c r="AW820" i="27"/>
  <c r="AW411" i="27"/>
  <c r="AW401" i="27"/>
  <c r="BB401" i="27"/>
  <c r="BN898" i="27"/>
  <c r="AX829" i="27"/>
  <c r="AY829" i="27" s="1"/>
  <c r="AW410" i="27"/>
  <c r="AX434" i="27"/>
  <c r="AY434" i="27" s="1"/>
  <c r="AW434" i="27"/>
  <c r="BM880" i="27"/>
  <c r="BB491" i="27"/>
  <c r="BB522" i="27"/>
  <c r="AX837" i="27"/>
  <c r="AY837" i="27" s="1"/>
  <c r="AX611" i="27"/>
  <c r="AY611" i="27" s="1"/>
  <c r="AX782" i="27"/>
  <c r="AY782" i="27" s="1"/>
  <c r="AW414" i="27"/>
  <c r="AW429" i="27"/>
  <c r="AW499" i="27"/>
  <c r="BB403" i="27"/>
  <c r="BN880" i="27"/>
  <c r="BB820" i="27"/>
  <c r="AX833" i="27"/>
  <c r="AY833" i="27" s="1"/>
  <c r="AW836" i="27"/>
  <c r="BB602" i="27"/>
  <c r="AX602" i="27"/>
  <c r="AY602" i="27" s="1"/>
  <c r="BB827" i="27"/>
  <c r="BB439" i="27"/>
  <c r="BB779" i="27"/>
  <c r="AT6" i="27"/>
  <c r="AS6" i="27"/>
  <c r="AS450" i="27"/>
  <c r="AT450" i="27"/>
  <c r="AZ450" i="27"/>
  <c r="AT414" i="27"/>
  <c r="AS414" i="27"/>
  <c r="AU414" i="27" s="1"/>
  <c r="AS433" i="27"/>
  <c r="AU433" i="27" s="1"/>
  <c r="AT433" i="27"/>
  <c r="AS460" i="27"/>
  <c r="AU460" i="27" s="1"/>
  <c r="AT460" i="27"/>
  <c r="AZ460" i="27"/>
  <c r="AS486" i="27"/>
  <c r="AU486" i="27" s="1"/>
  <c r="AT486" i="27"/>
  <c r="AS523" i="27"/>
  <c r="AT523" i="27"/>
  <c r="AT424" i="27"/>
  <c r="AT577" i="27"/>
  <c r="AS828" i="27"/>
  <c r="AU828" i="27" s="1"/>
  <c r="AT831" i="27"/>
  <c r="AT401" i="27"/>
  <c r="AT506" i="27"/>
  <c r="AS415" i="27"/>
  <c r="AU415" i="27" s="1"/>
  <c r="AT396" i="27"/>
  <c r="AT422" i="27"/>
  <c r="AT508" i="27"/>
  <c r="AS413" i="27"/>
  <c r="AU413" i="27" s="1"/>
  <c r="AT513" i="27"/>
  <c r="AT488" i="27"/>
  <c r="AS403" i="27"/>
  <c r="AT440" i="27"/>
  <c r="AT412" i="27"/>
  <c r="AT435" i="27"/>
  <c r="AT492" i="27"/>
  <c r="AS420" i="27"/>
  <c r="AU420" i="27" s="1"/>
  <c r="AS548" i="27"/>
  <c r="AS557" i="27"/>
  <c r="AU557" i="27" s="1"/>
  <c r="AT820" i="27"/>
  <c r="AT478" i="27"/>
  <c r="AT438" i="27"/>
  <c r="AT468" i="27"/>
  <c r="AT555" i="27"/>
  <c r="AT475" i="27"/>
  <c r="AT551" i="27"/>
  <c r="AS529" i="27"/>
  <c r="AU529" i="27" s="1"/>
  <c r="N688" i="27"/>
  <c r="N716" i="27"/>
  <c r="AO408" i="27"/>
  <c r="AQ408" i="27" s="1"/>
  <c r="N588" i="27"/>
  <c r="N780" i="27"/>
  <c r="N727" i="27"/>
  <c r="N725" i="27"/>
  <c r="N663" i="27"/>
  <c r="N609" i="27"/>
  <c r="N634" i="27"/>
  <c r="N736" i="27"/>
  <c r="AP828" i="27"/>
  <c r="AP397" i="27"/>
  <c r="AO440" i="27"/>
  <c r="AQ440" i="27" s="1"/>
  <c r="N401" i="27"/>
  <c r="N535" i="27"/>
  <c r="N579" i="27"/>
  <c r="N611" i="27"/>
  <c r="N760" i="27"/>
  <c r="N682" i="27"/>
  <c r="AO445" i="27"/>
  <c r="AQ445" i="27" s="1"/>
  <c r="N532" i="27"/>
  <c r="N561" i="27"/>
  <c r="N640" i="27"/>
  <c r="AP839" i="27"/>
  <c r="AO446" i="27"/>
  <c r="AQ446" i="27" s="1"/>
  <c r="N835" i="27"/>
  <c r="N505" i="27"/>
  <c r="N487" i="27"/>
  <c r="N837" i="27"/>
  <c r="N491" i="27"/>
  <c r="N767" i="27"/>
  <c r="N616" i="27"/>
  <c r="N800" i="27"/>
  <c r="N543" i="27"/>
  <c r="N772" i="27"/>
  <c r="N793" i="27"/>
  <c r="AO829" i="27"/>
  <c r="AQ829" i="27" s="1"/>
  <c r="AP541" i="27"/>
  <c r="N553" i="27"/>
  <c r="N629" i="27"/>
  <c r="N660" i="27"/>
  <c r="AO835" i="27"/>
  <c r="AQ835" i="27" s="1"/>
  <c r="N7" i="27"/>
  <c r="N421" i="27"/>
  <c r="N461" i="27"/>
  <c r="N551" i="27"/>
  <c r="N631" i="27"/>
  <c r="N720" i="27"/>
  <c r="N659" i="27"/>
  <c r="N798" i="27"/>
  <c r="AP438" i="27"/>
  <c r="N467" i="27"/>
  <c r="N748" i="27"/>
  <c r="N790" i="27"/>
  <c r="BH174" i="27"/>
  <c r="BH876" i="27"/>
  <c r="N409" i="27"/>
  <c r="N430" i="27"/>
  <c r="N468" i="27"/>
  <c r="N536" i="27"/>
  <c r="N584" i="27"/>
  <c r="N592" i="27"/>
  <c r="N622" i="27"/>
  <c r="N730" i="27"/>
  <c r="N740" i="27"/>
  <c r="N642" i="27"/>
  <c r="N681" i="27"/>
  <c r="N781" i="27"/>
  <c r="N445" i="27"/>
  <c r="N485" i="27"/>
  <c r="N564" i="27"/>
  <c r="N737" i="27"/>
  <c r="N774" i="27"/>
  <c r="N671" i="27"/>
  <c r="BH29" i="27"/>
  <c r="BH806" i="27"/>
  <c r="BH16" i="27"/>
  <c r="BH380" i="27"/>
  <c r="N442" i="27"/>
  <c r="N414" i="27"/>
  <c r="N464" i="27"/>
  <c r="N519" i="27"/>
  <c r="N549" i="27"/>
  <c r="N566" i="27"/>
  <c r="N623" i="27"/>
  <c r="N745" i="27"/>
  <c r="N739" i="27"/>
  <c r="N714" i="27"/>
  <c r="N674" i="27"/>
  <c r="BH149" i="27"/>
  <c r="BH362" i="27"/>
  <c r="N444" i="27"/>
  <c r="N403" i="27"/>
  <c r="N516" i="27"/>
  <c r="N573" i="27"/>
  <c r="N597" i="27"/>
  <c r="N615" i="27"/>
  <c r="N743" i="27"/>
  <c r="N762" i="27"/>
  <c r="N713" i="27"/>
  <c r="N672" i="27"/>
  <c r="N446" i="27"/>
  <c r="N502" i="27"/>
  <c r="N517" i="27"/>
  <c r="N571" i="27"/>
  <c r="N590" i="27"/>
  <c r="N742" i="27"/>
  <c r="N715" i="27"/>
  <c r="N836" i="27"/>
  <c r="N402" i="27"/>
  <c r="N433" i="27"/>
  <c r="N523" i="27"/>
  <c r="N544" i="27"/>
  <c r="N637" i="27"/>
  <c r="N649" i="27"/>
  <c r="N788" i="27"/>
  <c r="N435" i="27"/>
  <c r="N484" i="27"/>
  <c r="N524" i="27"/>
  <c r="N599" i="27"/>
  <c r="N749" i="27"/>
  <c r="N652" i="27"/>
  <c r="BN884" i="27"/>
  <c r="A904" i="27"/>
  <c r="BH904" i="27"/>
  <c r="BM901" i="27"/>
  <c r="BP901" i="27"/>
  <c r="BN901" i="27"/>
  <c r="BB687" i="27"/>
  <c r="BB709" i="27"/>
  <c r="BB755" i="27"/>
  <c r="AX836" i="27"/>
  <c r="AY836" i="27" s="1"/>
  <c r="AX400" i="27"/>
  <c r="AY400" i="27" s="1"/>
  <c r="AX399" i="27"/>
  <c r="AY399" i="27" s="1"/>
  <c r="AX613" i="27"/>
  <c r="AY613" i="27" s="1"/>
  <c r="AX745" i="27"/>
  <c r="AY745" i="27" s="1"/>
  <c r="AX649" i="27"/>
  <c r="AY649" i="27" s="1"/>
  <c r="AX454" i="27"/>
  <c r="AY454" i="27" s="1"/>
  <c r="BB454" i="27"/>
  <c r="BB492" i="27"/>
  <c r="AX492" i="27"/>
  <c r="AY492" i="27" s="1"/>
  <c r="BB833" i="27"/>
  <c r="BB407" i="27"/>
  <c r="BB431" i="27"/>
  <c r="BB507" i="27"/>
  <c r="BB708" i="27"/>
  <c r="BB749" i="27"/>
  <c r="AX518" i="27"/>
  <c r="AY518" i="27" s="1"/>
  <c r="AX581" i="27"/>
  <c r="AY581" i="27" s="1"/>
  <c r="AX821" i="27"/>
  <c r="AY821" i="27" s="1"/>
  <c r="AW821" i="27"/>
  <c r="BB530" i="27"/>
  <c r="AX530" i="27"/>
  <c r="AY530" i="27" s="1"/>
  <c r="AX595" i="27"/>
  <c r="AY595" i="27" s="1"/>
  <c r="BB595" i="27"/>
  <c r="BB450" i="27"/>
  <c r="AX433" i="27"/>
  <c r="AY433" i="27" s="1"/>
  <c r="AW819" i="27"/>
  <c r="AX819" i="27"/>
  <c r="AY819" i="27" s="1"/>
  <c r="AX621" i="27"/>
  <c r="AY621" i="27" s="1"/>
  <c r="AW507" i="27"/>
  <c r="BR845" i="27"/>
  <c r="BN899" i="27"/>
  <c r="BB824" i="27"/>
  <c r="BB459" i="27"/>
  <c r="BB628" i="27"/>
  <c r="BB762" i="27"/>
  <c r="BB664" i="27"/>
  <c r="AX409" i="27"/>
  <c r="AY409" i="27" s="1"/>
  <c r="AX486" i="27"/>
  <c r="AY486" i="27" s="1"/>
  <c r="AX517" i="27"/>
  <c r="AY517" i="27" s="1"/>
  <c r="AX584" i="27"/>
  <c r="AY584" i="27" s="1"/>
  <c r="AX775" i="27"/>
  <c r="AY775" i="27" s="1"/>
  <c r="AX651" i="27"/>
  <c r="AY651" i="27" s="1"/>
  <c r="AX102" i="27"/>
  <c r="AY102" i="27" s="1"/>
  <c r="AW440" i="27"/>
  <c r="AW448" i="27"/>
  <c r="AX448" i="27"/>
  <c r="AY448" i="27" s="1"/>
  <c r="AW6" i="27"/>
  <c r="AX6" i="27"/>
  <c r="AY6" i="27" s="1"/>
  <c r="AW822" i="27"/>
  <c r="AX822" i="27"/>
  <c r="AY822" i="27" s="1"/>
  <c r="AX440" i="27"/>
  <c r="AY440" i="27" s="1"/>
  <c r="BP888" i="27"/>
  <c r="BN904" i="27"/>
  <c r="BB819" i="27"/>
  <c r="BB400" i="27"/>
  <c r="BB575" i="27"/>
  <c r="BB722" i="27"/>
  <c r="AX461" i="27"/>
  <c r="AY461" i="27" s="1"/>
  <c r="AX677" i="27"/>
  <c r="AY677" i="27" s="1"/>
  <c r="AX69" i="27"/>
  <c r="AY69" i="27" s="1"/>
  <c r="AX472" i="27"/>
  <c r="AY472" i="27" s="1"/>
  <c r="BB472" i="27"/>
  <c r="AS897" i="27"/>
  <c r="AX607" i="27"/>
  <c r="AY607" i="27" s="1"/>
  <c r="BB546" i="27"/>
  <c r="AX546" i="27"/>
  <c r="AY546" i="27" s="1"/>
  <c r="BB550" i="27"/>
  <c r="BB608" i="27"/>
  <c r="BB625" i="27"/>
  <c r="BB666" i="27"/>
  <c r="AX824" i="27"/>
  <c r="AY824" i="27" s="1"/>
  <c r="AX444" i="27"/>
  <c r="AY444" i="27" s="1"/>
  <c r="AX483" i="27"/>
  <c r="AY483" i="27" s="1"/>
  <c r="AX562" i="27"/>
  <c r="AY562" i="27" s="1"/>
  <c r="AX637" i="27"/>
  <c r="AY637" i="27" s="1"/>
  <c r="AX713" i="27"/>
  <c r="AY713" i="27" s="1"/>
  <c r="AW444" i="27"/>
  <c r="AW541" i="27"/>
  <c r="AX541" i="27"/>
  <c r="AY541" i="27" s="1"/>
  <c r="AX397" i="27"/>
  <c r="AY397" i="27" s="1"/>
  <c r="AW397" i="27"/>
  <c r="BM899" i="27"/>
  <c r="BB542" i="27"/>
  <c r="AX726" i="27"/>
  <c r="AY726" i="27" s="1"/>
  <c r="AX673" i="27"/>
  <c r="AY673" i="27" s="1"/>
  <c r="AW446" i="27"/>
  <c r="AS822" i="27"/>
  <c r="AU822" i="27" s="1"/>
  <c r="AT822" i="27"/>
  <c r="AZ822" i="27"/>
  <c r="AS833" i="27"/>
  <c r="AU833" i="27" s="1"/>
  <c r="AZ833" i="27"/>
  <c r="AT833" i="27"/>
  <c r="AS448" i="27"/>
  <c r="AU448" i="27" s="1"/>
  <c r="AT448" i="27"/>
  <c r="AS404" i="27"/>
  <c r="AT404" i="27"/>
  <c r="AZ404" i="27"/>
  <c r="AS425" i="27"/>
  <c r="AU425" i="27" s="1"/>
  <c r="AT425" i="27"/>
  <c r="AT455" i="27"/>
  <c r="AS455" i="27"/>
  <c r="AS507" i="27"/>
  <c r="AT507" i="27"/>
  <c r="AS472" i="27"/>
  <c r="AU472" i="27" s="1"/>
  <c r="AT472" i="27"/>
  <c r="AT493" i="27"/>
  <c r="AS493" i="27"/>
  <c r="AU493" i="27" s="1"/>
  <c r="AT528" i="27"/>
  <c r="AS528" i="27"/>
  <c r="AU528" i="27" s="1"/>
  <c r="AZ528" i="27"/>
  <c r="AT550" i="27"/>
  <c r="AS550" i="27"/>
  <c r="AT581" i="27"/>
  <c r="AS581" i="27"/>
  <c r="AU581" i="27" s="1"/>
  <c r="AT570" i="27"/>
  <c r="AZ570" i="27"/>
  <c r="AT615" i="27"/>
  <c r="AZ615" i="27"/>
  <c r="AX554" i="27"/>
  <c r="AY554" i="27" s="1"/>
  <c r="AX442" i="27"/>
  <c r="AY442" i="27" s="1"/>
  <c r="BB442" i="27"/>
  <c r="AW402" i="27"/>
  <c r="AX402" i="27"/>
  <c r="AY402" i="27" s="1"/>
  <c r="BB826" i="27"/>
  <c r="BB404" i="27"/>
  <c r="AX838" i="27"/>
  <c r="AY838" i="27" s="1"/>
  <c r="AW838" i="27"/>
  <c r="BO880" i="27"/>
  <c r="BB901" i="27"/>
  <c r="BB496" i="27"/>
  <c r="BB593" i="27"/>
  <c r="AZ507" i="27"/>
  <c r="AX826" i="27"/>
  <c r="AY826" i="27" s="1"/>
  <c r="AX406" i="27"/>
  <c r="AY406" i="27" s="1"/>
  <c r="BB430" i="27"/>
  <c r="AX430" i="27"/>
  <c r="AY430" i="27" s="1"/>
  <c r="AZ425" i="27"/>
  <c r="AX570" i="27"/>
  <c r="AY570" i="27" s="1"/>
  <c r="AX773" i="27"/>
  <c r="AY773" i="27" s="1"/>
  <c r="AX438" i="27"/>
  <c r="AY438" i="27" s="1"/>
  <c r="BB438" i="27"/>
  <c r="AX508" i="27"/>
  <c r="AY508" i="27" s="1"/>
  <c r="AX83" i="27"/>
  <c r="AY83" i="27" s="1"/>
  <c r="AT722" i="27"/>
  <c r="AZ722" i="27"/>
  <c r="AZ786" i="27"/>
  <c r="AS836" i="27"/>
  <c r="AU836" i="27" s="1"/>
  <c r="AT836" i="27"/>
  <c r="AP827" i="27"/>
  <c r="AO827" i="27"/>
  <c r="AQ827" i="27" s="1"/>
  <c r="AO8" i="27"/>
  <c r="AQ8" i="27" s="1"/>
  <c r="AP8" i="27"/>
  <c r="AT837" i="27"/>
  <c r="AT444" i="27"/>
  <c r="AT428" i="27"/>
  <c r="AT535" i="27"/>
  <c r="AS821" i="27"/>
  <c r="AU821" i="27" s="1"/>
  <c r="AS461" i="27"/>
  <c r="AU461" i="27" s="1"/>
  <c r="AS532" i="27"/>
  <c r="AU532" i="27" s="1"/>
  <c r="AT838" i="27"/>
  <c r="AT406" i="27"/>
  <c r="AT470" i="27"/>
  <c r="AT495" i="27"/>
  <c r="AS819" i="27"/>
  <c r="AS402" i="27"/>
  <c r="AU402" i="27" s="1"/>
  <c r="AS456" i="27"/>
  <c r="AT485" i="27"/>
  <c r="AS830" i="27"/>
  <c r="AU830" i="27" s="1"/>
  <c r="AS445" i="27"/>
  <c r="AU445" i="27" s="1"/>
  <c r="AS457" i="27"/>
  <c r="AS517" i="27"/>
  <c r="AS502" i="27"/>
  <c r="AS525" i="27"/>
  <c r="AT411" i="27"/>
  <c r="AS500" i="27"/>
  <c r="AS480" i="27"/>
  <c r="AS539" i="27"/>
  <c r="AU539" i="27" s="1"/>
  <c r="AT451" i="27"/>
  <c r="AS579" i="27"/>
  <c r="AT7" i="27"/>
  <c r="AS499" i="27"/>
  <c r="AU499" i="27" s="1"/>
  <c r="AS484" i="27"/>
  <c r="AS464" i="27"/>
  <c r="BB823" i="27"/>
  <c r="BB825" i="27"/>
  <c r="BB405" i="27"/>
  <c r="BB426" i="27"/>
  <c r="BB417" i="27"/>
  <c r="AP417" i="27"/>
  <c r="BB509" i="27"/>
  <c r="AP509" i="27"/>
  <c r="BB474" i="27"/>
  <c r="AP474" i="27"/>
  <c r="BB494" i="27"/>
  <c r="AP494" i="27"/>
  <c r="AP538" i="27"/>
  <c r="BB521" i="27"/>
  <c r="AP521" i="27"/>
  <c r="AP574" i="27"/>
  <c r="AP568" i="27"/>
  <c r="BB601" i="27"/>
  <c r="AP601" i="27"/>
  <c r="BB610" i="27"/>
  <c r="AP610" i="27"/>
  <c r="BB617" i="27"/>
  <c r="AP617" i="27"/>
  <c r="BB733" i="27"/>
  <c r="AP426" i="27"/>
  <c r="AS501" i="27"/>
  <c r="A820" i="27"/>
  <c r="N820" i="27"/>
  <c r="A834" i="27"/>
  <c r="N834" i="27"/>
  <c r="A438" i="27"/>
  <c r="N438" i="27"/>
  <c r="A408" i="27"/>
  <c r="N408" i="27"/>
  <c r="A432" i="27"/>
  <c r="N432" i="27"/>
  <c r="A427" i="27"/>
  <c r="N427" i="27"/>
  <c r="A508" i="27"/>
  <c r="N508" i="27"/>
  <c r="A471" i="27"/>
  <c r="N471" i="27"/>
  <c r="A488" i="27"/>
  <c r="N488" i="27"/>
  <c r="A537" i="27"/>
  <c r="N537" i="27"/>
  <c r="A527" i="27"/>
  <c r="N527" i="27"/>
  <c r="A577" i="27"/>
  <c r="N577" i="27"/>
  <c r="A563" i="27"/>
  <c r="N563" i="27"/>
  <c r="A602" i="27"/>
  <c r="N602" i="27"/>
  <c r="A612" i="27"/>
  <c r="N612" i="27"/>
  <c r="A618" i="27"/>
  <c r="N618" i="27"/>
  <c r="A732" i="27"/>
  <c r="N732" i="27"/>
  <c r="A718" i="27"/>
  <c r="N718" i="27"/>
  <c r="A735" i="27"/>
  <c r="N735" i="27"/>
  <c r="A751" i="27"/>
  <c r="N751" i="27"/>
  <c r="A757" i="27"/>
  <c r="N757" i="27"/>
  <c r="A643" i="27"/>
  <c r="N643" i="27"/>
  <c r="A676" i="27"/>
  <c r="N676" i="27"/>
  <c r="A801" i="27"/>
  <c r="N801" i="27"/>
  <c r="A779" i="27"/>
  <c r="N779" i="27"/>
  <c r="AP834" i="27"/>
  <c r="AP831" i="27"/>
  <c r="AP449" i="27"/>
  <c r="AP7" i="27"/>
  <c r="AP824" i="27"/>
  <c r="AP819" i="27"/>
  <c r="AP733" i="27"/>
  <c r="AO442" i="27"/>
  <c r="AQ442" i="27" s="1"/>
  <c r="AO406" i="27"/>
  <c r="AQ406" i="27" s="1"/>
  <c r="AP820" i="27"/>
  <c r="AO820" i="27"/>
  <c r="AQ820" i="27" s="1"/>
  <c r="BB761" i="27"/>
  <c r="BB641" i="27"/>
  <c r="BB792" i="27"/>
  <c r="BB80" i="27"/>
  <c r="BB116" i="27"/>
  <c r="BB32" i="27"/>
  <c r="BB225" i="27"/>
  <c r="BB270" i="27"/>
  <c r="BB167" i="27"/>
  <c r="BB302" i="27"/>
  <c r="AO441" i="27"/>
  <c r="AQ441" i="27" s="1"/>
  <c r="AP833" i="27"/>
  <c r="AO833" i="27"/>
  <c r="AQ833" i="27" s="1"/>
  <c r="AP439" i="27"/>
  <c r="AO439" i="27"/>
  <c r="AQ439" i="27" s="1"/>
  <c r="AP116" i="27"/>
  <c r="N827" i="27"/>
  <c r="N8" i="27"/>
  <c r="N449" i="27"/>
  <c r="N410" i="27"/>
  <c r="N419" i="27"/>
  <c r="N498" i="27"/>
  <c r="N462" i="27"/>
  <c r="N465" i="27"/>
  <c r="N489" i="27"/>
  <c r="N531" i="27"/>
  <c r="N558" i="27"/>
  <c r="N583" i="27"/>
  <c r="N546" i="27"/>
  <c r="N589" i="27"/>
  <c r="N619" i="27"/>
  <c r="N709" i="27"/>
  <c r="N771" i="27"/>
  <c r="N645" i="27"/>
  <c r="N678" i="27"/>
  <c r="N802" i="27"/>
  <c r="N828" i="27"/>
  <c r="N513" i="27"/>
  <c r="N398" i="27"/>
  <c r="N415" i="27"/>
  <c r="N422" i="27"/>
  <c r="N504" i="27"/>
  <c r="N457" i="27"/>
  <c r="N481" i="27"/>
  <c r="N478" i="27"/>
  <c r="N522" i="27"/>
  <c r="N555" i="27"/>
  <c r="N569" i="27"/>
  <c r="N608" i="27"/>
  <c r="N628" i="27"/>
  <c r="N636" i="27"/>
  <c r="N710" i="27"/>
  <c r="N770" i="27"/>
  <c r="N758" i="27"/>
  <c r="N794" i="27"/>
  <c r="N829" i="27"/>
  <c r="N541" i="27"/>
  <c r="N397" i="27"/>
  <c r="N413" i="27"/>
  <c r="N429" i="27"/>
  <c r="N500" i="27"/>
  <c r="N542" i="27"/>
  <c r="N606" i="27"/>
  <c r="N624" i="27"/>
  <c r="N639" i="27"/>
  <c r="N738" i="27"/>
  <c r="N769" i="27"/>
  <c r="N657" i="27"/>
  <c r="N677" i="27"/>
  <c r="N826" i="27"/>
  <c r="N440" i="27"/>
  <c r="N400" i="27"/>
  <c r="N407" i="27"/>
  <c r="N436" i="27"/>
  <c r="N496" i="27"/>
  <c r="N469" i="27"/>
  <c r="N483" i="27"/>
  <c r="N518" i="27"/>
  <c r="N526" i="27"/>
  <c r="N554" i="27"/>
  <c r="N562" i="27"/>
  <c r="N604" i="27"/>
  <c r="N627" i="27"/>
  <c r="N707" i="27"/>
  <c r="N741" i="27"/>
  <c r="N755" i="27"/>
  <c r="N839" i="27"/>
  <c r="N441" i="27"/>
  <c r="N396" i="27"/>
  <c r="N423" i="27"/>
  <c r="N437" i="27"/>
  <c r="N497" i="27"/>
  <c r="N473" i="27"/>
  <c r="N479" i="27"/>
  <c r="N540" i="27"/>
  <c r="N533" i="27"/>
  <c r="N578" i="27"/>
  <c r="N572" i="27"/>
  <c r="N596" i="27"/>
  <c r="N731" i="27"/>
  <c r="N647" i="27"/>
  <c r="N661" i="27"/>
  <c r="N673" i="27"/>
  <c r="N796" i="27"/>
  <c r="N600" i="27"/>
  <c r="N607" i="27"/>
  <c r="N768" i="27"/>
  <c r="N775" i="27"/>
  <c r="N648" i="27"/>
  <c r="N789" i="27"/>
  <c r="N822" i="27"/>
  <c r="N833" i="27"/>
  <c r="N448" i="27"/>
  <c r="N404" i="27"/>
  <c r="N425" i="27"/>
  <c r="N455" i="27"/>
  <c r="N507" i="27"/>
  <c r="N472" i="27"/>
  <c r="N493" i="27"/>
  <c r="N528" i="27"/>
  <c r="N550" i="27"/>
  <c r="N581" i="27"/>
  <c r="N746" i="27"/>
  <c r="N728" i="27"/>
  <c r="N763" i="27"/>
  <c r="N651" i="27"/>
  <c r="N667" i="27"/>
  <c r="N675" i="27"/>
  <c r="N791" i="27"/>
  <c r="BB351" i="27"/>
  <c r="BB366" i="27"/>
  <c r="BB700" i="27"/>
  <c r="BB867" i="27"/>
  <c r="BP848" i="27"/>
  <c r="BP845" i="27"/>
  <c r="BN843" i="27"/>
  <c r="BP897" i="27"/>
  <c r="BN897" i="27"/>
  <c r="BR843" i="27"/>
  <c r="BN903" i="27"/>
  <c r="BO883" i="27"/>
  <c r="BR848" i="27"/>
  <c r="BM843" i="27"/>
  <c r="BR897" i="27"/>
  <c r="BO897" i="27"/>
  <c r="BR903" i="27"/>
  <c r="BO903" i="27"/>
  <c r="BP843" i="27"/>
  <c r="AP405" i="27"/>
  <c r="AO825" i="27"/>
  <c r="AQ825" i="27" s="1"/>
  <c r="N568" i="27"/>
  <c r="N601" i="27"/>
  <c r="N617" i="27"/>
  <c r="N733" i="27"/>
  <c r="N721" i="27"/>
  <c r="N761" i="27"/>
  <c r="N750" i="27"/>
  <c r="N756" i="27"/>
  <c r="N641" i="27"/>
  <c r="N792" i="27"/>
  <c r="N785" i="27"/>
  <c r="AP823" i="27"/>
  <c r="AO823" i="27"/>
  <c r="AQ823" i="27" s="1"/>
  <c r="AX834" i="27"/>
  <c r="AY834" i="27" s="1"/>
  <c r="AW408" i="27"/>
  <c r="AS426" i="27"/>
  <c r="AU426" i="27" s="1"/>
  <c r="AS417" i="27"/>
  <c r="AS509" i="27"/>
  <c r="AS474" i="27"/>
  <c r="AU474" i="27" s="1"/>
  <c r="AS494" i="27"/>
  <c r="AU494" i="27" s="1"/>
  <c r="AS538" i="27"/>
  <c r="AS521" i="27"/>
  <c r="AS574" i="27"/>
  <c r="BH417" i="27"/>
  <c r="BH721" i="27"/>
  <c r="BH133" i="27"/>
  <c r="BH167" i="27"/>
  <c r="BH867" i="27"/>
  <c r="AZ474" i="27"/>
  <c r="AZ761" i="27"/>
  <c r="AZ244" i="27"/>
  <c r="AS405" i="27"/>
  <c r="AU405" i="27" s="1"/>
  <c r="AO405" i="27"/>
  <c r="AQ405" i="27" s="1"/>
  <c r="BH426" i="27"/>
  <c r="BH601" i="27"/>
  <c r="BH792" i="27"/>
  <c r="BH208" i="27"/>
  <c r="BH324" i="27"/>
  <c r="BB447" i="27"/>
  <c r="AZ447" i="27"/>
  <c r="AZ521" i="27"/>
  <c r="AZ679" i="27"/>
  <c r="AZ194" i="27"/>
  <c r="AZ351" i="27"/>
  <c r="AS447" i="27"/>
  <c r="AU447" i="27" s="1"/>
  <c r="AP825" i="27"/>
  <c r="BH538" i="27"/>
  <c r="BH756" i="27"/>
  <c r="BH32" i="27"/>
  <c r="BH351" i="27"/>
  <c r="AZ494" i="27"/>
  <c r="AS825" i="27"/>
  <c r="BH447" i="27"/>
  <c r="BH568" i="27"/>
  <c r="BH679" i="27"/>
  <c r="BH178" i="27"/>
  <c r="BH302" i="27"/>
  <c r="BH700" i="27"/>
  <c r="AZ133" i="27"/>
  <c r="AT823" i="27"/>
  <c r="AS823" i="27"/>
  <c r="AU823" i="27" s="1"/>
  <c r="BH509" i="27"/>
  <c r="BH610" i="27"/>
  <c r="BH641" i="27"/>
  <c r="BH141" i="27"/>
  <c r="BH270" i="27"/>
  <c r="BH807" i="27"/>
  <c r="AZ509" i="27"/>
  <c r="AZ617" i="27"/>
  <c r="AZ641" i="27"/>
  <c r="AZ84" i="27"/>
  <c r="AZ15" i="27"/>
  <c r="AZ270" i="27"/>
  <c r="AZ366" i="27"/>
  <c r="AZ872" i="27"/>
  <c r="AZ843" i="27"/>
  <c r="BM845" i="27"/>
  <c r="BN845" i="27"/>
  <c r="BH405" i="27"/>
  <c r="BH617" i="27"/>
  <c r="BH84" i="27"/>
  <c r="BH225" i="27"/>
  <c r="BH375" i="27"/>
  <c r="AZ825" i="27"/>
  <c r="AZ574" i="27"/>
  <c r="AZ792" i="27"/>
  <c r="AZ208" i="27"/>
  <c r="AZ324" i="27"/>
  <c r="AW823" i="27"/>
  <c r="BH825" i="27"/>
  <c r="BH521" i="27"/>
  <c r="BH761" i="27"/>
  <c r="BH88" i="27"/>
  <c r="BH244" i="27"/>
  <c r="BH366" i="27"/>
  <c r="AZ405" i="27"/>
  <c r="AZ568" i="27"/>
  <c r="AZ721" i="27"/>
  <c r="AZ80" i="27"/>
  <c r="AZ178" i="27"/>
  <c r="AZ43" i="27"/>
  <c r="AZ375" i="27"/>
  <c r="AX447" i="27"/>
  <c r="AY447" i="27" s="1"/>
  <c r="BB903" i="27"/>
  <c r="BP899" i="27"/>
  <c r="BR899" i="27"/>
  <c r="BH474" i="27"/>
  <c r="BH733" i="27"/>
  <c r="BH785" i="27"/>
  <c r="BH15" i="27"/>
  <c r="BH43" i="27"/>
  <c r="AZ426" i="27"/>
  <c r="AZ610" i="27"/>
  <c r="AZ750" i="27"/>
  <c r="AZ88" i="27"/>
  <c r="AZ32" i="27"/>
  <c r="AZ167" i="27"/>
  <c r="AZ700" i="27"/>
  <c r="BR844" i="27"/>
  <c r="BN844" i="27"/>
  <c r="BM844" i="27"/>
  <c r="AZ880" i="27"/>
  <c r="BH494" i="27"/>
  <c r="BH750" i="27"/>
  <c r="BH116" i="27"/>
  <c r="BH255" i="27"/>
  <c r="AZ417" i="27"/>
  <c r="AZ601" i="27"/>
  <c r="AZ733" i="27"/>
  <c r="AZ785" i="27"/>
  <c r="AZ141" i="27"/>
  <c r="AZ255" i="27"/>
  <c r="AZ297" i="27"/>
  <c r="AZ867" i="27"/>
  <c r="AX825" i="27"/>
  <c r="AY825" i="27" s="1"/>
  <c r="BH823" i="27"/>
  <c r="BH574" i="27"/>
  <c r="BH80" i="27"/>
  <c r="BH194" i="27"/>
  <c r="BH297" i="27"/>
  <c r="BH872" i="27"/>
  <c r="AZ823" i="27"/>
  <c r="AZ538" i="27"/>
  <c r="AZ756" i="27"/>
  <c r="AZ116" i="27"/>
  <c r="AZ225" i="27"/>
  <c r="AZ302" i="27"/>
  <c r="AZ807" i="27"/>
  <c r="BP844" i="27"/>
  <c r="BR883" i="27"/>
  <c r="BN883" i="27"/>
  <c r="BP895" i="27"/>
  <c r="BR895" i="27"/>
  <c r="BN895" i="27"/>
  <c r="BO895" i="27"/>
  <c r="AW438" i="27"/>
  <c r="AX835" i="27"/>
  <c r="AY835" i="27" s="1"/>
  <c r="AP447" i="27"/>
  <c r="BO884" i="27"/>
  <c r="BP884" i="27"/>
  <c r="BM884" i="27"/>
  <c r="BN905" i="27"/>
  <c r="BP905" i="27"/>
  <c r="BR905" i="27"/>
  <c r="BM905" i="27"/>
  <c r="BR882" i="27"/>
  <c r="BO882" i="27"/>
  <c r="BP882" i="27"/>
  <c r="BR904" i="27"/>
  <c r="BB845" i="27"/>
  <c r="BM848" i="27"/>
  <c r="AT564" i="27"/>
  <c r="AZ845" i="27"/>
  <c r="BR898" i="27"/>
  <c r="BP898" i="27"/>
  <c r="BO898" i="27"/>
  <c r="BP881" i="27"/>
  <c r="BR881" i="27"/>
  <c r="BO881" i="27"/>
  <c r="BN881" i="27"/>
  <c r="BN882" i="27"/>
  <c r="BM882" i="27"/>
  <c r="AT899" i="27"/>
  <c r="BO846" i="27"/>
  <c r="BN846" i="27"/>
  <c r="BP846" i="27"/>
  <c r="BO901" i="27"/>
  <c r="BR901" i="27"/>
  <c r="BH895" i="27"/>
  <c r="BH897" i="27"/>
  <c r="BH888" i="27"/>
  <c r="BH846" i="27"/>
  <c r="BH882" i="27"/>
  <c r="BH843" i="27"/>
  <c r="BH881" i="27"/>
  <c r="BH900" i="27"/>
  <c r="AZ897" i="27"/>
  <c r="AZ848" i="27"/>
  <c r="AZ895" i="27"/>
  <c r="AO897" i="27"/>
  <c r="AQ897" i="27" s="1"/>
  <c r="AW898" i="27"/>
  <c r="AP897" i="27"/>
  <c r="BR885" i="27"/>
  <c r="BP885" i="27"/>
  <c r="BH884" i="27"/>
  <c r="AZ899" i="27"/>
  <c r="AP901" i="27"/>
  <c r="AZ904" i="27"/>
  <c r="AO844" i="27"/>
  <c r="AQ844" i="27" s="1"/>
  <c r="AZ888" i="27"/>
  <c r="AP885" i="27"/>
  <c r="AX848" i="27"/>
  <c r="AY848" i="27" s="1"/>
  <c r="AW903" i="27"/>
  <c r="AO904" i="27"/>
  <c r="AQ904" i="27" s="1"/>
  <c r="AS845" i="27"/>
  <c r="AW845" i="27"/>
  <c r="AX845" i="27"/>
  <c r="AY845" i="27" s="1"/>
  <c r="AW904" i="27"/>
  <c r="AP888" i="27"/>
  <c r="AT845" i="27"/>
  <c r="BB888" i="27"/>
  <c r="AX844" i="27"/>
  <c r="AY844" i="27" s="1"/>
  <c r="AX903" i="27"/>
  <c r="AY903" i="27" s="1"/>
  <c r="AP843" i="27"/>
  <c r="AX904" i="27"/>
  <c r="AY904" i="27" s="1"/>
  <c r="AT901" i="27"/>
  <c r="AP848" i="27"/>
  <c r="AZ883" i="27"/>
  <c r="AZ900" i="27"/>
  <c r="AS844" i="27"/>
  <c r="AP895" i="27"/>
  <c r="AP905" i="27"/>
  <c r="AO900" i="27"/>
  <c r="AQ900" i="27" s="1"/>
  <c r="N843" i="27"/>
  <c r="AZ844" i="27"/>
  <c r="BR846" i="27"/>
  <c r="BO885" i="27"/>
  <c r="BO900" i="27"/>
  <c r="BN900" i="27"/>
  <c r="BR900" i="27"/>
  <c r="BN885" i="27"/>
  <c r="BM900" i="27"/>
  <c r="N881" i="27"/>
  <c r="BH883" i="27"/>
  <c r="BH885" i="27"/>
  <c r="N885" i="27"/>
  <c r="BH848" i="27"/>
  <c r="N848" i="27"/>
  <c r="BH844" i="27"/>
  <c r="N845" i="27"/>
  <c r="BH845" i="27"/>
  <c r="BH901" i="27"/>
  <c r="BH880" i="27"/>
  <c r="BH898" i="27"/>
  <c r="N895" i="27"/>
  <c r="BH903" i="27"/>
  <c r="N904" i="27"/>
  <c r="N883" i="27"/>
  <c r="BH905" i="27"/>
  <c r="N905" i="27"/>
  <c r="N899" i="27"/>
  <c r="N897" i="27"/>
  <c r="BH899" i="27"/>
  <c r="N898" i="27"/>
  <c r="A900" i="27"/>
  <c r="AO846" i="27"/>
  <c r="AQ846" i="27" s="1"/>
  <c r="BB897" i="27"/>
  <c r="AW843" i="27"/>
  <c r="AS880" i="27"/>
  <c r="AO845" i="27"/>
  <c r="AQ845" i="27" s="1"/>
  <c r="AW897" i="27"/>
  <c r="BB899" i="27"/>
  <c r="AW888" i="27"/>
  <c r="BB898" i="27"/>
  <c r="AT888" i="27"/>
  <c r="BB880" i="27"/>
  <c r="AX881" i="27"/>
  <c r="AY881" i="27" s="1"/>
  <c r="AT900" i="27"/>
  <c r="BB907" i="27"/>
  <c r="AT843" i="27"/>
  <c r="AS904" i="27"/>
  <c r="AU904" i="27" s="1"/>
  <c r="AT846" i="27"/>
  <c r="AX899" i="27"/>
  <c r="AY899" i="27" s="1"/>
  <c r="AO883" i="27"/>
  <c r="AQ883" i="27" s="1"/>
  <c r="AZ846" i="27"/>
  <c r="AX901" i="27"/>
  <c r="AY901" i="27" s="1"/>
  <c r="AW900" i="27"/>
  <c r="AX900" i="27"/>
  <c r="AY900" i="27" s="1"/>
  <c r="BB882" i="27"/>
  <c r="AW884" i="27"/>
  <c r="BB884" i="27"/>
  <c r="AW905" i="27"/>
  <c r="BB905" i="27"/>
  <c r="AS881" i="27"/>
  <c r="AZ881" i="27"/>
  <c r="AS898" i="27"/>
  <c r="AZ898" i="27"/>
  <c r="AW885" i="27"/>
  <c r="AX885" i="27"/>
  <c r="AY885" i="27" s="1"/>
  <c r="AS882" i="27"/>
  <c r="AU882" i="27" s="1"/>
  <c r="AZ882" i="27"/>
  <c r="AT882" i="27"/>
  <c r="AT898" i="27"/>
  <c r="AP882" i="27"/>
  <c r="AO882" i="27"/>
  <c r="AQ882" i="27" s="1"/>
  <c r="AX884" i="27"/>
  <c r="AY884" i="27" s="1"/>
  <c r="BB846" i="27"/>
  <c r="AX846" i="27"/>
  <c r="AY846" i="27" s="1"/>
  <c r="AZ885" i="27"/>
  <c r="AT885" i="27"/>
  <c r="AS885" i="27"/>
  <c r="AU885" i="27" s="1"/>
  <c r="AT881" i="27"/>
  <c r="AO903" i="27"/>
  <c r="AQ903" i="27" s="1"/>
  <c r="BB881" i="27"/>
  <c r="AX883" i="27"/>
  <c r="AY883" i="27" s="1"/>
  <c r="AX895" i="27"/>
  <c r="AY895" i="27" s="1"/>
  <c r="AW901" i="27"/>
  <c r="AT880" i="27"/>
  <c r="AS848" i="27"/>
  <c r="AU848" i="27" s="1"/>
  <c r="AO884" i="27"/>
  <c r="AQ884" i="27" s="1"/>
  <c r="BB883" i="27"/>
  <c r="AZ901" i="27"/>
  <c r="AX882" i="27"/>
  <c r="AY882" i="27" s="1"/>
  <c r="AW880" i="27"/>
  <c r="N882" i="27"/>
  <c r="N903" i="27"/>
  <c r="A844" i="27"/>
  <c r="N888" i="27"/>
  <c r="A846" i="27"/>
  <c r="AT883" i="27"/>
  <c r="AT895" i="27"/>
  <c r="AP880" i="27"/>
  <c r="N884" i="27"/>
  <c r="AT903" i="27"/>
  <c r="AP899" i="27"/>
  <c r="A901" i="27"/>
  <c r="A880" i="27"/>
  <c r="AZ903" i="27"/>
  <c r="AT884" i="27"/>
  <c r="AT905" i="27"/>
  <c r="AP881" i="27"/>
  <c r="AP898" i="27"/>
  <c r="BB848" i="27"/>
  <c r="AZ884" i="27"/>
  <c r="AZ905" i="27"/>
  <c r="AW907" i="27"/>
  <c r="AW906" i="27"/>
  <c r="BB902" i="27"/>
  <c r="BB906" i="27"/>
  <c r="AX907" i="27"/>
  <c r="AY907" i="27" s="1"/>
  <c r="AW902" i="27"/>
  <c r="AS907" i="27"/>
  <c r="AT907" i="27"/>
  <c r="AS906" i="27"/>
  <c r="AT906" i="27"/>
  <c r="AS902" i="27"/>
  <c r="AT902" i="27"/>
  <c r="AO907" i="27"/>
  <c r="AQ907" i="27" s="1"/>
  <c r="AP907" i="27"/>
  <c r="AZ907" i="27"/>
  <c r="AZ906" i="27"/>
  <c r="AO906" i="27"/>
  <c r="AQ906" i="27" s="1"/>
  <c r="AO902" i="27"/>
  <c r="AQ902" i="27" s="1"/>
  <c r="AP902" i="27"/>
  <c r="AZ902" i="27"/>
  <c r="A906" i="27"/>
  <c r="BH906" i="27"/>
  <c r="A902" i="27"/>
  <c r="BH902" i="27"/>
  <c r="A907" i="27"/>
  <c r="BH907" i="27"/>
  <c r="BN906" i="27"/>
  <c r="BP906" i="27"/>
  <c r="BO906" i="27"/>
  <c r="BM906" i="27"/>
  <c r="BR906" i="27"/>
  <c r="BN902" i="27"/>
  <c r="BO902" i="27"/>
  <c r="BP902" i="27"/>
  <c r="BM902" i="27"/>
  <c r="BR902" i="27"/>
  <c r="BR907" i="27"/>
  <c r="BO907" i="27"/>
  <c r="BP907" i="27"/>
  <c r="BN907" i="27"/>
  <c r="BM907" i="27"/>
  <c r="S2" i="37" l="1"/>
  <c r="S6" i="37"/>
  <c r="S10" i="37"/>
  <c r="S14" i="37"/>
  <c r="S18" i="37"/>
  <c r="S22" i="37"/>
  <c r="S26" i="37"/>
  <c r="S30" i="37"/>
  <c r="S34" i="37"/>
  <c r="S38" i="37"/>
  <c r="S42" i="37"/>
  <c r="S46" i="37"/>
  <c r="S50" i="37"/>
  <c r="S54" i="37"/>
  <c r="S58" i="37"/>
  <c r="S62" i="37"/>
  <c r="S66" i="37"/>
  <c r="S70" i="37"/>
  <c r="S74" i="37"/>
  <c r="S78" i="37"/>
  <c r="S82" i="37"/>
  <c r="S86" i="37"/>
  <c r="S90" i="37"/>
  <c r="S94" i="37"/>
  <c r="S98" i="37"/>
  <c r="S102" i="37"/>
  <c r="S106" i="37"/>
  <c r="S110" i="37"/>
  <c r="S114" i="37"/>
  <c r="S118" i="37"/>
  <c r="S122" i="37"/>
  <c r="S126" i="37"/>
  <c r="S130" i="37"/>
  <c r="S134" i="37"/>
  <c r="S138" i="37"/>
  <c r="S142" i="37"/>
  <c r="S146" i="37"/>
  <c r="S150" i="37"/>
  <c r="S154" i="37"/>
  <c r="S158" i="37"/>
  <c r="S162" i="37"/>
  <c r="S166" i="37"/>
  <c r="S170" i="37"/>
  <c r="S174" i="37"/>
  <c r="S178" i="37"/>
  <c r="S182" i="37"/>
  <c r="S186" i="37"/>
  <c r="S190" i="37"/>
  <c r="T3" i="37"/>
  <c r="T7" i="37"/>
  <c r="T11" i="37"/>
  <c r="T15" i="37"/>
  <c r="T19" i="37"/>
  <c r="T23" i="37"/>
  <c r="T27" i="37"/>
  <c r="T31" i="37"/>
  <c r="T35" i="37"/>
  <c r="T39" i="37"/>
  <c r="T43" i="37"/>
  <c r="T47" i="37"/>
  <c r="T51" i="37"/>
  <c r="T55" i="37"/>
  <c r="T59" i="37"/>
  <c r="T63" i="37"/>
  <c r="T67" i="37"/>
  <c r="T71" i="37"/>
  <c r="T75" i="37"/>
  <c r="T79" i="37"/>
  <c r="T83" i="37"/>
  <c r="T87" i="37"/>
  <c r="T91" i="37"/>
  <c r="S3" i="37"/>
  <c r="S7" i="37"/>
  <c r="S11" i="37"/>
  <c r="S15" i="37"/>
  <c r="S19" i="37"/>
  <c r="S23" i="37"/>
  <c r="S27" i="37"/>
  <c r="S31" i="37"/>
  <c r="S35" i="37"/>
  <c r="S39" i="37"/>
  <c r="S43" i="37"/>
  <c r="S47" i="37"/>
  <c r="S51" i="37"/>
  <c r="S55" i="37"/>
  <c r="S59" i="37"/>
  <c r="S63" i="37"/>
  <c r="S67" i="37"/>
  <c r="S71" i="37"/>
  <c r="S75" i="37"/>
  <c r="S79" i="37"/>
  <c r="S83" i="37"/>
  <c r="S87" i="37"/>
  <c r="S91" i="37"/>
  <c r="S95" i="37"/>
  <c r="S99" i="37"/>
  <c r="S103" i="37"/>
  <c r="S107" i="37"/>
  <c r="S111" i="37"/>
  <c r="S115" i="37"/>
  <c r="S119" i="37"/>
  <c r="S123" i="37"/>
  <c r="S127" i="37"/>
  <c r="S131" i="37"/>
  <c r="S135" i="37"/>
  <c r="S139" i="37"/>
  <c r="S143" i="37"/>
  <c r="S147" i="37"/>
  <c r="S151" i="37"/>
  <c r="S155" i="37"/>
  <c r="S159" i="37"/>
  <c r="S163" i="37"/>
  <c r="S167" i="37"/>
  <c r="S171" i="37"/>
  <c r="S175" i="37"/>
  <c r="S179" i="37"/>
  <c r="S183" i="37"/>
  <c r="S187" i="37"/>
  <c r="S191" i="37"/>
  <c r="T4" i="37"/>
  <c r="T8" i="37"/>
  <c r="T12" i="37"/>
  <c r="T16" i="37"/>
  <c r="T20" i="37"/>
  <c r="T24" i="37"/>
  <c r="T28" i="37"/>
  <c r="T32" i="37"/>
  <c r="T36" i="37"/>
  <c r="T40" i="37"/>
  <c r="T44" i="37"/>
  <c r="T48" i="37"/>
  <c r="T52" i="37"/>
  <c r="T56" i="37"/>
  <c r="T60" i="37"/>
  <c r="T64" i="37"/>
  <c r="T68" i="37"/>
  <c r="T72" i="37"/>
  <c r="T76" i="37"/>
  <c r="T80" i="37"/>
  <c r="T84" i="37"/>
  <c r="T88" i="37"/>
  <c r="T92" i="37"/>
  <c r="T96" i="37"/>
  <c r="T100" i="37"/>
  <c r="T104" i="37"/>
  <c r="T108" i="37"/>
  <c r="T112" i="37"/>
  <c r="T116" i="37"/>
  <c r="T120" i="37"/>
  <c r="T124" i="37"/>
  <c r="T128" i="37"/>
  <c r="T132" i="37"/>
  <c r="T136" i="37"/>
  <c r="T140" i="37"/>
  <c r="T144" i="37"/>
  <c r="T148" i="37"/>
  <c r="S4" i="37"/>
  <c r="S8" i="37"/>
  <c r="S12" i="37"/>
  <c r="S16" i="37"/>
  <c r="S20" i="37"/>
  <c r="S24" i="37"/>
  <c r="S28" i="37"/>
  <c r="S32" i="37"/>
  <c r="S36" i="37"/>
  <c r="S40" i="37"/>
  <c r="S44" i="37"/>
  <c r="S48" i="37"/>
  <c r="S52" i="37"/>
  <c r="S56" i="37"/>
  <c r="S60" i="37"/>
  <c r="S64" i="37"/>
  <c r="S68" i="37"/>
  <c r="S72" i="37"/>
  <c r="S76" i="37"/>
  <c r="S80" i="37"/>
  <c r="S84" i="37"/>
  <c r="S88" i="37"/>
  <c r="S92" i="37"/>
  <c r="S96" i="37"/>
  <c r="S100" i="37"/>
  <c r="S104" i="37"/>
  <c r="S108" i="37"/>
  <c r="S112" i="37"/>
  <c r="S116" i="37"/>
  <c r="S120" i="37"/>
  <c r="S124" i="37"/>
  <c r="S128" i="37"/>
  <c r="S132" i="37"/>
  <c r="S136" i="37"/>
  <c r="S140" i="37"/>
  <c r="S144" i="37"/>
  <c r="S148" i="37"/>
  <c r="S152" i="37"/>
  <c r="S156" i="37"/>
  <c r="S160" i="37"/>
  <c r="S164" i="37"/>
  <c r="S168" i="37"/>
  <c r="S172" i="37"/>
  <c r="S176" i="37"/>
  <c r="S180" i="37"/>
  <c r="S184" i="37"/>
  <c r="S188" i="37"/>
  <c r="S192" i="37"/>
  <c r="T5" i="37"/>
  <c r="T9" i="37"/>
  <c r="T13" i="37"/>
  <c r="T17" i="37"/>
  <c r="T21" i="37"/>
  <c r="T25" i="37"/>
  <c r="T29" i="37"/>
  <c r="T33" i="37"/>
  <c r="T37" i="37"/>
  <c r="S5" i="37"/>
  <c r="S21" i="37"/>
  <c r="S37" i="37"/>
  <c r="S53" i="37"/>
  <c r="S69" i="37"/>
  <c r="S85" i="37"/>
  <c r="S101" i="37"/>
  <c r="S117" i="37"/>
  <c r="S133" i="37"/>
  <c r="S149" i="37"/>
  <c r="S165" i="37"/>
  <c r="S181" i="37"/>
  <c r="T6" i="37"/>
  <c r="T22" i="37"/>
  <c r="T38" i="37"/>
  <c r="T46" i="37"/>
  <c r="T54" i="37"/>
  <c r="T62" i="37"/>
  <c r="T70" i="37"/>
  <c r="T78" i="37"/>
  <c r="T86" i="37"/>
  <c r="T94" i="37"/>
  <c r="T99" i="37"/>
  <c r="T105" i="37"/>
  <c r="T110" i="37"/>
  <c r="T115" i="37"/>
  <c r="T121" i="37"/>
  <c r="T126" i="37"/>
  <c r="T131" i="37"/>
  <c r="T137" i="37"/>
  <c r="T142" i="37"/>
  <c r="T147" i="37"/>
  <c r="T152" i="37"/>
  <c r="T156" i="37"/>
  <c r="T160" i="37"/>
  <c r="T164" i="37"/>
  <c r="T168" i="37"/>
  <c r="T172" i="37"/>
  <c r="T176" i="37"/>
  <c r="T180" i="37"/>
  <c r="T184" i="37"/>
  <c r="T188" i="37"/>
  <c r="T192" i="37"/>
  <c r="U5" i="37"/>
  <c r="U9" i="37"/>
  <c r="U13" i="37"/>
  <c r="U17" i="37"/>
  <c r="U21" i="37"/>
  <c r="U25" i="37"/>
  <c r="U29" i="37"/>
  <c r="U33" i="37"/>
  <c r="U37" i="37"/>
  <c r="U41" i="37"/>
  <c r="U45" i="37"/>
  <c r="U49" i="37"/>
  <c r="U53" i="37"/>
  <c r="U57" i="37"/>
  <c r="U61" i="37"/>
  <c r="U65" i="37"/>
  <c r="U69" i="37"/>
  <c r="U73" i="37"/>
  <c r="U77" i="37"/>
  <c r="U81" i="37"/>
  <c r="U85" i="37"/>
  <c r="U89" i="37"/>
  <c r="U93" i="37"/>
  <c r="U97" i="37"/>
  <c r="U101" i="37"/>
  <c r="U105" i="37"/>
  <c r="U109" i="37"/>
  <c r="U113" i="37"/>
  <c r="U117" i="37"/>
  <c r="U121" i="37"/>
  <c r="U125" i="37"/>
  <c r="U129" i="37"/>
  <c r="U133" i="37"/>
  <c r="U137" i="37"/>
  <c r="U141" i="37"/>
  <c r="U145" i="37"/>
  <c r="U149" i="37"/>
  <c r="U153" i="37"/>
  <c r="U157" i="37"/>
  <c r="U161" i="37"/>
  <c r="U165" i="37"/>
  <c r="U169" i="37"/>
  <c r="S9" i="37"/>
  <c r="S25" i="37"/>
  <c r="S41" i="37"/>
  <c r="S57" i="37"/>
  <c r="S73" i="37"/>
  <c r="S89" i="37"/>
  <c r="S105" i="37"/>
  <c r="S121" i="37"/>
  <c r="S137" i="37"/>
  <c r="S153" i="37"/>
  <c r="S169" i="37"/>
  <c r="S185" i="37"/>
  <c r="T10" i="37"/>
  <c r="T26" i="37"/>
  <c r="T41" i="37"/>
  <c r="T49" i="37"/>
  <c r="T57" i="37"/>
  <c r="T65" i="37"/>
  <c r="T73" i="37"/>
  <c r="T81" i="37"/>
  <c r="T89" i="37"/>
  <c r="T95" i="37"/>
  <c r="T101" i="37"/>
  <c r="T106" i="37"/>
  <c r="T111" i="37"/>
  <c r="T117" i="37"/>
  <c r="T122" i="37"/>
  <c r="T127" i="37"/>
  <c r="T133" i="37"/>
  <c r="T138" i="37"/>
  <c r="T143" i="37"/>
  <c r="T149" i="37"/>
  <c r="T153" i="37"/>
  <c r="T157" i="37"/>
  <c r="T161" i="37"/>
  <c r="T165" i="37"/>
  <c r="T169" i="37"/>
  <c r="T173" i="37"/>
  <c r="T177" i="37"/>
  <c r="T181" i="37"/>
  <c r="T185" i="37"/>
  <c r="T189" i="37"/>
  <c r="U2" i="37"/>
  <c r="U6" i="37"/>
  <c r="U10" i="37"/>
  <c r="U14" i="37"/>
  <c r="U18" i="37"/>
  <c r="U22" i="37"/>
  <c r="U26" i="37"/>
  <c r="U30" i="37"/>
  <c r="U34" i="37"/>
  <c r="U38" i="37"/>
  <c r="U42" i="37"/>
  <c r="U46" i="37"/>
  <c r="U50" i="37"/>
  <c r="U54" i="37"/>
  <c r="U58" i="37"/>
  <c r="U62" i="37"/>
  <c r="U66" i="37"/>
  <c r="U70" i="37"/>
  <c r="U74" i="37"/>
  <c r="U78" i="37"/>
  <c r="U82" i="37"/>
  <c r="U86" i="37"/>
  <c r="U90" i="37"/>
  <c r="U94" i="37"/>
  <c r="U98" i="37"/>
  <c r="U102" i="37"/>
  <c r="U106" i="37"/>
  <c r="U110" i="37"/>
  <c r="U114" i="37"/>
  <c r="U118" i="37"/>
  <c r="U122" i="37"/>
  <c r="U126" i="37"/>
  <c r="U130" i="37"/>
  <c r="U134" i="37"/>
  <c r="U138" i="37"/>
  <c r="U142" i="37"/>
  <c r="U146" i="37"/>
  <c r="U150" i="37"/>
  <c r="U154" i="37"/>
  <c r="U158" i="37"/>
  <c r="U162" i="37"/>
  <c r="U166" i="37"/>
  <c r="U170" i="37"/>
  <c r="U174" i="37"/>
  <c r="U178" i="37"/>
  <c r="U182" i="37"/>
  <c r="U186" i="37"/>
  <c r="U190" i="37"/>
  <c r="V3" i="37"/>
  <c r="V7" i="37"/>
  <c r="V11" i="37"/>
  <c r="V15" i="37"/>
  <c r="V19" i="37"/>
  <c r="V23" i="37"/>
  <c r="V27" i="37"/>
  <c r="V31" i="37"/>
  <c r="V35" i="37"/>
  <c r="V39" i="37"/>
  <c r="V43" i="37"/>
  <c r="V47" i="37"/>
  <c r="V51" i="37"/>
  <c r="V55" i="37"/>
  <c r="V59" i="37"/>
  <c r="V63" i="37"/>
  <c r="V67" i="37"/>
  <c r="V71" i="37"/>
  <c r="S13" i="37"/>
  <c r="S45" i="37"/>
  <c r="S77" i="37"/>
  <c r="S109" i="37"/>
  <c r="S141" i="37"/>
  <c r="S173" i="37"/>
  <c r="T14" i="37"/>
  <c r="T42" i="37"/>
  <c r="T58" i="37"/>
  <c r="T74" i="37"/>
  <c r="T90" i="37"/>
  <c r="T102" i="37"/>
  <c r="T113" i="37"/>
  <c r="T123" i="37"/>
  <c r="T134" i="37"/>
  <c r="T145" i="37"/>
  <c r="T154" i="37"/>
  <c r="T162" i="37"/>
  <c r="T170" i="37"/>
  <c r="T178" i="37"/>
  <c r="T186" i="37"/>
  <c r="U3" i="37"/>
  <c r="U11" i="37"/>
  <c r="U19" i="37"/>
  <c r="U27" i="37"/>
  <c r="U35" i="37"/>
  <c r="U43" i="37"/>
  <c r="U51" i="37"/>
  <c r="U59" i="37"/>
  <c r="U67" i="37"/>
  <c r="U75" i="37"/>
  <c r="U83" i="37"/>
  <c r="U91" i="37"/>
  <c r="U99" i="37"/>
  <c r="U107" i="37"/>
  <c r="U115" i="37"/>
  <c r="U123" i="37"/>
  <c r="U131" i="37"/>
  <c r="U139" i="37"/>
  <c r="U147" i="37"/>
  <c r="U155" i="37"/>
  <c r="U163" i="37"/>
  <c r="U171" i="37"/>
  <c r="U176" i="37"/>
  <c r="U181" i="37"/>
  <c r="U187" i="37"/>
  <c r="U192" i="37"/>
  <c r="V6" i="37"/>
  <c r="V12" i="37"/>
  <c r="V17" i="37"/>
  <c r="V22" i="37"/>
  <c r="V28" i="37"/>
  <c r="V33" i="37"/>
  <c r="V38" i="37"/>
  <c r="V44" i="37"/>
  <c r="V49" i="37"/>
  <c r="V54" i="37"/>
  <c r="V60" i="37"/>
  <c r="V65" i="37"/>
  <c r="V70" i="37"/>
  <c r="V75" i="37"/>
  <c r="V79" i="37"/>
  <c r="V83" i="37"/>
  <c r="V87" i="37"/>
  <c r="V91" i="37"/>
  <c r="V95" i="37"/>
  <c r="V99" i="37"/>
  <c r="V103" i="37"/>
  <c r="V107" i="37"/>
  <c r="V111" i="37"/>
  <c r="V115" i="37"/>
  <c r="V119" i="37"/>
  <c r="V123" i="37"/>
  <c r="V127" i="37"/>
  <c r="V131" i="37"/>
  <c r="V135" i="37"/>
  <c r="V139" i="37"/>
  <c r="V143" i="37"/>
  <c r="V147" i="37"/>
  <c r="V151" i="37"/>
  <c r="V155" i="37"/>
  <c r="V159" i="37"/>
  <c r="V163" i="37"/>
  <c r="V167" i="37"/>
  <c r="V171" i="37"/>
  <c r="V175" i="37"/>
  <c r="V179" i="37"/>
  <c r="V183" i="37"/>
  <c r="V187" i="37"/>
  <c r="V191" i="37"/>
  <c r="W4" i="37"/>
  <c r="W8" i="37"/>
  <c r="W12" i="37"/>
  <c r="W16" i="37"/>
  <c r="W20" i="37"/>
  <c r="W24" i="37"/>
  <c r="W28" i="37"/>
  <c r="W32" i="37"/>
  <c r="W36" i="37"/>
  <c r="W40" i="37"/>
  <c r="W44" i="37"/>
  <c r="W48" i="37"/>
  <c r="W52" i="37"/>
  <c r="W56" i="37"/>
  <c r="W60" i="37"/>
  <c r="W64" i="37"/>
  <c r="W68" i="37"/>
  <c r="W72" i="37"/>
  <c r="W76" i="37"/>
  <c r="W80" i="37"/>
  <c r="W84" i="37"/>
  <c r="W88" i="37"/>
  <c r="W92" i="37"/>
  <c r="W96" i="37"/>
  <c r="W100" i="37"/>
  <c r="W104" i="37"/>
  <c r="W108" i="37"/>
  <c r="W112" i="37"/>
  <c r="W116" i="37"/>
  <c r="W120" i="37"/>
  <c r="W124" i="37"/>
  <c r="W128" i="37"/>
  <c r="W132" i="37"/>
  <c r="W136" i="37"/>
  <c r="W140" i="37"/>
  <c r="W144" i="37"/>
  <c r="W148" i="37"/>
  <c r="W152" i="37"/>
  <c r="W156" i="37"/>
  <c r="W160" i="37"/>
  <c r="W164" i="37"/>
  <c r="W168" i="37"/>
  <c r="W172" i="37"/>
  <c r="W176" i="37"/>
  <c r="W180" i="37"/>
  <c r="W184" i="37"/>
  <c r="W188" i="37"/>
  <c r="W192" i="37"/>
  <c r="C5" i="30"/>
  <c r="C9" i="30"/>
  <c r="C13" i="30"/>
  <c r="C17" i="30"/>
  <c r="C21" i="30"/>
  <c r="C25" i="30"/>
  <c r="C29" i="30"/>
  <c r="C33" i="30"/>
  <c r="C37" i="30"/>
  <c r="C41" i="30"/>
  <c r="C45" i="30"/>
  <c r="C49" i="30"/>
  <c r="C53" i="30"/>
  <c r="C57" i="30"/>
  <c r="C61" i="30"/>
  <c r="C65" i="30"/>
  <c r="C69" i="30"/>
  <c r="C73" i="30"/>
  <c r="C77" i="30"/>
  <c r="C81" i="30"/>
  <c r="C85" i="30"/>
  <c r="C89" i="30"/>
  <c r="C93" i="30"/>
  <c r="C97" i="30"/>
  <c r="C101" i="30"/>
  <c r="C105" i="30"/>
  <c r="C109" i="30"/>
  <c r="C113" i="30"/>
  <c r="C117" i="30"/>
  <c r="C121" i="30"/>
  <c r="C125" i="30"/>
  <c r="C129" i="30"/>
  <c r="S17" i="37"/>
  <c r="S49" i="37"/>
  <c r="S81" i="37"/>
  <c r="S113" i="37"/>
  <c r="S145" i="37"/>
  <c r="S177" i="37"/>
  <c r="T18" i="37"/>
  <c r="T45" i="37"/>
  <c r="T61" i="37"/>
  <c r="T77" i="37"/>
  <c r="T93" i="37"/>
  <c r="T103" i="37"/>
  <c r="T114" i="37"/>
  <c r="T125" i="37"/>
  <c r="T135" i="37"/>
  <c r="T146" i="37"/>
  <c r="T155" i="37"/>
  <c r="T163" i="37"/>
  <c r="T171" i="37"/>
  <c r="T179" i="37"/>
  <c r="T187" i="37"/>
  <c r="U4" i="37"/>
  <c r="U12" i="37"/>
  <c r="U20" i="37"/>
  <c r="U28" i="37"/>
  <c r="U36" i="37"/>
  <c r="U44" i="37"/>
  <c r="U52" i="37"/>
  <c r="U60" i="37"/>
  <c r="U68" i="37"/>
  <c r="U76" i="37"/>
  <c r="U84" i="37"/>
  <c r="U92" i="37"/>
  <c r="U100" i="37"/>
  <c r="U108" i="37"/>
  <c r="U116" i="37"/>
  <c r="U124" i="37"/>
  <c r="U132" i="37"/>
  <c r="U140" i="37"/>
  <c r="U148" i="37"/>
  <c r="U156" i="37"/>
  <c r="U164" i="37"/>
  <c r="U172" i="37"/>
  <c r="U177" i="37"/>
  <c r="U183" i="37"/>
  <c r="U188" i="37"/>
  <c r="V2" i="37"/>
  <c r="V8" i="37"/>
  <c r="V13" i="37"/>
  <c r="V18" i="37"/>
  <c r="V24" i="37"/>
  <c r="V29" i="37"/>
  <c r="V34" i="37"/>
  <c r="V40" i="37"/>
  <c r="V45" i="37"/>
  <c r="V50" i="37"/>
  <c r="V56" i="37"/>
  <c r="V61" i="37"/>
  <c r="V66" i="37"/>
  <c r="V72" i="37"/>
  <c r="V76" i="37"/>
  <c r="V80" i="37"/>
  <c r="V84" i="37"/>
  <c r="V88" i="37"/>
  <c r="V92" i="37"/>
  <c r="V96" i="37"/>
  <c r="V100" i="37"/>
  <c r="V104" i="37"/>
  <c r="V108" i="37"/>
  <c r="V112" i="37"/>
  <c r="V116" i="37"/>
  <c r="V120" i="37"/>
  <c r="V124" i="37"/>
  <c r="V128" i="37"/>
  <c r="V132" i="37"/>
  <c r="V136" i="37"/>
  <c r="V140" i="37"/>
  <c r="V144" i="37"/>
  <c r="V148" i="37"/>
  <c r="V152" i="37"/>
  <c r="V156" i="37"/>
  <c r="V160" i="37"/>
  <c r="V164" i="37"/>
  <c r="V168" i="37"/>
  <c r="V172" i="37"/>
  <c r="V176" i="37"/>
  <c r="V180" i="37"/>
  <c r="V184" i="37"/>
  <c r="V188" i="37"/>
  <c r="V192" i="37"/>
  <c r="W5" i="37"/>
  <c r="W9" i="37"/>
  <c r="W13" i="37"/>
  <c r="W17" i="37"/>
  <c r="W21" i="37"/>
  <c r="W25" i="37"/>
  <c r="W29" i="37"/>
  <c r="W33" i="37"/>
  <c r="W37" i="37"/>
  <c r="W41" i="37"/>
  <c r="W45" i="37"/>
  <c r="W49" i="37"/>
  <c r="W53" i="37"/>
  <c r="W57" i="37"/>
  <c r="W61" i="37"/>
  <c r="W65" i="37"/>
  <c r="W69" i="37"/>
  <c r="S29" i="37"/>
  <c r="S93" i="37"/>
  <c r="S157" i="37"/>
  <c r="T30" i="37"/>
  <c r="T66" i="37"/>
  <c r="T97" i="37"/>
  <c r="T118" i="37"/>
  <c r="T139" i="37"/>
  <c r="T158" i="37"/>
  <c r="T174" i="37"/>
  <c r="T190" i="37"/>
  <c r="U15" i="37"/>
  <c r="U31" i="37"/>
  <c r="U47" i="37"/>
  <c r="U63" i="37"/>
  <c r="U79" i="37"/>
  <c r="U95" i="37"/>
  <c r="U111" i="37"/>
  <c r="U127" i="37"/>
  <c r="U143" i="37"/>
  <c r="U159" i="37"/>
  <c r="U173" i="37"/>
  <c r="U184" i="37"/>
  <c r="V4" i="37"/>
  <c r="V14" i="37"/>
  <c r="V25" i="37"/>
  <c r="V36" i="37"/>
  <c r="V46" i="37"/>
  <c r="V57" i="37"/>
  <c r="V68" i="37"/>
  <c r="V77" i="37"/>
  <c r="V85" i="37"/>
  <c r="V93" i="37"/>
  <c r="V101" i="37"/>
  <c r="V109" i="37"/>
  <c r="V117" i="37"/>
  <c r="V125" i="37"/>
  <c r="V133" i="37"/>
  <c r="V141" i="37"/>
  <c r="V149" i="37"/>
  <c r="V157" i="37"/>
  <c r="V165" i="37"/>
  <c r="V173" i="37"/>
  <c r="V181" i="37"/>
  <c r="V189" i="37"/>
  <c r="W6" i="37"/>
  <c r="W14" i="37"/>
  <c r="W22" i="37"/>
  <c r="W30" i="37"/>
  <c r="W38" i="37"/>
  <c r="W46" i="37"/>
  <c r="W54" i="37"/>
  <c r="W62" i="37"/>
  <c r="W70" i="37"/>
  <c r="W75" i="37"/>
  <c r="W81" i="37"/>
  <c r="W86" i="37"/>
  <c r="W91" i="37"/>
  <c r="W97" i="37"/>
  <c r="W102" i="37"/>
  <c r="W107" i="37"/>
  <c r="W113" i="37"/>
  <c r="W118" i="37"/>
  <c r="W123" i="37"/>
  <c r="W129" i="37"/>
  <c r="W134" i="37"/>
  <c r="W139" i="37"/>
  <c r="W145" i="37"/>
  <c r="W150" i="37"/>
  <c r="W155" i="37"/>
  <c r="W161" i="37"/>
  <c r="W166" i="37"/>
  <c r="W171" i="37"/>
  <c r="W177" i="37"/>
  <c r="W182" i="37"/>
  <c r="W187" i="37"/>
  <c r="C2" i="30"/>
  <c r="C7" i="30"/>
  <c r="C12" i="30"/>
  <c r="C18" i="30"/>
  <c r="C23" i="30"/>
  <c r="C28" i="30"/>
  <c r="C34" i="30"/>
  <c r="C39" i="30"/>
  <c r="C44" i="30"/>
  <c r="C50" i="30"/>
  <c r="C55" i="30"/>
  <c r="C60" i="30"/>
  <c r="C66" i="30"/>
  <c r="C71" i="30"/>
  <c r="C76" i="30"/>
  <c r="C82" i="30"/>
  <c r="C87" i="30"/>
  <c r="C92" i="30"/>
  <c r="C98" i="30"/>
  <c r="C103" i="30"/>
  <c r="C108" i="30"/>
  <c r="C114" i="30"/>
  <c r="C119" i="30"/>
  <c r="C124" i="30"/>
  <c r="C130" i="30"/>
  <c r="C134" i="30"/>
  <c r="C138" i="30"/>
  <c r="C142" i="30"/>
  <c r="C146" i="30"/>
  <c r="C150" i="30"/>
  <c r="C154" i="30"/>
  <c r="C158" i="30"/>
  <c r="C162" i="30"/>
  <c r="C166" i="30"/>
  <c r="C170" i="30"/>
  <c r="C174" i="30"/>
  <c r="C178" i="30"/>
  <c r="C182" i="30"/>
  <c r="C186" i="30"/>
  <c r="C190" i="30"/>
  <c r="C194" i="30"/>
  <c r="C198" i="30"/>
  <c r="D2" i="30"/>
  <c r="D6" i="30"/>
  <c r="D10" i="30"/>
  <c r="D14" i="30"/>
  <c r="D18" i="30"/>
  <c r="D22" i="30"/>
  <c r="D26" i="30"/>
  <c r="D30" i="30"/>
  <c r="D34" i="30"/>
  <c r="D38" i="30"/>
  <c r="D42" i="30"/>
  <c r="D46" i="30"/>
  <c r="D50" i="30"/>
  <c r="D54" i="30"/>
  <c r="D58" i="30"/>
  <c r="D62" i="30"/>
  <c r="D66" i="30"/>
  <c r="D70" i="30"/>
  <c r="D74" i="30"/>
  <c r="D78" i="30"/>
  <c r="D82" i="30"/>
  <c r="D86" i="30"/>
  <c r="D90" i="30"/>
  <c r="D94" i="30"/>
  <c r="D98" i="30"/>
  <c r="D102" i="30"/>
  <c r="D106" i="30"/>
  <c r="D110" i="30"/>
  <c r="D114" i="30"/>
  <c r="D118" i="30"/>
  <c r="D122" i="30"/>
  <c r="D126" i="30"/>
  <c r="D130" i="30"/>
  <c r="D134" i="30"/>
  <c r="D138" i="30"/>
  <c r="D142" i="30"/>
  <c r="D146" i="30"/>
  <c r="D150" i="30"/>
  <c r="D154" i="30"/>
  <c r="D158" i="30"/>
  <c r="D162" i="30"/>
  <c r="D166" i="30"/>
  <c r="D170" i="30"/>
  <c r="D174" i="30"/>
  <c r="D178" i="30"/>
  <c r="D182" i="30"/>
  <c r="D186" i="30"/>
  <c r="D190" i="30"/>
  <c r="D194" i="30"/>
  <c r="D198" i="30"/>
  <c r="E2" i="30"/>
  <c r="E6" i="30"/>
  <c r="E10" i="30"/>
  <c r="E14" i="30"/>
  <c r="E18" i="30"/>
  <c r="E22" i="30"/>
  <c r="E26" i="30"/>
  <c r="E30" i="30"/>
  <c r="E34" i="30"/>
  <c r="E38" i="30"/>
  <c r="E42" i="30"/>
  <c r="E46" i="30"/>
  <c r="E50" i="30"/>
  <c r="E54" i="30"/>
  <c r="E58" i="30"/>
  <c r="E62" i="30"/>
  <c r="E66" i="30"/>
  <c r="E70" i="30"/>
  <c r="E74" i="30"/>
  <c r="E78" i="30"/>
  <c r="E82" i="30"/>
  <c r="E86" i="30"/>
  <c r="E90" i="30"/>
  <c r="E94" i="30"/>
  <c r="E98" i="30"/>
  <c r="E102" i="30"/>
  <c r="E106" i="30"/>
  <c r="E110" i="30"/>
  <c r="E114" i="30"/>
  <c r="E118" i="30"/>
  <c r="E122" i="30"/>
  <c r="E126" i="30"/>
  <c r="E130" i="30"/>
  <c r="E134" i="30"/>
  <c r="E138" i="30"/>
  <c r="E142" i="30"/>
  <c r="E146" i="30"/>
  <c r="E150" i="30"/>
  <c r="E154" i="30"/>
  <c r="E158" i="30"/>
  <c r="E162" i="30"/>
  <c r="E166" i="30"/>
  <c r="E170" i="30"/>
  <c r="E174" i="30"/>
  <c r="E178" i="30"/>
  <c r="E182" i="30"/>
  <c r="E186" i="30"/>
  <c r="E190" i="30"/>
  <c r="E194" i="30"/>
  <c r="E198" i="30"/>
  <c r="F2" i="30"/>
  <c r="F6" i="30"/>
  <c r="F10" i="30"/>
  <c r="F14" i="30"/>
  <c r="F18" i="30"/>
  <c r="F22" i="30"/>
  <c r="F26" i="30"/>
  <c r="F30" i="30"/>
  <c r="F34" i="30"/>
  <c r="F38" i="30"/>
  <c r="F42" i="30"/>
  <c r="F46" i="30"/>
  <c r="F50" i="30"/>
  <c r="F54" i="30"/>
  <c r="F58" i="30"/>
  <c r="F62" i="30"/>
  <c r="F66" i="30"/>
  <c r="F70" i="30"/>
  <c r="F74" i="30"/>
  <c r="F78" i="30"/>
  <c r="F82" i="30"/>
  <c r="F86" i="30"/>
  <c r="F90" i="30"/>
  <c r="F94" i="30"/>
  <c r="F98" i="30"/>
  <c r="F102" i="30"/>
  <c r="F106" i="30"/>
  <c r="F110" i="30"/>
  <c r="F114" i="30"/>
  <c r="F118" i="30"/>
  <c r="F122" i="30"/>
  <c r="F126" i="30"/>
  <c r="F130" i="30"/>
  <c r="F134" i="30"/>
  <c r="F138" i="30"/>
  <c r="F142" i="30"/>
  <c r="F146" i="30"/>
  <c r="F150" i="30"/>
  <c r="F154" i="30"/>
  <c r="F158" i="30"/>
  <c r="F162" i="30"/>
  <c r="F166" i="30"/>
  <c r="F170" i="30"/>
  <c r="F174" i="30"/>
  <c r="F178" i="30"/>
  <c r="F182" i="30"/>
  <c r="F186" i="30"/>
  <c r="F190" i="30"/>
  <c r="F194" i="30"/>
  <c r="F198" i="30"/>
  <c r="G2" i="30"/>
  <c r="G6" i="30"/>
  <c r="G10" i="30"/>
  <c r="G14" i="30"/>
  <c r="G18" i="30"/>
  <c r="G22" i="30"/>
  <c r="G26" i="30"/>
  <c r="G30" i="30"/>
  <c r="G34" i="30"/>
  <c r="G38" i="30"/>
  <c r="G42" i="30"/>
  <c r="G46" i="30"/>
  <c r="G50" i="30"/>
  <c r="G54" i="30"/>
  <c r="G58" i="30"/>
  <c r="G62" i="30"/>
  <c r="G66" i="30"/>
  <c r="G70" i="30"/>
  <c r="G74" i="30"/>
  <c r="G78" i="30"/>
  <c r="G82" i="30"/>
  <c r="G86" i="30"/>
  <c r="G90" i="30"/>
  <c r="G94" i="30"/>
  <c r="G98" i="30"/>
  <c r="G102" i="30"/>
  <c r="G106" i="30"/>
  <c r="G110" i="30"/>
  <c r="G114" i="30"/>
  <c r="G118" i="30"/>
  <c r="G122" i="30"/>
  <c r="G126" i="30"/>
  <c r="G130" i="30"/>
  <c r="G134" i="30"/>
  <c r="G138" i="30"/>
  <c r="G142" i="30"/>
  <c r="G146" i="30"/>
  <c r="G150" i="30"/>
  <c r="G154" i="30"/>
  <c r="G158" i="30"/>
  <c r="G162" i="30"/>
  <c r="G166" i="30"/>
  <c r="G170" i="30"/>
  <c r="G174" i="30"/>
  <c r="G178" i="30"/>
  <c r="G182" i="30"/>
  <c r="G186" i="30"/>
  <c r="G190" i="30"/>
  <c r="G194" i="30"/>
  <c r="G198" i="30"/>
  <c r="D195" i="30"/>
  <c r="D199" i="30"/>
  <c r="E3" i="30"/>
  <c r="E7" i="30"/>
  <c r="E11" i="30"/>
  <c r="E15" i="30"/>
  <c r="E19" i="30"/>
  <c r="E23" i="30"/>
  <c r="E27" i="30"/>
  <c r="E31" i="30"/>
  <c r="E35" i="30"/>
  <c r="E39" i="30"/>
  <c r="E43" i="30"/>
  <c r="E47" i="30"/>
  <c r="E51" i="30"/>
  <c r="E55" i="30"/>
  <c r="E59" i="30"/>
  <c r="E63" i="30"/>
  <c r="E67" i="30"/>
  <c r="E71" i="30"/>
  <c r="S33" i="37"/>
  <c r="S97" i="37"/>
  <c r="S161" i="37"/>
  <c r="T34" i="37"/>
  <c r="T69" i="37"/>
  <c r="T98" i="37"/>
  <c r="T119" i="37"/>
  <c r="T141" i="37"/>
  <c r="T159" i="37"/>
  <c r="T175" i="37"/>
  <c r="T191" i="37"/>
  <c r="U16" i="37"/>
  <c r="U32" i="37"/>
  <c r="U48" i="37"/>
  <c r="U64" i="37"/>
  <c r="U80" i="37"/>
  <c r="U96" i="37"/>
  <c r="U112" i="37"/>
  <c r="U128" i="37"/>
  <c r="U144" i="37"/>
  <c r="U160" i="37"/>
  <c r="U175" i="37"/>
  <c r="U185" i="37"/>
  <c r="V5" i="37"/>
  <c r="V16" i="37"/>
  <c r="V26" i="37"/>
  <c r="V37" i="37"/>
  <c r="V48" i="37"/>
  <c r="V58" i="37"/>
  <c r="V69" i="37"/>
  <c r="V78" i="37"/>
  <c r="V86" i="37"/>
  <c r="V94" i="37"/>
  <c r="V102" i="37"/>
  <c r="V110" i="37"/>
  <c r="V118" i="37"/>
  <c r="V126" i="37"/>
  <c r="V134" i="37"/>
  <c r="V142" i="37"/>
  <c r="V150" i="37"/>
  <c r="V158" i="37"/>
  <c r="V166" i="37"/>
  <c r="V174" i="37"/>
  <c r="V182" i="37"/>
  <c r="V190" i="37"/>
  <c r="W7" i="37"/>
  <c r="W15" i="37"/>
  <c r="W23" i="37"/>
  <c r="W31" i="37"/>
  <c r="W39" i="37"/>
  <c r="W47" i="37"/>
  <c r="W55" i="37"/>
  <c r="W63" i="37"/>
  <c r="W71" i="37"/>
  <c r="W77" i="37"/>
  <c r="W82" i="37"/>
  <c r="W87" i="37"/>
  <c r="W93" i="37"/>
  <c r="W98" i="37"/>
  <c r="W103" i="37"/>
  <c r="W109" i="37"/>
  <c r="W114" i="37"/>
  <c r="W119" i="37"/>
  <c r="W125" i="37"/>
  <c r="W130" i="37"/>
  <c r="W135" i="37"/>
  <c r="W141" i="37"/>
  <c r="W146" i="37"/>
  <c r="W151" i="37"/>
  <c r="W157" i="37"/>
  <c r="W162" i="37"/>
  <c r="W167" i="37"/>
  <c r="W173" i="37"/>
  <c r="W178" i="37"/>
  <c r="W183" i="37"/>
  <c r="W189" i="37"/>
  <c r="C3" i="30"/>
  <c r="C8" i="30"/>
  <c r="C14" i="30"/>
  <c r="C19" i="30"/>
  <c r="C24" i="30"/>
  <c r="C30" i="30"/>
  <c r="C35" i="30"/>
  <c r="C40" i="30"/>
  <c r="C46" i="30"/>
  <c r="C51" i="30"/>
  <c r="C56" i="30"/>
  <c r="C62" i="30"/>
  <c r="C67" i="30"/>
  <c r="C72" i="30"/>
  <c r="C78" i="30"/>
  <c r="C83" i="30"/>
  <c r="C88" i="30"/>
  <c r="C94" i="30"/>
  <c r="C99" i="30"/>
  <c r="C104" i="30"/>
  <c r="C110" i="30"/>
  <c r="C115" i="30"/>
  <c r="C120" i="30"/>
  <c r="C126" i="30"/>
  <c r="C131" i="30"/>
  <c r="C135" i="30"/>
  <c r="C139" i="30"/>
  <c r="C143" i="30"/>
  <c r="C147" i="30"/>
  <c r="C151" i="30"/>
  <c r="C155" i="30"/>
  <c r="C159" i="30"/>
  <c r="C163" i="30"/>
  <c r="C167" i="30"/>
  <c r="C171" i="30"/>
  <c r="C175" i="30"/>
  <c r="C179" i="30"/>
  <c r="C183" i="30"/>
  <c r="C187" i="30"/>
  <c r="C191" i="30"/>
  <c r="C195" i="30"/>
  <c r="C199" i="30"/>
  <c r="D3" i="30"/>
  <c r="D7" i="30"/>
  <c r="D11" i="30"/>
  <c r="D15" i="30"/>
  <c r="D19" i="30"/>
  <c r="D23" i="30"/>
  <c r="D27" i="30"/>
  <c r="D31" i="30"/>
  <c r="D35" i="30"/>
  <c r="D39" i="30"/>
  <c r="D43" i="30"/>
  <c r="D47" i="30"/>
  <c r="D51" i="30"/>
  <c r="D55" i="30"/>
  <c r="D59" i="30"/>
  <c r="D63" i="30"/>
  <c r="D67" i="30"/>
  <c r="D71" i="30"/>
  <c r="D75" i="30"/>
  <c r="D79" i="30"/>
  <c r="D83" i="30"/>
  <c r="D87" i="30"/>
  <c r="D91" i="30"/>
  <c r="D95" i="30"/>
  <c r="D99" i="30"/>
  <c r="D103" i="30"/>
  <c r="D107" i="30"/>
  <c r="D111" i="30"/>
  <c r="D115" i="30"/>
  <c r="D119" i="30"/>
  <c r="D123" i="30"/>
  <c r="D127" i="30"/>
  <c r="D131" i="30"/>
  <c r="D135" i="30"/>
  <c r="D139" i="30"/>
  <c r="D143" i="30"/>
  <c r="D147" i="30"/>
  <c r="D151" i="30"/>
  <c r="D155" i="30"/>
  <c r="D159" i="30"/>
  <c r="D163" i="30"/>
  <c r="D167" i="30"/>
  <c r="D171" i="30"/>
  <c r="D175" i="30"/>
  <c r="D179" i="30"/>
  <c r="D183" i="30"/>
  <c r="D187" i="30"/>
  <c r="D191" i="30"/>
  <c r="S61" i="37"/>
  <c r="S189" i="37"/>
  <c r="T82" i="37"/>
  <c r="T129" i="37"/>
  <c r="T166" i="37"/>
  <c r="U7" i="37"/>
  <c r="U39" i="37"/>
  <c r="U71" i="37"/>
  <c r="U103" i="37"/>
  <c r="U135" i="37"/>
  <c r="U167" i="37"/>
  <c r="U189" i="37"/>
  <c r="V20" i="37"/>
  <c r="V41" i="37"/>
  <c r="V62" i="37"/>
  <c r="V81" i="37"/>
  <c r="V97" i="37"/>
  <c r="V113" i="37"/>
  <c r="V129" i="37"/>
  <c r="V145" i="37"/>
  <c r="V161" i="37"/>
  <c r="V177" i="37"/>
  <c r="W2" i="37"/>
  <c r="W18" i="37"/>
  <c r="W34" i="37"/>
  <c r="W50" i="37"/>
  <c r="W66" i="37"/>
  <c r="W78" i="37"/>
  <c r="W89" i="37"/>
  <c r="W99" i="37"/>
  <c r="W110" i="37"/>
  <c r="W121" i="37"/>
  <c r="W131" i="37"/>
  <c r="W142" i="37"/>
  <c r="W153" i="37"/>
  <c r="W163" i="37"/>
  <c r="W174" i="37"/>
  <c r="W185" i="37"/>
  <c r="C4" i="30"/>
  <c r="C15" i="30"/>
  <c r="C26" i="30"/>
  <c r="C36" i="30"/>
  <c r="C47" i="30"/>
  <c r="C58" i="30"/>
  <c r="C68" i="30"/>
  <c r="C79" i="30"/>
  <c r="C90" i="30"/>
  <c r="C100" i="30"/>
  <c r="C111" i="30"/>
  <c r="C122" i="30"/>
  <c r="C132" i="30"/>
  <c r="C140" i="30"/>
  <c r="C148" i="30"/>
  <c r="C156" i="30"/>
  <c r="C164" i="30"/>
  <c r="C172" i="30"/>
  <c r="C180" i="30"/>
  <c r="C188" i="30"/>
  <c r="C196" i="30"/>
  <c r="D4" i="30"/>
  <c r="D12" i="30"/>
  <c r="D20" i="30"/>
  <c r="D28" i="30"/>
  <c r="D36" i="30"/>
  <c r="D44" i="30"/>
  <c r="D52" i="30"/>
  <c r="D60" i="30"/>
  <c r="D68" i="30"/>
  <c r="D76" i="30"/>
  <c r="D84" i="30"/>
  <c r="D92" i="30"/>
  <c r="D100" i="30"/>
  <c r="D108" i="30"/>
  <c r="D116" i="30"/>
  <c r="D124" i="30"/>
  <c r="D132" i="30"/>
  <c r="D140" i="30"/>
  <c r="D148" i="30"/>
  <c r="D156" i="30"/>
  <c r="D164" i="30"/>
  <c r="D172" i="30"/>
  <c r="D180" i="30"/>
  <c r="D188" i="30"/>
  <c r="D196" i="30"/>
  <c r="E4" i="30"/>
  <c r="E12" i="30"/>
  <c r="E20" i="30"/>
  <c r="E28" i="30"/>
  <c r="E36" i="30"/>
  <c r="E44" i="30"/>
  <c r="E52" i="30"/>
  <c r="E60" i="30"/>
  <c r="E68" i="30"/>
  <c r="E75" i="30"/>
  <c r="E80" i="30"/>
  <c r="E85" i="30"/>
  <c r="E91" i="30"/>
  <c r="E96" i="30"/>
  <c r="E101" i="30"/>
  <c r="E107" i="30"/>
  <c r="E112" i="30"/>
  <c r="E117" i="30"/>
  <c r="E123" i="30"/>
  <c r="E128" i="30"/>
  <c r="E133" i="30"/>
  <c r="E139" i="30"/>
  <c r="E144" i="30"/>
  <c r="E149" i="30"/>
  <c r="E155" i="30"/>
  <c r="E160" i="30"/>
  <c r="E165" i="30"/>
  <c r="E171" i="30"/>
  <c r="E176" i="30"/>
  <c r="E181" i="30"/>
  <c r="E187" i="30"/>
  <c r="E192" i="30"/>
  <c r="E197" i="30"/>
  <c r="F3" i="30"/>
  <c r="F8" i="30"/>
  <c r="F13" i="30"/>
  <c r="F19" i="30"/>
  <c r="F24" i="30"/>
  <c r="F29" i="30"/>
  <c r="F35" i="30"/>
  <c r="F40" i="30"/>
  <c r="F45" i="30"/>
  <c r="F51" i="30"/>
  <c r="F56" i="30"/>
  <c r="F61" i="30"/>
  <c r="F67" i="30"/>
  <c r="F72" i="30"/>
  <c r="F77" i="30"/>
  <c r="F83" i="30"/>
  <c r="F88" i="30"/>
  <c r="F93" i="30"/>
  <c r="F99" i="30"/>
  <c r="F104" i="30"/>
  <c r="F109" i="30"/>
  <c r="F115" i="30"/>
  <c r="F120" i="30"/>
  <c r="F125" i="30"/>
  <c r="F131" i="30"/>
  <c r="F136" i="30"/>
  <c r="F141" i="30"/>
  <c r="F147" i="30"/>
  <c r="F152" i="30"/>
  <c r="F157" i="30"/>
  <c r="F163" i="30"/>
  <c r="F168" i="30"/>
  <c r="F173" i="30"/>
  <c r="F179" i="30"/>
  <c r="F184" i="30"/>
  <c r="F189" i="30"/>
  <c r="F195" i="30"/>
  <c r="F200" i="30"/>
  <c r="G5" i="30"/>
  <c r="G11" i="30"/>
  <c r="G16" i="30"/>
  <c r="G21" i="30"/>
  <c r="G27" i="30"/>
  <c r="G32" i="30"/>
  <c r="G37" i="30"/>
  <c r="G43" i="30"/>
  <c r="G48" i="30"/>
  <c r="G53" i="30"/>
  <c r="G59" i="30"/>
  <c r="G64" i="30"/>
  <c r="G69" i="30"/>
  <c r="G75" i="30"/>
  <c r="G80" i="30"/>
  <c r="G85" i="30"/>
  <c r="G91" i="30"/>
  <c r="G96" i="30"/>
  <c r="G101" i="30"/>
  <c r="G107" i="30"/>
  <c r="G112" i="30"/>
  <c r="G117" i="30"/>
  <c r="G123" i="30"/>
  <c r="G128" i="30"/>
  <c r="G133" i="30"/>
  <c r="S65" i="37"/>
  <c r="T2" i="37"/>
  <c r="T85" i="37"/>
  <c r="T130" i="37"/>
  <c r="T167" i="37"/>
  <c r="U8" i="37"/>
  <c r="U40" i="37"/>
  <c r="U72" i="37"/>
  <c r="U104" i="37"/>
  <c r="U136" i="37"/>
  <c r="U168" i="37"/>
  <c r="U191" i="37"/>
  <c r="V21" i="37"/>
  <c r="V42" i="37"/>
  <c r="V64" i="37"/>
  <c r="V82" i="37"/>
  <c r="V98" i="37"/>
  <c r="V114" i="37"/>
  <c r="V130" i="37"/>
  <c r="V146" i="37"/>
  <c r="V162" i="37"/>
  <c r="V178" i="37"/>
  <c r="W3" i="37"/>
  <c r="W19" i="37"/>
  <c r="W35" i="37"/>
  <c r="W51" i="37"/>
  <c r="W67" i="37"/>
  <c r="W79" i="37"/>
  <c r="W90" i="37"/>
  <c r="W101" i="37"/>
  <c r="W111" i="37"/>
  <c r="W122" i="37"/>
  <c r="W133" i="37"/>
  <c r="W143" i="37"/>
  <c r="W154" i="37"/>
  <c r="W165" i="37"/>
  <c r="W175" i="37"/>
  <c r="W186" i="37"/>
  <c r="C6" i="30"/>
  <c r="C16" i="30"/>
  <c r="C27" i="30"/>
  <c r="C38" i="30"/>
  <c r="C48" i="30"/>
  <c r="C59" i="30"/>
  <c r="C70" i="30"/>
  <c r="C80" i="30"/>
  <c r="C91" i="30"/>
  <c r="C102" i="30"/>
  <c r="C112" i="30"/>
  <c r="C123" i="30"/>
  <c r="C133" i="30"/>
  <c r="C141" i="30"/>
  <c r="C149" i="30"/>
  <c r="C157" i="30"/>
  <c r="C165" i="30"/>
  <c r="C173" i="30"/>
  <c r="C181" i="30"/>
  <c r="C189" i="30"/>
  <c r="C197" i="30"/>
  <c r="D5" i="30"/>
  <c r="D13" i="30"/>
  <c r="D21" i="30"/>
  <c r="D29" i="30"/>
  <c r="D37" i="30"/>
  <c r="D45" i="30"/>
  <c r="D53" i="30"/>
  <c r="D61" i="30"/>
  <c r="D69" i="30"/>
  <c r="D77" i="30"/>
  <c r="D85" i="30"/>
  <c r="D93" i="30"/>
  <c r="D101" i="30"/>
  <c r="D109" i="30"/>
  <c r="D117" i="30"/>
  <c r="D125" i="30"/>
  <c r="D133" i="30"/>
  <c r="D141" i="30"/>
  <c r="D149" i="30"/>
  <c r="D157" i="30"/>
  <c r="D165" i="30"/>
  <c r="D173" i="30"/>
  <c r="D181" i="30"/>
  <c r="D189" i="30"/>
  <c r="D197" i="30"/>
  <c r="E5" i="30"/>
  <c r="E13" i="30"/>
  <c r="E21" i="30"/>
  <c r="E29" i="30"/>
  <c r="E37" i="30"/>
  <c r="E45" i="30"/>
  <c r="E53" i="30"/>
  <c r="E61" i="30"/>
  <c r="E69" i="30"/>
  <c r="E76" i="30"/>
  <c r="E81" i="30"/>
  <c r="E87" i="30"/>
  <c r="E92" i="30"/>
  <c r="E97" i="30"/>
  <c r="E103" i="30"/>
  <c r="E108" i="30"/>
  <c r="E113" i="30"/>
  <c r="E119" i="30"/>
  <c r="E124" i="30"/>
  <c r="E129" i="30"/>
  <c r="E135" i="30"/>
  <c r="E140" i="30"/>
  <c r="E145" i="30"/>
  <c r="E151" i="30"/>
  <c r="E156" i="30"/>
  <c r="E161" i="30"/>
  <c r="E167" i="30"/>
  <c r="E172" i="30"/>
  <c r="E177" i="30"/>
  <c r="E183" i="30"/>
  <c r="E188" i="30"/>
  <c r="E193" i="30"/>
  <c r="E199" i="30"/>
  <c r="F4" i="30"/>
  <c r="F9" i="30"/>
  <c r="F15" i="30"/>
  <c r="F20" i="30"/>
  <c r="F25" i="30"/>
  <c r="F31" i="30"/>
  <c r="F36" i="30"/>
  <c r="F41" i="30"/>
  <c r="F47" i="30"/>
  <c r="F52" i="30"/>
  <c r="F57" i="30"/>
  <c r="F63" i="30"/>
  <c r="F68" i="30"/>
  <c r="F73" i="30"/>
  <c r="F79" i="30"/>
  <c r="F84" i="30"/>
  <c r="F89" i="30"/>
  <c r="F95" i="30"/>
  <c r="F100" i="30"/>
  <c r="F105" i="30"/>
  <c r="F111" i="30"/>
  <c r="F116" i="30"/>
  <c r="F121" i="30"/>
  <c r="F127" i="30"/>
  <c r="F132" i="30"/>
  <c r="F137" i="30"/>
  <c r="F143" i="30"/>
  <c r="F148" i="30"/>
  <c r="F153" i="30"/>
  <c r="F159" i="30"/>
  <c r="F164" i="30"/>
  <c r="F169" i="30"/>
  <c r="F175" i="30"/>
  <c r="F180" i="30"/>
  <c r="F185" i="30"/>
  <c r="F191" i="30"/>
  <c r="F196" i="30"/>
  <c r="F201" i="30"/>
  <c r="G7" i="30"/>
  <c r="G12" i="30"/>
  <c r="G17" i="30"/>
  <c r="G23" i="30"/>
  <c r="G28" i="30"/>
  <c r="G33" i="30"/>
  <c r="G39" i="30"/>
  <c r="G44" i="30"/>
  <c r="G49" i="30"/>
  <c r="G55" i="30"/>
  <c r="G60" i="30"/>
  <c r="G65" i="30"/>
  <c r="G71" i="30"/>
  <c r="G76" i="30"/>
  <c r="G81" i="30"/>
  <c r="S125" i="37"/>
  <c r="T107" i="37"/>
  <c r="T182" i="37"/>
  <c r="U55" i="37"/>
  <c r="U119" i="37"/>
  <c r="U179" i="37"/>
  <c r="V30" i="37"/>
  <c r="V73" i="37"/>
  <c r="V105" i="37"/>
  <c r="V137" i="37"/>
  <c r="V169" i="37"/>
  <c r="W10" i="37"/>
  <c r="W42" i="37"/>
  <c r="W73" i="37"/>
  <c r="W94" i="37"/>
  <c r="W115" i="37"/>
  <c r="W137" i="37"/>
  <c r="W158" i="37"/>
  <c r="W179" i="37"/>
  <c r="C10" i="30"/>
  <c r="C31" i="30"/>
  <c r="C52" i="30"/>
  <c r="C74" i="30"/>
  <c r="C95" i="30"/>
  <c r="C116" i="30"/>
  <c r="C136" i="30"/>
  <c r="C152" i="30"/>
  <c r="C168" i="30"/>
  <c r="C184" i="30"/>
  <c r="C200" i="30"/>
  <c r="D16" i="30"/>
  <c r="D32" i="30"/>
  <c r="D48" i="30"/>
  <c r="D64" i="30"/>
  <c r="D80" i="30"/>
  <c r="D96" i="30"/>
  <c r="D112" i="30"/>
  <c r="D128" i="30"/>
  <c r="D144" i="30"/>
  <c r="D160" i="30"/>
  <c r="D176" i="30"/>
  <c r="D192" i="30"/>
  <c r="E8" i="30"/>
  <c r="E24" i="30"/>
  <c r="E40" i="30"/>
  <c r="E56" i="30"/>
  <c r="E72" i="30"/>
  <c r="E83" i="30"/>
  <c r="E93" i="30"/>
  <c r="E104" i="30"/>
  <c r="E115" i="30"/>
  <c r="E125" i="30"/>
  <c r="E136" i="30"/>
  <c r="E147" i="30"/>
  <c r="E157" i="30"/>
  <c r="E168" i="30"/>
  <c r="E179" i="30"/>
  <c r="E189" i="30"/>
  <c r="E200" i="30"/>
  <c r="F11" i="30"/>
  <c r="F21" i="30"/>
  <c r="F32" i="30"/>
  <c r="F43" i="30"/>
  <c r="F53" i="30"/>
  <c r="F64" i="30"/>
  <c r="F75" i="30"/>
  <c r="F85" i="30"/>
  <c r="F96" i="30"/>
  <c r="F107" i="30"/>
  <c r="F117" i="30"/>
  <c r="F128" i="30"/>
  <c r="F139" i="30"/>
  <c r="F149" i="30"/>
  <c r="F160" i="30"/>
  <c r="F171" i="30"/>
  <c r="F181" i="30"/>
  <c r="F192" i="30"/>
  <c r="G3" i="30"/>
  <c r="G13" i="30"/>
  <c r="G24" i="30"/>
  <c r="G35" i="30"/>
  <c r="G45" i="30"/>
  <c r="G56" i="30"/>
  <c r="G67" i="30"/>
  <c r="G77" i="30"/>
  <c r="G87" i="30"/>
  <c r="G93" i="30"/>
  <c r="G100" i="30"/>
  <c r="G108" i="30"/>
  <c r="G115" i="30"/>
  <c r="G121" i="30"/>
  <c r="G129" i="30"/>
  <c r="G136" i="30"/>
  <c r="G141" i="30"/>
  <c r="G147" i="30"/>
  <c r="G152" i="30"/>
  <c r="G157" i="30"/>
  <c r="G163" i="30"/>
  <c r="G168" i="30"/>
  <c r="G173" i="30"/>
  <c r="G179" i="30"/>
  <c r="G184" i="30"/>
  <c r="G189" i="30"/>
  <c r="G195" i="30"/>
  <c r="G200" i="30"/>
  <c r="T50" i="37"/>
  <c r="V89" i="37"/>
  <c r="V153" i="37"/>
  <c r="W26" i="37"/>
  <c r="W83" i="37"/>
  <c r="W126" i="37"/>
  <c r="W169" i="37"/>
  <c r="C20" i="30"/>
  <c r="C63" i="30"/>
  <c r="C106" i="30"/>
  <c r="C144" i="30"/>
  <c r="C176" i="30"/>
  <c r="D8" i="30"/>
  <c r="D40" i="30"/>
  <c r="D72" i="30"/>
  <c r="D104" i="30"/>
  <c r="D136" i="30"/>
  <c r="D168" i="30"/>
  <c r="D200" i="30"/>
  <c r="E32" i="30"/>
  <c r="E64" i="30"/>
  <c r="E88" i="30"/>
  <c r="E109" i="30"/>
  <c r="E131" i="30"/>
  <c r="E152" i="30"/>
  <c r="E173" i="30"/>
  <c r="E195" i="30"/>
  <c r="F16" i="30"/>
  <c r="F37" i="30"/>
  <c r="F59" i="30"/>
  <c r="F80" i="30"/>
  <c r="F101" i="30"/>
  <c r="F123" i="30"/>
  <c r="F144" i="30"/>
  <c r="F165" i="30"/>
  <c r="F187" i="30"/>
  <c r="G8" i="30"/>
  <c r="G29" i="30"/>
  <c r="G51" i="30"/>
  <c r="G72" i="30"/>
  <c r="G89" i="30"/>
  <c r="G104" i="30"/>
  <c r="G119" i="30"/>
  <c r="G132" i="30"/>
  <c r="G144" i="30"/>
  <c r="G155" i="30"/>
  <c r="G165" i="30"/>
  <c r="G176" i="30"/>
  <c r="G187" i="30"/>
  <c r="G197" i="30"/>
  <c r="T151" i="37"/>
  <c r="U88" i="37"/>
  <c r="V10" i="37"/>
  <c r="V90" i="37"/>
  <c r="V154" i="37"/>
  <c r="W27" i="37"/>
  <c r="W85" i="37"/>
  <c r="W127" i="37"/>
  <c r="W170" i="37"/>
  <c r="C22" i="30"/>
  <c r="C64" i="30"/>
  <c r="C107" i="30"/>
  <c r="C145" i="30"/>
  <c r="C177" i="30"/>
  <c r="D9" i="30"/>
  <c r="D41" i="30"/>
  <c r="D73" i="30"/>
  <c r="D105" i="30"/>
  <c r="D137" i="30"/>
  <c r="D169" i="30"/>
  <c r="D201" i="30"/>
  <c r="E33" i="30"/>
  <c r="E65" i="30"/>
  <c r="E89" i="30"/>
  <c r="E111" i="30"/>
  <c r="E132" i="30"/>
  <c r="E153" i="30"/>
  <c r="E175" i="30"/>
  <c r="E196" i="30"/>
  <c r="F17" i="30"/>
  <c r="F39" i="30"/>
  <c r="F60" i="30"/>
  <c r="F81" i="30"/>
  <c r="F103" i="30"/>
  <c r="F124" i="30"/>
  <c r="F145" i="30"/>
  <c r="F167" i="30"/>
  <c r="F188" i="30"/>
  <c r="G9" i="30"/>
  <c r="G31" i="30"/>
  <c r="G52" i="30"/>
  <c r="G73" i="30"/>
  <c r="G92" i="30"/>
  <c r="G105" i="30"/>
  <c r="G120" i="30"/>
  <c r="G135" i="30"/>
  <c r="G145" i="30"/>
  <c r="G156" i="30"/>
  <c r="G167" i="30"/>
  <c r="G177" i="30"/>
  <c r="G188" i="30"/>
  <c r="G199" i="30"/>
  <c r="S129" i="37"/>
  <c r="T109" i="37"/>
  <c r="T183" i="37"/>
  <c r="U56" i="37"/>
  <c r="U120" i="37"/>
  <c r="U180" i="37"/>
  <c r="V32" i="37"/>
  <c r="V74" i="37"/>
  <c r="V106" i="37"/>
  <c r="V138" i="37"/>
  <c r="V170" i="37"/>
  <c r="W11" i="37"/>
  <c r="W43" i="37"/>
  <c r="W74" i="37"/>
  <c r="W95" i="37"/>
  <c r="W117" i="37"/>
  <c r="W138" i="37"/>
  <c r="W159" i="37"/>
  <c r="W181" i="37"/>
  <c r="C11" i="30"/>
  <c r="C32" i="30"/>
  <c r="C54" i="30"/>
  <c r="C75" i="30"/>
  <c r="C96" i="30"/>
  <c r="C118" i="30"/>
  <c r="C137" i="30"/>
  <c r="C153" i="30"/>
  <c r="C169" i="30"/>
  <c r="C185" i="30"/>
  <c r="C201" i="30"/>
  <c r="D17" i="30"/>
  <c r="D33" i="30"/>
  <c r="D49" i="30"/>
  <c r="D65" i="30"/>
  <c r="D81" i="30"/>
  <c r="D97" i="30"/>
  <c r="D113" i="30"/>
  <c r="D129" i="30"/>
  <c r="D145" i="30"/>
  <c r="D161" i="30"/>
  <c r="D177" i="30"/>
  <c r="D193" i="30"/>
  <c r="E9" i="30"/>
  <c r="E25" i="30"/>
  <c r="E41" i="30"/>
  <c r="E57" i="30"/>
  <c r="E73" i="30"/>
  <c r="E84" i="30"/>
  <c r="E95" i="30"/>
  <c r="E105" i="30"/>
  <c r="E116" i="30"/>
  <c r="E127" i="30"/>
  <c r="E137" i="30"/>
  <c r="E148" i="30"/>
  <c r="E159" i="30"/>
  <c r="E169" i="30"/>
  <c r="E180" i="30"/>
  <c r="E191" i="30"/>
  <c r="E201" i="30"/>
  <c r="F12" i="30"/>
  <c r="F23" i="30"/>
  <c r="F33" i="30"/>
  <c r="F44" i="30"/>
  <c r="F55" i="30"/>
  <c r="F65" i="30"/>
  <c r="F76" i="30"/>
  <c r="F87" i="30"/>
  <c r="F97" i="30"/>
  <c r="F108" i="30"/>
  <c r="F119" i="30"/>
  <c r="F129" i="30"/>
  <c r="F140" i="30"/>
  <c r="F151" i="30"/>
  <c r="F161" i="30"/>
  <c r="F172" i="30"/>
  <c r="F183" i="30"/>
  <c r="F193" i="30"/>
  <c r="G4" i="30"/>
  <c r="G15" i="30"/>
  <c r="G25" i="30"/>
  <c r="G36" i="30"/>
  <c r="G47" i="30"/>
  <c r="G57" i="30"/>
  <c r="G68" i="30"/>
  <c r="G79" i="30"/>
  <c r="G88" i="30"/>
  <c r="G95" i="30"/>
  <c r="G103" i="30"/>
  <c r="G109" i="30"/>
  <c r="G116" i="30"/>
  <c r="G124" i="30"/>
  <c r="G131" i="30"/>
  <c r="G137" i="30"/>
  <c r="G143" i="30"/>
  <c r="G148" i="30"/>
  <c r="G153" i="30"/>
  <c r="G159" i="30"/>
  <c r="G164" i="30"/>
  <c r="G169" i="30"/>
  <c r="G175" i="30"/>
  <c r="G180" i="30"/>
  <c r="G185" i="30"/>
  <c r="G191" i="30"/>
  <c r="G196" i="30"/>
  <c r="G201" i="30"/>
  <c r="T150" i="37"/>
  <c r="U23" i="37"/>
  <c r="U87" i="37"/>
  <c r="U151" i="37"/>
  <c r="V9" i="37"/>
  <c r="V52" i="37"/>
  <c r="V121" i="37"/>
  <c r="V185" i="37"/>
  <c r="W58" i="37"/>
  <c r="W105" i="37"/>
  <c r="W147" i="37"/>
  <c r="W190" i="37"/>
  <c r="C42" i="30"/>
  <c r="C84" i="30"/>
  <c r="C127" i="30"/>
  <c r="C160" i="30"/>
  <c r="C192" i="30"/>
  <c r="D24" i="30"/>
  <c r="D56" i="30"/>
  <c r="D88" i="30"/>
  <c r="D120" i="30"/>
  <c r="D152" i="30"/>
  <c r="D184" i="30"/>
  <c r="E16" i="30"/>
  <c r="E48" i="30"/>
  <c r="E77" i="30"/>
  <c r="E99" i="30"/>
  <c r="E120" i="30"/>
  <c r="E141" i="30"/>
  <c r="E163" i="30"/>
  <c r="E184" i="30"/>
  <c r="F5" i="30"/>
  <c r="F27" i="30"/>
  <c r="F48" i="30"/>
  <c r="F69" i="30"/>
  <c r="F91" i="30"/>
  <c r="F112" i="30"/>
  <c r="F133" i="30"/>
  <c r="F155" i="30"/>
  <c r="F176" i="30"/>
  <c r="F197" i="30"/>
  <c r="G19" i="30"/>
  <c r="G40" i="30"/>
  <c r="G61" i="30"/>
  <c r="G83" i="30"/>
  <c r="G97" i="30"/>
  <c r="G111" i="30"/>
  <c r="G125" i="30"/>
  <c r="G139" i="30"/>
  <c r="G149" i="30"/>
  <c r="G160" i="30"/>
  <c r="G171" i="30"/>
  <c r="G181" i="30"/>
  <c r="G192" i="30"/>
  <c r="T53" i="37"/>
  <c r="U24" i="37"/>
  <c r="U152" i="37"/>
  <c r="V53" i="37"/>
  <c r="V122" i="37"/>
  <c r="V186" i="37"/>
  <c r="W59" i="37"/>
  <c r="W106" i="37"/>
  <c r="W149" i="37"/>
  <c r="W191" i="37"/>
  <c r="C43" i="30"/>
  <c r="C86" i="30"/>
  <c r="C128" i="30"/>
  <c r="C161" i="30"/>
  <c r="C193" i="30"/>
  <c r="D25" i="30"/>
  <c r="D57" i="30"/>
  <c r="D89" i="30"/>
  <c r="D121" i="30"/>
  <c r="D153" i="30"/>
  <c r="D185" i="30"/>
  <c r="E17" i="30"/>
  <c r="E49" i="30"/>
  <c r="E79" i="30"/>
  <c r="E100" i="30"/>
  <c r="E121" i="30"/>
  <c r="E143" i="30"/>
  <c r="E164" i="30"/>
  <c r="E185" i="30"/>
  <c r="F7" i="30"/>
  <c r="F28" i="30"/>
  <c r="F49" i="30"/>
  <c r="F71" i="30"/>
  <c r="F92" i="30"/>
  <c r="F113" i="30"/>
  <c r="F135" i="30"/>
  <c r="F156" i="30"/>
  <c r="F177" i="30"/>
  <c r="F199" i="30"/>
  <c r="G20" i="30"/>
  <c r="G41" i="30"/>
  <c r="G63" i="30"/>
  <c r="G84" i="30"/>
  <c r="G99" i="30"/>
  <c r="G113" i="30"/>
  <c r="G127" i="30"/>
  <c r="G140" i="30"/>
  <c r="G151" i="30"/>
  <c r="G161" i="30"/>
  <c r="G172" i="30"/>
  <c r="G183" i="30"/>
  <c r="G193" i="30"/>
  <c r="AU834" i="27"/>
  <c r="AU654" i="27"/>
  <c r="AU417" i="27"/>
  <c r="AU525" i="27"/>
  <c r="AU404" i="27"/>
  <c r="AU561" i="27"/>
  <c r="AU541" i="27"/>
  <c r="AU826" i="27"/>
  <c r="AU537" i="27"/>
  <c r="AU84" i="27"/>
  <c r="AU803" i="27"/>
  <c r="AU52" i="27"/>
  <c r="AU870" i="27"/>
  <c r="AU465" i="27"/>
  <c r="AU515" i="27"/>
  <c r="AU418" i="27"/>
  <c r="AU807" i="27"/>
  <c r="AU792" i="27"/>
  <c r="AU782" i="27"/>
  <c r="AU235" i="27"/>
  <c r="AU693" i="27"/>
  <c r="AU806" i="27"/>
  <c r="AU850" i="27"/>
  <c r="AU855" i="27"/>
  <c r="AU691" i="27"/>
  <c r="AU690" i="27"/>
  <c r="AU906" i="27"/>
  <c r="AU810" i="27"/>
  <c r="AU517" i="27"/>
  <c r="AU897" i="27"/>
  <c r="AU485" i="27"/>
  <c r="AU463" i="27"/>
  <c r="AU748" i="27"/>
  <c r="AU109" i="27"/>
  <c r="AU700" i="27"/>
  <c r="AU647" i="27"/>
  <c r="AU359" i="27"/>
  <c r="AU207" i="27"/>
  <c r="AU707" i="27"/>
  <c r="AU234" i="27"/>
  <c r="AU818" i="27"/>
  <c r="AU759" i="27"/>
  <c r="AU22" i="27"/>
  <c r="AU849" i="27"/>
  <c r="AU509" i="27"/>
  <c r="AU457" i="27"/>
  <c r="AU649" i="27"/>
  <c r="AU315" i="27"/>
  <c r="AU742" i="27"/>
  <c r="AU566" i="27"/>
  <c r="AU817" i="27"/>
  <c r="AU635" i="27"/>
  <c r="AU686" i="27"/>
  <c r="AU776" i="27"/>
  <c r="AU618" i="27"/>
  <c r="AU800" i="27"/>
  <c r="AU154" i="27"/>
  <c r="AU615" i="27"/>
  <c r="AU812" i="27"/>
  <c r="AU508" i="27"/>
  <c r="AU858" i="27"/>
  <c r="AU427" i="27"/>
  <c r="AU880" i="27"/>
  <c r="AU516" i="27"/>
  <c r="AU775" i="27"/>
  <c r="AU617" i="27"/>
  <c r="AU770" i="27"/>
  <c r="AU877" i="27"/>
  <c r="AU646" i="27"/>
  <c r="AU548" i="27"/>
  <c r="AU735" i="27"/>
  <c r="AU83" i="27"/>
  <c r="AU769" i="27"/>
  <c r="AU795" i="27"/>
  <c r="AU689" i="27"/>
  <c r="AU779" i="27"/>
  <c r="AU638" i="27"/>
  <c r="AU619" i="27"/>
  <c r="AU279" i="27"/>
  <c r="AU591" i="27"/>
  <c r="AU760" i="27"/>
  <c r="AU605" i="27"/>
  <c r="AU688" i="27"/>
  <c r="AU588" i="27"/>
  <c r="AU900" i="27"/>
  <c r="AU648" i="27"/>
  <c r="AU464" i="27"/>
  <c r="AU450" i="27"/>
  <c r="AU716" i="27"/>
  <c r="AU639" i="27"/>
  <c r="AU589" i="27"/>
  <c r="AU631" i="27"/>
  <c r="AU166" i="27"/>
  <c r="AU655" i="27"/>
  <c r="AU37" i="27"/>
  <c r="AU500" i="27"/>
  <c r="AU421" i="27"/>
  <c r="AU502" i="27"/>
  <c r="AU484" i="27"/>
  <c r="AU456" i="27"/>
  <c r="AU6" i="27"/>
  <c r="AU442" i="27"/>
  <c r="AU677" i="27"/>
  <c r="AU593" i="27"/>
  <c r="AU604" i="27"/>
  <c r="AU23" i="27"/>
  <c r="AU119" i="27"/>
  <c r="AU565" i="27"/>
  <c r="AU796" i="27"/>
  <c r="AU265" i="27"/>
  <c r="AU167" i="27"/>
  <c r="AU681" i="27"/>
  <c r="AU640" i="27"/>
  <c r="AU9" i="27"/>
  <c r="AU375" i="27"/>
  <c r="AU584" i="27"/>
  <c r="AU439" i="27"/>
  <c r="AU687" i="27"/>
  <c r="AU542" i="27"/>
  <c r="AU253" i="27"/>
  <c r="AU712" i="27"/>
  <c r="AU630" i="27"/>
  <c r="AU641" i="27"/>
  <c r="AU737" i="27"/>
  <c r="AU141" i="27"/>
  <c r="AU583" i="27"/>
  <c r="AU867" i="27"/>
  <c r="AU907" i="27"/>
  <c r="AU819" i="27"/>
  <c r="AU507" i="27"/>
  <c r="AU540" i="27"/>
  <c r="AU449" i="27"/>
  <c r="AU755" i="27"/>
  <c r="AU295" i="27"/>
  <c r="AU636" i="27"/>
  <c r="AU808" i="27"/>
  <c r="AU296" i="27"/>
  <c r="AU845" i="27"/>
  <c r="AU574" i="27"/>
  <c r="AU579" i="27"/>
  <c r="AU455" i="27"/>
  <c r="AU523" i="27"/>
  <c r="AU497" i="27"/>
  <c r="AU590" i="27"/>
  <c r="AU749" i="27"/>
  <c r="AU718" i="27"/>
  <c r="AU95" i="27"/>
  <c r="AU173" i="27"/>
  <c r="AU811" i="27"/>
  <c r="AU522" i="27"/>
  <c r="AU659" i="27"/>
  <c r="AU730" i="27"/>
  <c r="AU637" i="27"/>
  <c r="AU221" i="27"/>
  <c r="AU53" i="27"/>
  <c r="AU550" i="27"/>
  <c r="AU898" i="27"/>
  <c r="AU881" i="27"/>
  <c r="AU844" i="27"/>
  <c r="AU521" i="27"/>
  <c r="AU501" i="27"/>
  <c r="AU403" i="27"/>
  <c r="AU762" i="27"/>
  <c r="AU35" i="27"/>
  <c r="AU727" i="27"/>
  <c r="AU172" i="27"/>
  <c r="AU68" i="27"/>
  <c r="AU725" i="27"/>
  <c r="AU871" i="27"/>
  <c r="AU538" i="27"/>
  <c r="AU575" i="27"/>
  <c r="AU443" i="27"/>
  <c r="AU634" i="27"/>
  <c r="AU220" i="27"/>
  <c r="AU710" i="27"/>
  <c r="AU156" i="27"/>
  <c r="AU268" i="27"/>
  <c r="AU85" i="27"/>
  <c r="AU902" i="27"/>
  <c r="AU825" i="27"/>
  <c r="AU480" i="27"/>
  <c r="AU616" i="27"/>
  <c r="AU678" i="27"/>
  <c r="AU527" i="27"/>
  <c r="AU57" i="27"/>
  <c r="AU856" i="27"/>
  <c r="AU840" i="27"/>
  <c r="AU192" i="27"/>
  <c r="AU663" i="27"/>
  <c r="AU698" i="27"/>
  <c r="AU139" i="27"/>
  <c r="AU121" i="27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G145" i="33"/>
  <c r="G146" i="33"/>
  <c r="G147" i="33"/>
  <c r="G148" i="33"/>
  <c r="G149" i="33"/>
  <c r="P2" i="27" l="1"/>
  <c r="G4" i="33" l="1"/>
  <c r="G5" i="33"/>
  <c r="G6" i="33"/>
  <c r="G7" i="33"/>
  <c r="G8" i="33"/>
  <c r="G9" i="33"/>
  <c r="G10" i="33"/>
  <c r="G11" i="33"/>
  <c r="G12" i="33"/>
  <c r="G13" i="33"/>
  <c r="G14" i="33"/>
  <c r="G4" i="20" l="1"/>
  <c r="AT264" i="27" l="1"/>
  <c r="AN264" i="27"/>
  <c r="AS264" i="27"/>
  <c r="AZ264" i="27" l="1"/>
  <c r="AU264" i="27"/>
  <c r="AP264" i="27"/>
  <c r="BA264" i="27"/>
  <c r="BB264" i="27" s="1"/>
  <c r="AO264" i="27"/>
  <c r="AQ264" i="2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6CC326-F47B-4D0D-9998-AACE341AE564}" keepAlive="1" name="Query - Fix Mapping" description="Connection to the 'Fix Mapping' query in the workbook." type="5" refreshedVersion="6" background="1" saveData="1">
    <dbPr connection="Provider=Microsoft.Mashup.OleDb.1;Data Source=$Workbook$;Location=Fix Mapping;Extended Properties=&quot;&quot;" command="SELECT * FROM [Fix Mapping]"/>
  </connection>
  <connection id="2" xr16:uid="{7A10A8CB-0CD4-455F-AF05-E3AC7F4887E3}" keepAlive="1" name="Query - Form To Win" description="Connection to the 'Form To Win' query in the workbook." type="5" refreshedVersion="6" background="1" saveData="1">
    <dbPr connection="Provider=Microsoft.Mashup.OleDb.1;Data Source=$Workbook$;Location=Form To Win;Extended Properties=&quot;&quot;" command="SELECT * FROM [Form To Win]"/>
  </connection>
  <connection id="3" xr16:uid="{2B7838CA-5754-4A22-B3B4-7B54433E722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6F247135-BABB-47DF-B605-A1A071454990}" keepAlive="1" name="Query - Pvt Map 1" description="Connection to the 'Pvt Map 1' query in the workbook." type="5" refreshedVersion="6" background="1" saveData="1">
    <dbPr connection="Provider=Microsoft.Mashup.OleDb.1;Data Source=$Workbook$;Location=Pvt Map 1;Extended Properties=&quot;&quot;" command="SELECT * FROM [Pvt Map 1]"/>
  </connection>
  <connection id="5" xr16:uid="{9BADE066-2D2D-46D8-A821-AFFF4C2C221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7B1A872A-F02D-403C-AA47-E16333F26B44}" keepAlive="1" name="Query - Table43" description="Connection to the 'Table43' query in the workbook." type="5" refreshedVersion="6" background="1" saveData="1">
    <dbPr connection="Provider=Microsoft.Mashup.OleDb.1;Data Source=$Workbook$;Location=Table43;Extended Properties=&quot;&quot;" command="SELECT * FROM [Table43]"/>
  </connection>
  <connection id="7" xr16:uid="{E4F70726-7A32-44A5-843A-8E6CA8D10DB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6B6EA40D-464B-4CEE-AED8-032E6ADA9BF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<sst xmlns="http://schemas.openxmlformats.org/spreadsheetml/2006/main" count="23813" uniqueCount="2565">
  <si>
    <t>Kode Pcpl</t>
  </si>
  <si>
    <t>SATUAN</t>
  </si>
  <si>
    <t>KODE PRODUK PRINSIPAL</t>
  </si>
  <si>
    <t>NAMA ITEM</t>
  </si>
  <si>
    <t>ISI/CTN</t>
  </si>
  <si>
    <t>HARGA INCLUDE PPN 11% IN CTN</t>
  </si>
  <si>
    <t>HARGA/PCS</t>
  </si>
  <si>
    <t>Nama Barang Principle</t>
  </si>
  <si>
    <t>Klp Brg Pcpl</t>
  </si>
  <si>
    <t>Sortir Daftar Produk Principle sesuai Nama lalu sortir lagi by  kelompok</t>
  </si>
  <si>
    <t>Copy dan Paste kan ke Sheet Form Master (sesuaikan kolom nya)</t>
  </si>
  <si>
    <t>NO</t>
  </si>
  <si>
    <t>SATUAN Fix Win</t>
  </si>
  <si>
    <t xml:space="preserve">Nama Pcpl                   </t>
  </si>
  <si>
    <t>kode  2 Digit                (hrf+No)</t>
  </si>
  <si>
    <t>Nama            KLP</t>
  </si>
  <si>
    <t>kode  2 Digit                (Nomor)</t>
  </si>
  <si>
    <t>Nama            Sub KLP</t>
  </si>
  <si>
    <t>kode  1 Digit                (Nomor)</t>
  </si>
  <si>
    <t>Nama            Aroma/             Rasa</t>
  </si>
  <si>
    <t>kode  4 Digit                (Nomor)</t>
  </si>
  <si>
    <t>Nama Win</t>
  </si>
  <si>
    <t>LEN 15</t>
  </si>
  <si>
    <t>LEN 50</t>
  </si>
  <si>
    <t>Kolom Principle</t>
  </si>
  <si>
    <t>Nama            Promo</t>
  </si>
  <si>
    <t>ABC</t>
  </si>
  <si>
    <t>kode  2 Digit                (Nomor)2</t>
  </si>
  <si>
    <t>kode  1 Digit                (Nomor)4</t>
  </si>
  <si>
    <t>Kode BARANG Win2</t>
  </si>
  <si>
    <t>PASTE NAMA DAN CODE PRINCIPLE                                                                                                                                                                                               (Buat Format seperti ini dan Ambil dari Daftar Harga Principle)</t>
  </si>
  <si>
    <t>UPDATE TGL</t>
  </si>
  <si>
    <t>ISI SESUAIKAN ANTARA DMS vs WIN</t>
  </si>
  <si>
    <t>HASIL CODE KELOMPOK, CODE BARANG &amp; NAMA BARANG WIN</t>
  </si>
  <si>
    <t>G1</t>
  </si>
  <si>
    <t>GDI</t>
  </si>
  <si>
    <t>Nama Kelompok Win</t>
  </si>
  <si>
    <t>Daftar Harga</t>
  </si>
  <si>
    <t>Harga Beli</t>
  </si>
  <si>
    <t>Harga Beli Krt
(- PPN)</t>
  </si>
  <si>
    <t>Harga Beli Pcs
(-PPN)</t>
  </si>
  <si>
    <t>Harga Beli Pcs
(+PPN)</t>
  </si>
  <si>
    <t>Harga Beli Krt
(+PPN)</t>
  </si>
  <si>
    <t>Harga Jual GT</t>
  </si>
  <si>
    <t>Update Per</t>
  </si>
  <si>
    <t>SM</t>
  </si>
  <si>
    <t>GOLONGAN</t>
  </si>
  <si>
    <t>PRINCIPAL</t>
  </si>
  <si>
    <t>RAMLI</t>
  </si>
  <si>
    <t>HENDRIK</t>
  </si>
  <si>
    <t>GODREJ DISTRIBUSI INDONESIA, PT</t>
  </si>
  <si>
    <t>SOFTEX INDONESIA, PT</t>
  </si>
  <si>
    <t>SUN PAPER SOURCE, PT</t>
  </si>
  <si>
    <t>SUDIRMAN</t>
  </si>
  <si>
    <t>ABC PRESIDENT INDONESIA, PT</t>
  </si>
  <si>
    <t>ENI</t>
  </si>
  <si>
    <t>FORISA NUSAPERSADA, PT</t>
  </si>
  <si>
    <t>GONDOWANGI TRADISIONAL KOSMETIK, PT</t>
  </si>
  <si>
    <t>PURATOS, PT</t>
  </si>
  <si>
    <t>MUSTIKA RATUBUANA INTERNATIONAL</t>
  </si>
  <si>
    <t>JEMS</t>
  </si>
  <si>
    <t>PZ CUSSONS INDONESIA, PT</t>
  </si>
  <si>
    <t>RECKITT BENCKISER, PT</t>
  </si>
  <si>
    <t>BUDI</t>
  </si>
  <si>
    <t>ENERGIZER INDONESIA, PT</t>
  </si>
  <si>
    <t>SAHAR</t>
  </si>
  <si>
    <t>KINO INDONESIA. TBK, PT</t>
  </si>
  <si>
    <t>L'OREAL INDONESIA, PT</t>
  </si>
  <si>
    <t>RATNA</t>
  </si>
  <si>
    <t>DOLPHIN, PT</t>
  </si>
  <si>
    <t>INMAS SURYA MAKMUR, PT</t>
  </si>
  <si>
    <t>URC INDONESIA, PT</t>
  </si>
  <si>
    <t>ADNA SENTRAL NIAGA, PT</t>
  </si>
  <si>
    <t>EASTON KALERIS INDONESIA, PT</t>
  </si>
  <si>
    <t>UNIVERSAL INDOFOOD PRODUCT, PT</t>
  </si>
  <si>
    <t>ADE DAN ARIEF</t>
  </si>
  <si>
    <t>HEINZ ABC INDONESIA, PT</t>
  </si>
  <si>
    <t>S1</t>
  </si>
  <si>
    <t>SFTX</t>
  </si>
  <si>
    <t>MTS</t>
  </si>
  <si>
    <t>M1</t>
  </si>
  <si>
    <t>ABCPI</t>
  </si>
  <si>
    <t>A1</t>
  </si>
  <si>
    <t>FRS</t>
  </si>
  <si>
    <t>F1</t>
  </si>
  <si>
    <t>GDW</t>
  </si>
  <si>
    <t>G2</t>
  </si>
  <si>
    <t>PRT</t>
  </si>
  <si>
    <t>P1</t>
  </si>
  <si>
    <t>MRT</t>
  </si>
  <si>
    <t>M2</t>
  </si>
  <si>
    <t>CS</t>
  </si>
  <si>
    <t>C1</t>
  </si>
  <si>
    <t>RBI</t>
  </si>
  <si>
    <t>R1</t>
  </si>
  <si>
    <t>E1</t>
  </si>
  <si>
    <t>KNF</t>
  </si>
  <si>
    <t>K1</t>
  </si>
  <si>
    <t>LOI</t>
  </si>
  <si>
    <t>L1</t>
  </si>
  <si>
    <t>DLP</t>
  </si>
  <si>
    <t>D1</t>
  </si>
  <si>
    <t>INMAS</t>
  </si>
  <si>
    <t>I1</t>
  </si>
  <si>
    <t>URC</t>
  </si>
  <si>
    <t>U1</t>
  </si>
  <si>
    <t>A2</t>
  </si>
  <si>
    <t>ASN</t>
  </si>
  <si>
    <t>EST</t>
  </si>
  <si>
    <t>E2</t>
  </si>
  <si>
    <t>UNIBIS</t>
  </si>
  <si>
    <t>U2</t>
  </si>
  <si>
    <t>A3</t>
  </si>
  <si>
    <t>MACROSENTRA NIAGABOGA, PT</t>
  </si>
  <si>
    <t>MMY</t>
  </si>
  <si>
    <t>M3</t>
  </si>
  <si>
    <t>NO.</t>
  </si>
  <si>
    <t>Efektif
Pembuatan</t>
  </si>
  <si>
    <t>Efektif Naik Harga</t>
  </si>
  <si>
    <t>Mata Uang</t>
  </si>
  <si>
    <t>Approval</t>
  </si>
  <si>
    <t>Status
Pembuatan</t>
  </si>
  <si>
    <t>Status
Harga</t>
  </si>
  <si>
    <t>Kode PCPL To Win</t>
  </si>
  <si>
    <t>SAT BSR</t>
  </si>
  <si>
    <t>GD</t>
  </si>
  <si>
    <t>Sama</t>
  </si>
  <si>
    <t>Kode PRK</t>
  </si>
  <si>
    <t>Kode PRK SJ</t>
  </si>
  <si>
    <t>Kode Job</t>
  </si>
  <si>
    <t>To Win, diisi oleh Admin</t>
  </si>
  <si>
    <t>Harga Jual Pcs GT
(-PPN)</t>
  </si>
  <si>
    <t>Harga Jual Krt GT
(- PPN)</t>
  </si>
  <si>
    <t>Harga Jual Pcs GT
(+PPN</t>
  </si>
  <si>
    <t>Harga Jual Krt GT
(+PPN)</t>
  </si>
  <si>
    <t>Harga Jual Pcs MT
(-PPN)</t>
  </si>
  <si>
    <t>Harga Jual Krt MT
(- PPN)</t>
  </si>
  <si>
    <t>Harga Jual Pcs MT
(+PPN)</t>
  </si>
  <si>
    <t>Harga Jual Krt MT
(+PPN)</t>
  </si>
  <si>
    <t>IDR</t>
  </si>
  <si>
    <t>KRT</t>
  </si>
  <si>
    <t>GD01</t>
  </si>
  <si>
    <t>Kode
Golongan</t>
  </si>
  <si>
    <t>No. Urut
Item Sama</t>
  </si>
  <si>
    <t>KELOMPOK PRODUK
By Principle</t>
  </si>
  <si>
    <t>kode  1 Digit                (Nomor)3</t>
  </si>
  <si>
    <t>Nama            Sub KLP2</t>
  </si>
  <si>
    <t>kode  1 Digit                (Nomor)5</t>
  </si>
  <si>
    <t>KELOMPOK PRODUK</t>
  </si>
  <si>
    <t>Sum of No. Urut
Item Sama</t>
  </si>
  <si>
    <t>Kode Barang Win</t>
  </si>
  <si>
    <t>Kode PCPL yang sama</t>
  </si>
  <si>
    <t>PCPL KODE 1</t>
  </si>
  <si>
    <t>PCPL KODE 2</t>
  </si>
  <si>
    <t>PCPL KODE 3</t>
  </si>
  <si>
    <t>PCPL KODE 4</t>
  </si>
  <si>
    <t>PCPL KODE 5</t>
  </si>
  <si>
    <t>Sheet kuning adalah rumus, jangan diganggu</t>
  </si>
  <si>
    <t>CONCATENATE MAPPING</t>
  </si>
  <si>
    <t>Buat satu folder master barang, master kelompok, price list, mapping produk win to pcpl dan mapping produk pcpl to win</t>
  </si>
  <si>
    <t>Master barang, master kelompok, price list, mapping produk win to pcpl  dan mapping produk pcpl to win berdiri sendiri dalam satu book</t>
  </si>
  <si>
    <t>MOTASA</t>
  </si>
  <si>
    <t>MOTASA INDONESIA, PT</t>
  </si>
  <si>
    <t>M4</t>
  </si>
  <si>
    <t>Nama            Gramasi atau Jumlah Pack per CTN</t>
  </si>
  <si>
    <t>KET TAMBAHAN2</t>
  </si>
  <si>
    <t>Gunakan ini apabila item tersebut sachet</t>
  </si>
  <si>
    <t>CHAROEN POKPHAND INDONESIA, PT</t>
  </si>
  <si>
    <t>CPI</t>
  </si>
  <si>
    <t>C2</t>
  </si>
  <si>
    <t>kode  1 Digit                (Nomor)32</t>
  </si>
  <si>
    <t>Kode Kelompok Win</t>
  </si>
  <si>
    <t>Kode Jenis Produk</t>
  </si>
  <si>
    <t>ALEX</t>
  </si>
  <si>
    <t>Nama Jenis Kemasan</t>
  </si>
  <si>
    <t>Nama Golongan</t>
  </si>
  <si>
    <t>kode  1 Digit
(Nomor)</t>
  </si>
  <si>
    <t>KET. GOLONGAN</t>
  </si>
  <si>
    <t>LITER</t>
  </si>
  <si>
    <t>GRAM</t>
  </si>
  <si>
    <t>Tanda Kode Revisi</t>
  </si>
  <si>
    <t>Status Barang</t>
  </si>
  <si>
    <t>Ket. Tambahan / Pembantu</t>
  </si>
  <si>
    <t>Harga Jual MT</t>
  </si>
  <si>
    <t>MARGIN</t>
  </si>
  <si>
    <t>Nama Principle</t>
  </si>
  <si>
    <t>PCS</t>
  </si>
  <si>
    <t>SHEET</t>
  </si>
  <si>
    <t>KODE BARANG</t>
  </si>
  <si>
    <t>NAMA BARANG</t>
  </si>
  <si>
    <t>NAMA KELOMPOK</t>
  </si>
  <si>
    <t>NAMA PRINCIPLE</t>
  </si>
  <si>
    <t>ANTANGIN GROUP</t>
  </si>
  <si>
    <t>CANDY GROUP</t>
  </si>
  <si>
    <t>IMUGARD GROUP</t>
  </si>
  <si>
    <t>KOJIMA MADU</t>
  </si>
  <si>
    <t>KULDON GROUP</t>
  </si>
  <si>
    <t>MEN GROUP</t>
  </si>
  <si>
    <t>OBH GROUP</t>
  </si>
  <si>
    <t>WOMEN GROUP</t>
  </si>
  <si>
    <t>PILKITA</t>
  </si>
  <si>
    <t>FRESHCARE GROUP</t>
  </si>
  <si>
    <t>FRESHLIVING GROUP</t>
  </si>
  <si>
    <t>HERBA</t>
  </si>
  <si>
    <t>HOTIN GROUP</t>
  </si>
  <si>
    <t>MADU GROUP</t>
  </si>
  <si>
    <t>MYWELL</t>
  </si>
  <si>
    <t>TRESNOJOYO</t>
  </si>
  <si>
    <t>ANTANGIN JRG PLUS JAHE MERAH TD20</t>
  </si>
  <si>
    <t>ANTANGIN JUNIORS SD5</t>
  </si>
  <si>
    <t>ANTANGIN JRG + MADU SD12</t>
  </si>
  <si>
    <t>ANTANGIN MINT SD12</t>
  </si>
  <si>
    <t>ANTANGIN MINT SD5</t>
  </si>
  <si>
    <t>ANTANGIN GOOD NIGTH TD20</t>
  </si>
  <si>
    <t>ANTANGIN HABBATUSSAUDA SD12</t>
  </si>
  <si>
    <t>ANTANGIN HABBATUSSAUDA SD14</t>
  </si>
  <si>
    <t>ANTANGIN MINT SD14</t>
  </si>
  <si>
    <t>OB HERBAL PERMEN HERBAL RASA MINT S5</t>
  </si>
  <si>
    <t>ANTANGIN PERMEN HERBAL RASA MADU MINT T30</t>
  </si>
  <si>
    <t>ANTANGIN PERMEN ANEKA RASA T250</t>
  </si>
  <si>
    <t>ANTANGIN PERMEN ANEKA RASA T150</t>
  </si>
  <si>
    <t>TEJAHE PERMEN RASA JAHE B50</t>
  </si>
  <si>
    <t>TEJAHE PERMEN RASA JAHE T150</t>
  </si>
  <si>
    <t>TEJAHE PERMEN RASA BANDREK B50</t>
  </si>
  <si>
    <t>TEJAHE PERMEN RASA JAHE T250</t>
  </si>
  <si>
    <t>TEJAHE PERMEN RASA SEKOTENG B50</t>
  </si>
  <si>
    <t>ZIPLONG PERMEN RASA MINT B50</t>
  </si>
  <si>
    <t>TEJAHE PERMEN ASSORTED T150</t>
  </si>
  <si>
    <t>ZIPLONG PERMEN RASA MINT SD5</t>
  </si>
  <si>
    <t>KOJIMA CANDY BAG 50</t>
  </si>
  <si>
    <t>KOJIMA CANDY S5</t>
  </si>
  <si>
    <t>ZIPLONG PERMEN RASA EUCALYPTUS MINT B50</t>
  </si>
  <si>
    <t>PERMEN TEJAHE JAHE MERAH BAG 50</t>
  </si>
  <si>
    <t>ANTANGIN PERMEN ANEKA RASA B50</t>
  </si>
  <si>
    <t>IMUGARD K10</t>
  </si>
  <si>
    <t>KOJIMA D10</t>
  </si>
  <si>
    <t>KOJIMA B140</t>
  </si>
  <si>
    <t>KOJIMA R6</t>
  </si>
  <si>
    <t>KOJIMA B100</t>
  </si>
  <si>
    <t>KULDON TD10</t>
  </si>
  <si>
    <t>KULDON GRANULE S10</t>
  </si>
  <si>
    <t>SRONGPAS D20</t>
  </si>
  <si>
    <t>ANTALINU TD20</t>
  </si>
  <si>
    <t>OB HERBAL B100</t>
  </si>
  <si>
    <t>OB HERBAL B60</t>
  </si>
  <si>
    <t>OB HERBAL D10</t>
  </si>
  <si>
    <t>OB HERBAL JUNIOR B60</t>
  </si>
  <si>
    <t>OB HERBAL ZIPLONG D5</t>
  </si>
  <si>
    <t>OB HERBAL 30 ML</t>
  </si>
  <si>
    <t>OB HERBAL JUNIOR 30 ML</t>
  </si>
  <si>
    <t>OB HERBAL HABBATUSSAUDA B60</t>
  </si>
  <si>
    <t>OB HERBAL SACHET R12 (RENCENG ISI 12 SACHET)</t>
  </si>
  <si>
    <t>OB HERBAL SACHET D11 (DUS ISI 11 SACHET)</t>
  </si>
  <si>
    <t>NATUR SLIM S30</t>
  </si>
  <si>
    <t>TUNTAS  K10</t>
  </si>
  <si>
    <t>RAPET WANGI K10</t>
  </si>
  <si>
    <t>PILKITA 2T D50 TM</t>
  </si>
  <si>
    <t>PILKITA PLUS MADU SD12</t>
  </si>
  <si>
    <t>FRESHCARE GREEN TEA</t>
  </si>
  <si>
    <t>FRESHCARE SPLASH FRUITY</t>
  </si>
  <si>
    <t>FRESHCARE LAVENDER</t>
  </si>
  <si>
    <t>FRESHCARE ORIGINAL</t>
  </si>
  <si>
    <t>FRESHCARE STRONG</t>
  </si>
  <si>
    <t>FRESHCARE SANDALWOOD</t>
  </si>
  <si>
    <t>FRESHCARE SPORT</t>
  </si>
  <si>
    <t>FRESHCARE TEENS HAPPY CERRY</t>
  </si>
  <si>
    <t>FRESHCARE TEENS BUBBLE GUM</t>
  </si>
  <si>
    <t>FRESHCARE TEENS PASSION FRUIT</t>
  </si>
  <si>
    <t>FRESHCARE MIX CITRUS</t>
  </si>
  <si>
    <t>FRESHCARE MINYAK KAYU PUTIH</t>
  </si>
  <si>
    <t>FRESHCARE PRESS &amp; RELAX STRONG 10 ml</t>
  </si>
  <si>
    <t>FRESHCARE PRESS &amp; RELAX MINYAK ANGIN KAYU PUTIH</t>
  </si>
  <si>
    <t>FRESHCARE MIX EUCALYPTUS</t>
  </si>
  <si>
    <t>FRESHCARE EUCALYPTUS PATCH</t>
  </si>
  <si>
    <t>FRESHCARE TELON PATCH</t>
  </si>
  <si>
    <t>FRESHCARE SMASH</t>
  </si>
  <si>
    <t>FRESHCARE SMASH MATCHA</t>
  </si>
  <si>
    <t>FRESHCARE STRONG 15+5ML</t>
  </si>
  <si>
    <t>FRESHLIVING ESSENTIAL LAVENDER OIL 10 ML</t>
  </si>
  <si>
    <t>FRESHLIVING ESSENTIAL PEPPERMINT OIL 10 ML</t>
  </si>
  <si>
    <t>FRESHLIVING ESSENTIAL EUCALYPTUS LAVENDER OIL 10 ML</t>
  </si>
  <si>
    <t>FRESHLIVING MINYAK ZAITUN 50ML</t>
  </si>
  <si>
    <t>FRESHLIVING ZAITUN LOTION 80 gr</t>
  </si>
  <si>
    <t>FRESHLIVING STEAM EYE MASK LAVENDER</t>
  </si>
  <si>
    <t>FRESHLIVING BEBIO C&amp;F</t>
  </si>
  <si>
    <t>FRESHLIVING BEBIO ITHCY</t>
  </si>
  <si>
    <t>FRESHLIVING BEBIO TUMMY</t>
  </si>
  <si>
    <t>MINYAK HERBA WAHID 100 ml</t>
  </si>
  <si>
    <t>HOTIN CREAM 120 ml</t>
  </si>
  <si>
    <t>HOTIN CREAM AROMATHERAPY 120 ml</t>
  </si>
  <si>
    <t>HOTIN CREAM PUMP 120 ml</t>
  </si>
  <si>
    <t>HOTIN CREAM AROMATHERAPY PUMP 120 ml</t>
  </si>
  <si>
    <t>HOTIN CREAM 60 ml</t>
  </si>
  <si>
    <t>HOTIN CREAM AROMATHERAPY 60 ml</t>
  </si>
  <si>
    <t>HOTIN CREAM TUBE 60 ml</t>
  </si>
  <si>
    <t>HOTIN CREAM TUBE 120 ml</t>
  </si>
  <si>
    <t>HOTIN CREAM AROMATHERAPY TUBE 60 ml</t>
  </si>
  <si>
    <t>HOTIN CREAM AROMATHERAPY TUBE 120 ml</t>
  </si>
  <si>
    <t>HOTIN CREAM STRONG TUBE 60 gr</t>
  </si>
  <si>
    <t>HOTIN CREAM STRONG 120 ml</t>
  </si>
  <si>
    <t>HOTIN KOYO AROMATHERAPY 10 Lbr</t>
  </si>
  <si>
    <t>HOTIN STRONG TUBE 120 gr</t>
  </si>
  <si>
    <t>HOTIN BALSEM OTOT EXTRA HOT 20g +5g</t>
  </si>
  <si>
    <t>HOTIN CREAM STRONG BOTOL 60 gr</t>
  </si>
  <si>
    <t>HOTIN GO 100 gr</t>
  </si>
  <si>
    <t>HOTIN GO STRONG 100 gr</t>
  </si>
  <si>
    <t>HOTIN GO TUBE 50 gr</t>
  </si>
  <si>
    <t>HOTIN GO STRONG TUBE 50 gr</t>
  </si>
  <si>
    <t>MADU TJ MURNI 150 gr</t>
  </si>
  <si>
    <t>MADU TJ EXTRA 150 gr</t>
  </si>
  <si>
    <t>MADU TJ MURNI 250 gr</t>
  </si>
  <si>
    <t>MADU TJ EXTRA 250 gr</t>
  </si>
  <si>
    <t>MADU KURMA TJ 150 gr</t>
  </si>
  <si>
    <t>MADU TJ MURNI 500 gr</t>
  </si>
  <si>
    <t>MADU TJ EXTRA 500 gr</t>
  </si>
  <si>
    <t>MADU KURMA TJ 250 gr</t>
  </si>
  <si>
    <t>MADU TJ JOYBEE JERUK 100 ml</t>
  </si>
  <si>
    <t>MADU TJ JOYBEE ORIGINAL 100 ml</t>
  </si>
  <si>
    <t>MADU TJ JOYBEE STRAWBERRY 100 ml</t>
  </si>
  <si>
    <t>MADU TJ PANAS DALAM 150 gr</t>
  </si>
  <si>
    <t>MADU TJ JOYBEE GROW EMULSION 200 ml</t>
  </si>
  <si>
    <t>SARI KURMA TJ 250 gr</t>
  </si>
  <si>
    <t>MADU LEMON TJ</t>
  </si>
  <si>
    <t>TJ JOYBEE GUMMY</t>
  </si>
  <si>
    <t>MADU TJ PANAS DALAM DUS ISI 5s</t>
  </si>
  <si>
    <t>MADU TJ JAHE MERAH MINT 150 gr</t>
  </si>
  <si>
    <t>MADU TJ JAHE MERAH MINT 250 g</t>
  </si>
  <si>
    <t>MADU KURMA TJ 500 gr</t>
  </si>
  <si>
    <t>MADU TJ HITAM PAHIT 250 gr</t>
  </si>
  <si>
    <t>MADU TJ JAHE MERAH MINT 500 gr</t>
  </si>
  <si>
    <t>MADU TJ MANUKA 250 gr</t>
  </si>
  <si>
    <t>MADU TJ MURNI POUCH 500 gr</t>
  </si>
  <si>
    <t>TJ PROPOLIS ISI 5 KAPSUL</t>
  </si>
  <si>
    <t>MADU TJ HONEY COMB 250 gr</t>
  </si>
  <si>
    <t>WELMOVE 5 Kaplet</t>
  </si>
  <si>
    <t>OM3HEART 30 SOFT CAPSULES</t>
  </si>
  <si>
    <t>OM3HEART 60 SOFT CAPSULES</t>
  </si>
  <si>
    <t>FITBES FORCE KAPLET 5s</t>
  </si>
  <si>
    <t>WELMOVE ULTRA</t>
  </si>
  <si>
    <t>MYWELL VIT C + Zn K5</t>
  </si>
  <si>
    <t>MYWELL VITAMIN D3 1000 IU</t>
  </si>
  <si>
    <t>MINYAK TELON TRESNOJOYO 60 ml</t>
  </si>
  <si>
    <t>MINYAK TELON TRESNOJOYO 100 ml</t>
  </si>
  <si>
    <t>BALSAM TELON TRESNOJOYO 20 gr</t>
  </si>
  <si>
    <t>BALSAM TELON TRESNOJOYO 40 gr</t>
  </si>
  <si>
    <t>TELON HERBAL PLUS CITRONELLA 60 ml</t>
  </si>
  <si>
    <t>TELON HERBAL PLUS CITRONELLA 100 ml</t>
  </si>
  <si>
    <t>MINYAK KAYU PUTIH LOS 60 ml</t>
  </si>
  <si>
    <t>BALJITOT 50 ml</t>
  </si>
  <si>
    <t>TELON HERBAL PLUS CITRONELLA 100 ml BANDED MINYAK TELON 30 ml</t>
  </si>
  <si>
    <t>MINYAK KAYU PUTIH LOS 120 ml</t>
  </si>
  <si>
    <t>MADU TJ JERUK D12 (DUS)</t>
  </si>
  <si>
    <t>MADU TJ ORIGINAL D12 (DUS)</t>
  </si>
  <si>
    <t>MADU TJ STRAWBERRY D12 (DUS)</t>
  </si>
  <si>
    <t xml:space="preserve">STRIP     </t>
  </si>
  <si>
    <t xml:space="preserve">SACHET    </t>
  </si>
  <si>
    <t xml:space="preserve">TOPLES    </t>
  </si>
  <si>
    <t xml:space="preserve">BAG       </t>
  </si>
  <si>
    <t xml:space="preserve">PCS       </t>
  </si>
  <si>
    <t xml:space="preserve">BLISTER   </t>
  </si>
  <si>
    <t xml:space="preserve">BOTOL     </t>
  </si>
  <si>
    <t>STICK PACK</t>
  </si>
  <si>
    <t xml:space="preserve">DUS       </t>
  </si>
  <si>
    <t xml:space="preserve">TUBE      </t>
  </si>
  <si>
    <t xml:space="preserve">POT       </t>
  </si>
  <si>
    <t xml:space="preserve">POUCH     </t>
  </si>
  <si>
    <t xml:space="preserve">AMPLOP    </t>
  </si>
  <si>
    <t>M6</t>
  </si>
  <si>
    <t>MPM</t>
  </si>
  <si>
    <t>M5</t>
  </si>
  <si>
    <t>PT. MARKETAMA INDAH</t>
  </si>
  <si>
    <t>MARKETAMA</t>
  </si>
  <si>
    <t>PT. FKS SEJAHTERA</t>
  </si>
  <si>
    <t>FKS</t>
  </si>
  <si>
    <t>F3</t>
  </si>
  <si>
    <t>PT. MULIA PUTRA MANDIRI</t>
  </si>
  <si>
    <t>PT. PRIMARASA ABADI SEJAHTERA</t>
  </si>
  <si>
    <t>PAS</t>
  </si>
  <si>
    <t>P2</t>
  </si>
  <si>
    <t>PT. UNITAMA SARI MAS</t>
  </si>
  <si>
    <t>USM</t>
  </si>
  <si>
    <t>U3</t>
  </si>
  <si>
    <t>PT. FOKUS RITEL NUSAPRIMA</t>
  </si>
  <si>
    <t>FRN</t>
  </si>
  <si>
    <t>F4</t>
  </si>
  <si>
    <t>400ML</t>
  </si>
  <si>
    <t>PCH</t>
  </si>
  <si>
    <t>200ML</t>
  </si>
  <si>
    <t>BTL</t>
  </si>
  <si>
    <t>100ML</t>
  </si>
  <si>
    <t>PUMP</t>
  </si>
  <si>
    <t>TUBE</t>
  </si>
  <si>
    <t>JAR</t>
  </si>
  <si>
    <t>BOX</t>
  </si>
  <si>
    <t>PACK</t>
  </si>
  <si>
    <t>SCH</t>
  </si>
  <si>
    <t>(blank)</t>
  </si>
  <si>
    <t>Lama</t>
  </si>
  <si>
    <t>50ML</t>
  </si>
  <si>
    <t>Column1</t>
  </si>
  <si>
    <t>Aktif</t>
  </si>
  <si>
    <t>Column2</t>
  </si>
  <si>
    <t>ID8155965</t>
  </si>
  <si>
    <t>ID8155903</t>
  </si>
  <si>
    <t>ID8155964</t>
  </si>
  <si>
    <t>ID8155962</t>
  </si>
  <si>
    <t>ID8083928</t>
  </si>
  <si>
    <t>ID8098928</t>
  </si>
  <si>
    <t>ID8024116</t>
  </si>
  <si>
    <t>ID8024117</t>
  </si>
  <si>
    <t>ID0344238M</t>
  </si>
  <si>
    <t>ID8046662</t>
  </si>
  <si>
    <t>ID8046662M</t>
  </si>
  <si>
    <t>ID8070523</t>
  </si>
  <si>
    <t>ID8089138</t>
  </si>
  <si>
    <t>ID8089138M</t>
  </si>
  <si>
    <t>ID8096593M</t>
  </si>
  <si>
    <t>ID8123275</t>
  </si>
  <si>
    <t>ID8151086</t>
  </si>
  <si>
    <t>ID8166040</t>
  </si>
  <si>
    <t>ID8195052M</t>
  </si>
  <si>
    <t>ID8121204</t>
  </si>
  <si>
    <t>ID8121204M</t>
  </si>
  <si>
    <t>ID8121206</t>
  </si>
  <si>
    <t>ID8121206M</t>
  </si>
  <si>
    <t>ID8151087</t>
  </si>
  <si>
    <t>ID8166041</t>
  </si>
  <si>
    <t>ID8195083M</t>
  </si>
  <si>
    <t>ID0344256M</t>
  </si>
  <si>
    <t>ID8046665M</t>
  </si>
  <si>
    <t>ID8089145M</t>
  </si>
  <si>
    <t>ID8096610M</t>
  </si>
  <si>
    <t>ID8151092</t>
  </si>
  <si>
    <t>ID8166043</t>
  </si>
  <si>
    <t>ID8195131M</t>
  </si>
  <si>
    <t>ID8208583</t>
  </si>
  <si>
    <t>ID8162946</t>
  </si>
  <si>
    <t>ID8162946M</t>
  </si>
  <si>
    <t>ID8195064M</t>
  </si>
  <si>
    <t>ID0344255M</t>
  </si>
  <si>
    <t>ID8046659</t>
  </si>
  <si>
    <t>ID8046659M</t>
  </si>
  <si>
    <t>ID8070524</t>
  </si>
  <si>
    <t>ID8089143</t>
  </si>
  <si>
    <t>ID8089143M</t>
  </si>
  <si>
    <t>ID8096606M</t>
  </si>
  <si>
    <t>ID8123277</t>
  </si>
  <si>
    <t>ID8151090</t>
  </si>
  <si>
    <t>ID8166044</t>
  </si>
  <si>
    <t>ID8195106M</t>
  </si>
  <si>
    <t>ID0344253M</t>
  </si>
  <si>
    <t>ID8046663</t>
  </si>
  <si>
    <t>ID8046663M</t>
  </si>
  <si>
    <t>ID8089141</t>
  </si>
  <si>
    <t>ID8089141M</t>
  </si>
  <si>
    <t>ID8096601M</t>
  </si>
  <si>
    <t>ID8123279</t>
  </si>
  <si>
    <t>ID8151091</t>
  </si>
  <si>
    <t>ID8166042</t>
  </si>
  <si>
    <t>ID8195117M</t>
  </si>
  <si>
    <t>ID8070526</t>
  </si>
  <si>
    <t>ID0344251M</t>
  </si>
  <si>
    <t>ID8046692M</t>
  </si>
  <si>
    <t>ID8088692M</t>
  </si>
  <si>
    <t>ID8099814M</t>
  </si>
  <si>
    <t>ID8195137M</t>
  </si>
  <si>
    <t>ID8208591</t>
  </si>
  <si>
    <t>ID0343837</t>
  </si>
  <si>
    <t>ID0343837M</t>
  </si>
  <si>
    <t>ID8086714</t>
  </si>
  <si>
    <t>ID8086714M</t>
  </si>
  <si>
    <t>ID8096563M</t>
  </si>
  <si>
    <t>ID8195056M</t>
  </si>
  <si>
    <t>ID8201501M</t>
  </si>
  <si>
    <t>ID0343834M</t>
  </si>
  <si>
    <t>ID8086712M</t>
  </si>
  <si>
    <t>ID8096561M</t>
  </si>
  <si>
    <t>ID8195042M</t>
  </si>
  <si>
    <t>ID8097636M</t>
  </si>
  <si>
    <t>ID8195089M</t>
  </si>
  <si>
    <t>ID8201503M</t>
  </si>
  <si>
    <t>ID0343843M</t>
  </si>
  <si>
    <t>ID8046689M</t>
  </si>
  <si>
    <t>ID8086725M</t>
  </si>
  <si>
    <t>ID8096569M</t>
  </si>
  <si>
    <t>ID8201506M</t>
  </si>
  <si>
    <t>ID8208588M</t>
  </si>
  <si>
    <t>ID8162952</t>
  </si>
  <si>
    <t>ID8162952M</t>
  </si>
  <si>
    <t>ID8195067M</t>
  </si>
  <si>
    <t>ID8201502M</t>
  </si>
  <si>
    <t>ID8201508M</t>
  </si>
  <si>
    <t>ID0343835M</t>
  </si>
  <si>
    <t>ID8086707M</t>
  </si>
  <si>
    <t>ID8096559M</t>
  </si>
  <si>
    <t>ID8195076M</t>
  </si>
  <si>
    <t>ID0343841</t>
  </si>
  <si>
    <t>ID0343841M</t>
  </si>
  <si>
    <t>ID8086718</t>
  </si>
  <si>
    <t>ID8086718M</t>
  </si>
  <si>
    <t>ID8096567M</t>
  </si>
  <si>
    <t>ID8195108M</t>
  </si>
  <si>
    <t>ID8201504M</t>
  </si>
  <si>
    <t>ID0343839</t>
  </si>
  <si>
    <t>ID0343839M</t>
  </si>
  <si>
    <t>ID8086721</t>
  </si>
  <si>
    <t>ID8086721M</t>
  </si>
  <si>
    <t>ID8096565</t>
  </si>
  <si>
    <t>ID8096565M</t>
  </si>
  <si>
    <t>ID8166034</t>
  </si>
  <si>
    <t>ID8195120M</t>
  </si>
  <si>
    <t>ID8201505M</t>
  </si>
  <si>
    <t>ID8162950</t>
  </si>
  <si>
    <t>ID8162950M</t>
  </si>
  <si>
    <t>ID8195069M</t>
  </si>
  <si>
    <t>ID0344249M</t>
  </si>
  <si>
    <t>ID8088690M</t>
  </si>
  <si>
    <t>ID8099810M</t>
  </si>
  <si>
    <t>ID8195121M</t>
  </si>
  <si>
    <t>ID8101175M</t>
  </si>
  <si>
    <t>ID8166032</t>
  </si>
  <si>
    <t>ID8195053M</t>
  </si>
  <si>
    <t>ID8053182M</t>
  </si>
  <si>
    <t>ID8086747M</t>
  </si>
  <si>
    <t>ID8101170M</t>
  </si>
  <si>
    <t>ID8166033</t>
  </si>
  <si>
    <t>ID8195084M</t>
  </si>
  <si>
    <t>ID0344281M</t>
  </si>
  <si>
    <t>ID8017238</t>
  </si>
  <si>
    <t>ID8046687M</t>
  </si>
  <si>
    <t>ID8086778M</t>
  </si>
  <si>
    <t>ID8101182M</t>
  </si>
  <si>
    <t>ID8166035</t>
  </si>
  <si>
    <t>ID8208586</t>
  </si>
  <si>
    <t>ID8195133M</t>
  </si>
  <si>
    <t>ID8162948M</t>
  </si>
  <si>
    <t>ID8195066M</t>
  </si>
  <si>
    <t>ID0344284</t>
  </si>
  <si>
    <t>ID0344284M</t>
  </si>
  <si>
    <t>ID8086773M</t>
  </si>
  <si>
    <t>ID8101180M</t>
  </si>
  <si>
    <t>ID8195111M</t>
  </si>
  <si>
    <t>ID0344272</t>
  </si>
  <si>
    <t>ID0344272M</t>
  </si>
  <si>
    <t>ID8017227</t>
  </si>
  <si>
    <t>ID8086766M</t>
  </si>
  <si>
    <t>ID8101179M</t>
  </si>
  <si>
    <t>ID8195107M</t>
  </si>
  <si>
    <t>ID8166036</t>
  </si>
  <si>
    <t>ID0344283</t>
  </si>
  <si>
    <t>ID0344283M</t>
  </si>
  <si>
    <t>ID8086777M</t>
  </si>
  <si>
    <t>ID8101185M</t>
  </si>
  <si>
    <t>ID8195124M</t>
  </si>
  <si>
    <t>ID0344271M</t>
  </si>
  <si>
    <t>ID8017222</t>
  </si>
  <si>
    <t>ID8086775M</t>
  </si>
  <si>
    <t>ID8101184M</t>
  </si>
  <si>
    <t>ID8195118M</t>
  </si>
  <si>
    <t>ID0140063</t>
  </si>
  <si>
    <t>ID0140059</t>
  </si>
  <si>
    <t>ID0140191</t>
  </si>
  <si>
    <t>ID0140198</t>
  </si>
  <si>
    <t>ID0140195</t>
  </si>
  <si>
    <t>ID0343033</t>
  </si>
  <si>
    <t>ID0396857</t>
  </si>
  <si>
    <t>ID0284334</t>
  </si>
  <si>
    <t>ID0343036</t>
  </si>
  <si>
    <t>ID8096557</t>
  </si>
  <si>
    <t>ID0343032</t>
  </si>
  <si>
    <t>ID0396856</t>
  </si>
  <si>
    <t>ID8137010</t>
  </si>
  <si>
    <t>ID0277241</t>
  </si>
  <si>
    <t>ID0343031</t>
  </si>
  <si>
    <t>ID0198100</t>
  </si>
  <si>
    <t>ID0343039</t>
  </si>
  <si>
    <t>ID8096558</t>
  </si>
  <si>
    <t>ID0336277</t>
  </si>
  <si>
    <t>ID0377872</t>
  </si>
  <si>
    <t>ID8129044</t>
  </si>
  <si>
    <t>ID0377875</t>
  </si>
  <si>
    <t>ID0391397</t>
  </si>
  <si>
    <t>ID8102127</t>
  </si>
  <si>
    <t>ID8109162</t>
  </si>
  <si>
    <t>ID8153747</t>
  </si>
  <si>
    <t>ID8013727</t>
  </si>
  <si>
    <t>ID8153745</t>
  </si>
  <si>
    <t>ID8013761</t>
  </si>
  <si>
    <t>ID8013730</t>
  </si>
  <si>
    <t>ID8013764</t>
  </si>
  <si>
    <t>ID8109161</t>
  </si>
  <si>
    <t>ID8153743</t>
  </si>
  <si>
    <t>ID0377869</t>
  </si>
  <si>
    <t>ID0391396</t>
  </si>
  <si>
    <t>ID8102124</t>
  </si>
  <si>
    <t>ID8153737</t>
  </si>
  <si>
    <t>ID0377866</t>
  </si>
  <si>
    <t>ID0391394</t>
  </si>
  <si>
    <t>ID8153736</t>
  </si>
  <si>
    <t>ID0307874</t>
  </si>
  <si>
    <t>ID0366076</t>
  </si>
  <si>
    <t>ID8094385</t>
  </si>
  <si>
    <t>ID8134083</t>
  </si>
  <si>
    <t>ID8139156</t>
  </si>
  <si>
    <t>ID8198659</t>
  </si>
  <si>
    <t>ID0307869</t>
  </si>
  <si>
    <t>ID0323045</t>
  </si>
  <si>
    <t>ID0345510</t>
  </si>
  <si>
    <t>ID8094395</t>
  </si>
  <si>
    <t>ID8139984</t>
  </si>
  <si>
    <t>ID8048147</t>
  </si>
  <si>
    <t>ID8066274</t>
  </si>
  <si>
    <t>ID8094383</t>
  </si>
  <si>
    <t>ID8134081</t>
  </si>
  <si>
    <t>ID8139159</t>
  </si>
  <si>
    <t>ID8198661</t>
  </si>
  <si>
    <t>ID8053041</t>
  </si>
  <si>
    <t>ID8101894</t>
  </si>
  <si>
    <t>ID8053039</t>
  </si>
  <si>
    <t>ID8070529</t>
  </si>
  <si>
    <t>ID8094391</t>
  </si>
  <si>
    <t>ID8134086</t>
  </si>
  <si>
    <t>ID8139163</t>
  </si>
  <si>
    <t>ID8198664</t>
  </si>
  <si>
    <t>ID8053033</t>
  </si>
  <si>
    <t>ID8101889</t>
  </si>
  <si>
    <t>ID8094398</t>
  </si>
  <si>
    <t>ID8053031</t>
  </si>
  <si>
    <t>ID8061786</t>
  </si>
  <si>
    <t>ID8070528</t>
  </si>
  <si>
    <t>ID8139982</t>
  </si>
  <si>
    <t>ID8139992</t>
  </si>
  <si>
    <t>ID8162943</t>
  </si>
  <si>
    <t>ID8191033</t>
  </si>
  <si>
    <t>ID8198660</t>
  </si>
  <si>
    <t>ID0307875</t>
  </si>
  <si>
    <t>ID0366077</t>
  </si>
  <si>
    <t>ID8094387</t>
  </si>
  <si>
    <t>ID8134085</t>
  </si>
  <si>
    <t>ID8139160</t>
  </si>
  <si>
    <t>ID8198662</t>
  </si>
  <si>
    <t>ID0307870</t>
  </si>
  <si>
    <t>ID8094396</t>
  </si>
  <si>
    <t>ID8139989</t>
  </si>
  <si>
    <t>ID8139981</t>
  </si>
  <si>
    <t>ID8054550</t>
  </si>
  <si>
    <t>ID0307896</t>
  </si>
  <si>
    <t>ID8101893</t>
  </si>
  <si>
    <t>ID0307888</t>
  </si>
  <si>
    <t>ID8101888</t>
  </si>
  <si>
    <t>ID0307876</t>
  </si>
  <si>
    <t>ID0366074</t>
  </si>
  <si>
    <t>ID8094389</t>
  </si>
  <si>
    <t>ID8134084</t>
  </si>
  <si>
    <t>ID8139162</t>
  </si>
  <si>
    <t>ID8198663</t>
  </si>
  <si>
    <t>ID0307871</t>
  </si>
  <si>
    <t>ID0323047</t>
  </si>
  <si>
    <t>ID0345511</t>
  </si>
  <si>
    <t>ID8094397</t>
  </si>
  <si>
    <t>ID8139979</t>
  </si>
  <si>
    <t>ID8139991</t>
  </si>
  <si>
    <t>ID0307897</t>
  </si>
  <si>
    <t>ID8101892</t>
  </si>
  <si>
    <t>ID0307889</t>
  </si>
  <si>
    <t>ID8101887</t>
  </si>
  <si>
    <t>ID020064</t>
  </si>
  <si>
    <t>ID0143062</t>
  </si>
  <si>
    <t>ID0143051</t>
  </si>
  <si>
    <t>ID8153746</t>
  </si>
  <si>
    <t>ID0365729</t>
  </si>
  <si>
    <t>ID0143060</t>
  </si>
  <si>
    <t>ID8153741</t>
  </si>
  <si>
    <t>ID8153739</t>
  </si>
  <si>
    <t>ID0143020</t>
  </si>
  <si>
    <t>ID0346825</t>
  </si>
  <si>
    <t>ID8153744</t>
  </si>
  <si>
    <t>Veet 25gr Sensitive Aloevera &amp; Vit. E</t>
  </si>
  <si>
    <t>VEETIDSENSI 25GX144 ZULIA</t>
  </si>
  <si>
    <t>Veet 25gr Normal Lotus &amp; Jasmine</t>
  </si>
  <si>
    <t>Veet 25gr Normal</t>
  </si>
  <si>
    <t>VEETIDNORMAL 25GX144 ZULIA</t>
  </si>
  <si>
    <t>Veet 60gr Normal Lotus &amp; Jasmine</t>
  </si>
  <si>
    <t>Veet 60gr Normal</t>
  </si>
  <si>
    <t>VEETIDNORMAL 60GX144 ZULIA</t>
  </si>
  <si>
    <t>VANSHIDPINKPWD 30G SCH PELE</t>
  </si>
  <si>
    <t>VANSHIDPINKPWD 400G TUB PELE</t>
  </si>
  <si>
    <t>VANSHIDPINK 400G TUB CMPARI</t>
  </si>
  <si>
    <t>Vanish Powder Tube 400g</t>
  </si>
  <si>
    <t>VANSHIDWHITE LIQ 60ML</t>
  </si>
  <si>
    <t>VANSHIDWHITE 60ML EXTRA30ML</t>
  </si>
  <si>
    <t>VANSHIDWHITE 60MLX72 MAC</t>
  </si>
  <si>
    <t>VANSHIDWHITE 60ML SACHET</t>
  </si>
  <si>
    <t>VANSHIDWHTE 60 ML SCT VB SMG</t>
  </si>
  <si>
    <t>VANSHIDWHITE 60ML SCT PROMO</t>
  </si>
  <si>
    <t>VANSHIDWHITE 400MLX12 BT MAC</t>
  </si>
  <si>
    <t>VANSHIDPINK 60ML EXTRA30ML</t>
  </si>
  <si>
    <t>VANSHIDVANISHPINKID60ML</t>
  </si>
  <si>
    <t>Vanish Sachet 60ml</t>
  </si>
  <si>
    <t>VANSHIDPINK 60MLX72 MAC</t>
  </si>
  <si>
    <t>VANSHIDPINK 60ML SCT CMPRI</t>
  </si>
  <si>
    <t>VANSHIDPINK 60ML SCT PROMO</t>
  </si>
  <si>
    <t>VANSHIDPINK LIQUID 250ML PCH</t>
  </si>
  <si>
    <t>VANSHIDPINKPCH 250MLX24 MAC</t>
  </si>
  <si>
    <t>VANSHIDPINK 250ML PCH VB SMG</t>
  </si>
  <si>
    <t>VANSHIDPOUCH150ML</t>
  </si>
  <si>
    <t>Vanish Pouch 150ml</t>
  </si>
  <si>
    <t>VANSHIDPINKPCH 150MLX24 MAC</t>
  </si>
  <si>
    <t>VANSHIDPOUCH 150ML LF</t>
  </si>
  <si>
    <t>VANSHIDPINK 150ML PCH VB SMG</t>
  </si>
  <si>
    <t>VANSHIDPINK SACHET 15ML</t>
  </si>
  <si>
    <t>VANSHIDPINK 15MLX144 MAC</t>
  </si>
  <si>
    <t>VANSHIDPINK 15ML SCT VB SMG</t>
  </si>
  <si>
    <t>VANSHIDPOUCH750ML</t>
  </si>
  <si>
    <t>Vanish Pouch 800ml</t>
  </si>
  <si>
    <t>VANSHIDPINK PCH 750MLX12 MAC</t>
  </si>
  <si>
    <t>VANSHIDPINK LIQUID 800ML PCH</t>
  </si>
  <si>
    <t>VANSHIDPROMO PINK 850ML</t>
  </si>
  <si>
    <t>VANSHIDPINK 750ML PCH VB SMG</t>
  </si>
  <si>
    <t>VANSHIDPOUCH425ML</t>
  </si>
  <si>
    <t>Vanish Pouch 450ml</t>
  </si>
  <si>
    <t>VANSHIDPINKPCH 425MLX12 MAC</t>
  </si>
  <si>
    <t>VANSHIDLIQ PINK450ML+WH150ML</t>
  </si>
  <si>
    <t>VANSHIDPINK 425ML PCH VB SMG</t>
  </si>
  <si>
    <t>VANSHIDPROMO PINK 520ML</t>
  </si>
  <si>
    <t>VANSHIDLIQUID PINK 500ML</t>
  </si>
  <si>
    <t>Vanish 500ml</t>
  </si>
  <si>
    <t>VANSHIDPINK BOT 500MLX12 MAC</t>
  </si>
  <si>
    <t>VANSHIDLIQUID PINK 1000ML</t>
  </si>
  <si>
    <t>Vanish 1Lt</t>
  </si>
  <si>
    <t>VANSHIDPINK BTL 1LX12 MAC</t>
  </si>
  <si>
    <t>DETOLIDSTYLES WIPES SENS 10S</t>
  </si>
  <si>
    <t>Dettol Wipes 10pcs</t>
  </si>
  <si>
    <t>Dettol Wipes 10pcs Sensitive</t>
  </si>
  <si>
    <t>Dettol Wipes 10pcs 2+1</t>
  </si>
  <si>
    <t>Dettol Wipes 10pcs 2+1 MT</t>
  </si>
  <si>
    <t>DETOLIDDETOLIDWIPES 10S</t>
  </si>
  <si>
    <t>DETOLIDSENS WIPE 10S B2G1X20</t>
  </si>
  <si>
    <t>DETOLIDSTYLES WIPES SEN 50S</t>
  </si>
  <si>
    <t>Dettol Wipes 50pcs</t>
  </si>
  <si>
    <t>Dettol Wipes 50pcs Sensitive</t>
  </si>
  <si>
    <t>DETOLIDDETOLIDWIPES 50S</t>
  </si>
  <si>
    <t>DETOLIDSENS WIPE 50 BOGOFX24</t>
  </si>
  <si>
    <t>DETOLIDWIPES ORI 50S+ORI 10S</t>
  </si>
  <si>
    <t>DETOLIDWIPES SEN 50S+ORI 10S</t>
  </si>
  <si>
    <t>DETOLIDSTYLES WIPES ORI 10S</t>
  </si>
  <si>
    <t>DETOLIDSTYLES WIPES ORI 50S</t>
  </si>
  <si>
    <t>STPSLIDSOOTHING JAR 1SX48X12</t>
  </si>
  <si>
    <t>STPSLIDCOOL JAR 1SX48X12</t>
  </si>
  <si>
    <t>Strepsils 2x6s Soothing</t>
  </si>
  <si>
    <t>Strepsils 2x6s Cool</t>
  </si>
  <si>
    <t>Strepsils 24x1 Soothing Single</t>
  </si>
  <si>
    <t>Strepsils 24X1 Cool Single</t>
  </si>
  <si>
    <t>Strepsils 12X8s Vitamin C</t>
  </si>
  <si>
    <t>Strepsils 12X8s Soothings</t>
  </si>
  <si>
    <t>Strepsils 12X8s Sugar Free</t>
  </si>
  <si>
    <t>Strepsils 12X8s Original</t>
  </si>
  <si>
    <t>STPSLIDMENT&amp;VANI 12X8</t>
  </si>
  <si>
    <t>STPSLIDCOOL &amp; VIT C 12X8</t>
  </si>
  <si>
    <t>Strepsils 12X8s Cool</t>
  </si>
  <si>
    <t>DETOLIDBSSKC 60GX144B</t>
  </si>
  <si>
    <t>DETOLIDBSPROSKR 60GX144</t>
  </si>
  <si>
    <t>DETOLIDBS SKC 100SHX135B</t>
  </si>
  <si>
    <t>Dettol DAS SH 110gr Skincare SANT</t>
  </si>
  <si>
    <t>Dettol DAS SH 110gr Skincare</t>
  </si>
  <si>
    <t>Dettol DAS SH 110gr Skincare  + DAL 50ml</t>
  </si>
  <si>
    <t>Dettol DAS SH 110gr Skincare ZEN</t>
  </si>
  <si>
    <t>Dettol DAS SH 110gr Skincare COR</t>
  </si>
  <si>
    <t>Dettol DAS SH 110gr Skincare + DAL 50ml</t>
  </si>
  <si>
    <t>Dettol DAS SH 110gr Skincare COR + DAL 50ml</t>
  </si>
  <si>
    <t>Dettol DAS SH 110gr Skincare COR + DBW 100ml Skc</t>
  </si>
  <si>
    <t>Dettol DAS SH 105gr Skincare NSAN</t>
  </si>
  <si>
    <t>DETOLIDBSPROSKR100SH4+1X135</t>
  </si>
  <si>
    <t>Dettol DAS SH 105gr Skincare NZEN</t>
  </si>
  <si>
    <t>Dettol DAS SH 105gr Skincare NZEN + 80ml CC</t>
  </si>
  <si>
    <t>DETOLIDSKC 100 SH 135JM</t>
  </si>
  <si>
    <t>Dettol DAS SH 105gr Skincare + VP30</t>
  </si>
  <si>
    <t>DETOLIDBS SKC 100SH 4+1X135</t>
  </si>
  <si>
    <t>DETOLIDSKC105G SH 135ZS</t>
  </si>
  <si>
    <t>DETOLIDBS RGZ 100SHX135B</t>
  </si>
  <si>
    <t>Dettol DAS SH 110gr ReEnergize COR</t>
  </si>
  <si>
    <t>Dettol DAS SH 110gr ReEnergize ZEN</t>
  </si>
  <si>
    <t>Dettol DAS SH 110gr ReEnergize COR + DAL 50ml</t>
  </si>
  <si>
    <t>Dettol DAS SH 110gr ReEnergize COR + DBW 100ml Skc</t>
  </si>
  <si>
    <t>Dettol DAS SH 105gr ReEnergize NSAN</t>
  </si>
  <si>
    <t>Dettol DAS SH 105gr ReEnergize NZEN</t>
  </si>
  <si>
    <t>Dettol DAS SH 105gr ReEnergize NZEN + 80ml CC</t>
  </si>
  <si>
    <t>DETOLIDRGZ105G SH 135ZS</t>
  </si>
  <si>
    <t>Dettol DAS SH 105gr Re-Energize + VP30</t>
  </si>
  <si>
    <t>DETOLIDBS RGZ 100SH 4+1X135</t>
  </si>
  <si>
    <t>DETOLIDRGZ 100 SH 135JM</t>
  </si>
  <si>
    <t>DETOLIDBS ORI 100SHX135B</t>
  </si>
  <si>
    <t>Dettol DAS SH 110gr Original SANT</t>
  </si>
  <si>
    <t>Dettol DAS SH 110gr Original</t>
  </si>
  <si>
    <t>Dettol DAS SH 110gr Original ZEN</t>
  </si>
  <si>
    <t>Dettol DAS SH 110gr Original COR</t>
  </si>
  <si>
    <t>Dettol DAS SH 110gr Original + DAL 50ml</t>
  </si>
  <si>
    <t>Dettol DAS SH 110gr Original COR + DBW 100ml Skc</t>
  </si>
  <si>
    <t>Dettol DAS SH 110gr Original NZEN</t>
  </si>
  <si>
    <t>Dettol DAS SH 105gr Original NZEN</t>
  </si>
  <si>
    <t>DETOLIDBSORI105G SH 135RB</t>
  </si>
  <si>
    <t>DETOLIDORIPRO 100 SH 135JM</t>
  </si>
  <si>
    <t>Dettol DAS SH 105gr Original NZEN + 80ml CC</t>
  </si>
  <si>
    <t>DETOLIDORIGINAL 100SHX144TF</t>
  </si>
  <si>
    <t>DETOLIDORI 90G TRANSF SH5X27</t>
  </si>
  <si>
    <t>DETOLIDBS ORI 100SH 4+1X135</t>
  </si>
  <si>
    <t>DETOLIDBS LAST 100SHX135B</t>
  </si>
  <si>
    <t>Dettol DAS SH 110gr Lasting Fresh COR</t>
  </si>
  <si>
    <t>Dettol DAS SH 105gr Lasting Fresh NSAN</t>
  </si>
  <si>
    <t>Dettol DAS SH 105gr Lasting Fresh NZEN</t>
  </si>
  <si>
    <t>Dettol DAS SH 105gr Lasting Fresh NZEN + 80ml CC</t>
  </si>
  <si>
    <t>DETOLIDLAS105G SH 135ZS</t>
  </si>
  <si>
    <t>DETOLIDLAST 100 SH 135JM</t>
  </si>
  <si>
    <t>Dettol DAS SH 105gr Lasting + VP30</t>
  </si>
  <si>
    <t>DETOLIDBS LAST 100SH 4+1X135</t>
  </si>
  <si>
    <t>DETOLIDBS FRSH 100SHX135B</t>
  </si>
  <si>
    <t>Dettol DAS SH 110gr Fresh SANT</t>
  </si>
  <si>
    <t>Dettol DAS SH 110gr Fresh</t>
  </si>
  <si>
    <t>Dettol DAS SH 110gr Fresh + DAL 50ml</t>
  </si>
  <si>
    <t>Dettol DAS SH 110gr Fresh ZEN</t>
  </si>
  <si>
    <t>Dettol DAS SH 110gr Fresh COR</t>
  </si>
  <si>
    <t>Dettol DAS SH 110gr Active COR + DAL 50ml</t>
  </si>
  <si>
    <t>Dettol DAS SH 110gr Fresh COR + DBW 100ml Skc</t>
  </si>
  <si>
    <t>Dettol DAS SH 105gr Fresh NSAN</t>
  </si>
  <si>
    <t>Dettol DAS SH 105gr Fresh NZEN</t>
  </si>
  <si>
    <t>Dettol DAS SH 105gr Fresh NZEN + 80ml CC</t>
  </si>
  <si>
    <t>DETOLIDFRS105G SH 135ZS</t>
  </si>
  <si>
    <t>DETOLIDFRSH 100 SH 135JM</t>
  </si>
  <si>
    <t>Dettol DAS SH 105gr Fresh +VP30</t>
  </si>
  <si>
    <t>DETOLIDBS FRSH 100SH 4+1X135</t>
  </si>
  <si>
    <t>DETOLIDBS COOL 100SHX135JOL</t>
  </si>
  <si>
    <t>Dettol DAS SH 110gr Cool SANT</t>
  </si>
  <si>
    <t>Dettol DAS SH 110gr Cool</t>
  </si>
  <si>
    <t>DETOLIDCOOL 105G SH NSAN F</t>
  </si>
  <si>
    <t>Dettol DAS SH 110gr Cool ZEN</t>
  </si>
  <si>
    <t>Dettol DAS SH 110gr Cool COR</t>
  </si>
  <si>
    <t>Dettol DAS SH 110gr Cool + DAL 50ml</t>
  </si>
  <si>
    <t>Dettol DAS SH 110gr Cool COR + DAL 50ml</t>
  </si>
  <si>
    <t>Dettol DAS SH 110gr Cool COR + DBW 100ml Skc</t>
  </si>
  <si>
    <t>Dettol DAS SH 105gr Cool NSAN</t>
  </si>
  <si>
    <t>DETOLIDBS COOL 100SHX135B</t>
  </si>
  <si>
    <t>Dettol DAS SH 105gr Cool NZEN + 80ml CC</t>
  </si>
  <si>
    <t>DETOLIDCOOL 100 SH 135JM</t>
  </si>
  <si>
    <t>Dettol DAS SH 105gr Cool + VP30</t>
  </si>
  <si>
    <t>DETOLIDBS COOL 100SH 4+1X135</t>
  </si>
  <si>
    <t>DETOLIDCOL105G SH 135ZS</t>
  </si>
  <si>
    <t>DETOLIDBS RGZ 60GX144B</t>
  </si>
  <si>
    <t>DETOLIDBS ORI 60GX144B</t>
  </si>
  <si>
    <t>DETOLIDBSORI 60G X4X36</t>
  </si>
  <si>
    <t>DETOLIDORI 55GR TRANSFX144</t>
  </si>
  <si>
    <t>DETOLIDBSORIGINAL 60GX144</t>
  </si>
  <si>
    <t>DETOLIDORIGINAL 60GX144TF</t>
  </si>
  <si>
    <t>DETOLIDBS ORI 100GX144B</t>
  </si>
  <si>
    <t>Dettol DAS 110gr Original SANT</t>
  </si>
  <si>
    <t>Dettol DAS 110gr Original CAPONE</t>
  </si>
  <si>
    <t>Dettol DAS 110gr Original ZEN</t>
  </si>
  <si>
    <t>Dettol DAS 110gr Original COR</t>
  </si>
  <si>
    <t>Dettol DAS 110gr Original NZEN</t>
  </si>
  <si>
    <t>Dettol DAS 105gr Original NZEN</t>
  </si>
  <si>
    <t>DETOLIDORI105G RG 144ZS</t>
  </si>
  <si>
    <t>DETOLIDBSORI105G RG 144RB</t>
  </si>
  <si>
    <t>DETOLIDORIPRO 100 RG 144JM</t>
  </si>
  <si>
    <t>DETOLIDORI 90GR TRANSFX144</t>
  </si>
  <si>
    <t>DETOLIDORIGINAL 100GX144TF</t>
  </si>
  <si>
    <t>DETOLIDBS SKC 100HKX144BB</t>
  </si>
  <si>
    <t>DETOLIDBSSKC 100G 3+1X144</t>
  </si>
  <si>
    <t>Dettol DAS NHK 110gr Skincare COR</t>
  </si>
  <si>
    <t>Dettol DAS HK 110gr Skincare SANT</t>
  </si>
  <si>
    <t>Dettol DAS HK 110gr Skincare ZEN</t>
  </si>
  <si>
    <t>Dettol DAS HK 110gr Skincare COR</t>
  </si>
  <si>
    <t>Dettol DAS HK 105gr Skincare NSAN</t>
  </si>
  <si>
    <t>Dettol DAS HK 105gr Skincare NZEN</t>
  </si>
  <si>
    <t>DETOLIDBS SKC 100G 3+1 X36</t>
  </si>
  <si>
    <t>Dettol DAS HK 105gr Skincare NZEN B</t>
  </si>
  <si>
    <t>DETOLIDBS PROSKR100HKX144BB</t>
  </si>
  <si>
    <t>DETOLIDSKC105 HK 1X44</t>
  </si>
  <si>
    <t>DETOLIDBSSKC105G HK 144ZS2</t>
  </si>
  <si>
    <t>DETOLIDSKC 100 HK 144JM</t>
  </si>
  <si>
    <t>DETOLIDBS SKC 100HKX144B</t>
  </si>
  <si>
    <t>DETOLIDBS SENS 100HKX144BB</t>
  </si>
  <si>
    <t>Dettol DAS NHK 110gr Sensitive COR</t>
  </si>
  <si>
    <t>Dettol DAS HK 110gr Sensitive SANT</t>
  </si>
  <si>
    <t>Dettol DAS HK 110gr Sensitive ZEN</t>
  </si>
  <si>
    <t>Dettol DAS HK 110gr Sensitive COR</t>
  </si>
  <si>
    <t>Dettol DAS HK 105gr Sensitive NSAN</t>
  </si>
  <si>
    <t>DETOLIDBSSEN 100G 3+1X144</t>
  </si>
  <si>
    <t>Dettol DAS HK 105gr Sensitive NZEN</t>
  </si>
  <si>
    <t>DETOLIDBSPROWJH100HKX144</t>
  </si>
  <si>
    <t>DETOLIDSEN105G HK 144ZS</t>
  </si>
  <si>
    <t>DETOLIDBSSEN105G HK 144ZS2</t>
  </si>
  <si>
    <t>Dettol DAS HK 105gr Sensitive NZEN B</t>
  </si>
  <si>
    <t>DETOLIDBS SENS 100HKX144B</t>
  </si>
  <si>
    <t>DETOLIDSEN 100 HK 144JM</t>
  </si>
  <si>
    <t>DETOLIDBS RGZ 100HKX144BB</t>
  </si>
  <si>
    <t>DETOLIDBSRGZ 100G 3+1X144</t>
  </si>
  <si>
    <t>Dettol DAS NHK 110gr ReEnergize COR</t>
  </si>
  <si>
    <t>Dettol DAS HK 110gr ReEnergize COR</t>
  </si>
  <si>
    <t>Dettol DAS HK 105gr ReEnergize NSAN</t>
  </si>
  <si>
    <t>Dettol DAS HK 105gr ReEnergize NZEN</t>
  </si>
  <si>
    <t>DETOLIDRGZ105G HK 144ZS</t>
  </si>
  <si>
    <t>DETOLIDBSRGZ105G HK 144ZS2</t>
  </si>
  <si>
    <t>Dettol DAS HK 105gr Reenergize NZEN B</t>
  </si>
  <si>
    <t>DETOLIDBS RGZ 100HKX144B</t>
  </si>
  <si>
    <t>DETOLIDRGZ 100 HK 144JM</t>
  </si>
  <si>
    <t>DETOLIDBS ORI 100HKX144BB</t>
  </si>
  <si>
    <t>DETOLIDBSORI 100G 3+1X144</t>
  </si>
  <si>
    <t>Dettol DAS HK 110gr Original SANT</t>
  </si>
  <si>
    <t>Dettol DAS HK 110gr Original CAPONE</t>
  </si>
  <si>
    <t>Dettol DAS HK 110gr Original ZEN</t>
  </si>
  <si>
    <t>Dettol DAS HK 110gr Original COR</t>
  </si>
  <si>
    <t>Dettol DAS NHK 110gr Original COR</t>
  </si>
  <si>
    <t>Dettol DAS HK 105gr Original NZEN</t>
  </si>
  <si>
    <t>DETOLIDORI105G SH 135ZS</t>
  </si>
  <si>
    <t>DETOLIDBSORI105G HK 144ZS2</t>
  </si>
  <si>
    <t>DETOLIDBSORI105G HK 144RB</t>
  </si>
  <si>
    <t>DETOLIDORIPRO 100 HK 144JM</t>
  </si>
  <si>
    <t>Dettol DAS HK 105gr Original B</t>
  </si>
  <si>
    <t>DETOLIDBS ORI 100HKX144B</t>
  </si>
  <si>
    <t>DETOLIDORIGINAL 100HKX144TF</t>
  </si>
  <si>
    <t>DETOLIDORI 90G TRANSF HK 144</t>
  </si>
  <si>
    <t>DETOLIDORI105G HK 144ZS</t>
  </si>
  <si>
    <t>DETOLIDORI65G SH 135ZS</t>
  </si>
  <si>
    <t>DETOLIDBS LAST 100HKX144BB</t>
  </si>
  <si>
    <t>DETOLIDBSLAS 100G 3+1X144</t>
  </si>
  <si>
    <t>Dettol DAS NHK 110gr Lasting Fresh COR</t>
  </si>
  <si>
    <t>Dettol DAS HK 110gr Lasting Fresh COR</t>
  </si>
  <si>
    <t>Dettol DAS HK 105gr Lasting Fresh NSAN</t>
  </si>
  <si>
    <t>Dettol DAS NHK 70gr Lasting Fresh COR</t>
  </si>
  <si>
    <t>Dettol DAS HK 105gr Lasting Fresh NZEN</t>
  </si>
  <si>
    <t>DETOLIDBS LAST 100G 3+1 X36</t>
  </si>
  <si>
    <t>DETOLIDLAS105G HK 144ZS</t>
  </si>
  <si>
    <t>DETOLIDBSLAS105G HK 144ZS2</t>
  </si>
  <si>
    <t>DETOLIDLAST 100 HK 144JM</t>
  </si>
  <si>
    <t>Dettol DAS HK 105gr Lastingfresh COR</t>
  </si>
  <si>
    <t>DETOLIDBS LAST 100HKX144B</t>
  </si>
  <si>
    <t>DETOLIDBS INV 100HKX144BB</t>
  </si>
  <si>
    <t>DETOLIDBSINV 100G 3+1X144</t>
  </si>
  <si>
    <t>Dettol DAS NHK 110gr Active COR</t>
  </si>
  <si>
    <t>Dettol DAS HK 110gr Active SANT</t>
  </si>
  <si>
    <t>Dettol DAS HK 110gr Active ZEN</t>
  </si>
  <si>
    <t>Dettol DAS HK 110gr Active COR</t>
  </si>
  <si>
    <t>Dettol DAS HK 105gr Active NSAN</t>
  </si>
  <si>
    <t>Dettol DAS HK 105gr Active NZEN</t>
  </si>
  <si>
    <t>DETOLIDACT105G HK 144ZS</t>
  </si>
  <si>
    <t>DETOLIDBSACT105G HK 144ZS2</t>
  </si>
  <si>
    <t>Dettol DAS HK 105gr Active NZEN B</t>
  </si>
  <si>
    <t>DETOLIDBS ACT 100HKX144B</t>
  </si>
  <si>
    <t>DETOLIDBS ACT 100 HK 144JM</t>
  </si>
  <si>
    <t>DETOLIDBS INV 100HKX144B</t>
  </si>
  <si>
    <t>DETOLIDBS FRSH 100HKX144BB</t>
  </si>
  <si>
    <t>DETOLIDBS FRSH 100HKX144B</t>
  </si>
  <si>
    <t>DETOLIDBSFRH 100G 3+1X144</t>
  </si>
  <si>
    <t>Dettol DAS NHK 110gr Fresh COR</t>
  </si>
  <si>
    <t>Dettol DAS HK 110gr Fresh SANT</t>
  </si>
  <si>
    <t>Dettol DAS HK 110gr Fresh ZEN</t>
  </si>
  <si>
    <t>Dettol DAS HK 110gr Fresh COR</t>
  </si>
  <si>
    <t>Dettol DAS HK 105gr FreshNSAN</t>
  </si>
  <si>
    <t>DETOLIDFRS105G HK 144ZS</t>
  </si>
  <si>
    <t>DETOLIDBSFRS105G HK 144ZS2</t>
  </si>
  <si>
    <t>Dettol DAS HK 105gr Fresh NZEN</t>
  </si>
  <si>
    <t>Dettol DAS HK 105gr Fresh NZEN B</t>
  </si>
  <si>
    <t>DETOLIDFRSH 100 HK 144JM</t>
  </si>
  <si>
    <t>DETOLIDBS COOL 100HKX144BB</t>
  </si>
  <si>
    <t>DETOLIDCOOL 100 HK 144JM</t>
  </si>
  <si>
    <t>DETOLIDCOL 100G 3+1X144</t>
  </si>
  <si>
    <t>Dettol DAS NHK 110gr Cool COR</t>
  </si>
  <si>
    <t>Dettol DAS HK 110gr Cool SANT</t>
  </si>
  <si>
    <t>Dettol DAS HK 110gr Cool ZEN</t>
  </si>
  <si>
    <t>Dettol DAS HK 110gr Cool COR</t>
  </si>
  <si>
    <t>Dettol DAS 3SP 105gr Cool COR + DBW 100ml Skc</t>
  </si>
  <si>
    <t>Dettol DAS HK 105gr Cool NSAN</t>
  </si>
  <si>
    <t>Dettol DAS HK 105gr Cool NSAN B</t>
  </si>
  <si>
    <t>DETOLIDCOL105G HK 144ZS</t>
  </si>
  <si>
    <t>DETOLIDBSCOL105G HK 144ZS2</t>
  </si>
  <si>
    <t>DETOLIDBS COOL 100HKX144B</t>
  </si>
  <si>
    <t>DETOLIDBS COOL 100HKX144JOL</t>
  </si>
  <si>
    <t>DETOLIDBS ALOE 100 HK 144BB</t>
  </si>
  <si>
    <t>DETOLIDBSALO 100G 3+1X144</t>
  </si>
  <si>
    <t>DETOLIDBSPROALO 100HKX144</t>
  </si>
  <si>
    <t>DETOLIDBSALOE105G HK 144</t>
  </si>
  <si>
    <t>DETOLIDBS ALOE 100HKX144B</t>
  </si>
  <si>
    <t>DETOLIDALOE 100 HK 144JM</t>
  </si>
  <si>
    <t>DETOLIDBS LAST 60GX144B</t>
  </si>
  <si>
    <t>DETOLIDBS LAS 60GX144</t>
  </si>
  <si>
    <t>DETOLIDBS LAST 100GX144B</t>
  </si>
  <si>
    <t>Dettol DAS 110gr Lasting Fresh COR</t>
  </si>
  <si>
    <t>Dettol DAS 105gr Lasting Fresh NSAN</t>
  </si>
  <si>
    <t>Dettol DAS 105gr Lasting Fresh NZEN</t>
  </si>
  <si>
    <t>DETOLIDLAS105G RG 144ZS</t>
  </si>
  <si>
    <t>DETOLIDLAST 100 RG 144JM</t>
  </si>
  <si>
    <t>DETOLIDBS FRSH 60GX144B</t>
  </si>
  <si>
    <t>DETOLIDBS FRS 60GX144</t>
  </si>
  <si>
    <t>DETOLIDBS FAMPRO 100GX144</t>
  </si>
  <si>
    <t>DETOLIDBS COOL 60GX144JOL</t>
  </si>
  <si>
    <t>DETOLIDBSCOOL 60GX4X36</t>
  </si>
  <si>
    <t>DETOLIDBS COOL 60GX144B</t>
  </si>
  <si>
    <t>DETOLIDBSCOOL 60GX144</t>
  </si>
  <si>
    <t>DETOLIDBS COOL 100GX144JOL</t>
  </si>
  <si>
    <t>Dettol DAS 110gr Cool SANT</t>
  </si>
  <si>
    <t>Dettol DAS 110gr Cool ZEN</t>
  </si>
  <si>
    <t>Dettol DAS 110gr Cool COR</t>
  </si>
  <si>
    <t>Dettol DAS 105gr Cool NSAN</t>
  </si>
  <si>
    <t>DETOLIDCOL105G RG 144ZS</t>
  </si>
  <si>
    <t>DETOLIDCOOL 100 RG 144JM</t>
  </si>
  <si>
    <t>DETOLIDBS COOL 100GX144B</t>
  </si>
  <si>
    <t>DETOLIDBS SKC 100SPX144B</t>
  </si>
  <si>
    <t>Dettol DAS 3SP 110gr Skincare COR</t>
  </si>
  <si>
    <t>Dettol DAS 3SP 110gr Skincare COR + DBW 100ml Skc</t>
  </si>
  <si>
    <t>Dettol DAS 3SP 105gr Skincare NSAN</t>
  </si>
  <si>
    <t>DETOLIDBSPROSKR100G 3+1X144</t>
  </si>
  <si>
    <t>DETOLIDBSPROSKR 100SPX144</t>
  </si>
  <si>
    <t>DETOLIDSKC105 3SP 144ZS</t>
  </si>
  <si>
    <t>Dettol DAS 3SP 105gr Skincare NZEN</t>
  </si>
  <si>
    <t>DETOLIDSKC 100 3SP 144JM</t>
  </si>
  <si>
    <t>Dettol DAS 3SP 105gr Skincare+CC80</t>
  </si>
  <si>
    <t>Dettol DAS 3SP 105gr Skincare + VP30</t>
  </si>
  <si>
    <t>DETOLIDSKINC 3X105G+105G?</t>
  </si>
  <si>
    <t>DETOLIDBS(3X100G)+100G SKC</t>
  </si>
  <si>
    <t>DETOLIDBS RGZ 100SPX144B</t>
  </si>
  <si>
    <t>Dettol DAS 3SP 110gr ReEnergize</t>
  </si>
  <si>
    <t>Dettol DAS 3SP 110gr ReEnergize ZEN</t>
  </si>
  <si>
    <t>Dettol DAS 3SP 110gr ReEnergize COR</t>
  </si>
  <si>
    <t>Dettol DAS 3SP 110gr ReEnergize COR +DBW 100ml Skc</t>
  </si>
  <si>
    <t>Dettol DAS 3SP 105gr ReEnergize NSAN</t>
  </si>
  <si>
    <t>Dettol DAS 3SP 105gr ReEnergize NZEN</t>
  </si>
  <si>
    <t>DETOLIDRGZ105G 3SP 144ZS</t>
  </si>
  <si>
    <t>Dettol DAS 3SP 105gr Reenergize+CC80</t>
  </si>
  <si>
    <t>Dettol DAS 3SP 105gr Re-Energize + VP30</t>
  </si>
  <si>
    <t>DETOLIDRGZ 100 3SP 144JM</t>
  </si>
  <si>
    <t>DETOLIDBS(3X100G)+100G RGZ</t>
  </si>
  <si>
    <t>DETOLIDBS ORI 3X60GX48 EM</t>
  </si>
  <si>
    <t>DETOLIDBS ORI 100SPX144B</t>
  </si>
  <si>
    <t>Dettol DAS 3SP 110gr Original SANT</t>
  </si>
  <si>
    <t>Dettol DAS 3SP 110gr Original x2 + 70gr</t>
  </si>
  <si>
    <t>Dettol DAS 3SP 110gr Original CAPONE</t>
  </si>
  <si>
    <t>Dettol DAS 3SP 110gr Original ZEN</t>
  </si>
  <si>
    <t>Dettol DAS 3SP 110gr Original COR</t>
  </si>
  <si>
    <t>Dettol DAS 3SP 105gr Original COR + DBW 100ml Skc</t>
  </si>
  <si>
    <t>Dettol DAS 3SP 105gr Original NZEN</t>
  </si>
  <si>
    <t>Dettol DAS 3SP 105gr Original + 80ml CC</t>
  </si>
  <si>
    <t>Dettol DAS 3SP 105gr Original + VP30</t>
  </si>
  <si>
    <t>Dettol DAS 3SP 110gr Original NZEN</t>
  </si>
  <si>
    <t>DETOLIDORIGINAL 100SPX144TF</t>
  </si>
  <si>
    <t>DETOLIDORI 90G TRANSF SP3X48</t>
  </si>
  <si>
    <t>DETOLIDBS(3X100G)+100G ORI</t>
  </si>
  <si>
    <t>DETOLIDORI 3X105G + 105G</t>
  </si>
  <si>
    <t>DETOLIDORI105G 3SP 144ZS</t>
  </si>
  <si>
    <t>DETOLIDBSORI105G 3SP 144RB</t>
  </si>
  <si>
    <t>DETOLIDORIPRO 100 3SP 144JM</t>
  </si>
  <si>
    <t>DETOLIDBS LAST 100SPX144B</t>
  </si>
  <si>
    <t>Dettol DAS 3SP 110gr Lasting Fresh COR</t>
  </si>
  <si>
    <t>Dettol DAS 3SP 105gr Lasting Fresh NSAN</t>
  </si>
  <si>
    <t>Dettol DAS 3SP 105gr Lastingfresh+CC80</t>
  </si>
  <si>
    <t>Dettol DAS 3SP 105gr Lastingfresh + VP30</t>
  </si>
  <si>
    <t>DETOLIDLAST 100 3SP 144JM</t>
  </si>
  <si>
    <t>DETOLIDBS(3X100G)+100G L.FRS</t>
  </si>
  <si>
    <t>DETOLIDBS FRSH 65SPX144B</t>
  </si>
  <si>
    <t>Dettol DAS 3SP 70gr Fresh SANT</t>
  </si>
  <si>
    <t>Dettol DAS SH 70gr Active ZEN</t>
  </si>
  <si>
    <t>Dettol DAS 3SP 70gr Fresh COR</t>
  </si>
  <si>
    <t>Dettol DAS 3SP 65gr Fresh NSAN</t>
  </si>
  <si>
    <t>Dettol DAS 3SP 65gr Fresh NZEN</t>
  </si>
  <si>
    <t>DETOLIDFRS65G 3SP 144ZS</t>
  </si>
  <si>
    <t>DETOLIDFRSH 65 3SP 144JM</t>
  </si>
  <si>
    <t>DETOLIDBS FRSH 60SPX144B</t>
  </si>
  <si>
    <t>DETOLIDBS FRSH 100SPX144B</t>
  </si>
  <si>
    <t>Dettol DAS 3SP 110gr Fresh SANT</t>
  </si>
  <si>
    <t>Dettol DAS 3SP 110gr Fresh x2 + 70gr</t>
  </si>
  <si>
    <t>Dettol DAS 3SP 110gr Fresh ZEN</t>
  </si>
  <si>
    <t>Dettol DAS 3SP 110gr Fresh COR</t>
  </si>
  <si>
    <t>Dettol DAS 3SP 105gr Fresh NSAN</t>
  </si>
  <si>
    <t>Dettol DAS 3SP 105gr Fresh NZEN</t>
  </si>
  <si>
    <t>DETOLIDFRESH 105GR SP 3X48</t>
  </si>
  <si>
    <t>Dettol DAS 3SP 105gr Fresh+CC80</t>
  </si>
  <si>
    <t>Dettol DAS 3SP 105gr Fresh + VP30</t>
  </si>
  <si>
    <t>Dettol DAS 3SP 110gr Fresh+BW S COR</t>
  </si>
  <si>
    <t>DETOLIDBS(3X100G)+100G FRS</t>
  </si>
  <si>
    <t>DETOLIDBS FAMPRO 100SPX144</t>
  </si>
  <si>
    <t>DETOLIDBS FAMPRO 100GSPX48</t>
  </si>
  <si>
    <t>DETOLIDBS COOL 65SPX144JOL</t>
  </si>
  <si>
    <t>Dettol DAS 3SP 70gr Cool SANT</t>
  </si>
  <si>
    <t>Dettol DAS 3SP 70gr Cool ZEN</t>
  </si>
  <si>
    <t>Dettol DAS 3SP 70gr Cool COR</t>
  </si>
  <si>
    <t>Dettol DAS 3SP 65gr Cool NSAN</t>
  </si>
  <si>
    <t>DETOLIDCOOL 65 3SP 144JM</t>
  </si>
  <si>
    <t>DETOLIDBS COOL 65SPX144B</t>
  </si>
  <si>
    <t>DETOLIDBS COOL 60SPX144JOL</t>
  </si>
  <si>
    <t>DETOLIDCOOL 65G SP NSAN F</t>
  </si>
  <si>
    <t>DETOLIDCOL65G 3SP 144ZS</t>
  </si>
  <si>
    <t>DETOLIDBS COOL 100SPX144JOL</t>
  </si>
  <si>
    <t>Dettol DAS 3SP 110gr Cool SANT</t>
  </si>
  <si>
    <t>Dettol DAS 3SP 110gr Cool x2 + 70gr</t>
  </si>
  <si>
    <t>Dettol DAS 3SP 105gr Cool NSAN</t>
  </si>
  <si>
    <t>Dettol DAS 3SP 110gr Cool ZEN</t>
  </si>
  <si>
    <t>Dettol DAS 3SP 110gr Cool COR</t>
  </si>
  <si>
    <t>DETOLIDCOL105G 3SP 144ZS</t>
  </si>
  <si>
    <t>Dettol DAS 3SP 105gr Cool+CC80</t>
  </si>
  <si>
    <t>DETOLIDCOOL 100 3SP 144JM</t>
  </si>
  <si>
    <t>Dettol DAS 3SP 105gr Cool + VP30</t>
  </si>
  <si>
    <t>DETOLIDBS COOL 100SPX144B</t>
  </si>
  <si>
    <t>DETOLIDBS(3X100G)+100G COOL</t>
  </si>
  <si>
    <t>DETOLIDDAL MOSAIC 5LX4P</t>
  </si>
  <si>
    <t>DETOLIDDAL MOSAIC 5L</t>
  </si>
  <si>
    <t>DETOLIDDAL LSTR 4.5LX4</t>
  </si>
  <si>
    <t>DETOLIDDAL LSR 95MLX48</t>
  </si>
  <si>
    <t>DETOLIDDAL LSR 95+DDS CB225</t>
  </si>
  <si>
    <t>DETOLIDDAL LSR 95+DDS DZCB</t>
  </si>
  <si>
    <t>Dettol DAL 100ml</t>
  </si>
  <si>
    <t>DETOLIDDAL MOSAIC 95MLX48P</t>
  </si>
  <si>
    <t>DETOLIDDAL LSTR 45MLX48</t>
  </si>
  <si>
    <t>Dettol DAL 50ml NUTAN</t>
  </si>
  <si>
    <t>DETOLIDDAL MOSAIC 45MLX48P</t>
  </si>
  <si>
    <t>DETOLIDDAL 245MLX24 LSTR</t>
  </si>
  <si>
    <t>Dettol DAL 250ml NUTAN</t>
  </si>
  <si>
    <t>DETOLIDDAL MOS 245+DDS DZ MD</t>
  </si>
  <si>
    <t>DETOLIDDAL MOS 245+DDS CB450</t>
  </si>
  <si>
    <t>DETOLIDDAL MOSAIC 245MLX24P</t>
  </si>
  <si>
    <t>DETOLIDDAL MOSAIC 750MLX12P</t>
  </si>
  <si>
    <t>Dettol DAL 750ml NUTAN</t>
  </si>
  <si>
    <t>DETOLIDDAL750+DDS CB225</t>
  </si>
  <si>
    <t>DETOLIDDAL MOSAIC 750MLX12</t>
  </si>
  <si>
    <t>DETOLIDDAL LSTR 750MLX12</t>
  </si>
  <si>
    <t>DETOLIDDAL MOSAIC 495MLX12P</t>
  </si>
  <si>
    <t>Dettol DAL 500ml NUTAN</t>
  </si>
  <si>
    <t>DETOLIDDAL LSTR 495MLX12</t>
  </si>
  <si>
    <t>DETOLIDDAL MOSAIC 1LX12P</t>
  </si>
  <si>
    <t>DETOLIDDAL MOSAIC 1LX12</t>
  </si>
  <si>
    <t>DETOLIDDAL LSTR 1LX12</t>
  </si>
  <si>
    <t>DETOLIDHWSKC 200G PCHX24</t>
  </si>
  <si>
    <t>Dettol DHW Pouch 200ml Skincare</t>
  </si>
  <si>
    <t>Dettol DHW Pouch 200ml Skincare + 50ml</t>
  </si>
  <si>
    <t>Dettol DHW Pouch 200ML Skincare + 200ML BBL</t>
  </si>
  <si>
    <t>DETOLIDHWSKC200G PH 24LF</t>
  </si>
  <si>
    <t>DETOLIDHWSKC 200G PC 24JM</t>
  </si>
  <si>
    <t>Dettol DHW Pouch 200ml Skincare COR</t>
  </si>
  <si>
    <t>DETOLIDHW SKC 245+SKC 200X12</t>
  </si>
  <si>
    <t>Dettol DHW Pump 250ml Skincare + Pouch 200ml</t>
  </si>
  <si>
    <t>Dettol DHW Pump 250ml Skincare</t>
  </si>
  <si>
    <t>Dettol DHW Pump 250ml Skincare + 10 Wipes</t>
  </si>
  <si>
    <t>DETOLIDDHW SKC PM 245G REX12</t>
  </si>
  <si>
    <t>DETOLIDHWSKC245G PM 12LF</t>
  </si>
  <si>
    <t>DETOLIDHWSKC 245G PM 12JM</t>
  </si>
  <si>
    <t>DETOLIDHWSEN 200G PCHX24</t>
  </si>
  <si>
    <t>Dettol DHW Pouch 200ml Senstive</t>
  </si>
  <si>
    <t>Dettol DHW Pouch 200ml Senstive + 50ml</t>
  </si>
  <si>
    <t>Dettol DHW Pouch 200ML Sensitive + 200ML BBL</t>
  </si>
  <si>
    <t>DETOLIDHWSEN 200G PC 24JM</t>
  </si>
  <si>
    <t>Dettol DHW Pouch 200ml Sensitif COR</t>
  </si>
  <si>
    <t>Dettol DHW Pouch 200ml Reenergize Coral</t>
  </si>
  <si>
    <t>Dettol DHW Pouch 200ml ReEnergize</t>
  </si>
  <si>
    <t>DETOLIDHWRGZ 200G PC 24JM</t>
  </si>
  <si>
    <t>Dettol DHW Pouch 400ML Original COR</t>
  </si>
  <si>
    <t>DETOLIDHWORI 400G PC 24JM</t>
  </si>
  <si>
    <t>DETOLIDDHW 400 ORG + 200 SKC</t>
  </si>
  <si>
    <t>DETOLIDDHW 400 ORG + 200 ORG</t>
  </si>
  <si>
    <t>Dettol DHW Pouch 200ML Original COR</t>
  </si>
  <si>
    <t>Dettol DHW Pouch 200ml Original</t>
  </si>
  <si>
    <t>Dettol DHW Pouch 200ml Original + 200ml BBL</t>
  </si>
  <si>
    <t>DETOLIDHWORI 200G PC 24JM</t>
  </si>
  <si>
    <t>DETOLIDHWORI 245G PM 12JM</t>
  </si>
  <si>
    <t>Dettol DHW Pump 250ml Original + Pouch 200ml</t>
  </si>
  <si>
    <t>Dettol DHW Pump 250ml Original</t>
  </si>
  <si>
    <t>Dettol DHW Pump 250ml Original + 10 Wipes</t>
  </si>
  <si>
    <t>DETOLIDHW ORI 245+SEN 200X12</t>
  </si>
  <si>
    <t>DETOLIDHW ORI 245+SKC 200X12</t>
  </si>
  <si>
    <t>DETOLIDHW ORI 245+RGZ 200X12</t>
  </si>
  <si>
    <t>DETOLIDHW ORI 245+ORI 200X12</t>
  </si>
  <si>
    <t>Dettol DHW Pouch 250ml Original</t>
  </si>
  <si>
    <t>HARPCIDWHITE &amp; SHINE 450ML</t>
  </si>
  <si>
    <t>HARPCIDSB ORI 405ML - OASIS</t>
  </si>
  <si>
    <t>HARPCIDSB ORIGINAL 405ML</t>
  </si>
  <si>
    <t>Harpic SB 450ml Original + Brush</t>
  </si>
  <si>
    <t>WRONG PRODUCT CODE</t>
  </si>
  <si>
    <t>HARPCIDSB CITRUS 675ML OASIS</t>
  </si>
  <si>
    <t>HARPCIDSB CITRUS 675ML</t>
  </si>
  <si>
    <t>HARPCIDSB CITRUS 405ML OASIS</t>
  </si>
  <si>
    <t>Harpic SB 450ml Citrus + Brush</t>
  </si>
  <si>
    <t>HARPCIDSB CIT 405+60ML</t>
  </si>
  <si>
    <t>HARPCIDSB CIT 405ML+BCL125ML</t>
  </si>
  <si>
    <t>HARPCIDPP ORI 750MLX2</t>
  </si>
  <si>
    <t>HARPCIDPP ORI 750MLX2 JW</t>
  </si>
  <si>
    <t>HARPCIDPP ORI 200ML - OASIS</t>
  </si>
  <si>
    <t>Harpic Power 200ml Arrow</t>
  </si>
  <si>
    <t>Harpic Power5X 200ml</t>
  </si>
  <si>
    <t>Harpic Power 200ml Special Price</t>
  </si>
  <si>
    <t>HARPCIDPP ORI 200ML JW</t>
  </si>
  <si>
    <t>HARPCIDPOWER TC ORI 200ML</t>
  </si>
  <si>
    <t>HARPCIDPP ORI 200+20ML</t>
  </si>
  <si>
    <t>HARPCIDPP ORI 750ML - OASIS</t>
  </si>
  <si>
    <t>HARPCIDPP ORI 750ML JW</t>
  </si>
  <si>
    <t>HARPCIDPP ORIGINAL 750ML</t>
  </si>
  <si>
    <t>HARPCIDPOWER TC ORI 750ML</t>
  </si>
  <si>
    <t>HARPCIDPP ORI 750ML+BCL125ML</t>
  </si>
  <si>
    <t>HARPCIDPP ORI 450ML - OASIS</t>
  </si>
  <si>
    <t>Harpic Power 450ml + Brush</t>
  </si>
  <si>
    <t>Harpic Power 450ml</t>
  </si>
  <si>
    <t>Harpic Power 450ml + 50% extra</t>
  </si>
  <si>
    <t>Harpic Power 450ml + DAS 110gr Original</t>
  </si>
  <si>
    <t>Harpic Power 450ml + 30% extra</t>
  </si>
  <si>
    <t>HARPCIDPP ORI 450ML JW</t>
  </si>
  <si>
    <t>HARPCIDPP ORI 450ML+DAS 100G</t>
  </si>
  <si>
    <t>HARPCIDPOWER TC ORI 450ML</t>
  </si>
  <si>
    <t>HARPCIDPP LAV 450ML - OASIS</t>
  </si>
  <si>
    <t>Harpic Power 450ml Rose + Brush</t>
  </si>
  <si>
    <t>Harpic Power 450ml Rose</t>
  </si>
  <si>
    <t>Harpic Power 450ml Rose + 30%</t>
  </si>
  <si>
    <t>HARPCIDPP LAV 450ML+DAS 100G</t>
  </si>
  <si>
    <t>HARPCIDPOWER TC LAV 450ML</t>
  </si>
  <si>
    <t>HARPCIDPP CIT 750ML - OASIS</t>
  </si>
  <si>
    <t>HARPCIDPP ORANGE 750ML</t>
  </si>
  <si>
    <t>HARPCIDPOWER TC CITRUS 750ML</t>
  </si>
  <si>
    <t>HARPCIDPP CIT 450ML - OASIS</t>
  </si>
  <si>
    <t>Harpic Power 450ml Orange + Brush</t>
  </si>
  <si>
    <t>Harpic Power 450ml Orange</t>
  </si>
  <si>
    <t>Harpic Power 450ml Orange + 30% extra</t>
  </si>
  <si>
    <t>Harpic Power 450ml Orange + 50% extra</t>
  </si>
  <si>
    <t>HARPCIDPP CIT 450ML -PROMO</t>
  </si>
  <si>
    <t>HARPCIDPOWER TC CITRUS 450ML</t>
  </si>
  <si>
    <t>HARPCIDBCL LIME PCH 400ML</t>
  </si>
  <si>
    <t>HARPCIDBR DIS LIME 400ML</t>
  </si>
  <si>
    <t>HARPCIDBR DIS LIME 450ML</t>
  </si>
  <si>
    <t>HARPCIDBCL LEMN BTL 500ML</t>
  </si>
  <si>
    <t>HARPCIDLIME BOT 450ML</t>
  </si>
  <si>
    <t>HARPCIDACG LEMON 495ML</t>
  </si>
  <si>
    <t>Harpic 450ml Lemon</t>
  </si>
  <si>
    <t>Harpic 450ml Lemon + 50% extra</t>
  </si>
  <si>
    <t>Harpic 450ml Lemon + DAS 110gr ReEnergize</t>
  </si>
  <si>
    <t>Harpic 450ml Lemon + 30% extra</t>
  </si>
  <si>
    <t>Harpic 450ml Lemon DCC+Brush</t>
  </si>
  <si>
    <t>HARPCIDACG FLORAL 495ML</t>
  </si>
  <si>
    <t>Harpic 450ml Floral</t>
  </si>
  <si>
    <t>Harpic 450ml Floral + 50% extra</t>
  </si>
  <si>
    <t>Harpic 450ml Floral + 30% extra</t>
  </si>
  <si>
    <t>Harpic 450ml Floral DCC+Brush</t>
  </si>
  <si>
    <t>DETOLIDCITRUS SPRAY 50MLX48</t>
  </si>
  <si>
    <t>Dettol DFC Pouch 700ml Pine</t>
  </si>
  <si>
    <t>DETOLIDDFC PINE 12X700 PCH</t>
  </si>
  <si>
    <t>Dettol DFC Pouch 700ml Lavender</t>
  </si>
  <si>
    <t>DETOLIDDFC LAV 12X700 PCH</t>
  </si>
  <si>
    <t>Dettol DFC Pouch 700ml Citrus</t>
  </si>
  <si>
    <t>DETOLIDDFC CITR 12X700 PCH</t>
  </si>
  <si>
    <t>DETOLIDPLAS WTRPROOF 100SX36</t>
  </si>
  <si>
    <t>DETOLIDPLS WTRPROOF 10SX30X6</t>
  </si>
  <si>
    <t>DETOLIDPLAS REGULAR 10SX30X6</t>
  </si>
  <si>
    <t>DETOLIDBW TROPC410G PH 24AR</t>
  </si>
  <si>
    <t>DETOLIDDETOLIDBWTRP370GX24</t>
  </si>
  <si>
    <t>DETOLIDBWSKC410PH24LF</t>
  </si>
  <si>
    <t>DETOLIDBW 370SKC+BS 100CLX24</t>
  </si>
  <si>
    <t>DETOLIDBW370 SKC+200 SKCX24</t>
  </si>
  <si>
    <t>Dettol DBW Pouch 450ml Skincare + 150ml</t>
  </si>
  <si>
    <t>Dettol DBW Pouch 450ml Skincare SANT</t>
  </si>
  <si>
    <t>Dettol DBW Pouch 450ml Skincare + 90ml</t>
  </si>
  <si>
    <t>Dettol DBW Pouch 450ml Skincare COR</t>
  </si>
  <si>
    <t>Dettol DBW Pouch 450ml Skincare + 250ml</t>
  </si>
  <si>
    <t>Dettol DBW Pouch 450ml Skincare COR + 90ml</t>
  </si>
  <si>
    <t>Dettol DBW Pouch 450ml Skincare + 100ml Skc</t>
  </si>
  <si>
    <t>DETOLIDBWPROSKR 370X24</t>
  </si>
  <si>
    <t>DETOLIDBWSKC410G PC 24JM</t>
  </si>
  <si>
    <t>DETOLIDDETOLBWSKC370X24</t>
  </si>
  <si>
    <t>DETOLIDDBW DCLEANSE 400+225</t>
  </si>
  <si>
    <t>Dettol DBW Pouch 450ml Skincare + SPUFF</t>
  </si>
  <si>
    <t>DETOLIDBWSKC250G PH 24LF</t>
  </si>
  <si>
    <t>Dettol DBW Pouch 250ml Skincare + 100ml</t>
  </si>
  <si>
    <t>Dettol DBW Pouch 250ml Skincare SANT</t>
  </si>
  <si>
    <t>Dettol DBW Pouch 250ml Skincare SANT 2+1</t>
  </si>
  <si>
    <t>Dettol DBW Pouch 250ml Skincare SANT + 50ml</t>
  </si>
  <si>
    <t>Dettol DBW Pouch 250ml Skincare COR</t>
  </si>
  <si>
    <t>Dettol DBW Pouch 250mlSkincare COR 2+1</t>
  </si>
  <si>
    <t>DETOLIDBWSKC 200G PH 24LF</t>
  </si>
  <si>
    <t>DETOLIDBWSKC100G BT 24JM</t>
  </si>
  <si>
    <t>Dettol DBW Pouch 250ML Skincare + 80ml CC</t>
  </si>
  <si>
    <t>DETOLIDDBWRGZ410G PH 24ZS</t>
  </si>
  <si>
    <t>DETOLIDBW 370RGZ+BS 100CLX24</t>
  </si>
  <si>
    <t>DETOLIDBW370 RGZ+200 COLX24</t>
  </si>
  <si>
    <t>Dettol DBW Pouch 450ml ReEnergize + 150ml</t>
  </si>
  <si>
    <t>DETOLIDBWRGZ370GX24 JO</t>
  </si>
  <si>
    <t>Dettol DBW Pouch 450ml ReEnergize</t>
  </si>
  <si>
    <t>Dettol DBW Pouch 450ml ReEnergize + 90ml</t>
  </si>
  <si>
    <t>Dettol DBW Pouch 450ml ReEnergize COR</t>
  </si>
  <si>
    <t>Dettol DBW Pouch 450ml ReEnergize COR + 250ml</t>
  </si>
  <si>
    <t>Dettol DBW Pouch 450ml ReEnergize COR + 90ml</t>
  </si>
  <si>
    <t>Dettol DBW Pouch 450ml ReEnergize + 100ml Skc</t>
  </si>
  <si>
    <t>DETOLIDBWRGZ410G PC 24JM</t>
  </si>
  <si>
    <t>DETOLIDDETOLIDBWRGZ370GX24</t>
  </si>
  <si>
    <t>DETOLIDRGZ450G PH 24ZS</t>
  </si>
  <si>
    <t>Dettol DBW Pouch 450ml ReEnergize + SPUFF</t>
  </si>
  <si>
    <t>DETOLIDBWORI100G CP 24ZS</t>
  </si>
  <si>
    <t>Dettol DBW 100ml Original</t>
  </si>
  <si>
    <t>Dettol DBW 125ml Original CAPONE</t>
  </si>
  <si>
    <t>Dettol DBW 125ml Original COR</t>
  </si>
  <si>
    <t>DETOLIDBWORI100G BT 24JM</t>
  </si>
  <si>
    <t>DETOLIDBW370 ORI+200 ORIX24</t>
  </si>
  <si>
    <t>DETOLIDBWORI410G PM 24CP</t>
  </si>
  <si>
    <t>Dettol DBW Pouch 450ml Original + 150ml</t>
  </si>
  <si>
    <t>Dettol DBW Pouch 450ml Original CAPONE</t>
  </si>
  <si>
    <t>Dettol DBW Pouch 450ml Original + 90ml</t>
  </si>
  <si>
    <t>Dettol DBW Pouch 450ml Original COR</t>
  </si>
  <si>
    <t>Dettol DBW Pouch 450ml Original COR + 250ml</t>
  </si>
  <si>
    <t>Dettol DBW Pouch 450ml Original COR + 90ml</t>
  </si>
  <si>
    <t>Dettol DBW Pouch 450ml Original COR +100ml Ori</t>
  </si>
  <si>
    <t>DETOLIDBW370+200 ORI SLBX24</t>
  </si>
  <si>
    <t>DETOLIDBW 370ORI+BS 100CLX24</t>
  </si>
  <si>
    <t>DETOLIDBWORI410G PC 24JM</t>
  </si>
  <si>
    <t>DETOLIDDETOLIDBWORI370GX24</t>
  </si>
  <si>
    <t>Dettol DBW Pouch 450ml Original + SPUFF</t>
  </si>
  <si>
    <t>DETOLIDBWORI800G PH 12CP JM</t>
  </si>
  <si>
    <t>DETOLIDBWORI 720G PH 12CP</t>
  </si>
  <si>
    <t>DETOLIDBW625G+370G ORI X12</t>
  </si>
  <si>
    <t>DETOLIDBWORI625G PM 12ZS</t>
  </si>
  <si>
    <t>Dettol DBW 625ml Original CAPONE</t>
  </si>
  <si>
    <t>Dettol DBW 625ml Original</t>
  </si>
  <si>
    <t>DETOLIDBWORI500G PM 12CP</t>
  </si>
  <si>
    <t>DETOLIDBW500G+200G ORI X12</t>
  </si>
  <si>
    <t>DETOLIDBWORI625G PM 12JM</t>
  </si>
  <si>
    <t>DETOLIDBW500G+370G ORI X12</t>
  </si>
  <si>
    <t>DETOLID625 ORI+225 B DCLEAN</t>
  </si>
  <si>
    <t>Dettol DBW Pouch 250ml Original COR</t>
  </si>
  <si>
    <t>Dettol DBW Pouch 250ml Original + 100ml</t>
  </si>
  <si>
    <t>Dettol DBW Pouch 250ml Original CAPONE</t>
  </si>
  <si>
    <t>Dettol DBW Pouch 250ml Original 2+1 ReEnergize</t>
  </si>
  <si>
    <t>Dettol DBW Pouch 250ml Original CAPONE + 50ml</t>
  </si>
  <si>
    <t>Dettol DBW Pouch 250ml Original COR + 50ml</t>
  </si>
  <si>
    <t>Dettol DBW Pouch 250ml Original COR 2+1</t>
  </si>
  <si>
    <t>Dettol DBW Pouch 250ML Original + 80ml CC</t>
  </si>
  <si>
    <t>DETOLIDBWORI 200GX24</t>
  </si>
  <si>
    <t>DETOLIDBWORI250G PC 24JM</t>
  </si>
  <si>
    <t>DETOLIDBWORI250G PH 24ZS</t>
  </si>
  <si>
    <t>DETOLIDDBWLAS410G PH24ZS</t>
  </si>
  <si>
    <t>DETOLIDBW370 LAS+200 COLX24</t>
  </si>
  <si>
    <t>DETOLIDBW 370LAS+BS 100CLX24</t>
  </si>
  <si>
    <t>Dettol DBW Pouch 450ml Lasting Fresh + 150ml</t>
  </si>
  <si>
    <t>Dettol DBW Pouch 450ml Lasting Fresh COR</t>
  </si>
  <si>
    <t>Dettol DBW Pouch 450ml Lasting Fresh + 250ml COR</t>
  </si>
  <si>
    <t>Dettol DBW Pouch 450ml Lasting Fresh + 100ml Skc</t>
  </si>
  <si>
    <t>DETOLID410 + 410 LASTFRESH</t>
  </si>
  <si>
    <t>DETOLIDBWLAS410G PC 24JM</t>
  </si>
  <si>
    <t>DETOLIDDETOLIDBWLAS370GX24</t>
  </si>
  <si>
    <t>DETOLIDBWLAS370GX24 JO</t>
  </si>
  <si>
    <t>DETOLIDLAS450G PH24ZS</t>
  </si>
  <si>
    <t>Dettol DBW Pouch 450ml Lasting Fresh + SPUFF</t>
  </si>
  <si>
    <t>DETOLIDDETOLBW410GLAS+HS200</t>
  </si>
  <si>
    <t>DETOLIDBW410LAS+HS200MYM</t>
  </si>
  <si>
    <t>DETOLIDBW410+410 LAS</t>
  </si>
  <si>
    <t>DETOLIDBWLAS800G PH 12 JM</t>
  </si>
  <si>
    <t>DETOLIDBWLAS 720G PH 12JM</t>
  </si>
  <si>
    <t>DETOLIDBWALO370PH24LF</t>
  </si>
  <si>
    <t>DETOLIDBWLAS720GX12 JO</t>
  </si>
  <si>
    <t>DETOLIDBWHON410G PH 24AR</t>
  </si>
  <si>
    <t>DETOLIDBWPROHSB 370X24</t>
  </si>
  <si>
    <t>DETOLIDDETOLIDBWHON370GX24</t>
  </si>
  <si>
    <t>DETOLIDBW410+410 HON</t>
  </si>
  <si>
    <t>DETOLIDBWFRH410G PH 24LF</t>
  </si>
  <si>
    <t>DETOLIDBW370 FRH+200 FRHX24</t>
  </si>
  <si>
    <t>Dettol DBW Pouch 450ml Fresh + 150ml</t>
  </si>
  <si>
    <t>Dettol DBW Pouch 450ml Fresh SANT</t>
  </si>
  <si>
    <t>Dettol DBW Pouch 450ml Fresh + 90ml</t>
  </si>
  <si>
    <t>Dettol DBW Pouch 450ml Fresh COR</t>
  </si>
  <si>
    <t>Dettol DBW Pouch 450ml Fresh COR + 250ml</t>
  </si>
  <si>
    <t>Dettol DBW Pouch 450ml Fresh COR + 90ml</t>
  </si>
  <si>
    <t>Dettol DBW Pouch 450ml Fresh + 100ml Skc</t>
  </si>
  <si>
    <t>DETOLIDBW 370FRH+BS 100CLX24</t>
  </si>
  <si>
    <t>DETOLIDDETOLBWFRH370GX24</t>
  </si>
  <si>
    <t>DETOLIDBWFRH370GX24 JO</t>
  </si>
  <si>
    <t>DETOLIDDBWFRH410G PH 24ZS</t>
  </si>
  <si>
    <t>Dettol DBW Pouch 450ml Fresh + SPUFF</t>
  </si>
  <si>
    <t>DETOLIDDETOLBW410GFRS+HS200</t>
  </si>
  <si>
    <t>DETOLIDBW410FRS+HS200MYM</t>
  </si>
  <si>
    <t>DETOLIDBWFRH410G PC 24JM</t>
  </si>
  <si>
    <t>DETOLIDBW410+410 FRH LF</t>
  </si>
  <si>
    <t>DETOLIDBWFRH250G PH 24LF</t>
  </si>
  <si>
    <t>Dettol DBW Pouch 250ml Fresh SANT 2+1</t>
  </si>
  <si>
    <t>Dettol DBW Pouch 250ml Fresh + 100ml</t>
  </si>
  <si>
    <t>Dettol DBW Pouch 250ml Fresh SANT</t>
  </si>
  <si>
    <t>Dettol DBW Pouch 250ml Fresh COR</t>
  </si>
  <si>
    <t>Dettol DBW Pouch 250ml Fresh COR 2+1</t>
  </si>
  <si>
    <t>Dettol DBW Pouch 250ml Fresh + 80ml CC</t>
  </si>
  <si>
    <t>DETOLIDBWFRH 200G PH 24LF</t>
  </si>
  <si>
    <t>Dettol DBW Pouch 250ml Fresh COR + 50ml</t>
  </si>
  <si>
    <t>DETOLIDBWFRH200GX24 JO</t>
  </si>
  <si>
    <t>DETOLIDBWFRH100GX24 JO</t>
  </si>
  <si>
    <t>DETOLIDBWFRH250G PH 24ZS</t>
  </si>
  <si>
    <t>Dettol DBW 250ml 2+1 Mix Variance</t>
  </si>
  <si>
    <t>DETOLIDBWFRH250G PC 24JM</t>
  </si>
  <si>
    <t>DETOLIDBWFRH100G CP 24LF</t>
  </si>
  <si>
    <t>Dettol DBW 100ml Fresh</t>
  </si>
  <si>
    <t>Dettol DBW 125ml Fresh SANT</t>
  </si>
  <si>
    <t>Dettol DBW 125ml Fresh COR</t>
  </si>
  <si>
    <t>DETOLIDFRH100G 24ZS</t>
  </si>
  <si>
    <t>DETOLIDBWFRH100G BT 24JM</t>
  </si>
  <si>
    <t>DETOLIDBWFRH 720G PH 12LF</t>
  </si>
  <si>
    <t>DETOLIDBWFRH800G PH 12LF</t>
  </si>
  <si>
    <t>DETOLIDBWFRH720GX12 JO</t>
  </si>
  <si>
    <t>DETOLIDBW625G+370G FRESHX12</t>
  </si>
  <si>
    <t>DETOLIDBWFRH625G PM 12LF</t>
  </si>
  <si>
    <t>Dettol DBW Pump 625ml Fresh SANT</t>
  </si>
  <si>
    <t>Dettol DBW 625ml Fresh COR</t>
  </si>
  <si>
    <t>DETOLIDBW 500G+200G FRH X12</t>
  </si>
  <si>
    <t>DETOLIDBWFRH500G PM 12LF</t>
  </si>
  <si>
    <t>DETOLIDBW 500G+370G FRESH X12</t>
  </si>
  <si>
    <t>DETOLIDBWFRH625G PM 12ZS</t>
  </si>
  <si>
    <t>DETOLIDBWFRH500GX12 JO</t>
  </si>
  <si>
    <t>DETOLID625 FRES+225 B DCLEAN</t>
  </si>
  <si>
    <t>DETOLIDBWFRH625G PM 12JM</t>
  </si>
  <si>
    <t>DETOLIDBWFAMPRO 720GX2PH</t>
  </si>
  <si>
    <t>DETOLIDBW 370FAM+BS 100CLX24</t>
  </si>
  <si>
    <t>DETOLIDBWFAMPRO 370G PH 24</t>
  </si>
  <si>
    <t>DETOLIDBWCOL410G PH 24JO</t>
  </si>
  <si>
    <t>DETOLIDBW 370COL+BS 100CLX24</t>
  </si>
  <si>
    <t>Dettol DBW Pouch 450ml Cool + 150ml</t>
  </si>
  <si>
    <t>Dettol DBW Pouch 450ml Cool SANT</t>
  </si>
  <si>
    <t>Dettol DBW Pouch 450ml Cool + 90ml</t>
  </si>
  <si>
    <t>Dettol DBW Pouch 450ml Cool COR</t>
  </si>
  <si>
    <t>Dettol DBW Pouch 450ml Cool COR + 250ml</t>
  </si>
  <si>
    <t>Dettol DBW Pouch 450ml Cool COR + 90ml</t>
  </si>
  <si>
    <t>Dettol DBW Pouch 450ml Cool + 100ml Skc</t>
  </si>
  <si>
    <t>DETOLIDBW370+200 COL SLBX24</t>
  </si>
  <si>
    <t>Dettol DBW Pouch 450ml Cool Ace</t>
  </si>
  <si>
    <t>DETOLID410+410 COOL</t>
  </si>
  <si>
    <t>DETOLIDBWCOL410G PC 24JM</t>
  </si>
  <si>
    <t>DETOLIDDETOLIDBWCOL370GX24</t>
  </si>
  <si>
    <t>DETOLIDBW370 COL+200 COLX24</t>
  </si>
  <si>
    <t>DETOLIDCOL450G PH 24ZS</t>
  </si>
  <si>
    <t>DETOLIDDBWCOL410G PH 24ZS</t>
  </si>
  <si>
    <t>Dettol DBW Pouch 450ml Cool + SPUFF</t>
  </si>
  <si>
    <t>DETOLIDDETOLBW410GCOL+HS200</t>
  </si>
  <si>
    <t>DETOLIDBW410COL+HS200MYM</t>
  </si>
  <si>
    <t>DETOLIDBW COOL ACE 450+250</t>
  </si>
  <si>
    <t>DETOLIDBWCOL250G PH 24JL</t>
  </si>
  <si>
    <t>Dettol DBW Pouch 250ml Cool + 100ml</t>
  </si>
  <si>
    <t>Dettol DBW Pouch 250ml Cool SANT</t>
  </si>
  <si>
    <t>Dettol DBW Pouch 250ml Cool SANT 2+1</t>
  </si>
  <si>
    <t>Dettol DBW Pouch 250ml Cool SANT + 50ml</t>
  </si>
  <si>
    <t>Dettol DBW Pouch 250ml Cool COR</t>
  </si>
  <si>
    <t>Dettol DBW Pouch 250ml Cool COR + 50ml</t>
  </si>
  <si>
    <t>Dettol DBW Pouch 250ml Cool COR 2+1</t>
  </si>
  <si>
    <t>Dettol DBW Pouch 250ml Cool Ace</t>
  </si>
  <si>
    <t>DETOLIDBWCOOL 200GX24</t>
  </si>
  <si>
    <t>DETOLIDBWCOL250G PC 24JM</t>
  </si>
  <si>
    <t>Dettol DBW Pouch 250ml Cool + 80ml CC</t>
  </si>
  <si>
    <t>DETOLIDBWCOL250G PH 24ZS</t>
  </si>
  <si>
    <t>DETOLIDBWCOL100G CP 24JO</t>
  </si>
  <si>
    <t>Dettol DBW 100ml Cool</t>
  </si>
  <si>
    <t>Dettol DBW 125ml Cool SANT</t>
  </si>
  <si>
    <t>Dettol DBW 125ml Cool COR</t>
  </si>
  <si>
    <t>Dettol DBW 100ml Cool Ace</t>
  </si>
  <si>
    <t>DETOLIDBWCOL100G BT 24JM</t>
  </si>
  <si>
    <t>DETOLIDCOL100G CP 24ZS</t>
  </si>
  <si>
    <t>DETOLIDDETOLBWCOL800G12JOL</t>
  </si>
  <si>
    <t>DETOLIDBWCOL 720G PH 12JO</t>
  </si>
  <si>
    <t>DETOLIDBWCOL800G PH 12JM</t>
  </si>
  <si>
    <t>DETOLIDBW625G+370G COOL X12</t>
  </si>
  <si>
    <t>DETOLIDBWCOL625G PM 12JO</t>
  </si>
  <si>
    <t>Dettol DBW Pump 625ml Cool SANT</t>
  </si>
  <si>
    <t>Dettol DBW 625ml Cool COR</t>
  </si>
  <si>
    <t>DETOLIDBWCOL500G PM 12JL</t>
  </si>
  <si>
    <t>Dettol DBW 625ml Cool Ace</t>
  </si>
  <si>
    <t>DETOLIDBW 500G+200G COL X12</t>
  </si>
  <si>
    <t>DETOLIDBWCOL625G PM 12JM</t>
  </si>
  <si>
    <t>DETOLIDBW 500G+370G COOL X12</t>
  </si>
  <si>
    <t>DETOLIDBWCOL625G PM 12ZS</t>
  </si>
  <si>
    <t>DETOLID625 COOL+225 B DCLEAN</t>
  </si>
  <si>
    <t>DETOLIDBOTANICAL LAV 370G</t>
  </si>
  <si>
    <t>DETOLIDBOTANICAL GRE 370G</t>
  </si>
  <si>
    <t>BRASOID6X8X100ML</t>
  </si>
  <si>
    <t>Brasso Metal Polish 100ml</t>
  </si>
  <si>
    <t>BRASOINPOLISH 100ML-EXP ID</t>
  </si>
  <si>
    <t>Tigaroda P30 8H Revv</t>
  </si>
  <si>
    <t>Tigaroda P30 8H 0.3DA</t>
  </si>
  <si>
    <t>Tigaroda P30 8H Green Revv</t>
  </si>
  <si>
    <t>TGRDAIDTIGARODAIDP20 10H</t>
  </si>
  <si>
    <t>Tigaroda 8H 0.3DA Green</t>
  </si>
  <si>
    <t>Tigaroda 8H Beli 5 Gratis 1</t>
  </si>
  <si>
    <t>Tigaroda 8H Green Revv</t>
  </si>
  <si>
    <t>Tigaroda 8H Green Gosok Rejeki</t>
  </si>
  <si>
    <t>Tigaroda 8H DA 2+1 Green</t>
  </si>
  <si>
    <t>TGRDAIDPROMO 12HR 2+1</t>
  </si>
  <si>
    <t>Tigaroda 12H 0.3DA Green</t>
  </si>
  <si>
    <t>Tigaroda 12H Green Beli 5 Gratis 1</t>
  </si>
  <si>
    <t>Tigaroda 12H DA Green</t>
  </si>
  <si>
    <t>Tigaroda 12H Green Gosok Rejeki</t>
  </si>
  <si>
    <t>Tiga Roda X Wide Gosok Rezeki</t>
  </si>
  <si>
    <t>Tigaroda 10H 0.3DA Green</t>
  </si>
  <si>
    <t>Tigaroda 10H Beli 5 Gratis 1</t>
  </si>
  <si>
    <t>Tigaroda 10H Green</t>
  </si>
  <si>
    <t>Tigaroda 10H DA 2+1 Green</t>
  </si>
  <si>
    <t>Tigaroda 10H Gosok Rejeki</t>
  </si>
  <si>
    <t>TGRDAIDPROMO 10HR 2+1</t>
  </si>
  <si>
    <t>RB</t>
  </si>
  <si>
    <t>BRASSO</t>
  </si>
  <si>
    <t>STREPSILS</t>
  </si>
  <si>
    <t>HARPIC</t>
  </si>
  <si>
    <t>ORIGINAL</t>
  </si>
  <si>
    <t>COOL</t>
  </si>
  <si>
    <t>SOOTHINGS</t>
  </si>
  <si>
    <t>VITAMIN C</t>
  </si>
  <si>
    <t>METAL POOLISH</t>
  </si>
  <si>
    <t>DETTOL</t>
  </si>
  <si>
    <t>BODY WASH</t>
  </si>
  <si>
    <t>500ML</t>
  </si>
  <si>
    <t>TOILET CLEANER</t>
  </si>
  <si>
    <t>750ML</t>
  </si>
  <si>
    <t>TIGA RODA</t>
  </si>
  <si>
    <t>10H</t>
  </si>
  <si>
    <t>P20</t>
  </si>
  <si>
    <t>30GR</t>
  </si>
  <si>
    <t>BODY SOAP</t>
  </si>
  <si>
    <t>FAMILY PROTECT</t>
  </si>
  <si>
    <t>3SP</t>
  </si>
  <si>
    <t>WHITE</t>
  </si>
  <si>
    <t>VANISH</t>
  </si>
  <si>
    <t>POWDER</t>
  </si>
  <si>
    <t>PINK</t>
  </si>
  <si>
    <t>100GR</t>
  </si>
  <si>
    <t>48X1s</t>
  </si>
  <si>
    <t>LIQUID</t>
  </si>
  <si>
    <t>WHITE &amp; SHINE</t>
  </si>
  <si>
    <t>450ML</t>
  </si>
  <si>
    <t>GREEN</t>
  </si>
  <si>
    <t>8H</t>
  </si>
  <si>
    <t>12H</t>
  </si>
  <si>
    <t>P30</t>
  </si>
  <si>
    <t>LAVENDER</t>
  </si>
  <si>
    <t>GREEN TEA</t>
  </si>
  <si>
    <t>370GR</t>
  </si>
  <si>
    <t>720ML</t>
  </si>
  <si>
    <t>370ML</t>
  </si>
  <si>
    <t>BANDED</t>
  </si>
  <si>
    <t>FRESH</t>
  </si>
  <si>
    <t>720/800ML</t>
  </si>
  <si>
    <t>370/410ML</t>
  </si>
  <si>
    <t>HONEY</t>
  </si>
  <si>
    <t>LASTING</t>
  </si>
  <si>
    <t>RE-ENERGIZER</t>
  </si>
  <si>
    <t>SKINCARE</t>
  </si>
  <si>
    <t>TROPICAL SLASH</t>
  </si>
  <si>
    <t>410ML</t>
  </si>
  <si>
    <t>PLASTIK</t>
  </si>
  <si>
    <t>ANTISEPTIK</t>
  </si>
  <si>
    <t>CITRUS</t>
  </si>
  <si>
    <t>PINE</t>
  </si>
  <si>
    <t>FLORAL</t>
  </si>
  <si>
    <t>WATERPROOF</t>
  </si>
  <si>
    <t>10S</t>
  </si>
  <si>
    <t>300S</t>
  </si>
  <si>
    <t>100S</t>
  </si>
  <si>
    <t>FLOOR CLEANER</t>
  </si>
  <si>
    <t>700ML</t>
  </si>
  <si>
    <t>HAND SANITIZER</t>
  </si>
  <si>
    <t>LEMON</t>
  </si>
  <si>
    <t>495ML</t>
  </si>
  <si>
    <t>LIME</t>
  </si>
  <si>
    <t>BATHROOM CLEANER</t>
  </si>
  <si>
    <t>405ML</t>
  </si>
  <si>
    <t>675ML</t>
  </si>
  <si>
    <t>HAND WASH</t>
  </si>
  <si>
    <t>SENSITIVE</t>
  </si>
  <si>
    <t>245ML</t>
  </si>
  <si>
    <t>MOSAIC</t>
  </si>
  <si>
    <t>1L</t>
  </si>
  <si>
    <t>JRG</t>
  </si>
  <si>
    <t>45ML</t>
  </si>
  <si>
    <t>4.5L</t>
  </si>
  <si>
    <t>65GR</t>
  </si>
  <si>
    <t>60GR</t>
  </si>
  <si>
    <t>HK</t>
  </si>
  <si>
    <t>ALOE VERA</t>
  </si>
  <si>
    <t>INVIGORATE</t>
  </si>
  <si>
    <t>SH</t>
  </si>
  <si>
    <t>12X8S</t>
  </si>
  <si>
    <t>WIPES</t>
  </si>
  <si>
    <t>COOL + VIT C</t>
  </si>
  <si>
    <t>MENTHOL &amp; VANILLA</t>
  </si>
  <si>
    <t>SUGAR FREE</t>
  </si>
  <si>
    <t>24X1</t>
  </si>
  <si>
    <t>2X6</t>
  </si>
  <si>
    <t>50S</t>
  </si>
  <si>
    <t>STYLE</t>
  </si>
  <si>
    <t>425ML</t>
  </si>
  <si>
    <t>15ML</t>
  </si>
  <si>
    <t>150ML</t>
  </si>
  <si>
    <t>250ML</t>
  </si>
  <si>
    <t>60ML</t>
  </si>
  <si>
    <t>PURE</t>
  </si>
  <si>
    <t>400GR</t>
  </si>
  <si>
    <t>VEET</t>
  </si>
  <si>
    <t>NORMAL</t>
  </si>
  <si>
    <t>25GR</t>
  </si>
  <si>
    <t>BRASO METAL POLISH 48 PCS X 100ML "3121445"B01</t>
  </si>
  <si>
    <t>SOAP FAM PROTECT 144 X 100GR PCS "3300517"DBS121</t>
  </si>
  <si>
    <t>BW COOL 24BTL X 100ML"3185034"DBW101</t>
  </si>
  <si>
    <t>BW COOL 24PCH X 200ML"3180820"3295019"DBW301</t>
  </si>
  <si>
    <t>BW COOL 24PCH X 370ML"3171385"3267943"DBW501</t>
  </si>
  <si>
    <t>BW COOL 12 X 500ML PUMP +370G"3303749"DBW708</t>
  </si>
  <si>
    <t>BW COOL 12PCH X 720ML"3171387"3278293"DBW801</t>
  </si>
  <si>
    <t>BW FAMILY PROJECT 24 X 370ML PCH BDD"3317335"DBW10</t>
  </si>
  <si>
    <t>BW FAMILY PROJECT 6 X 720ML PCH BDD"3321120"DBW814</t>
  </si>
  <si>
    <t>BW FRESH 24BTL X 100ML"3167498"DBW102</t>
  </si>
  <si>
    <t>BW FRESH 24PCH X 200ML"3167502"3278508"DBW303</t>
  </si>
  <si>
    <t>BW FRSH 24PCH X 410ML/370ML"3172265"3267946"DBW511</t>
  </si>
  <si>
    <t>BW FRESH 12 X 500ML PUMP +370G"3303750"DBW709</t>
  </si>
  <si>
    <t>BW FRESH 12 X 720/800ML PCH "3278294"DBW803</t>
  </si>
  <si>
    <t>BW BOTANY GREEN TEA 24 PCH X 370GR"3235021"DBW411</t>
  </si>
  <si>
    <t>BW HONEY 24 PCHX410ML/370ML"3073462"3267944"DBW509</t>
  </si>
  <si>
    <t>BW LASTING 24PCHX410/370ML "3072197"3267941"DBW505</t>
  </si>
  <si>
    <t>BW LASTING 12PCH X 750ML"3207910"3278297"DBW802</t>
  </si>
  <si>
    <t>BW BOTANY LAVENDER 24 PCH X 370GR "3235020"DBW410</t>
  </si>
  <si>
    <t>BW ORIGINAL 24BTL X 100ML"3070350"DBW103</t>
  </si>
  <si>
    <t>BW ORI 24 PCH X 200ML "3295021"DBW304</t>
  </si>
  <si>
    <t>BW ORIGINAL 24 X 370ML PCH BDD"3303398"3317331"</t>
  </si>
  <si>
    <t>BW ORIGINAL 12 X 500ML PUMP +370G"3303748"DBW710</t>
  </si>
  <si>
    <t>BW ORIGINAL 12PCH X 720ML"3207911"3278296"DBW804</t>
  </si>
  <si>
    <t>BW RE-ENER 24PCHX410/370ML"3072200"3267942 DBW529</t>
  </si>
  <si>
    <t>BW SKINCARE 24PCH X 200ML"3193559"3278509"DBW308</t>
  </si>
  <si>
    <t>BW SKINCARE 24PCHX410/370ML"3193560"3267949"DBW525</t>
  </si>
  <si>
    <t>BW TROPICAL SPLASH 24PCH X 410ML"3213263"DBW532</t>
  </si>
  <si>
    <t>F.CLEANER CITRUS 12PCH X 700ML"3035935"DFC04</t>
  </si>
  <si>
    <t>F.CLEANER LAVENDER 12PCH X 700ML"3035932"DFC05</t>
  </si>
  <si>
    <t>F.CLEANER PINE 12PCH X 700ML"3035934"DFC06</t>
  </si>
  <si>
    <t>HAND SANITIZER CITRUS 48BTL X 50ML"3211226"DMW03</t>
  </si>
  <si>
    <t>HW ORIGINAL 24PCH X 200ML"3034096"DHW08</t>
  </si>
  <si>
    <t>HW ORIGINAL 12PUMP X 245ML"3087299"DHW16</t>
  </si>
  <si>
    <t>HW ORIGINAL 24PCH X 400ML"3028804"DHW27</t>
  </si>
  <si>
    <t>HW RE-ENER 24PCH X 200ML"3034193"DHW09</t>
  </si>
  <si>
    <t>HW SENSITIVE 24PCH X 200ML"3182540"DHW10</t>
  </si>
  <si>
    <t>HW SKINCARE 24PCH X 200ML"3182542"DHW11</t>
  </si>
  <si>
    <t>HW SKINCARE 12 X 245ML PUMP BDD"3321225"DHW29</t>
  </si>
  <si>
    <t>DTL PLASTER WF ANTISEPTK 100S 36 JAR"3315036"DP02</t>
  </si>
  <si>
    <t>DTL PLASTER WF ANTISEPTIK 6 X BOX "3315034"DP03</t>
  </si>
  <si>
    <t>DTL PLASTER ANTISEPTIK 6 X BOX "3315035"DP01</t>
  </si>
  <si>
    <t>SOAP 3SP COOL 48 PCS X 100GR"3171288"DBS306</t>
  </si>
  <si>
    <t>SOAP 3SP COOL 48PCS X 65GR"3171290"3205578"DBS304</t>
  </si>
  <si>
    <t>SOAP 3SP FAMILY PROJEC 48PCSX100GR"3300518"DBS337</t>
  </si>
  <si>
    <t>SOAP 3SP FRESH 48PCS X 100GR"3170952"DBS308</t>
  </si>
  <si>
    <t>SOAP 3SP FRESH 48PCS X 65GR"3170941"3205580"DBS307</t>
  </si>
  <si>
    <t>SOAP 3SP LASTING 48PCS X 100GR"3166944"DBS311</t>
  </si>
  <si>
    <t>SOAP 3SP ORI 48PCS X 100GR"3166960"DBS302</t>
  </si>
  <si>
    <t>SOAP 3SP ORIGINAL 48 X 60GR PCS "3341789"DBS337</t>
  </si>
  <si>
    <t>SOAP 3SP RE-ENER 48PCS X 100GR"3170971"DBS315</t>
  </si>
  <si>
    <t>SOAP 3SP SKC 48PCS X 100GR"3180048"DBS318</t>
  </si>
  <si>
    <t>SOAP NEW HK A.VERA 144PCS X 100GR"3231609"DBS236</t>
  </si>
  <si>
    <t>SOAP NEW HK COOL 144PCS X 100GR"3226051"DBS229</t>
  </si>
  <si>
    <t>SOAP NEW HK FRSH 144PCS X 100GR"3226039"DBS230</t>
  </si>
  <si>
    <t>SOAP NEW HK INV 144PCS X 100GR"3226040"DBS235</t>
  </si>
  <si>
    <t>SOAP NEW HK LASTING 144PCS X 100GR"3226053"DBS231</t>
  </si>
  <si>
    <t>SOAP NEW HK ORI 144PCS X 100GR"3226670"DBS228</t>
  </si>
  <si>
    <t>SOAP NEW HK RE-ENER 144PCS X 100GR"3226052"DBS232</t>
  </si>
  <si>
    <t>SOAP NEW HK SEN 144PCS X 100GR"3226038"DBS234</t>
  </si>
  <si>
    <t>SOAP NEW HK SKC 144PCS X 100GR"3226054"DBS233</t>
  </si>
  <si>
    <t>SOAP SH COOL 27PCS X 100GR"3171285"3279341"DBS406</t>
  </si>
  <si>
    <t>SOAP SH FRESH 27PCS X 100GR"3170955"3279345"DBS409</t>
  </si>
  <si>
    <t>SOAP SH LASTING 27PCSX100GR"3166948"3279349"DBS410</t>
  </si>
  <si>
    <t>SOAP SH ORI 27PCS X 100GR"3166973"3279342"DBS403</t>
  </si>
  <si>
    <t>SOAP SH RE-ENER 27PCSX100GR"3173444"3279347"DBS413</t>
  </si>
  <si>
    <t>SOAP SH S.CARE 27 PCSX100GR"3180374"3279348"DBS416</t>
  </si>
  <si>
    <t>SOAP COOL 144PCS X 100GR"3171286"DBS107</t>
  </si>
  <si>
    <t>SOAP COOL 144PCS X 60GR"3171295"DBS105</t>
  </si>
  <si>
    <t>SOAP FRESH 144PCS X 60GR"3170933"DBS108</t>
  </si>
  <si>
    <t>SOAP LASTING 144PCS X 100GR"3166942"DBS113</t>
  </si>
  <si>
    <t>SOAP LASTING 144PCS X 60GR"3166937"DBS111</t>
  </si>
  <si>
    <t>SOAP ORIGINAL 144PCS X 100GR"3166958"DBS104</t>
  </si>
  <si>
    <t>SOAP ORIGINAL 144PCS X 60GR"3166975"DBS102</t>
  </si>
  <si>
    <t>SOAP RE-ENER 144PCS X 60GR"3193502"DBS114</t>
  </si>
  <si>
    <t>SOAP SKINCARE 144PCS X 60GR"3193501"DBS117</t>
  </si>
  <si>
    <t>STYLES WIPES ORIGINAL 40PCS X 10'S"3054867"DSW01</t>
  </si>
  <si>
    <t>STYLES WIPES ORIGINAL 24PCS X 50'S"3054871"DSW04</t>
  </si>
  <si>
    <t>STYLES WIPES SENSITIVE 40PCS X 10'S"3054868"DSW02</t>
  </si>
  <si>
    <t>STYLES WIPES SENSITIVE 24PCS X 50'S"3055641"DSW05</t>
  </si>
  <si>
    <t>HARPIC BCL LIME 12 PCH X 400ML "3111603"HB09</t>
  </si>
  <si>
    <t>HARPIC BATH DIS LIME 12 TUBE X 450ML"3184880"HB02</t>
  </si>
  <si>
    <t>HARPIC SB CITRUS 12 BTL X 405ML "3171307"HS05</t>
  </si>
  <si>
    <t>HARPIC POWER CITRUS 12 BTL X 450ML "3171314"HP18</t>
  </si>
  <si>
    <t>HARPIC SB CITRUS 12 BTL X 675ML "3171308"HS11</t>
  </si>
  <si>
    <t>HARPIC POWER CITRUS 12 BTL X 750ML"3171313"HP20</t>
  </si>
  <si>
    <t>HARPIC ACG FLORAL 12 BTL X 495ML "3111849"HA01</t>
  </si>
  <si>
    <t>HARPIC POWER LAVENDER 12 BTL X 450ML"3171375"HP21</t>
  </si>
  <si>
    <t>HARPIC ACG LEMON 12 BTL X 495ML "3111848"HA02</t>
  </si>
  <si>
    <t>HARPIC POWER ORI 24 BTL X 200ML "3171311"3284568"</t>
  </si>
  <si>
    <t>HARPIC SB ORI 12 BTL X 405ML "3171305"HS03</t>
  </si>
  <si>
    <t>HARPIC POWER ORI 12 BTL X 450ML "3171312"3284569"</t>
  </si>
  <si>
    <t>HARPIC POWER ORI 12BTLX750ML "3171315"3284581"HP16</t>
  </si>
  <si>
    <t>HARPIC POWER ORI 6PACKX750ML"3289670"3299440"HP28</t>
  </si>
  <si>
    <t>HARPIC WHITE &amp; SHINE 12 X 450ML BTL "3317542"HP29</t>
  </si>
  <si>
    <t>LIQUID MOSAIC 12BTL X 1L"3181110"3212642"DLM06</t>
  </si>
  <si>
    <t>LIQUID MOSAIC 4JRG X 4.5L"3212643"DLM07</t>
  </si>
  <si>
    <t>LIQUID MOSAIC 48BTL X 45ML"3212637"DLM01</t>
  </si>
  <si>
    <t>LIQUID MOSAIC 48BTL X 95ML"3212638"DLM02</t>
  </si>
  <si>
    <t>LIQUID MOSAIC 12BTL X 495ML"3181107"3212640"DLM04</t>
  </si>
  <si>
    <t>LIQUID MOSAIC 12BTL X 750ML"3181108"3212641"DLM05</t>
  </si>
  <si>
    <t>LIQUID MOSAIC 24BTL X 245ML "3181106"3212639"DLM03</t>
  </si>
  <si>
    <t>STREPSIL 12X8 COOL 576PCS X 2GR"3038920"SS10</t>
  </si>
  <si>
    <t>STREPSIL 12X8 COOL+VITC 288PCS X 2GR"3054687"SS12</t>
  </si>
  <si>
    <t>STREPSIL 12X8 MENT&amp;VAN 576PCS X 2GR"3065116"SS14</t>
  </si>
  <si>
    <t>STREPSIL 12X8 ORI 576PCS X 2GR"3038921"SS16</t>
  </si>
  <si>
    <t>STREPSIL 12X8 SOOTH 576PCS X 2GR"3038922"SS18</t>
  </si>
  <si>
    <t>STREPSIL 12X8 SF 576PCS X 2GR"3038924"SS20</t>
  </si>
  <si>
    <t>STREPSIL 12X8 VIT C 576PCS X 2GR"3038923"SS22</t>
  </si>
  <si>
    <t>STREPSIL 24X1 COOL 576PCS X 2GR"8021804"SS02</t>
  </si>
  <si>
    <t>STREPSIL 24X1 SOOTH 576PCS X 2GR"8021803"SS04</t>
  </si>
  <si>
    <t>STREPSIL 2X6 COOL 288PCS X 2GR"0373104"SS05</t>
  </si>
  <si>
    <t>STREPSIL 2X6 SOOTH 288PCS X 2GR"0373100"SS06</t>
  </si>
  <si>
    <t>STREPSIL 48X12 COOL 576 X 2GR PCS "3300965"SS08</t>
  </si>
  <si>
    <t>STREPSIL 48X12 SOOTH 576 X 2GR PCS "3300964"SS09</t>
  </si>
  <si>
    <t>3RODA P20 12PCS X 10H"3288419"3R08</t>
  </si>
  <si>
    <t>3RODA GREEN 60 PCS X 10H "8125396"3R03</t>
  </si>
  <si>
    <t>3RODA GREEN 60 PCS X 12H "8125395"3R05</t>
  </si>
  <si>
    <t>3RODA P30 12 PCS X 8H "3031590"8125394"3R07</t>
  </si>
  <si>
    <t>3RODA GREEN 60 PCS X 8H "8125397"3R01</t>
  </si>
  <si>
    <t>VANISH LIQ PINK 24 PCHX150ML"3085682"3239837"VLP03</t>
  </si>
  <si>
    <t>VANISH LIQ PINK 144 SCHX15ML"3157844"3239831"VLP01</t>
  </si>
  <si>
    <t>VANISH LIQ PINK 12 BTL X 1L "3085676"3239842"VLP15</t>
  </si>
  <si>
    <t>VANISH LIQ PINK 24 PCHX250ML"3084198"3239838"VLP05</t>
  </si>
  <si>
    <t>VANISH LIQ PINK 12 PCHX425ML"3085681"3239839"VLP06</t>
  </si>
  <si>
    <t>VANISH LIQ PINK 12 BTLX500ML"3085678"3239840"VLP10</t>
  </si>
  <si>
    <t>VANISH LIQ PINK 72 X 60ML SCH +30"3297499"VLW11</t>
  </si>
  <si>
    <t>VANISH LIQ PINK 12 PCHX750ML"3085680"3239841"VLP12</t>
  </si>
  <si>
    <t>VANISH LIQ WHITE 12 X 400ML PCH "3329565"VLW12</t>
  </si>
  <si>
    <t>VANISH LIQ WHITE 72 SCHX60ML"3120741"3239844"VLW01</t>
  </si>
  <si>
    <t>VANISH PWDR PINK 72 X 30G PCS "3301366"VPW02</t>
  </si>
  <si>
    <t>VANISH PWDR PINK 12 TUBE X 400G "3153793"3301368"</t>
  </si>
  <si>
    <t>VEET NORMAL PURE 144PCSX25GR"8081929"3299694VEET03</t>
  </si>
  <si>
    <t>VEET NORMAL PURE 144PCS X 60GR"3299695"VEET04</t>
  </si>
  <si>
    <t>VEET SENSITIF PURE 144PCS X 25GR"3299677"VEET06</t>
  </si>
  <si>
    <t>01</t>
  </si>
  <si>
    <t>02</t>
  </si>
  <si>
    <t>03</t>
  </si>
  <si>
    <t>04</t>
  </si>
  <si>
    <t>05</t>
  </si>
  <si>
    <t>06</t>
  </si>
  <si>
    <t>07</t>
  </si>
  <si>
    <t>08</t>
  </si>
  <si>
    <t>1</t>
  </si>
  <si>
    <t>0</t>
  </si>
  <si>
    <t>2</t>
  </si>
  <si>
    <t>3</t>
  </si>
  <si>
    <t>00</t>
  </si>
  <si>
    <t>11</t>
  </si>
  <si>
    <t>09</t>
  </si>
  <si>
    <t>10</t>
  </si>
  <si>
    <t>0000</t>
  </si>
  <si>
    <t>0100</t>
  </si>
  <si>
    <t>0010</t>
  </si>
  <si>
    <t>0150</t>
  </si>
  <si>
    <t>0015</t>
  </si>
  <si>
    <t>1001</t>
  </si>
  <si>
    <t>0200</t>
  </si>
  <si>
    <t>0245</t>
  </si>
  <si>
    <t>0250</t>
  </si>
  <si>
    <t>0025</t>
  </si>
  <si>
    <t>0300</t>
  </si>
  <si>
    <t>0030</t>
  </si>
  <si>
    <t>0370</t>
  </si>
  <si>
    <t>1004</t>
  </si>
  <si>
    <t>0400</t>
  </si>
  <si>
    <t>0405</t>
  </si>
  <si>
    <t>0410</t>
  </si>
  <si>
    <t>0425</t>
  </si>
  <si>
    <t>0450</t>
  </si>
  <si>
    <t>0045</t>
  </si>
  <si>
    <t>0495</t>
  </si>
  <si>
    <t>0500</t>
  </si>
  <si>
    <t>0050</t>
  </si>
  <si>
    <t>0060</t>
  </si>
  <si>
    <t>0065</t>
  </si>
  <si>
    <t>0675</t>
  </si>
  <si>
    <t>0700</t>
  </si>
  <si>
    <t>0720</t>
  </si>
  <si>
    <t>0750</t>
  </si>
  <si>
    <t>95ML</t>
  </si>
  <si>
    <t>0095</t>
  </si>
  <si>
    <t>Kode</t>
  </si>
  <si>
    <t>Nama Barang</t>
  </si>
  <si>
    <t>BW COOL 24 X 370ML PCH BDD"3317329"DBW1005</t>
  </si>
  <si>
    <t>BW COOL 12 PUMP X 500GR"3171386"3289668"DBW701</t>
  </si>
  <si>
    <t>BW COOL 6 PCH X 720ML BNDD"3288190"3306723"DBW805</t>
  </si>
  <si>
    <t>BW FRESH 24 X 370ML PCH BDD"3303402"3317330"DBW807</t>
  </si>
  <si>
    <t>BW FRESH 24PCH X 410ML+HS200"3186391"DBW514</t>
  </si>
  <si>
    <t>BW FRESH 12 PUMP X 500GR"3167500"3289693"DBW702</t>
  </si>
  <si>
    <t>BW FRESH 6 PCH X 720ML BNDD"3288763"3306725"DBW806</t>
  </si>
  <si>
    <t>BW ORI 24PCH X 410/370ML"3072208"3267940"DBW515</t>
  </si>
  <si>
    <t>BW ORIGINAL 12 PUMP X 500GR"3075886"3289669"DBW703</t>
  </si>
  <si>
    <t>BW FAMILY PROJECT 24 X 370ML PCH "3300633"DBW813</t>
  </si>
  <si>
    <t>SOAP HK NEW FRESH 144PCS X 100GR"3170949"DBS221</t>
  </si>
  <si>
    <t>SOAP NEW HK ORI 144PCS X 100GR"3226670"B&gt;DBS228</t>
  </si>
  <si>
    <t>SOAP 3SP ORI 36 X 100GR PCS 3+1"3303378"DBS331</t>
  </si>
  <si>
    <t>SOAP 3SP COOL 36 X 100GR PCS 3+1"3303377"3322938"</t>
  </si>
  <si>
    <t>SOAP 3SP FRESH 36 X 100GR PCS 3+1"3303380"3322936"</t>
  </si>
  <si>
    <t>SOAP 3SP LASTING 36 X 100GR PCS 3+1"3327358"DBS334</t>
  </si>
  <si>
    <t>SOAP 3SP RE-ERNER 48 X 60GR PCS "3346280"DBS339</t>
  </si>
  <si>
    <t>SOAP 3SP SKINCARE 48 X 60GR PCS "3346279"DBS340</t>
  </si>
  <si>
    <t>SOAP 3SP SKINCARE 36X100GR PCS 3+1"3327357"3303385</t>
  </si>
  <si>
    <t>SOAP 3SP LFRESH 48 X 60GR PCS "3346278"DBS338</t>
  </si>
  <si>
    <t>HW ORI 12 PUMPX245ML BNDD"3298763"</t>
  </si>
  <si>
    <t>HARPIC BCL LIME 12 BTL X 450ML "3111424"HB10</t>
  </si>
  <si>
    <t>HARPIC DCC FLORAL 12 BTL X 450ML "ID0377866"HD01</t>
  </si>
  <si>
    <t>VANISH LIQ PINK 72 SCHX60ML "3120734"3239832"VLP02</t>
  </si>
  <si>
    <t>VANISH LIQ PINK 12 PCH X 450ML "3046368"VLP08</t>
  </si>
  <si>
    <t>VANISH LIQ WHITE 72 X 60ML+30 SCH "3297500"VLW10</t>
  </si>
  <si>
    <t>VANISH LIQ WHTE 24 PCHX150ML"3120743"3239834"VLW02</t>
  </si>
  <si>
    <t>VANISH LIQ WHT 12 PCHX425ML"3120728"3239835"VLW04</t>
  </si>
  <si>
    <t>VANISH LIQ WHTE 12 PCHX750ML"3114286"3239836"VLW09</t>
  </si>
  <si>
    <t>BW COOL 12BTL X 300ML"3171382"DBW401</t>
  </si>
  <si>
    <t>BW LASTING 12BTL X 300ML"3062065"DBW402</t>
  </si>
  <si>
    <t>BW LASTING 24 X 370ML PCH BDD"3317333"DBW1002</t>
  </si>
  <si>
    <t>BW FRESH 12BTL X 300ML"3167499"DBW403</t>
  </si>
  <si>
    <t>BW ORIGINAL 24PCS X 100ML"ID8141185"DBW104</t>
  </si>
  <si>
    <t>BW ORIGINAL 12BTL X 300ML"3070219"DBW404</t>
  </si>
  <si>
    <t>BW SKINCARE 24BTL X 100ML"3193554"DBW106</t>
  </si>
  <si>
    <t>BW SKINCARE 12BTL X 300ML"3062473"DBW407</t>
  </si>
  <si>
    <t>BW ALOEVERA 24PCH X 410ML"3193561"DBW527</t>
  </si>
  <si>
    <t>BW RE-ENER 24PCH X 200ML"3062125"DBW309</t>
  </si>
  <si>
    <t>BW RE-ENER 12BTL X 300ML"3062123"DBW409</t>
  </si>
  <si>
    <t>SOAP FRESH 144PCS X 100GR"3170945"DBS110</t>
  </si>
  <si>
    <t>SOAP SENSITIVE 144PCS X 100GR"3088969"DBS120</t>
  </si>
  <si>
    <t>SOAP HK ORI 144PCS X 100GR"3087036"DBS202</t>
  </si>
  <si>
    <t>SOAP HK COOL 144PCS X 100GR"3087453"DBS204</t>
  </si>
  <si>
    <t>SOAP HK FRESH 144PCS X 100GR"3087587"DBS206</t>
  </si>
  <si>
    <t>SOAP HK RE-ENER 144PCS X 100GR"3088940"DBS210</t>
  </si>
  <si>
    <t>SOAP HK SENS 144PCS X 100GR"3088970"DBS214</t>
  </si>
  <si>
    <t>SOAP HK INVIGRT 144PCS X 100GR"3166903"DBS217</t>
  </si>
  <si>
    <t>SOAP HK A.VERA 144PCS X 100GR"3139842"DBS218</t>
  </si>
  <si>
    <t>SOAP HK NEW RE-ENER 144PCS X 100GR"3170964"DBS223</t>
  </si>
  <si>
    <t>SOAP HK NEW SEN 144PCS X 100GR"3182834"DBS225</t>
  </si>
  <si>
    <t>SOAP SH ORI 27PCS X 65GR"3205624"DBS401</t>
  </si>
  <si>
    <t>SOAP SH SENS 27PCS X 100GR"3182835"3279343"DBS419</t>
  </si>
  <si>
    <t>SOAP SH INVIGRT 27PCS X 100GR"3166906"DBS423</t>
  </si>
  <si>
    <t>HW SKINCARE 12PUMP X 245ML"3182541"DHW19</t>
  </si>
  <si>
    <t>HW RE-ENER 12PUMP X 245ML"3087302"DHW17</t>
  </si>
  <si>
    <t>LAUNDRY SNTZR F.FRESH 12PCH X 450ML"3169674"DLS01</t>
  </si>
  <si>
    <t>MPC WIPES APPLE 9PCS X 30'S"3185069"DMW01</t>
  </si>
  <si>
    <t>MPC WIPES LEMON 9PCS X 30'S"3185070"DMW02</t>
  </si>
  <si>
    <t>HARPIC POWER ROSE 12 BTL X 450ML "3077391"HP05</t>
  </si>
  <si>
    <t>HARPIC SB CITRUS 12 BTL X 450ML "3111847"HS08</t>
  </si>
  <si>
    <t>VANISH LIQ WHITE 12 PCH X 450ML "3052122"VLW06</t>
  </si>
  <si>
    <t>PROCLIN PN 24 BTL X 400ML "19545"PPN04</t>
  </si>
  <si>
    <t>PROCLIN PN 12 PCH X 400ML 41771"57197"58787"PPN05</t>
  </si>
  <si>
    <t>PROCLIN PN PLUS 24 BTL X 400ML "32015"PPN10</t>
  </si>
  <si>
    <t>PROCLIN PN PLS 12PCHX800ML"32018"42169"58788"PPN06</t>
  </si>
  <si>
    <t>PROCLIN PN AKSI PUTIH 144 SCH X 25ML "25912"PPN07</t>
  </si>
  <si>
    <t>PROCLIN PN A.PUTIH 144 SCH X 25ML12+1"27837"PPN08</t>
  </si>
  <si>
    <t>PROCLIN PN AKSI PUTIH 12 PCH X 400ML "25913"PPN09</t>
  </si>
  <si>
    <t>PROCLIN LIQUID REGULER 144 PCS X 30ML "35631"PL01</t>
  </si>
  <si>
    <t>POLYTEX S.SPN REG 288 PCS X 100GR "57615"PSS36</t>
  </si>
  <si>
    <t>POLYTEX S.SPN REG 288 PCS X 100GR 12+1"59659"PSS04</t>
  </si>
  <si>
    <t>SANITER B.SOAP CFRESH 144 PCS X 70GR "31205"SBS01</t>
  </si>
  <si>
    <t>SANITER B.SOAP CFRESH 96 PCS X 105GR "31206"SBS02</t>
  </si>
  <si>
    <t>SANITER B.SOAP ECLEAN 144 PCS X 70GR "31211"SBS03</t>
  </si>
  <si>
    <t>SANITER B.SOAP ECLEAN 96 PCS X 105GR "31212"SBS04</t>
  </si>
  <si>
    <t>SANITER B.SOAP LFRESH 144 PCS X 70GR "31208"SBS05</t>
  </si>
  <si>
    <t>SANITER B.SOAP LFRESH 96 PCS X 105GR "31209"SBS06</t>
  </si>
  <si>
    <t>SANITER B.SOAP 3X ECLEAN 32 PCSX105GR"31213"SBS07</t>
  </si>
  <si>
    <t>SANITER B.SOAP 3X C.FRSH 32 PCSX105GR"31207"SBS08</t>
  </si>
  <si>
    <t>SANITER B.SOAP 3X LFRESH 32 PCSX105GR"31210"SBS09</t>
  </si>
  <si>
    <t>SANITER A SANTZR AE 12 KLG X 200ML "29396"SAS01</t>
  </si>
  <si>
    <t>SANITER A SANTZR AE 12 KLG X 400ML "29453"SAS02</t>
  </si>
  <si>
    <t>SANITER A SANTZR AE 12 KLG X 400MLBDD"33089"SAS03</t>
  </si>
  <si>
    <t>SANITER A SANTZR EUCALYP 12 KLGX200ML"31328"SAS04</t>
  </si>
  <si>
    <t>SANITER ASURF SANTZR AE 12 KLGX200ML"57947"SAS05</t>
  </si>
  <si>
    <t>SANITER ALL SURF SPRAY 12 BTL X 450ML"30395"SAS06</t>
  </si>
  <si>
    <t>SANITER FABRIC DIS 12 BTLX200ML +30ML"29459"SFD01</t>
  </si>
  <si>
    <t>SANITER HAND SANTZR GEL 48 PCS X 50ML"29222"SHS01</t>
  </si>
  <si>
    <t>SANITER HAND SANTZR GEL 24 PCHX200ML "29967"SHS02</t>
  </si>
  <si>
    <t>SANITER HAND SANTZR GEL 12 PUMPX230ML"29583"SHS03</t>
  </si>
  <si>
    <t>SANITER HAND SANTZR SPR 48 PCS X 60ML"29223"SHS04</t>
  </si>
  <si>
    <t>SANITER HAND SANTZR S.BRY 48 PCSX60ML"31783"SHS05</t>
  </si>
  <si>
    <t>SANITER HAND SANTZR LIQUID 4 JRGX3.5 L"30812"SHS06</t>
  </si>
  <si>
    <t>SANITER HAND WASH 12 BTL X 250ML "29774"SHW01</t>
  </si>
  <si>
    <t>SANITER HAND WASH GEL 4 JRG X 3.8 L "30425"SHW02</t>
  </si>
  <si>
    <t>SANITER HAND WASH FCLEAN 12 PCHX400ML"31827"SHW03</t>
  </si>
  <si>
    <t>SANITER HAND WASH REF 36 PCH X 200ML "29451"SHW04</t>
  </si>
  <si>
    <t>SANITER HAND WASH REF 12 PCH X 400ML "29452"SHW05</t>
  </si>
  <si>
    <t>SANITER WIPES MULTI PURPOSE 36 X 20S "30674"SSM01</t>
  </si>
  <si>
    <t>SANITER WIPES MULTI PURPOSE 24 X 40S "30673"SSM02</t>
  </si>
  <si>
    <t>SANITER WIPES PERSONAL SNTZR 24 X50S "29590"SWP01</t>
  </si>
  <si>
    <t>SANTR WIPES PERS.SNTZR 24 PCSX50S BNDD"35474"SWP02</t>
  </si>
  <si>
    <t>SANITER ECS FCLEAN 48 RTG X 9GR "31350"SECS01</t>
  </si>
  <si>
    <t>SANITER ECS FCLEAN 72 BOX X 9GR "31351"SECS02</t>
  </si>
  <si>
    <t>SANITER ECS FCLEAN STARTER KIT 12 SET"31349"SECS03</t>
  </si>
  <si>
    <t>SANITER ECS NCLEAN 48 RTG X 9GR "31366"SECS04</t>
  </si>
  <si>
    <t>SANITER ECS NCLEAN 72 BOX X 9GR "31367"SECS05</t>
  </si>
  <si>
    <t>SANITER ECS NCLEAN STARTER KIT 12 SET"31365"SECS06</t>
  </si>
  <si>
    <t>SHOCK ANTI SUMBAT 24BTLX375/350GR"7598"42844"SHO01</t>
  </si>
  <si>
    <t>STELLA AC FRESH LEMON 72 PCS X 42GR "33242"SAF01</t>
  </si>
  <si>
    <t>STELLA AC FRESH ORANGE 72 PCS X 42GR "33243"SAF02</t>
  </si>
  <si>
    <t>STELLA AE ORANGE 12 KLG X 140ML "29986"43449"SAE01</t>
  </si>
  <si>
    <t>STELLA AE ORANGE 12 KLG X 175ML "57842"SAE26</t>
  </si>
  <si>
    <t>STL AE ORANGE 12 KLGX175ML"57842"59909"57476"SAE02</t>
  </si>
  <si>
    <t>STELLA AE ORANGE 6 PCS X 350ML "57617"SAE41</t>
  </si>
  <si>
    <t>STELLA AE ORNGE 12 KLG X 350ML "43465"57473"57840</t>
  </si>
  <si>
    <t>STELLA AE ORANGE 6 PCSX400ML MTP"30351"43466"SAE04</t>
  </si>
  <si>
    <t>STELLA AE ORANGE 12 KLG X 140ML "57843"SAE37</t>
  </si>
  <si>
    <t>STELLA AE APPLE 12 KLG X 175ML "59911"43470"57475"</t>
  </si>
  <si>
    <t>STL AE APPLE 12 KLGX350ML "59927"43464"57465"SAE06</t>
  </si>
  <si>
    <t>STELLA AE APPLE 6 PCSX400ML MTP "43467"57616"SAE07</t>
  </si>
  <si>
    <t>STELLA AE J.SAKURA 12 KLGX175ML"59914"43472"57479"</t>
  </si>
  <si>
    <t>STELLA AE J.SAKURA 12KLG X 350ML"59931"57469"SAE08</t>
  </si>
  <si>
    <t>STELLA AE LEMON 12 KLG X 175ML "59910"57474"SAE09</t>
  </si>
  <si>
    <t>STL AE LEMON 12 KLGX350ML"29998"43463"57466"SAE10</t>
  </si>
  <si>
    <t>STELLA AE ROSE 12 KLG X 200ML "29992"SAE11</t>
  </si>
  <si>
    <t>STELLA AE ROSE 12 PCS X 400ML "7667"29999"SAE12</t>
  </si>
  <si>
    <t>STELLA AE F.JASMINE 12 KLG X 250ML "07658"SAE13</t>
  </si>
  <si>
    <t>STELLA AE F.JASMINE 12 PCS X 400ML "7683"SAE14</t>
  </si>
  <si>
    <t>STELLA AE AIRCLEAN&amp;PRO 12 PCS X 275ML"14381"SAE15</t>
  </si>
  <si>
    <t>STELLA AE CAFE LATTE 12KLGX175ML"29996"57480"SAE23</t>
  </si>
  <si>
    <t>STL AER CAFE LATTE 12PCSX350ML"30005"43454"57467"</t>
  </si>
  <si>
    <t>STELLA AE W.VERBENA 12PCSX350ML "33727"43450"SAE17</t>
  </si>
  <si>
    <t>STL AE R. KENANGA 12PCS X 350ML"57470"59932"SAE18</t>
  </si>
  <si>
    <t>STELLA AE S.LAVENDER 12 KLG X 175ML "59913"SAE22</t>
  </si>
  <si>
    <t>STL AE S.LAVENDER 12KLGX350ML"30004"43453"57468</t>
  </si>
  <si>
    <t>STELLA AE ODOUR.N 12 KLG X 400ML "30002"SAE20</t>
  </si>
  <si>
    <t>STELLA AE AIRFRESH&amp;PRO 12 KLG X 200ML"14382"SAE21</t>
  </si>
  <si>
    <t>STELLA AE B.JASMINE 12 KLG X 175ML "57477"SAE24</t>
  </si>
  <si>
    <t>STELLA AE B.JASMINE 12 KLGX350ML"59934"57472"SAE25</t>
  </si>
  <si>
    <t>STELLA AE WARM VERBENA 12 KLG X 350ML "57471"SAE27</t>
  </si>
  <si>
    <t>STELLA AIO CAFE L. 72PCSX42GR "33311""43509"SAIO01</t>
  </si>
  <si>
    <t>STELLA AIOCAFE L.18PCSX42GR 3+1"33267"43490"SAIO02</t>
  </si>
  <si>
    <t>STELLA AIO CAFE L 72 PCS X 42GR BDD"49992"SAIO16</t>
  </si>
  <si>
    <t>STELLA AIO APPLE 72 PCS X 42GR "33250"43508"SAIO03</t>
  </si>
  <si>
    <t>STELLA AIO APPLE 72 PCS X 42GR BANDED"49991"SAIO14</t>
  </si>
  <si>
    <t>STELLA AIO F.BOUGENVILE 72 PCSX42GR "33254"SAIO04</t>
  </si>
  <si>
    <t>STELLA AIO BOUGENVILE 72 PCS X 42GR BANDED"49974"</t>
  </si>
  <si>
    <t>STELLA AIO LEMON 72 PCS X 42GR "33248"43506"SAIO05</t>
  </si>
  <si>
    <t>STELLA AIO LEMON 18 PCS X 42GR 3+1"43489"SAIO06</t>
  </si>
  <si>
    <t>STELLA AIO LEMON 72 PCS X 42GR BDD"49989"SAIO15</t>
  </si>
  <si>
    <t>STELLA AIO LIME C. 72 PCS X 42GR "33252"SAIO07</t>
  </si>
  <si>
    <t>STELLA AIO ORANGE 72 PCS X 42GR"43507"58076"SAIO08</t>
  </si>
  <si>
    <t>STELA AIO ORANGE 18PCSX42GR 3+1"33265"43488"58077</t>
  </si>
  <si>
    <t>STELLA AIO ORNGE 72 PCS X 42GR BANDED"49990"SAIO13</t>
  </si>
  <si>
    <t>STELLA AIO ORANGE 18 PCSX42GR BANDED"57196"SAIO21</t>
  </si>
  <si>
    <t>STELLA AIO SENSATION 72 PCS X 42GR "33253"SAIO10</t>
  </si>
  <si>
    <t>STL AIO SENSATION 72 PCSX42GR BANDED"49995"SAIO17</t>
  </si>
  <si>
    <t>STELLA AIO S.LVENDER 72PCSX42GR"33312"43510"SAIO11</t>
  </si>
  <si>
    <t>STELLA AIO S.LAVENDER 72 PCS X 42GR BANDED"49993"</t>
  </si>
  <si>
    <t>STELLA AIO B.JASMIN S 72PCSX42GR+13GR"50038"SAIO18</t>
  </si>
  <si>
    <t>STL AIO B.JASMINE S 72PCSX42GR BANDED"57312"SAIO20</t>
  </si>
  <si>
    <t>STL AIO MTP L.GARDEN 18PCSX42GR +13GR"43491"SAIO19</t>
  </si>
  <si>
    <t>STELLA BATHROOM C.BLUE 72 PCS X 42GR "33244"SB01</t>
  </si>
  <si>
    <t>STELLA BATHROOM F.GREEN 72 PCS X 42GR "33286"SB02</t>
  </si>
  <si>
    <t>STELLA BATHROOM P.RED 72 PCS X 42GR "33285"SB03</t>
  </si>
  <si>
    <t>STELLA CAR ENERGYC 72 PCS X 42GR "33239"SC01</t>
  </si>
  <si>
    <t>STELLA CAR POWER 72 PCS X 42GR "33241"SC02</t>
  </si>
  <si>
    <t>STELLA CAR SPIRIT 72 PCS X 42GR "33240"SC03</t>
  </si>
  <si>
    <t>STELLA CAR PARF REF E.PURPLE 48 PCSX8M"14887"SCP01</t>
  </si>
  <si>
    <t>STELLA CAR PARF E.PURPLE 24 SETX500GR"14884"SCP02</t>
  </si>
  <si>
    <t>STELLA CAR PARF REF MYELLOW 48 PCSX8ML"14885"SCP03</t>
  </si>
  <si>
    <t>STELLA CAR PARF M.YELLOW 24 SETX500GR"14882"SCP04</t>
  </si>
  <si>
    <t>STELLA CAR PARF REF SHINRED 48 PCSX8ML"14886"SCP05</t>
  </si>
  <si>
    <t>STELLA CAR PARF S.RED 24 SET X 500GR "14883"SCP06</t>
  </si>
  <si>
    <t>STELLA CAR P.TWST P.C.PINK 12 PCSX45GR"24924"SCP07</t>
  </si>
  <si>
    <t>STELLA CAR P.TWST C.S.BLUE 12 PCSX45GR"24925"SCP08</t>
  </si>
  <si>
    <t>STELLA CAR P.TWST R.I.COCK 12 PCSX45GR"24926"SCP09</t>
  </si>
  <si>
    <t>STL DF CAR INDOR VANILA 72PCSX7ML"14293"49693SDF01</t>
  </si>
  <si>
    <t>STELLA DLY FRESH G.FRESH 72 PCS X 7ML"14711"SDF02</t>
  </si>
  <si>
    <t>STELLA DLY FRESH G.HARMONY 72 PCSX7ML"18417"SDF03</t>
  </si>
  <si>
    <t>STELLA DLY FRESH ORANGE B 72 PCS X 7ML"8741"SDF04</t>
  </si>
  <si>
    <t>STELLA DP CAR+INDOOR LILY RJV REG"49692"58512</t>
  </si>
  <si>
    <t>STELLA DLY FRESH RED KISS 72 PCS X 7ML"8740"SDF06</t>
  </si>
  <si>
    <t>STELLA DLY INDOOR DREAM 72 PCS X 7ML "11643"SDI01</t>
  </si>
  <si>
    <t>STL DF IND L.DREAM 72PCSX7ML MTP"29198"49688"SDI02</t>
  </si>
  <si>
    <t>STELLA DLY INDOOR VANILLA 72 PCSX7ML "14294"58513</t>
  </si>
  <si>
    <t>STL DF CAR INDOR VNLA 72 PCSX7ML MTP"49689"58509"</t>
  </si>
  <si>
    <t>STELLA DLY INDOOR FRESH 72 PCS X 7ML "14712"SDI04</t>
  </si>
  <si>
    <t>STELLA DLY INDOOR HARMONY 72 PCSX7ML "24879"SDI05</t>
  </si>
  <si>
    <t>STL DF CAR INDOR ORANGE 72PCSX7ML"11642"49691SDI06</t>
  </si>
  <si>
    <t>STL DF INDOR KISS 72PCS X 7ML"11641"49690"SDI07</t>
  </si>
  <si>
    <t>STL DF CAR INDOR A.FRESH 72 PCS X 7ML "50200"SDI09</t>
  </si>
  <si>
    <t>STL DF CAR INDOR M.AFTER S 72 PCSX7ML "50202"SDI10</t>
  </si>
  <si>
    <t>STELLA FAB.SPRAY P.PEONY 12 PCSX245ML"30008"SFS01</t>
  </si>
  <si>
    <t>STELLA FAB.SPRAY C.BLOOM 12 PCSX245ML"30007"SFS02</t>
  </si>
  <si>
    <t>STELLA FINNESSE JASMINE 48 PCS X 20GR "7734"SF01</t>
  </si>
  <si>
    <t>STELLA FINNESSE LAVENDER 48 PCS X 20GR "7735"SF02</t>
  </si>
  <si>
    <t>STELLA FINNESSE ROSE 48 PCS X 20GR "7736"SF03</t>
  </si>
  <si>
    <t>STELLA F&amp;P TRAVEL 96 PCS X 100ML "31527"SFP01</t>
  </si>
  <si>
    <t>STELLA F&amp;P F.CITRUS 12 KLG X 300ML "30010"SFP02</t>
  </si>
  <si>
    <t>STELLA F&amp;P F.FLORAL 12 KLG X 300ML "30009"SFP03</t>
  </si>
  <si>
    <t>STELLA F&amp;F FRUITY&amp;FRESH 144 PCSX21GR "26248"SFF01</t>
  </si>
  <si>
    <t>STELLA F&amp;F FTY&amp;FRESH 144 PCSX21GR MTP"28143"SFF08</t>
  </si>
  <si>
    <t>STELLA F&amp;F C.MACHIATO 144 PCS "50838"SFF11</t>
  </si>
  <si>
    <t>STELLA F&amp;F C.MACCHIATO 144 PCS X 21GR"24792"SFF02</t>
  </si>
  <si>
    <t>STELLA F&amp;F C.MACIATO 144 PCSX21GR MTP"28144"SFF03</t>
  </si>
  <si>
    <t>STELLA F&amp;F S.LAVENDER 144 PCS X 21GR "29555"SFF04</t>
  </si>
  <si>
    <t>STELLA F&amp;F HAPPYDAY 144 PCS "44140"SFF08</t>
  </si>
  <si>
    <t>STELLA F&amp;F HAPPYDAY 144 PCS X 21GR "26247"SFF05</t>
  </si>
  <si>
    <t>STELLA F&amp;F HAPPYDAY 144 PCS X 21GRMTP"28142"SFF06</t>
  </si>
  <si>
    <t>STELLA F&amp;F FRUITY N FRESH 144 PCS "44141"SFF09</t>
  </si>
  <si>
    <t>STELLA F&amp;F S.BLOSSOM 144 PCS X 21GR "28895"SFF07</t>
  </si>
  <si>
    <t>STELLA F&amp;F SAKURA BLOSSOM 144 PCS "50839"SFF12</t>
  </si>
  <si>
    <t>STELLA F&amp;F ICED SENSATION 144 PCS "57692"SFF13</t>
  </si>
  <si>
    <t>STL MTC SET 12 BOX X 1KG"57427"57576"58910"</t>
  </si>
  <si>
    <t>STL MTC SET B.JASMINE B 12 BOXX1KG REF"57427"57576</t>
  </si>
  <si>
    <t>STELLA MTC PARFUM'IST SMART 12 PCS X "29829"SM02</t>
  </si>
  <si>
    <t>STL MTC REF CAFE L 6PCSX160ML MTP"26844"50051"SM03</t>
  </si>
  <si>
    <t>STELLA MTC REF F.CLEAN 12 PCS X 225ML "7732"SM04</t>
  </si>
  <si>
    <t>STELLA MTC REF GFNTSY 12PCSX160ML"43492"50027"SM05</t>
  </si>
  <si>
    <t>STL MTC REF G.FNTSY 6PCSX160MLMTP"43522"50049"SM06</t>
  </si>
  <si>
    <t>STELLA MTC REF ORNGE 12PCSX160ML"43513"50029"57844</t>
  </si>
  <si>
    <t>STL MTC REF ORNGE 6PCSX160ML MTP"43523"50050"58075</t>
  </si>
  <si>
    <t>STELLA MTC REF LEMON F 12PCSX160ML"7719"50028"SM09</t>
  </si>
  <si>
    <t>STELLA MTC REF APLE F 12PCSX160ML"43494"50031"SM10</t>
  </si>
  <si>
    <t>STL MTC REF APPLE 6PCSX160ML MTP"43520"50047'SM11</t>
  </si>
  <si>
    <t>STELLA MTC REF S.GARDEN 12 PCS X 225ML"16955"SM12</t>
  </si>
  <si>
    <t>STELLA MTC REF W.FLWR 12PCSX160ML"43519"50046"SM13</t>
  </si>
  <si>
    <t>STELLA MTC REF F.FLORAL 12 PCS X 225ML"30574"SM14</t>
  </si>
  <si>
    <t>STELLA MTC REF F.CITRUS 12 PCS X 225ML"30573"SM15</t>
  </si>
  <si>
    <t>STELLA MTC REF B. JASMINE 12 PCS X 160ML "49944"SM16</t>
  </si>
  <si>
    <t>STELLA MTCP DREAM ISLAND 12 PCSX225ML"19061"SMP01</t>
  </si>
  <si>
    <t>STELA MTCP REF SKURA 12KLGX160ML"43518"50045"SMP02</t>
  </si>
  <si>
    <t>STL MTCP REF CAFE L. 12PCSX160ML"18983"50030"SMP03</t>
  </si>
  <si>
    <t>STL MTCP REF SKURA 6PCSX160MLMTP"50048"30672"SMP04</t>
  </si>
  <si>
    <t>STELLA MTCP REF SUMMER 12 KLG X 225ML"28385"SMP05</t>
  </si>
  <si>
    <t>STL MTCP REF S.LVNDR 12KLGX160ML"43515"50032"SMP06</t>
  </si>
  <si>
    <t>STL MTCP REF LVNDR 6PCSX160MLMTP"43525"50052"SMP10</t>
  </si>
  <si>
    <t>STELLA MTCP REF RAINBOW 12 PCSX225ML "18984"SMP07</t>
  </si>
  <si>
    <t>STL MTCP REF W.VERB 12KLGX160ML"43516"50033"SMP08</t>
  </si>
  <si>
    <t>STL MTCP ROYAL KNNGA 12KLGX160ML"43517"50034"SMP09</t>
  </si>
  <si>
    <t>STELLA M.MTC SET CAFE LATTE 24 KLG X "29249"SMM01</t>
  </si>
  <si>
    <t>STELLA M.MTC SET G.FANTASY 24 KLG X "28611"SMM02</t>
  </si>
  <si>
    <t>STELLA M.MTC REF CAFE L. 24 KLGX40ML "28520"SMM03</t>
  </si>
  <si>
    <t>STELLA M.MTC REF G.FANTASY 24 PCSX40ML"7717"SMM04</t>
  </si>
  <si>
    <t>STELLA M.MTC REF D.ISLAND 24 KLGX40ML"28519"SMM05</t>
  </si>
  <si>
    <t>STELLA M.MTC REF B.OCEAN 24 PCS X 40ML"7724"SMM06</t>
  </si>
  <si>
    <t>STELLA M.MTC REF ELATION 24 PCS X 40ML"7716"SMM07</t>
  </si>
  <si>
    <t>STELLA M.MTC REF T.BREEZE 24 PCSX40ML "7723"SMM08</t>
  </si>
  <si>
    <t>STELLA M.MTC REF S.DREAM 24 PCS X 40ML"7725"SMM09</t>
  </si>
  <si>
    <t>STELLA M.MTC DUO 12 PCS X +2 REF"7733"SMM10</t>
  </si>
  <si>
    <t>STL POCBATH F&amp;P ORANGE 72PCSX10G"43483"33710"SPB01</t>
  </si>
  <si>
    <t>STL POCBATH F&amp;P PURP 72PCSX10GR "33709"43482"SPB02</t>
  </si>
  <si>
    <t>STL POCBATH F&amp;P BLUE 72 PCSX10GR"43484"33711"SPB03</t>
  </si>
  <si>
    <t>STELLA PBATH F&amp;P GREN 72PCSX10GR"33712"43505"SPB04</t>
  </si>
  <si>
    <t>STELLA POCBATH F&amp;P RED 72 PCS X 10GR "33713"SPB05</t>
  </si>
  <si>
    <t>STL POCBATH F&amp;P MULTIPACK 18 BOX X10GR"56279"SPB06</t>
  </si>
  <si>
    <t>STELLA POCBATH F&amp;P EXOTIC 72 PCS X "50840"SPB07</t>
  </si>
  <si>
    <t>STELLA POCBATH F&amp;P LUXURIOS 72 PCS X "50841"SPB08</t>
  </si>
  <si>
    <t>STELLA SKYLINE LEMON 24 PCS X 70ML "7611"SS01</t>
  </si>
  <si>
    <t>STELLA SKYLINE APPLE 24 PCS X 70ML "7609"SS02</t>
  </si>
  <si>
    <t>STELLA SKYLINE DRAGON 24 PCS X 70ML "7610"SS03</t>
  </si>
  <si>
    <t>STELLA SKYLINE ORIN 24 PCS X 70ML "7612"SS04</t>
  </si>
  <si>
    <t>STL DP CAR+INDOOR ORANGE MTP RJV REG"58507"49687</t>
  </si>
  <si>
    <t>STL DF CAR RED KIS/ROS 72PCS MTP"49686"58506"SDC02</t>
  </si>
  <si>
    <t>STELLA C.O.P SET FLOWER 12 PCSX14GR"31291"SCOP01</t>
  </si>
  <si>
    <t>STELLA C.O.P SET FRUIT 12 PCSX14GR"31293"SCOP02</t>
  </si>
  <si>
    <t>STELLA C.O.P REF FLOWER 72 PCSX14GR"31292"SCOP03</t>
  </si>
  <si>
    <t>STELLA C.O.P REF FRUIT 72 PCSX14GR"31294"SCOP04</t>
  </si>
  <si>
    <t>STELLA C&amp;T AFTER SMOKE 24 PCS X 100GR"31090"SCT01</t>
  </si>
  <si>
    <t>STELLA C&amp;T PINK GUAVA 24 PCS X 100GR "31091"SCT02</t>
  </si>
  <si>
    <t>STELLA C&amp;T AQUA MARINE 24 PCS X 100GR"31092"SCT03</t>
  </si>
  <si>
    <t>STELLA 3 POCKET+3 AIO 12 BDL MTP"28693"S01</t>
  </si>
  <si>
    <t>STELLA 2 POCKET+1 AIO 24 BDL MTP"33799"S02</t>
  </si>
  <si>
    <t>STELLA BLOSSOM FLORAL 36 PCS X 60GR "7656"S03</t>
  </si>
  <si>
    <t>STELLA ELECTRIC 24 SET X 25ML "42087"S04</t>
  </si>
  <si>
    <t>STELLA ELEC LAVENDER BLOOM 144 PCSX25ML"42095"S05</t>
  </si>
  <si>
    <t>STELLA ELEC JASMINE BREEZE 144 PCSX25ML "42096"S06</t>
  </si>
  <si>
    <t>STELLA MIST DIFFUSER SET LEMON 6 PCS"34894"S07</t>
  </si>
  <si>
    <t>STELLA MIST DIFFUSER REFFIL LEMON 12 PCS"34917"S08</t>
  </si>
  <si>
    <t>STELLA HANG&amp;FLIP JASMINE FLOW 24 PCS X 9ML "58886"</t>
  </si>
  <si>
    <t>STELLA HANG&amp;FLIP JASMINE FLOW 24 PCS X 9ML "57599"</t>
  </si>
  <si>
    <t>STELLA HANG&amp;FLIP AQUA REFLECT 24 PCS X 9ML "57600"</t>
  </si>
  <si>
    <t>SUSEMI SABUT SPON 288 PCS "8487"SUS01</t>
  </si>
  <si>
    <t>SUSEMI SABUT STAINLESS 432 PCS X "8502"SUS02</t>
  </si>
  <si>
    <t>SUSEMI SABUT STAINLESS 72 PCS X 40GR "18633"SUS04</t>
  </si>
  <si>
    <t>SUSEMI SABUT POLOS 576 PCS "8523"SUS03</t>
  </si>
  <si>
    <t>STELLA HANG&amp;FLIP AQUA REFLECT 24 PCS X 9ML "58887"</t>
  </si>
  <si>
    <t>GAS WONDERFUEL 12 KLG X 220GR "7868"GAS01</t>
  </si>
  <si>
    <t>HIT ANTI KECOA &amp; SEMUT KAPUR 48 PCSX3S "7895"HK01</t>
  </si>
  <si>
    <t>MITU BABY GIFT SET ESSENTIAL 24 PACK X "50291"MB01</t>
  </si>
  <si>
    <t>MITU BABY GIFT SET PREMIUM 6 PACK X "50313"MB02</t>
  </si>
  <si>
    <t>HIT GKNIGHT EXPRS RF APPLE 144 BOXx45ML MTP"59201"</t>
  </si>
  <si>
    <t>HIT GKNIGHT N-S FRESH 144 BOX X 35ML MTP"59202"</t>
  </si>
  <si>
    <t>STELLA DLY INDOOR LILY 72 PCS X 7ML MTP"58508"SDI11</t>
  </si>
  <si>
    <t>STL DF CAR INDOR ROSE 72 PCS X 7ML "58510"SDI13</t>
  </si>
  <si>
    <t>STL DF CAR INDOR ORANGE 72 PCS X 7ML "58511"SDI14</t>
  </si>
  <si>
    <t>MITUB WIPES F&amp;C B.BERRY 288 PCS X 4S "58365"MBW38</t>
  </si>
  <si>
    <t>20023010100020B</t>
  </si>
  <si>
    <t>KET TAMBAHAN3</t>
  </si>
  <si>
    <t/>
  </si>
  <si>
    <t>Column3</t>
  </si>
  <si>
    <t>LASTING FRESH</t>
  </si>
  <si>
    <t>DISINFECTANT</t>
  </si>
  <si>
    <t>300ML</t>
  </si>
  <si>
    <t>ID8141185</t>
  </si>
  <si>
    <t>ROSE</t>
  </si>
  <si>
    <t>LAUNDRY</t>
  </si>
  <si>
    <t>FLORAL FRESH</t>
  </si>
  <si>
    <t>MULTI PURPOSE CLEANER</t>
  </si>
  <si>
    <t>APPLE</t>
  </si>
  <si>
    <t>30S</t>
  </si>
  <si>
    <t>B</t>
  </si>
  <si>
    <t>RB B&gt;</t>
  </si>
  <si>
    <t>R1054001000010</t>
  </si>
  <si>
    <t>R1054002000010</t>
  </si>
  <si>
    <t>R1071001001520</t>
  </si>
  <si>
    <t>R1052002000010</t>
  </si>
  <si>
    <t>R1052001000010</t>
  </si>
  <si>
    <t>R1072001003010</t>
  </si>
  <si>
    <t>R1021007006010</t>
  </si>
  <si>
    <t>R1021006006010</t>
  </si>
  <si>
    <t>R1021005006010</t>
  </si>
  <si>
    <t>R1021004006010</t>
  </si>
  <si>
    <t>R1021003006010</t>
  </si>
  <si>
    <t>R1021001006010</t>
  </si>
  <si>
    <t>R1071002006020</t>
  </si>
  <si>
    <t>R1071001006020</t>
  </si>
  <si>
    <t>R1063001000010</t>
  </si>
  <si>
    <t>R1061001000010</t>
  </si>
  <si>
    <t>R1062001000010</t>
  </si>
  <si>
    <t>R1021005010010</t>
  </si>
  <si>
    <t>R1021004010010</t>
  </si>
  <si>
    <t>R1021002010010</t>
  </si>
  <si>
    <t>R1021001010010</t>
  </si>
  <si>
    <t>R1021209010010</t>
  </si>
  <si>
    <t>R1021208010010</t>
  </si>
  <si>
    <t>R1021207010010</t>
  </si>
  <si>
    <t>R1021206010010</t>
  </si>
  <si>
    <t>R1021205010010</t>
  </si>
  <si>
    <t>R1021204010010</t>
  </si>
  <si>
    <t>R1021203010010</t>
  </si>
  <si>
    <t>R1021202010010</t>
  </si>
  <si>
    <t>R1021201010010</t>
  </si>
  <si>
    <t>R1021206010010B</t>
  </si>
  <si>
    <t>R1021106010010</t>
  </si>
  <si>
    <t>R1021105010010</t>
  </si>
  <si>
    <t>R1021103010010</t>
  </si>
  <si>
    <t>R1021102010010</t>
  </si>
  <si>
    <t>R1021105006010</t>
  </si>
  <si>
    <t>R1021103006510</t>
  </si>
  <si>
    <t>R1021101006510</t>
  </si>
  <si>
    <t>R1071001015010</t>
  </si>
  <si>
    <t>R1032006020010</t>
  </si>
  <si>
    <t>R1027102001010</t>
  </si>
  <si>
    <t>R1027101001010</t>
  </si>
  <si>
    <t>R1041000004510</t>
  </si>
  <si>
    <t>R1061101000010</t>
  </si>
  <si>
    <t>R1023003070010</t>
  </si>
  <si>
    <t>R1023002070010</t>
  </si>
  <si>
    <t>R1023001070010</t>
  </si>
  <si>
    <t>R1071001025010</t>
  </si>
  <si>
    <t>R1051007000010</t>
  </si>
  <si>
    <t>R1051005000010</t>
  </si>
  <si>
    <t>R1051004000010</t>
  </si>
  <si>
    <t>R1051003000010</t>
  </si>
  <si>
    <t>R1051001000010</t>
  </si>
  <si>
    <t>R1051006000010</t>
  </si>
  <si>
    <t>R1024001005010</t>
  </si>
  <si>
    <t>R1025004020010</t>
  </si>
  <si>
    <t>R1025003020010</t>
  </si>
  <si>
    <t>R1025002020010</t>
  </si>
  <si>
    <t>R1025001020010</t>
  </si>
  <si>
    <t>R1025003020011</t>
  </si>
  <si>
    <t>R1025004020011</t>
  </si>
  <si>
    <t>R1022010020020</t>
  </si>
  <si>
    <t>R1022008020020</t>
  </si>
  <si>
    <t>R1022003020020</t>
  </si>
  <si>
    <t>R1022001020020</t>
  </si>
  <si>
    <t>R1022001020021</t>
  </si>
  <si>
    <t>R1022010020021</t>
  </si>
  <si>
    <t>R1031001040010</t>
  </si>
  <si>
    <t>R1021107010010</t>
  </si>
  <si>
    <t>R1021104010010</t>
  </si>
  <si>
    <t>R1021101010010</t>
  </si>
  <si>
    <t>R1062101000010</t>
  </si>
  <si>
    <t>R1022008010010</t>
  </si>
  <si>
    <t>R1022003010010</t>
  </si>
  <si>
    <t>R1022001010010</t>
  </si>
  <si>
    <t>R1053001000010</t>
  </si>
  <si>
    <t>R1053002000010</t>
  </si>
  <si>
    <t>R1032007045010</t>
  </si>
  <si>
    <t>R1081002002510</t>
  </si>
  <si>
    <t>R1081001002510</t>
  </si>
  <si>
    <t>R1041000009510</t>
  </si>
  <si>
    <t>R1071001042510</t>
  </si>
  <si>
    <t>R1071002040010</t>
  </si>
  <si>
    <t>R1022011041020</t>
  </si>
  <si>
    <t>R1022010037020</t>
  </si>
  <si>
    <t>R1022009037020</t>
  </si>
  <si>
    <t>R1022008037021</t>
  </si>
  <si>
    <t>R1022008037020</t>
  </si>
  <si>
    <t>R1022006037020</t>
  </si>
  <si>
    <t>R1022006037021</t>
  </si>
  <si>
    <t>R1022005037020</t>
  </si>
  <si>
    <t>R1022003037020</t>
  </si>
  <si>
    <t>R1022003037021</t>
  </si>
  <si>
    <t>R1022002037021</t>
  </si>
  <si>
    <t>R1022001037020</t>
  </si>
  <si>
    <t>R1022001037021</t>
  </si>
  <si>
    <t>R1022007037020</t>
  </si>
  <si>
    <t>R1022004037020</t>
  </si>
  <si>
    <t>R1022005037021</t>
  </si>
  <si>
    <t>R1022009037021</t>
  </si>
  <si>
    <t>R1022010037021</t>
  </si>
  <si>
    <t>R1031001045020</t>
  </si>
  <si>
    <t>R1032006045010</t>
  </si>
  <si>
    <t>R1032004045010</t>
  </si>
  <si>
    <t>R1032002045010</t>
  </si>
  <si>
    <t>R1032006040510</t>
  </si>
  <si>
    <t>R1032002040510</t>
  </si>
  <si>
    <t>R1032005049510</t>
  </si>
  <si>
    <t>R1032003049510</t>
  </si>
  <si>
    <t>R1011000010010</t>
  </si>
  <si>
    <t>R1021306010010</t>
  </si>
  <si>
    <t>R1021305010010</t>
  </si>
  <si>
    <t>R1021304010010</t>
  </si>
  <si>
    <t>R1021303010010</t>
  </si>
  <si>
    <t>R1021302010010</t>
  </si>
  <si>
    <t>R1021301010010</t>
  </si>
  <si>
    <t>R1025001040010</t>
  </si>
  <si>
    <t>R1025001040011</t>
  </si>
  <si>
    <t>R1071001050030</t>
  </si>
  <si>
    <t>R1025004024520</t>
  </si>
  <si>
    <t>R1025004024521</t>
  </si>
  <si>
    <t>R1025001024520</t>
  </si>
  <si>
    <t>R1032006075010</t>
  </si>
  <si>
    <t>R1032002075010</t>
  </si>
  <si>
    <t>R1027102005010</t>
  </si>
  <si>
    <t>R1027101005010</t>
  </si>
  <si>
    <t>R1032002067510</t>
  </si>
  <si>
    <t>R1071001075010</t>
  </si>
  <si>
    <t>R1026101010010</t>
  </si>
  <si>
    <t>R1022008072020</t>
  </si>
  <si>
    <t>R1022006075020</t>
  </si>
  <si>
    <t>R1022003072020</t>
  </si>
  <si>
    <t>R1022001072020</t>
  </si>
  <si>
    <t>R1081001006010</t>
  </si>
  <si>
    <t>R1072001040020</t>
  </si>
  <si>
    <t>R1041000024510</t>
  </si>
  <si>
    <t>R1071001100130</t>
  </si>
  <si>
    <t>R1022008050030</t>
  </si>
  <si>
    <t>R1022003050030</t>
  </si>
  <si>
    <t>R1022001050030</t>
  </si>
  <si>
    <t>R1022002072021</t>
  </si>
  <si>
    <t>R1032006075020</t>
  </si>
  <si>
    <t>R1041000049510</t>
  </si>
  <si>
    <t>R1041000075010</t>
  </si>
  <si>
    <t>R1026100030020</t>
  </si>
  <si>
    <t>R1041000100110</t>
  </si>
  <si>
    <t>R1026101030020</t>
  </si>
  <si>
    <t>R1051002000010</t>
  </si>
  <si>
    <t>R1041000100420</t>
  </si>
  <si>
    <t>R1071002015010</t>
  </si>
  <si>
    <t>R1071002075010</t>
  </si>
  <si>
    <t>R1071002042510</t>
  </si>
  <si>
    <t>R1071002045010</t>
  </si>
  <si>
    <t>R1021307010010</t>
  </si>
  <si>
    <t>R1021304006510</t>
  </si>
  <si>
    <t>R1021003010010</t>
  </si>
  <si>
    <t>R1021107006010</t>
  </si>
  <si>
    <t>R1021106006010</t>
  </si>
  <si>
    <t>R1100000003010</t>
  </si>
  <si>
    <t>R1091001045010</t>
  </si>
  <si>
    <t>R1025002024520</t>
  </si>
  <si>
    <t>R1033001045010</t>
  </si>
  <si>
    <t>R1022010010010</t>
  </si>
  <si>
    <t>R1022010030010</t>
  </si>
  <si>
    <t>R1022009020010</t>
  </si>
  <si>
    <t>R1022009030010</t>
  </si>
  <si>
    <t>R1022008010030</t>
  </si>
  <si>
    <t>R1022008030010</t>
  </si>
  <si>
    <t>R1022006030010</t>
  </si>
  <si>
    <t>R1022003030010</t>
  </si>
  <si>
    <t>R1022001030020</t>
  </si>
  <si>
    <t>R1022004041020</t>
  </si>
  <si>
    <t>R1022001072021</t>
  </si>
  <si>
    <t>R1022003072021</t>
  </si>
  <si>
    <t>RB VEET PURE SENSITIVE 25GR X 144 PCS</t>
  </si>
  <si>
    <t>VEET PURE</t>
  </si>
  <si>
    <t>RB VEET PURE NORMAL 25GR X 144 PCS</t>
  </si>
  <si>
    <t>RB STREPSILS 48X1S COOL X 576 PCS</t>
  </si>
  <si>
    <t>RB STREPSILS 48X1S SOOTHINGS X 576 PCS</t>
  </si>
  <si>
    <t>RB VANISH LIQUID PINK 15ML X 144 SCH</t>
  </si>
  <si>
    <t>RB STREPSILS 24X1 SOOTHINGS X 576 PCS</t>
  </si>
  <si>
    <t>RB STREPSILS 24X1 COOL X 576 PCS</t>
  </si>
  <si>
    <t>RB VANISH POWDER PINK 30GR X 72 PCS</t>
  </si>
  <si>
    <t>RB DETTOL BODY SOAP SKINCARE 60GR X 144 PCS</t>
  </si>
  <si>
    <t>RB DETTOL BODY SOAP RE-ENERGIZER 60GR X 144 PCS</t>
  </si>
  <si>
    <t>RB DETTOL BODY SOAP ORIGINAL 60GR X 144 PCS</t>
  </si>
  <si>
    <t>RB DETTOL BODY SOAP LASTING 60GR X 144 PCS</t>
  </si>
  <si>
    <t>RB DETTOL BODY SOAP FRESH 60GR X 144 PCS</t>
  </si>
  <si>
    <t>RB DETTOL BODY SOAP COOL 60GR X 144 PCS</t>
  </si>
  <si>
    <t>RB VANISH LIQUID WHITE 60ML X 72 SCH</t>
  </si>
  <si>
    <t>RB VANISH LIQUID PINK 60ML X 72 SCH</t>
  </si>
  <si>
    <t>RB TIGA RODA 8H GREEN X 60 PCS</t>
  </si>
  <si>
    <t>RB TIGA RODA 10H GREEN X 60 PCS</t>
  </si>
  <si>
    <t>RB TIGA RODA 12H GREEN X 60 PCS</t>
  </si>
  <si>
    <t>RB DETTOL BODY SOAP ORIGINAL 100GR X 144 PCS</t>
  </si>
  <si>
    <t>RB DETTOL BODY SOAP LASTING 100GR X 144 PCS</t>
  </si>
  <si>
    <t>RB DETTOL BODY SOAP FAMILY PROTECT 100GR X 144 PCS</t>
  </si>
  <si>
    <t>RB DETTOL BODY SOAP COOL 100GR X 144 PCS</t>
  </si>
  <si>
    <t>RB DETTOL BODY SOAP HK SKINCARE 100GR X 144 PCS</t>
  </si>
  <si>
    <t>RB DETTOL BODY SOAP HK SENSITIVE 100GR X 144 PCS</t>
  </si>
  <si>
    <t>RB DETTOL BODY SOAP HK RE-ENERGIZER 100GR X 144 PCS</t>
  </si>
  <si>
    <t>RB DETTOL BODY SOAP HK ORIGINAL 100GR X 144 PCS</t>
  </si>
  <si>
    <t>RB DETTOL BODY SOAP HK LASTING 100GR X 144 PCS</t>
  </si>
  <si>
    <t>RB DETTOL BODY SOAP HK INVIGORATE 100GR X 144 PCS</t>
  </si>
  <si>
    <t>RB DETTOL BODY SOAP HK FRESH 100GR X 144 PCS</t>
  </si>
  <si>
    <t>RB DETTOL BODY SOAP HK COOL 100GR X 144 PCS</t>
  </si>
  <si>
    <t>RB DETTOL BODY SOAP HK ALOE VERA 100GR X 144 PCS</t>
  </si>
  <si>
    <t>RB B&gt; DETTOL BODY SOAP HK ORIGINAL 100GR X PCS</t>
  </si>
  <si>
    <t>RB DETTOL BODY SOAP 3SP ORIGINAL 60GR X 48 PCS</t>
  </si>
  <si>
    <t>RB DETTOL BODY SOAP 3SP FRESH 65GR X 48 PCS</t>
  </si>
  <si>
    <t>RB DETTOL BODY SOAP 3SP COOL 65GR X 48 PCS</t>
  </si>
  <si>
    <t>RB VANISH LIQUID PINK 150ML X 24 PCH</t>
  </si>
  <si>
    <t>RB HARPIC TOILET CLEANER ORIGINAL 200ML X 24 BTL</t>
  </si>
  <si>
    <t>RB DETTOL WIPES STYLE SENSITIVE 10S X 40 PCS</t>
  </si>
  <si>
    <t>RB DETTOL WIPES STYLE ORIGINAL 10S X 40 PCS</t>
  </si>
  <si>
    <t>RB LIQUID MOSAIC 45ML X 48 BTL</t>
  </si>
  <si>
    <t>RB TIGA RODA 10H P20 ORIGINAL X 12 PCS</t>
  </si>
  <si>
    <t>RB DETTOL FLOOR CLEANER PINE 700ML X 12 PCH</t>
  </si>
  <si>
    <t>RB DETTOL FLOOR CLEANER LAVENDER 700ML X 12 PCH</t>
  </si>
  <si>
    <t>RB DETTOL FLOOR CLEANER CITRUS 700ML X 12 PCH</t>
  </si>
  <si>
    <t>RB VANISH LIQUID PINK 250ML X 24 PCH</t>
  </si>
  <si>
    <t>RB STREPSILS 12X8S VITAMIN C X 576 PCS</t>
  </si>
  <si>
    <t>RB STREPSILS 12X8S SOOTHINGS X 576 PCS</t>
  </si>
  <si>
    <t>RB STREPSILS 12X8S ORIGINAL X 576 PCS</t>
  </si>
  <si>
    <t>RB STREPSILS 12X8S MENTHOL &amp; VANILLA X 576 PCS</t>
  </si>
  <si>
    <t>RB STREPSILS 12X8S COOL X 576 PCS</t>
  </si>
  <si>
    <t>RB STREPSILS 12X8S SUGAR FREE X 576 PCS</t>
  </si>
  <si>
    <t>RB DETTOL HAND SANITIZER CITRUS 50ML X 48 BTL</t>
  </si>
  <si>
    <t>RB DETTOL HAND WASH SKINCARE 200ML X 24 PCH</t>
  </si>
  <si>
    <t>RB DETTOL HAND WASH SENSITIVE 200ML X 24 PCH</t>
  </si>
  <si>
    <t>RB DETTOL HAND WASH RE-ENERGIZER 200ML X 24 PCH</t>
  </si>
  <si>
    <t>RB DETTOL HAND WASH ORIGINAL 200ML X 24 PCH</t>
  </si>
  <si>
    <t>RB DETTOL HAND WASH SENSITIVE 200ML X 24 PCH BANDED</t>
  </si>
  <si>
    <t>RB DETTOL HAND WASH SKINCARE 200ML X 24 PCH BANDED</t>
  </si>
  <si>
    <t>RB DETTOL BODY WASH SKINCARE 200ML X 24 PCH</t>
  </si>
  <si>
    <t>RB DETTOL BODY WASH ORIGINAL 200ML X 24 PCH</t>
  </si>
  <si>
    <t>RB DETTOL BODY WASH FRESH 200ML X 24 PCH</t>
  </si>
  <si>
    <t>RB DETTOL BODY WASH COOL 200ML X 24 PCH</t>
  </si>
  <si>
    <t>RB DETTOL BODY WASH COOL 200ML X 24 PCH BANDED</t>
  </si>
  <si>
    <t>RB DETTOL BODY WASH SKINCARE 200ML X 24 PCH BANDED</t>
  </si>
  <si>
    <t>RB HARPIC BATHROOM CLEANER LIME 400ML X 12 PCH</t>
  </si>
  <si>
    <t>RB DETTOL BODY SOAP 3SP SKINCARE 100GR X 48 PCS</t>
  </si>
  <si>
    <t>RB DETTOL BODY SOAP 3SP LASTING 100GR X 48 PCS</t>
  </si>
  <si>
    <t>RB DETTOL BODY SOAP 3SP COOL 100GR X 48 PCS</t>
  </si>
  <si>
    <t>RB TIGA RODA 12H P30 ORIGINAL X 12 PCS</t>
  </si>
  <si>
    <t>RB DETTOL BODY WASH ORIGINAL 100ML X 24 BTL</t>
  </si>
  <si>
    <t>RB DETTOL BODY WASH FRESH 100ML X 24 BTL</t>
  </si>
  <si>
    <t>RB DETTOL BODY WASH COOL 100ML X 24 BTL</t>
  </si>
  <si>
    <t>RB STREPSILS 2X6 COOL X 288 PCS</t>
  </si>
  <si>
    <t>RB STREPSILS 2X6 SOOTHINGS X 288 PCS</t>
  </si>
  <si>
    <t>RB HARPIC TOILET CLEANER WHITE &amp; SHINE 450ML X 12 BTL</t>
  </si>
  <si>
    <t>RB LIQUID MOSAIC 95ML X 48 BTL</t>
  </si>
  <si>
    <t>RB VANISH LIQUID PINK 425ML X 12 PCH</t>
  </si>
  <si>
    <t>RB VANISH LIQUID WHITE 400ML X 12 PCH</t>
  </si>
  <si>
    <t>RB DETTOL BODY WASH TROPICAL SLASH 410ML X 24 PCH</t>
  </si>
  <si>
    <t>RB DETTOL BODY WASH SKINCARE 370/410ML X 24 PCH</t>
  </si>
  <si>
    <t>RB DETTOL BODY WASH RE-ENERGIZER 370/410ML X 24 PCH</t>
  </si>
  <si>
    <t>RB DETTOL BODY WASH ORIGINAL 370ML X 24 PCH BANDED</t>
  </si>
  <si>
    <t>RB DETTOL BODY WASH ORIGINAL 370ML X 24 PCH</t>
  </si>
  <si>
    <t>RB DETTOL BODY WASH LASTING 370/410ML X 24 PCH</t>
  </si>
  <si>
    <t>RB DETTOL BODY WASH LASTING 370/410ML X 24 PCH BANDED</t>
  </si>
  <si>
    <t>RB DETTOL BODY WASH HONEY 370/410ML X 24 PCH</t>
  </si>
  <si>
    <t>RB DETTOL BODY WASH FRESH 370/410ML X 24 PCH</t>
  </si>
  <si>
    <t>RB DETTOL BODY WASH FRESH 370/410ML X 24 PCH BANDED</t>
  </si>
  <si>
    <t>RB DETTOL BODY WASH FAMILY PROTECT 370ML X 24 PCH BANDED</t>
  </si>
  <si>
    <t>RB DETTOL BODY WASH COOL 370ML X 24 PCH</t>
  </si>
  <si>
    <t>RB DETTOL BODY WASH COOL 370ML X 24 PCH BANDED</t>
  </si>
  <si>
    <t>RB DETTOL BODY WASH LAVENDER 370GR X 24 PCH</t>
  </si>
  <si>
    <t>RB DETTOL BODY WASH GREEN TEA 370GR X 24 PCH</t>
  </si>
  <si>
    <t>RB DETTOL BODY WASH HONEY 370/410ML X 24 PCH BANDED</t>
  </si>
  <si>
    <t>RB DETTOL BODY WASH RE-ENERGIZER 370/410ML X 24 PCH BANDED</t>
  </si>
  <si>
    <t>RB DETTOL BODY WASH SKINCARE 370/410ML X 24 PCH BANDED</t>
  </si>
  <si>
    <t>RB HARPIC BATHROOM CLEANER LIME 450ML X 12 TUBE</t>
  </si>
  <si>
    <t>RB HARPIC TOILET CLEANER ORIGINAL 450ML X 12 BTL</t>
  </si>
  <si>
    <t>RB HARPIC TOILET CLEANER LAVENDER 450ML X 12 BTL</t>
  </si>
  <si>
    <t>RB HARPIC TOILET CLEANER CITRUS 450ML X 12 BTL</t>
  </si>
  <si>
    <t>RB HARPIC TOILET CLEANER ORIGINAL 405ML X 12 BTL</t>
  </si>
  <si>
    <t>RB HARPIC TOILET CLEANER CITRUS 405ML X 12 BTL</t>
  </si>
  <si>
    <t>RB HARPIC TOILET CLEANER LEMON 495ML X 12 BTL</t>
  </si>
  <si>
    <t>RB HARPIC TOILET CLEANER FLORAL 495ML X 12 BTL</t>
  </si>
  <si>
    <t>RB BRASSO METAL POOLISH 100ML X 48 PCS</t>
  </si>
  <si>
    <t>RB DETTOL BODY SOAP SH SKINCARE 100GR X 27 PCS</t>
  </si>
  <si>
    <t>RB DETTOL BODY SOAP SH RE-ENERGIZER 100GR X 27 PCS</t>
  </si>
  <si>
    <t>RB DETTOL BODY SOAP SH ORIGINAL 100GR X 27 PCS</t>
  </si>
  <si>
    <t>RB DETTOL BODY SOAP SH LASTING 100GR X 27 PCS</t>
  </si>
  <si>
    <t>RB DETTOL BODY SOAP SH FRESH 100GR X 27 PCS</t>
  </si>
  <si>
    <t>RB DETTOL BODY SOAP SH COOL 100GR X 27 PCS</t>
  </si>
  <si>
    <t>RB DETTOL HAND WASH ORIGINAL 400ML X 24 PCH</t>
  </si>
  <si>
    <t>RB DETTOL HAND WASH ORIGINAL 400ML X 24 PCH BANDED</t>
  </si>
  <si>
    <t>RB VANISH LIQUID PINK 500ML X 12 BTL</t>
  </si>
  <si>
    <t>RB DETTOL HAND WASH SKINCARE 245ML X 12 PUMP</t>
  </si>
  <si>
    <t>RB DETTOL HAND WASH SKINCARE 245ML X 12 PUMP BANDED</t>
  </si>
  <si>
    <t>RB DETTOL HAND WASH ORIGINAL 245ML X 12 PUMP</t>
  </si>
  <si>
    <t>RB HARPIC TOILET CLEANER ORIGINAL 750ML X 12 BTL</t>
  </si>
  <si>
    <t>RB HARPIC TOILET CLEANER CITRUS 750ML X 12 BTL</t>
  </si>
  <si>
    <t>RB DETTOL WIPES STYLE SENSITIVE 50S X 24 PCS</t>
  </si>
  <si>
    <t>RB DETTOL WIPES STYLE ORIGINAL 50S X 24 PCS</t>
  </si>
  <si>
    <t>RB HARPIC TOILET CLEANER CITRUS 675ML X 12 BTL</t>
  </si>
  <si>
    <t>RB VANISH LIQUID PINK 750ML X 12 PCH</t>
  </si>
  <si>
    <t>RB DETTOL PLASTIK ANTISEPTIK WATERPROOF 100S X 36 JAR</t>
  </si>
  <si>
    <t>RB DETTOL BODY WASH ORIGINAL 720ML X 12 PCH</t>
  </si>
  <si>
    <t>RB DETTOL BODY WASH LASTING 750ML X 12 PCH</t>
  </si>
  <si>
    <t>RB DETTOL BODY WASH FRESH 720/800ML X 12 PCH</t>
  </si>
  <si>
    <t>RB DETTOL BODY WASH COOL 720ML X 12 PCH</t>
  </si>
  <si>
    <t>RB VEET PURE NORMAL 60GR X 144 PCS</t>
  </si>
  <si>
    <t>RB VANISH POWDER PINK 400GR X 12 TUBE</t>
  </si>
  <si>
    <t>RB LIQUID MOSAIC 245ML X 24 BTL</t>
  </si>
  <si>
    <t>RB VANISH LIQUID PINK 1L X 12 BTL</t>
  </si>
  <si>
    <t>RB DETTOL BODY WASH ORIGINAL 500ML X 12 PUMP</t>
  </si>
  <si>
    <t>RB DETTOL BODY WASH FRESH 500ML X 12 PUMP</t>
  </si>
  <si>
    <t>RB DETTOL BODY WASH COOL 500ML X 12 PUMP</t>
  </si>
  <si>
    <t>RB DETTOL BODY WASH FAMILY PROTECT 720ML X 6 PCH BANDED</t>
  </si>
  <si>
    <t>RB HARPIC TOILET CLEANER ORIGINAL 750ML X 6 PACK</t>
  </si>
  <si>
    <t>RB LIQUID MOSAIC 495ML X 12 BTL</t>
  </si>
  <si>
    <t>RB LIQUID MOSAIC 750ML X 12 BTL</t>
  </si>
  <si>
    <t>RB DETTOL PLASTIK ANTISEPTIK 300S X 6 BOX</t>
  </si>
  <si>
    <t>RB LIQUID MOSAIC 1L X 12 BTL</t>
  </si>
  <si>
    <t>RB DETTOL PLASTIK ANTISEPTIK WATERPROOF 300S X 6 BOX</t>
  </si>
  <si>
    <t>RB STREPSILS 12X8S COOL + VIT C X 12 PCS</t>
  </si>
  <si>
    <t>RB LIQUID MOSAIC 4.5L X 4 JRG</t>
  </si>
  <si>
    <t>RB VANISH LIQUID WHITE 150ML X 24 PCH</t>
  </si>
  <si>
    <t>RB VANISH LIQUID WHITE 750ML X 12 PCH</t>
  </si>
  <si>
    <t>RB VANISH LIQUID WHITE 425ML X 12 PCH</t>
  </si>
  <si>
    <t>RB VANISH LIQUID WHITE 450ML X 12 PCH</t>
  </si>
  <si>
    <t>RB DETTOL BODY SOAP SH SENSITIVE 100GR X 27 PCS</t>
  </si>
  <si>
    <t>RB DETTOL BODY SOAP SH ORIGINAL 65GR X 27 PCS</t>
  </si>
  <si>
    <t>RB DETTOL BODY SOAP FRESH 100GR X 144 PCS</t>
  </si>
  <si>
    <t>RB DETTOL BODY SOAP 3SP SKINCARE 60GR X 48 PCS</t>
  </si>
  <si>
    <t>RB DETTOL BODY SOAP 3SP RE-ENERGIZER 60GR X 48 PCS</t>
  </si>
  <si>
    <t>RB MULTI PURPOSE CLEANER LEMON 30S X 9 PCS</t>
  </si>
  <si>
    <t>RB LAUNDRY DISINFECTANT FLORAL FRESH 450ML X 12 PCH</t>
  </si>
  <si>
    <t>RB DETTOL HAND WASH RE-ENERGIZER 245ML X 12 PUMP</t>
  </si>
  <si>
    <t>RB HARPIC DISINFECTANT FLORAL 450ML X 12 BTL</t>
  </si>
  <si>
    <t>RB DETTOL BODY WASH SKINCARE 100ML X 24 BTL</t>
  </si>
  <si>
    <t>RB DETTOL BODY WASH SKINCARE 300ML X 12 BTL</t>
  </si>
  <si>
    <t>RB DETTOL BODY WASH RE-ENERGIZER 200ML X 24 BTL</t>
  </si>
  <si>
    <t>RB DETTOL BODY WASH RE-ENERGIZER 300ML X 12 BTL</t>
  </si>
  <si>
    <t>RB DETTOL BODY WASH ORIGINAL 100ML X 24 PCS</t>
  </si>
  <si>
    <t>RB DETTOL BODY WASH FRESH 300ML X 12 BTL</t>
  </si>
  <si>
    <t>RB DETTOL BODY WASH COOL 300ML X 24 PCH</t>
  </si>
  <si>
    <t>RB DETTOL BODY WASH ALOE VERA 410ML X 24 PCH</t>
  </si>
  <si>
    <t>RB DETTOL BODY WASH COOL 720ML X 6 PCH BANDED</t>
  </si>
  <si>
    <t>RB DETTOL BODY WASH FRESH 720ML X 6 PCH BANDED</t>
  </si>
  <si>
    <t>STREPSILS 48X1s</t>
  </si>
  <si>
    <t>R1054</t>
  </si>
  <si>
    <t>VANISH LIQUID</t>
  </si>
  <si>
    <t>R1071</t>
  </si>
  <si>
    <t>STREPSILS 24X1</t>
  </si>
  <si>
    <t>R1052</t>
  </si>
  <si>
    <t>VANISH POWDER</t>
  </si>
  <si>
    <t>R1072</t>
  </si>
  <si>
    <t>DETTOL BODY SOAP</t>
  </si>
  <si>
    <t>R1021</t>
  </si>
  <si>
    <t>TIGA RODA 8H</t>
  </si>
  <si>
    <t>R1063</t>
  </si>
  <si>
    <t>TIGA RODA 10H</t>
  </si>
  <si>
    <t>R1061</t>
  </si>
  <si>
    <t>TIGA RODA 12H</t>
  </si>
  <si>
    <t>R1062</t>
  </si>
  <si>
    <t>20010010100010</t>
  </si>
  <si>
    <t>HARPIC TOILET CLEANER</t>
  </si>
  <si>
    <t>R1032</t>
  </si>
  <si>
    <t>DETTOL WIPES</t>
  </si>
  <si>
    <t>R1027</t>
  </si>
  <si>
    <t>LIQUID MOSAIC</t>
  </si>
  <si>
    <t>R1041</t>
  </si>
  <si>
    <t>DETTOL FLOOR CLEANER</t>
  </si>
  <si>
    <t>R1023</t>
  </si>
  <si>
    <t>STREPSILS 12X8S</t>
  </si>
  <si>
    <t>R1051</t>
  </si>
  <si>
    <t>DETTOL HAND SANITIZER</t>
  </si>
  <si>
    <t>R1024</t>
  </si>
  <si>
    <t>DETTOL HAND WASH</t>
  </si>
  <si>
    <t>R1025</t>
  </si>
  <si>
    <t>DETTOL BODY WASH</t>
  </si>
  <si>
    <t>R1022</t>
  </si>
  <si>
    <t>HARPIC BATHROOM CLEANER</t>
  </si>
  <si>
    <t>R1031</t>
  </si>
  <si>
    <t>STREPSILS 2X6</t>
  </si>
  <si>
    <t>R1053</t>
  </si>
  <si>
    <t>R1081</t>
  </si>
  <si>
    <t>BRASSO METAL POOLISH</t>
  </si>
  <si>
    <t>R1011</t>
  </si>
  <si>
    <t>DETTOL PLASTIK</t>
  </si>
  <si>
    <t>R1026</t>
  </si>
  <si>
    <t>R1100</t>
  </si>
  <si>
    <t>LAUNDRY DISINFECTANT</t>
  </si>
  <si>
    <t>R1091</t>
  </si>
  <si>
    <t>HARPIC DISINFECTANT</t>
  </si>
  <si>
    <t>R1033</t>
  </si>
  <si>
    <t>3226670B</t>
  </si>
  <si>
    <t>VANSHIDWHITE PCH750ML X 12 MAC</t>
  </si>
  <si>
    <t>VANSHIDWHITE PCH425ML X 12 MAC</t>
  </si>
  <si>
    <t>3+1</t>
  </si>
  <si>
    <t>0373104</t>
  </si>
  <si>
    <t>0373100</t>
  </si>
  <si>
    <t>12</t>
  </si>
  <si>
    <t>625ML</t>
  </si>
  <si>
    <t>0625</t>
  </si>
  <si>
    <t>VANISH LIQ WHITE 12 BTL X 500ML "3114180"VLW08</t>
  </si>
  <si>
    <t>VANISH LIQ WHITE 12 BTL X 500 ML</t>
  </si>
  <si>
    <t>R1021008006010</t>
  </si>
  <si>
    <t>R1022012062530</t>
  </si>
  <si>
    <t>R1032008045010</t>
  </si>
  <si>
    <t>R1071002050030</t>
  </si>
  <si>
    <t>R1025001024521</t>
  </si>
  <si>
    <t>R1022003010020</t>
  </si>
  <si>
    <t>R1022002037020</t>
  </si>
  <si>
    <t>R1021101010011</t>
  </si>
  <si>
    <t>R1021103010011</t>
  </si>
  <si>
    <t>R1021105010011</t>
  </si>
  <si>
    <t>R1021104010011</t>
  </si>
  <si>
    <t>R1021107010011</t>
  </si>
  <si>
    <t>R1021109010011</t>
  </si>
  <si>
    <t>R1021201010011</t>
  </si>
  <si>
    <t>R1021204010011</t>
  </si>
  <si>
    <t>R1021205010011</t>
  </si>
  <si>
    <t>R1021207010011</t>
  </si>
  <si>
    <t>R1021208010011</t>
  </si>
  <si>
    <t>R1021209010011</t>
  </si>
  <si>
    <t>WASHING MACHINE CLEANER</t>
  </si>
  <si>
    <t>105GR</t>
  </si>
  <si>
    <t>0105</t>
  </si>
  <si>
    <t>R1028001025010</t>
  </si>
  <si>
    <t>R1028002025010</t>
  </si>
  <si>
    <t>R1072001010510</t>
  </si>
  <si>
    <t>HW SENSITIVE 12PUMP X 245ML"3182539"DHW18</t>
  </si>
  <si>
    <t>R1025003024520</t>
  </si>
  <si>
    <t>DETTOL ID, BS ORI 60GX3X48</t>
  </si>
  <si>
    <t>DETTOL,ID,BS ORI 60GX3X48</t>
  </si>
  <si>
    <t>DETOL,ID,BS LAST FRESH 60GX3X48</t>
  </si>
  <si>
    <t>DETOL,ID,BS LAST FRESH 60X3X48</t>
  </si>
  <si>
    <t>VEET,ID,SENSI 60GX144 ZULIA</t>
  </si>
  <si>
    <t>VEET,ID,SENSITIVE 60GR</t>
  </si>
  <si>
    <t>DETOL,ID,BW,PEACH410GPHX24LF</t>
  </si>
  <si>
    <t>PEACH</t>
  </si>
  <si>
    <t>13</t>
  </si>
  <si>
    <t>DETOL ID BW FRH 720X2X6 JO</t>
  </si>
  <si>
    <t>R1022009020020</t>
  </si>
  <si>
    <t>R1022013041020</t>
  </si>
  <si>
    <t>R1081002006010</t>
  </si>
  <si>
    <t>RB DETTOL BODY SOAP 3SP LASTING FRESH 60GR X 48 PCS</t>
  </si>
  <si>
    <t>RB DETTOL BODY SOAP 3SP COOL 100GR X 36 PCS 3+1</t>
  </si>
  <si>
    <t>RB DETTOL BODY SOAP 3SP FAMILY PROTECT 100GR X 48 PCS</t>
  </si>
  <si>
    <t>RB DETTOL BODY SOAP 3SP FRESH 100GR X 48 PCS</t>
  </si>
  <si>
    <t>RB DETTOL BODY SOAP 3SP FRESH 100GR X 36 PCS 3+1</t>
  </si>
  <si>
    <t>RB DETTOL BODY SOAP 3SP LASTING 100GR X 36 PCS 3+1</t>
  </si>
  <si>
    <t>RB DETTOL BODY SOAP 3SP ORIGINAL 100GR X 48 PCS</t>
  </si>
  <si>
    <t>RB DETTOL BODY SOAP 3SP ORIGINAL 100GR X 36 PCS 3+1</t>
  </si>
  <si>
    <t>RB DETTOL BODY SOAP 3SP RE-ENERGIZER 100GR X 48 PCS</t>
  </si>
  <si>
    <t>RB DETTOL BODY SOAP 3SP SKINCARE 100GR X 36 PCS 3+1</t>
  </si>
  <si>
    <t>RB DETTOL BODY SOAP HK ALOE VERA 100GR X 36 PCS 3+1</t>
  </si>
  <si>
    <t>RB DETTOL BODY SOAP HK INVIGORATE 100GR X 36 PCS 3+1</t>
  </si>
  <si>
    <t>RB DETTOL BODY SOAP HK LASTING 100GR X 36 PCS 3+1</t>
  </si>
  <si>
    <t>RB B&gt; DETTOL BODY SOAP HK ORIGINAL 100GR X 144 PCS</t>
  </si>
  <si>
    <t>RB DETTOL BODY SOAP HK RE-ENERGIZER 100GR X 36 PCS 3+1</t>
  </si>
  <si>
    <t>RB DETTOL BODY SOAP HK SENSITIVE 100GR X 36 PCS 3+1</t>
  </si>
  <si>
    <t>RB DETTOL BODY SOAP HK SKINCARE 100GR X 36 PCS 3+1</t>
  </si>
  <si>
    <t>RB DETTOL BODY WASH COOL 300ML X 12 PCH</t>
  </si>
  <si>
    <t>RB DETTOL BODY WASH FAMILY PROTECT 370ML X 24 PCH</t>
  </si>
  <si>
    <t>RB DETTOL BODY WASH FRESH 100ML X 24 PCH</t>
  </si>
  <si>
    <t>RB DETTOL BODY WASH LASTING 300ML X 12 BTL</t>
  </si>
  <si>
    <t>RB DETTOL BODY WASH ORIGINAL 300ML X 12 BTL</t>
  </si>
  <si>
    <t>RB DETTOL HAND WASH ORIGINAL 245ML X 12 PUMP BANDED</t>
  </si>
  <si>
    <t>RB HARPIC TOILET CLEANER ROSE 450ML X 12 BTL</t>
  </si>
  <si>
    <t>RB DETTOL BODY WASH RE-ENERGIZER 200ML X 24 PCH</t>
  </si>
  <si>
    <t>RB DETTOL BODY WASH PEACH 410ML X 24 PCH</t>
  </si>
  <si>
    <t>RB DETTOL BODY WASH SENSITIVE 625ML X 12 PUMP</t>
  </si>
  <si>
    <t>RB DETTOL HAND WASH SENSITIVE 245ML X 12 PUMP</t>
  </si>
  <si>
    <t>DETTOL WASHING MACHINE CLEANER LEMON 250ML X 6 BTL</t>
  </si>
  <si>
    <t>DETTOL WASHING MACHINE CLEANER PINE 250ML X 6 BTL</t>
  </si>
  <si>
    <t>RB VANISH LIQUID WHITE 500ML X 12 BTL</t>
  </si>
  <si>
    <t>RB VANISH POWDER PINK 105GR X 24 PCH</t>
  </si>
  <si>
    <t>RB VEET PURE SENSITIVE 60GR X 144 PCS</t>
  </si>
  <si>
    <t>RB DETTOL BODY SOAP SH SENSITIVE 100GR X 144 PCS</t>
  </si>
  <si>
    <t>DETTOL WASHING MACHINE CLEANER</t>
  </si>
  <si>
    <t>R1028</t>
  </si>
  <si>
    <t>RB MULTI PURPOSE CLEANER APPLE 30S X 9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</si>
</sst>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Aptos Narrow"/>
      <family val="2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protection locked="0"/>
    </xf>
    <xf numFmtId="41" fontId="5" fillId="0" borderId="0">
      <alignment vertical="top"/>
      <protection locked="0"/>
    </xf>
    <xf numFmtId="0" fontId="7" fillId="0" borderId="0">
      <alignment vertical="center"/>
    </xf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5" fontId="3" fillId="2" borderId="0" xfId="1" applyNumberFormat="1" applyFont="1" applyFill="1" applyAlignment="1">
      <alignment horizontal="center" vertical="center" wrapText="1"/>
    </xf>
    <xf numFmtId="165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0" fillId="0" borderId="0" xfId="0" pivotButton="1"/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165" fontId="15" fillId="8" borderId="0" xfId="1" applyNumberFormat="1" applyFont="1" applyFill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17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12" fillId="7" borderId="0" xfId="1" applyFont="1" applyFill="1" applyAlignment="1">
      <alignment horizontal="center" vertical="center" wrapText="1"/>
    </xf>
    <xf numFmtId="43" fontId="2" fillId="0" borderId="0" xfId="1" applyFont="1" applyFill="1" applyAlignment="1">
      <alignment horizontal="center" vertical="center"/>
    </xf>
    <xf numFmtId="43" fontId="0" fillId="0" borderId="0" xfId="1" applyFont="1"/>
    <xf numFmtId="43" fontId="17" fillId="2" borderId="0" xfId="1" applyFont="1" applyFill="1" applyAlignment="1">
      <alignment horizontal="center" vertical="center" wrapText="1"/>
    </xf>
    <xf numFmtId="43" fontId="12" fillId="8" borderId="0" xfId="1" applyFont="1" applyFill="1" applyAlignment="1">
      <alignment horizontal="center" vertical="center" wrapText="1"/>
    </xf>
    <xf numFmtId="43" fontId="12" fillId="9" borderId="0" xfId="1" applyFont="1" applyFill="1" applyAlignment="1">
      <alignment horizontal="center" vertical="center" wrapText="1"/>
    </xf>
    <xf numFmtId="10" fontId="0" fillId="0" borderId="0" xfId="8" applyNumberFormat="1" applyFont="1" applyAlignment="1">
      <alignment horizontal="center" vertical="center"/>
    </xf>
    <xf numFmtId="10" fontId="13" fillId="2" borderId="10" xfId="8" applyNumberFormat="1" applyFont="1" applyFill="1" applyBorder="1" applyAlignment="1">
      <alignment horizontal="center" vertical="center"/>
    </xf>
    <xf numFmtId="10" fontId="12" fillId="9" borderId="0" xfId="8" applyNumberFormat="1" applyFont="1" applyFill="1" applyAlignment="1">
      <alignment horizontal="center" vertical="center" wrapText="1"/>
    </xf>
    <xf numFmtId="10" fontId="2" fillId="0" borderId="0" xfId="8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3" fontId="2" fillId="0" borderId="0" xfId="8" applyNumberFormat="1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166" fontId="0" fillId="0" borderId="0" xfId="8" applyNumberFormat="1" applyFont="1" applyAlignment="1">
      <alignment horizontal="center" vertical="center"/>
    </xf>
    <xf numFmtId="166" fontId="13" fillId="2" borderId="10" xfId="8" applyNumberFormat="1" applyFont="1" applyFill="1" applyBorder="1" applyAlignment="1">
      <alignment horizontal="center" vertical="center"/>
    </xf>
    <xf numFmtId="166" fontId="12" fillId="9" borderId="0" xfId="8" applyNumberFormat="1" applyFont="1" applyFill="1" applyAlignment="1">
      <alignment horizontal="center" vertical="center" wrapText="1"/>
    </xf>
    <xf numFmtId="166" fontId="2" fillId="0" borderId="0" xfId="8" applyNumberFormat="1" applyFont="1" applyFill="1" applyAlignment="1">
      <alignment horizontal="center" vertical="center"/>
    </xf>
    <xf numFmtId="1" fontId="0" fillId="0" borderId="0" xfId="0" applyNumberFormat="1"/>
    <xf numFmtId="0" fontId="0" fillId="5" borderId="0" xfId="0" applyFill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10" fontId="2" fillId="0" borderId="0" xfId="8" applyNumberFormat="1" applyFont="1" applyFill="1" applyBorder="1" applyAlignment="1">
      <alignment horizontal="center" vertical="center"/>
    </xf>
    <xf numFmtId="43" fontId="2" fillId="0" borderId="0" xfId="8" applyNumberFormat="1" applyFont="1" applyFill="1" applyBorder="1" applyAlignment="1">
      <alignment horizontal="center" vertical="center"/>
    </xf>
    <xf numFmtId="166" fontId="2" fillId="0" borderId="0" xfId="8" applyNumberFormat="1" applyFont="1" applyFill="1" applyBorder="1" applyAlignment="1">
      <alignment horizontal="center" vertical="center"/>
    </xf>
    <xf numFmtId="22" fontId="0" fillId="0" borderId="0" xfId="0" applyNumberFormat="1"/>
    <xf numFmtId="0" fontId="0" fillId="11" borderId="0" xfId="0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" fontId="0" fillId="11" borderId="12" xfId="0" applyNumberForma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/>
    </xf>
    <xf numFmtId="49" fontId="2" fillId="11" borderId="0" xfId="0" applyNumberFormat="1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49" fontId="2" fillId="11" borderId="0" xfId="0" quotePrefix="1" applyNumberFormat="1" applyFont="1" applyFill="1" applyAlignment="1">
      <alignment horizontal="center" vertical="center"/>
    </xf>
    <xf numFmtId="43" fontId="2" fillId="11" borderId="0" xfId="1" applyFont="1" applyFill="1" applyAlignment="1">
      <alignment horizontal="center" vertical="center"/>
    </xf>
    <xf numFmtId="10" fontId="2" fillId="11" borderId="0" xfId="8" applyNumberFormat="1" applyFont="1" applyFill="1" applyAlignment="1">
      <alignment horizontal="center" vertical="center"/>
    </xf>
    <xf numFmtId="43" fontId="2" fillId="11" borderId="0" xfId="8" applyNumberFormat="1" applyFont="1" applyFill="1" applyAlignment="1">
      <alignment horizontal="center" vertical="center"/>
    </xf>
    <xf numFmtId="166" fontId="2" fillId="11" borderId="0" xfId="8" applyNumberFormat="1" applyFont="1" applyFill="1" applyAlignment="1">
      <alignment horizontal="center" vertical="center"/>
    </xf>
    <xf numFmtId="14" fontId="2" fillId="11" borderId="0" xfId="0" applyNumberFormat="1" applyFont="1" applyFill="1" applyAlignment="1">
      <alignment horizontal="center" vertical="center"/>
    </xf>
    <xf numFmtId="0" fontId="0" fillId="11" borderId="0" xfId="0" applyFill="1"/>
    <xf numFmtId="0" fontId="0" fillId="0" borderId="0" xfId="0" quotePrefix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11" borderId="0" xfId="0" applyNumberFormat="1" applyFont="1" applyFill="1" applyAlignment="1">
      <alignment horizontal="center" vertical="center"/>
    </xf>
    <xf numFmtId="1" fontId="0" fillId="0" borderId="12" xfId="0" quotePrefix="1" applyNumberFormat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" fontId="0" fillId="12" borderId="12" xfId="0" applyNumberForma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49" fontId="2" fillId="12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49" fontId="2" fillId="12" borderId="0" xfId="0" quotePrefix="1" applyNumberFormat="1" applyFont="1" applyFill="1" applyAlignment="1">
      <alignment horizontal="center" vertical="center"/>
    </xf>
    <xf numFmtId="1" fontId="2" fillId="12" borderId="0" xfId="0" applyNumberFormat="1" applyFont="1" applyFill="1" applyAlignment="1">
      <alignment horizontal="center" vertical="center"/>
    </xf>
    <xf numFmtId="43" fontId="2" fillId="12" borderId="0" xfId="1" applyFont="1" applyFill="1" applyAlignment="1">
      <alignment horizontal="center" vertical="center"/>
    </xf>
    <xf numFmtId="10" fontId="2" fillId="12" borderId="0" xfId="8" applyNumberFormat="1" applyFont="1" applyFill="1" applyAlignment="1">
      <alignment horizontal="center" vertical="center"/>
    </xf>
    <xf numFmtId="43" fontId="2" fillId="12" borderId="0" xfId="8" applyNumberFormat="1" applyFont="1" applyFill="1" applyAlignment="1">
      <alignment horizontal="center" vertical="center"/>
    </xf>
    <xf numFmtId="166" fontId="2" fillId="12" borderId="0" xfId="8" applyNumberFormat="1" applyFont="1" applyFill="1" applyAlignment="1">
      <alignment horizontal="center" vertical="center"/>
    </xf>
    <xf numFmtId="14" fontId="2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0" fillId="2" borderId="0" xfId="0" applyFill="1" applyAlignment="1">
      <alignment horizontal="left" vertical="center"/>
    </xf>
    <xf numFmtId="0" fontId="0" fillId="11" borderId="0" xfId="0" applyNumberFormat="1" applyFill="1" applyAlignment="1">
      <alignment horizontal="center" vertical="center"/>
    </xf>
    <xf numFmtId="0" fontId="0" fillId="11" borderId="12" xfId="0" applyNumberFormat="1" applyFill="1" applyBorder="1" applyAlignment="1">
      <alignment horizontal="center" vertical="center"/>
    </xf>
    <xf numFmtId="0" fontId="0" fillId="11" borderId="0" xfId="0" applyNumberFormat="1" applyFill="1" applyAlignment="1">
      <alignment horizontal="left" vertical="center"/>
    </xf>
    <xf numFmtId="0" fontId="2" fillId="11" borderId="0" xfId="0" applyNumberFormat="1" applyFont="1" applyFill="1" applyAlignment="1">
      <alignment horizontal="center" vertical="center"/>
    </xf>
    <xf numFmtId="43" fontId="2" fillId="11" borderId="0" xfId="1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49" fontId="2" fillId="0" borderId="0" xfId="0" quotePrefix="1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43" fontId="2" fillId="0" borderId="0" xfId="1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12" borderId="12" xfId="0" applyNumberFormat="1" applyFill="1" applyBorder="1" applyAlignment="1">
      <alignment horizontal="center" vertical="center"/>
    </xf>
    <xf numFmtId="0" fontId="0" fillId="12" borderId="0" xfId="0" applyNumberFormat="1" applyFill="1" applyAlignment="1">
      <alignment horizontal="left" vertical="center"/>
    </xf>
    <xf numFmtId="0" fontId="2" fillId="12" borderId="0" xfId="0" applyNumberFormat="1" applyFont="1" applyFill="1" applyAlignment="1">
      <alignment horizontal="center" vertical="center"/>
    </xf>
    <xf numFmtId="43" fontId="2" fillId="12" borderId="0" xfId="1" applyNumberFormat="1" applyFont="1" applyFill="1" applyAlignment="1">
      <alignment horizontal="center" vertical="center"/>
    </xf>
    <xf numFmtId="0" fontId="0" fillId="0" borderId="0" xfId="0" applyNumberFormat="1"/>
    <xf numFmtId="0" fontId="0" fillId="0" borderId="0" xfId="0" applyFont="1"/>
    <xf numFmtId="0" fontId="14" fillId="2" borderId="10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5" fontId="13" fillId="2" borderId="10" xfId="1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43" fontId="13" fillId="2" borderId="10" xfId="1" applyFont="1" applyFill="1" applyBorder="1" applyAlignment="1">
      <alignment horizontal="center" vertical="center"/>
    </xf>
  </cellXfs>
  <cellStyles count="9">
    <cellStyle name="Comma" xfId="1" builtinId="3"/>
    <cellStyle name="Comma [0] 2" xfId="6" xr:uid="{B209AE8D-8414-4967-9B47-DE634695549A}"/>
    <cellStyle name="Comma 2" xfId="4" xr:uid="{3380173F-AD94-497B-88D1-7ABB8C0FBF67}"/>
    <cellStyle name="Comma 4" xfId="3" xr:uid="{BC76AE30-B22F-4565-8381-1CB1CD70D49D}"/>
    <cellStyle name="Normal" xfId="0" builtinId="0"/>
    <cellStyle name="Normal 2" xfId="2" xr:uid="{2DFBE380-8AC0-4BB4-AC2C-CCCDCF5765A3}"/>
    <cellStyle name="Normal 2 2" xfId="5" xr:uid="{F9D4CD8E-B798-4FFA-9031-10EDEC68785D}"/>
    <cellStyle name="Normal 3" xfId="7" xr:uid="{C21BE021-33E3-46F7-8BEA-8310A5A367FF}"/>
    <cellStyle name="Percent" xfId="8" builtinId="5"/>
  </cellStyles>
  <dxfs count="131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F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Document\DUMP\Mapping%20Godrej%20dan%20RB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uhar\Downloads\item-import-id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uhar\Downloads\daftar_barang_dan_jasa_cvsuryaperkasa_2604141518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3"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20010010100010</v>
          </cell>
        </row>
        <row r="4"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20010010200030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20010010250030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20010010300010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20010010370031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20010010370038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20010010410030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20010010410033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20010010410034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20010010410035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20010010625040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20010010625042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20010010800030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20010010800039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20010020250030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20010020300010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20010020370031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20010020370038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20010020410030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20010020410033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20010020410034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20010020410035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20010020610030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20010020800030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20010030410030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20010030410034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20010030950010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20010040100010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20010040250030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20010040300010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20010040370038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20010040410030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20010040410033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20010040410034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20010040410035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20010040625040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20010040625042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20010040800030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20010040800030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20010040800039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20010050100010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20010050100020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20010050200030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20010050250030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20010050300010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20010050370038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20010050410030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20010050410033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20010050410034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20010050625040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20010050625041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20010050625042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20010050800030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20010060410030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20010060950010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20010070410030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20010070410039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20010070950042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20010080100010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20010080250030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20010080250031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20010080300011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20010080410030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20010080410033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20010080410034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20010080625040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20010080625041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20010090100011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20010090100020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20010090250030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20010090250031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20010090300010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20010090300011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20010090370031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20010090370038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20010090410031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20010090410033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20010100410020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20010100410034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20010100625040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20010110250030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20010110300010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20010110370031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20010110370038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20010110410032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20010110410033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20010120410004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20010120410030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20010150370030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20010150370031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20010150720031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20011130370030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20011140370030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20020010050020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20020010060020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20020010065020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20020010100020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20020020060020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20020020065020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20020020100020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20020030060020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20020030065020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20020030100020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20020040060020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20020040065020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20020040100020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20020050060020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20020050065020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20020050100020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20020060060020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20020060065020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20020060100020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20020070100020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20020130100020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20021010065020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20021010100020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20021020065020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20021020100020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20021030065020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20021030100020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20021040065020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20021040100020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20021050065020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20021050100020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20021060065020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20021060100020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20021070065020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20021070100020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20021090065020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20021090100020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20021100100020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20021110100020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20022010100020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20022020100020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20022030100020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20022040100020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20022050100020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20022060100020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20022070100020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20022090100020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20022110100020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20023010100020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20023020100020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20023030100020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20023040100020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20023050100020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20023060100020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20023070100020</v>
          </cell>
        </row>
        <row r="151"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20023100100020</v>
          </cell>
        </row>
        <row r="152"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20023110100020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20025010060020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20025010065020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20025010100020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20025010100022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20025010100027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20025020065020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20025020100020</v>
          </cell>
        </row>
        <row r="160"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20025020100021</v>
          </cell>
        </row>
        <row r="161"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20025020100022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20025030065020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20025030100020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20025030100022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20025030100027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20025030105020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20025040100020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20025040100022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20025040100027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20025040105027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20025050060020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20025050065020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20025050100020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20025050100022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20025050100027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20025060060020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20025060065020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20025060100020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20025060100022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20025060100027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20025060105027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20025070065020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20025070100020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20025070105027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20025100100020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20025100100022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20025100100027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20025120065020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20025120105020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20025120105027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20025130060020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20025130100020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20026010065020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20026010065027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20026010100020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20026020065020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20026020065027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20026020100020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20026030065020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20026030065027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20026030100020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20026040100020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20026050065020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20026050065027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20026050100020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20026060065020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20026060065027</v>
          </cell>
        </row>
        <row r="208"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20026060100020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20026070065020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20026070065027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20026070100020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20026090065020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20026090065027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20026090100020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20026100100020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20030010080020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20030010110040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20030010150030</v>
          </cell>
        </row>
        <row r="219"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20030010200030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20030010225040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20030010245040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20030010245046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20030010400030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20030010400036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20030020110043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20030020200030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20030020225040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20030020245040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20030030110040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20030030150030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20030030200030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20030030225040</v>
          </cell>
        </row>
        <row r="233"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20030030245040</v>
          </cell>
        </row>
        <row r="234"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20030030245046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20030040200030</v>
          </cell>
        </row>
        <row r="236"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20030040225040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20030040245040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20030050250040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20030070250040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20040010050010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20040010200040</v>
          </cell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20040010200046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20040020050010</v>
          </cell>
        </row>
        <row r="244"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20040030050010</v>
          </cell>
        </row>
        <row r="245"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20040040050010</v>
          </cell>
        </row>
        <row r="246"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20040040100010</v>
          </cell>
        </row>
        <row r="247"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20040040200010</v>
          </cell>
        </row>
        <row r="248"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20040050050010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20040060050010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20040070050010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20040080050010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20040090200013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20040090500010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20040100050010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20050010045010</v>
          </cell>
        </row>
        <row r="256"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20050010095010</v>
          </cell>
        </row>
        <row r="257"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20050010245010</v>
          </cell>
        </row>
        <row r="258"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20050010495010</v>
          </cell>
        </row>
        <row r="259"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20050010750010</v>
          </cell>
        </row>
        <row r="260"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20050011000010</v>
          </cell>
        </row>
        <row r="261"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20050015000050</v>
          </cell>
        </row>
        <row r="262"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20060010030030</v>
          </cell>
        </row>
        <row r="263"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20060010700030</v>
          </cell>
        </row>
        <row r="264"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20060020030030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20060020700030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20060030700030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20060040700032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20070010010020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20070010050020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20070020010020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20070020010028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20070020050020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20070020050028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20080010225010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20080010450010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20080020225010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20080020450010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20090010450030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20090010500010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20100010200010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20100010500010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20110010030020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20110020030020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20120010420020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20131010002020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20131020002020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20132010002020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20132020002020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20132030002020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20133010002020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20133020002020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20133030002020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20133040002020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20133050002020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20133060002020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20133070002020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20134010002020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20134020002020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20141010025020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20141010060020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20142020025020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20142020060020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20143030015020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20143030025020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20143030060020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20150010100000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20150010200000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20160010450000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20161010495000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20161020495000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20162040450010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20162070450010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20163040400010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20163040450000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20163040500000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20163040700010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20163070035020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20163070125010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20163070400010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20163070450000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20163070500000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20163070700010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20163070700011</v>
          </cell>
        </row>
        <row r="324"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20164010450000</v>
          </cell>
        </row>
        <row r="325"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20164010450001</v>
          </cell>
        </row>
        <row r="326"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20164010450002</v>
          </cell>
        </row>
        <row r="327"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20164010675002</v>
          </cell>
        </row>
        <row r="328"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20164020450000</v>
          </cell>
        </row>
        <row r="329"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20164020450001</v>
          </cell>
        </row>
        <row r="330"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20164020450002</v>
          </cell>
        </row>
        <row r="331"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20164020675002</v>
          </cell>
        </row>
        <row r="332"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20164080450000</v>
          </cell>
        </row>
        <row r="333"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20164080450002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20164080675002</v>
          </cell>
        </row>
        <row r="335"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20165010450002</v>
          </cell>
        </row>
        <row r="336"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20165020450002</v>
          </cell>
        </row>
        <row r="337"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20165030200000</v>
          </cell>
        </row>
        <row r="338"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20165030200003</v>
          </cell>
        </row>
        <row r="339"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20165030450000</v>
          </cell>
        </row>
        <row r="340"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20165030450001</v>
          </cell>
        </row>
        <row r="341"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20165030450002</v>
          </cell>
        </row>
        <row r="342"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20165030675000</v>
          </cell>
        </row>
        <row r="343"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20165040200000</v>
          </cell>
        </row>
        <row r="344"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20165040200003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20165040450000</v>
          </cell>
        </row>
        <row r="346"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20165040450001</v>
          </cell>
        </row>
        <row r="347"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20165040450002</v>
          </cell>
        </row>
        <row r="348"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20165040675000</v>
          </cell>
        </row>
        <row r="349"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20166030450000</v>
          </cell>
        </row>
        <row r="350"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20166030450001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20166030450002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20166030750000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20166040450000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20166040450001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20166040450002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20166050025020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20166050090010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20166050200000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20166050200002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20166050200003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20166050450000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20166050450001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20166050450002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20166050450004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20166050750000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20166050750001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20166050750090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20166060450000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20166060450001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20166060450004</v>
          </cell>
        </row>
        <row r="371"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20166060750000</v>
          </cell>
        </row>
        <row r="372"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20166090450000</v>
          </cell>
        </row>
        <row r="373"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20166090450004</v>
          </cell>
        </row>
        <row r="374"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20166100200000</v>
          </cell>
        </row>
        <row r="375"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20166100450000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20166100675000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20167030450000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20167030450001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20167050405000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20167050450002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20167060405000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20167060405001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20167060405002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20167060450000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20167060450001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20167060450002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20167060675000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20170010008000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20170010008001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20170010010000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20170010010001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20170010012000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20170010012001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20170020008000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20170030010000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20181010015020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20181010060020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20181010060021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20181010150000</v>
          </cell>
        </row>
        <row r="400"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20181010180010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20181010250000</v>
          </cell>
        </row>
        <row r="402"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20181010425000</v>
          </cell>
        </row>
        <row r="403"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20181010425001</v>
          </cell>
        </row>
        <row r="404"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20181010450000</v>
          </cell>
        </row>
        <row r="405"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20181010450001</v>
          </cell>
        </row>
        <row r="406"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20181010500010</v>
          </cell>
        </row>
        <row r="407"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20181010520000</v>
          </cell>
        </row>
        <row r="408"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20181010750000</v>
          </cell>
        </row>
        <row r="409"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20181010750001</v>
          </cell>
        </row>
        <row r="410"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20181010800000</v>
          </cell>
        </row>
        <row r="411"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20181011001010</v>
          </cell>
        </row>
        <row r="412"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20181020060020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20181020060021</v>
          </cell>
        </row>
        <row r="414"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20181020150000</v>
          </cell>
        </row>
        <row r="415"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20181020250000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20181020400000</v>
          </cell>
        </row>
        <row r="417"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20181020425000</v>
          </cell>
        </row>
        <row r="418"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20181020425001</v>
          </cell>
        </row>
        <row r="419"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20181020450000</v>
          </cell>
        </row>
        <row r="420"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20181020500000</v>
          </cell>
        </row>
        <row r="421"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20181020500010</v>
          </cell>
        </row>
        <row r="422"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20181020750000</v>
          </cell>
        </row>
        <row r="423"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20182010030020</v>
          </cell>
        </row>
        <row r="424"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20182010030040</v>
          </cell>
        </row>
        <row r="425"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20182010105000</v>
          </cell>
        </row>
        <row r="426"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20182010120000</v>
          </cell>
        </row>
        <row r="427"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20182010210000</v>
          </cell>
        </row>
        <row r="428"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20182010400000</v>
          </cell>
        </row>
        <row r="429"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20182010400030</v>
          </cell>
        </row>
        <row r="430"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20182010400030</v>
          </cell>
        </row>
        <row r="431"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20182020120000</v>
          </cell>
        </row>
        <row r="432"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20191010016000</v>
          </cell>
        </row>
        <row r="433"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20200010000010</v>
          </cell>
        </row>
        <row r="434"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20201010000010</v>
          </cell>
        </row>
        <row r="435"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20201010000020</v>
          </cell>
        </row>
        <row r="436">
          <cell r="G436">
            <v>0</v>
          </cell>
          <cell r="H436">
            <v>0</v>
          </cell>
          <cell r="I436" t="str">
            <v>AUTOSOL Metal Polish  15 gr</v>
          </cell>
          <cell r="J436" t="str">
            <v>8992745730101</v>
          </cell>
          <cell r="K436">
            <v>30010010015000</v>
          </cell>
        </row>
        <row r="437">
          <cell r="G437">
            <v>0</v>
          </cell>
          <cell r="H437">
            <v>0</v>
          </cell>
          <cell r="I437" t="str">
            <v>AUTOSOL Metal Polish 50 gr</v>
          </cell>
          <cell r="J437" t="str">
            <v>8992745730200</v>
          </cell>
          <cell r="K437">
            <v>30010010050000</v>
          </cell>
        </row>
        <row r="438">
          <cell r="G438">
            <v>0</v>
          </cell>
          <cell r="H438">
            <v>0</v>
          </cell>
          <cell r="I438" t="str">
            <v>BIOSOL SACHET 20 ML+5 ML</v>
          </cell>
          <cell r="J438" t="str">
            <v>8992745540892</v>
          </cell>
          <cell r="K438">
            <v>30020000020000</v>
          </cell>
        </row>
        <row r="439">
          <cell r="G439">
            <v>0</v>
          </cell>
          <cell r="H439">
            <v>0</v>
          </cell>
          <cell r="I439" t="str">
            <v>BIOSOL SACHET 20 ML+5 ML PROMO 12+1</v>
          </cell>
          <cell r="J439" t="str">
            <v>8992745540892</v>
          </cell>
          <cell r="K439">
            <v>30020000020000</v>
          </cell>
        </row>
        <row r="440">
          <cell r="G440">
            <v>0</v>
          </cell>
          <cell r="H440">
            <v>0</v>
          </cell>
          <cell r="I440" t="str">
            <v>BIOSOL POUCH 400 ML</v>
          </cell>
          <cell r="J440" t="str">
            <v>8992745730118</v>
          </cell>
          <cell r="K440">
            <v>30020000400000</v>
          </cell>
        </row>
        <row r="441">
          <cell r="G441">
            <v>0</v>
          </cell>
          <cell r="H441">
            <v>0</v>
          </cell>
          <cell r="I441" t="str">
            <v>BIOSOL POUCH 400 ML BUY 1 GET 1</v>
          </cell>
          <cell r="J441" t="str">
            <v>8992745730118</v>
          </cell>
          <cell r="K441">
            <v>30020000400001</v>
          </cell>
        </row>
        <row r="442">
          <cell r="G442">
            <v>0</v>
          </cell>
          <cell r="H442">
            <v>0</v>
          </cell>
          <cell r="I442" t="str">
            <v>BIOSOL POUCH REGULAR 700ML</v>
          </cell>
          <cell r="J442" t="str">
            <v>8992745730217</v>
          </cell>
          <cell r="K442">
            <v>30020000700000</v>
          </cell>
        </row>
        <row r="443">
          <cell r="G443">
            <v>0</v>
          </cell>
          <cell r="H443">
            <v>0</v>
          </cell>
          <cell r="I443" t="str">
            <v>BIOSOL POUCH 700 ML BUY 1 GET 1</v>
          </cell>
          <cell r="J443" t="str">
            <v>8992745730217</v>
          </cell>
          <cell r="K443">
            <v>30020000700001</v>
          </cell>
        </row>
        <row r="444">
          <cell r="G444">
            <v>0</v>
          </cell>
          <cell r="H444">
            <v>0</v>
          </cell>
          <cell r="I444" t="str">
            <v>LEM Lalat Kertas CapGajah 3s</v>
          </cell>
          <cell r="J444" t="str">
            <v>8992745195214</v>
          </cell>
          <cell r="K444">
            <v>30031010003000</v>
          </cell>
        </row>
        <row r="445">
          <cell r="G445">
            <v>0</v>
          </cell>
          <cell r="H445">
            <v>0</v>
          </cell>
          <cell r="I445" t="str">
            <v>LEM Lalat CapGajah Stick 12s New</v>
          </cell>
          <cell r="J445" t="str">
            <v>8992748195402</v>
          </cell>
          <cell r="K445">
            <v>30031020012000</v>
          </cell>
        </row>
        <row r="446">
          <cell r="G446">
            <v>0</v>
          </cell>
          <cell r="H446">
            <v>0</v>
          </cell>
          <cell r="I446" t="str">
            <v>LEM TUBE CAP GAJAH 50ML.</v>
          </cell>
          <cell r="J446" t="str">
            <v>8992745000457</v>
          </cell>
          <cell r="K446">
            <v>30032000050010</v>
          </cell>
        </row>
        <row r="447">
          <cell r="G447">
            <v>0</v>
          </cell>
          <cell r="H447">
            <v>0</v>
          </cell>
          <cell r="I447" t="str">
            <v>LEM Tube CapGajah 100ml</v>
          </cell>
          <cell r="J447" t="str">
            <v>8992748195204</v>
          </cell>
          <cell r="K447">
            <v>30032000100010</v>
          </cell>
        </row>
        <row r="448"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30032030060000</v>
          </cell>
        </row>
        <row r="449">
          <cell r="G449">
            <v>0</v>
          </cell>
          <cell r="H449">
            <v>0</v>
          </cell>
          <cell r="I449" t="str">
            <v>LEM TIKUS TRAP CAP GAJAH</v>
          </cell>
          <cell r="J449" t="str">
            <v>8992748195303</v>
          </cell>
          <cell r="K449">
            <v>30032030060000</v>
          </cell>
        </row>
        <row r="450"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30032030060001</v>
          </cell>
        </row>
        <row r="451"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30032030070000</v>
          </cell>
        </row>
        <row r="452"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30033000750000</v>
          </cell>
        </row>
        <row r="453">
          <cell r="G453">
            <v>0</v>
          </cell>
          <cell r="H453">
            <v>0</v>
          </cell>
          <cell r="I453" t="str">
            <v>Carrera Dashb.Cleaner Btl.175m</v>
          </cell>
          <cell r="J453" t="str">
            <v>8992746700806</v>
          </cell>
          <cell r="K453">
            <v>30040010175000</v>
          </cell>
        </row>
        <row r="454"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30040020225010</v>
          </cell>
        </row>
        <row r="455">
          <cell r="G455">
            <v>0</v>
          </cell>
          <cell r="H455">
            <v>0</v>
          </cell>
          <cell r="I455" t="str">
            <v>Carrera Pengkilap Ban 200 ml</v>
          </cell>
          <cell r="J455" t="str">
            <v>8992746700417</v>
          </cell>
          <cell r="K455">
            <v>30040040200020</v>
          </cell>
        </row>
        <row r="456"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30040070250000</v>
          </cell>
        </row>
        <row r="457"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30040081005050</v>
          </cell>
        </row>
        <row r="458"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30040120020050</v>
          </cell>
        </row>
        <row r="459"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30041020250010</v>
          </cell>
        </row>
        <row r="460">
          <cell r="G460">
            <v>0</v>
          </cell>
          <cell r="H460">
            <v>0</v>
          </cell>
          <cell r="I460" t="str">
            <v>Carrera Wash&amp; Wax Refill 400ml</v>
          </cell>
          <cell r="J460" t="str">
            <v>8992745700401</v>
          </cell>
          <cell r="K460">
            <v>30041100180020</v>
          </cell>
        </row>
        <row r="461">
          <cell r="G461">
            <v>0</v>
          </cell>
          <cell r="H461">
            <v>0</v>
          </cell>
          <cell r="I461" t="str">
            <v>Carrera Motor Chain Lube 110 ml</v>
          </cell>
          <cell r="J461" t="str">
            <v>8992745380665</v>
          </cell>
          <cell r="K461">
            <v>30042030110000</v>
          </cell>
        </row>
        <row r="462">
          <cell r="G462">
            <v>0</v>
          </cell>
          <cell r="H462">
            <v>0</v>
          </cell>
          <cell r="I462" t="str">
            <v>CARRERA P`KILAP BAN FOAM  400ML</v>
          </cell>
          <cell r="J462" t="str">
            <v>8992745705314</v>
          </cell>
          <cell r="K462">
            <v>30043040400000</v>
          </cell>
        </row>
        <row r="463"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30044050060030</v>
          </cell>
        </row>
        <row r="464"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30044060100000</v>
          </cell>
        </row>
        <row r="465">
          <cell r="G465">
            <v>0</v>
          </cell>
          <cell r="H465">
            <v>0</v>
          </cell>
          <cell r="I465" t="str">
            <v>Carrera PolesMtr SG PUMP 100ml</v>
          </cell>
          <cell r="J465" t="str">
            <v>8992745705284</v>
          </cell>
          <cell r="K465">
            <v>30044060100040</v>
          </cell>
        </row>
        <row r="466">
          <cell r="G466">
            <v>0</v>
          </cell>
          <cell r="H466">
            <v>0</v>
          </cell>
          <cell r="I466" t="str">
            <v>Carrera Shampoo Mobil 400 ml</v>
          </cell>
          <cell r="J466" t="str">
            <v>8992746700844</v>
          </cell>
          <cell r="K466">
            <v>30045050400020</v>
          </cell>
        </row>
        <row r="467">
          <cell r="G467">
            <v>0</v>
          </cell>
          <cell r="H467">
            <v>0</v>
          </cell>
          <cell r="I467" t="str">
            <v>Carrera Shampoo Mobil 800 ml</v>
          </cell>
          <cell r="J467" t="str">
            <v>8992746700875</v>
          </cell>
          <cell r="K467">
            <v>30045050800020</v>
          </cell>
        </row>
        <row r="468">
          <cell r="G468">
            <v>0</v>
          </cell>
          <cell r="H468">
            <v>0</v>
          </cell>
          <cell r="I468" t="str">
            <v>Carrera SHAMPOOMotor 24`S 20ml</v>
          </cell>
          <cell r="J468" t="str">
            <v>8992746700769</v>
          </cell>
          <cell r="K468">
            <v>30045060020010</v>
          </cell>
        </row>
        <row r="469">
          <cell r="G469">
            <v>0</v>
          </cell>
          <cell r="H469">
            <v>0</v>
          </cell>
          <cell r="I469" t="str">
            <v>CARRERA SPON SABUT MOBIL</v>
          </cell>
          <cell r="J469" t="str">
            <v>8992745700913</v>
          </cell>
          <cell r="K469">
            <v>30046050180010</v>
          </cell>
        </row>
        <row r="470">
          <cell r="G470">
            <v>0</v>
          </cell>
          <cell r="H470">
            <v>0</v>
          </cell>
          <cell r="I470" t="str">
            <v>CARRERA SPON MOTOR</v>
          </cell>
          <cell r="J470" t="str">
            <v>8992745705031</v>
          </cell>
          <cell r="K470">
            <v>30046060180010</v>
          </cell>
        </row>
        <row r="471">
          <cell r="G471">
            <v>0</v>
          </cell>
          <cell r="H471">
            <v>0</v>
          </cell>
          <cell r="I471" t="str">
            <v>Carrera Spon Serba Guna</v>
          </cell>
          <cell r="J471" t="str">
            <v>8992745700951</v>
          </cell>
          <cell r="K471">
            <v>30046090180010</v>
          </cell>
        </row>
        <row r="472">
          <cell r="G472">
            <v>0</v>
          </cell>
          <cell r="H472">
            <v>0</v>
          </cell>
          <cell r="I472" t="str">
            <v>Carrera XP-1000 Pelumas 200ml</v>
          </cell>
          <cell r="J472" t="str">
            <v>8992746700738</v>
          </cell>
          <cell r="K472">
            <v>30047110200000</v>
          </cell>
        </row>
        <row r="473"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30048120060000</v>
          </cell>
        </row>
        <row r="474">
          <cell r="G474">
            <v>0</v>
          </cell>
          <cell r="H474">
            <v>0</v>
          </cell>
          <cell r="I474" t="str">
            <v>FOGO LEMARI PAPER PRINCESS 12G</v>
          </cell>
          <cell r="J474" t="str">
            <v>8992745330134</v>
          </cell>
          <cell r="K474">
            <v>30050010012000</v>
          </cell>
        </row>
        <row r="475"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30050020030000</v>
          </cell>
        </row>
        <row r="476">
          <cell r="G476">
            <v>0</v>
          </cell>
          <cell r="H476">
            <v>0</v>
          </cell>
          <cell r="I476" t="str">
            <v>Fogo Lemari Floral 30 gr</v>
          </cell>
          <cell r="J476" t="str">
            <v>8992745330110</v>
          </cell>
          <cell r="K476">
            <v>30050030030000</v>
          </cell>
        </row>
        <row r="477">
          <cell r="G477">
            <v>0</v>
          </cell>
          <cell r="H477">
            <v>0</v>
          </cell>
          <cell r="I477" t="str">
            <v>Fogo Lemari Fresh 30 gr</v>
          </cell>
          <cell r="J477" t="str">
            <v>8992745330127</v>
          </cell>
          <cell r="K477">
            <v>30050040030000</v>
          </cell>
        </row>
        <row r="478"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30061010035001</v>
          </cell>
        </row>
        <row r="479"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30070010150000</v>
          </cell>
        </row>
        <row r="480"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30070010150000</v>
          </cell>
        </row>
        <row r="481"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30070010150000</v>
          </cell>
        </row>
        <row r="482">
          <cell r="G482">
            <v>0</v>
          </cell>
          <cell r="H482">
            <v>0</v>
          </cell>
          <cell r="I482" t="str">
            <v>HIT AEROSOL LILY BLOSSOM 150ML 13.000.</v>
          </cell>
          <cell r="J482" t="str">
            <v>8992745480426</v>
          </cell>
          <cell r="K482">
            <v>30070010150000</v>
          </cell>
        </row>
        <row r="483">
          <cell r="G483">
            <v>0</v>
          </cell>
          <cell r="H483">
            <v>0</v>
          </cell>
          <cell r="I483" t="str">
            <v>HIT AEROSOL LILY BLOSSOM 150+25ML EXTRA</v>
          </cell>
          <cell r="J483" t="str">
            <v>8992745480426</v>
          </cell>
          <cell r="K483">
            <v>30070010150000</v>
          </cell>
        </row>
        <row r="484"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30070010180000</v>
          </cell>
        </row>
        <row r="485"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30070010200000</v>
          </cell>
        </row>
        <row r="486"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30070010200000</v>
          </cell>
        </row>
        <row r="487"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30070010200000</v>
          </cell>
        </row>
        <row r="488">
          <cell r="G488">
            <v>0</v>
          </cell>
          <cell r="H488">
            <v>0</v>
          </cell>
          <cell r="I488" t="str">
            <v>HIT AER LILY BLOSSOM 180ml DF</v>
          </cell>
          <cell r="J488" t="str">
            <v>8992745140955</v>
          </cell>
          <cell r="K488">
            <v>30070010200000</v>
          </cell>
        </row>
        <row r="489">
          <cell r="G489">
            <v>0</v>
          </cell>
          <cell r="H489">
            <v>0</v>
          </cell>
          <cell r="I489" t="str">
            <v>HIT AEROSOL LILY BLOSSOM 180+30ML EXTRA</v>
          </cell>
          <cell r="J489" t="str">
            <v>8992745140955</v>
          </cell>
          <cell r="K489">
            <v>30070010200000</v>
          </cell>
        </row>
        <row r="490"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30070010200011</v>
          </cell>
        </row>
        <row r="491"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30070010400000</v>
          </cell>
        </row>
        <row r="492"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30070010415000</v>
          </cell>
        </row>
        <row r="493">
          <cell r="G493">
            <v>0</v>
          </cell>
          <cell r="H493">
            <v>0</v>
          </cell>
          <cell r="I493" t="str">
            <v>HIT AER LILY BLOSSOM 400ML</v>
          </cell>
          <cell r="J493" t="str">
            <v>8992745705420</v>
          </cell>
          <cell r="K493">
            <v>30070010415000</v>
          </cell>
        </row>
        <row r="494"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30070010415000</v>
          </cell>
        </row>
        <row r="495"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30070010415002</v>
          </cell>
        </row>
        <row r="496"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30070010600000</v>
          </cell>
        </row>
        <row r="497">
          <cell r="G497">
            <v>0</v>
          </cell>
          <cell r="H497">
            <v>0</v>
          </cell>
          <cell r="I497" t="str">
            <v>HIT AER LILY BLOSSOM 600ML</v>
          </cell>
          <cell r="J497" t="str">
            <v>8992745140962</v>
          </cell>
          <cell r="K497">
            <v>30070010600000</v>
          </cell>
        </row>
        <row r="498"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30070010600000</v>
          </cell>
        </row>
        <row r="499">
          <cell r="G499">
            <v>0</v>
          </cell>
          <cell r="H499">
            <v>0</v>
          </cell>
          <cell r="I499" t="str">
            <v>HIT AER LILY BLOSSOM 600+50ML EXTRA</v>
          </cell>
          <cell r="J499" t="str">
            <v>8992745140962</v>
          </cell>
          <cell r="K499">
            <v>30070010600000</v>
          </cell>
        </row>
        <row r="500"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30070010600002</v>
          </cell>
        </row>
        <row r="501"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30070010600003</v>
          </cell>
        </row>
        <row r="502"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30070020150000</v>
          </cell>
        </row>
        <row r="503"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30070020150000</v>
          </cell>
        </row>
        <row r="504"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30070020150000</v>
          </cell>
        </row>
        <row r="505">
          <cell r="G505">
            <v>0</v>
          </cell>
          <cell r="H505">
            <v>0</v>
          </cell>
          <cell r="I505" t="str">
            <v>HIT AEROSOL ORANGE 150ML 13.000.</v>
          </cell>
          <cell r="J505" t="str">
            <v>8992745480419</v>
          </cell>
          <cell r="K505">
            <v>30070020150000</v>
          </cell>
        </row>
        <row r="506">
          <cell r="G506">
            <v>0</v>
          </cell>
          <cell r="H506">
            <v>0</v>
          </cell>
          <cell r="I506" t="str">
            <v>HIT AEROSOL ORANGE 150+25ML EXTRA</v>
          </cell>
          <cell r="J506" t="str">
            <v>8992745480419</v>
          </cell>
          <cell r="K506">
            <v>30070020150000</v>
          </cell>
        </row>
        <row r="507"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30070020180000</v>
          </cell>
        </row>
        <row r="508"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30070020180000</v>
          </cell>
        </row>
        <row r="509"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30070020200000</v>
          </cell>
        </row>
        <row r="510"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30070020200000</v>
          </cell>
        </row>
        <row r="511">
          <cell r="G511">
            <v>0</v>
          </cell>
          <cell r="H511">
            <v>0</v>
          </cell>
          <cell r="I511" t="str">
            <v>HIT AER ORANGE 180ml DF</v>
          </cell>
          <cell r="J511" t="str">
            <v>8992745120407</v>
          </cell>
          <cell r="K511">
            <v>30070020200000</v>
          </cell>
        </row>
        <row r="512">
          <cell r="G512">
            <v>0</v>
          </cell>
          <cell r="H512">
            <v>0</v>
          </cell>
          <cell r="I512" t="str">
            <v>HIT AER ORANGE 180+30ML EXTRA</v>
          </cell>
          <cell r="J512" t="str">
            <v>8992745120407</v>
          </cell>
          <cell r="K512">
            <v>30070020200000</v>
          </cell>
        </row>
        <row r="513"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30070020200011</v>
          </cell>
        </row>
        <row r="514"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30070020415000</v>
          </cell>
        </row>
        <row r="515">
          <cell r="G515">
            <v>0</v>
          </cell>
          <cell r="H515">
            <v>0</v>
          </cell>
          <cell r="I515" t="str">
            <v>HIT AER ORANGE 400ML</v>
          </cell>
          <cell r="J515" t="str">
            <v>8992745120469</v>
          </cell>
          <cell r="K515">
            <v>30070020415000</v>
          </cell>
        </row>
        <row r="516">
          <cell r="G516">
            <v>0</v>
          </cell>
          <cell r="H516">
            <v>0</v>
          </cell>
          <cell r="I516" t="str">
            <v>HIT AER ORANGE 400+40ML EXTRA</v>
          </cell>
          <cell r="J516" t="str">
            <v>8992745120469</v>
          </cell>
          <cell r="K516">
            <v>30070020415000</v>
          </cell>
        </row>
        <row r="517"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30070020415002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30070020600000</v>
          </cell>
        </row>
        <row r="519">
          <cell r="G519">
            <v>0</v>
          </cell>
          <cell r="H519">
            <v>0</v>
          </cell>
          <cell r="I519" t="str">
            <v>HIT AER ORANGE 600ML</v>
          </cell>
          <cell r="J519" t="str">
            <v>8992745120476</v>
          </cell>
          <cell r="K519">
            <v>30070020600000</v>
          </cell>
        </row>
        <row r="520"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30070020600000</v>
          </cell>
        </row>
        <row r="521">
          <cell r="G521">
            <v>0</v>
          </cell>
          <cell r="H521">
            <v>0</v>
          </cell>
          <cell r="I521" t="str">
            <v>HIT AER ORANGE 600+50ML EXTRA</v>
          </cell>
          <cell r="J521" t="str">
            <v>8992745120476</v>
          </cell>
          <cell r="K521">
            <v>30070020600000</v>
          </cell>
        </row>
        <row r="522"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30070020600002</v>
          </cell>
        </row>
        <row r="523"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30070020600003</v>
          </cell>
        </row>
        <row r="524"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30070020600011</v>
          </cell>
        </row>
        <row r="525">
          <cell r="G525">
            <v>0</v>
          </cell>
          <cell r="H525">
            <v>0</v>
          </cell>
          <cell r="I525" t="str">
            <v>HIT AER ORANGE 750ML.</v>
          </cell>
          <cell r="J525" t="str">
            <v>8992745000020</v>
          </cell>
          <cell r="K525">
            <v>30070020750000</v>
          </cell>
        </row>
        <row r="526">
          <cell r="G526">
            <v>0</v>
          </cell>
          <cell r="H526">
            <v>0</v>
          </cell>
          <cell r="I526" t="str">
            <v>HIT AER COTTON POWDER 400ML.</v>
          </cell>
          <cell r="J526" t="str">
            <v>8992745000631</v>
          </cell>
          <cell r="K526">
            <v>30070030400000</v>
          </cell>
        </row>
        <row r="527">
          <cell r="G527">
            <v>0</v>
          </cell>
          <cell r="H527">
            <v>0</v>
          </cell>
          <cell r="I527" t="str">
            <v>HIT AER COTTON POWDER 400+40ML EXTRA</v>
          </cell>
          <cell r="J527" t="str">
            <v>8992745000631</v>
          </cell>
          <cell r="K527">
            <v>30070030400000</v>
          </cell>
        </row>
        <row r="528">
          <cell r="G528">
            <v>0</v>
          </cell>
          <cell r="H528">
            <v>0</v>
          </cell>
          <cell r="I528" t="str">
            <v>HIT AER COTTON POWDER 600ML.</v>
          </cell>
          <cell r="J528" t="str">
            <v>8992745000648</v>
          </cell>
          <cell r="K528">
            <v>30070030600000</v>
          </cell>
        </row>
        <row r="529">
          <cell r="G529">
            <v>0</v>
          </cell>
          <cell r="H529">
            <v>0</v>
          </cell>
          <cell r="I529" t="str">
            <v>HIT AER COTTON POWDER 600+50ML EXTRA</v>
          </cell>
          <cell r="J529" t="str">
            <v>8992745000648</v>
          </cell>
          <cell r="K529">
            <v>30070030600000</v>
          </cell>
        </row>
        <row r="530">
          <cell r="G530">
            <v>0</v>
          </cell>
          <cell r="H530">
            <v>0</v>
          </cell>
          <cell r="I530" t="str">
            <v>HIT AEROSOL COTTON POWDER 750ML</v>
          </cell>
          <cell r="J530" t="str">
            <v>8992745001232</v>
          </cell>
          <cell r="K530">
            <v>30070030750000</v>
          </cell>
        </row>
        <row r="531">
          <cell r="G531">
            <v>0</v>
          </cell>
          <cell r="H531">
            <v>0</v>
          </cell>
          <cell r="I531" t="str">
            <v>HIT AER FRESH CITRUS 600ML</v>
          </cell>
          <cell r="J531" t="str">
            <v>8992745130406</v>
          </cell>
          <cell r="K531">
            <v>30070050600000</v>
          </cell>
        </row>
        <row r="532"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30070050600000</v>
          </cell>
        </row>
        <row r="533">
          <cell r="G533">
            <v>0</v>
          </cell>
          <cell r="H533">
            <v>0</v>
          </cell>
          <cell r="I533" t="str">
            <v>HIT AER FRESH CITRUS 600+50ML EXTRA</v>
          </cell>
          <cell r="J533" t="str">
            <v>8992745130406</v>
          </cell>
          <cell r="K533">
            <v>30070050600000</v>
          </cell>
        </row>
        <row r="534"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30070050600000</v>
          </cell>
        </row>
        <row r="535"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30070070150000</v>
          </cell>
        </row>
        <row r="536"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30070070150000</v>
          </cell>
        </row>
        <row r="537">
          <cell r="G537">
            <v>0</v>
          </cell>
          <cell r="H537">
            <v>0</v>
          </cell>
          <cell r="I537" t="str">
            <v>HIT AEROSOL PINK BLOSSOM 150ML NP</v>
          </cell>
          <cell r="J537" t="str">
            <v>8992745480228</v>
          </cell>
          <cell r="K537">
            <v>30070070150001</v>
          </cell>
        </row>
        <row r="538">
          <cell r="G538">
            <v>0</v>
          </cell>
          <cell r="H538">
            <v>0</v>
          </cell>
          <cell r="I538" t="str">
            <v>HIT AEROSOL PINK BLOSSOM 150ML 13.000.</v>
          </cell>
          <cell r="J538" t="str">
            <v>8992745480228</v>
          </cell>
          <cell r="K538">
            <v>30070070150001</v>
          </cell>
        </row>
        <row r="539">
          <cell r="G539">
            <v>0</v>
          </cell>
          <cell r="H539">
            <v>0</v>
          </cell>
          <cell r="I539" t="str">
            <v>HIT AEROSOL PINK BLOSSOM 150+25ML EXTRA</v>
          </cell>
          <cell r="J539" t="str">
            <v>8992745480228</v>
          </cell>
          <cell r="K539">
            <v>30070070150001</v>
          </cell>
        </row>
        <row r="540">
          <cell r="G540">
            <v>0</v>
          </cell>
          <cell r="H540">
            <v>0</v>
          </cell>
          <cell r="I540" t="str">
            <v>HIT AER PINK BLOSSOM 200ML</v>
          </cell>
          <cell r="J540" t="str">
            <v>8992745480112</v>
          </cell>
          <cell r="K540">
            <v>30070070200000</v>
          </cell>
        </row>
        <row r="541">
          <cell r="G541">
            <v>0</v>
          </cell>
          <cell r="H541">
            <v>0</v>
          </cell>
          <cell r="I541" t="str">
            <v>HIT AER PINK BLOSSOM 180ml DF</v>
          </cell>
          <cell r="J541" t="str">
            <v>8992745480112</v>
          </cell>
          <cell r="K541">
            <v>30070070200000</v>
          </cell>
        </row>
        <row r="542">
          <cell r="G542">
            <v>0</v>
          </cell>
          <cell r="H542">
            <v>0</v>
          </cell>
          <cell r="I542" t="str">
            <v>HIT AER PINK BLOSSOM 180+30ML EXTRA</v>
          </cell>
          <cell r="J542" t="str">
            <v>8992745480112</v>
          </cell>
          <cell r="K542">
            <v>30070070200000</v>
          </cell>
        </row>
        <row r="543"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30070070200000</v>
          </cell>
        </row>
        <row r="544"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30070070400000</v>
          </cell>
        </row>
        <row r="545">
          <cell r="G545">
            <v>0</v>
          </cell>
          <cell r="H545">
            <v>0</v>
          </cell>
          <cell r="I545" t="str">
            <v>HIT AER PINK BLOSSOM 400ML</v>
          </cell>
          <cell r="J545" t="str">
            <v>8992745480488</v>
          </cell>
          <cell r="K545">
            <v>30070070400000</v>
          </cell>
        </row>
        <row r="546">
          <cell r="G546">
            <v>0</v>
          </cell>
          <cell r="H546">
            <v>0</v>
          </cell>
          <cell r="I546" t="str">
            <v>HIT AER PINK BLOSSOM 400+40ML EXTRA</v>
          </cell>
          <cell r="J546" t="str">
            <v>8992745480488</v>
          </cell>
          <cell r="K546">
            <v>30070070400000</v>
          </cell>
        </row>
        <row r="547"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30070080600000</v>
          </cell>
        </row>
        <row r="548"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30070080600003</v>
          </cell>
        </row>
        <row r="549"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30070090200000</v>
          </cell>
        </row>
        <row r="550"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30070090200000</v>
          </cell>
        </row>
        <row r="551">
          <cell r="G551">
            <v>0</v>
          </cell>
          <cell r="H551">
            <v>0</v>
          </cell>
          <cell r="I551" t="str">
            <v>HIT AER JAPANESE SAKURA 180ml DF</v>
          </cell>
          <cell r="J551" t="str">
            <v>8992745480495</v>
          </cell>
          <cell r="K551">
            <v>30070090200000</v>
          </cell>
        </row>
        <row r="552">
          <cell r="G552">
            <v>0</v>
          </cell>
          <cell r="H552">
            <v>0</v>
          </cell>
          <cell r="I552" t="str">
            <v>HIT AER JAPANESE SAKURA 180+30ML EXTRA</v>
          </cell>
          <cell r="J552" t="str">
            <v>8992745480495</v>
          </cell>
          <cell r="K552">
            <v>30070090200000</v>
          </cell>
        </row>
        <row r="553"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30070090400000</v>
          </cell>
        </row>
        <row r="554">
          <cell r="G554">
            <v>0</v>
          </cell>
          <cell r="H554">
            <v>0</v>
          </cell>
          <cell r="I554" t="str">
            <v>HIT AER JAPANESE SAKURA 400ML</v>
          </cell>
          <cell r="J554" t="str">
            <v>8992745480617</v>
          </cell>
          <cell r="K554">
            <v>30070090400000</v>
          </cell>
        </row>
        <row r="555">
          <cell r="G555">
            <v>0</v>
          </cell>
          <cell r="H555">
            <v>0</v>
          </cell>
          <cell r="I555" t="str">
            <v>HIT AER JAPANESE SAKURA 400ML SN   </v>
          </cell>
          <cell r="J555" t="str">
            <v>8992745480617</v>
          </cell>
          <cell r="K555">
            <v>30070090400000</v>
          </cell>
        </row>
        <row r="556">
          <cell r="G556">
            <v>0</v>
          </cell>
          <cell r="H556">
            <v>0</v>
          </cell>
          <cell r="I556" t="str">
            <v>HIT AER JAPANESE SAKURA 400+40ML EXTRA</v>
          </cell>
          <cell r="J556" t="str">
            <v>8992745480617</v>
          </cell>
          <cell r="K556">
            <v>30070090400000</v>
          </cell>
        </row>
        <row r="557"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30070090600000</v>
          </cell>
        </row>
        <row r="558">
          <cell r="G558">
            <v>0</v>
          </cell>
          <cell r="H558">
            <v>0</v>
          </cell>
          <cell r="I558" t="str">
            <v>HIT AER JAPANESE SAKURA 600ML</v>
          </cell>
          <cell r="J558" t="str">
            <v>8992745480501</v>
          </cell>
          <cell r="K558">
            <v>30070090600000</v>
          </cell>
        </row>
        <row r="559">
          <cell r="G559">
            <v>0</v>
          </cell>
          <cell r="H559">
            <v>0</v>
          </cell>
          <cell r="I559" t="str">
            <v>HIT AER JAPANESE SAKURA 600ML SN</v>
          </cell>
          <cell r="J559" t="str">
            <v>8992745480501</v>
          </cell>
          <cell r="K559">
            <v>30070090600000</v>
          </cell>
        </row>
        <row r="560">
          <cell r="G560">
            <v>0</v>
          </cell>
          <cell r="H560">
            <v>0</v>
          </cell>
          <cell r="I560" t="str">
            <v>HIT AER JAPANESE SAKURA 600+50ML EXTRA</v>
          </cell>
          <cell r="J560" t="str">
            <v>8992745480501</v>
          </cell>
          <cell r="K560">
            <v>30070090600000</v>
          </cell>
        </row>
        <row r="561">
          <cell r="G561">
            <v>0</v>
          </cell>
          <cell r="H561">
            <v>0</v>
          </cell>
          <cell r="I561" t="str">
            <v>HIT AER LAVENDER BREEZE 400ML</v>
          </cell>
          <cell r="J561" t="str">
            <v>8992745000365</v>
          </cell>
          <cell r="K561">
            <v>30070100400000</v>
          </cell>
        </row>
        <row r="562">
          <cell r="G562">
            <v>0</v>
          </cell>
          <cell r="H562">
            <v>0</v>
          </cell>
          <cell r="I562" t="str">
            <v>HIT AER LAVENDER BREZEE 400+40ML EXTRA</v>
          </cell>
          <cell r="J562" t="str">
            <v>8992745000365</v>
          </cell>
          <cell r="K562">
            <v>30070100400000</v>
          </cell>
        </row>
        <row r="563">
          <cell r="G563">
            <v>0</v>
          </cell>
          <cell r="H563">
            <v>0</v>
          </cell>
          <cell r="I563" t="str">
            <v>HIT AER LAVENDER BREEZE 600ML</v>
          </cell>
          <cell r="J563" t="str">
            <v>8992745000273</v>
          </cell>
          <cell r="K563">
            <v>30070100600000</v>
          </cell>
        </row>
        <row r="564">
          <cell r="G564">
            <v>0</v>
          </cell>
          <cell r="H564">
            <v>0</v>
          </cell>
          <cell r="I564" t="str">
            <v>HIT AER LAVENDER BREZEE 600+50ML EXTRA</v>
          </cell>
          <cell r="J564" t="str">
            <v>8992745000273</v>
          </cell>
          <cell r="K564">
            <v>30070100600000</v>
          </cell>
        </row>
        <row r="565">
          <cell r="G565">
            <v>0</v>
          </cell>
          <cell r="H565">
            <v>0</v>
          </cell>
          <cell r="I565" t="str">
            <v>HIT AER LILY BLOSSOM 750ML.</v>
          </cell>
          <cell r="J565" t="str">
            <v>8992745000013</v>
          </cell>
          <cell r="K565">
            <v>30070100750000</v>
          </cell>
        </row>
        <row r="566">
          <cell r="G566">
            <v>0</v>
          </cell>
          <cell r="H566">
            <v>0</v>
          </cell>
          <cell r="I566" t="str">
            <v>HIT AEROSOL LAVENDER BREEZE 750ML.</v>
          </cell>
          <cell r="J566" t="str">
            <v>8992745000440</v>
          </cell>
          <cell r="K566">
            <v>30070110750000</v>
          </cell>
        </row>
        <row r="567"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30071030200000</v>
          </cell>
        </row>
        <row r="568"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30071030415000</v>
          </cell>
        </row>
        <row r="569"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30071030600000</v>
          </cell>
        </row>
        <row r="570"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30071040200000</v>
          </cell>
        </row>
        <row r="571"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30071040200010</v>
          </cell>
        </row>
        <row r="572"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30071050200000</v>
          </cell>
        </row>
        <row r="573"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30071050415000</v>
          </cell>
        </row>
        <row r="574">
          <cell r="G574">
            <v>0</v>
          </cell>
          <cell r="H574">
            <v>0</v>
          </cell>
          <cell r="I574" t="str">
            <v>HIT AER FRESH CITRUS 400ML</v>
          </cell>
          <cell r="J574" t="str">
            <v>8992745120957</v>
          </cell>
          <cell r="K574">
            <v>30071050415000</v>
          </cell>
        </row>
        <row r="575"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30071050415000</v>
          </cell>
        </row>
        <row r="576">
          <cell r="G576">
            <v>0</v>
          </cell>
          <cell r="H576">
            <v>0</v>
          </cell>
          <cell r="I576" t="str">
            <v>HIT AER FRESH CITRUS 400+40ML EXTRA</v>
          </cell>
          <cell r="J576" t="str">
            <v>8992745120957</v>
          </cell>
          <cell r="K576">
            <v>30071050415000</v>
          </cell>
        </row>
        <row r="577"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30071050600000</v>
          </cell>
        </row>
        <row r="578"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30071050600000</v>
          </cell>
        </row>
        <row r="579"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30071050600011</v>
          </cell>
        </row>
        <row r="580"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30071060415000</v>
          </cell>
        </row>
        <row r="581"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30071060600000</v>
          </cell>
        </row>
        <row r="582"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30071060600011</v>
          </cell>
        </row>
        <row r="583"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30071070600000</v>
          </cell>
        </row>
        <row r="584">
          <cell r="G584">
            <v>0</v>
          </cell>
          <cell r="H584">
            <v>0</v>
          </cell>
          <cell r="I584" t="str">
            <v>HIT AER PINK BLOSSOM 600ML</v>
          </cell>
          <cell r="J584" t="str">
            <v>8992745610311</v>
          </cell>
          <cell r="K584">
            <v>30071070600000</v>
          </cell>
        </row>
        <row r="585"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30071070600000</v>
          </cell>
        </row>
        <row r="586">
          <cell r="G586">
            <v>0</v>
          </cell>
          <cell r="H586">
            <v>0</v>
          </cell>
          <cell r="I586" t="str">
            <v>HIT AER PINK BLOSSOM 600+50ML EXTRA</v>
          </cell>
          <cell r="J586" t="str">
            <v>8992745610311</v>
          </cell>
          <cell r="K586">
            <v>30071070600000</v>
          </cell>
        </row>
        <row r="587">
          <cell r="G587">
            <v>0</v>
          </cell>
          <cell r="H587">
            <v>0</v>
          </cell>
          <cell r="I587" t="str">
            <v>HIT ANTI KECOA GEL 20 GR</v>
          </cell>
          <cell r="J587" t="str">
            <v>8992745560630</v>
          </cell>
          <cell r="K587">
            <v>30080010020000</v>
          </cell>
        </row>
        <row r="588">
          <cell r="G588">
            <v>0</v>
          </cell>
          <cell r="H588">
            <v>0</v>
          </cell>
          <cell r="I588" t="str">
            <v>HIT ANTI KECOA GEL 20 GR FB</v>
          </cell>
          <cell r="J588" t="str">
            <v>8992745560630</v>
          </cell>
          <cell r="K588">
            <v>30080010020000</v>
          </cell>
        </row>
        <row r="589"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30080020150010</v>
          </cell>
        </row>
        <row r="590">
          <cell r="G590">
            <v>0</v>
          </cell>
          <cell r="H590">
            <v>0</v>
          </cell>
          <cell r="I590" t="str">
            <v>HIT ANTI KECOA AEROSOL 150ML NF.</v>
          </cell>
          <cell r="J590" t="str">
            <v>8992745560579</v>
          </cell>
          <cell r="K590">
            <v>30080020150010</v>
          </cell>
        </row>
        <row r="591"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30080020325010</v>
          </cell>
        </row>
        <row r="592"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30090010225002</v>
          </cell>
        </row>
        <row r="593"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30090020225002</v>
          </cell>
        </row>
        <row r="594">
          <cell r="G594">
            <v>0</v>
          </cell>
          <cell r="H594">
            <v>0</v>
          </cell>
          <cell r="I594" t="str">
            <v>HIT Electric Ekonomis +Lampu</v>
          </cell>
          <cell r="J594" t="str">
            <v>8992745120186</v>
          </cell>
          <cell r="K594">
            <v>30090030225003</v>
          </cell>
        </row>
        <row r="595">
          <cell r="G595">
            <v>0</v>
          </cell>
          <cell r="H595">
            <v>0</v>
          </cell>
          <cell r="I595" t="str">
            <v>HIT MAT GK DEVICE WITH CABLE 6S.</v>
          </cell>
          <cell r="J595" t="str">
            <v>8992745120186</v>
          </cell>
          <cell r="K595">
            <v>30090030225003</v>
          </cell>
        </row>
        <row r="596">
          <cell r="G596">
            <v>0</v>
          </cell>
          <cell r="H596">
            <v>0</v>
          </cell>
          <cell r="I596" t="str">
            <v>HIT MAT GK NEW DEVICE CABLE 6s CLASSIC</v>
          </cell>
          <cell r="J596" t="str">
            <v>8992745120186</v>
          </cell>
          <cell r="K596">
            <v>30090030225003</v>
          </cell>
        </row>
        <row r="597"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30090030225003</v>
          </cell>
        </row>
        <row r="598"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30100010175000</v>
          </cell>
        </row>
        <row r="599">
          <cell r="G599">
            <v>0</v>
          </cell>
          <cell r="H599">
            <v>0</v>
          </cell>
          <cell r="I599" t="str">
            <v>HIT LIQUID LILY BLOSSOM 175ML ND</v>
          </cell>
          <cell r="J599" t="str">
            <v>8992745120179</v>
          </cell>
          <cell r="K599">
            <v>30100010175000</v>
          </cell>
        </row>
        <row r="600">
          <cell r="G600">
            <v>0</v>
          </cell>
          <cell r="H600">
            <v>0</v>
          </cell>
          <cell r="I600" t="str">
            <v>HIT LIQ POUCH CLS LILY B 360ML</v>
          </cell>
          <cell r="J600" t="str">
            <v>8992745120056</v>
          </cell>
          <cell r="K600">
            <v>30100010360000</v>
          </cell>
        </row>
        <row r="601"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30100010700000</v>
          </cell>
        </row>
        <row r="602">
          <cell r="G602">
            <v>0</v>
          </cell>
          <cell r="H602">
            <v>0</v>
          </cell>
          <cell r="I602" t="str">
            <v>HIT Liq Pouch GTea Extra 360ml</v>
          </cell>
          <cell r="J602" t="str">
            <v>8992745120414</v>
          </cell>
          <cell r="K602">
            <v>30100020360000</v>
          </cell>
        </row>
        <row r="603">
          <cell r="G603">
            <v>0</v>
          </cell>
          <cell r="H603">
            <v>0</v>
          </cell>
          <cell r="I603" t="str">
            <v>HIT Liq Pouch GTea 700ml</v>
          </cell>
          <cell r="J603" t="str">
            <v>8992745120513</v>
          </cell>
          <cell r="K603">
            <v>30100020700000</v>
          </cell>
        </row>
        <row r="604"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30100030700002</v>
          </cell>
        </row>
        <row r="605">
          <cell r="G605">
            <v>0</v>
          </cell>
          <cell r="H605">
            <v>0</v>
          </cell>
          <cell r="I605" t="str">
            <v>HIT LIQUID LB 700ML BND HIT LB 175ML ND</v>
          </cell>
          <cell r="J605" t="str">
            <v>8992745120537</v>
          </cell>
          <cell r="K605">
            <v>30100030700002</v>
          </cell>
        </row>
        <row r="606">
          <cell r="G606">
            <v>0</v>
          </cell>
          <cell r="H606">
            <v>0</v>
          </cell>
          <cell r="I606" t="str">
            <v>HIT Spray Liq PouchOrange 360m</v>
          </cell>
          <cell r="J606" t="str">
            <v>8992745120131</v>
          </cell>
          <cell r="K606">
            <v>30100040360000</v>
          </cell>
        </row>
        <row r="607"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30100040700000</v>
          </cell>
        </row>
        <row r="608">
          <cell r="G608">
            <v>0</v>
          </cell>
          <cell r="H608">
            <v>0</v>
          </cell>
          <cell r="I608" t="str">
            <v>HIT LIQUID ORANGE 700ML ND</v>
          </cell>
          <cell r="J608" t="str">
            <v>8992745120216</v>
          </cell>
          <cell r="K608">
            <v>30100040700000</v>
          </cell>
        </row>
        <row r="609"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30110010004001</v>
          </cell>
        </row>
        <row r="610"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30110010004001</v>
          </cell>
        </row>
        <row r="611"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30110010004001</v>
          </cell>
        </row>
        <row r="612">
          <cell r="G612">
            <v>0</v>
          </cell>
          <cell r="H612">
            <v>0</v>
          </cell>
          <cell r="I612" t="str">
            <v>HIT MAGIC FLORAL 4+2S.</v>
          </cell>
          <cell r="J612" t="str">
            <v>8992745130246</v>
          </cell>
          <cell r="K612">
            <v>30110010004001</v>
          </cell>
        </row>
        <row r="613"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30110010010000</v>
          </cell>
        </row>
        <row r="614"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30110020003000</v>
          </cell>
        </row>
        <row r="615"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30110020004001</v>
          </cell>
        </row>
        <row r="616"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30110020004001</v>
          </cell>
        </row>
        <row r="617">
          <cell r="G617">
            <v>0</v>
          </cell>
          <cell r="H617">
            <v>0</v>
          </cell>
          <cell r="I617" t="str">
            <v>HIT MAGIC FRESH 4+2S.</v>
          </cell>
          <cell r="J617" t="str">
            <v>8992745130277</v>
          </cell>
          <cell r="K617">
            <v>30110020004001</v>
          </cell>
        </row>
        <row r="618"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30110030004001</v>
          </cell>
        </row>
        <row r="619"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30110060010000</v>
          </cell>
        </row>
        <row r="620"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30110070010000</v>
          </cell>
        </row>
        <row r="621"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30110070010000</v>
          </cell>
        </row>
        <row r="622">
          <cell r="G622">
            <v>0</v>
          </cell>
          <cell r="H622">
            <v>0</v>
          </cell>
          <cell r="I622" t="str">
            <v>HIT MAGIC FRESH 10S.</v>
          </cell>
          <cell r="J622" t="str">
            <v>8992745130284</v>
          </cell>
          <cell r="K622">
            <v>30110070010000</v>
          </cell>
        </row>
        <row r="623"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30110080010000</v>
          </cell>
        </row>
        <row r="624">
          <cell r="G624">
            <v>0</v>
          </cell>
          <cell r="H624">
            <v>0</v>
          </cell>
          <cell r="I624" t="str">
            <v>HIT MAGIC LILY BLOSSOM 10`S 0.15FU TH</v>
          </cell>
          <cell r="J624" t="str">
            <v>8992745999768</v>
          </cell>
          <cell r="K624">
            <v>30110080010000</v>
          </cell>
        </row>
        <row r="625"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30111040004000</v>
          </cell>
        </row>
        <row r="626"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30111040010000</v>
          </cell>
        </row>
        <row r="627">
          <cell r="G627">
            <v>0</v>
          </cell>
          <cell r="H627">
            <v>0</v>
          </cell>
          <cell r="I627" t="str">
            <v>HIT PIRAMIDA CLASSY LILY 10S</v>
          </cell>
          <cell r="J627" t="str">
            <v>8992745705635</v>
          </cell>
          <cell r="K627">
            <v>30111040010000</v>
          </cell>
        </row>
        <row r="628"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30111050004000</v>
          </cell>
        </row>
        <row r="629"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30111050010000</v>
          </cell>
        </row>
        <row r="630"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30111050010000</v>
          </cell>
        </row>
        <row r="631">
          <cell r="G631">
            <v>0</v>
          </cell>
          <cell r="H631">
            <v>0</v>
          </cell>
          <cell r="I631" t="str">
            <v>HIT PIRAMIDA FLORAL BLOSSOM 10S</v>
          </cell>
          <cell r="J631" t="str">
            <v>8992745705642</v>
          </cell>
          <cell r="K631">
            <v>30111050010000</v>
          </cell>
        </row>
        <row r="632">
          <cell r="G632">
            <v>0</v>
          </cell>
          <cell r="H632">
            <v>0</v>
          </cell>
          <cell r="I632" t="str">
            <v>HIT M EXPERT 10JAM C.LILY 4S 0.13FU</v>
          </cell>
          <cell r="J632" t="str">
            <v>8992745705673</v>
          </cell>
          <cell r="K632">
            <v>30112040004000</v>
          </cell>
        </row>
        <row r="633"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30112040004000</v>
          </cell>
        </row>
        <row r="634">
          <cell r="G634">
            <v>0</v>
          </cell>
          <cell r="H634">
            <v>0</v>
          </cell>
          <cell r="I634" t="str">
            <v>HIT PIRAMIDA CLASSY LILY 4S</v>
          </cell>
          <cell r="J634" t="str">
            <v>8992745705673</v>
          </cell>
          <cell r="K634">
            <v>30112040004000</v>
          </cell>
        </row>
        <row r="635">
          <cell r="G635">
            <v>0</v>
          </cell>
          <cell r="H635">
            <v>0</v>
          </cell>
          <cell r="I635" t="str">
            <v>HIT M EXPERT 10JAM F.BLOSSOM 4S 0.13FU</v>
          </cell>
          <cell r="J635" t="str">
            <v>8992745705680</v>
          </cell>
          <cell r="K635">
            <v>30112050004000</v>
          </cell>
        </row>
        <row r="636"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30112050004000</v>
          </cell>
        </row>
        <row r="637">
          <cell r="G637">
            <v>0</v>
          </cell>
          <cell r="H637">
            <v>0</v>
          </cell>
          <cell r="I637" t="str">
            <v>HIT PIRAMIDA FLORAL BLOSSOM 4S</v>
          </cell>
          <cell r="J637" t="str">
            <v>8992745705680</v>
          </cell>
          <cell r="K637">
            <v>30112050004000</v>
          </cell>
        </row>
        <row r="638">
          <cell r="G638">
            <v>0</v>
          </cell>
          <cell r="H638">
            <v>0</v>
          </cell>
          <cell r="I638" t="str">
            <v>HIT Mat  4`s Hanger (864`s)</v>
          </cell>
          <cell r="J638" t="str">
            <v>8992745140016</v>
          </cell>
          <cell r="K638">
            <v>30120010004002</v>
          </cell>
        </row>
        <row r="639">
          <cell r="G639">
            <v>0</v>
          </cell>
          <cell r="H639">
            <v>0</v>
          </cell>
          <cell r="I639" t="str">
            <v>HIT MAT CLASSIC 4S PROMO 12+1</v>
          </cell>
          <cell r="J639" t="str">
            <v>8992745140016</v>
          </cell>
          <cell r="K639">
            <v>30120010004002</v>
          </cell>
        </row>
        <row r="640"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30120010018001</v>
          </cell>
        </row>
        <row r="641"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30120010018003</v>
          </cell>
        </row>
        <row r="642">
          <cell r="G642">
            <v>0</v>
          </cell>
          <cell r="H642">
            <v>0</v>
          </cell>
          <cell r="I642" t="str">
            <v>HIT MAT GK REFILL 30S (18+12S) CLASSIC.</v>
          </cell>
          <cell r="J642" t="str">
            <v>8992745120636</v>
          </cell>
          <cell r="K642">
            <v>30120010018003</v>
          </cell>
        </row>
        <row r="643"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30120010048001</v>
          </cell>
        </row>
        <row r="644">
          <cell r="G644">
            <v>0</v>
          </cell>
          <cell r="H644">
            <v>0</v>
          </cell>
          <cell r="I644" t="str">
            <v>HIT MAT GK REFILL 60S (48+12S) CLASSIC</v>
          </cell>
          <cell r="J644" t="str">
            <v>8992745120650</v>
          </cell>
          <cell r="K644">
            <v>30120010048001</v>
          </cell>
        </row>
        <row r="645"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30120020018001</v>
          </cell>
        </row>
        <row r="646"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30120020018003</v>
          </cell>
        </row>
        <row r="647"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30120020048001</v>
          </cell>
        </row>
        <row r="648">
          <cell r="G648">
            <v>0</v>
          </cell>
          <cell r="H648">
            <v>0</v>
          </cell>
          <cell r="I648" t="str">
            <v>HIT MAT GREEN TEA 4S HGR</v>
          </cell>
          <cell r="J648" t="str">
            <v>8992745999973</v>
          </cell>
          <cell r="K648">
            <v>30120030004002</v>
          </cell>
        </row>
        <row r="649"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30120030004002</v>
          </cell>
        </row>
        <row r="650">
          <cell r="G650">
            <v>0</v>
          </cell>
          <cell r="H650">
            <v>0</v>
          </cell>
          <cell r="I650" t="str">
            <v>HIT MAT GK REFILL 15S.</v>
          </cell>
          <cell r="J650" t="str">
            <v>8992745000143</v>
          </cell>
          <cell r="K650">
            <v>30120030015000</v>
          </cell>
        </row>
        <row r="651"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30120030018001</v>
          </cell>
        </row>
        <row r="652"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30120030018003</v>
          </cell>
        </row>
        <row r="653">
          <cell r="G653">
            <v>0</v>
          </cell>
          <cell r="H653">
            <v>0</v>
          </cell>
          <cell r="I653" t="str">
            <v>HIT MAT GK REFILL 30S (18+12S) GREEN TEA</v>
          </cell>
          <cell r="J653" t="str">
            <v>8992745999980</v>
          </cell>
          <cell r="K653">
            <v>30120030018003</v>
          </cell>
        </row>
        <row r="654"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30120030048001</v>
          </cell>
        </row>
        <row r="655">
          <cell r="G655">
            <v>0</v>
          </cell>
          <cell r="H655">
            <v>0</v>
          </cell>
          <cell r="I655" t="str">
            <v>HIT MAT GK REFILL 60S (48+12S) GREEN TE</v>
          </cell>
          <cell r="J655" t="str">
            <v>8992745999997</v>
          </cell>
          <cell r="K655">
            <v>30120030048001</v>
          </cell>
        </row>
        <row r="656">
          <cell r="G656">
            <v>0</v>
          </cell>
          <cell r="H656">
            <v>0</v>
          </cell>
          <cell r="I656" t="str">
            <v>HIT MATGK REFILL 30(18+12s) Pink Blosso</v>
          </cell>
          <cell r="J656" t="str">
            <v>8992745000426</v>
          </cell>
          <cell r="K656">
            <v>30121040030000</v>
          </cell>
        </row>
        <row r="657">
          <cell r="G657">
            <v>0</v>
          </cell>
          <cell r="H657">
            <v>0</v>
          </cell>
          <cell r="I657" t="str">
            <v>HIT MATGK REFILL 60(48+12s) Pink Blossom</v>
          </cell>
          <cell r="J657" t="str">
            <v>8992745000419</v>
          </cell>
          <cell r="K657">
            <v>30121040060000</v>
          </cell>
        </row>
        <row r="658">
          <cell r="G658">
            <v>0</v>
          </cell>
          <cell r="H658">
            <v>0</v>
          </cell>
          <cell r="I658" t="str">
            <v>HIT MAT GT NO DEVICE 6S.</v>
          </cell>
          <cell r="J658" t="str">
            <v>8992745000150</v>
          </cell>
          <cell r="K658">
            <v>30123030048001</v>
          </cell>
        </row>
        <row r="659"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30130050033020</v>
          </cell>
        </row>
        <row r="660">
          <cell r="G660">
            <v>0</v>
          </cell>
          <cell r="H660">
            <v>0</v>
          </cell>
          <cell r="I660" t="str">
            <v>HIT GOODKNIGHT NON-STOP SET + REF FRESH</v>
          </cell>
          <cell r="J660" t="str">
            <v>8992745140689</v>
          </cell>
          <cell r="K660">
            <v>30131010000001</v>
          </cell>
        </row>
        <row r="661">
          <cell r="G661">
            <v>0</v>
          </cell>
          <cell r="H661">
            <v>0</v>
          </cell>
          <cell r="I661" t="str">
            <v>HIT LV GOODKNIGHT NON-STOP SET NF.</v>
          </cell>
          <cell r="J661" t="str">
            <v>8992745140689</v>
          </cell>
          <cell r="K661">
            <v>30131010000001</v>
          </cell>
        </row>
        <row r="662">
          <cell r="G662">
            <v>0</v>
          </cell>
          <cell r="H662">
            <v>0</v>
          </cell>
          <cell r="I662" t="str">
            <v>HIT GOODKNIGHT NON-STOP REF CLASSIC</v>
          </cell>
          <cell r="J662" t="str">
            <v>8992745120247</v>
          </cell>
          <cell r="K662">
            <v>30131030035010</v>
          </cell>
        </row>
        <row r="663">
          <cell r="G663">
            <v>0</v>
          </cell>
          <cell r="H663">
            <v>0</v>
          </cell>
          <cell r="I663" t="str">
            <v>HIT LV GOODKNIGHT NONSTOP REF CLASSIC N</v>
          </cell>
          <cell r="J663" t="str">
            <v>8992745120247</v>
          </cell>
          <cell r="K663">
            <v>30131030035010</v>
          </cell>
        </row>
        <row r="664"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30131040035010</v>
          </cell>
        </row>
        <row r="665">
          <cell r="G665">
            <v>0</v>
          </cell>
          <cell r="H665">
            <v>0</v>
          </cell>
          <cell r="I665" t="str">
            <v>HIT GOODKNIGHT XPRESS SET</v>
          </cell>
          <cell r="J665" t="str">
            <v>8992745120254</v>
          </cell>
          <cell r="K665">
            <v>30132020204000</v>
          </cell>
        </row>
        <row r="666">
          <cell r="G666">
            <v>0</v>
          </cell>
          <cell r="H666">
            <v>0</v>
          </cell>
          <cell r="I666" t="str">
            <v>HIT LV GOODKNIGHT XPRESS SET NF.</v>
          </cell>
          <cell r="J666" t="str">
            <v>8992745120254</v>
          </cell>
          <cell r="K666">
            <v>30132020204000</v>
          </cell>
        </row>
        <row r="667">
          <cell r="G667">
            <v>0</v>
          </cell>
          <cell r="H667">
            <v>0</v>
          </cell>
          <cell r="I667" t="str">
            <v>HIT GOODKNIGHT NON-STOP REF  FRESH</v>
          </cell>
          <cell r="J667" t="str">
            <v>8992745140559</v>
          </cell>
          <cell r="K667">
            <v>30132050035010</v>
          </cell>
        </row>
        <row r="668">
          <cell r="G668">
            <v>0</v>
          </cell>
          <cell r="H668">
            <v>0</v>
          </cell>
          <cell r="I668" t="str">
            <v>HIT LV GOODKNIGHT NONSTOP REFILLFRESH N</v>
          </cell>
          <cell r="J668" t="str">
            <v>8992745140559</v>
          </cell>
          <cell r="K668">
            <v>30132050035010</v>
          </cell>
        </row>
        <row r="669">
          <cell r="G669">
            <v>0</v>
          </cell>
          <cell r="H669">
            <v>0</v>
          </cell>
          <cell r="I669" t="str">
            <v>HIT GOODKNIGHT XPRESS REF FRESH</v>
          </cell>
          <cell r="J669" t="str">
            <v>8992745560586</v>
          </cell>
          <cell r="K669">
            <v>30132050045010</v>
          </cell>
        </row>
        <row r="670"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30132050045010</v>
          </cell>
        </row>
        <row r="671">
          <cell r="G671">
            <v>0</v>
          </cell>
          <cell r="H671">
            <v>0</v>
          </cell>
          <cell r="I671" t="str">
            <v>HIT GOODKNIGHT XPRESS REF APPLE</v>
          </cell>
          <cell r="J671" t="str">
            <v>8992745705567</v>
          </cell>
          <cell r="K671">
            <v>30132060045010</v>
          </cell>
        </row>
        <row r="672">
          <cell r="G672">
            <v>0</v>
          </cell>
          <cell r="H672">
            <v>0</v>
          </cell>
          <cell r="I672" t="str">
            <v>HIT LV GOODKNIGHT XPRESS REFILL APPLE N</v>
          </cell>
          <cell r="J672" t="str">
            <v>8992745705567</v>
          </cell>
          <cell r="K672">
            <v>30132060045010</v>
          </cell>
        </row>
        <row r="673">
          <cell r="G673">
            <v>0</v>
          </cell>
          <cell r="H673">
            <v>0</v>
          </cell>
          <cell r="I673" t="str">
            <v>HIT LV GK XPRESS REFILL PINK BLOSSOM NF.</v>
          </cell>
          <cell r="J673" t="str">
            <v>8992745000402</v>
          </cell>
          <cell r="K673">
            <v>30132070045010</v>
          </cell>
        </row>
        <row r="674"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30140010010000</v>
          </cell>
        </row>
        <row r="675"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30140010010001</v>
          </cell>
        </row>
        <row r="676"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30140020010000</v>
          </cell>
        </row>
        <row r="677"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30140030010000</v>
          </cell>
        </row>
        <row r="678"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30140030010001</v>
          </cell>
        </row>
        <row r="679"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30140030016002</v>
          </cell>
        </row>
        <row r="680"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30140040010000</v>
          </cell>
        </row>
        <row r="681"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30140040010001</v>
          </cell>
        </row>
        <row r="682"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30140050010000</v>
          </cell>
        </row>
        <row r="683"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30140050010001</v>
          </cell>
        </row>
        <row r="684"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30140050016002</v>
          </cell>
        </row>
        <row r="685"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30150010300000</v>
          </cell>
        </row>
        <row r="686">
          <cell r="G686">
            <v>0</v>
          </cell>
          <cell r="H686">
            <v>0</v>
          </cell>
          <cell r="I686" t="str">
            <v>HIT POMPA PLASTIK ND</v>
          </cell>
          <cell r="J686" t="str">
            <v>8992745120324</v>
          </cell>
          <cell r="K686">
            <v>30150010300000</v>
          </cell>
        </row>
        <row r="687"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30160010100000</v>
          </cell>
        </row>
        <row r="688"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30160020100000</v>
          </cell>
        </row>
        <row r="689"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30171010008000</v>
          </cell>
        </row>
        <row r="690"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30180000000000</v>
          </cell>
        </row>
        <row r="691">
          <cell r="G691">
            <v>0</v>
          </cell>
          <cell r="H691">
            <v>0</v>
          </cell>
          <cell r="I691" t="str">
            <v>KLINPAK Aluminium Foil</v>
          </cell>
          <cell r="J691" t="str">
            <v>8992749770356</v>
          </cell>
          <cell r="K691">
            <v>30180010030000</v>
          </cell>
        </row>
        <row r="692">
          <cell r="G692">
            <v>0</v>
          </cell>
          <cell r="H692">
            <v>0</v>
          </cell>
          <cell r="I692" t="str">
            <v>KLINPAK Aluminium Foil Jumbo</v>
          </cell>
          <cell r="J692" t="str">
            <v>8992749770370</v>
          </cell>
          <cell r="K692">
            <v>30180020045000</v>
          </cell>
        </row>
        <row r="693">
          <cell r="G693">
            <v>0</v>
          </cell>
          <cell r="H693">
            <v>0</v>
          </cell>
          <cell r="I693" t="str">
            <v>KLINPAK ALUMINIUM FOIL 5m x 30cm.</v>
          </cell>
          <cell r="J693" t="str">
            <v>8992745000068</v>
          </cell>
          <cell r="K693">
            <v>30180030030000</v>
          </cell>
        </row>
        <row r="694">
          <cell r="G694">
            <v>0</v>
          </cell>
          <cell r="H694">
            <v>0</v>
          </cell>
          <cell r="I694" t="str">
            <v>Klinpak A Foil Refill Reg. 8mx</v>
          </cell>
          <cell r="J694" t="str">
            <v>8992749770363</v>
          </cell>
          <cell r="K694">
            <v>30181010030000</v>
          </cell>
        </row>
        <row r="695">
          <cell r="G695">
            <v>0</v>
          </cell>
          <cell r="H695">
            <v>0</v>
          </cell>
          <cell r="I695" t="str">
            <v>KLINPAK Alum Foil Refil Jumbo</v>
          </cell>
          <cell r="J695" t="str">
            <v>8992742770384</v>
          </cell>
          <cell r="K695">
            <v>30181020045000</v>
          </cell>
        </row>
        <row r="696">
          <cell r="G696">
            <v>0</v>
          </cell>
          <cell r="H696">
            <v>0</v>
          </cell>
          <cell r="I696" t="str">
            <v>KLINPAK Cling Wrap</v>
          </cell>
          <cell r="J696" t="str">
            <v>8992749770301</v>
          </cell>
          <cell r="K696">
            <v>30190010030000</v>
          </cell>
        </row>
        <row r="697">
          <cell r="G697">
            <v>0</v>
          </cell>
          <cell r="H697">
            <v>0</v>
          </cell>
          <cell r="I697" t="str">
            <v>KLINPAK Cling Wrap Jumbo</v>
          </cell>
          <cell r="J697" t="str">
            <v>8992749770325</v>
          </cell>
          <cell r="K697">
            <v>30190020038000</v>
          </cell>
        </row>
        <row r="698">
          <cell r="G698">
            <v>0</v>
          </cell>
          <cell r="H698">
            <v>0</v>
          </cell>
          <cell r="I698" t="str">
            <v>KLINPAK CW Big Roll 500mx45cm</v>
          </cell>
          <cell r="J698" t="str">
            <v>8992742770704</v>
          </cell>
          <cell r="K698">
            <v>30190030045000</v>
          </cell>
        </row>
        <row r="699">
          <cell r="G699">
            <v>0</v>
          </cell>
          <cell r="H699">
            <v>0</v>
          </cell>
          <cell r="I699" t="str">
            <v>KLINPAK Cling Wrap Refill</v>
          </cell>
          <cell r="J699" t="str">
            <v>8992749770318</v>
          </cell>
          <cell r="K699">
            <v>30191010030000</v>
          </cell>
        </row>
        <row r="700">
          <cell r="G700">
            <v>0</v>
          </cell>
          <cell r="H700">
            <v>0</v>
          </cell>
          <cell r="I700" t="str">
            <v>KLINPAK Cling Wrap Refill Jumb</v>
          </cell>
          <cell r="J700" t="str">
            <v>8992742770391</v>
          </cell>
          <cell r="K700">
            <v>30191020038000</v>
          </cell>
        </row>
        <row r="701">
          <cell r="G701">
            <v>0</v>
          </cell>
          <cell r="H701">
            <v>0</v>
          </cell>
          <cell r="I701" t="str">
            <v>KLINPAK K Plastik Serbaguna</v>
          </cell>
          <cell r="J701" t="str">
            <v>8992749770431</v>
          </cell>
          <cell r="K701">
            <v>30201010038000</v>
          </cell>
        </row>
        <row r="702">
          <cell r="G702">
            <v>0</v>
          </cell>
          <cell r="H702">
            <v>0</v>
          </cell>
          <cell r="I702" t="str">
            <v>KLINPAK K Sampah Kecil 40x50</v>
          </cell>
          <cell r="J702" t="str">
            <v>8992749770509</v>
          </cell>
          <cell r="K702">
            <v>30202020050000</v>
          </cell>
        </row>
        <row r="703">
          <cell r="G703">
            <v>0</v>
          </cell>
          <cell r="H703">
            <v>0</v>
          </cell>
          <cell r="I703" t="str">
            <v>KLINPAK K. Sampah Sedang 60x80</v>
          </cell>
          <cell r="J703" t="str">
            <v>8992749770516</v>
          </cell>
          <cell r="K703">
            <v>30202030080000</v>
          </cell>
        </row>
        <row r="704">
          <cell r="G704">
            <v>0</v>
          </cell>
          <cell r="H704">
            <v>0</v>
          </cell>
          <cell r="I704" t="str">
            <v>KLINPAK K. Sampah Besar 80x100</v>
          </cell>
          <cell r="J704" t="str">
            <v>8992749770523</v>
          </cell>
          <cell r="K704">
            <v>30202040100000</v>
          </cell>
        </row>
        <row r="705">
          <cell r="G705">
            <v>0</v>
          </cell>
          <cell r="H705">
            <v>0</v>
          </cell>
          <cell r="I705" t="str">
            <v>KLINPAK K. Sampah Ext. 100x120</v>
          </cell>
          <cell r="J705" t="str">
            <v>8992749770530</v>
          </cell>
          <cell r="K705">
            <v>30202050120000</v>
          </cell>
        </row>
        <row r="706"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30210010038000</v>
          </cell>
        </row>
        <row r="707"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30210020028000</v>
          </cell>
        </row>
        <row r="708"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30210030028000</v>
          </cell>
        </row>
        <row r="709">
          <cell r="G709">
            <v>0</v>
          </cell>
          <cell r="H709">
            <v>0</v>
          </cell>
          <cell r="I709" t="str">
            <v>MITU BABY PAKET OVAL NEW</v>
          </cell>
          <cell r="J709" t="str">
            <v>8992745326298</v>
          </cell>
          <cell r="K709">
            <v>30220001001000</v>
          </cell>
        </row>
        <row r="710">
          <cell r="G710">
            <v>0</v>
          </cell>
          <cell r="H710">
            <v>0</v>
          </cell>
          <cell r="I710" t="str">
            <v>MITU BABY COLOGNE F&amp;C FRESH GREEN 50ML</v>
          </cell>
          <cell r="J710" t="str">
            <v>8992745326663</v>
          </cell>
          <cell r="K710">
            <v>30230010050000</v>
          </cell>
        </row>
        <row r="711">
          <cell r="G711">
            <v>0</v>
          </cell>
          <cell r="H711">
            <v>0</v>
          </cell>
          <cell r="I711" t="str">
            <v>MITU BABY COLOGNE F&amp;C FRESH GREEN 100ML</v>
          </cell>
          <cell r="J711" t="str">
            <v>8992745326670</v>
          </cell>
          <cell r="K711">
            <v>30230010100000</v>
          </cell>
        </row>
        <row r="712">
          <cell r="G712">
            <v>0</v>
          </cell>
          <cell r="H712">
            <v>0</v>
          </cell>
          <cell r="I712" t="str">
            <v>MITU BABY COLOGNE F&amp;C GREEN 100ML BUNDLE</v>
          </cell>
          <cell r="J712" t="str">
            <v>8992745326670</v>
          </cell>
          <cell r="K712">
            <v>30230010100000</v>
          </cell>
        </row>
        <row r="713">
          <cell r="G713">
            <v>0</v>
          </cell>
          <cell r="H713">
            <v>0</v>
          </cell>
          <cell r="I713" t="str">
            <v>MITU BABY COLOGNE F&amp;C SWEET PINK 50ML</v>
          </cell>
          <cell r="J713" t="str">
            <v>8992745326472</v>
          </cell>
          <cell r="K713">
            <v>30230020050000</v>
          </cell>
        </row>
        <row r="714">
          <cell r="G714">
            <v>0</v>
          </cell>
          <cell r="H714">
            <v>0</v>
          </cell>
          <cell r="I714" t="str">
            <v>MITU BABY COLOGNE F&amp;C SWEET PINK 100ML</v>
          </cell>
          <cell r="J714" t="str">
            <v>8992745326489</v>
          </cell>
          <cell r="K714">
            <v>30230020100000</v>
          </cell>
        </row>
        <row r="715">
          <cell r="G715">
            <v>0</v>
          </cell>
          <cell r="H715">
            <v>0</v>
          </cell>
          <cell r="I715" t="str">
            <v>MITU BABY COLOGNE F&amp;C PINK 100ML BUNDLE.</v>
          </cell>
          <cell r="J715" t="str">
            <v>8992745326489</v>
          </cell>
          <cell r="K715">
            <v>30230020100000</v>
          </cell>
        </row>
        <row r="716">
          <cell r="G716">
            <v>0</v>
          </cell>
          <cell r="H716">
            <v>0</v>
          </cell>
          <cell r="I716" t="str">
            <v>MITU BABY WIPES GPP PINK ROSE 50'S BOGOF</v>
          </cell>
          <cell r="J716" t="str">
            <v>8992745540830</v>
          </cell>
          <cell r="K716">
            <v>30240010050001</v>
          </cell>
        </row>
        <row r="717">
          <cell r="G717">
            <v>0</v>
          </cell>
          <cell r="H717">
            <v>0</v>
          </cell>
          <cell r="I717" t="str">
            <v>MITU BABY WIPES GPP PURPLE FR 50'S BOGOF</v>
          </cell>
          <cell r="J717" t="str">
            <v>8992745545088</v>
          </cell>
          <cell r="K717">
            <v>30240020050001</v>
          </cell>
        </row>
        <row r="718">
          <cell r="G718">
            <v>0</v>
          </cell>
          <cell r="H718">
            <v>0</v>
          </cell>
          <cell r="I718" t="str">
            <v>MITU BABY WIPES GPP WHITE VL 50'S BOGOF</v>
          </cell>
          <cell r="J718" t="str">
            <v>8992745550396</v>
          </cell>
          <cell r="K718">
            <v>30240030050001</v>
          </cell>
        </row>
        <row r="719">
          <cell r="G719">
            <v>0</v>
          </cell>
          <cell r="H719">
            <v>0</v>
          </cell>
          <cell r="I719" t="str">
            <v>MITU BABY WIPES GPP BLUE LILY 50'S BOGOF</v>
          </cell>
          <cell r="J719" t="str">
            <v>8992745540823</v>
          </cell>
          <cell r="K719">
            <v>30240040050001</v>
          </cell>
        </row>
        <row r="720">
          <cell r="G720">
            <v>0</v>
          </cell>
          <cell r="H720">
            <v>0</v>
          </cell>
          <cell r="I720" t="str">
            <v>MITU BABY HAIR LOTION F&amp;C ALOE 100ML BTL</v>
          </cell>
          <cell r="J720" t="str">
            <v>8992745826880</v>
          </cell>
          <cell r="K720">
            <v>30250010100000</v>
          </cell>
        </row>
        <row r="721"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30260010200000</v>
          </cell>
        </row>
        <row r="722"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30261010200010</v>
          </cell>
        </row>
        <row r="723"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30261010400010</v>
          </cell>
        </row>
        <row r="724"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30270010095001</v>
          </cell>
        </row>
        <row r="725">
          <cell r="G725">
            <v>0</v>
          </cell>
          <cell r="H725">
            <v>0</v>
          </cell>
          <cell r="I725" t="str">
            <v>MITU BABY POWDER F&amp;C CLASSIC 50GR+50%</v>
          </cell>
          <cell r="J725" t="str">
            <v>8992745326816</v>
          </cell>
          <cell r="K725">
            <v>30280010050001</v>
          </cell>
        </row>
        <row r="726">
          <cell r="G726">
            <v>0</v>
          </cell>
          <cell r="H726">
            <v>0</v>
          </cell>
          <cell r="I726" t="str">
            <v>MITU BABY POWDER F&amp;C CLASSIC 100GR+50%</v>
          </cell>
          <cell r="J726" t="str">
            <v>8992745550488</v>
          </cell>
          <cell r="K726">
            <v>30280010100001</v>
          </cell>
        </row>
        <row r="727">
          <cell r="G727">
            <v>0</v>
          </cell>
          <cell r="H727">
            <v>0</v>
          </cell>
          <cell r="I727" t="str">
            <v>MITU BABY POWDER F&amp;C CLASSIC 200GR+50%</v>
          </cell>
          <cell r="J727" t="str">
            <v>8992745380160</v>
          </cell>
          <cell r="K727">
            <v>30280010200001</v>
          </cell>
        </row>
        <row r="728">
          <cell r="G728">
            <v>0</v>
          </cell>
          <cell r="H728">
            <v>0</v>
          </cell>
          <cell r="I728" t="str">
            <v>MITU BABY POWDER F&amp;C FLORAL 50GR+50%</v>
          </cell>
          <cell r="J728" t="str">
            <v>8992745326724</v>
          </cell>
          <cell r="K728">
            <v>30280020050001</v>
          </cell>
        </row>
        <row r="729">
          <cell r="G729">
            <v>0</v>
          </cell>
          <cell r="H729">
            <v>0</v>
          </cell>
          <cell r="I729" t="str">
            <v>MITU BABY POWDER F&amp;C FLORAL 100GR+50%</v>
          </cell>
          <cell r="J729" t="str">
            <v>8992745380689</v>
          </cell>
          <cell r="K729">
            <v>30280020100001</v>
          </cell>
        </row>
        <row r="730">
          <cell r="G730">
            <v>0</v>
          </cell>
          <cell r="H730">
            <v>0</v>
          </cell>
          <cell r="I730" t="str">
            <v>MITU BABY POWDER F&amp;C FLORAL 200GR+50%</v>
          </cell>
          <cell r="J730" t="str">
            <v>8992745550426</v>
          </cell>
          <cell r="K730">
            <v>30280020200001</v>
          </cell>
        </row>
        <row r="731"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30280030100000</v>
          </cell>
        </row>
        <row r="732"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30280040030000</v>
          </cell>
        </row>
        <row r="733"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30291010010000</v>
          </cell>
        </row>
        <row r="734"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30291010030000</v>
          </cell>
        </row>
        <row r="735">
          <cell r="G735">
            <v>0</v>
          </cell>
          <cell r="H735">
            <v>0</v>
          </cell>
          <cell r="I735" t="str">
            <v>MITU BABY SABUN 2IN1 F&amp;C HONEY 200ML BTL</v>
          </cell>
          <cell r="J735" t="str">
            <v>8992745550457</v>
          </cell>
          <cell r="K735">
            <v>30300010400010</v>
          </cell>
        </row>
        <row r="736">
          <cell r="G736">
            <v>0</v>
          </cell>
          <cell r="H736">
            <v>0</v>
          </cell>
          <cell r="I736" t="str">
            <v>MITU BABY SABUN 2IN1F&amp;C HONEY 200ML REF</v>
          </cell>
          <cell r="J736" t="str">
            <v>8992745550440</v>
          </cell>
          <cell r="K736">
            <v>30301010200000</v>
          </cell>
        </row>
        <row r="737">
          <cell r="G737">
            <v>0</v>
          </cell>
          <cell r="H737">
            <v>0</v>
          </cell>
          <cell r="I737" t="str">
            <v>MITU BABY SABUN 2IN1 F&amp;C HONEY 400ML REF</v>
          </cell>
          <cell r="J737" t="str">
            <v>8992745550631</v>
          </cell>
          <cell r="K737">
            <v>30301010400000</v>
          </cell>
        </row>
        <row r="738">
          <cell r="G738">
            <v>0</v>
          </cell>
          <cell r="H738">
            <v>0</v>
          </cell>
          <cell r="I738" t="str">
            <v>MITU BABY SHAMPOO F&amp;C ALOE 200ML BTL</v>
          </cell>
          <cell r="J738" t="str">
            <v>8992745560104</v>
          </cell>
          <cell r="K738">
            <v>30310010200000</v>
          </cell>
        </row>
        <row r="739"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30311010400010</v>
          </cell>
        </row>
        <row r="740">
          <cell r="G740">
            <v>0</v>
          </cell>
          <cell r="H740">
            <v>0</v>
          </cell>
          <cell r="I740" t="str">
            <v>MITU BABY SHAMPOO F&amp;C ALOE 400ML REF</v>
          </cell>
          <cell r="J740" t="str">
            <v>8992745380696</v>
          </cell>
          <cell r="K740">
            <v>30311010400010</v>
          </cell>
        </row>
        <row r="741"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30320010050000</v>
          </cell>
        </row>
        <row r="742">
          <cell r="G742">
            <v>0</v>
          </cell>
          <cell r="H742">
            <v>0</v>
          </cell>
          <cell r="I742" t="str">
            <v>MITU BABY WIPES F&amp;C BLUEBERRY 10'S BOGOF</v>
          </cell>
          <cell r="J742" t="str">
            <v>8992750540917</v>
          </cell>
          <cell r="K742">
            <v>30320020010001</v>
          </cell>
        </row>
        <row r="743"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30320020020000</v>
          </cell>
        </row>
        <row r="744"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30320020024000</v>
          </cell>
        </row>
        <row r="745"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30320020060000</v>
          </cell>
        </row>
        <row r="746">
          <cell r="G746">
            <v>0</v>
          </cell>
          <cell r="H746">
            <v>0</v>
          </cell>
          <cell r="I746" t="str">
            <v>MITU BABY WIPES F&amp;C BLUE BERRY 60'S BT</v>
          </cell>
          <cell r="J746" t="str">
            <v>8992750540412</v>
          </cell>
          <cell r="K746">
            <v>30320020060010</v>
          </cell>
        </row>
        <row r="747">
          <cell r="G747">
            <v>0</v>
          </cell>
          <cell r="H747">
            <v>0</v>
          </cell>
          <cell r="I747" t="str">
            <v>MITU BABY WIPES F&amp;C PINK CHERRY 4`S</v>
          </cell>
          <cell r="J747" t="str">
            <v>8992745540298</v>
          </cell>
          <cell r="K747">
            <v>30320030004000</v>
          </cell>
        </row>
        <row r="748">
          <cell r="G748">
            <v>0</v>
          </cell>
          <cell r="H748">
            <v>0</v>
          </cell>
          <cell r="I748" t="str">
            <v>MITU BABY WIPES F&amp;C PINK CHERRY 4’S NS</v>
          </cell>
          <cell r="J748" t="str">
            <v>8992745540298</v>
          </cell>
          <cell r="K748">
            <v>30320030004000</v>
          </cell>
        </row>
        <row r="749">
          <cell r="G749">
            <v>0</v>
          </cell>
          <cell r="H749">
            <v>0</v>
          </cell>
          <cell r="I749" t="str">
            <v>MITU BABY WIPES F&amp;C PINK CHERRY 10`S</v>
          </cell>
          <cell r="J749" t="str">
            <v>8992750540900</v>
          </cell>
          <cell r="K749">
            <v>30320030010000</v>
          </cell>
        </row>
        <row r="750"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30320030020000</v>
          </cell>
        </row>
        <row r="751"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30320030024000</v>
          </cell>
        </row>
        <row r="752"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30320030050000</v>
          </cell>
        </row>
        <row r="753"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30320030060000</v>
          </cell>
        </row>
        <row r="754">
          <cell r="G754">
            <v>0</v>
          </cell>
          <cell r="H754">
            <v>0</v>
          </cell>
          <cell r="I754" t="str">
            <v>MITU BABY WIPES F&amp;C PINK CHERRY 60`S BT</v>
          </cell>
          <cell r="J754" t="str">
            <v>8992750540405</v>
          </cell>
          <cell r="K754">
            <v>30320030060010</v>
          </cell>
        </row>
        <row r="755">
          <cell r="G755">
            <v>0</v>
          </cell>
          <cell r="H755">
            <v>0</v>
          </cell>
          <cell r="I755" t="str">
            <v>MITU BABY WIPES F&amp;C PINK 25S SINGLE</v>
          </cell>
          <cell r="J755" t="str">
            <v>8992750540856</v>
          </cell>
          <cell r="K755">
            <v>30320040025000</v>
          </cell>
        </row>
        <row r="756">
          <cell r="G756">
            <v>0</v>
          </cell>
          <cell r="H756">
            <v>0</v>
          </cell>
          <cell r="I756" t="str">
            <v>MITU BABY WIPES F&amp;C PINK 25S RENCENG.</v>
          </cell>
          <cell r="J756" t="str">
            <v>8992745480514</v>
          </cell>
          <cell r="K756">
            <v>30320040025001</v>
          </cell>
        </row>
        <row r="757">
          <cell r="G757">
            <v>0</v>
          </cell>
          <cell r="H757">
            <v>0</v>
          </cell>
          <cell r="I757" t="str">
            <v>MITU BABY WIPES F&amp;C PINK 40S BOGOF+20S</v>
          </cell>
          <cell r="J757" t="str">
            <v>8992745550518</v>
          </cell>
          <cell r="K757">
            <v>30320040040002</v>
          </cell>
        </row>
        <row r="758">
          <cell r="G758">
            <v>0</v>
          </cell>
          <cell r="H758">
            <v>0</v>
          </cell>
          <cell r="I758" t="str">
            <v>MITU BABY WIPES F&amp;C BLUE 25S SINGLE.</v>
          </cell>
          <cell r="J758" t="str">
            <v>8992745540717</v>
          </cell>
          <cell r="K758">
            <v>30320050025000</v>
          </cell>
        </row>
        <row r="759">
          <cell r="G759">
            <v>0</v>
          </cell>
          <cell r="H759">
            <v>0</v>
          </cell>
          <cell r="I759" t="str">
            <v>MITU BABY WIPES F&amp;C BLUE 40S BOGOF+20S</v>
          </cell>
          <cell r="J759" t="str">
            <v>8992745550525</v>
          </cell>
          <cell r="K759">
            <v>30320050040002</v>
          </cell>
        </row>
        <row r="760"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30320080030000</v>
          </cell>
        </row>
        <row r="761">
          <cell r="G761">
            <v>0</v>
          </cell>
          <cell r="H761">
            <v>0</v>
          </cell>
          <cell r="I761" t="str">
            <v>MITU BW F&amp;C BLOOMING CHERRY 30`s SINGLE</v>
          </cell>
          <cell r="J761" t="str">
            <v>8992745480518</v>
          </cell>
          <cell r="K761">
            <v>30320080030000</v>
          </cell>
        </row>
        <row r="762"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30320080030000</v>
          </cell>
        </row>
        <row r="763"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30320080030002</v>
          </cell>
        </row>
        <row r="764">
          <cell r="G764">
            <v>0</v>
          </cell>
          <cell r="H764">
            <v>0</v>
          </cell>
          <cell r="I764" t="str">
            <v>MITU BABY WIPES AS REFRESHING 4`S</v>
          </cell>
          <cell r="J764" t="str">
            <v>8992745326755</v>
          </cell>
          <cell r="K764">
            <v>30321060004000</v>
          </cell>
        </row>
        <row r="765">
          <cell r="G765">
            <v>0</v>
          </cell>
          <cell r="H765">
            <v>0</v>
          </cell>
          <cell r="I765" t="str">
            <v>MITU BABY WIPES AS REFRESHING 4'S</v>
          </cell>
          <cell r="J765" t="str">
            <v>8992745326755</v>
          </cell>
          <cell r="K765">
            <v>30321060004000</v>
          </cell>
        </row>
        <row r="766">
          <cell r="G766">
            <v>0</v>
          </cell>
          <cell r="H766">
            <v>0</v>
          </cell>
          <cell r="I766" t="str">
            <v>MITU BABY WIPES AS REFRESHING 10`S B1G1</v>
          </cell>
          <cell r="J766" t="str">
            <v>8992745540687</v>
          </cell>
          <cell r="K766">
            <v>30321060010001</v>
          </cell>
        </row>
        <row r="767"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30321060050000</v>
          </cell>
        </row>
        <row r="768"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30321060060010</v>
          </cell>
        </row>
        <row r="769"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30321070045001</v>
          </cell>
        </row>
        <row r="770">
          <cell r="G770">
            <v>0</v>
          </cell>
          <cell r="H770">
            <v>0</v>
          </cell>
          <cell r="I770" t="str">
            <v>MITU BABY WIPES ANTISEPTIC BOGOF 45s</v>
          </cell>
          <cell r="J770" t="str">
            <v>8992745550532</v>
          </cell>
          <cell r="K770">
            <v>30321070045001</v>
          </cell>
        </row>
        <row r="771">
          <cell r="G771">
            <v>0</v>
          </cell>
          <cell r="H771">
            <v>0</v>
          </cell>
          <cell r="I771" t="str">
            <v>MITU MINI PAKET ZIPLOCK</v>
          </cell>
          <cell r="J771" t="str">
            <v>8992745326304</v>
          </cell>
          <cell r="K771">
            <v>30330010250000</v>
          </cell>
        </row>
        <row r="772">
          <cell r="G772">
            <v>0</v>
          </cell>
          <cell r="H772">
            <v>0</v>
          </cell>
          <cell r="I772" t="str">
            <v>Mitu Wetties Btl ASeptic 90s</v>
          </cell>
          <cell r="J772" t="str">
            <v>8992745540090</v>
          </cell>
          <cell r="K772">
            <v>30340010090020</v>
          </cell>
        </row>
        <row r="773">
          <cell r="G773">
            <v>0</v>
          </cell>
          <cell r="H773">
            <v>0</v>
          </cell>
          <cell r="I773" t="str">
            <v>Mitu Wetties Btl Lemon 90s</v>
          </cell>
          <cell r="J773" t="str">
            <v>8992750540436</v>
          </cell>
          <cell r="K773">
            <v>30340030090020</v>
          </cell>
        </row>
        <row r="774">
          <cell r="G774">
            <v>0</v>
          </cell>
          <cell r="H774">
            <v>0</v>
          </cell>
          <cell r="I774" t="str">
            <v>MT WT .PACK A.SEPTIC 10's+"ND"</v>
          </cell>
          <cell r="J774" t="str">
            <v>8992745540137</v>
          </cell>
          <cell r="K774">
            <v>30341010010000</v>
          </cell>
        </row>
        <row r="775"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30341020010000</v>
          </cell>
        </row>
        <row r="776"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30341030010000</v>
          </cell>
        </row>
        <row r="777">
          <cell r="G777">
            <v>0</v>
          </cell>
          <cell r="H777">
            <v>0</v>
          </cell>
          <cell r="I777" t="str">
            <v>Mitu Wetties Ref ASeptic 90s</v>
          </cell>
          <cell r="J777" t="str">
            <v>8992745540113</v>
          </cell>
          <cell r="K777">
            <v>30342010090010</v>
          </cell>
        </row>
        <row r="778">
          <cell r="G778">
            <v>0</v>
          </cell>
          <cell r="H778">
            <v>0</v>
          </cell>
          <cell r="I778" t="str">
            <v>Mitu Wetties Ref Lemon 90s</v>
          </cell>
          <cell r="J778" t="str">
            <v>8992750540528</v>
          </cell>
          <cell r="K778">
            <v>30342030090010</v>
          </cell>
        </row>
        <row r="779">
          <cell r="G779">
            <v>0</v>
          </cell>
          <cell r="H779">
            <v>0</v>
          </cell>
          <cell r="I779" t="str">
            <v>NYU CREME HC SACHET BLUE BLACK 20GR</v>
          </cell>
          <cell r="J779" t="str">
            <v>8992745001225</v>
          </cell>
          <cell r="K779">
            <v>30351010022022</v>
          </cell>
        </row>
        <row r="780">
          <cell r="G780">
            <v>0</v>
          </cell>
          <cell r="H780">
            <v>0</v>
          </cell>
          <cell r="I780" t="str">
            <v>NYU CREME HC BLUE BLACK (S)</v>
          </cell>
          <cell r="J780" t="str">
            <v>8992745999775</v>
          </cell>
          <cell r="K780">
            <v>30351010150000</v>
          </cell>
        </row>
        <row r="781"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30351020085010</v>
          </cell>
        </row>
        <row r="782">
          <cell r="G782">
            <v>0</v>
          </cell>
          <cell r="H782">
            <v>0</v>
          </cell>
          <cell r="I782" t="str">
            <v>NYU CREME HC BURGUNDY (S)</v>
          </cell>
          <cell r="J782" t="str">
            <v>8992745999829</v>
          </cell>
          <cell r="K782">
            <v>30351020150000</v>
          </cell>
        </row>
        <row r="783">
          <cell r="G783">
            <v>0</v>
          </cell>
          <cell r="H783">
            <v>0</v>
          </cell>
          <cell r="I783" t="str">
            <v>NYU CREME BURGUNDY + BLEACH BUNDLE.</v>
          </cell>
          <cell r="J783" t="str">
            <v>8992745999829</v>
          </cell>
          <cell r="K783">
            <v>30351020150002</v>
          </cell>
        </row>
        <row r="784"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30351030085010</v>
          </cell>
        </row>
        <row r="785">
          <cell r="G785">
            <v>0</v>
          </cell>
          <cell r="H785">
            <v>0</v>
          </cell>
          <cell r="I785" t="str">
            <v>NYU CREME HC CARAMEL (S)</v>
          </cell>
          <cell r="J785" t="str">
            <v>8992745999812</v>
          </cell>
          <cell r="K785">
            <v>30351030150000</v>
          </cell>
        </row>
        <row r="786">
          <cell r="G786">
            <v>0</v>
          </cell>
          <cell r="H786">
            <v>0</v>
          </cell>
          <cell r="I786" t="str">
            <v>NYU CREME CARAMEL + BLEACH BUNDLE.</v>
          </cell>
          <cell r="J786" t="str">
            <v>8992745999812</v>
          </cell>
          <cell r="K786">
            <v>30351030150002</v>
          </cell>
        </row>
        <row r="787"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30351040085010</v>
          </cell>
        </row>
        <row r="788">
          <cell r="G788">
            <v>0</v>
          </cell>
          <cell r="H788">
            <v>0</v>
          </cell>
          <cell r="I788" t="str">
            <v>NYU CREME HC COPPERY BROWN (S)</v>
          </cell>
          <cell r="J788" t="str">
            <v>8992745999805</v>
          </cell>
          <cell r="K788">
            <v>30351040150000</v>
          </cell>
        </row>
        <row r="789">
          <cell r="G789">
            <v>0</v>
          </cell>
          <cell r="H789">
            <v>0</v>
          </cell>
          <cell r="I789" t="str">
            <v>NYU CREME COPPERY BROWN + BLEACH BUNDLE.</v>
          </cell>
          <cell r="J789" t="str">
            <v>8992745999805</v>
          </cell>
          <cell r="K789">
            <v>30351040150002</v>
          </cell>
        </row>
        <row r="790">
          <cell r="G790">
            <v>0</v>
          </cell>
          <cell r="H790">
            <v>0</v>
          </cell>
          <cell r="I790" t="str">
            <v>NYU CREME HC SACHET NATURAL BLACK 20GR</v>
          </cell>
          <cell r="J790" t="str">
            <v>8992745480464</v>
          </cell>
          <cell r="K790">
            <v>30351050020010</v>
          </cell>
        </row>
        <row r="791">
          <cell r="G791">
            <v>0</v>
          </cell>
          <cell r="H791">
            <v>0</v>
          </cell>
          <cell r="I791" t="str">
            <v>NYU CREME NATURAL BLACK 20GR (PI)</v>
          </cell>
          <cell r="J791" t="str">
            <v>8992745480464</v>
          </cell>
          <cell r="K791">
            <v>30351050020010</v>
          </cell>
        </row>
        <row r="792">
          <cell r="G792">
            <v>0</v>
          </cell>
          <cell r="H792">
            <v>0</v>
          </cell>
          <cell r="I792" t="str">
            <v>NYU CREME HAIR COLOR MP-N BLACK 2X30+30</v>
          </cell>
          <cell r="J792" t="str">
            <v>8992745000105</v>
          </cell>
          <cell r="K792">
            <v>30351050060001</v>
          </cell>
        </row>
        <row r="793"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30351050085010</v>
          </cell>
        </row>
        <row r="794">
          <cell r="G794">
            <v>0</v>
          </cell>
          <cell r="H794">
            <v>0</v>
          </cell>
          <cell r="I794" t="str">
            <v>NYU CREME HC NATURAL BLACK (S)</v>
          </cell>
          <cell r="J794" t="str">
            <v>8992745999782</v>
          </cell>
          <cell r="K794">
            <v>30351050150000</v>
          </cell>
        </row>
        <row r="795">
          <cell r="G795">
            <v>0</v>
          </cell>
          <cell r="H795">
            <v>0</v>
          </cell>
          <cell r="I795" t="str">
            <v>NYU CREME HC SACHET NATURAL BROWN 20GR</v>
          </cell>
          <cell r="J795" t="str">
            <v>8992745480457</v>
          </cell>
          <cell r="K795">
            <v>30351060020010</v>
          </cell>
        </row>
        <row r="796"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30351060085010</v>
          </cell>
        </row>
        <row r="797">
          <cell r="G797">
            <v>0</v>
          </cell>
          <cell r="H797">
            <v>0</v>
          </cell>
          <cell r="I797" t="str">
            <v>NYU CREME HC NATURAL BROWN (S)</v>
          </cell>
          <cell r="J797" t="str">
            <v>8992745999799</v>
          </cell>
          <cell r="K797">
            <v>30351060150000</v>
          </cell>
        </row>
        <row r="798">
          <cell r="G798">
            <v>0</v>
          </cell>
          <cell r="H798">
            <v>0</v>
          </cell>
          <cell r="I798" t="str">
            <v>NYU CREME HC FLAMING ORANGE ( S )</v>
          </cell>
          <cell r="J798" t="str">
            <v>8992745470861</v>
          </cell>
          <cell r="K798">
            <v>30351070150000</v>
          </cell>
        </row>
        <row r="799">
          <cell r="G799">
            <v>0</v>
          </cell>
          <cell r="H799">
            <v>0</v>
          </cell>
          <cell r="I799" t="str">
            <v>NYU CREME NATURAL BLEACH</v>
          </cell>
          <cell r="J799" t="str">
            <v>8992745560982</v>
          </cell>
          <cell r="K799">
            <v>30351090150000</v>
          </cell>
        </row>
        <row r="800">
          <cell r="G800">
            <v>0</v>
          </cell>
          <cell r="H800">
            <v>0</v>
          </cell>
          <cell r="I800" t="str">
            <v>NYU CREME HC SACHET GOLDEN BROWN 20GR</v>
          </cell>
          <cell r="J800" t="str">
            <v>8992745001218</v>
          </cell>
          <cell r="K800">
            <v>30351100021020</v>
          </cell>
        </row>
        <row r="801">
          <cell r="G801">
            <v>0</v>
          </cell>
          <cell r="H801">
            <v>0</v>
          </cell>
          <cell r="I801" t="str">
            <v>NYU CREME GOLDEN BROWN</v>
          </cell>
          <cell r="J801" t="str">
            <v>8992745000389</v>
          </cell>
          <cell r="K801">
            <v>30351100150000</v>
          </cell>
        </row>
        <row r="802">
          <cell r="G802">
            <v>0</v>
          </cell>
          <cell r="H802">
            <v>0</v>
          </cell>
          <cell r="I802" t="str">
            <v>NYU CREME GOLDEN BROWN + BLEACH BUNDLE.</v>
          </cell>
          <cell r="J802" t="str">
            <v>8992745000389</v>
          </cell>
          <cell r="K802">
            <v>30351100150002</v>
          </cell>
        </row>
        <row r="803">
          <cell r="G803">
            <v>0</v>
          </cell>
          <cell r="H803">
            <v>0</v>
          </cell>
          <cell r="I803" t="str">
            <v>NYU CREME HC CHERRY RED (S)</v>
          </cell>
          <cell r="J803" t="str">
            <v>8992745999690</v>
          </cell>
          <cell r="K803">
            <v>30351110150000</v>
          </cell>
        </row>
        <row r="804">
          <cell r="G804">
            <v>0</v>
          </cell>
          <cell r="H804">
            <v>0</v>
          </cell>
          <cell r="I804" t="str">
            <v>NYU CREME CHERRY RED + BLEACH BUNDLE.</v>
          </cell>
          <cell r="J804" t="str">
            <v>8992745999690</v>
          </cell>
          <cell r="K804">
            <v>30351110150000</v>
          </cell>
        </row>
        <row r="805">
          <cell r="G805">
            <v>0</v>
          </cell>
          <cell r="H805">
            <v>0</v>
          </cell>
          <cell r="I805" t="str">
            <v>NYU CREME HC CHERRY RED (NF)</v>
          </cell>
          <cell r="J805" t="str">
            <v>8992745999690</v>
          </cell>
          <cell r="K805">
            <v>30351110150000</v>
          </cell>
        </row>
        <row r="806">
          <cell r="G806">
            <v>0</v>
          </cell>
          <cell r="H806">
            <v>0</v>
          </cell>
          <cell r="I806" t="str">
            <v>NYU CREME ASH BLONDE</v>
          </cell>
          <cell r="J806" t="str">
            <v>8992745001089</v>
          </cell>
          <cell r="K806">
            <v>30351120150000</v>
          </cell>
        </row>
        <row r="807">
          <cell r="G807">
            <v>0</v>
          </cell>
          <cell r="H807">
            <v>0</v>
          </cell>
          <cell r="I807" t="str">
            <v>NYU HENNA SHAMPOO HAIR COLOR-BLUE BLACK</v>
          </cell>
          <cell r="J807" t="str">
            <v>8992745000099</v>
          </cell>
          <cell r="K807">
            <v>30352010300020</v>
          </cell>
        </row>
        <row r="808">
          <cell r="G808">
            <v>0</v>
          </cell>
          <cell r="H808">
            <v>0</v>
          </cell>
          <cell r="I808" t="str">
            <v>NYU HENNA SHAMPOO HC BURGUNDY</v>
          </cell>
          <cell r="J808" t="str">
            <v>8992745475262</v>
          </cell>
          <cell r="K808">
            <v>30352020300020</v>
          </cell>
        </row>
        <row r="809">
          <cell r="G809">
            <v>0</v>
          </cell>
          <cell r="H809">
            <v>0</v>
          </cell>
          <cell r="I809" t="str">
            <v>NYU HENNA SHAMPOO HC BURGUNDY-5MIN.</v>
          </cell>
          <cell r="J809" t="str">
            <v>8992745475262</v>
          </cell>
          <cell r="K809">
            <v>30352020300020</v>
          </cell>
        </row>
        <row r="810">
          <cell r="G810">
            <v>0</v>
          </cell>
          <cell r="H810">
            <v>0</v>
          </cell>
          <cell r="I810" t="str">
            <v>NYU HENNA SHAMPOO HC NATURAL BLACK</v>
          </cell>
          <cell r="J810" t="str">
            <v>8992745475217</v>
          </cell>
          <cell r="K810">
            <v>30352050300020</v>
          </cell>
        </row>
        <row r="811">
          <cell r="G811">
            <v>0</v>
          </cell>
          <cell r="H811">
            <v>0</v>
          </cell>
          <cell r="I811" t="str">
            <v>NYU HENNA SHAMPOO HC NAT BLACK-5MIN.</v>
          </cell>
          <cell r="J811" t="str">
            <v>8992745475217</v>
          </cell>
          <cell r="K811">
            <v>30352050300020</v>
          </cell>
        </row>
        <row r="812">
          <cell r="G812">
            <v>0</v>
          </cell>
          <cell r="H812">
            <v>0</v>
          </cell>
          <cell r="I812" t="str">
            <v>NYU HENNA SHAMPOO HC NATURAL BROWN</v>
          </cell>
          <cell r="J812" t="str">
            <v>8992745475279</v>
          </cell>
          <cell r="K812">
            <v>30352060300020</v>
          </cell>
        </row>
        <row r="813">
          <cell r="G813">
            <v>0</v>
          </cell>
          <cell r="H813">
            <v>0</v>
          </cell>
          <cell r="I813" t="str">
            <v>NYU HENNA SHAMPOO HC NAT BROWN-5 MIN.</v>
          </cell>
          <cell r="J813" t="str">
            <v>8992745475279</v>
          </cell>
          <cell r="K813">
            <v>30352060300020</v>
          </cell>
        </row>
        <row r="814">
          <cell r="G814">
            <v>0</v>
          </cell>
          <cell r="H814">
            <v>0</v>
          </cell>
          <cell r="I814" t="str">
            <v>POLYTEX SPON REG JUM B2B PRO.</v>
          </cell>
          <cell r="J814" t="str">
            <v>8992742000047</v>
          </cell>
          <cell r="K814">
            <v>30360080000000</v>
          </cell>
        </row>
        <row r="815">
          <cell r="G815">
            <v>0</v>
          </cell>
          <cell r="H815">
            <v>0</v>
          </cell>
          <cell r="I815" t="str">
            <v>POLYTEX K SAMPAH M 60x80</v>
          </cell>
          <cell r="J815" t="str">
            <v>8992745480624</v>
          </cell>
          <cell r="K815">
            <v>30360080080000</v>
          </cell>
        </row>
        <row r="816">
          <cell r="G816">
            <v>0</v>
          </cell>
          <cell r="H816">
            <v>0</v>
          </cell>
          <cell r="I816" t="str">
            <v>POLYTEX K SAMPAH L 80x100</v>
          </cell>
          <cell r="J816" t="str">
            <v>8992745480600</v>
          </cell>
          <cell r="K816">
            <v>30360090100000</v>
          </cell>
        </row>
        <row r="817">
          <cell r="G817">
            <v>0</v>
          </cell>
          <cell r="H817">
            <v>0</v>
          </cell>
          <cell r="I817" t="str">
            <v>POLYTEX K SAMPAH XL 100x120</v>
          </cell>
          <cell r="J817" t="str">
            <v>8992745480471</v>
          </cell>
          <cell r="K817">
            <v>30360100120000</v>
          </cell>
        </row>
        <row r="818"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30361000030000</v>
          </cell>
        </row>
        <row r="819">
          <cell r="G819">
            <v>0</v>
          </cell>
          <cell r="H819">
            <v>0</v>
          </cell>
          <cell r="I819" t="str">
            <v>POLYTEX LAP KAIN MICROFIBER</v>
          </cell>
          <cell r="J819" t="str">
            <v>8992749360601</v>
          </cell>
          <cell r="K819">
            <v>30361000030000</v>
          </cell>
        </row>
        <row r="820"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30361070000003</v>
          </cell>
        </row>
        <row r="821"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30361070000003</v>
          </cell>
        </row>
        <row r="822"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30362000030000</v>
          </cell>
        </row>
        <row r="823">
          <cell r="G823">
            <v>0</v>
          </cell>
          <cell r="H823">
            <v>0</v>
          </cell>
          <cell r="I823" t="str">
            <v>POLYTEX SABUT JARING 5K</v>
          </cell>
          <cell r="J823" t="str">
            <v>8992742000009</v>
          </cell>
          <cell r="K823">
            <v>30363010000000</v>
          </cell>
        </row>
        <row r="824">
          <cell r="G824">
            <v>0</v>
          </cell>
          <cell r="H824">
            <v>0</v>
          </cell>
          <cell r="I824" t="str">
            <v>POLYTEX SABUT JARING ANTI GORES</v>
          </cell>
          <cell r="J824" t="str">
            <v>8992749360663</v>
          </cell>
          <cell r="K824">
            <v>30363010200000</v>
          </cell>
        </row>
        <row r="825">
          <cell r="G825">
            <v>0</v>
          </cell>
          <cell r="H825">
            <v>0</v>
          </cell>
          <cell r="I825" t="str">
            <v>POLYTEX SABUT SPON ANTI GORES ND</v>
          </cell>
          <cell r="J825" t="str">
            <v>8992742360455</v>
          </cell>
          <cell r="K825">
            <v>30364010100000</v>
          </cell>
        </row>
        <row r="826">
          <cell r="G826">
            <v>0</v>
          </cell>
          <cell r="H826">
            <v>0</v>
          </cell>
          <cell r="I826" t="str">
            <v>POLYTEX SBT SPON EXTRA BERSIH&amp;THN LAMA</v>
          </cell>
          <cell r="J826" t="str">
            <v>8992742360264</v>
          </cell>
          <cell r="K826">
            <v>30364020100000</v>
          </cell>
        </row>
        <row r="827"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30364020500001</v>
          </cell>
        </row>
        <row r="828">
          <cell r="G828">
            <v>0</v>
          </cell>
          <cell r="H828">
            <v>0</v>
          </cell>
          <cell r="I828" t="str">
            <v>POLYTEX PKT SBTSPON XTRABERSIH&amp;THNLAMA2S</v>
          </cell>
          <cell r="J828" t="str">
            <v>8992745999713</v>
          </cell>
          <cell r="K828">
            <v>30364020500001</v>
          </cell>
        </row>
        <row r="829">
          <cell r="G829">
            <v>0</v>
          </cell>
          <cell r="H829">
            <v>0</v>
          </cell>
          <cell r="I829" t="str">
            <v>POLYTEX PKT SBTSPON EBTL 2S NEW.</v>
          </cell>
          <cell r="J829" t="str">
            <v>8992745999713</v>
          </cell>
          <cell r="K829">
            <v>30364020500001</v>
          </cell>
        </row>
        <row r="830">
          <cell r="G830">
            <v>0</v>
          </cell>
          <cell r="H830">
            <v>0</v>
          </cell>
          <cell r="I830" t="str">
            <v>POLYTEX SABUT SPON REGULAR</v>
          </cell>
          <cell r="J830" t="str">
            <v>8992742370683</v>
          </cell>
          <cell r="K830">
            <v>30364030100000</v>
          </cell>
        </row>
        <row r="831">
          <cell r="G831">
            <v>0</v>
          </cell>
          <cell r="H831">
            <v>0</v>
          </cell>
          <cell r="I831" t="str">
            <v>POLYTEX SPON REGULER NEW</v>
          </cell>
          <cell r="J831" t="str">
            <v>8992742370683</v>
          </cell>
          <cell r="K831">
            <v>30364030100000</v>
          </cell>
        </row>
        <row r="832">
          <cell r="G832">
            <v>0</v>
          </cell>
          <cell r="H832">
            <v>0</v>
          </cell>
          <cell r="I832" t="str">
            <v>POLYTEX PKT SBT SPON REGULAR 2S ND</v>
          </cell>
          <cell r="J832" t="str">
            <v>8992745999720</v>
          </cell>
          <cell r="K832">
            <v>30364030500001</v>
          </cell>
        </row>
        <row r="833">
          <cell r="G833">
            <v>0</v>
          </cell>
          <cell r="H833">
            <v>0</v>
          </cell>
          <cell r="I833" t="str">
            <v>POLYTEX PKT SBTSPON REG 2S NEW.</v>
          </cell>
          <cell r="J833" t="str">
            <v>8992745999720</v>
          </cell>
          <cell r="K833">
            <v>30364030500001</v>
          </cell>
        </row>
        <row r="834">
          <cell r="G834">
            <v>0</v>
          </cell>
          <cell r="H834">
            <v>0</v>
          </cell>
          <cell r="I834" t="str">
            <v>POLYTEX MTP SPON EXTRA BERSIH ISI 3</v>
          </cell>
          <cell r="J834" t="str">
            <v>8992742000016</v>
          </cell>
          <cell r="K834">
            <v>30364040000003</v>
          </cell>
        </row>
        <row r="835">
          <cell r="G835">
            <v>0</v>
          </cell>
          <cell r="H835">
            <v>0</v>
          </cell>
          <cell r="I835" t="str">
            <v>POLYTEX MTP SPON EXTRA BERSIH ISI 5.</v>
          </cell>
          <cell r="J835" t="str">
            <v>8992742000023</v>
          </cell>
          <cell r="K835">
            <v>30364040000004</v>
          </cell>
        </row>
        <row r="836"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30365000100000</v>
          </cell>
        </row>
        <row r="837">
          <cell r="G837">
            <v>0</v>
          </cell>
          <cell r="H837">
            <v>0</v>
          </cell>
          <cell r="I837" t="str">
            <v>POLYTEX SBT HIJAU EXTRA BERSIH&amp;THN LAMA</v>
          </cell>
          <cell r="J837" t="str">
            <v>8992742370164</v>
          </cell>
          <cell r="K837">
            <v>30365000100000</v>
          </cell>
        </row>
        <row r="838"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30366000050000</v>
          </cell>
        </row>
        <row r="839">
          <cell r="G839">
            <v>0</v>
          </cell>
          <cell r="H839">
            <v>0</v>
          </cell>
          <cell r="I839" t="str">
            <v>POLYTEX SPON PENYERAP SERBAGUNA</v>
          </cell>
          <cell r="J839" t="str">
            <v>8992749360625</v>
          </cell>
          <cell r="K839">
            <v>30366000050000</v>
          </cell>
        </row>
        <row r="840"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30367000050000</v>
          </cell>
        </row>
        <row r="841">
          <cell r="G841">
            <v>0</v>
          </cell>
          <cell r="H841">
            <v>0</v>
          </cell>
          <cell r="I841" t="str">
            <v>POLYTEX SPON SERBAGUNA ND</v>
          </cell>
          <cell r="J841" t="str">
            <v>8992742380972</v>
          </cell>
          <cell r="K841">
            <v>30367000050000</v>
          </cell>
        </row>
        <row r="842"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30368020050000</v>
          </cell>
        </row>
        <row r="843"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30368060050000</v>
          </cell>
        </row>
        <row r="844"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30369030012000</v>
          </cell>
        </row>
        <row r="845">
          <cell r="G845">
            <v>0</v>
          </cell>
          <cell r="H845">
            <v>0</v>
          </cell>
          <cell r="I845" t="str">
            <v>POLYTEX STAINLESS STEEL REGULAR 12,5G</v>
          </cell>
          <cell r="J845" t="str">
            <v>8992742360844</v>
          </cell>
          <cell r="K845">
            <v>30369030012000</v>
          </cell>
        </row>
        <row r="846">
          <cell r="G846">
            <v>0</v>
          </cell>
          <cell r="H846">
            <v>0</v>
          </cell>
          <cell r="I846" t="str">
            <v>POLYTEX SABUT STAINLESS 40G.</v>
          </cell>
          <cell r="J846" t="str">
            <v>8992745000051</v>
          </cell>
          <cell r="K846">
            <v>30369030040010</v>
          </cell>
        </row>
        <row r="847">
          <cell r="G847">
            <v>0</v>
          </cell>
          <cell r="H847">
            <v>0</v>
          </cell>
          <cell r="I847" t="str">
            <v>POLYTEX STAINLESS REG 12,5G PAPAN12S ND</v>
          </cell>
          <cell r="J847" t="str">
            <v>8992742360844</v>
          </cell>
          <cell r="K847">
            <v>30369050012002</v>
          </cell>
        </row>
        <row r="848"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30369050012002</v>
          </cell>
        </row>
        <row r="849">
          <cell r="G849">
            <v>0</v>
          </cell>
          <cell r="H849">
            <v>0</v>
          </cell>
          <cell r="I849" t="str">
            <v>POLYTEX SS REG 12,5G PAPAN12S NS</v>
          </cell>
          <cell r="J849" t="str">
            <v>8992742360844</v>
          </cell>
          <cell r="K849">
            <v>30369050012002</v>
          </cell>
        </row>
        <row r="850">
          <cell r="G850">
            <v>0</v>
          </cell>
          <cell r="H850">
            <v>0</v>
          </cell>
          <cell r="I850" t="str">
            <v>POLYTEX MTP SS 20 GR EXTRA BERSIH ISI 3.</v>
          </cell>
          <cell r="J850" t="str">
            <v>8992742000030</v>
          </cell>
          <cell r="K850">
            <v>30369060000013</v>
          </cell>
        </row>
        <row r="851"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30369060020000</v>
          </cell>
        </row>
        <row r="852">
          <cell r="G852">
            <v>0</v>
          </cell>
          <cell r="H852">
            <v>0</v>
          </cell>
          <cell r="I852" t="str">
            <v>POLYTEX SS EXTRA BERSIH&amp;TAHAN LAMA 20GR</v>
          </cell>
          <cell r="J852" t="str">
            <v>8992742360851</v>
          </cell>
          <cell r="K852">
            <v>30369060020000</v>
          </cell>
        </row>
        <row r="853">
          <cell r="G853">
            <v>0</v>
          </cell>
          <cell r="H853">
            <v>0</v>
          </cell>
          <cell r="I853" t="str">
            <v>POLYTEX SS EXTRA BERSIH&amp;TAHAN LAMA20GR2S</v>
          </cell>
          <cell r="J853" t="str">
            <v>8992745999737</v>
          </cell>
          <cell r="K853">
            <v>30369060020001</v>
          </cell>
        </row>
        <row r="854">
          <cell r="G854">
            <v>0</v>
          </cell>
          <cell r="H854">
            <v>0</v>
          </cell>
          <cell r="I854" t="str">
            <v>POLYTEX SS EBTL 20GR 2S NEW.</v>
          </cell>
          <cell r="J854" t="str">
            <v>8992745999737</v>
          </cell>
          <cell r="K854">
            <v>30369060020001</v>
          </cell>
        </row>
        <row r="855">
          <cell r="G855">
            <v>0</v>
          </cell>
          <cell r="H855">
            <v>0</v>
          </cell>
          <cell r="I855" t="str">
            <v>POLYTEX MTP SS 20G EXT BERSIH ISI 3 NEW</v>
          </cell>
          <cell r="J855" t="str">
            <v>8992742000030</v>
          </cell>
          <cell r="K855">
            <v>30369060020014</v>
          </cell>
        </row>
        <row r="856"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30369070000013</v>
          </cell>
        </row>
        <row r="857">
          <cell r="G857">
            <v>0</v>
          </cell>
          <cell r="H857">
            <v>0</v>
          </cell>
          <cell r="I857" t="str">
            <v>Proclin Bottle Regular 200 ml</v>
          </cell>
          <cell r="J857" t="str">
            <v>8992745550266</v>
          </cell>
          <cell r="K857">
            <v>30370000200000</v>
          </cell>
        </row>
        <row r="858">
          <cell r="G858">
            <v>0</v>
          </cell>
          <cell r="H858">
            <v>0</v>
          </cell>
          <cell r="I858" t="str">
            <v>Proclin Bottle 500ml</v>
          </cell>
          <cell r="J858" t="str">
            <v>8992745550259</v>
          </cell>
          <cell r="K858">
            <v>30370000500000</v>
          </cell>
        </row>
        <row r="859">
          <cell r="G859">
            <v>0</v>
          </cell>
          <cell r="H859">
            <v>0</v>
          </cell>
          <cell r="I859" t="str">
            <v>Proclin Bottle 1000ml</v>
          </cell>
          <cell r="J859" t="str">
            <v>8992745230267</v>
          </cell>
          <cell r="K859">
            <v>30370001001000</v>
          </cell>
        </row>
        <row r="860">
          <cell r="G860">
            <v>0</v>
          </cell>
          <cell r="H860">
            <v>0</v>
          </cell>
          <cell r="I860" t="str">
            <v>PROCLIN BLEACH JERIGEN 3.5 L</v>
          </cell>
          <cell r="J860" t="str">
            <v>8992745230113</v>
          </cell>
          <cell r="K860">
            <v>30370001003010</v>
          </cell>
        </row>
        <row r="861"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30371000025030</v>
          </cell>
        </row>
        <row r="862">
          <cell r="G862">
            <v>0</v>
          </cell>
          <cell r="H862">
            <v>0</v>
          </cell>
          <cell r="I862" t="str">
            <v>PROCLIN PENGHILANG NODA PLUS SCH 25ML ND</v>
          </cell>
          <cell r="J862" t="str">
            <v>8992745550310</v>
          </cell>
          <cell r="K862">
            <v>30371000025030</v>
          </cell>
        </row>
        <row r="863">
          <cell r="G863">
            <v>0</v>
          </cell>
          <cell r="H863">
            <v>0</v>
          </cell>
          <cell r="I863" t="str">
            <v>PROCLIN PN SACHET FREE POLYTEX SPONS REG</v>
          </cell>
          <cell r="J863" t="str">
            <v>8992745550310</v>
          </cell>
          <cell r="K863">
            <v>30371000025030</v>
          </cell>
        </row>
        <row r="864"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30371000125022</v>
          </cell>
        </row>
        <row r="865"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30371000125022</v>
          </cell>
        </row>
        <row r="866">
          <cell r="G866">
            <v>0</v>
          </cell>
          <cell r="H866">
            <v>0</v>
          </cell>
          <cell r="I866" t="str">
            <v>PROCLIN PENGHLNGNODA PLUS PCH150ML ND</v>
          </cell>
          <cell r="J866" t="str">
            <v>8992745550334</v>
          </cell>
          <cell r="K866">
            <v>30371000125022</v>
          </cell>
        </row>
        <row r="867"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30371000180000</v>
          </cell>
        </row>
        <row r="868"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30371000400000</v>
          </cell>
        </row>
        <row r="869"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30371000400020</v>
          </cell>
        </row>
        <row r="870">
          <cell r="G870">
            <v>0</v>
          </cell>
          <cell r="H870">
            <v>0</v>
          </cell>
          <cell r="I870" t="str">
            <v>PROCLIN PENGHILANG NODA PLUS 400ML SPOUT</v>
          </cell>
          <cell r="J870" t="str">
            <v>8992745730255</v>
          </cell>
          <cell r="K870">
            <v>30371000400020</v>
          </cell>
        </row>
        <row r="871">
          <cell r="G871">
            <v>0</v>
          </cell>
          <cell r="H871">
            <v>0</v>
          </cell>
          <cell r="I871" t="str">
            <v>PROCLIN PN 400ML FREE POLYTEX EKS BERSIH</v>
          </cell>
          <cell r="J871" t="str">
            <v>8992745730255</v>
          </cell>
          <cell r="K871">
            <v>30371000400020</v>
          </cell>
        </row>
        <row r="872">
          <cell r="G872">
            <v>0</v>
          </cell>
          <cell r="H872">
            <v>0</v>
          </cell>
          <cell r="I872" t="str">
            <v>PROCLIN 400ML FREE STELLA POCKET</v>
          </cell>
          <cell r="J872" t="str">
            <v>8992745730255</v>
          </cell>
          <cell r="K872">
            <v>30371000400020</v>
          </cell>
        </row>
        <row r="873">
          <cell r="G873">
            <v>0</v>
          </cell>
          <cell r="H873">
            <v>0</v>
          </cell>
          <cell r="I873" t="str">
            <v>PROCLIN PENGHILANG NODA 400ML+50ML.</v>
          </cell>
          <cell r="J873" t="str">
            <v>8992745730255</v>
          </cell>
          <cell r="K873">
            <v>30371000400020</v>
          </cell>
        </row>
        <row r="874"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30371010400000</v>
          </cell>
        </row>
        <row r="875"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30371010800020</v>
          </cell>
        </row>
        <row r="876">
          <cell r="G876">
            <v>0</v>
          </cell>
          <cell r="H876">
            <v>0</v>
          </cell>
          <cell r="I876" t="str">
            <v>PROCLIN PENGHILANG NODA PLUS PC 800ML ND</v>
          </cell>
          <cell r="J876" t="str">
            <v>8992745560593</v>
          </cell>
          <cell r="K876">
            <v>30371010800020</v>
          </cell>
        </row>
        <row r="877">
          <cell r="G877">
            <v>0</v>
          </cell>
          <cell r="H877">
            <v>0</v>
          </cell>
          <cell r="I877" t="str">
            <v>PROCLIN 800ML FREE POLYTEX EKSTRA BERSIH</v>
          </cell>
          <cell r="J877" t="str">
            <v>8992745560593</v>
          </cell>
          <cell r="K877">
            <v>30371010800020</v>
          </cell>
        </row>
        <row r="878"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30371020025030</v>
          </cell>
        </row>
        <row r="879"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30371020025033</v>
          </cell>
        </row>
        <row r="880">
          <cell r="G880">
            <v>0</v>
          </cell>
          <cell r="H880">
            <v>0</v>
          </cell>
          <cell r="I880" t="str">
            <v>PROCLIN PN AKSI PUTIH POUCH 400ML</v>
          </cell>
          <cell r="J880" t="str">
            <v>8992745560609</v>
          </cell>
          <cell r="K880">
            <v>30371020400020</v>
          </cell>
        </row>
        <row r="881">
          <cell r="G881">
            <v>0</v>
          </cell>
          <cell r="H881">
            <v>0</v>
          </cell>
          <cell r="I881" t="str">
            <v>PROCLIN BLEACH SACHET 25ML</v>
          </cell>
          <cell r="J881" t="str">
            <v>8992745540359</v>
          </cell>
          <cell r="K881">
            <v>30372030000040</v>
          </cell>
        </row>
        <row r="882">
          <cell r="G882">
            <v>0</v>
          </cell>
          <cell r="H882">
            <v>0</v>
          </cell>
          <cell r="I882" t="str">
            <v>POLYTEX SPON REGULER NEW PROMO 12+1.</v>
          </cell>
          <cell r="J882" t="str">
            <v>8992742370683</v>
          </cell>
          <cell r="K882">
            <v>30375040100002</v>
          </cell>
        </row>
        <row r="883"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30380010070000</v>
          </cell>
        </row>
        <row r="884"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30380010105000</v>
          </cell>
        </row>
        <row r="885"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30380020070000</v>
          </cell>
        </row>
        <row r="886"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30380020105000</v>
          </cell>
        </row>
        <row r="887"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30380030070000</v>
          </cell>
        </row>
        <row r="888"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30380030105000</v>
          </cell>
        </row>
        <row r="889"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30380040105000</v>
          </cell>
        </row>
        <row r="890"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30380050105000</v>
          </cell>
        </row>
        <row r="891"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30380060105000</v>
          </cell>
        </row>
        <row r="892"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30390010200010</v>
          </cell>
        </row>
        <row r="893"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30390010400010</v>
          </cell>
        </row>
        <row r="894"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30390010400011</v>
          </cell>
        </row>
        <row r="895"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30390020200010</v>
          </cell>
        </row>
        <row r="896"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30400010200010</v>
          </cell>
        </row>
        <row r="897">
          <cell r="G897">
            <v>0</v>
          </cell>
          <cell r="H897">
            <v>0</v>
          </cell>
          <cell r="I897" t="str">
            <v>SANITER ALL SURFACE BOTTLE SPRAY 450ML</v>
          </cell>
          <cell r="J897" t="str">
            <v>8992745475149</v>
          </cell>
          <cell r="K897">
            <v>30410010000020</v>
          </cell>
        </row>
        <row r="898"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30420010200022</v>
          </cell>
        </row>
        <row r="899">
          <cell r="G899">
            <v>0</v>
          </cell>
          <cell r="H899">
            <v>0</v>
          </cell>
          <cell r="I899" t="str">
            <v>SANITER HAND SANITIZER GEL 50ML</v>
          </cell>
          <cell r="J899" t="str">
            <v>8992745610809</v>
          </cell>
          <cell r="K899">
            <v>30430010050000</v>
          </cell>
        </row>
        <row r="900">
          <cell r="G900">
            <v>0</v>
          </cell>
          <cell r="H900">
            <v>0</v>
          </cell>
          <cell r="I900" t="str">
            <v>SANITER HAND SANITIZER GEL PCH 200ML</v>
          </cell>
          <cell r="J900" t="str">
            <v>8992745475187</v>
          </cell>
          <cell r="K900">
            <v>30430010200030</v>
          </cell>
        </row>
        <row r="901">
          <cell r="G901">
            <v>0</v>
          </cell>
          <cell r="H901">
            <v>0</v>
          </cell>
          <cell r="I901" t="str">
            <v>SANITER HAND SANITIZER PUMP GEL 230ML</v>
          </cell>
          <cell r="J901" t="str">
            <v>8992745610786</v>
          </cell>
          <cell r="K901">
            <v>30430010230040</v>
          </cell>
        </row>
        <row r="902">
          <cell r="G902">
            <v>0</v>
          </cell>
          <cell r="H902">
            <v>0</v>
          </cell>
          <cell r="I902" t="str">
            <v>SANITER HAND SANITIZER SPRAY 60ML</v>
          </cell>
          <cell r="J902" t="str">
            <v>8992745610816</v>
          </cell>
          <cell r="K902">
            <v>30430020060000</v>
          </cell>
        </row>
        <row r="903">
          <cell r="G903">
            <v>0</v>
          </cell>
          <cell r="H903">
            <v>0</v>
          </cell>
          <cell r="I903" t="str">
            <v>SANITER HAND SPRAY SWEET BERRY 60ML</v>
          </cell>
          <cell r="J903" t="str">
            <v>8992745470533</v>
          </cell>
          <cell r="K903">
            <v>30430030060000</v>
          </cell>
        </row>
        <row r="904"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30430041003020</v>
          </cell>
        </row>
        <row r="905">
          <cell r="G905">
            <v>0</v>
          </cell>
          <cell r="H905">
            <v>0</v>
          </cell>
          <cell r="I905" t="str">
            <v>SANITER HAND WASH BOTTLE 250ML</v>
          </cell>
          <cell r="J905" t="str">
            <v>8992745610854</v>
          </cell>
          <cell r="K905">
            <v>30440000250020</v>
          </cell>
        </row>
        <row r="906"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30440010003050</v>
          </cell>
        </row>
        <row r="907">
          <cell r="G907">
            <v>0</v>
          </cell>
          <cell r="H907">
            <v>0</v>
          </cell>
          <cell r="I907" t="str">
            <v>SANITER HW FRUITY CLEAN PCH 400</v>
          </cell>
          <cell r="J907" t="str">
            <v>8992745470458</v>
          </cell>
          <cell r="K907">
            <v>30440030400030</v>
          </cell>
        </row>
        <row r="908">
          <cell r="G908">
            <v>0</v>
          </cell>
          <cell r="H908">
            <v>0</v>
          </cell>
          <cell r="I908" t="str">
            <v>SANITER HAND WASH REFILL POUCH 200ML</v>
          </cell>
          <cell r="J908" t="str">
            <v>8992745610861</v>
          </cell>
          <cell r="K908">
            <v>30441000200030</v>
          </cell>
        </row>
        <row r="909">
          <cell r="G909">
            <v>0</v>
          </cell>
          <cell r="H909">
            <v>0</v>
          </cell>
          <cell r="I909" t="str">
            <v>SANITER HAND WASH REFILL POUCH 400ML</v>
          </cell>
          <cell r="J909" t="str">
            <v>8992745610878</v>
          </cell>
          <cell r="K909">
            <v>30441000400030</v>
          </cell>
        </row>
        <row r="910"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30450010020000</v>
          </cell>
        </row>
        <row r="911">
          <cell r="G911">
            <v>0</v>
          </cell>
          <cell r="H911">
            <v>0</v>
          </cell>
          <cell r="I911" t="str">
            <v>SANITER SURFACE MULTIPURPOSE WIPES 40`s</v>
          </cell>
          <cell r="J911" t="str">
            <v>8992745475583</v>
          </cell>
          <cell r="K911">
            <v>30450020040000</v>
          </cell>
        </row>
        <row r="912">
          <cell r="G912">
            <v>0</v>
          </cell>
          <cell r="H912">
            <v>0</v>
          </cell>
          <cell r="I912" t="str">
            <v>SANITER PERSONAL WIPES SANITIZER 50S</v>
          </cell>
          <cell r="J912" t="str">
            <v>8992745475118</v>
          </cell>
          <cell r="K912">
            <v>30450030050000</v>
          </cell>
        </row>
        <row r="913"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30450030050001</v>
          </cell>
        </row>
        <row r="914"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30460010009000</v>
          </cell>
        </row>
        <row r="915"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30460010009010</v>
          </cell>
        </row>
        <row r="916"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30460010350000</v>
          </cell>
        </row>
        <row r="917"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30460020009000</v>
          </cell>
        </row>
        <row r="918"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30460020009010</v>
          </cell>
        </row>
        <row r="919"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30460020350000</v>
          </cell>
        </row>
        <row r="920"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30470010375000</v>
          </cell>
        </row>
        <row r="921">
          <cell r="G921">
            <v>0</v>
          </cell>
          <cell r="H921">
            <v>0</v>
          </cell>
          <cell r="I921" t="str">
            <v>SHOCK ANTI SUMBAT 350GR</v>
          </cell>
          <cell r="J921" t="str">
            <v>8992745610618</v>
          </cell>
          <cell r="K921">
            <v>30470010375000</v>
          </cell>
        </row>
        <row r="922"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30480010042000</v>
          </cell>
        </row>
        <row r="923"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30480020042000</v>
          </cell>
        </row>
        <row r="924"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30490010140000</v>
          </cell>
        </row>
        <row r="925">
          <cell r="G925">
            <v>0</v>
          </cell>
          <cell r="H925">
            <v>0</v>
          </cell>
          <cell r="I925" t="str">
            <v>STELLA AER ORANGE 140ML RJV</v>
          </cell>
          <cell r="J925" t="str">
            <v>8992745999881</v>
          </cell>
          <cell r="K925">
            <v>30490010140000</v>
          </cell>
        </row>
        <row r="926"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30490010175000</v>
          </cell>
        </row>
        <row r="927"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30490010200000</v>
          </cell>
        </row>
        <row r="928"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30490010200000</v>
          </cell>
        </row>
        <row r="929">
          <cell r="G929">
            <v>0</v>
          </cell>
          <cell r="H929">
            <v>0</v>
          </cell>
          <cell r="I929" t="str">
            <v>STELLA AER ORANGE 175ML RJV</v>
          </cell>
          <cell r="J929" t="str">
            <v>8992745320326</v>
          </cell>
          <cell r="K929">
            <v>30490010200000</v>
          </cell>
        </row>
        <row r="930">
          <cell r="G930">
            <v>0</v>
          </cell>
          <cell r="H930">
            <v>0</v>
          </cell>
          <cell r="I930" t="str">
            <v>STELLA AER JEJU ORANGE 175ML.</v>
          </cell>
          <cell r="J930" t="str">
            <v>8992745320326</v>
          </cell>
          <cell r="K930">
            <v>30490010200000</v>
          </cell>
        </row>
        <row r="931">
          <cell r="G931">
            <v>0</v>
          </cell>
          <cell r="H931">
            <v>0</v>
          </cell>
          <cell r="I931" t="str">
            <v>STELLA AER JEJU ORANGE 175+25ML RJV</v>
          </cell>
          <cell r="J931" t="str">
            <v>8992745320326</v>
          </cell>
          <cell r="K931">
            <v>30490010200000</v>
          </cell>
        </row>
        <row r="932">
          <cell r="G932">
            <v>0</v>
          </cell>
          <cell r="H932">
            <v>0</v>
          </cell>
          <cell r="I932" t="str">
            <v>STELLA AER ORANGE 2X350ML MTP RJV</v>
          </cell>
          <cell r="J932" t="str">
            <v>8992745705710</v>
          </cell>
          <cell r="K932">
            <v>30490010350011</v>
          </cell>
        </row>
        <row r="933"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30490010400000</v>
          </cell>
        </row>
        <row r="934"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30490010400000</v>
          </cell>
        </row>
        <row r="935">
          <cell r="G935">
            <v>0</v>
          </cell>
          <cell r="H935">
            <v>0</v>
          </cell>
          <cell r="I935" t="str">
            <v>STELLA AER ORANGE 350ML RJV</v>
          </cell>
          <cell r="J935" t="str">
            <v>8992745320241</v>
          </cell>
          <cell r="K935">
            <v>30490010400000</v>
          </cell>
        </row>
        <row r="936">
          <cell r="G936">
            <v>0</v>
          </cell>
          <cell r="H936">
            <v>0</v>
          </cell>
          <cell r="I936" t="str">
            <v>STELLA AER JEJU ORANGE 350ML</v>
          </cell>
          <cell r="J936" t="str">
            <v>8992745320241</v>
          </cell>
          <cell r="K936">
            <v>30490010400000</v>
          </cell>
        </row>
        <row r="937">
          <cell r="G937">
            <v>0</v>
          </cell>
          <cell r="H937">
            <v>0</v>
          </cell>
          <cell r="I937" t="str">
            <v>STELLA AER JEJU ORANGE 350+50ML RJV</v>
          </cell>
          <cell r="J937" t="str">
            <v>8992745320241</v>
          </cell>
          <cell r="K937">
            <v>30490010400000</v>
          </cell>
        </row>
        <row r="938">
          <cell r="G938">
            <v>0</v>
          </cell>
          <cell r="H938">
            <v>0</v>
          </cell>
          <cell r="I938" t="str">
            <v>STELLA AER ORANGE T. 350+50ML RJV</v>
          </cell>
          <cell r="J938" t="str">
            <v>8992745320241</v>
          </cell>
          <cell r="K938">
            <v>30490010400000</v>
          </cell>
        </row>
        <row r="939"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30490010400010</v>
          </cell>
        </row>
        <row r="940"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30490010400010</v>
          </cell>
        </row>
        <row r="941">
          <cell r="G941">
            <v>0</v>
          </cell>
          <cell r="H941">
            <v>0</v>
          </cell>
          <cell r="I941" t="str">
            <v>STELLA AER JEJU ORANGE 140ML.</v>
          </cell>
          <cell r="J941" t="str">
            <v>8992745999881</v>
          </cell>
          <cell r="K941">
            <v>30490020140000</v>
          </cell>
        </row>
        <row r="942"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30490020200000</v>
          </cell>
        </row>
        <row r="943"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30490020200000</v>
          </cell>
        </row>
        <row r="944">
          <cell r="G944">
            <v>0</v>
          </cell>
          <cell r="H944">
            <v>0</v>
          </cell>
          <cell r="I944" t="str">
            <v>STELLA AER APPLE 200ML RJV</v>
          </cell>
          <cell r="J944" t="str">
            <v>8992745320289</v>
          </cell>
          <cell r="K944">
            <v>30490020200000</v>
          </cell>
        </row>
        <row r="945">
          <cell r="G945">
            <v>0</v>
          </cell>
          <cell r="H945">
            <v>0</v>
          </cell>
          <cell r="I945" t="str">
            <v>STELLA AER APPLE 175ML RJV</v>
          </cell>
          <cell r="J945" t="str">
            <v>8992745320289</v>
          </cell>
          <cell r="K945">
            <v>30490020200000</v>
          </cell>
        </row>
        <row r="946">
          <cell r="G946">
            <v>0</v>
          </cell>
          <cell r="H946">
            <v>0</v>
          </cell>
          <cell r="I946" t="str">
            <v>STELLA AER APPLE 175+25ML RJV</v>
          </cell>
          <cell r="J946" t="str">
            <v>8992745320289</v>
          </cell>
          <cell r="K946">
            <v>30490020200000</v>
          </cell>
        </row>
        <row r="947"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30490020400000</v>
          </cell>
        </row>
        <row r="948">
          <cell r="G948">
            <v>0</v>
          </cell>
          <cell r="H948">
            <v>0</v>
          </cell>
          <cell r="I948" t="str">
            <v>STELLA AER APPLE 400ML RJV</v>
          </cell>
          <cell r="J948" t="str">
            <v>8992745320197</v>
          </cell>
          <cell r="K948">
            <v>30490020400000</v>
          </cell>
        </row>
        <row r="949">
          <cell r="G949">
            <v>0</v>
          </cell>
          <cell r="H949">
            <v>0</v>
          </cell>
          <cell r="I949" t="str">
            <v>STELLA AER APPLE 350ML RJV</v>
          </cell>
          <cell r="J949" t="str">
            <v>8992745320197</v>
          </cell>
          <cell r="K949">
            <v>30490020400000</v>
          </cell>
        </row>
        <row r="950">
          <cell r="G950">
            <v>0</v>
          </cell>
          <cell r="H950">
            <v>0</v>
          </cell>
          <cell r="I950" t="str">
            <v>STELLA AER APPLE 350+50ML RJV</v>
          </cell>
          <cell r="J950" t="str">
            <v>8992745320197</v>
          </cell>
          <cell r="K950">
            <v>30490020400000</v>
          </cell>
        </row>
        <row r="951"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30490020400010</v>
          </cell>
        </row>
        <row r="952">
          <cell r="G952">
            <v>0</v>
          </cell>
          <cell r="H952">
            <v>0</v>
          </cell>
          <cell r="I952" t="str">
            <v>STELLA AER APPLE 2X400ML MTP RJV</v>
          </cell>
          <cell r="J952" t="str">
            <v>8992745610366</v>
          </cell>
          <cell r="K952">
            <v>30490020400010</v>
          </cell>
        </row>
        <row r="953">
          <cell r="G953">
            <v>0</v>
          </cell>
          <cell r="H953">
            <v>0</v>
          </cell>
          <cell r="I953" t="str">
            <v>STELLA AER APPLE 2X350ML MTP RJV</v>
          </cell>
          <cell r="J953" t="str">
            <v>8992745610366</v>
          </cell>
          <cell r="K953">
            <v>30490020400010</v>
          </cell>
        </row>
        <row r="954">
          <cell r="G954">
            <v>0</v>
          </cell>
          <cell r="H954">
            <v>0</v>
          </cell>
          <cell r="I954" t="str">
            <v>STELLA AER APPLE 350+50ML MTP RJV</v>
          </cell>
          <cell r="J954" t="str">
            <v>8992745610366</v>
          </cell>
          <cell r="K954">
            <v>30490020400010</v>
          </cell>
        </row>
        <row r="955"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30490030200000</v>
          </cell>
        </row>
        <row r="956"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30490030200000</v>
          </cell>
        </row>
        <row r="957"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30490030200000</v>
          </cell>
        </row>
        <row r="958">
          <cell r="G958">
            <v>0</v>
          </cell>
          <cell r="H958">
            <v>0</v>
          </cell>
          <cell r="I958" t="str">
            <v>STELLA AER JAPANESE SAKURA 175ML RJV</v>
          </cell>
          <cell r="J958" t="str">
            <v>8992745610519</v>
          </cell>
          <cell r="K958">
            <v>30490030200000</v>
          </cell>
        </row>
        <row r="959">
          <cell r="G959">
            <v>0</v>
          </cell>
          <cell r="H959">
            <v>0</v>
          </cell>
          <cell r="I959" t="str">
            <v>STELLA AER JAPANESE SAKURA 175+25ML RJV</v>
          </cell>
          <cell r="J959" t="str">
            <v>8992745610519</v>
          </cell>
          <cell r="K959">
            <v>30490030200000</v>
          </cell>
        </row>
        <row r="960"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30490030350000</v>
          </cell>
        </row>
        <row r="961"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30490030350000</v>
          </cell>
        </row>
        <row r="962">
          <cell r="G962">
            <v>0</v>
          </cell>
          <cell r="H962">
            <v>0</v>
          </cell>
          <cell r="I962" t="str">
            <v>STELLA AER JAPANESE SAKURA 350ML RJV</v>
          </cell>
          <cell r="J962" t="str">
            <v>8992745610526</v>
          </cell>
          <cell r="K962">
            <v>30490030350000</v>
          </cell>
        </row>
        <row r="963">
          <cell r="G963">
            <v>0</v>
          </cell>
          <cell r="H963">
            <v>0</v>
          </cell>
          <cell r="I963" t="str">
            <v>STELLA AER J. SAKURA 350+50ML RJV</v>
          </cell>
          <cell r="J963" t="str">
            <v>8992745610526</v>
          </cell>
          <cell r="K963">
            <v>30490030350000</v>
          </cell>
        </row>
        <row r="964"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30490040200000</v>
          </cell>
        </row>
        <row r="965"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30490040200000</v>
          </cell>
        </row>
        <row r="966">
          <cell r="G966">
            <v>0</v>
          </cell>
          <cell r="H966">
            <v>0</v>
          </cell>
          <cell r="I966" t="str">
            <v>STELLA AER LEMON 175ML RJV</v>
          </cell>
          <cell r="J966" t="str">
            <v>8992745320302</v>
          </cell>
          <cell r="K966">
            <v>30490040200000</v>
          </cell>
        </row>
        <row r="967">
          <cell r="G967">
            <v>0</v>
          </cell>
          <cell r="H967">
            <v>0</v>
          </cell>
          <cell r="I967" t="str">
            <v>STELLA AER LEMON 175+25ML RJ</v>
          </cell>
          <cell r="J967" t="str">
            <v>8992745320302</v>
          </cell>
          <cell r="K967">
            <v>30490040200000</v>
          </cell>
        </row>
        <row r="968"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30490040400000</v>
          </cell>
        </row>
        <row r="969"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30490040400000</v>
          </cell>
        </row>
        <row r="970">
          <cell r="G970">
            <v>0</v>
          </cell>
          <cell r="H970">
            <v>0</v>
          </cell>
          <cell r="I970" t="str">
            <v>STELLA AER LEMON 350ML RJV</v>
          </cell>
          <cell r="J970" t="str">
            <v>8992745320166</v>
          </cell>
          <cell r="K970">
            <v>30490040400000</v>
          </cell>
        </row>
        <row r="971">
          <cell r="G971">
            <v>0</v>
          </cell>
          <cell r="H971">
            <v>0</v>
          </cell>
          <cell r="I971" t="str">
            <v>STELLA AER LEMON 350+50ML RJV</v>
          </cell>
          <cell r="J971" t="str">
            <v>8992745320166</v>
          </cell>
          <cell r="K971">
            <v>30490040400000</v>
          </cell>
        </row>
        <row r="972"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30490050200000</v>
          </cell>
        </row>
        <row r="973"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30490050400010</v>
          </cell>
        </row>
        <row r="974"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30490060250000</v>
          </cell>
        </row>
        <row r="975"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30490060400010</v>
          </cell>
        </row>
        <row r="976"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30490070275010</v>
          </cell>
        </row>
        <row r="977"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30490080200010</v>
          </cell>
        </row>
        <row r="978">
          <cell r="G978">
            <v>0</v>
          </cell>
          <cell r="H978">
            <v>0</v>
          </cell>
          <cell r="I978" t="str">
            <v>STELLA AER CAFFE LATTE 175 ML RJV</v>
          </cell>
          <cell r="J978" t="str">
            <v>8992745610762</v>
          </cell>
          <cell r="K978">
            <v>30490080200010</v>
          </cell>
        </row>
        <row r="979">
          <cell r="G979">
            <v>0</v>
          </cell>
          <cell r="H979">
            <v>0</v>
          </cell>
          <cell r="I979" t="str">
            <v>STELLA AER CAFFE LATTE 175+25ML RJV</v>
          </cell>
          <cell r="J979" t="str">
            <v>8992745610762</v>
          </cell>
          <cell r="K979">
            <v>30490080200010</v>
          </cell>
        </row>
        <row r="980"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30490080350010</v>
          </cell>
        </row>
        <row r="981"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30490080350010</v>
          </cell>
        </row>
        <row r="982">
          <cell r="G982">
            <v>0</v>
          </cell>
          <cell r="H982">
            <v>0</v>
          </cell>
          <cell r="I982" t="str">
            <v>STELLA AER CAFFE LATTE 350ML RJV</v>
          </cell>
          <cell r="J982" t="str">
            <v>8992745610779</v>
          </cell>
          <cell r="K982">
            <v>30490080350010</v>
          </cell>
        </row>
        <row r="983">
          <cell r="G983">
            <v>0</v>
          </cell>
          <cell r="H983">
            <v>0</v>
          </cell>
          <cell r="I983" t="str">
            <v>STELLA AER CAFFE LATTE 350+50ML RJV</v>
          </cell>
          <cell r="J983" t="str">
            <v>8992745610779</v>
          </cell>
          <cell r="K983">
            <v>30490080350010</v>
          </cell>
        </row>
        <row r="984"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30490090350010</v>
          </cell>
        </row>
        <row r="985"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30490090350010</v>
          </cell>
        </row>
        <row r="986">
          <cell r="G986">
            <v>0</v>
          </cell>
          <cell r="H986">
            <v>0</v>
          </cell>
          <cell r="I986" t="str">
            <v>STELLA AER W. VERBENA 350+50ML RJV</v>
          </cell>
          <cell r="J986" t="str">
            <v>8992745480167</v>
          </cell>
          <cell r="K986">
            <v>30490090350010</v>
          </cell>
        </row>
        <row r="987"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30490100350010</v>
          </cell>
        </row>
        <row r="988"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30490100350010</v>
          </cell>
        </row>
        <row r="989">
          <cell r="G989">
            <v>0</v>
          </cell>
          <cell r="H989">
            <v>0</v>
          </cell>
          <cell r="I989" t="str">
            <v>STELLA AER R.KENANGA 350ML RJV</v>
          </cell>
          <cell r="J989" t="str">
            <v>8992745480143</v>
          </cell>
          <cell r="K989">
            <v>30490100350010</v>
          </cell>
        </row>
        <row r="990">
          <cell r="G990">
            <v>0</v>
          </cell>
          <cell r="H990">
            <v>0</v>
          </cell>
          <cell r="I990" t="str">
            <v>STELLA AER R. KENANGA 350+50ML RJV</v>
          </cell>
          <cell r="J990" t="str">
            <v>8992745480143</v>
          </cell>
          <cell r="K990">
            <v>30490100350010</v>
          </cell>
        </row>
        <row r="991"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30490110200000</v>
          </cell>
        </row>
        <row r="992">
          <cell r="G992">
            <v>0</v>
          </cell>
          <cell r="H992">
            <v>0</v>
          </cell>
          <cell r="I992" t="str">
            <v>STELLA AER SECRET LAVENDER 175 ML RJV</v>
          </cell>
          <cell r="J992" t="str">
            <v>8992745610472</v>
          </cell>
          <cell r="K992">
            <v>30490110200000</v>
          </cell>
        </row>
        <row r="993">
          <cell r="G993">
            <v>0</v>
          </cell>
          <cell r="H993">
            <v>0</v>
          </cell>
          <cell r="I993" t="str">
            <v>STELLA AER SECRET LAVENDER 175+25ML RJV</v>
          </cell>
          <cell r="J993" t="str">
            <v>8992745610472</v>
          </cell>
          <cell r="K993">
            <v>30490110200000</v>
          </cell>
        </row>
        <row r="994"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30490110350000</v>
          </cell>
        </row>
        <row r="995"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30490110350000</v>
          </cell>
        </row>
        <row r="996">
          <cell r="G996">
            <v>0</v>
          </cell>
          <cell r="H996">
            <v>0</v>
          </cell>
          <cell r="I996" t="str">
            <v>STELLA AER S.LAVENDER 350ML RJV</v>
          </cell>
          <cell r="J996" t="str">
            <v>8992745610489</v>
          </cell>
          <cell r="K996">
            <v>30490110350000</v>
          </cell>
        </row>
        <row r="997">
          <cell r="G997">
            <v>0</v>
          </cell>
          <cell r="H997">
            <v>0</v>
          </cell>
          <cell r="I997" t="str">
            <v>STELLA AER S. LAVENDER 350+50ML RJV</v>
          </cell>
          <cell r="J997" t="str">
            <v>8992745610489</v>
          </cell>
          <cell r="K997">
            <v>30490110350000</v>
          </cell>
        </row>
        <row r="998"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30490120400000</v>
          </cell>
        </row>
        <row r="999"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30490130200000</v>
          </cell>
        </row>
        <row r="1000"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30490140200000</v>
          </cell>
        </row>
        <row r="1001">
          <cell r="G1001">
            <v>0</v>
          </cell>
          <cell r="H1001">
            <v>0</v>
          </cell>
          <cell r="I1001" t="str">
            <v>STELLA AER B. JASMINE S 175ML RJV</v>
          </cell>
          <cell r="J1001" t="str">
            <v>8992745000129</v>
          </cell>
          <cell r="K1001">
            <v>30490140200000</v>
          </cell>
        </row>
        <row r="1002">
          <cell r="G1002">
            <v>0</v>
          </cell>
          <cell r="H1002">
            <v>0</v>
          </cell>
          <cell r="I1002" t="str">
            <v>STELLA AER B. JASMINE S 175+25ML RJV</v>
          </cell>
          <cell r="J1002" t="str">
            <v>8992745000129</v>
          </cell>
          <cell r="K1002">
            <v>30490140200000</v>
          </cell>
        </row>
        <row r="1003"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30490140400000</v>
          </cell>
        </row>
        <row r="1004">
          <cell r="G1004">
            <v>0</v>
          </cell>
          <cell r="H1004">
            <v>0</v>
          </cell>
          <cell r="I1004" t="str">
            <v>STELLA AER B. JASMINE S 350ML RJV</v>
          </cell>
          <cell r="J1004" t="str">
            <v>8992745000136</v>
          </cell>
          <cell r="K1004">
            <v>30490140400000</v>
          </cell>
        </row>
        <row r="1005">
          <cell r="G1005">
            <v>0</v>
          </cell>
          <cell r="H1005">
            <v>0</v>
          </cell>
          <cell r="I1005" t="str">
            <v>STELLA AER B. JASMINE S 350+50ML RJV</v>
          </cell>
          <cell r="J1005" t="str">
            <v>8992745000136</v>
          </cell>
          <cell r="K1005">
            <v>30490140400000</v>
          </cell>
        </row>
        <row r="1006">
          <cell r="G1006">
            <v>0</v>
          </cell>
          <cell r="H1006">
            <v>0</v>
          </cell>
          <cell r="I1006" t="str">
            <v>STELLA AER W.VERBENA 350ML RJV</v>
          </cell>
          <cell r="J1006" t="str">
            <v>8992745480167</v>
          </cell>
          <cell r="K1006">
            <v>30490150350000</v>
          </cell>
        </row>
        <row r="1007"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30490150350000</v>
          </cell>
        </row>
        <row r="1008">
          <cell r="G1008">
            <v>0</v>
          </cell>
          <cell r="H1008">
            <v>0</v>
          </cell>
          <cell r="I1008" t="str">
            <v>STELLA AER RAJA AMPAT L. 175+25ML </v>
          </cell>
          <cell r="J1008" t="str">
            <v>8992745001034</v>
          </cell>
          <cell r="K1008">
            <v>30490160175000</v>
          </cell>
        </row>
        <row r="1009">
          <cell r="G1009">
            <v>0</v>
          </cell>
          <cell r="H1009">
            <v>0</v>
          </cell>
          <cell r="I1009" t="str">
            <v>STELLA AER RAJA AMPAT L. 350+50ML </v>
          </cell>
          <cell r="J1009" t="str">
            <v>8992745001010</v>
          </cell>
          <cell r="K1009">
            <v>30490170350000</v>
          </cell>
        </row>
        <row r="1010">
          <cell r="G1010">
            <v>0</v>
          </cell>
          <cell r="H1010">
            <v>0</v>
          </cell>
          <cell r="I1010" t="str">
            <v>STELLA MTC REF RAJA AMPAT L.160ML</v>
          </cell>
          <cell r="J1010" t="str">
            <v>8992745001041</v>
          </cell>
          <cell r="K1010">
            <v>30490180160000</v>
          </cell>
        </row>
        <row r="1011">
          <cell r="G1011">
            <v>0</v>
          </cell>
          <cell r="H1011">
            <v>0</v>
          </cell>
          <cell r="I1011" t="str">
            <v>STELLA MTC REF RAJA AMPAT L. 160+65ML </v>
          </cell>
          <cell r="J1011" t="str">
            <v>8992745001041</v>
          </cell>
          <cell r="K1011">
            <v>30490180160000</v>
          </cell>
        </row>
        <row r="1012"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30500010042000</v>
          </cell>
        </row>
        <row r="1013">
          <cell r="G1013">
            <v>0</v>
          </cell>
          <cell r="H1013">
            <v>0</v>
          </cell>
          <cell r="I1013" t="str">
            <v>STELLA AIO C.LATTE 42+13GR RJV</v>
          </cell>
          <cell r="J1013" t="str">
            <v>8992745610885</v>
          </cell>
          <cell r="K1013">
            <v>30500010042000</v>
          </cell>
        </row>
        <row r="1014"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30500010042001</v>
          </cell>
        </row>
        <row r="1015">
          <cell r="G1015">
            <v>0</v>
          </cell>
          <cell r="H1015">
            <v>0</v>
          </cell>
          <cell r="I1015" t="str">
            <v>STELLA AIO C.LATTE 42+13GR(3+1) MTP RJV</v>
          </cell>
          <cell r="J1015" t="str">
            <v>8992745475637</v>
          </cell>
          <cell r="K1015">
            <v>30500010042001</v>
          </cell>
        </row>
        <row r="1016">
          <cell r="G1016">
            <v>0</v>
          </cell>
          <cell r="H1016">
            <v>0</v>
          </cell>
          <cell r="I1016" t="str">
            <v>STELLA AIO C.LATTE 42+13GR FOC PROCLINPN</v>
          </cell>
          <cell r="J1016" t="str">
            <v>8992745610885</v>
          </cell>
          <cell r="K1016">
            <v>30500010042002</v>
          </cell>
        </row>
        <row r="1017"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30500020042000</v>
          </cell>
        </row>
        <row r="1018">
          <cell r="G1018">
            <v>0</v>
          </cell>
          <cell r="H1018">
            <v>0</v>
          </cell>
          <cell r="I1018" t="str">
            <v>STELLA AIO APPLE 42+13GR RJV</v>
          </cell>
          <cell r="J1018" t="str">
            <v>8992745320067</v>
          </cell>
          <cell r="K1018">
            <v>30500020042000</v>
          </cell>
        </row>
        <row r="1019">
          <cell r="G1019">
            <v>0</v>
          </cell>
          <cell r="H1019">
            <v>0</v>
          </cell>
          <cell r="I1019" t="str">
            <v>STELLA AIO APPLE 42+13GR FOC PROCLINPN</v>
          </cell>
          <cell r="J1019" t="str">
            <v>8992745320067</v>
          </cell>
          <cell r="K1019">
            <v>30500020042002</v>
          </cell>
        </row>
        <row r="1020">
          <cell r="G1020">
            <v>0</v>
          </cell>
          <cell r="H1020">
            <v>0</v>
          </cell>
          <cell r="I1020" t="str">
            <v>STELLA Ail in One BOUGENVILLE 42+13gr</v>
          </cell>
          <cell r="J1020" t="str">
            <v>8992745320074</v>
          </cell>
          <cell r="K1020">
            <v>30500030042000</v>
          </cell>
        </row>
        <row r="1021">
          <cell r="G1021">
            <v>0</v>
          </cell>
          <cell r="H1021">
            <v>0</v>
          </cell>
          <cell r="I1021" t="str">
            <v>STELLA AIO BOUGENVILLE 42+13GR FOC PROCL</v>
          </cell>
          <cell r="J1021" t="str">
            <v>8992745320074</v>
          </cell>
          <cell r="K1021">
            <v>30500030042002</v>
          </cell>
        </row>
        <row r="1022"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30500040042000</v>
          </cell>
        </row>
        <row r="1023">
          <cell r="G1023">
            <v>0</v>
          </cell>
          <cell r="H1023">
            <v>0</v>
          </cell>
          <cell r="I1023" t="str">
            <v>STELLA AIO LEMON 42+13GR RJV</v>
          </cell>
          <cell r="J1023" t="str">
            <v>8992745320784</v>
          </cell>
          <cell r="K1023">
            <v>30500040042000</v>
          </cell>
        </row>
        <row r="1024"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30500040042001</v>
          </cell>
        </row>
        <row r="1025">
          <cell r="G1025">
            <v>0</v>
          </cell>
          <cell r="H1025">
            <v>0</v>
          </cell>
          <cell r="I1025" t="str">
            <v>STELLA AIO LEMON 42+13GR(3+1) MTP RJV</v>
          </cell>
          <cell r="J1025" t="str">
            <v>8992745610694</v>
          </cell>
          <cell r="K1025">
            <v>30500040042001</v>
          </cell>
        </row>
        <row r="1026">
          <cell r="G1026">
            <v>0</v>
          </cell>
          <cell r="H1026">
            <v>0</v>
          </cell>
          <cell r="I1026" t="str">
            <v>STELLA AIO LEMON 42+13GR FOC PROCLINPN</v>
          </cell>
          <cell r="J1026" t="str">
            <v>8992745320784</v>
          </cell>
          <cell r="K1026">
            <v>30500040042002</v>
          </cell>
        </row>
        <row r="1027"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30500050042000</v>
          </cell>
        </row>
        <row r="1028"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30500060042000</v>
          </cell>
        </row>
        <row r="1029">
          <cell r="G1029">
            <v>0</v>
          </cell>
          <cell r="H1029">
            <v>0</v>
          </cell>
          <cell r="I1029" t="str">
            <v>STELLA AIO ORANGE 42+13GR RJV</v>
          </cell>
          <cell r="J1029" t="str">
            <v>8992745320050</v>
          </cell>
          <cell r="K1029">
            <v>30500060042000</v>
          </cell>
        </row>
        <row r="1030">
          <cell r="G1030">
            <v>0</v>
          </cell>
          <cell r="H1030">
            <v>0</v>
          </cell>
          <cell r="I1030" t="str">
            <v>STELLA AIO JEJU ORANGE 42+13GR.</v>
          </cell>
          <cell r="J1030" t="str">
            <v>8992745320050</v>
          </cell>
          <cell r="K1030">
            <v>30500060042000</v>
          </cell>
        </row>
        <row r="1031"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30500060042001</v>
          </cell>
        </row>
        <row r="1032">
          <cell r="G1032">
            <v>0</v>
          </cell>
          <cell r="H1032">
            <v>0</v>
          </cell>
          <cell r="I1032" t="str">
            <v>STELLA AIO ORANGE 42+13GR(3+1) MTP RJV</v>
          </cell>
          <cell r="J1032" t="str">
            <v>8992745705758</v>
          </cell>
          <cell r="K1032">
            <v>30500060042001</v>
          </cell>
        </row>
        <row r="1033">
          <cell r="G1033">
            <v>0</v>
          </cell>
          <cell r="H1033">
            <v>0</v>
          </cell>
          <cell r="I1033" t="str">
            <v>STELLA AIO JEJU ORANGE 42+13GR(3+1) MTP.</v>
          </cell>
          <cell r="J1033" t="str">
            <v>8992745705758</v>
          </cell>
          <cell r="K1033">
            <v>30500060042001</v>
          </cell>
        </row>
        <row r="1034">
          <cell r="G1034">
            <v>0</v>
          </cell>
          <cell r="H1034">
            <v>0</v>
          </cell>
          <cell r="I1034" t="str">
            <v>STELLA AIO ORANGE 42+13GR FOC PROCLINPN</v>
          </cell>
          <cell r="J1034" t="str">
            <v>8992745320050</v>
          </cell>
          <cell r="K1034">
            <v>30500060042002</v>
          </cell>
        </row>
        <row r="1035">
          <cell r="G1035">
            <v>0</v>
          </cell>
          <cell r="H1035">
            <v>0</v>
          </cell>
          <cell r="I1035" t="str">
            <v>STELLA AIO MTP ORANGE FREE PROCLIN 150M</v>
          </cell>
          <cell r="J1035" t="str">
            <v>8992745705758</v>
          </cell>
          <cell r="K1035">
            <v>30500060042004</v>
          </cell>
        </row>
        <row r="1036">
          <cell r="G1036">
            <v>0</v>
          </cell>
          <cell r="H1036">
            <v>0</v>
          </cell>
          <cell r="I1036" t="str">
            <v>STELLA All in One SENSATION 42+13gr</v>
          </cell>
          <cell r="J1036" t="str">
            <v>8992745320135</v>
          </cell>
          <cell r="K1036">
            <v>30500070042000</v>
          </cell>
        </row>
        <row r="1037">
          <cell r="G1037">
            <v>0</v>
          </cell>
          <cell r="H1037">
            <v>0</v>
          </cell>
          <cell r="I1037" t="str">
            <v>STELLA AIO SENSATION 42+13GR FOCPROCLINP</v>
          </cell>
          <cell r="J1037" t="str">
            <v>8992745320135</v>
          </cell>
          <cell r="K1037">
            <v>30500070042002</v>
          </cell>
        </row>
        <row r="1038"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30500080042000</v>
          </cell>
        </row>
        <row r="1039">
          <cell r="G1039">
            <v>0</v>
          </cell>
          <cell r="H1039">
            <v>0</v>
          </cell>
          <cell r="I1039" t="str">
            <v>STELLA AIO LAVENDER 42+13GR RJV</v>
          </cell>
          <cell r="J1039" t="str">
            <v>8992745610892</v>
          </cell>
          <cell r="K1039">
            <v>30500080042000</v>
          </cell>
        </row>
        <row r="1040">
          <cell r="G1040">
            <v>0</v>
          </cell>
          <cell r="H1040">
            <v>0</v>
          </cell>
          <cell r="I1040" t="str">
            <v>STELLA AIO LVNDR 42+13GR FOC PROCLINPN</v>
          </cell>
          <cell r="J1040" t="str">
            <v>8992745610892</v>
          </cell>
          <cell r="K1040">
            <v>30500080042002</v>
          </cell>
        </row>
        <row r="1041">
          <cell r="G1041">
            <v>0</v>
          </cell>
          <cell r="H1041">
            <v>0</v>
          </cell>
          <cell r="I1041" t="str">
            <v>STELLA AIO B.JASMINE 42+13GR RJV.</v>
          </cell>
          <cell r="J1041" t="str">
            <v>8992745000174</v>
          </cell>
          <cell r="K1041">
            <v>30500090040003</v>
          </cell>
        </row>
        <row r="1042">
          <cell r="G1042">
            <v>0</v>
          </cell>
          <cell r="H1042">
            <v>0</v>
          </cell>
          <cell r="I1042" t="str">
            <v>STELLA AIO BJS FREE PROCLIN PN SACHET.</v>
          </cell>
          <cell r="J1042" t="str">
            <v>8992745000174</v>
          </cell>
          <cell r="K1042">
            <v>30500090042002</v>
          </cell>
        </row>
        <row r="1043">
          <cell r="G1043">
            <v>0</v>
          </cell>
          <cell r="H1043">
            <v>0</v>
          </cell>
          <cell r="I1043" t="str">
            <v>STELLA AIO LAVENDER 42+13GR(3+1) MTP RJV</v>
          </cell>
          <cell r="J1043" t="str">
            <v>8992745480211</v>
          </cell>
          <cell r="K1043">
            <v>30501100042003</v>
          </cell>
        </row>
        <row r="1044"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30510010042000</v>
          </cell>
        </row>
        <row r="1045"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30510020042000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30510030042000</v>
          </cell>
        </row>
        <row r="1047"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30520010042000</v>
          </cell>
        </row>
        <row r="1048"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30520020042000</v>
          </cell>
        </row>
        <row r="1049"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30520030042000</v>
          </cell>
        </row>
        <row r="1050"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30530010008010</v>
          </cell>
        </row>
        <row r="1051"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30530010500000</v>
          </cell>
        </row>
        <row r="1052"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30530020008010</v>
          </cell>
        </row>
        <row r="1053"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30530020500000</v>
          </cell>
        </row>
        <row r="1054"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30530030008010</v>
          </cell>
        </row>
        <row r="1055"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30530030500000</v>
          </cell>
        </row>
        <row r="1056"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30531040045010</v>
          </cell>
        </row>
        <row r="1057"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30531050045010</v>
          </cell>
        </row>
        <row r="1058"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30531060045010</v>
          </cell>
        </row>
        <row r="1059">
          <cell r="G1059">
            <v>0</v>
          </cell>
          <cell r="H1059">
            <v>0</v>
          </cell>
          <cell r="I1059" t="str">
            <v>STELLA DAILY FRESH G.VANILLA</v>
          </cell>
          <cell r="J1059" t="str">
            <v>8992745380825</v>
          </cell>
          <cell r="K1059">
            <v>30540010007000</v>
          </cell>
        </row>
        <row r="1060">
          <cell r="G1060">
            <v>0</v>
          </cell>
          <cell r="H1060">
            <v>0</v>
          </cell>
          <cell r="I1060" t="str">
            <v>STELLA DF CAR+INDOOR VANILLA TWIST RJV</v>
          </cell>
          <cell r="J1060" t="str">
            <v>8992745380825</v>
          </cell>
          <cell r="K1060">
            <v>30540010007000</v>
          </cell>
        </row>
        <row r="1061">
          <cell r="G1061">
            <v>0</v>
          </cell>
          <cell r="H1061">
            <v>0</v>
          </cell>
          <cell r="I1061" t="str">
            <v>STELLA DAILY FRESH G.FRESH</v>
          </cell>
          <cell r="J1061" t="str">
            <v>8992745560210</v>
          </cell>
          <cell r="K1061">
            <v>30540020007000</v>
          </cell>
        </row>
        <row r="1062"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30540030007000</v>
          </cell>
        </row>
        <row r="1063"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30540040007000</v>
          </cell>
        </row>
        <row r="1064"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30540050007000</v>
          </cell>
        </row>
        <row r="1065">
          <cell r="G1065">
            <v>0</v>
          </cell>
          <cell r="H1065">
            <v>0</v>
          </cell>
          <cell r="I1065" t="str">
            <v>STELLA DF CAR+INDOOR LILY DREAM RJV</v>
          </cell>
          <cell r="J1065" t="str">
            <v>8992745380191</v>
          </cell>
          <cell r="K1065">
            <v>30540050007000</v>
          </cell>
        </row>
        <row r="1066">
          <cell r="G1066">
            <v>0</v>
          </cell>
          <cell r="H1066">
            <v>0</v>
          </cell>
          <cell r="I1066" t="str">
            <v>STELLA DF CAR+INDOOR LILY RJV REG.</v>
          </cell>
          <cell r="J1066" t="str">
            <v>8992745380191</v>
          </cell>
          <cell r="K1066">
            <v>30540050007000</v>
          </cell>
        </row>
        <row r="1067"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30540060007000</v>
          </cell>
        </row>
        <row r="1068"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30550010007000</v>
          </cell>
        </row>
        <row r="1069"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30550010007001</v>
          </cell>
        </row>
        <row r="1070">
          <cell r="G1070">
            <v>0</v>
          </cell>
          <cell r="H1070">
            <v>0</v>
          </cell>
          <cell r="I1070" t="str">
            <v>STELLA DF CAR+INDOOR LILY DREAM MTP RJV</v>
          </cell>
          <cell r="J1070" t="str">
            <v>8992745380245</v>
          </cell>
          <cell r="K1070">
            <v>30550010007001</v>
          </cell>
        </row>
        <row r="1071">
          <cell r="G1071">
            <v>0</v>
          </cell>
          <cell r="H1071">
            <v>0</v>
          </cell>
          <cell r="I1071" t="str">
            <v>STELLA DF CAR+INDOOR LILY MTP RJV REG.</v>
          </cell>
          <cell r="J1071" t="str">
            <v>8992745380245</v>
          </cell>
          <cell r="K1071">
            <v>30550010007001</v>
          </cell>
        </row>
        <row r="1072"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30550020007000</v>
          </cell>
        </row>
        <row r="1073">
          <cell r="G1073">
            <v>0</v>
          </cell>
          <cell r="H1073">
            <v>0</v>
          </cell>
          <cell r="I1073" t="str">
            <v>STELLA DF CAR+INDOOR VANILLA RJV REG.</v>
          </cell>
          <cell r="J1073" t="str">
            <v>8992745380825</v>
          </cell>
          <cell r="K1073">
            <v>30550020007000</v>
          </cell>
        </row>
        <row r="1074">
          <cell r="G1074">
            <v>0</v>
          </cell>
          <cell r="H1074">
            <v>0</v>
          </cell>
          <cell r="I1074" t="str">
            <v>STELLA DF CAR+INDOOR VANILLA TWIST MTP R</v>
          </cell>
          <cell r="J1074" t="str">
            <v>8992745380832</v>
          </cell>
          <cell r="K1074">
            <v>30550020007001</v>
          </cell>
        </row>
        <row r="1075">
          <cell r="G1075">
            <v>0</v>
          </cell>
          <cell r="H1075">
            <v>0</v>
          </cell>
          <cell r="I1075" t="str">
            <v>STELLA DF CAR+INDOOR VANILLA MTP RJV RE</v>
          </cell>
          <cell r="J1075" t="str">
            <v>8992745380832</v>
          </cell>
          <cell r="K1075">
            <v>30550020007001</v>
          </cell>
        </row>
        <row r="1076"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30550030007000</v>
          </cell>
        </row>
        <row r="1077"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30550040007000</v>
          </cell>
        </row>
        <row r="1078"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30550050007000</v>
          </cell>
        </row>
        <row r="1079">
          <cell r="G1079">
            <v>0</v>
          </cell>
          <cell r="H1079">
            <v>0</v>
          </cell>
          <cell r="I1079" t="str">
            <v>STELLA DF CAR+INDOOR ORANGE SUNKIST RJV</v>
          </cell>
          <cell r="J1079" t="str">
            <v>8992745380238</v>
          </cell>
          <cell r="K1079">
            <v>30550050007000</v>
          </cell>
        </row>
        <row r="1080">
          <cell r="G1080">
            <v>0</v>
          </cell>
          <cell r="H1080">
            <v>0</v>
          </cell>
          <cell r="I1080" t="str">
            <v>STELLA DF CAR+INDOOR ORANGE RJV REG.</v>
          </cell>
          <cell r="J1080" t="str">
            <v>8992745380238</v>
          </cell>
          <cell r="K1080">
            <v>30550050007000</v>
          </cell>
        </row>
        <row r="1081"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30550060007000</v>
          </cell>
        </row>
        <row r="1082">
          <cell r="G1082">
            <v>0</v>
          </cell>
          <cell r="H1082">
            <v>0</v>
          </cell>
          <cell r="I1082" t="str">
            <v>STELLA DF CAR+INDOOR ROSE KISS RJV</v>
          </cell>
          <cell r="J1082" t="str">
            <v>8992745380221</v>
          </cell>
          <cell r="K1082">
            <v>30550060007000</v>
          </cell>
        </row>
        <row r="1083">
          <cell r="G1083">
            <v>0</v>
          </cell>
          <cell r="H1083">
            <v>0</v>
          </cell>
          <cell r="I1083" t="str">
            <v>STELLA DF CAR+INDOOR ROSE RJV REG.</v>
          </cell>
          <cell r="J1083" t="str">
            <v>8992745380221</v>
          </cell>
          <cell r="K1083">
            <v>30550060007000</v>
          </cell>
        </row>
        <row r="1084">
          <cell r="G1084">
            <v>0</v>
          </cell>
          <cell r="H1084">
            <v>0</v>
          </cell>
          <cell r="I1084" t="str">
            <v>STELLA DF CAR+INDOOR AQUA FRESH RJV</v>
          </cell>
          <cell r="J1084" t="str">
            <v>8992745000198</v>
          </cell>
          <cell r="K1084">
            <v>30550070007000</v>
          </cell>
        </row>
        <row r="1085">
          <cell r="G1085">
            <v>0</v>
          </cell>
          <cell r="H1085">
            <v>0</v>
          </cell>
          <cell r="I1085" t="str">
            <v>STELLA DF CAR+INDOOR AQUA RJV REG.</v>
          </cell>
          <cell r="J1085" t="str">
            <v>8992745000198</v>
          </cell>
          <cell r="K1085">
            <v>30550070007000</v>
          </cell>
        </row>
        <row r="1086">
          <cell r="G1086">
            <v>0</v>
          </cell>
          <cell r="H1086">
            <v>0</v>
          </cell>
          <cell r="I1086" t="str">
            <v>STELLA DF CAR+INDOOR MUSK AFTER S RJV</v>
          </cell>
          <cell r="J1086" t="str">
            <v>8992745000211</v>
          </cell>
          <cell r="K1086">
            <v>30550080007000</v>
          </cell>
        </row>
        <row r="1087"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30560010245000</v>
          </cell>
        </row>
        <row r="1088">
          <cell r="G1088">
            <v>0</v>
          </cell>
          <cell r="H1088">
            <v>0</v>
          </cell>
          <cell r="I1088" t="str">
            <v>STELLA FRESH PROTECT FAB SPRAY PP 245ML</v>
          </cell>
          <cell r="J1088" t="str">
            <v>8992745560661</v>
          </cell>
          <cell r="K1088">
            <v>30560010245000</v>
          </cell>
        </row>
        <row r="1089"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30560020245000</v>
          </cell>
        </row>
        <row r="1090">
          <cell r="G1090">
            <v>0</v>
          </cell>
          <cell r="H1090">
            <v>0</v>
          </cell>
          <cell r="I1090" t="str">
            <v>STELLA FRESH PROTECT FAB SPRAY CB 245ML</v>
          </cell>
          <cell r="J1090" t="str">
            <v>8992745560654</v>
          </cell>
          <cell r="K1090">
            <v>30560020245000</v>
          </cell>
        </row>
        <row r="1091"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30570010020000</v>
          </cell>
        </row>
        <row r="1092"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30570020020000</v>
          </cell>
        </row>
        <row r="1093"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30570030020000</v>
          </cell>
        </row>
        <row r="1094"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30580010100000</v>
          </cell>
        </row>
        <row r="1095">
          <cell r="G1095">
            <v>0</v>
          </cell>
          <cell r="H1095">
            <v>0</v>
          </cell>
          <cell r="I1095" t="str">
            <v>STELLA AER FRESH PROTECT F.CITRUS 300ML</v>
          </cell>
          <cell r="J1095" t="str">
            <v>8992745475347</v>
          </cell>
          <cell r="K1095">
            <v>30580010300010</v>
          </cell>
        </row>
        <row r="1096">
          <cell r="G1096">
            <v>0</v>
          </cell>
          <cell r="H1096">
            <v>0</v>
          </cell>
          <cell r="I1096" t="str">
            <v>STELLA AER FRESH PROTECT F.FLORAL 300ML</v>
          </cell>
          <cell r="J1096" t="str">
            <v>8992745475330</v>
          </cell>
          <cell r="K1096">
            <v>30580020300010</v>
          </cell>
        </row>
        <row r="1097"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30590010021000</v>
          </cell>
        </row>
        <row r="1098">
          <cell r="G1098">
            <v>0</v>
          </cell>
          <cell r="H1098">
            <v>0</v>
          </cell>
          <cell r="I1098" t="str">
            <v>STELLA FUN N FRESH FRUITY NFRESH MTP 1+1</v>
          </cell>
          <cell r="J1098" t="str">
            <v>8992745999928</v>
          </cell>
          <cell r="K1098">
            <v>30590010021001</v>
          </cell>
        </row>
        <row r="1099">
          <cell r="G1099">
            <v>0</v>
          </cell>
          <cell r="H1099">
            <v>0</v>
          </cell>
          <cell r="I1099" t="str">
            <v>STELLA FUN &amp; FRESH CARAMEL MACHIATO SP.</v>
          </cell>
          <cell r="J1099" t="str">
            <v>8992745000327</v>
          </cell>
          <cell r="K1099">
            <v>30590020000000</v>
          </cell>
        </row>
        <row r="1100"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30590020021000</v>
          </cell>
        </row>
        <row r="1101">
          <cell r="G1101">
            <v>0</v>
          </cell>
          <cell r="H1101">
            <v>0</v>
          </cell>
          <cell r="I1101" t="str">
            <v>STELLA FUN&amp;FRESH C.MACCHIATO MTP 1+1</v>
          </cell>
          <cell r="J1101" t="str">
            <v>8992745705659</v>
          </cell>
          <cell r="K1101">
            <v>30590020021001</v>
          </cell>
        </row>
        <row r="1102"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30590030021000</v>
          </cell>
        </row>
        <row r="1103">
          <cell r="G1103">
            <v>0</v>
          </cell>
          <cell r="H1103">
            <v>0</v>
          </cell>
          <cell r="I1103" t="str">
            <v>STELLA FUN &amp; FRESH HAPPY DAY</v>
          </cell>
          <cell r="J1103" t="str">
            <v>8992745000037</v>
          </cell>
          <cell r="K1103">
            <v>30590040000000</v>
          </cell>
        </row>
        <row r="1104"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30590040021000</v>
          </cell>
        </row>
        <row r="1105">
          <cell r="G1105">
            <v>0</v>
          </cell>
          <cell r="H1105">
            <v>0</v>
          </cell>
          <cell r="I1105" t="str">
            <v>STELLA FUN N FRESH HAPPY DAY MTP 1+1</v>
          </cell>
          <cell r="J1105" t="str">
            <v>8992745999935</v>
          </cell>
          <cell r="K1105">
            <v>30590040021001</v>
          </cell>
        </row>
        <row r="1106">
          <cell r="G1106">
            <v>0</v>
          </cell>
          <cell r="H1106">
            <v>0</v>
          </cell>
          <cell r="I1106" t="str">
            <v>STELLA FUN &amp; FRESH FRUITY N FRESH</v>
          </cell>
          <cell r="J1106" t="str">
            <v>8992745000044</v>
          </cell>
          <cell r="K1106">
            <v>30590050000000</v>
          </cell>
        </row>
        <row r="1107">
          <cell r="G1107">
            <v>0</v>
          </cell>
          <cell r="H1107">
            <v>0</v>
          </cell>
          <cell r="I1107" t="str">
            <v>STELLA FUN N FRESH SAKURA BLOSSOM MTP1+1</v>
          </cell>
          <cell r="J1107" t="str">
            <v>8992745610540</v>
          </cell>
          <cell r="K1107">
            <v>30590050021000</v>
          </cell>
        </row>
        <row r="1108">
          <cell r="G1108">
            <v>0</v>
          </cell>
          <cell r="H1108">
            <v>0</v>
          </cell>
          <cell r="I1108" t="str">
            <v>STELLA FUN &amp; FRESH SAKURA BLOSSOM SP.</v>
          </cell>
          <cell r="J1108" t="str">
            <v>8992745000334</v>
          </cell>
          <cell r="K1108">
            <v>30590060000000</v>
          </cell>
        </row>
        <row r="1109">
          <cell r="G1109">
            <v>0</v>
          </cell>
          <cell r="H1109">
            <v>0</v>
          </cell>
          <cell r="I1109" t="str">
            <v>STELLA FUN &amp; FRESH ICED SENSATION</v>
          </cell>
          <cell r="J1109" t="str">
            <v>8992745000488</v>
          </cell>
          <cell r="K1109">
            <v>30590070000000</v>
          </cell>
        </row>
        <row r="1110">
          <cell r="G1110">
            <v>0</v>
          </cell>
          <cell r="H1110">
            <v>0</v>
          </cell>
          <cell r="I1110" t="str">
            <v>STELLA MATIC BOX SET NEWSIZE</v>
          </cell>
          <cell r="J1110" t="str">
            <v>8992745325406</v>
          </cell>
          <cell r="K1110">
            <v>30601000000000</v>
          </cell>
        </row>
        <row r="1111"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30601000000000</v>
          </cell>
        </row>
        <row r="1112"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30601000000000</v>
          </cell>
        </row>
        <row r="1113">
          <cell r="G1113">
            <v>0</v>
          </cell>
          <cell r="H1113">
            <v>0</v>
          </cell>
          <cell r="I1113" t="str">
            <v>STELLA MATIC BOXSET B.JASMINE S EDITION.</v>
          </cell>
          <cell r="J1113" t="str">
            <v>8992745325406</v>
          </cell>
          <cell r="K1113">
            <v>30601000000000</v>
          </cell>
        </row>
        <row r="1114">
          <cell r="G1114">
            <v>0</v>
          </cell>
          <cell r="H1114">
            <v>0</v>
          </cell>
          <cell r="I1114" t="str">
            <v>STELLA MATIC BOX SET+FREE AEROSOL 140ML</v>
          </cell>
          <cell r="J1114" t="str">
            <v>8992745325406</v>
          </cell>
          <cell r="K1114">
            <v>30601000000000</v>
          </cell>
        </row>
        <row r="1115">
          <cell r="G1115">
            <v>0</v>
          </cell>
          <cell r="H1115">
            <v>0</v>
          </cell>
          <cell r="I1115" t="str">
            <v>STELLA MATIC BOX SET+FREE AER. 140ML MIX</v>
          </cell>
          <cell r="J1115" t="str">
            <v>8992745325406</v>
          </cell>
          <cell r="K1115">
            <v>30601000000000</v>
          </cell>
        </row>
        <row r="1116">
          <cell r="G1116">
            <v>0</v>
          </cell>
          <cell r="H1116">
            <v>0</v>
          </cell>
          <cell r="I1116" t="str">
            <v>STELLA MATIC BOX SET + HANG N FLIP EXTRA</v>
          </cell>
          <cell r="J1116" t="str">
            <v>8992745325406</v>
          </cell>
          <cell r="K1116">
            <v>30601000000000</v>
          </cell>
        </row>
        <row r="1117">
          <cell r="G1117">
            <v>0</v>
          </cell>
          <cell r="H1117">
            <v>0</v>
          </cell>
          <cell r="I1117" t="str">
            <v>STELLA MTC SET + HANG N FLIP RJV EXTRA</v>
          </cell>
          <cell r="J1117" t="str">
            <v>8992745325406</v>
          </cell>
          <cell r="K1117">
            <v>30601000000000</v>
          </cell>
        </row>
        <row r="1118">
          <cell r="G1118">
            <v>0</v>
          </cell>
          <cell r="H1118">
            <v>0</v>
          </cell>
          <cell r="I1118" t="str">
            <v>STELLA MTC SET + MTC SET RAL RJV EXTRA</v>
          </cell>
          <cell r="J1118" t="str">
            <v>8992745325406</v>
          </cell>
          <cell r="K1118">
            <v>30601000000000</v>
          </cell>
        </row>
        <row r="1119">
          <cell r="G1119">
            <v>0</v>
          </cell>
          <cell r="H1119">
            <v>0</v>
          </cell>
          <cell r="I1119" t="str">
            <v>STELLA MTC SET PARFUMIST SMART</v>
          </cell>
          <cell r="J1119" t="str">
            <v>8992745705413</v>
          </cell>
          <cell r="K1119">
            <v>30602010000010</v>
          </cell>
        </row>
        <row r="1120">
          <cell r="G1120">
            <v>0</v>
          </cell>
          <cell r="H1120">
            <v>0</v>
          </cell>
          <cell r="I1120" t="str">
            <v>STELLA SMART MTC BOX RJV 160ML EXTRA</v>
          </cell>
          <cell r="J1120" t="str">
            <v>8992745705413</v>
          </cell>
          <cell r="K1120">
            <v>30602010000010</v>
          </cell>
        </row>
        <row r="1121"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30603020225011</v>
          </cell>
        </row>
        <row r="1122">
          <cell r="G1122">
            <v>0</v>
          </cell>
          <cell r="H1122">
            <v>0</v>
          </cell>
          <cell r="I1122" t="str">
            <v>STELLA MTC REF C.LATTE 2X160ML MTP RJV</v>
          </cell>
          <cell r="J1122" t="str">
            <v>8992745560753</v>
          </cell>
          <cell r="K1122">
            <v>30603020225011</v>
          </cell>
        </row>
        <row r="1123">
          <cell r="G1123">
            <v>0</v>
          </cell>
          <cell r="H1123">
            <v>0</v>
          </cell>
          <cell r="I1123" t="str">
            <v>STELLA MTC REF C.LATTE 160+65ML MTP RJV</v>
          </cell>
          <cell r="J1123" t="str">
            <v>8992745560753</v>
          </cell>
          <cell r="K1123">
            <v>30603020225011</v>
          </cell>
        </row>
        <row r="1124"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30603030225010</v>
          </cell>
        </row>
        <row r="1125"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30603040225010</v>
          </cell>
        </row>
        <row r="1126"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30603040225010</v>
          </cell>
        </row>
        <row r="1127">
          <cell r="G1127">
            <v>0</v>
          </cell>
          <cell r="H1127">
            <v>0</v>
          </cell>
          <cell r="I1127" t="str">
            <v>STELLA MTC REF GREEN FANTASY 160ML RJV</v>
          </cell>
          <cell r="J1127" t="str">
            <v>8992745326229</v>
          </cell>
          <cell r="K1127">
            <v>30603040225010</v>
          </cell>
        </row>
        <row r="1128">
          <cell r="G1128">
            <v>0</v>
          </cell>
          <cell r="H1128">
            <v>0</v>
          </cell>
          <cell r="I1128" t="str">
            <v>STELLA MTC REF G.FANTASY 160+65ML RJV</v>
          </cell>
          <cell r="J1128" t="str">
            <v>8992745326229</v>
          </cell>
          <cell r="K1128">
            <v>30603040225010</v>
          </cell>
        </row>
        <row r="1129"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30603040225011</v>
          </cell>
        </row>
        <row r="1130"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30603040225011</v>
          </cell>
        </row>
        <row r="1131">
          <cell r="G1131">
            <v>0</v>
          </cell>
          <cell r="H1131">
            <v>0</v>
          </cell>
          <cell r="I1131" t="str">
            <v>STELLA MTC REF G.FANTASY 2X160ML MTP RJV</v>
          </cell>
          <cell r="J1131" t="str">
            <v>8992745560746</v>
          </cell>
          <cell r="K1131">
            <v>30603040225011</v>
          </cell>
        </row>
        <row r="1132">
          <cell r="G1132">
            <v>0</v>
          </cell>
          <cell r="H1132">
            <v>0</v>
          </cell>
          <cell r="I1132" t="str">
            <v>STELLA MTC REF G.FANTASY 160+65ML MTPRJV</v>
          </cell>
          <cell r="J1132" t="str">
            <v>8992745560746</v>
          </cell>
          <cell r="K1132">
            <v>30603040225011</v>
          </cell>
        </row>
        <row r="1133"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30603050225010</v>
          </cell>
        </row>
        <row r="1134"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30603050225010</v>
          </cell>
        </row>
        <row r="1135">
          <cell r="G1135">
            <v>0</v>
          </cell>
          <cell r="H1135">
            <v>0</v>
          </cell>
          <cell r="I1135" t="str">
            <v>STELLA MTC REF ORANGE 160ML RJV</v>
          </cell>
          <cell r="J1135" t="str">
            <v>8992745325437</v>
          </cell>
          <cell r="K1135">
            <v>30603050225010</v>
          </cell>
        </row>
        <row r="1136">
          <cell r="G1136">
            <v>0</v>
          </cell>
          <cell r="H1136">
            <v>0</v>
          </cell>
          <cell r="I1136" t="str">
            <v>STELLA MTC REF JEJU ORANGE 160ML.</v>
          </cell>
          <cell r="J1136" t="str">
            <v>8992745325437</v>
          </cell>
          <cell r="K1136">
            <v>30603050225010</v>
          </cell>
        </row>
        <row r="1137">
          <cell r="G1137">
            <v>0</v>
          </cell>
          <cell r="H1137">
            <v>0</v>
          </cell>
          <cell r="I1137" t="str">
            <v>STELLA MTC REF ORANGE T. 160+65ML RJV</v>
          </cell>
          <cell r="J1137" t="str">
            <v>8992745325437</v>
          </cell>
          <cell r="K1137">
            <v>30603050225010</v>
          </cell>
        </row>
        <row r="1138"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30603050225011</v>
          </cell>
        </row>
        <row r="1139"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30603050225011</v>
          </cell>
        </row>
        <row r="1140">
          <cell r="G1140">
            <v>0</v>
          </cell>
          <cell r="H1140">
            <v>0</v>
          </cell>
          <cell r="I1140" t="str">
            <v>STELLA MTC REF ORANGE 2X160ML MTP RJV</v>
          </cell>
          <cell r="J1140" t="str">
            <v>8992745560739</v>
          </cell>
          <cell r="K1140">
            <v>30603050225011</v>
          </cell>
        </row>
        <row r="1141">
          <cell r="G1141">
            <v>0</v>
          </cell>
          <cell r="H1141">
            <v>0</v>
          </cell>
          <cell r="I1141" t="str">
            <v>STELLA MTC REF JEJU ORANGE 2X160ML MTP.</v>
          </cell>
          <cell r="J1141" t="str">
            <v>8992745560739</v>
          </cell>
          <cell r="K1141">
            <v>30603050225011</v>
          </cell>
        </row>
        <row r="1142"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30603060225010</v>
          </cell>
        </row>
        <row r="1143">
          <cell r="G1143">
            <v>0</v>
          </cell>
          <cell r="H1143">
            <v>0</v>
          </cell>
          <cell r="I1143" t="str">
            <v>STELLA MTC REF LEMON 160ML RJV</v>
          </cell>
          <cell r="J1143" t="str">
            <v>8992745325420</v>
          </cell>
          <cell r="K1143">
            <v>30603060225010</v>
          </cell>
        </row>
        <row r="1144">
          <cell r="G1144">
            <v>0</v>
          </cell>
          <cell r="H1144">
            <v>0</v>
          </cell>
          <cell r="I1144" t="str">
            <v>STELLA MTC REF LEMON 160+65ML RJV</v>
          </cell>
          <cell r="J1144" t="str">
            <v>8992745325420</v>
          </cell>
          <cell r="K1144">
            <v>30603060225010</v>
          </cell>
        </row>
        <row r="1145"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30603070225010</v>
          </cell>
        </row>
        <row r="1146">
          <cell r="G1146">
            <v>0</v>
          </cell>
          <cell r="H1146">
            <v>0</v>
          </cell>
          <cell r="I1146" t="str">
            <v>STELLA MTC REF APPLE 160ML RJV</v>
          </cell>
          <cell r="J1146" t="str">
            <v>8992745320142</v>
          </cell>
          <cell r="K1146">
            <v>30603070225010</v>
          </cell>
        </row>
        <row r="1147">
          <cell r="G1147">
            <v>0</v>
          </cell>
          <cell r="H1147">
            <v>0</v>
          </cell>
          <cell r="I1147" t="str">
            <v>STELLA MTC REF APPLE 160+65ML RJV</v>
          </cell>
          <cell r="J1147" t="str">
            <v>8992745320142</v>
          </cell>
          <cell r="K1147">
            <v>30603070225010</v>
          </cell>
        </row>
        <row r="1148"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30603070225011</v>
          </cell>
        </row>
        <row r="1149"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30603070225011</v>
          </cell>
        </row>
        <row r="1150">
          <cell r="G1150">
            <v>0</v>
          </cell>
          <cell r="H1150">
            <v>0</v>
          </cell>
          <cell r="I1150" t="str">
            <v>STELLA MTC REF APPLE 2X160 ML MTP RJV</v>
          </cell>
          <cell r="J1150" t="str">
            <v>8992745610717</v>
          </cell>
          <cell r="K1150">
            <v>30603070225011</v>
          </cell>
        </row>
        <row r="1151">
          <cell r="G1151">
            <v>0</v>
          </cell>
          <cell r="H1151">
            <v>0</v>
          </cell>
          <cell r="I1151" t="str">
            <v>STELLA MTC REF APPLE 160+65ML MTP RJV</v>
          </cell>
          <cell r="J1151" t="str">
            <v>8992745610717</v>
          </cell>
          <cell r="K1151">
            <v>30603070225011</v>
          </cell>
        </row>
        <row r="1152"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30603080225010</v>
          </cell>
        </row>
        <row r="1153"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30603090225010</v>
          </cell>
        </row>
        <row r="1154">
          <cell r="G1154">
            <v>0</v>
          </cell>
          <cell r="H1154">
            <v>0</v>
          </cell>
          <cell r="I1154" t="str">
            <v>STELLA MTC REF W.FLOWER 225ML+TTKAN RJV</v>
          </cell>
          <cell r="J1154" t="str">
            <v>8992745325550</v>
          </cell>
          <cell r="K1154">
            <v>30603090225010</v>
          </cell>
        </row>
        <row r="1155">
          <cell r="G1155">
            <v>0</v>
          </cell>
          <cell r="H1155">
            <v>0</v>
          </cell>
          <cell r="I1155" t="str">
            <v>STELLA MTC REF W.FLOWER 160ML+TTKAN RJV</v>
          </cell>
          <cell r="J1155" t="str">
            <v>8992745325550</v>
          </cell>
          <cell r="K1155">
            <v>30603090225010</v>
          </cell>
        </row>
        <row r="1156">
          <cell r="G1156">
            <v>0</v>
          </cell>
          <cell r="H1156">
            <v>0</v>
          </cell>
          <cell r="I1156" t="str">
            <v>STELLA MTC REF W.FLOWER 160+65ML TTK RJV</v>
          </cell>
          <cell r="J1156" t="str">
            <v>8992745325550</v>
          </cell>
          <cell r="K1156">
            <v>30603090225010</v>
          </cell>
        </row>
        <row r="1157"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30603100225010</v>
          </cell>
        </row>
        <row r="1158">
          <cell r="G1158">
            <v>0</v>
          </cell>
          <cell r="H1158">
            <v>0</v>
          </cell>
          <cell r="I1158" t="str">
            <v>STE MTC REF FRESH&amp;PROTECT F.CITRUS 225ML</v>
          </cell>
          <cell r="J1158" t="str">
            <v>8992745475590</v>
          </cell>
          <cell r="K1158">
            <v>30603110225010</v>
          </cell>
        </row>
        <row r="1159">
          <cell r="G1159">
            <v>0</v>
          </cell>
          <cell r="H1159">
            <v>0</v>
          </cell>
          <cell r="I1159" t="str">
            <v>STELLA MTC REF B. JASMINE S 160ML RJV.</v>
          </cell>
          <cell r="J1159" t="str">
            <v>8992745000112</v>
          </cell>
          <cell r="K1159">
            <v>30603120160010</v>
          </cell>
        </row>
        <row r="1160">
          <cell r="G1160">
            <v>0</v>
          </cell>
          <cell r="H1160">
            <v>0</v>
          </cell>
          <cell r="I1160" t="str">
            <v>STELLA MTC REF B. JASMINE S 160+65ML RJV</v>
          </cell>
          <cell r="J1160" t="str">
            <v>8992745000112</v>
          </cell>
          <cell r="K1160">
            <v>30603120160010</v>
          </cell>
        </row>
        <row r="1161"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30610030225010</v>
          </cell>
        </row>
        <row r="1162"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30611010225000</v>
          </cell>
        </row>
        <row r="1163">
          <cell r="G1163">
            <v>0</v>
          </cell>
          <cell r="H1163">
            <v>0</v>
          </cell>
          <cell r="I1163" t="str">
            <v>STELLA MTC REF J.SAKURA 160ML RJV</v>
          </cell>
          <cell r="J1163" t="str">
            <v>8992745610533</v>
          </cell>
          <cell r="K1163">
            <v>30611010225000</v>
          </cell>
        </row>
        <row r="1164">
          <cell r="G1164">
            <v>0</v>
          </cell>
          <cell r="H1164">
            <v>0</v>
          </cell>
          <cell r="I1164" t="str">
            <v>STELLA MTC REF J.SAKURA 160+65ML RJV</v>
          </cell>
          <cell r="J1164" t="str">
            <v>8992745610533</v>
          </cell>
          <cell r="K1164">
            <v>30611010225000</v>
          </cell>
        </row>
        <row r="1165"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30611010225010</v>
          </cell>
        </row>
        <row r="1166">
          <cell r="G1166">
            <v>0</v>
          </cell>
          <cell r="H1166">
            <v>0</v>
          </cell>
          <cell r="I1166" t="str">
            <v>STELLA MTC REF C.LATTE 160ML RJV</v>
          </cell>
          <cell r="J1166" t="str">
            <v>8992745560449</v>
          </cell>
          <cell r="K1166">
            <v>30611010225010</v>
          </cell>
        </row>
        <row r="1167">
          <cell r="G1167">
            <v>0</v>
          </cell>
          <cell r="H1167">
            <v>0</v>
          </cell>
          <cell r="I1167" t="str">
            <v>STELLA MTC REF C.LATTE 160+65ML RJV</v>
          </cell>
          <cell r="J1167" t="str">
            <v>8992745560449</v>
          </cell>
          <cell r="K1167">
            <v>30611010225010</v>
          </cell>
        </row>
        <row r="1168"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30611010225011</v>
          </cell>
        </row>
        <row r="1169"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30611010225011</v>
          </cell>
        </row>
        <row r="1170">
          <cell r="G1170">
            <v>0</v>
          </cell>
          <cell r="H1170">
            <v>0</v>
          </cell>
          <cell r="I1170" t="str">
            <v>STELLA MTC REF J.SAKURA 2X160ML MTP RJV</v>
          </cell>
          <cell r="J1170" t="str">
            <v>8992745475644</v>
          </cell>
          <cell r="K1170">
            <v>30611010225011</v>
          </cell>
        </row>
        <row r="1171">
          <cell r="G1171">
            <v>0</v>
          </cell>
          <cell r="H1171">
            <v>0</v>
          </cell>
          <cell r="I1171" t="str">
            <v>STELLA MTC REF J.SAKURA 160+65ML MTP RJV</v>
          </cell>
          <cell r="J1171" t="str">
            <v>8992745475644</v>
          </cell>
          <cell r="K1171">
            <v>30611010225011</v>
          </cell>
        </row>
        <row r="1172"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30611020225000</v>
          </cell>
        </row>
        <row r="1173"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30611040225000</v>
          </cell>
        </row>
        <row r="1174"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30611040225000</v>
          </cell>
        </row>
        <row r="1175">
          <cell r="G1175">
            <v>0</v>
          </cell>
          <cell r="H1175">
            <v>0</v>
          </cell>
          <cell r="I1175" t="str">
            <v>STELLA MTC REF S.LAVENDER 160ML RJV</v>
          </cell>
          <cell r="J1175" t="str">
            <v>8992745610496</v>
          </cell>
          <cell r="K1175">
            <v>30611040225000</v>
          </cell>
        </row>
        <row r="1176">
          <cell r="G1176">
            <v>0</v>
          </cell>
          <cell r="H1176">
            <v>0</v>
          </cell>
          <cell r="I1176" t="str">
            <v>STELLA MTC REF LAVENDER 160+65ML RJV</v>
          </cell>
          <cell r="J1176" t="str">
            <v>8992745610496</v>
          </cell>
          <cell r="K1176">
            <v>30611040225000</v>
          </cell>
        </row>
        <row r="1177"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30611040225011</v>
          </cell>
        </row>
        <row r="1178"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30611040225011</v>
          </cell>
        </row>
        <row r="1179">
          <cell r="G1179">
            <v>0</v>
          </cell>
          <cell r="H1179">
            <v>0</v>
          </cell>
          <cell r="I1179" t="str">
            <v>STELLA MTC REF S.LAVENDER 2X160 MTP RJV</v>
          </cell>
          <cell r="J1179" t="str">
            <v>8992745480235</v>
          </cell>
          <cell r="K1179">
            <v>30611040225011</v>
          </cell>
        </row>
        <row r="1180">
          <cell r="G1180">
            <v>0</v>
          </cell>
          <cell r="H1180">
            <v>0</v>
          </cell>
          <cell r="I1180" t="str">
            <v>STELLA MTC REF LAVENDER 160+65ML MTP RJV</v>
          </cell>
          <cell r="J1180" t="str">
            <v>8992745480235</v>
          </cell>
          <cell r="K1180">
            <v>30611040225011</v>
          </cell>
        </row>
        <row r="1181"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30611060225010</v>
          </cell>
        </row>
        <row r="1182"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30611070225000</v>
          </cell>
        </row>
        <row r="1183">
          <cell r="G1183">
            <v>0</v>
          </cell>
          <cell r="H1183">
            <v>0</v>
          </cell>
          <cell r="I1183" t="str">
            <v>STELLA MTC REF W.VERBENA 160ML RJV</v>
          </cell>
          <cell r="J1183" t="str">
            <v>8992745480150</v>
          </cell>
          <cell r="K1183">
            <v>30611070225000</v>
          </cell>
        </row>
        <row r="1184">
          <cell r="G1184">
            <v>0</v>
          </cell>
          <cell r="H1184">
            <v>0</v>
          </cell>
          <cell r="I1184" t="str">
            <v>STELLA MTC REF W.VERBENA 160+65ML RJV</v>
          </cell>
          <cell r="J1184" t="str">
            <v>8992745480150</v>
          </cell>
          <cell r="K1184">
            <v>30611070225000</v>
          </cell>
        </row>
        <row r="1185"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30611080225000</v>
          </cell>
        </row>
        <row r="1186"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30611080225000</v>
          </cell>
        </row>
        <row r="1187">
          <cell r="G1187">
            <v>0</v>
          </cell>
          <cell r="H1187">
            <v>0</v>
          </cell>
          <cell r="I1187" t="str">
            <v>STELLA MTC REF R.KENANGA 160ML RJV</v>
          </cell>
          <cell r="J1187" t="str">
            <v>8992745480136</v>
          </cell>
          <cell r="K1187">
            <v>30611080225000</v>
          </cell>
        </row>
        <row r="1188">
          <cell r="G1188">
            <v>0</v>
          </cell>
          <cell r="H1188">
            <v>0</v>
          </cell>
          <cell r="I1188" t="str">
            <v>STELLA MTC REF R.KENANGA 160+65ML RJV</v>
          </cell>
          <cell r="J1188" t="str">
            <v>8992745480136</v>
          </cell>
          <cell r="K1188">
            <v>30611080225000</v>
          </cell>
        </row>
        <row r="1189">
          <cell r="G1189">
            <v>0</v>
          </cell>
          <cell r="H1189">
            <v>0</v>
          </cell>
          <cell r="I1189" t="str">
            <v>Stella Mini Matic Set C. Latte</v>
          </cell>
          <cell r="J1189" t="str">
            <v>8992745326120</v>
          </cell>
          <cell r="K1189">
            <v>30621010000000</v>
          </cell>
        </row>
        <row r="1190">
          <cell r="G1190">
            <v>0</v>
          </cell>
          <cell r="H1190">
            <v>0</v>
          </cell>
          <cell r="I1190" t="str">
            <v>Stella Mini Matic Set G. Fantasy</v>
          </cell>
          <cell r="J1190" t="str">
            <v>8992745326120</v>
          </cell>
          <cell r="K1190">
            <v>30621020000000</v>
          </cell>
        </row>
        <row r="1191">
          <cell r="G1191">
            <v>0</v>
          </cell>
          <cell r="H1191">
            <v>0</v>
          </cell>
          <cell r="I1191" t="str">
            <v>Stella Mini Mtc Ref Caffe Latte 40 ml</v>
          </cell>
          <cell r="J1191" t="str">
            <v>8992745560784</v>
          </cell>
          <cell r="K1191">
            <v>30622010040000</v>
          </cell>
        </row>
        <row r="1192">
          <cell r="G1192">
            <v>0</v>
          </cell>
          <cell r="H1192">
            <v>0</v>
          </cell>
          <cell r="I1192" t="str">
            <v>Stella Mini Mtc Ref. G.Fantasy 40 ml</v>
          </cell>
          <cell r="J1192" t="str">
            <v>8992745326137</v>
          </cell>
          <cell r="K1192">
            <v>30622020040010</v>
          </cell>
        </row>
        <row r="1193">
          <cell r="G1193">
            <v>0</v>
          </cell>
          <cell r="H1193">
            <v>0</v>
          </cell>
          <cell r="I1193" t="str">
            <v>Stella Mini Mtc Ref Dream Island 40 ml</v>
          </cell>
          <cell r="J1193" t="str">
            <v>8992745560807</v>
          </cell>
          <cell r="K1193">
            <v>30622030040000</v>
          </cell>
        </row>
        <row r="1194"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30622040040010</v>
          </cell>
        </row>
        <row r="1195"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30622050040010</v>
          </cell>
        </row>
        <row r="1196"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30622060040010</v>
          </cell>
        </row>
        <row r="1197"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30622070040010</v>
          </cell>
        </row>
        <row r="1198"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30623000000011</v>
          </cell>
        </row>
        <row r="1199"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30631010010000</v>
          </cell>
        </row>
        <row r="1200">
          <cell r="G1200">
            <v>0</v>
          </cell>
          <cell r="H1200">
            <v>0</v>
          </cell>
          <cell r="I1200" t="str">
            <v>STELLA POCKET BATHROOM ORANGE RJV</v>
          </cell>
          <cell r="J1200" t="str">
            <v>8992745940128</v>
          </cell>
          <cell r="K1200">
            <v>30631010010000</v>
          </cell>
        </row>
        <row r="1201"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30631020010000</v>
          </cell>
        </row>
        <row r="1202">
          <cell r="G1202">
            <v>0</v>
          </cell>
          <cell r="H1202">
            <v>0</v>
          </cell>
          <cell r="I1202" t="str">
            <v>STELLA POCKET BATHROOM PURPLE RJV</v>
          </cell>
          <cell r="J1202" t="str">
            <v>8992745940142</v>
          </cell>
          <cell r="K1202">
            <v>30631020010000</v>
          </cell>
        </row>
        <row r="1203"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30631030010000</v>
          </cell>
        </row>
        <row r="1204">
          <cell r="G1204">
            <v>0</v>
          </cell>
          <cell r="H1204">
            <v>0</v>
          </cell>
          <cell r="I1204" t="str">
            <v>STELLA POCKET BATHROOM BLUE RJV</v>
          </cell>
          <cell r="J1204" t="str">
            <v>8992745940166</v>
          </cell>
          <cell r="K1204">
            <v>30631030010000</v>
          </cell>
        </row>
        <row r="1205"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30631040010000</v>
          </cell>
        </row>
        <row r="1206">
          <cell r="G1206">
            <v>0</v>
          </cell>
          <cell r="H1206">
            <v>0</v>
          </cell>
          <cell r="I1206" t="str">
            <v>STELLA POCKET BATHROOM GREEN RJV</v>
          </cell>
          <cell r="J1206" t="str">
            <v>8992745940135</v>
          </cell>
          <cell r="K1206">
            <v>30631040010000</v>
          </cell>
        </row>
        <row r="1207"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30631050010000</v>
          </cell>
        </row>
        <row r="1208">
          <cell r="G1208">
            <v>0</v>
          </cell>
          <cell r="H1208">
            <v>0</v>
          </cell>
          <cell r="I1208" t="str">
            <v>STELLA POCKET BATHROOM RJV - MTP 4 PCS.</v>
          </cell>
          <cell r="J1208" t="str">
            <v>8992745000372</v>
          </cell>
          <cell r="K1208">
            <v>30631060010000</v>
          </cell>
        </row>
        <row r="1209">
          <cell r="G1209">
            <v>0</v>
          </cell>
          <cell r="H1209">
            <v>0</v>
          </cell>
          <cell r="I1209" t="str">
            <v>STELLA POCKET BATHROOM EXOTIC FRUIT.</v>
          </cell>
          <cell r="J1209" t="str">
            <v>8992745000341</v>
          </cell>
          <cell r="K1209">
            <v>30631070010000</v>
          </cell>
        </row>
        <row r="1210">
          <cell r="G1210">
            <v>0</v>
          </cell>
          <cell r="H1210">
            <v>0</v>
          </cell>
          <cell r="I1210" t="str">
            <v>STELLA POCKET BATHROOM LUXURIOS FLOWER.</v>
          </cell>
          <cell r="J1210" t="str">
            <v>8992745000358</v>
          </cell>
          <cell r="K1210">
            <v>30631080010000</v>
          </cell>
        </row>
        <row r="1211"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30640010070000</v>
          </cell>
        </row>
        <row r="1212"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30640020070000</v>
          </cell>
        </row>
        <row r="1213"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30640030070000</v>
          </cell>
        </row>
        <row r="1214"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30640040070000</v>
          </cell>
        </row>
        <row r="1215"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30650010650000</v>
          </cell>
        </row>
        <row r="1216">
          <cell r="G1216">
            <v>0</v>
          </cell>
          <cell r="H1216">
            <v>0</v>
          </cell>
          <cell r="I1216" t="str">
            <v>STELLA DF CAR+INDOOR ORANGE SUNKIST MTP</v>
          </cell>
          <cell r="J1216" t="str">
            <v>8992745326694</v>
          </cell>
          <cell r="K1216">
            <v>30650010650000</v>
          </cell>
        </row>
        <row r="1217">
          <cell r="G1217">
            <v>0</v>
          </cell>
          <cell r="H1217">
            <v>0</v>
          </cell>
          <cell r="I1217" t="str">
            <v>STELLA DF CAR+INDOOR ORANGE MTP RJV REG.</v>
          </cell>
          <cell r="J1217" t="str">
            <v>8992745326694</v>
          </cell>
          <cell r="K1217">
            <v>30650010650000</v>
          </cell>
        </row>
        <row r="1218"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30650020650000</v>
          </cell>
        </row>
        <row r="1219">
          <cell r="G1219">
            <v>0</v>
          </cell>
          <cell r="H1219">
            <v>0</v>
          </cell>
          <cell r="I1219" t="str">
            <v>STELLA DF CAR+INDOOR ROSE KISS MTP RJV</v>
          </cell>
          <cell r="J1219" t="str">
            <v>8992745326687</v>
          </cell>
          <cell r="K1219">
            <v>30650020650000</v>
          </cell>
        </row>
        <row r="1220">
          <cell r="G1220">
            <v>0</v>
          </cell>
          <cell r="H1220">
            <v>0</v>
          </cell>
          <cell r="I1220" t="str">
            <v>STELLA DF CAR+INDOOR ROSE MTP RJV REG.</v>
          </cell>
          <cell r="J1220" t="str">
            <v>8992745326687</v>
          </cell>
          <cell r="K1220">
            <v>30650020650000</v>
          </cell>
        </row>
        <row r="1221"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30661010014000</v>
          </cell>
        </row>
        <row r="1222"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30661020014000</v>
          </cell>
        </row>
        <row r="1223"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30662010014000</v>
          </cell>
        </row>
        <row r="1224"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30662020014000</v>
          </cell>
        </row>
        <row r="1225">
          <cell r="G1225">
            <v>0</v>
          </cell>
          <cell r="H1225">
            <v>0</v>
          </cell>
          <cell r="I1225" t="str">
            <v>STELLA CLIP N TWIST AFTERSMOKE</v>
          </cell>
          <cell r="J1225" t="str">
            <v>8992745475422</v>
          </cell>
          <cell r="K1225">
            <v>30670010100000</v>
          </cell>
        </row>
        <row r="1226"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30670020100000</v>
          </cell>
        </row>
        <row r="1227">
          <cell r="G1227">
            <v>0</v>
          </cell>
          <cell r="H1227">
            <v>0</v>
          </cell>
          <cell r="I1227" t="str">
            <v>STELLA CLIP N TWIST AQUA MARINE</v>
          </cell>
          <cell r="J1227" t="str">
            <v>8992745475439</v>
          </cell>
          <cell r="K1227">
            <v>30670030100000</v>
          </cell>
        </row>
        <row r="1228"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30680010000001</v>
          </cell>
        </row>
        <row r="1229"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30680020000001</v>
          </cell>
        </row>
        <row r="1230"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30681030060010</v>
          </cell>
        </row>
        <row r="1231">
          <cell r="G1231">
            <v>0</v>
          </cell>
          <cell r="H1231">
            <v>0</v>
          </cell>
          <cell r="I1231" t="str">
            <v>STELLA ELECTRIC DEVICE SET CP</v>
          </cell>
          <cell r="J1231" t="str">
            <v>8992745480709</v>
          </cell>
          <cell r="K1231">
            <v>30682000025020</v>
          </cell>
        </row>
        <row r="1232">
          <cell r="G1232">
            <v>0</v>
          </cell>
          <cell r="H1232">
            <v>0</v>
          </cell>
          <cell r="I1232" t="str">
            <v>STELLA ELECTRIC DEVICE SET CP 2.0</v>
          </cell>
          <cell r="J1232" t="str">
            <v>8992745480709</v>
          </cell>
          <cell r="K1232">
            <v>30682000025020</v>
          </cell>
        </row>
        <row r="1233">
          <cell r="G1233">
            <v>0</v>
          </cell>
          <cell r="H1233">
            <v>0</v>
          </cell>
          <cell r="I1233" t="str">
            <v>STELLA ELEC REF LAVENDER BLOOM 25ML SP</v>
          </cell>
          <cell r="J1233" t="str">
            <v>8992745480716</v>
          </cell>
          <cell r="K1233">
            <v>30682040025010</v>
          </cell>
        </row>
        <row r="1234">
          <cell r="G1234">
            <v>0</v>
          </cell>
          <cell r="H1234">
            <v>0</v>
          </cell>
          <cell r="I1234" t="str">
            <v>STELLA ELEC REF COMFORTING LAVENDER 25ML</v>
          </cell>
          <cell r="J1234" t="str">
            <v>8992745480716</v>
          </cell>
          <cell r="K1234">
            <v>30682040025010</v>
          </cell>
        </row>
        <row r="1235">
          <cell r="G1235">
            <v>0</v>
          </cell>
          <cell r="H1235">
            <v>0</v>
          </cell>
          <cell r="I1235" t="str">
            <v>STELLA ELEC REF JASMINE BREEZE 25ML SP</v>
          </cell>
          <cell r="J1235" t="str">
            <v>8992745480723</v>
          </cell>
          <cell r="K1235">
            <v>30682050025010</v>
          </cell>
        </row>
        <row r="1236">
          <cell r="G1236">
            <v>0</v>
          </cell>
          <cell r="H1236">
            <v>0</v>
          </cell>
          <cell r="I1236" t="str">
            <v>STELLA MIST DIFF LG SET</v>
          </cell>
          <cell r="J1236" t="str">
            <v>8992745480273</v>
          </cell>
          <cell r="K1236">
            <v>30683040060010</v>
          </cell>
        </row>
        <row r="1237">
          <cell r="G1237">
            <v>0</v>
          </cell>
          <cell r="H1237">
            <v>0</v>
          </cell>
          <cell r="I1237" t="str">
            <v>STELLA MIST DIFF LG REFF</v>
          </cell>
          <cell r="J1237" t="str">
            <v>8992745480280</v>
          </cell>
          <cell r="K1237">
            <v>30684040060010</v>
          </cell>
        </row>
        <row r="1238">
          <cell r="G1238">
            <v>0</v>
          </cell>
          <cell r="H1238">
            <v>0</v>
          </cell>
          <cell r="I1238" t="str">
            <v>STELLA HANG N FLIP JASMINE FLOW 9+3ML</v>
          </cell>
          <cell r="J1238" t="str">
            <v>8992745000464</v>
          </cell>
          <cell r="K1238">
            <v>30685010009010</v>
          </cell>
        </row>
        <row r="1239">
          <cell r="G1239">
            <v>0</v>
          </cell>
          <cell r="H1239">
            <v>0</v>
          </cell>
          <cell r="I1239" t="str">
            <v>STELLA HANG N FLIP JASMINE FLOW 9ML</v>
          </cell>
          <cell r="J1239" t="str">
            <v>8992745000464</v>
          </cell>
          <cell r="K1239">
            <v>30685010025010</v>
          </cell>
        </row>
        <row r="1240">
          <cell r="G1240">
            <v>0</v>
          </cell>
          <cell r="H1240">
            <v>0</v>
          </cell>
          <cell r="I1240" t="str">
            <v>STELLA HANG N FLIP AQUA REFLECTION 9ML</v>
          </cell>
          <cell r="J1240" t="str">
            <v>8992745000471</v>
          </cell>
          <cell r="K1240">
            <v>30685050025010</v>
          </cell>
        </row>
        <row r="1241">
          <cell r="G1241">
            <v>0</v>
          </cell>
          <cell r="H1241">
            <v>0</v>
          </cell>
          <cell r="I1241" t="str">
            <v>SUSEMI Sabut Spon 24x12</v>
          </cell>
          <cell r="J1241" t="str">
            <v>8992742375350</v>
          </cell>
          <cell r="K1241">
            <v>30691000000000</v>
          </cell>
        </row>
        <row r="1242">
          <cell r="G1242">
            <v>0</v>
          </cell>
          <cell r="H1242">
            <v>0</v>
          </cell>
          <cell r="I1242" t="str">
            <v>SUSEMI Sabut Stainless Hgr</v>
          </cell>
          <cell r="J1242" t="str">
            <v>8992742375312</v>
          </cell>
          <cell r="K1242">
            <v>30692000000000</v>
          </cell>
        </row>
        <row r="1243">
          <cell r="G1243">
            <v>0</v>
          </cell>
          <cell r="H1243">
            <v>0</v>
          </cell>
          <cell r="I1243" t="str">
            <v>SUSEMI SABUT STAINLESS 40 GR</v>
          </cell>
          <cell r="J1243" t="str">
            <v>8992742375398</v>
          </cell>
          <cell r="K1243">
            <v>30692000040000</v>
          </cell>
        </row>
        <row r="1244">
          <cell r="G1244">
            <v>0</v>
          </cell>
          <cell r="H1244">
            <v>0</v>
          </cell>
          <cell r="I1244" t="str">
            <v>SUSEMI Sabut Polos (Isi 12)</v>
          </cell>
          <cell r="J1244" t="str">
            <v>8992742995213</v>
          </cell>
          <cell r="K1244">
            <v>30693000000000</v>
          </cell>
        </row>
        <row r="1245">
          <cell r="G1245">
            <v>0</v>
          </cell>
          <cell r="H1245">
            <v>0</v>
          </cell>
          <cell r="I1245" t="str">
            <v>STELLA HANG N FLIP AQUA REFLECTION 9+3ML</v>
          </cell>
          <cell r="J1245" t="str">
            <v>8992745000471</v>
          </cell>
          <cell r="K1245">
            <v>30695050009010</v>
          </cell>
        </row>
        <row r="1246">
          <cell r="G1246">
            <v>0</v>
          </cell>
          <cell r="H1246">
            <v>0</v>
          </cell>
          <cell r="I1246" t="str">
            <v>GAS WONDERFUEL 220gr</v>
          </cell>
          <cell r="J1246" t="str">
            <v>8992745600350</v>
          </cell>
          <cell r="K1246">
            <v>30700010220000</v>
          </cell>
        </row>
        <row r="1247"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30710010003000</v>
          </cell>
        </row>
        <row r="1248">
          <cell r="G1248">
            <v>0</v>
          </cell>
          <cell r="H1248">
            <v>0</v>
          </cell>
          <cell r="I1248" t="str">
            <v>MITU BABY ESSENTIAL GIFT SET</v>
          </cell>
          <cell r="J1248" t="str">
            <v>8992745000235</v>
          </cell>
          <cell r="K1248">
            <v>30721010000010</v>
          </cell>
        </row>
        <row r="1249">
          <cell r="G1249">
            <v>0</v>
          </cell>
          <cell r="H1249">
            <v>0</v>
          </cell>
          <cell r="I1249" t="str">
            <v>MITU BABY PREMIUM GIFT SET</v>
          </cell>
          <cell r="J1249" t="str">
            <v>8992745000242</v>
          </cell>
          <cell r="K1249">
            <v>30721020000010</v>
          </cell>
        </row>
        <row r="1250">
          <cell r="G1250">
            <v>0</v>
          </cell>
          <cell r="H1250">
            <v>0</v>
          </cell>
          <cell r="I1250" t="str">
            <v>MITU BABY WIPES F&amp;C BLUE BERRY 4`S</v>
          </cell>
          <cell r="J1250" t="str">
            <v>8992745550242</v>
          </cell>
          <cell r="K1250">
            <v>31320030004000</v>
          </cell>
        </row>
        <row r="1251">
          <cell r="G1251">
            <v>0</v>
          </cell>
          <cell r="H1251">
            <v>0</v>
          </cell>
          <cell r="I1251" t="str">
            <v>MITU BABY WIPES F&amp;C BLUE BERRY 4’S NS</v>
          </cell>
          <cell r="J1251" t="str">
            <v>8992745550242</v>
          </cell>
          <cell r="K1251">
            <v>31320030004000</v>
          </cell>
        </row>
        <row r="1252">
          <cell r="G1252">
            <v>0</v>
          </cell>
          <cell r="H1252">
            <v>0</v>
          </cell>
          <cell r="I1252" t="str">
            <v>HIT GOODKNIGHT LV REF APPLE MTP.</v>
          </cell>
          <cell r="J1252" t="str">
            <v>8992745000969</v>
          </cell>
          <cell r="K1252">
            <v>301320200450101</v>
          </cell>
        </row>
        <row r="1253">
          <cell r="G1253">
            <v>0</v>
          </cell>
          <cell r="H1253">
            <v>0</v>
          </cell>
          <cell r="I1253" t="str">
            <v>HIT GOODKNIGHT LV REF FRESH MTP.</v>
          </cell>
          <cell r="J1253" t="str">
            <v>8992745000976</v>
          </cell>
          <cell r="K1253">
            <v>301330500350101</v>
          </cell>
        </row>
        <row r="1254">
          <cell r="G1254">
            <v>0</v>
          </cell>
          <cell r="H1254">
            <v>0</v>
          </cell>
          <cell r="I1254" t="str">
            <v>HIT AER LILY BLOSSOM 400+40ML EXTRA</v>
          </cell>
          <cell r="J1254" t="str">
            <v>8992745705420</v>
          </cell>
          <cell r="K1254">
            <v>3007001010415000</v>
          </cell>
        </row>
        <row r="1255"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 t="str">
            <v>20023010100020B</v>
          </cell>
        </row>
        <row r="1256"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 t="str">
            <v>20131010002020N</v>
          </cell>
        </row>
        <row r="1257"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 t="str">
            <v>20131020002020N</v>
          </cell>
        </row>
        <row r="1258"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 t="str">
            <v>20132010002020N</v>
          </cell>
        </row>
        <row r="1259"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 t="str">
            <v>20132020002020N</v>
          </cell>
        </row>
        <row r="1260"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 t="str">
            <v>20132030002020N</v>
          </cell>
        </row>
        <row r="1261"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 t="str">
            <v>20133010002020N</v>
          </cell>
        </row>
        <row r="1262"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 t="str">
            <v>20133020002020N</v>
          </cell>
        </row>
        <row r="1263"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 t="str">
            <v>20133030002020N</v>
          </cell>
        </row>
        <row r="1264"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 t="str">
            <v>20133040002020N</v>
          </cell>
        </row>
        <row r="1265"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 t="str">
            <v>20133050002020N</v>
          </cell>
        </row>
        <row r="1266"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 t="str">
            <v>20133060002020N</v>
          </cell>
        </row>
        <row r="1267"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 t="str">
            <v>20133070002020N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 Impor Barang"/>
      <sheetName val="Sheet1"/>
      <sheetName val="Penjelasan Kolom"/>
      <sheetName val="Ref Kode Barang Pajak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tar Barang dan Jasa"/>
    </sheetNames>
    <sheetDataSet>
      <sheetData sheetId="0" refreshError="1">
        <row r="2">
          <cell r="B2" t="str">
            <v>U3021003003010</v>
          </cell>
          <cell r="C2"/>
          <cell r="D2" t="str">
            <v>F610AD DH AIR F RD DIFSR H.ARM DALU 30MLX36PCS</v>
          </cell>
        </row>
        <row r="3">
          <cell r="B3" t="str">
            <v>44044030340010</v>
          </cell>
          <cell r="C3"/>
          <cell r="D3" t="str">
            <v>NJ JELLY SHAKE GUAVA 12 BTL X 340ML"NJJS02</v>
          </cell>
        </row>
        <row r="4">
          <cell r="B4" t="str">
            <v>19011030140001</v>
          </cell>
          <cell r="C4"/>
          <cell r="D4" t="str">
            <v>NATUR SHMP ANTI DANDRUFF 48 PCSX140ML BANDD"NTRS18</v>
          </cell>
        </row>
        <row r="5">
          <cell r="B5" t="str">
            <v>19011010140000</v>
          </cell>
          <cell r="C5"/>
          <cell r="D5" t="str">
            <v>NATUR SHMP ALOE VERA 48 PCS X 140ML"NTRS02</v>
          </cell>
        </row>
        <row r="6">
          <cell r="B6" t="str">
            <v>C.103002010241</v>
          </cell>
          <cell r="C6"/>
          <cell r="D6" t="str">
            <v>CHOCO BELLA PREMIUM HAZELNUT 72 PCS X 45GR"CCB05</v>
          </cell>
        </row>
        <row r="7">
          <cell r="B7" t="str">
            <v>19011010080000</v>
          </cell>
          <cell r="C7"/>
          <cell r="D7" t="str">
            <v>NATUR SHMP ALOE VERA 48 PCS X 80ML"NTRS01</v>
          </cell>
        </row>
        <row r="8">
          <cell r="B8" t="str">
            <v>39321110135000</v>
          </cell>
          <cell r="C8"/>
          <cell r="D8" t="str">
            <v>PUTERI B. SPLASH ORCHID 100 BTLX135ML "1005988"P11</v>
          </cell>
        </row>
        <row r="9">
          <cell r="B9" t="str">
            <v>P2049201010010</v>
          </cell>
          <cell r="C9"/>
          <cell r="D9" t="str">
            <v>CSBNCA HM SPRAY COLG GLAS AQUA 100ML X 24 BTL</v>
          </cell>
        </row>
        <row r="10">
          <cell r="B10" t="str">
            <v>19011010270000</v>
          </cell>
          <cell r="C10"/>
          <cell r="D10" t="str">
            <v>NATUR SHMP ALOE VERA 48 PCS X 270ML"NTRS04</v>
          </cell>
        </row>
        <row r="11">
          <cell r="B11" t="str">
            <v>P2012001009010</v>
          </cell>
          <cell r="C11"/>
          <cell r="D11" t="str">
            <v>BLAGIO HM CLAY DYNAMIC HOLD 90GR X 72 POT</v>
          </cell>
        </row>
        <row r="12">
          <cell r="B12" t="str">
            <v>39322060100000N</v>
          </cell>
          <cell r="C12"/>
          <cell r="D12" t="str">
            <v>PUTERI B. SPRAY BOUQUET 27 BTLX100ML "1005993"P15</v>
          </cell>
        </row>
        <row r="13">
          <cell r="B13" t="str">
            <v>P2022004010010</v>
          </cell>
          <cell r="C13"/>
          <cell r="D13" t="str">
            <v>CAMELLIA BODY SPRAY SEDUCTIVE 100ML X 144 BTL</v>
          </cell>
        </row>
        <row r="14">
          <cell r="B14" t="str">
            <v>P2044002010011</v>
          </cell>
          <cell r="C14"/>
          <cell r="D14" t="str">
            <v>CSBNCA HM EDP AQUA 100ML X 36 BTL BANDED</v>
          </cell>
        </row>
        <row r="15">
          <cell r="B15" t="str">
            <v>44050510023010</v>
          </cell>
          <cell r="C15"/>
          <cell r="D15" t="str">
            <v>POP ICE TUTTI BUBBLE GUM 250 PCS X 23GR "PI61"</v>
          </cell>
        </row>
        <row r="16">
          <cell r="B16" t="str">
            <v>41030020180010</v>
          </cell>
          <cell r="C16"/>
          <cell r="D16" t="str">
            <v>MARIE SUSU 24 X 180/198GR PACK "MA03-024"MA03</v>
          </cell>
        </row>
        <row r="17">
          <cell r="B17" t="str">
            <v>F2020010240010B</v>
          </cell>
          <cell r="C17"/>
          <cell r="D17" t="str">
            <v>B&gt;FON ANLENE GOLD COKELAT 230GR X 24 BOX</v>
          </cell>
        </row>
        <row r="18">
          <cell r="B18" t="str">
            <v>P3022002102520</v>
          </cell>
          <cell r="C18"/>
          <cell r="D18" t="str">
            <v>GOLDENFIL JAM STRAWBERRY 25KG X 1 PCS</v>
          </cell>
        </row>
        <row r="19">
          <cell r="B19" t="str">
            <v>P2017004000620</v>
          </cell>
          <cell r="C19"/>
          <cell r="D19" t="str">
            <v>BLAGIO HM PMD WTR BAS N.SHIN&amp;EXT HLD 6GR X 864 SCH</v>
          </cell>
        </row>
        <row r="20">
          <cell r="B20" t="str">
            <v>37140021010000</v>
          </cell>
          <cell r="C20"/>
          <cell r="D20" t="str">
            <v>PRTS TEG. SWEET BUN 1 PCSX10KG "4008410"PT02</v>
          </cell>
        </row>
        <row r="21">
          <cell r="B21" t="str">
            <v>U3021004003010</v>
          </cell>
          <cell r="C21"/>
          <cell r="D21" t="str">
            <v>F610SK DH AIR F RD DIFSR H.SER KNCN 30MLX36PCS</v>
          </cell>
        </row>
        <row r="22">
          <cell r="B22" t="str">
            <v>39321110245000</v>
          </cell>
          <cell r="C22"/>
          <cell r="D22" t="str">
            <v>PUTERI B. SPLASH ORCHID 72 BTLX245ML "1005989"P12</v>
          </cell>
        </row>
        <row r="23">
          <cell r="B23" t="str">
            <v>F2020010600010</v>
          </cell>
          <cell r="C23"/>
          <cell r="D23" t="str">
            <v>FON ANLENE GOLD COKELAT 560/570GR X 12 BOX</v>
          </cell>
        </row>
        <row r="24">
          <cell r="B24" t="str">
            <v>44080180007000</v>
          </cell>
          <cell r="C24"/>
          <cell r="D24" t="str">
            <v>TOP ICE COKLAT KARAMEL 720 PCS X 7GR"TI18</v>
          </cell>
        </row>
        <row r="25">
          <cell r="B25" t="str">
            <v>19011020080000</v>
          </cell>
          <cell r="C25"/>
          <cell r="D25" t="str">
            <v>NATUR SHMP GINSENG EXT 48 PCS X 80ML"NTRS05</v>
          </cell>
        </row>
        <row r="26">
          <cell r="B26" t="str">
            <v>19011010140001</v>
          </cell>
          <cell r="C26"/>
          <cell r="D26" t="str">
            <v>NATUR SHMP ALOE VERA 48 PCS X 140ML BANDED"NTRS03</v>
          </cell>
        </row>
        <row r="27">
          <cell r="B27" t="str">
            <v>P2049206010010</v>
          </cell>
          <cell r="C27"/>
          <cell r="D27" t="str">
            <v>CSBNCA HM SPRAY COLG GLAS ROYALE 100ML X 24 BTL</v>
          </cell>
        </row>
        <row r="28">
          <cell r="B28" t="str">
            <v>19011020140001</v>
          </cell>
          <cell r="C28"/>
          <cell r="D28" t="str">
            <v>NATUR SHMP GINSENG EXT 48 PCS X 140ML BANDD"NTRS07</v>
          </cell>
        </row>
        <row r="29">
          <cell r="B29" t="str">
            <v>44044110340010</v>
          </cell>
          <cell r="C29"/>
          <cell r="D29" t="str">
            <v>NJ JELLY SHAKE KELAPA MUDA 12 BTL X 340ML"NJJS01</v>
          </cell>
        </row>
        <row r="30">
          <cell r="B30" t="str">
            <v>F2020020240010B</v>
          </cell>
          <cell r="C30"/>
          <cell r="D30" t="str">
            <v>B&gt;FON ANLENE GOLD VANILA 230GR X 24 BOX</v>
          </cell>
        </row>
        <row r="31">
          <cell r="B31" t="str">
            <v>37140051010000</v>
          </cell>
          <cell r="C31"/>
          <cell r="D31" t="str">
            <v>PRTS TEG. SWISS ROLL CAKE 1 PCSX10KG "4111485"PT05</v>
          </cell>
        </row>
        <row r="32">
          <cell r="B32" t="str">
            <v>F4065002008012</v>
          </cell>
          <cell r="C32"/>
          <cell r="D32" t="str">
            <v>SHINZUI FACIAL WSH CICA 80ML X 48 TUBE BND</v>
          </cell>
        </row>
        <row r="33">
          <cell r="B33" t="str">
            <v>39322110100000N</v>
          </cell>
          <cell r="C33"/>
          <cell r="D33" t="str">
            <v>PUTERI B. SPRAY ORCHID 27 BTLX100ML "1005995"P17</v>
          </cell>
        </row>
        <row r="34">
          <cell r="B34" t="str">
            <v>F4052002018010</v>
          </cell>
          <cell r="C34"/>
          <cell r="D34" t="str">
            <v>PINK SKIN PARFUME LTN FORGET ME NT 180ML X 48 TUBE</v>
          </cell>
        </row>
        <row r="35">
          <cell r="B35" t="str">
            <v>F40711020085101</v>
          </cell>
          <cell r="C35"/>
          <cell r="D35" t="str">
            <v>ZEN BCL REF SHISO &amp; JUNIPER BERRIES 85ML X 48 PCH</v>
          </cell>
        </row>
        <row r="36">
          <cell r="B36" t="str">
            <v>U3021005003010</v>
          </cell>
          <cell r="C36"/>
          <cell r="D36" t="str">
            <v>F610SP DH AIR F RD DIFSR H.SWRN PDI 30MLX36PCS</v>
          </cell>
        </row>
        <row r="37">
          <cell r="B37" t="str">
            <v>P2011006017510</v>
          </cell>
          <cell r="C37"/>
          <cell r="D37" t="str">
            <v>BLAGIO HM BODY SPRAY VENTURA 175ML X 72 BTL</v>
          </cell>
        </row>
        <row r="38">
          <cell r="B38" t="str">
            <v>44151020020000</v>
          </cell>
          <cell r="C38"/>
          <cell r="D38" t="str">
            <v>TEH TJAP SOLO GREEN TEA 150 SCH X 35GR "TJ02"</v>
          </cell>
        </row>
        <row r="39">
          <cell r="B39" t="str">
            <v>F2050010320010B</v>
          </cell>
          <cell r="C39"/>
          <cell r="D39" t="str">
            <v>B&gt;FON ANCHOR BONEETO COKELAT 320GR X 24 BOX</v>
          </cell>
        </row>
        <row r="40">
          <cell r="B40" t="str">
            <v>19011020140000</v>
          </cell>
          <cell r="C40"/>
          <cell r="D40" t="str">
            <v>NATUR SHMP GINSENG EXT 48 PCS X 140ML"NTRS06</v>
          </cell>
        </row>
        <row r="41">
          <cell r="B41" t="str">
            <v>P2011005017510</v>
          </cell>
          <cell r="C41"/>
          <cell r="D41" t="str">
            <v>BLAGIO HM BODY SPRAY STAMINA 175ML X 72 BTL</v>
          </cell>
        </row>
        <row r="42">
          <cell r="B42" t="str">
            <v>F3061002003210</v>
          </cell>
          <cell r="C42"/>
          <cell r="D42" t="str">
            <v>TARO NET MEDIUM ITALIAN PIZZA 32G X 36 PCS</v>
          </cell>
        </row>
        <row r="43">
          <cell r="B43" t="str">
            <v>19010110060000</v>
          </cell>
          <cell r="C43"/>
          <cell r="D43" t="str">
            <v>NATUR HAIR SERUM 48 PCS X 60ML"NTR01</v>
          </cell>
        </row>
        <row r="44">
          <cell r="B44" t="str">
            <v>19011030270000</v>
          </cell>
          <cell r="C44"/>
          <cell r="D44" t="str">
            <v>NATUR SHMP ANTI DANDRUFF 48 PCS X 270ML"NTRS11</v>
          </cell>
        </row>
        <row r="45">
          <cell r="B45" t="str">
            <v>P2049202010010</v>
          </cell>
          <cell r="C45"/>
          <cell r="D45" t="str">
            <v>CSBNCA HM SPRAY COLG GLAS SPORTY 100ML X 24 BTL</v>
          </cell>
        </row>
        <row r="46">
          <cell r="B46" t="str">
            <v>44101030230000</v>
          </cell>
          <cell r="C46"/>
          <cell r="D46" t="str">
            <v>NUTRICAKE BROWNIES CHEESE 36 PCS X 230GR"NC03</v>
          </cell>
        </row>
        <row r="47">
          <cell r="B47" t="str">
            <v>P2024001006010</v>
          </cell>
          <cell r="C47"/>
          <cell r="D47" t="str">
            <v>CAMELLIA EDP 101 60ML X 36 BTL</v>
          </cell>
        </row>
        <row r="48">
          <cell r="B48" t="str">
            <v>F4052001007010</v>
          </cell>
          <cell r="C48"/>
          <cell r="D48" t="str">
            <v>PINK SKIN PARFUME LTN FIRST LOVE 70ML X 48 TUBE</v>
          </cell>
        </row>
        <row r="49">
          <cell r="B49" t="str">
            <v>F4052004018010</v>
          </cell>
          <cell r="C49"/>
          <cell r="D49" t="str">
            <v>PINK SKIN PARFUME LTN SWEET ROSE 180ML X 48 TUBE</v>
          </cell>
        </row>
        <row r="50">
          <cell r="B50" t="str">
            <v>F4052004007010</v>
          </cell>
          <cell r="C50"/>
          <cell r="D50" t="str">
            <v>PINK SKIN PARFUME LTN SWEET ROSE 70ML X 48 TUBE</v>
          </cell>
        </row>
        <row r="51">
          <cell r="B51" t="str">
            <v>F4067005022530</v>
          </cell>
          <cell r="C51"/>
          <cell r="D51" t="str">
            <v>SHINZUI SABUN CAIR HANA 225ML X 48 BTL</v>
          </cell>
        </row>
        <row r="52">
          <cell r="B52" t="str">
            <v>F4066004006010</v>
          </cell>
          <cell r="C52"/>
          <cell r="D52" t="str">
            <v>SHINZUI SABUN MATSU 60G X 72 PCS</v>
          </cell>
        </row>
        <row r="53">
          <cell r="B53" t="str">
            <v>45140000007010B</v>
          </cell>
          <cell r="C53"/>
          <cell r="D53" t="str">
            <v>AGARIA EKONOMIS HIJAU 288 SCH X 7GR "B&gt;AGR01"</v>
          </cell>
        </row>
        <row r="54">
          <cell r="B54" t="str">
            <v>F2050010025020N</v>
          </cell>
          <cell r="C54"/>
          <cell r="D54" t="str">
            <v>FON ANCHOR BONEETO COKELAT 25GR X 120 SCH</v>
          </cell>
        </row>
        <row r="55">
          <cell r="B55" t="str">
            <v>F3062006006010B</v>
          </cell>
          <cell r="C55"/>
          <cell r="D55" t="str">
            <v>B&gt; TARO NET FAMILY CHEESY MEXICAN JLPENO 60G X 30 PCS</v>
          </cell>
        </row>
        <row r="56">
          <cell r="B56" t="str">
            <v>A1091001002820</v>
          </cell>
          <cell r="C56"/>
          <cell r="D56" t="str">
            <v>ABC SIRUP SPECIAL GRADE C.PANDAN 28 ML X 6 PCSX20</v>
          </cell>
        </row>
        <row r="57">
          <cell r="B57" t="str">
            <v>F4061101038010</v>
          </cell>
          <cell r="C57"/>
          <cell r="D57" t="str">
            <v>SHINZUI BODY CLEANSER REFILL HANA 380ML X 24 PCH</v>
          </cell>
        </row>
        <row r="58">
          <cell r="B58" t="str">
            <v>F4061103008510</v>
          </cell>
          <cell r="C58"/>
          <cell r="D58" t="str">
            <v>SHINZUI BODY CLEANSER REFILL KIREI 85ML X 48 PCH</v>
          </cell>
        </row>
        <row r="59">
          <cell r="B59" t="str">
            <v>F4061104038010</v>
          </cell>
          <cell r="C59"/>
          <cell r="D59" t="str">
            <v>SHINZUI BODY CLEANSER REFILL MATSU 380ML X 24 PCH</v>
          </cell>
        </row>
        <row r="60">
          <cell r="B60" t="str">
            <v>F4061104072510</v>
          </cell>
          <cell r="C60"/>
          <cell r="D60" t="str">
            <v>SHINZUI BODY CLEANSER REFILL MATSU 725ML X 12 PCH</v>
          </cell>
        </row>
        <row r="61">
          <cell r="B61" t="str">
            <v>F4061109008510</v>
          </cell>
          <cell r="C61"/>
          <cell r="D61" t="str">
            <v>SHINZUI BODY CLEANSER REFILL MATSU 85ML X 48 PCH</v>
          </cell>
        </row>
        <row r="62">
          <cell r="B62" t="str">
            <v>F4061110038010</v>
          </cell>
          <cell r="C62"/>
          <cell r="D62" t="str">
            <v>SHINZUI BODY CLEANSER REFILL MYORI 380ML X 24 PCH</v>
          </cell>
        </row>
        <row r="63">
          <cell r="B63" t="str">
            <v>F4061111038010</v>
          </cell>
          <cell r="C63"/>
          <cell r="D63" t="str">
            <v>SHINZUI BODY CLEANSER REFILL SAKURA 380ML X 24 PCH</v>
          </cell>
        </row>
        <row r="64">
          <cell r="B64" t="str">
            <v>F4062001010010</v>
          </cell>
          <cell r="C64"/>
          <cell r="D64" t="str">
            <v>SHINZUI BODY LATION HANA 100ML X 48 BTL</v>
          </cell>
        </row>
        <row r="65">
          <cell r="B65" t="str">
            <v>F4062002010010</v>
          </cell>
          <cell r="C65"/>
          <cell r="D65" t="str">
            <v>SHINZUI BODY LATION KIREI 100ML X 48 BTL</v>
          </cell>
        </row>
        <row r="66">
          <cell r="B66" t="str">
            <v>F4062002021010</v>
          </cell>
          <cell r="C66"/>
          <cell r="D66" t="str">
            <v>SHINZUI BODY LATION KIREI 210ML X 48 BTL</v>
          </cell>
        </row>
        <row r="67">
          <cell r="B67" t="str">
            <v>F4062003010010</v>
          </cell>
          <cell r="C67"/>
          <cell r="D67" t="str">
            <v>SHINZUI BODY LATION MATSU 100ML X 48 BTL</v>
          </cell>
        </row>
        <row r="68">
          <cell r="B68" t="str">
            <v>F4062003021010</v>
          </cell>
          <cell r="C68"/>
          <cell r="D68" t="str">
            <v>SHINZUI BODY LATION MATSU 210ML X 48 BTL</v>
          </cell>
        </row>
        <row r="69">
          <cell r="B69" t="str">
            <v>F4067006022530</v>
          </cell>
          <cell r="C69"/>
          <cell r="D69" t="str">
            <v>SHINZUI SABUN CAIR KENSHO 225ML X 48 BTL</v>
          </cell>
        </row>
        <row r="70">
          <cell r="B70" t="str">
            <v>45140010007010</v>
          </cell>
          <cell r="C70"/>
          <cell r="D70" t="str">
            <v>AGARIA EKONOMIS PUTIH 288 SCH X 7GR "AGR02"</v>
          </cell>
        </row>
        <row r="71">
          <cell r="B71" t="str">
            <v>U30211030030101</v>
          </cell>
          <cell r="C71"/>
          <cell r="D71" t="str">
            <v>F611AD DH AIR F RD DIFSR REF H.ARM DALU 30MLX72PCS</v>
          </cell>
        </row>
        <row r="72">
          <cell r="B72" t="str">
            <v>37011051001000B</v>
          </cell>
          <cell r="C72"/>
          <cell r="D72" t="str">
            <v>B&gt; BELCOLADE CT EBONY DROPS 8 PCSX1KG "4014534"B05"</v>
          </cell>
        </row>
        <row r="73">
          <cell r="B73" t="str">
            <v>39106010200010</v>
          </cell>
          <cell r="C73"/>
          <cell r="D73" t="str">
            <v>PC BODY SERUM BRIGHTENING 60 TUBE X 200ML "1007479"</v>
          </cell>
        </row>
        <row r="74">
          <cell r="B74" t="str">
            <v>P2017001008010</v>
          </cell>
          <cell r="C74"/>
          <cell r="D74" t="str">
            <v>BLAGIO HM PMD WTR BAS H.SHIN&amp;STR HLD 80GR X 72 POT</v>
          </cell>
        </row>
        <row r="75">
          <cell r="B75" t="str">
            <v>F3071004005010B</v>
          </cell>
          <cell r="C75"/>
          <cell r="D75" t="str">
            <v>B&gt; TARO TEMPE MEDIUM SAMBAL MATAH 50G X 36 PCS</v>
          </cell>
        </row>
        <row r="76">
          <cell r="B76" t="str">
            <v>37050201005000B</v>
          </cell>
          <cell r="C76"/>
          <cell r="D76" t="str">
            <v>B&gt; PRTS MAGNIFIER NEUTRAL 1 PCSX5KG "4111512"P20"</v>
          </cell>
        </row>
        <row r="77">
          <cell r="B77" t="str">
            <v>F3061003003210</v>
          </cell>
          <cell r="C77"/>
          <cell r="D77" t="str">
            <v>TARO NET MEDIUM SEAWEED 32G X 36 PCS</v>
          </cell>
        </row>
        <row r="78">
          <cell r="B78" t="str">
            <v>P3024001100120</v>
          </cell>
          <cell r="C78"/>
          <cell r="D78" t="str">
            <v>GOLDENFIL SPREAD CHEESE 1KG X 12 PCS</v>
          </cell>
        </row>
        <row r="79">
          <cell r="B79" t="str">
            <v>19011040140000</v>
          </cell>
          <cell r="C79"/>
          <cell r="D79" t="str">
            <v>NATUR SHMP ARGAN OLIVE OIL 48 PCS X 140ML"NTRS13</v>
          </cell>
        </row>
        <row r="80">
          <cell r="B80" t="str">
            <v>F4031101040010</v>
          </cell>
          <cell r="C80"/>
          <cell r="D80" t="str">
            <v>GRDN OF NA EEM BCL REF MDNGHT GRDN 400ML X 24 PUMP</v>
          </cell>
        </row>
        <row r="81">
          <cell r="B81" t="str">
            <v>F4032003007520</v>
          </cell>
          <cell r="C81"/>
          <cell r="D81" t="str">
            <v>GRDN OF NA EEM SABUN TAIFI ROSE 75G X 72 PCS</v>
          </cell>
        </row>
        <row r="82">
          <cell r="B82" t="str">
            <v>F4062004010010</v>
          </cell>
          <cell r="C82"/>
          <cell r="D82" t="str">
            <v>SHINZUI BODY LATION SAKURA 100ML X 48 BTL</v>
          </cell>
        </row>
        <row r="83">
          <cell r="B83" t="str">
            <v>F4062004021010</v>
          </cell>
          <cell r="C83"/>
          <cell r="D83" t="str">
            <v>SHINZUI BODY LATION SAKURA 210ML X 48 BTL</v>
          </cell>
        </row>
        <row r="84">
          <cell r="B84" t="str">
            <v>F4064002013010</v>
          </cell>
          <cell r="C84"/>
          <cell r="D84" t="str">
            <v>SHINZUI EXFOLIATING GEL HONEY 130ML X 48 TUBE</v>
          </cell>
        </row>
        <row r="85">
          <cell r="B85" t="str">
            <v>F4064003013010</v>
          </cell>
          <cell r="C85"/>
          <cell r="D85" t="str">
            <v>SHINZUI EXFOLIATING GEL ICHIGO 130ML X 48 TUBE</v>
          </cell>
        </row>
        <row r="86">
          <cell r="B86" t="str">
            <v>F4067009022530</v>
          </cell>
          <cell r="C86"/>
          <cell r="D86" t="str">
            <v>SHINZUI SABUN CAIR MYORI 225ML X 48 BTL</v>
          </cell>
        </row>
        <row r="87">
          <cell r="B87" t="str">
            <v>45140010007010B</v>
          </cell>
          <cell r="C87"/>
          <cell r="D87" t="str">
            <v>AGARIA EKONOMIS PUTIH 288 SCH X 7GR "B&gt;AGR02"</v>
          </cell>
        </row>
        <row r="88">
          <cell r="B88" t="str">
            <v>F3021001006010</v>
          </cell>
          <cell r="C88"/>
          <cell r="D88" t="str">
            <v>BIHUNKU REGULER GORENG SPESIAL 60G X 40 BAG</v>
          </cell>
        </row>
        <row r="89">
          <cell r="B89" t="str">
            <v>F3061004003210</v>
          </cell>
          <cell r="C89"/>
          <cell r="D89" t="str">
            <v>TARO NET MEDIUM POTATO BARBEQUE 32G X 36 PCS</v>
          </cell>
        </row>
        <row r="90">
          <cell r="B90" t="str">
            <v>37140011010000</v>
          </cell>
          <cell r="C90"/>
          <cell r="D90" t="str">
            <v>PRTS TEG. DONUT PRIM 1 PCSX10KG "4111446"PT01</v>
          </cell>
        </row>
        <row r="91">
          <cell r="B91" t="str">
            <v>19011060080000</v>
          </cell>
          <cell r="C91"/>
          <cell r="D91" t="str">
            <v>NATUR SHMP URANG-ARING 48 PCS X 80ML"NTRS16</v>
          </cell>
        </row>
        <row r="92">
          <cell r="B92" t="str">
            <v>44040190030000</v>
          </cell>
          <cell r="C92"/>
          <cell r="D92" t="str">
            <v>NUTRIJELL AVOCADO 144 PCS X 30GR "NJ32"</v>
          </cell>
        </row>
        <row r="93">
          <cell r="B93" t="str">
            <v>U3010103035011</v>
          </cell>
          <cell r="C93"/>
          <cell r="D93" t="str">
            <v>F617TK DH AEROSOL THE KERATON 350MLX12PCS +50ML</v>
          </cell>
        </row>
        <row r="94">
          <cell r="B94" t="str">
            <v>19012010050000</v>
          </cell>
          <cell r="C94"/>
          <cell r="D94" t="str">
            <v>NATUR HAIR TONIC ALOE VERA 48 PCS X 50ML"NTRHT01</v>
          </cell>
        </row>
        <row r="95">
          <cell r="B95" t="str">
            <v>F4067005048020</v>
          </cell>
          <cell r="C95"/>
          <cell r="D95" t="str">
            <v>SHINZUI SABUN CAIR HANA 480ML X 24 PUMP</v>
          </cell>
        </row>
        <row r="96">
          <cell r="B96" t="str">
            <v>F4067006048020</v>
          </cell>
          <cell r="C96"/>
          <cell r="D96" t="str">
            <v>SHINZUI SABUN CAIR KENSHO 480ML X 24 PUMP</v>
          </cell>
        </row>
        <row r="97">
          <cell r="B97" t="str">
            <v>F4067008048030</v>
          </cell>
          <cell r="C97"/>
          <cell r="D97" t="str">
            <v>SHINZUI SABUN CAIR MATSU 480ML X 24 BTL</v>
          </cell>
        </row>
        <row r="98">
          <cell r="B98" t="str">
            <v>F4067009048020</v>
          </cell>
          <cell r="C98"/>
          <cell r="D98" t="str">
            <v>SHINZUI SABUN CAIR MYORI 480ML X 24 PUMP</v>
          </cell>
        </row>
        <row r="99">
          <cell r="B99" t="str">
            <v>F4067011022530</v>
          </cell>
          <cell r="C99"/>
          <cell r="D99" t="str">
            <v>SHINZUI SABUN CAIR SAKURA 225ML X 48 BTL</v>
          </cell>
        </row>
        <row r="100">
          <cell r="B100" t="str">
            <v>F4067011048020</v>
          </cell>
          <cell r="C100"/>
          <cell r="D100" t="str">
            <v>SHINZUI SABUN CAIR SAKURA 480ML X 24 PUMP</v>
          </cell>
        </row>
        <row r="101">
          <cell r="B101" t="str">
            <v>F4071102040010</v>
          </cell>
          <cell r="C101"/>
          <cell r="D101" t="str">
            <v>ZEN BCL REF SHISO &amp; JUNIPER BERRIES 400ML X 24 PCH</v>
          </cell>
        </row>
        <row r="102">
          <cell r="B102" t="str">
            <v>F4071103080010</v>
          </cell>
          <cell r="C102"/>
          <cell r="D102" t="str">
            <v>ZEN BCL REF SHISO &amp; SANDALWOOD 800ML X 12 PCH</v>
          </cell>
        </row>
        <row r="103">
          <cell r="B103" t="str">
            <v>F4071002048030</v>
          </cell>
          <cell r="C103"/>
          <cell r="D103" t="str">
            <v>ZEN BCL SHISO &amp; JUNIPER BERRIES 480ML X 24 PUMP</v>
          </cell>
        </row>
        <row r="104">
          <cell r="B104" t="str">
            <v>45140020007010</v>
          </cell>
          <cell r="C104"/>
          <cell r="D104" t="str">
            <v>AGARIA EKONOMIS MERAH 288 SCH X 7GR "AGR03"</v>
          </cell>
        </row>
        <row r="105">
          <cell r="B105" t="str">
            <v>P2074002010010</v>
          </cell>
          <cell r="C105"/>
          <cell r="D105" t="str">
            <v>REGAZZA FM SPORT COLG NERO 100ml X 24 BTL</v>
          </cell>
        </row>
        <row r="106">
          <cell r="B106" t="str">
            <v>39106020200010</v>
          </cell>
          <cell r="C106"/>
          <cell r="D106" t="str">
            <v>PC BODY SERUM FIRMING 60 TUBE X 200ML "1007478"</v>
          </cell>
        </row>
        <row r="107">
          <cell r="B107" t="str">
            <v>F3021002005510</v>
          </cell>
          <cell r="C107"/>
          <cell r="D107" t="str">
            <v>BIHUNKU REGULER SOTO SPESIAL 55G X 40 BAG</v>
          </cell>
        </row>
        <row r="108">
          <cell r="B108" t="str">
            <v>F3071001005510</v>
          </cell>
          <cell r="C108"/>
          <cell r="D108" t="str">
            <v>TARO TEMPE MEDIUM CHICKEN ONION 55G X 36 PCS</v>
          </cell>
        </row>
        <row r="109">
          <cell r="B109" t="str">
            <v>37082021025000</v>
          </cell>
          <cell r="C109"/>
          <cell r="D109" t="str">
            <v>PRTS CFIL CLS VANILLA DL 1 PCSX25KG"4111527"PCF208</v>
          </cell>
        </row>
        <row r="110">
          <cell r="B110" t="str">
            <v>37120031010000</v>
          </cell>
          <cell r="C110"/>
          <cell r="D110" t="str">
            <v>PRTS S500 ULTRA 1 PCSX10KG "4021001"PS10</v>
          </cell>
        </row>
        <row r="111">
          <cell r="B111" t="str">
            <v>P2037001015010</v>
          </cell>
          <cell r="C111"/>
          <cell r="D111" t="str">
            <v>CSBNCA FM P DEO B. MIST PINK CRUSH 150ML X 72 BTL</v>
          </cell>
        </row>
        <row r="112">
          <cell r="B112" t="str">
            <v>U3111101015010</v>
          </cell>
          <cell r="C112"/>
          <cell r="D112" t="str">
            <v>SG522 SG KAMPER TOILET NAP PUTIH 150GRX120PCS</v>
          </cell>
        </row>
        <row r="113">
          <cell r="B113" t="str">
            <v>F4072002048020</v>
          </cell>
          <cell r="C113"/>
          <cell r="D113" t="str">
            <v>ZEN BODY WSH SHISO &amp; SEA SALT 480ML X 24 PUMP</v>
          </cell>
        </row>
        <row r="114">
          <cell r="B114" t="str">
            <v>F4061104040011</v>
          </cell>
          <cell r="C114"/>
          <cell r="D114" t="str">
            <v>SHINZUI BODY CLEANSER REF MATSU 400ML X 12 PCH BND</v>
          </cell>
        </row>
        <row r="115">
          <cell r="B115" t="str">
            <v>F4072003048020</v>
          </cell>
          <cell r="C115"/>
          <cell r="D115" t="str">
            <v>ZEN BODY WSH SHISO &amp; SULPHUR 480ML X 24 PUMP</v>
          </cell>
        </row>
        <row r="116">
          <cell r="B116" t="str">
            <v>F4061111040011</v>
          </cell>
          <cell r="C116"/>
          <cell r="D116" t="str">
            <v>SHINZUI BODY CLEANSER REF SAKURA 400MLX24 PCH BND</v>
          </cell>
        </row>
        <row r="117">
          <cell r="B117" t="str">
            <v>F4068001002010</v>
          </cell>
          <cell r="C117"/>
          <cell r="D117" t="str">
            <v>SHINZUI SERUM BRIGHTENING 20ML X 48 TUBE</v>
          </cell>
        </row>
        <row r="118">
          <cell r="B118" t="str">
            <v>F4061001005010</v>
          </cell>
          <cell r="C118"/>
          <cell r="D118" t="str">
            <v>SHINZUI TONER BRIGHTENING ESCENCE 50ML X 48 BTL</v>
          </cell>
        </row>
        <row r="119">
          <cell r="B119" t="str">
            <v>F4071103040011</v>
          </cell>
          <cell r="C119"/>
          <cell r="D119" t="str">
            <v>ZEN BCL REF SHISO &amp; SANDALWOOD 400ML X 24 PCH BND</v>
          </cell>
        </row>
        <row r="120">
          <cell r="B120" t="str">
            <v>F4071003048030</v>
          </cell>
          <cell r="C120"/>
          <cell r="D120" t="str">
            <v>ZEN BCL SHISO &amp; TEA TREE 480ML X 24 PUMP</v>
          </cell>
        </row>
        <row r="121">
          <cell r="B121" t="str">
            <v>P2025102010010</v>
          </cell>
          <cell r="C121"/>
          <cell r="D121" t="str">
            <v>CAMELLIA SANITIZER HANDSPRAY J.NIPIS 100ML X 72BTL</v>
          </cell>
        </row>
        <row r="122">
          <cell r="B122" t="str">
            <v>45140020007010B</v>
          </cell>
          <cell r="C122"/>
          <cell r="D122" t="str">
            <v>AGARIA EKONOMIS MERAH 288 SCH X 7GR "B&gt;AGR03"</v>
          </cell>
        </row>
        <row r="123">
          <cell r="B123" t="str">
            <v>39107020200010B</v>
          </cell>
          <cell r="C123"/>
          <cell r="D123" t="str">
            <v>B&gt; PC BODY LOTION ROSE 60 TUBE X 200ML "1007484"</v>
          </cell>
        </row>
        <row r="124">
          <cell r="B124" t="str">
            <v>F3021003005510</v>
          </cell>
          <cell r="C124"/>
          <cell r="D124" t="str">
            <v>BIHUNKU REGULER AYAM BAWANG 55G X 40 BAG</v>
          </cell>
        </row>
        <row r="125">
          <cell r="B125" t="str">
            <v>F3071004005010</v>
          </cell>
          <cell r="C125"/>
          <cell r="D125" t="str">
            <v>TARO TEMPE MEDIUM SAMBAL MATAH 50G X 36 PCS</v>
          </cell>
        </row>
        <row r="126">
          <cell r="B126" t="str">
            <v>37070071005000</v>
          </cell>
          <cell r="C126"/>
          <cell r="D126" t="str">
            <v>PRTS COLDFIL MANGO 1 PCSX5KG "4111557"PCF110</v>
          </cell>
        </row>
        <row r="127">
          <cell r="B127" t="str">
            <v>U30211040030101</v>
          </cell>
          <cell r="C127"/>
          <cell r="D127" t="str">
            <v>F611SK DH AIR F RD DIFSR REF H.SER KNCN 30MLX72PCS</v>
          </cell>
        </row>
        <row r="128">
          <cell r="B128" t="str">
            <v>U3111101002510</v>
          </cell>
          <cell r="C128"/>
          <cell r="D128" t="str">
            <v>SG519 SG KAMPER TOILET NAP PUTIH 25GRX600PCS</v>
          </cell>
        </row>
        <row r="129">
          <cell r="B129" t="str">
            <v>F4073007007020</v>
          </cell>
          <cell r="C129"/>
          <cell r="D129" t="str">
            <v>ZEN SABUN SHISO &amp; SULPHUR 70G X 24 PACK</v>
          </cell>
        </row>
        <row r="130">
          <cell r="B130" t="str">
            <v>F4063001011010</v>
          </cell>
          <cell r="C130"/>
          <cell r="D130" t="str">
            <v>SHINZUI BODY SCRUB HANA 110G X 96 JAR</v>
          </cell>
        </row>
        <row r="131">
          <cell r="B131" t="str">
            <v>F4066002008010</v>
          </cell>
          <cell r="C131"/>
          <cell r="D131" t="str">
            <v>SHINZUI SABUN KENSHO 80G X 144 PCS</v>
          </cell>
        </row>
        <row r="132">
          <cell r="B132" t="str">
            <v>F4066005008010</v>
          </cell>
          <cell r="C132"/>
          <cell r="D132" t="str">
            <v>SHINZUI SABUN MYORI 80G X 144 PCS</v>
          </cell>
        </row>
        <row r="133">
          <cell r="B133" t="str">
            <v>F4066006008010</v>
          </cell>
          <cell r="C133"/>
          <cell r="D133" t="str">
            <v>SHINZUI SABUN SAKURA 80G X 144 PCS</v>
          </cell>
        </row>
        <row r="134">
          <cell r="B134" t="str">
            <v>F4071104008510</v>
          </cell>
          <cell r="C134"/>
          <cell r="D134" t="str">
            <v>ZEN BCL REF SHISO &amp; SEA SALT 85ML X 48 PCH</v>
          </cell>
        </row>
        <row r="135">
          <cell r="B135" t="str">
            <v>F4073208006020</v>
          </cell>
          <cell r="C135"/>
          <cell r="D135" t="str">
            <v>ZEN SABUN 4P SHISO &amp; TEA TREE 60G X 18 PACK</v>
          </cell>
        </row>
        <row r="136">
          <cell r="B136" t="str">
            <v>F4073101007010</v>
          </cell>
          <cell r="C136"/>
          <cell r="D136" t="str">
            <v>ZEN SABUN LUNCH MIX 70G X 12 BOX</v>
          </cell>
        </row>
        <row r="137">
          <cell r="B137" t="str">
            <v>F4073005007020</v>
          </cell>
          <cell r="C137"/>
          <cell r="D137" t="str">
            <v>ZEN SABUN SHISO &amp; SANDALWOOD 70G X 24 PACK</v>
          </cell>
        </row>
        <row r="138">
          <cell r="B138" t="str">
            <v>45140030007010</v>
          </cell>
          <cell r="C138"/>
          <cell r="D138" t="str">
            <v>AGARIA EKONOMIS COKLAT 288 SCH X 7GR "AGR04"</v>
          </cell>
        </row>
        <row r="139">
          <cell r="B139" t="str">
            <v>39107010200010B</v>
          </cell>
          <cell r="C139"/>
          <cell r="D139" t="str">
            <v>B&gt; PC BODY LOTION HONEY NECTAR 60 TUBE X 200ML "1007483"</v>
          </cell>
        </row>
        <row r="140">
          <cell r="B140" t="str">
            <v>F3021004005510</v>
          </cell>
          <cell r="C140"/>
          <cell r="D140" t="str">
            <v>BIHUNKU REGULER ASAM PEDAS 55G X 40 BAG</v>
          </cell>
        </row>
        <row r="141">
          <cell r="B141" t="str">
            <v>37144241010000</v>
          </cell>
          <cell r="C141"/>
          <cell r="D141" t="str">
            <v>PRTS TEG. STN M. ASIA 1 PCSX10KG "4111468"PTS09</v>
          </cell>
        </row>
        <row r="142">
          <cell r="B142" t="str">
            <v>C.103002010240</v>
          </cell>
          <cell r="C142"/>
          <cell r="D142" t="str">
            <v>CHOCO BELLA PREMIUM C.MALT 72 PCS X 45GR"CCB06</v>
          </cell>
        </row>
        <row r="143">
          <cell r="B143" t="str">
            <v>19011020270000</v>
          </cell>
          <cell r="C143"/>
          <cell r="D143" t="str">
            <v>NATUR SHMP GINSENG EXT 48 PCS X 270ML"NTRS08</v>
          </cell>
        </row>
        <row r="144">
          <cell r="B144" t="str">
            <v>39331020100011</v>
          </cell>
          <cell r="C144"/>
          <cell r="D144" t="str">
            <v>RM LULUR SERUNI 20 BTLX100ML "1004764"RM02</v>
          </cell>
        </row>
        <row r="145">
          <cell r="B145" t="str">
            <v>19012020090000</v>
          </cell>
          <cell r="C145"/>
          <cell r="D145" t="str">
            <v>NATUR HAIR TONIC GINSENG 48 PCS X 90ML"NTRHT04</v>
          </cell>
        </row>
        <row r="146">
          <cell r="B146" t="str">
            <v>P2074003010010</v>
          </cell>
          <cell r="C146"/>
          <cell r="D146" t="str">
            <v>REGAZZA FM SPORT COLG BIANCO 100ml X 24 BTL</v>
          </cell>
        </row>
        <row r="147">
          <cell r="B147" t="str">
            <v>44040200030000</v>
          </cell>
          <cell r="C147"/>
          <cell r="D147" t="str">
            <v>NUTRIJELL BANANA 144 PCS X 30GR "NJ33"</v>
          </cell>
        </row>
        <row r="148">
          <cell r="B148" t="str">
            <v>F4032003007510</v>
          </cell>
          <cell r="C148"/>
          <cell r="D148" t="str">
            <v>GRDN OF NA EEM SABUN TAIFI ROSE 75G X 24 PACK</v>
          </cell>
        </row>
        <row r="149">
          <cell r="B149" t="str">
            <v>F4067103018010</v>
          </cell>
          <cell r="C149"/>
          <cell r="D149" t="str">
            <v>SHINZUI SABUN CAIR REFILL MYORI 180ML X 48 PCH</v>
          </cell>
        </row>
        <row r="150">
          <cell r="B150" t="str">
            <v>F4066001008010</v>
          </cell>
          <cell r="C150"/>
          <cell r="D150" t="str">
            <v>SHINZUI SABUN HANA 80G X 144 PCS</v>
          </cell>
        </row>
        <row r="151">
          <cell r="B151" t="str">
            <v>F4071105008510</v>
          </cell>
          <cell r="C151"/>
          <cell r="D151" t="str">
            <v>ZEN BCL REF SHISO &amp; TEA TREE 85ML X 48 PCH</v>
          </cell>
        </row>
        <row r="152">
          <cell r="B152" t="str">
            <v>F4073002006010</v>
          </cell>
          <cell r="C152"/>
          <cell r="D152" t="str">
            <v>ZEN SABUN SHINSO &amp; SULPHUR 60G X 72 PCS</v>
          </cell>
        </row>
        <row r="153">
          <cell r="B153" t="str">
            <v>F4073003007020</v>
          </cell>
          <cell r="C153"/>
          <cell r="D153" t="str">
            <v>ZEN SABUN SHISO &amp; ECHINACEA 70G X 24 PACK</v>
          </cell>
        </row>
        <row r="154">
          <cell r="B154" t="str">
            <v>F4073004007020</v>
          </cell>
          <cell r="C154"/>
          <cell r="D154" t="str">
            <v>ZEN SABUN SHISO &amp; JUNIPER BERRIES 70G X 24 PACK</v>
          </cell>
        </row>
        <row r="155">
          <cell r="B155" t="str">
            <v>45140030007010B</v>
          </cell>
          <cell r="C155"/>
          <cell r="D155" t="str">
            <v>AGARIA EKONOMIS COKLAT 288 SCH X 7GR "B&gt;AGR04"</v>
          </cell>
        </row>
        <row r="156">
          <cell r="B156" t="str">
            <v>39107030200010B</v>
          </cell>
          <cell r="C156"/>
          <cell r="D156" t="str">
            <v>B&gt; PC BODY LOTION ROYAL BLUE 60 TUBE X 200ML "1007486"</v>
          </cell>
        </row>
        <row r="157">
          <cell r="B157" t="str">
            <v>F3021005005510</v>
          </cell>
          <cell r="C157"/>
          <cell r="D157" t="str">
            <v>BIHUNKU REGULER KARI LAKSA 55G X 40 BAG</v>
          </cell>
        </row>
        <row r="158">
          <cell r="B158" t="str">
            <v>37050161012000</v>
          </cell>
          <cell r="C158"/>
          <cell r="D158" t="str">
            <v>PRTS SUNSET GALZE EC INDO 1 PCSX12LTR "4009614"P16</v>
          </cell>
        </row>
        <row r="159">
          <cell r="B159" t="str">
            <v>37140311025000B</v>
          </cell>
          <cell r="C159"/>
          <cell r="D159" t="str">
            <v>B&gt; PRTS TEG. SWEET BUN DAILY 1 PCSX25KG "4023845"PT15"</v>
          </cell>
        </row>
        <row r="160">
          <cell r="B160" t="str">
            <v>U3010004020010</v>
          </cell>
          <cell r="C160"/>
          <cell r="D160" t="str">
            <v>F609RC DH AEROSOL ROYAL COFFEE 200MLX12PCS</v>
          </cell>
        </row>
        <row r="161">
          <cell r="B161" t="str">
            <v>F4041001020010</v>
          </cell>
          <cell r="C161"/>
          <cell r="D161" t="str">
            <v>GRDN GLOW BODY LTN MIDNIGHT GRDN 200ML X 48 BTL</v>
          </cell>
        </row>
        <row r="162">
          <cell r="B162" t="str">
            <v>F4041002000920</v>
          </cell>
          <cell r="C162"/>
          <cell r="D162" t="str">
            <v>GRDN GLOW BODY LTN RYL JASMINE 9ML X 48 SCH</v>
          </cell>
        </row>
        <row r="163">
          <cell r="B163" t="str">
            <v>F4041003000920</v>
          </cell>
          <cell r="C163"/>
          <cell r="D163" t="str">
            <v>GRDN GLOW BODY LTN TAIFI ROSE 9ML X 48 SCH</v>
          </cell>
        </row>
        <row r="164">
          <cell r="B164" t="str">
            <v>F4032001007520</v>
          </cell>
          <cell r="C164"/>
          <cell r="D164" t="str">
            <v>GRDN OF NA EEM SABUN MIDNIGHT GRDN 75G X 72 PCS</v>
          </cell>
        </row>
        <row r="165">
          <cell r="B165" t="str">
            <v>F4051001036011</v>
          </cell>
          <cell r="C165"/>
          <cell r="D165" t="str">
            <v>PINK SKIN BCL SHINING STAR 360ML X 24 TUBE 30%</v>
          </cell>
        </row>
        <row r="166">
          <cell r="B166" t="str">
            <v>F4063002011010</v>
          </cell>
          <cell r="C166"/>
          <cell r="D166" t="str">
            <v>SHINZUI BODY SCRUB KENSHO 110G X 96 JAR</v>
          </cell>
        </row>
        <row r="167">
          <cell r="B167" t="str">
            <v>F4063003011010</v>
          </cell>
          <cell r="C167"/>
          <cell r="D167" t="str">
            <v>SHINZUI BODY SCRUB KIREI 110G X 96 JAR</v>
          </cell>
        </row>
        <row r="168">
          <cell r="B168" t="str">
            <v>F4063004011010</v>
          </cell>
          <cell r="C168"/>
          <cell r="D168" t="str">
            <v>SHINZUI BODY SCRUB MATSU 110G X 96 JAR</v>
          </cell>
        </row>
        <row r="169">
          <cell r="B169" t="str">
            <v>F4067008022530</v>
          </cell>
          <cell r="C169"/>
          <cell r="D169" t="str">
            <v>SHINZUI SABUN CAIR MATSU 225ML X 48 BTL</v>
          </cell>
        </row>
        <row r="170">
          <cell r="B170" t="str">
            <v>F4073006007020</v>
          </cell>
          <cell r="C170"/>
          <cell r="D170" t="str">
            <v>ZEN SABUN SHISO &amp; SEA SALT 70G X 24 PACK</v>
          </cell>
        </row>
        <row r="171">
          <cell r="B171" t="str">
            <v>F4073008007020</v>
          </cell>
          <cell r="C171"/>
          <cell r="D171" t="str">
            <v>ZEN SABUN SHISO &amp; TEA TREE 70G X 24 PACK</v>
          </cell>
        </row>
        <row r="172">
          <cell r="B172" t="str">
            <v>39312010200010B</v>
          </cell>
          <cell r="C172"/>
          <cell r="D172" t="str">
            <v>B&gt; PC TUBEROSE B.LOTION SHEA 60 TUBE X 200GR "1007485"</v>
          </cell>
        </row>
        <row r="173">
          <cell r="B173" t="str">
            <v>44061090110000</v>
          </cell>
          <cell r="C173"/>
          <cell r="D173" t="str">
            <v>PUDDING SUSU RED VELVET 36 POUCH X 110GR"PS09</v>
          </cell>
        </row>
        <row r="174">
          <cell r="B174" t="str">
            <v>F3021006005010</v>
          </cell>
          <cell r="C174"/>
          <cell r="D174" t="str">
            <v>BIHUNKU REGULER BAKSO 50G X 40 BAG</v>
          </cell>
        </row>
        <row r="175">
          <cell r="B175" t="str">
            <v>37144231010000</v>
          </cell>
          <cell r="C175"/>
          <cell r="D175" t="str">
            <v>PRTS TEG. STN C.VANILLA 1 PCSX10KG "4111470"PTS08</v>
          </cell>
        </row>
        <row r="176">
          <cell r="B176" t="str">
            <v>39107020200010</v>
          </cell>
          <cell r="C176"/>
          <cell r="D176" t="str">
            <v>PC BODY LOTION ROSE 60 TUBE X 200ML "1007484"</v>
          </cell>
        </row>
        <row r="177">
          <cell r="B177" t="str">
            <v>F4052003007010</v>
          </cell>
          <cell r="C177"/>
          <cell r="D177" t="str">
            <v>PINK SKIN PARFUME LTN SHINING STAR 70ML X 48 TUBE</v>
          </cell>
        </row>
        <row r="178">
          <cell r="B178" t="str">
            <v>F4061102038010</v>
          </cell>
          <cell r="C178"/>
          <cell r="D178" t="str">
            <v>SHINZUI BODY CLEANSER REFILL KENSHO 380ML X 24 PCH</v>
          </cell>
        </row>
        <row r="179">
          <cell r="B179" t="str">
            <v>F4061111072510</v>
          </cell>
          <cell r="C179"/>
          <cell r="D179" t="str">
            <v>SHINZUI BODY CLEANSER REFILL SAKURA 725ML X 12 PCH</v>
          </cell>
        </row>
        <row r="180">
          <cell r="B180" t="str">
            <v>F4063001020010</v>
          </cell>
          <cell r="C180"/>
          <cell r="D180" t="str">
            <v>SHINZUI BODY SCRUB HANA 200G X 48 JAR</v>
          </cell>
        </row>
        <row r="181">
          <cell r="B181" t="str">
            <v>F4063004020010</v>
          </cell>
          <cell r="C181"/>
          <cell r="D181" t="str">
            <v>SHINZUI BODY SCRUB MATSU 200G X 48 JAR</v>
          </cell>
        </row>
        <row r="182">
          <cell r="B182" t="str">
            <v>F4063005011010</v>
          </cell>
          <cell r="C182"/>
          <cell r="D182" t="str">
            <v>SHINZUI BODY SCRUB MYORI 110G X 96 JAR</v>
          </cell>
        </row>
        <row r="183">
          <cell r="B183" t="str">
            <v>F4063005020010</v>
          </cell>
          <cell r="C183"/>
          <cell r="D183" t="str">
            <v>SHINZUI BODY SCRUB MYORI 200G X 48 JAR</v>
          </cell>
        </row>
        <row r="184">
          <cell r="B184" t="str">
            <v>F4063006011010</v>
          </cell>
          <cell r="C184"/>
          <cell r="D184" t="str">
            <v>SHINZUI BODY SCRUB SAKURA 110G X 96 JAR</v>
          </cell>
        </row>
        <row r="185">
          <cell r="B185" t="str">
            <v>F4065001008011</v>
          </cell>
          <cell r="C185"/>
          <cell r="D185" t="str">
            <v>SHINZUI FACIAL WSH SNOW MSHRM 80ML X 48 TUBE +20ML</v>
          </cell>
        </row>
        <row r="186">
          <cell r="B186" t="str">
            <v>F4067007022530</v>
          </cell>
          <cell r="C186"/>
          <cell r="D186" t="str">
            <v>SHINZUI SABUN CAIR KIREI 225ML X 48 BTL</v>
          </cell>
        </row>
        <row r="187">
          <cell r="B187" t="str">
            <v>F4067101018010</v>
          </cell>
          <cell r="C187"/>
          <cell r="D187" t="str">
            <v>SHINZUI SABUN CAIR REFILL KENSHO 180ML X 48 PCH</v>
          </cell>
        </row>
        <row r="188">
          <cell r="B188" t="str">
            <v>F4067010018010</v>
          </cell>
          <cell r="C188"/>
          <cell r="D188" t="str">
            <v>SHINZUI SABUN CAIR REG/MATSU 180ML X 48 PCH</v>
          </cell>
        </row>
        <row r="189">
          <cell r="B189" t="str">
            <v>45140000007010</v>
          </cell>
          <cell r="C189"/>
          <cell r="D189" t="str">
            <v>AGARIA EKONOMIS HIJAU 288 SCH X 7GR "AGR01"</v>
          </cell>
        </row>
        <row r="190">
          <cell r="B190" t="str">
            <v>39121010200000B</v>
          </cell>
          <cell r="C190"/>
          <cell r="D190" t="str">
            <v>B&gt; PC BODY LOTION JAVANESE JASMINE 60 PCS X 200GR "1007482"PCB18</v>
          </cell>
        </row>
        <row r="191">
          <cell r="B191" t="str">
            <v>F3021007022010</v>
          </cell>
          <cell r="C191"/>
          <cell r="D191" t="str">
            <v>BIHUNKU REGULER SOTO 220G X 10 BAG</v>
          </cell>
        </row>
        <row r="192">
          <cell r="B192" t="str">
            <v>C.104005010132</v>
          </cell>
          <cell r="C192"/>
          <cell r="D192" t="str">
            <v>CHOCO BELLA PREMIUM MR.P CHASEWN 72 PCSX45GR"CCB08</v>
          </cell>
        </row>
        <row r="193">
          <cell r="B193" t="str">
            <v>19011050140000</v>
          </cell>
          <cell r="C193"/>
          <cell r="D193" t="str">
            <v>NATUR SHMP MORINGA 48 PCS X 140ML"NTRS14</v>
          </cell>
        </row>
        <row r="194">
          <cell r="B194" t="str">
            <v>44070020008000</v>
          </cell>
          <cell r="C194"/>
          <cell r="D194" t="str">
            <v>TEH SISRI BLACKCURRANT 720 PCS X 8GR"TS02</v>
          </cell>
        </row>
        <row r="195">
          <cell r="B195" t="str">
            <v>19012020090001</v>
          </cell>
          <cell r="C195"/>
          <cell r="D195" t="str">
            <v>NATUR HAIR TONIC GINSENG 48 PCSX90ML BNDED"NTRHT06</v>
          </cell>
        </row>
        <row r="196">
          <cell r="B196" t="str">
            <v>P2049203010010</v>
          </cell>
          <cell r="C196"/>
          <cell r="D196" t="str">
            <v>CSBNCA HM SPRAY COLG GLAS AMBITIOUS 100ML X 24 BTL</v>
          </cell>
        </row>
        <row r="197">
          <cell r="B197" t="str">
            <v>39373030150011</v>
          </cell>
          <cell r="C197"/>
          <cell r="D197" t="str">
            <v>Z. MINYAK RESTFUL NIGHT 108 BTL X 150ML + 25ML"1007632"ZS05</v>
          </cell>
        </row>
        <row r="198">
          <cell r="B198" t="str">
            <v>P2013003005010</v>
          </cell>
          <cell r="C198"/>
          <cell r="D198" t="str">
            <v>BLAGIO HM EDP ENERGY 50ML X 48 BTL</v>
          </cell>
        </row>
        <row r="199">
          <cell r="B199" t="str">
            <v>P2031005010010</v>
          </cell>
          <cell r="C199"/>
          <cell r="D199" t="str">
            <v>CSBNCA FM B. MIST ILLUSSION 100ML X 72 BTL</v>
          </cell>
        </row>
        <row r="200">
          <cell r="B200" t="str">
            <v>P2041004005010</v>
          </cell>
          <cell r="C200"/>
          <cell r="D200" t="str">
            <v>CSBNCA HM B. MIST INTENSE 50ML X 72 BTL</v>
          </cell>
        </row>
        <row r="201">
          <cell r="B201" t="str">
            <v>P2074001010010</v>
          </cell>
          <cell r="C201"/>
          <cell r="D201" t="str">
            <v>REGAZZA FM SPORT COLG ROSSO 100ml X 24 BTL</v>
          </cell>
        </row>
        <row r="202">
          <cell r="B202" t="str">
            <v>39107010200010</v>
          </cell>
          <cell r="C202"/>
          <cell r="D202" t="str">
            <v>PC BODY LOTION HONEY NECTAR 60 TUBE X 200ML "1007483"</v>
          </cell>
        </row>
        <row r="203">
          <cell r="B203" t="str">
            <v>39331020200010</v>
          </cell>
          <cell r="C203"/>
          <cell r="D203" t="str">
            <v>RM LULUR SERUNI 108 BTLX200ML "1004763"RM03</v>
          </cell>
        </row>
        <row r="204">
          <cell r="B204" t="str">
            <v>U3072103020010</v>
          </cell>
          <cell r="C204"/>
          <cell r="D204" t="str">
            <v>K316EU DH KAMPER RUANGAN AS EUCLYPTS 200 GRX120PCS</v>
          </cell>
        </row>
        <row r="205">
          <cell r="B205" t="str">
            <v>F4073208007020</v>
          </cell>
          <cell r="C205"/>
          <cell r="D205" t="str">
            <v>ZEN SABUN 4P SHISO &amp; TEA TREE 70G X 18 PACK</v>
          </cell>
        </row>
        <row r="206">
          <cell r="B206" t="str">
            <v>U3010005020010</v>
          </cell>
          <cell r="C206"/>
          <cell r="D206" t="str">
            <v>F609TK DH AEROSOL TEH KERATON 200MLX12PCS</v>
          </cell>
        </row>
        <row r="207">
          <cell r="B207" t="str">
            <v>19011030080000</v>
          </cell>
          <cell r="C207"/>
          <cell r="D207" t="str">
            <v>NATUR SHMP ANTI DANDRUFF 48 PCS X 80ML"NTRS09</v>
          </cell>
        </row>
        <row r="208">
          <cell r="B208" t="str">
            <v>39340020200000</v>
          </cell>
          <cell r="C208"/>
          <cell r="D208" t="str">
            <v>RTD GULA ASEM 25 PCSX200ML "1003563"RTD02</v>
          </cell>
        </row>
        <row r="209">
          <cell r="B209" t="str">
            <v>F2041010150010</v>
          </cell>
          <cell r="C209"/>
          <cell r="D209" t="str">
            <v>FON ANCHOR CHEDDAR BLOK CHEESE 150GR X 48 BOX</v>
          </cell>
        </row>
        <row r="210">
          <cell r="B210" t="str">
            <v>P2014001010010</v>
          </cell>
          <cell r="C210"/>
          <cell r="D210" t="str">
            <v>BLAGIO HM EDT ACCELERATE 100ML X 24 BTL</v>
          </cell>
        </row>
        <row r="211">
          <cell r="B211" t="str">
            <v>37070031025000B</v>
          </cell>
          <cell r="C211"/>
          <cell r="D211" t="str">
            <v>B&gt; PRTS COLDFIL STRAWBERRY 1 PCSX25KG "4028251"PCF105"</v>
          </cell>
        </row>
        <row r="212">
          <cell r="B212" t="str">
            <v>P2023004010010</v>
          </cell>
          <cell r="C212"/>
          <cell r="D212" t="str">
            <v>CAMELLIA B. MIST LOVE 100ML X 72 BTL</v>
          </cell>
        </row>
        <row r="213">
          <cell r="B213" t="str">
            <v>U3111101100110</v>
          </cell>
          <cell r="C213"/>
          <cell r="D213" t="str">
            <v>SG580 SG KAMPER TOILET NAP PUTIH 1000GRX20PCS</v>
          </cell>
        </row>
        <row r="214">
          <cell r="B214" t="str">
            <v>19012020050000</v>
          </cell>
          <cell r="C214"/>
          <cell r="D214" t="str">
            <v>NATUR HAIR TONIC GINSENG 48 PCS X 50ML"NTRHT03</v>
          </cell>
        </row>
        <row r="215">
          <cell r="B215" t="str">
            <v>P2049204010010</v>
          </cell>
          <cell r="C215"/>
          <cell r="D215" t="str">
            <v>CSBNCA HM SPRAY COLG GLAS DYNAMIC 100ML X 24 BTL</v>
          </cell>
        </row>
        <row r="216">
          <cell r="B216" t="str">
            <v>19012020090002</v>
          </cell>
          <cell r="C216"/>
          <cell r="D216" t="str">
            <v>NTR HAIR TONIC GINSENG 48 PCSX90ML BDD IDM"NTRHT06</v>
          </cell>
        </row>
        <row r="217">
          <cell r="B217" t="str">
            <v>P2034004010010</v>
          </cell>
          <cell r="C217"/>
          <cell r="D217" t="str">
            <v>CSBNCA FM EDP 309 100ML X 24 BTL</v>
          </cell>
        </row>
        <row r="218">
          <cell r="B218" t="str">
            <v>P2031006005010</v>
          </cell>
          <cell r="C218"/>
          <cell r="D218" t="str">
            <v>CSBNCA FM B. MIST ROMANTIC 50ML X 72 BTL</v>
          </cell>
        </row>
        <row r="219">
          <cell r="B219" t="str">
            <v>39105010175000N</v>
          </cell>
          <cell r="C219"/>
          <cell r="D219" t="str">
            <v>PC HAIR COND. B.SANTAN 12 TUBEX175ML "1006008"PC10</v>
          </cell>
        </row>
        <row r="220">
          <cell r="B220" t="str">
            <v>39107030200010</v>
          </cell>
          <cell r="C220"/>
          <cell r="D220" t="str">
            <v>PC BODY LOTION ROYAL BLUE 60 TUBE X 200ML "1007486"</v>
          </cell>
        </row>
        <row r="221">
          <cell r="B221" t="str">
            <v>A1120013013510</v>
          </cell>
          <cell r="C221"/>
          <cell r="D221" t="str">
            <v>ABC SAMBAL BAWANG PEDAS 135 ML X 48 BTL</v>
          </cell>
        </row>
        <row r="222">
          <cell r="B222" t="str">
            <v>F40611001001010</v>
          </cell>
          <cell r="C222"/>
          <cell r="D222" t="str">
            <v>SHINZUI MOISTURIZER LIGHT 10G X 120 TUBE</v>
          </cell>
        </row>
        <row r="223">
          <cell r="B223" t="str">
            <v>F2062010180010</v>
          </cell>
          <cell r="C223"/>
          <cell r="D223" t="str">
            <v>FON ANMUM MATNA LITE COKELAT 180GR X 24 BOX</v>
          </cell>
        </row>
        <row r="224">
          <cell r="B224" t="str">
            <v>39374010200000</v>
          </cell>
          <cell r="C224"/>
          <cell r="D224" t="str">
            <v>Z. BODY SERUM HYDRATING 60 TUBE X 200ML "1007477"</v>
          </cell>
        </row>
        <row r="225">
          <cell r="B225" t="str">
            <v>P2014005010010</v>
          </cell>
          <cell r="C225"/>
          <cell r="D225" t="str">
            <v>BLAGIO HM EDT STAMINA 100ML X 24 BTL</v>
          </cell>
        </row>
        <row r="226">
          <cell r="B226" t="str">
            <v>39201000075000N</v>
          </cell>
          <cell r="C226"/>
          <cell r="D226" t="str">
            <v>PC MINYAK CEMCEMAN 36 BTLX75ML "1005997"PCM09</v>
          </cell>
        </row>
        <row r="227">
          <cell r="B227" t="str">
            <v>P2023005010010</v>
          </cell>
          <cell r="C227"/>
          <cell r="D227" t="str">
            <v>CAMELLIA B. MIST MAGICAL 100ML X 72 BTL</v>
          </cell>
        </row>
        <row r="228">
          <cell r="B228" t="str">
            <v>U3010006020010</v>
          </cell>
          <cell r="C228"/>
          <cell r="D228" t="str">
            <v>F609CB DH AEROSOL CHERRY BLOSSOM 200MLX12PCS</v>
          </cell>
        </row>
        <row r="229">
          <cell r="B229" t="str">
            <v>19011030140000</v>
          </cell>
          <cell r="C229"/>
          <cell r="D229" t="str">
            <v>NATUR SHMP ANTI DANDRUFF 48 PCS X 140ML"NTRS10</v>
          </cell>
        </row>
        <row r="230">
          <cell r="B230" t="str">
            <v>39361010020000</v>
          </cell>
          <cell r="C230"/>
          <cell r="D230" t="str">
            <v>W.DROP SERUM ACNE S. 360 BTLX20ML "1006724"WD01</v>
          </cell>
        </row>
        <row r="231">
          <cell r="B231" t="str">
            <v>19014100080000</v>
          </cell>
          <cell r="C231"/>
          <cell r="D231" t="str">
            <v>NATUR H.VIT GINSENG VIT.E 48 PCS X 80ML"NTRHV03</v>
          </cell>
        </row>
        <row r="232">
          <cell r="B232" t="str">
            <v>P2049205010010</v>
          </cell>
          <cell r="C232"/>
          <cell r="D232" t="str">
            <v>CSBNCA HM SPRAY COLG GLAS INTENSE 100ML X 24 BTL</v>
          </cell>
        </row>
        <row r="233">
          <cell r="B233" t="str">
            <v>P2034005010010</v>
          </cell>
          <cell r="C233"/>
          <cell r="D233" t="str">
            <v>CSBNCA FM EDP 305 100ML X 24 BTL</v>
          </cell>
        </row>
        <row r="234">
          <cell r="B234" t="str">
            <v>A1120006027011</v>
          </cell>
          <cell r="C234"/>
          <cell r="D234" t="str">
            <v>ABC SAMBAL ASLI 270 ML X 24 BTL BANDED</v>
          </cell>
        </row>
        <row r="235">
          <cell r="B235" t="str">
            <v>M5013202032020</v>
          </cell>
          <cell r="C235"/>
          <cell r="D235" t="str">
            <v>ADEM SARI CHINGKU SPARKLING L VIT C 320ML X 24 KLG</v>
          </cell>
        </row>
        <row r="236">
          <cell r="B236" t="str">
            <v>U3111102002510</v>
          </cell>
          <cell r="C236"/>
          <cell r="D236" t="str">
            <v>SG519W SG KAMPER TOILET NAP COLOUR 25GRX600PCS</v>
          </cell>
        </row>
        <row r="237">
          <cell r="B237" t="str">
            <v>37150031005000</v>
          </cell>
          <cell r="C237"/>
          <cell r="D237" t="str">
            <v>PRTS VIVAFIL DURIAN 1 PCSX5KG "4012142"PV03</v>
          </cell>
        </row>
        <row r="238">
          <cell r="B238" t="str">
            <v>U30211050030101</v>
          </cell>
          <cell r="C238"/>
          <cell r="D238" t="str">
            <v>F611SP DH AIR F RD DIFSR REF H.SWRN PDI 30MLX72PCS</v>
          </cell>
        </row>
        <row r="239">
          <cell r="B239" t="str">
            <v>44061020145000</v>
          </cell>
          <cell r="C239"/>
          <cell r="D239" t="str">
            <v>PUDDING SUSU CARAMEL 36 PCS X 142GR"PS02</v>
          </cell>
        </row>
        <row r="240">
          <cell r="B240" t="str">
            <v>U3011103022510</v>
          </cell>
          <cell r="C240"/>
          <cell r="D240" t="str">
            <v>F607TK DH AEROSOL MTC HER TEH KERATON 225MLX24PCS</v>
          </cell>
        </row>
        <row r="241">
          <cell r="B241" t="str">
            <v>44040010015000</v>
          </cell>
          <cell r="C241"/>
          <cell r="D241" t="str">
            <v>NUTRIJELL COKLAT 144 PCS X 15GR"NJ01</v>
          </cell>
        </row>
        <row r="242">
          <cell r="B242" t="str">
            <v>19017020140001</v>
          </cell>
          <cell r="C242"/>
          <cell r="D242" t="str">
            <v>NATUR 2IN1 GINSENG 24 PCS X 140ML BANDED"NTR201</v>
          </cell>
        </row>
        <row r="243">
          <cell r="B243" t="str">
            <v>19021020180000</v>
          </cell>
          <cell r="C243"/>
          <cell r="D243" t="str">
            <v>AZALEA SHMP A.DANDRUFF 48 PCS X 170ML"AZ05</v>
          </cell>
        </row>
        <row r="244">
          <cell r="B244" t="str">
            <v>P2014006010010</v>
          </cell>
          <cell r="C244"/>
          <cell r="D244" t="str">
            <v>BLAGIO HM EDT VENTURA 100ML X 24 BTL</v>
          </cell>
        </row>
        <row r="245">
          <cell r="B245" t="str">
            <v>P2032001006510</v>
          </cell>
          <cell r="C245"/>
          <cell r="D245" t="str">
            <v>CSBNCA FM BODY SPRAY BLANC 65ML X 144 BTL</v>
          </cell>
        </row>
        <row r="246">
          <cell r="B246" t="str">
            <v>39361020020000</v>
          </cell>
          <cell r="C246"/>
          <cell r="D246" t="str">
            <v>W.DROP SERUM NUTRI G. 360 BTLX20ML "1006722"WD03</v>
          </cell>
        </row>
        <row r="247">
          <cell r="B247" t="str">
            <v>39023000125000</v>
          </cell>
          <cell r="C247"/>
          <cell r="D247" t="str">
            <v>BENGKOANGB CREAM MASK 120 TUBEX125GR "1006702"BB05</v>
          </cell>
        </row>
        <row r="248">
          <cell r="B248" t="str">
            <v>39140040085000</v>
          </cell>
          <cell r="C248"/>
          <cell r="D248" t="str">
            <v>PC BODY SOAP ZAITUN 108 PCSX85GR "1006070"PCB17</v>
          </cell>
        </row>
        <row r="249">
          <cell r="B249" t="str">
            <v>P2042001020010</v>
          </cell>
          <cell r="C249"/>
          <cell r="D249" t="str">
            <v>CSBNCA HM BODY SPRAY ARGENT 200ML X 72 BTL</v>
          </cell>
        </row>
        <row r="250">
          <cell r="B250" t="str">
            <v>39024000100000</v>
          </cell>
          <cell r="C250"/>
          <cell r="D250" t="str">
            <v>BENGKOANGB FACE WASH 120 TUBEX100GR "1006699"BB07</v>
          </cell>
        </row>
        <row r="251">
          <cell r="B251" t="str">
            <v>P2044002010010</v>
          </cell>
          <cell r="C251"/>
          <cell r="D251" t="str">
            <v>CSBNCA HM EDP AQUA 100ML X 36 BTL</v>
          </cell>
        </row>
        <row r="252">
          <cell r="B252" t="str">
            <v>F2010020580010</v>
          </cell>
          <cell r="C252"/>
          <cell r="D252" t="str">
            <v>FON ANLENE ACTIFIT  COKELAT 570GR/580GR X 12 BOX</v>
          </cell>
        </row>
        <row r="253">
          <cell r="B253" t="str">
            <v>39201000175000N</v>
          </cell>
          <cell r="C253"/>
          <cell r="D253" t="str">
            <v>PC MINYAK CEMCEMAN 12 BTLX175ML "1005998"PCM10</v>
          </cell>
        </row>
        <row r="254">
          <cell r="B254" t="str">
            <v>39312010200010</v>
          </cell>
          <cell r="C254"/>
          <cell r="D254" t="str">
            <v>PC TUBEROSE B.LOTION SHEA 60 TUBE X 200GR "1007485"</v>
          </cell>
        </row>
        <row r="255">
          <cell r="B255" t="str">
            <v>C.104005010202</v>
          </cell>
          <cell r="C255"/>
          <cell r="D255" t="str">
            <v>FOODS BELLA CHO RICE 120 PCS X 90GR"FB01</v>
          </cell>
        </row>
        <row r="256">
          <cell r="B256" t="str">
            <v>U3111102030010</v>
          </cell>
          <cell r="C256"/>
          <cell r="D256" t="str">
            <v>SG521 SG KAMPER TOILET NAP COLOUR 300GRX60PCS</v>
          </cell>
        </row>
        <row r="257">
          <cell r="B257" t="str">
            <v>19021010075000</v>
          </cell>
          <cell r="C257"/>
          <cell r="D257" t="str">
            <v>AZALEA D.HYDRATION ROSE WATER 24 PCS X 75ML"AZ03</v>
          </cell>
        </row>
        <row r="258">
          <cell r="B258" t="str">
            <v>39105010175001</v>
          </cell>
          <cell r="C258"/>
          <cell r="D258" t="str">
            <v>PC HAIR COND. B.SANTAN 60 TUBEX175ML "1006008"PC10</v>
          </cell>
        </row>
        <row r="259">
          <cell r="B259" t="str">
            <v>44040100015000</v>
          </cell>
          <cell r="C259"/>
          <cell r="D259" t="str">
            <v>NUTRIJELL CINCAU 144 PCS X 15GR"NJ10</v>
          </cell>
        </row>
        <row r="260">
          <cell r="B260" t="str">
            <v>P2038202010010</v>
          </cell>
          <cell r="C260"/>
          <cell r="D260" t="str">
            <v>CSBNCA FM SPRAY COL GLASS ROMANTIC 100ML X 24 BTL</v>
          </cell>
        </row>
        <row r="261">
          <cell r="B261" t="str">
            <v>P2044004005010</v>
          </cell>
          <cell r="C261"/>
          <cell r="D261" t="str">
            <v>CSBNCA HM EDP EXPLORER 50ML X 48 BTL</v>
          </cell>
        </row>
        <row r="262">
          <cell r="B262" t="str">
            <v>39280020075000</v>
          </cell>
          <cell r="C262"/>
          <cell r="D262" t="str">
            <v>PC SHAMPOO LANDEP 128 BTL X 75ML "1007267"PCS17</v>
          </cell>
        </row>
        <row r="263">
          <cell r="B263" t="str">
            <v>44061030145000</v>
          </cell>
          <cell r="C263"/>
          <cell r="D263" t="str">
            <v>PUDDING SUSU CAPCINO 36 PCS X 145GR"PS03</v>
          </cell>
        </row>
        <row r="264">
          <cell r="B264" t="str">
            <v>U3020003007511</v>
          </cell>
          <cell r="C264"/>
          <cell r="D264" t="str">
            <v>F601A-BND DH AIR F APPLE 75GRX72PCS BND</v>
          </cell>
        </row>
        <row r="265">
          <cell r="B265" t="str">
            <v>P2015001009010</v>
          </cell>
          <cell r="C265"/>
          <cell r="D265" t="str">
            <v>BLAGIO HM FIBER SOLID 90GR X 72 POT</v>
          </cell>
        </row>
        <row r="266">
          <cell r="B266" t="str">
            <v>39371010100000</v>
          </cell>
          <cell r="C266"/>
          <cell r="D266" t="str">
            <v>Z. A.P.F.WASH OLIVE 96 TUBEX100GR"1005910"ZS01</v>
          </cell>
        </row>
        <row r="267">
          <cell r="B267" t="str">
            <v>37010021005000</v>
          </cell>
          <cell r="C267"/>
          <cell r="D267" t="str">
            <v>TOPFIL BLUEBERRY 1 PCSX5KG "4028252"T02"</v>
          </cell>
        </row>
        <row r="268">
          <cell r="B268" t="str">
            <v>U3061105022510</v>
          </cell>
          <cell r="C268"/>
          <cell r="D268" t="str">
            <v>F607RC DH FRESHGO MTC AER ROYAL COFFEE 225MLX24PCS</v>
          </cell>
        </row>
        <row r="269">
          <cell r="B269" t="str">
            <v>U3111200009010</v>
          </cell>
          <cell r="C269"/>
          <cell r="D269" t="str">
            <v>SG535 SG KAMPER TOILET 3PC 90GRX240PCS</v>
          </cell>
        </row>
        <row r="270">
          <cell r="B270" t="str">
            <v>39024000040000</v>
          </cell>
          <cell r="C270"/>
          <cell r="D270" t="str">
            <v>BENGKOANGB FACE WASH 140 TUBEX40GR "1006698"BB06</v>
          </cell>
        </row>
        <row r="271">
          <cell r="B271" t="str">
            <v>19021030180000</v>
          </cell>
          <cell r="C271"/>
          <cell r="D271" t="str">
            <v>AZALEA SHMP Z.OIL&amp;H.OIL FAMILY 48 PCS X 180ML"AZ06</v>
          </cell>
        </row>
        <row r="272">
          <cell r="B272" t="str">
            <v>39110010200000</v>
          </cell>
          <cell r="C272"/>
          <cell r="D272" t="str">
            <v>PC BODY BUTTER JASMINE 96 PCSX200GR "1006021"PCB01</v>
          </cell>
        </row>
        <row r="273">
          <cell r="B273" t="str">
            <v>26010170080010B</v>
          </cell>
          <cell r="C273"/>
          <cell r="D273" t="str">
            <v>B&gt; NDB S.PDAS NMPOL AYM PDAS 40BAGX80GR"FN101117"ND28"</v>
          </cell>
        </row>
        <row r="274">
          <cell r="B274" t="str">
            <v>P2011003008010</v>
          </cell>
          <cell r="C274"/>
          <cell r="D274" t="str">
            <v>BLAGIO HM BODY SPRAY ENERGY 80ML X 144 BTL</v>
          </cell>
        </row>
        <row r="275">
          <cell r="B275" t="str">
            <v>U3020010007510</v>
          </cell>
          <cell r="C275"/>
          <cell r="D275" t="str">
            <v>F601SG DH AIR F SECRET GARDEN 75GRX72PCS</v>
          </cell>
        </row>
        <row r="276">
          <cell r="B276" t="str">
            <v>39130040200000</v>
          </cell>
          <cell r="C276"/>
          <cell r="D276" t="str">
            <v>PC BODY SCRUB ROSE 96 PCSX200GR "1004867"PCB11</v>
          </cell>
        </row>
        <row r="277">
          <cell r="B277" t="str">
            <v>39100020035010</v>
          </cell>
          <cell r="C277"/>
          <cell r="D277" t="str">
            <v>PC FOUNDATION WHITENING 288 PCSX35ML "1004333"PC01</v>
          </cell>
        </row>
        <row r="278">
          <cell r="B278" t="str">
            <v>P2044005005010</v>
          </cell>
          <cell r="C278"/>
          <cell r="D278" t="str">
            <v>CSBNCA HM EDP CONQUER 50ML X 48 BTL</v>
          </cell>
        </row>
        <row r="279">
          <cell r="B279" t="str">
            <v>19021010075000B</v>
          </cell>
          <cell r="C279"/>
          <cell r="D279" t="str">
            <v>B&gt; AZALEA D.HYDRATION ROSE WATER 24X75ML PCS"AZ03</v>
          </cell>
        </row>
        <row r="280">
          <cell r="B280" t="str">
            <v>19022010075000</v>
          </cell>
          <cell r="C280"/>
          <cell r="D280" t="str">
            <v>AZALEA Z.OIL W.HABBATUSSAUDA 24 PCS X 75ML"AZ07</v>
          </cell>
        </row>
        <row r="281">
          <cell r="B281" t="str">
            <v>P2015002009010</v>
          </cell>
          <cell r="C281"/>
          <cell r="D281" t="str">
            <v>BLAGIO HM FIBER TOUGH 90GR X 72 POT</v>
          </cell>
        </row>
        <row r="282">
          <cell r="B282" t="str">
            <v>P2032001010010</v>
          </cell>
          <cell r="C282"/>
          <cell r="D282" t="str">
            <v>CSBNCA FM BODY SPRAY BLANC 100ML X 144 BTL</v>
          </cell>
        </row>
        <row r="283">
          <cell r="B283" t="str">
            <v>44043140010000</v>
          </cell>
          <cell r="C283"/>
          <cell r="D283" t="str">
            <v>NUTRIJELL EKO BLUEBERRY 144 PCS X 10GR"NJ28</v>
          </cell>
        </row>
        <row r="284">
          <cell r="B284" t="str">
            <v>G1011000005010</v>
          </cell>
          <cell r="C284"/>
          <cell r="D284" t="str">
            <v>AUTOSOL METAL POLISH 50GR X 48 TUBE</v>
          </cell>
        </row>
        <row r="285">
          <cell r="B285" t="str">
            <v>44061040145000</v>
          </cell>
          <cell r="C285"/>
          <cell r="D285" t="str">
            <v>PUDDING SUSU MANGGA 36 PCS X 170GR"PS04</v>
          </cell>
        </row>
        <row r="286">
          <cell r="B286" t="str">
            <v>39170010150000</v>
          </cell>
          <cell r="C286"/>
          <cell r="D286" t="str">
            <v>PC HBL JASMINE 60 TUBEX150ML "1005551"PCH01</v>
          </cell>
        </row>
        <row r="287">
          <cell r="B287" t="str">
            <v>C.104005010203</v>
          </cell>
          <cell r="C287"/>
          <cell r="D287" t="str">
            <v>FOODS BELLA CHO RICE 48 PCS X 225GR"FB02</v>
          </cell>
        </row>
        <row r="288">
          <cell r="B288" t="str">
            <v>U3111302013510</v>
          </cell>
          <cell r="C288"/>
          <cell r="D288" t="str">
            <v>SG527 SG KAMPER TOILET JUMBO COLOUR 135GRX144PCS</v>
          </cell>
        </row>
        <row r="289">
          <cell r="B289" t="str">
            <v>39373020150010</v>
          </cell>
          <cell r="C289"/>
          <cell r="D289" t="str">
            <v>Z. MINYAK LEMONGRASS 120 BTLX150ML "1006104"ZS04</v>
          </cell>
        </row>
        <row r="290">
          <cell r="B290" t="str">
            <v>U3020201007510</v>
          </cell>
          <cell r="C290"/>
          <cell r="D290" t="str">
            <v>F601CP DH AIR F HER CNDNA PAD 75GRX72PCS</v>
          </cell>
        </row>
        <row r="291">
          <cell r="B291" t="str">
            <v>39104050075000</v>
          </cell>
          <cell r="C291"/>
          <cell r="D291" t="str">
            <v>PC SABUN WAJAH WHITENING 140 PCSX75GR"1006055"PC09</v>
          </cell>
        </row>
        <row r="292">
          <cell r="B292" t="str">
            <v>U3111400008010</v>
          </cell>
          <cell r="C292"/>
          <cell r="D292" t="str">
            <v>SG524 SG KAMPER TOILET JUMBO REF 80GRX120PCS</v>
          </cell>
        </row>
        <row r="293">
          <cell r="B293" t="str">
            <v>39170060150000</v>
          </cell>
          <cell r="C293"/>
          <cell r="D293" t="str">
            <v>PC HBL SARI JERUK 60 TUBEX150ML "1006019"PCH06</v>
          </cell>
        </row>
        <row r="294">
          <cell r="B294" t="str">
            <v>39260050150000N</v>
          </cell>
          <cell r="C294"/>
          <cell r="D294" t="str">
            <v>PC PEMBERSIH S. GAMBIR 12 BTLX150ML"1006042"PCP13</v>
          </cell>
        </row>
        <row r="295">
          <cell r="B295" t="str">
            <v>P2016002004010</v>
          </cell>
          <cell r="C295"/>
          <cell r="D295" t="str">
            <v>BLAGIO HM PMD KIDZ SWEETBERRY 40GR X 72 POT</v>
          </cell>
        </row>
        <row r="296">
          <cell r="B296" t="str">
            <v>P2044006005010</v>
          </cell>
          <cell r="C296"/>
          <cell r="D296" t="str">
            <v>CSBNCA HM EDP CHALLENGER 50ML X 48 BTL</v>
          </cell>
        </row>
        <row r="297">
          <cell r="B297" t="str">
            <v>44070110008000</v>
          </cell>
          <cell r="C297"/>
          <cell r="D297" t="str">
            <v>TEH SISRI TEH MANIS 720 PCS X 8GR"TS11</v>
          </cell>
        </row>
        <row r="298">
          <cell r="B298" t="str">
            <v>P2031006010010</v>
          </cell>
          <cell r="C298"/>
          <cell r="D298" t="str">
            <v>CSBNCA FM B. MIST ROMANTIC 100ML X 72 BTL</v>
          </cell>
        </row>
        <row r="299">
          <cell r="B299" t="str">
            <v>39170040150000</v>
          </cell>
          <cell r="C299"/>
          <cell r="D299" t="str">
            <v>PC HBL MANGIR PUTIH 60 TUBEX150ML "1006018"PCH04</v>
          </cell>
        </row>
        <row r="300">
          <cell r="B300" t="str">
            <v>44050140025000</v>
          </cell>
          <cell r="C300"/>
          <cell r="D300" t="str">
            <v>POP ICE CHOCO CREAM 250 PCS X 25GR"PI14</v>
          </cell>
        </row>
        <row r="301">
          <cell r="B301" t="str">
            <v>G1073201004510</v>
          </cell>
          <cell r="C301"/>
          <cell r="D301" t="str">
            <v>HIT GOODKNIGHT EXPRESS REFILL MULTI PACK APPLE 45ML X 144 BOX</v>
          </cell>
        </row>
        <row r="302">
          <cell r="B302" t="str">
            <v>37150021005000</v>
          </cell>
          <cell r="C302"/>
          <cell r="D302" t="str">
            <v>PRTS VIVAFIL PINEAPPLE 1 PCSX5KG "4111565"PV02</v>
          </cell>
        </row>
        <row r="303">
          <cell r="B303" t="str">
            <v>39200020175000</v>
          </cell>
          <cell r="C303"/>
          <cell r="D303" t="str">
            <v>PC MINYAK CENDANA 108 BTLX175ML "1005999"PCM06</v>
          </cell>
        </row>
        <row r="304">
          <cell r="B304" t="str">
            <v>44050520023010</v>
          </cell>
          <cell r="C304"/>
          <cell r="D304" t="str">
            <v>POP ICE COTTON CANDY 250 PCS X 23GR "PI62"</v>
          </cell>
        </row>
        <row r="305">
          <cell r="B305" t="str">
            <v>39200030075000</v>
          </cell>
          <cell r="C305"/>
          <cell r="D305" t="str">
            <v>PC MINYAK ZAITUN 144 BTLX75ML "1006001"PCM07</v>
          </cell>
        </row>
        <row r="306">
          <cell r="B306" t="str">
            <v>P2034007005010</v>
          </cell>
          <cell r="C306"/>
          <cell r="D306" t="str">
            <v>CSBNCA FM EDP CHIC 50ML X 48 BTL</v>
          </cell>
        </row>
        <row r="307">
          <cell r="B307" t="str">
            <v>39373040075010</v>
          </cell>
          <cell r="C307"/>
          <cell r="D307" t="str">
            <v>Z. MINYAK SKIN NUTRITION 32BTL X 75ML"1007457"ZS09</v>
          </cell>
        </row>
        <row r="308">
          <cell r="B308" t="str">
            <v>39110060200000N</v>
          </cell>
          <cell r="C308"/>
          <cell r="D308" t="str">
            <v>PC BODY BUTTER O.ZAITUN 12 PCSX200GR"1006067"PCB06</v>
          </cell>
        </row>
        <row r="309">
          <cell r="B309" t="str">
            <v>19011050270000</v>
          </cell>
          <cell r="C309"/>
          <cell r="D309" t="str">
            <v>NATUR SHMP MORINGA 48 PCS X 270ML"NTRS15</v>
          </cell>
        </row>
        <row r="310">
          <cell r="B310" t="str">
            <v>19022010150000</v>
          </cell>
          <cell r="C310"/>
          <cell r="D310" t="str">
            <v>AZALEA Z.OIL W.HABBATUSSAUDA 48 PCS X 150ML"AZ08</v>
          </cell>
        </row>
        <row r="311">
          <cell r="B311" t="str">
            <v>18015010045000</v>
          </cell>
          <cell r="C311"/>
          <cell r="D311" t="str">
            <v>CHOCO PIZZA CHOCOLATE 12 BOX X 45GR"CC06</v>
          </cell>
        </row>
        <row r="312">
          <cell r="B312" t="str">
            <v>P2017002008010</v>
          </cell>
          <cell r="C312"/>
          <cell r="D312" t="str">
            <v>BLAGIO HM PMD WTR BAS N.SHIN&amp;EXT HLD 80GR X 72 POT</v>
          </cell>
        </row>
        <row r="313">
          <cell r="B313" t="str">
            <v>39105010175000</v>
          </cell>
          <cell r="C313"/>
          <cell r="D313" t="str">
            <v>PC HAIR COND. B.SANTAN 48 TUBEX175ML "1006008"PC10</v>
          </cell>
        </row>
        <row r="314">
          <cell r="B314" t="str">
            <v>P2024003012510</v>
          </cell>
          <cell r="C314"/>
          <cell r="D314" t="str">
            <v>CAMELLIA EDP 103 125ML X 24 BTL</v>
          </cell>
        </row>
        <row r="315">
          <cell r="B315" t="str">
            <v>U3020202007510</v>
          </cell>
          <cell r="C315"/>
          <cell r="D315" t="str">
            <v>F601TK DH AIR F HER TEH KERATON 75GRX72PCS</v>
          </cell>
        </row>
        <row r="316">
          <cell r="B316" t="str">
            <v>U3111501015010</v>
          </cell>
          <cell r="C316"/>
          <cell r="D316" t="str">
            <v>SG533 SG KAMPER TOILET NAP 5P PUTIH 150GRX120PCS</v>
          </cell>
        </row>
        <row r="317">
          <cell r="B317" t="str">
            <v>U3073101015010</v>
          </cell>
          <cell r="C317"/>
          <cell r="D317" t="str">
            <v>K313N DH KAMPER TOILET 3P CLASIC FRSH 150GRX240PCS</v>
          </cell>
        </row>
        <row r="318">
          <cell r="B318" t="str">
            <v>39270020150000</v>
          </cell>
          <cell r="C318"/>
          <cell r="D318" t="str">
            <v>PC PENYEGAR KETIMUN 108 BTLX150ML "1006044"PCP16</v>
          </cell>
        </row>
        <row r="319">
          <cell r="B319" t="str">
            <v>44050240025000</v>
          </cell>
          <cell r="C319"/>
          <cell r="D319" t="str">
            <v>POP ICE SIRSAK 250 PCS X 25GR"PI24</v>
          </cell>
        </row>
        <row r="320">
          <cell r="B320" t="str">
            <v>P2038203010010</v>
          </cell>
          <cell r="C320"/>
          <cell r="D320" t="str">
            <v>CSBNCA FM SPRAY COL GLASS FANTASY 100ML X 24 BTL</v>
          </cell>
        </row>
        <row r="321">
          <cell r="B321" t="str">
            <v>P2032002006510</v>
          </cell>
          <cell r="C321"/>
          <cell r="D321" t="str">
            <v>CSBNCA FM BODY SPRAY ROSE 65ML X 144 BTL</v>
          </cell>
        </row>
        <row r="322">
          <cell r="B322" t="str">
            <v>44070030008000</v>
          </cell>
          <cell r="C322"/>
          <cell r="D322" t="str">
            <v>TEH SISRI GULA TEBU 720 PCS X 8GR"TS03</v>
          </cell>
        </row>
        <row r="323">
          <cell r="B323" t="str">
            <v>P2038204010010</v>
          </cell>
          <cell r="C323"/>
          <cell r="D323" t="str">
            <v>CSBNCA FM SPRAY COL GLASS ILLUSSION 100ML X 24 BTL</v>
          </cell>
        </row>
        <row r="324">
          <cell r="B324" t="str">
            <v>P2034008005010</v>
          </cell>
          <cell r="C324"/>
          <cell r="D324" t="str">
            <v>CSBNCA FM EDP CASUAL 50ML X 48 BTL</v>
          </cell>
        </row>
        <row r="325">
          <cell r="B325" t="str">
            <v>19022020075000</v>
          </cell>
          <cell r="C325"/>
          <cell r="D325" t="str">
            <v>AZALEA Z.OIL W.ROSESHIP OIL 24 PCS X 75ML"AZ09</v>
          </cell>
        </row>
        <row r="326">
          <cell r="B326" t="str">
            <v>39025000015020</v>
          </cell>
          <cell r="C326"/>
          <cell r="D326" t="str">
            <v>BENGKOANGB POWDER MASK 1008 PCSX15GR "1006704"BB08</v>
          </cell>
        </row>
        <row r="327">
          <cell r="B327" t="str">
            <v>U3020202007511</v>
          </cell>
          <cell r="C327"/>
          <cell r="D327" t="str">
            <v>F601TK-BND DH AIR F HER TEH KERATON 75GRX72PCS BDD</v>
          </cell>
        </row>
        <row r="328">
          <cell r="B328" t="str">
            <v>U3111502015010</v>
          </cell>
          <cell r="C328"/>
          <cell r="D328" t="str">
            <v>SG533W SG KAMPER TOILET NAP 5P COLOUR 150GRX120PCS</v>
          </cell>
        </row>
        <row r="329">
          <cell r="B329" t="str">
            <v>U3073400008010</v>
          </cell>
          <cell r="C329"/>
          <cell r="D329" t="str">
            <v>K23ZL DH KAMPER TOILET CASE ZESTY LMN 80 GRX120PCS</v>
          </cell>
        </row>
        <row r="330">
          <cell r="B330" t="str">
            <v>39110040200000N</v>
          </cell>
          <cell r="C330"/>
          <cell r="D330" t="str">
            <v>PC BODY BUTTER PEPAYA 12 PCSX200GR "1006048"PCB04</v>
          </cell>
        </row>
        <row r="331">
          <cell r="B331" t="str">
            <v>39130020200000N</v>
          </cell>
          <cell r="C331"/>
          <cell r="D331" t="str">
            <v>PC BODY SCRUB COFEE 12 PCSX200GR "1006022"PCB09</v>
          </cell>
        </row>
        <row r="332">
          <cell r="B332" t="str">
            <v>P2017003008010</v>
          </cell>
          <cell r="C332"/>
          <cell r="D332" t="str">
            <v>BLAGIO HM PMD WTR BAS NEO CLASSIC 80GR X 72 POT</v>
          </cell>
        </row>
        <row r="333">
          <cell r="B333" t="str">
            <v>P2032004010010</v>
          </cell>
          <cell r="C333"/>
          <cell r="D333" t="str">
            <v>CSBNCA FM BODY SPRAY TOSCA 100ML X 144 BTL</v>
          </cell>
        </row>
        <row r="334">
          <cell r="B334" t="str">
            <v>F2010030020020N</v>
          </cell>
          <cell r="C334"/>
          <cell r="D334" t="str">
            <v>FON ANLENE ACTIFIT  VANILA 20GR X 120 SCH</v>
          </cell>
        </row>
        <row r="335">
          <cell r="B335" t="str">
            <v>P2042004006510</v>
          </cell>
          <cell r="C335"/>
          <cell r="D335" t="str">
            <v>CSBNCA HM BODY SPRAY NOIR 65ML X 144 BTL</v>
          </cell>
        </row>
        <row r="336">
          <cell r="B336" t="str">
            <v>39280040175000</v>
          </cell>
          <cell r="C336"/>
          <cell r="D336" t="str">
            <v>PC SHMP MERANG 108BTLX175ML"1006058"1006730"PCS04</v>
          </cell>
        </row>
        <row r="337">
          <cell r="B337" t="str">
            <v>44050380020000</v>
          </cell>
          <cell r="C337"/>
          <cell r="D337" t="str">
            <v>POP ICE UYU DARK CHOCO 250 PCS X 20GR"PI40</v>
          </cell>
        </row>
        <row r="338">
          <cell r="B338" t="str">
            <v>39374000060010</v>
          </cell>
          <cell r="C338"/>
          <cell r="D338" t="str">
            <v>Z. HAND GEL 160 BT LX 60ML "1006266"ZS07</v>
          </cell>
        </row>
        <row r="339">
          <cell r="B339" t="str">
            <v>P3011003035020</v>
          </cell>
          <cell r="C339"/>
          <cell r="D339" t="str">
            <v>COLLINS CHOCO CRUNCHY 350GR X 24 PCS</v>
          </cell>
        </row>
        <row r="340">
          <cell r="B340" t="str">
            <v>P2034009005010</v>
          </cell>
          <cell r="C340"/>
          <cell r="D340" t="str">
            <v>CSBNCA FM EDP ACTIVE 50ML X 48 BTL</v>
          </cell>
        </row>
        <row r="341">
          <cell r="B341" t="str">
            <v>39130060200000N</v>
          </cell>
          <cell r="C341"/>
          <cell r="D341" t="str">
            <v>PC BODY SCRUB ZAITUN 12 PCSX200GR "1006069"PCB13</v>
          </cell>
        </row>
        <row r="342">
          <cell r="B342" t="str">
            <v>P2011004008010</v>
          </cell>
          <cell r="C342"/>
          <cell r="D342" t="str">
            <v>BLAGIO HM BODY SPRAY RAVE 80ML X 144 BTL</v>
          </cell>
        </row>
        <row r="343">
          <cell r="B343" t="str">
            <v>39110050200000</v>
          </cell>
          <cell r="C343"/>
          <cell r="D343" t="str">
            <v>PC BODY BUTTER ROSE 96 PCSX200GR "1006054"PCB05</v>
          </cell>
        </row>
        <row r="344">
          <cell r="B344" t="str">
            <v>39380010035000</v>
          </cell>
          <cell r="C344"/>
          <cell r="D344" t="str">
            <v>SEKAR TANJUNG KLT KERING 384 BTLX35ML"1000369"ST01</v>
          </cell>
        </row>
        <row r="345">
          <cell r="B345" t="str">
            <v>P2032005020010</v>
          </cell>
          <cell r="C345"/>
          <cell r="D345" t="str">
            <v>CSBNCA FM BODY SPRAY VERT CLAIR 200ML X 72 BTL</v>
          </cell>
        </row>
        <row r="346">
          <cell r="B346" t="str">
            <v>19011060140000</v>
          </cell>
          <cell r="C346"/>
          <cell r="D346" t="str">
            <v>NATUR SHMP URANG-ARING 48 PCS X 140ML"NTRS17</v>
          </cell>
        </row>
        <row r="347">
          <cell r="B347" t="str">
            <v>19022020150000</v>
          </cell>
          <cell r="C347"/>
          <cell r="D347" t="str">
            <v>AZALEA Z.OIL W.ROSESHIP OIL 48 PCS X 150ML"AZ10</v>
          </cell>
        </row>
        <row r="348">
          <cell r="B348" t="str">
            <v>44051500023000</v>
          </cell>
          <cell r="C348"/>
          <cell r="D348" t="str">
            <v>POP ICE SULTAN MATCHA COFFEE L 250 PCSX23GR "PI60</v>
          </cell>
        </row>
        <row r="349">
          <cell r="B349" t="str">
            <v>P2042004010010</v>
          </cell>
          <cell r="C349"/>
          <cell r="D349" t="str">
            <v>CSBNCA HM BODY SPRAY NOIR 100ML X 144 BTL</v>
          </cell>
        </row>
        <row r="350">
          <cell r="B350" t="str">
            <v>P3011005100510</v>
          </cell>
          <cell r="C350"/>
          <cell r="D350" t="str">
            <v>COLLINS DIP GLAZE DARK CHOCO 5KG X 1 PAIL</v>
          </cell>
        </row>
        <row r="351">
          <cell r="B351" t="str">
            <v>C.104005010204</v>
          </cell>
          <cell r="C351"/>
          <cell r="D351" t="str">
            <v>FOODS BELLA CHO MIX COLOR 120 PCS X 90GR"FB03</v>
          </cell>
        </row>
        <row r="352">
          <cell r="B352" t="str">
            <v>U3021001003010</v>
          </cell>
          <cell r="C352"/>
          <cell r="D352" t="str">
            <v>F610CP DH AIR F RD DIFSR CNDNA PAD 30MLX36PCS</v>
          </cell>
        </row>
        <row r="353">
          <cell r="B353" t="str">
            <v>U3073408009610</v>
          </cell>
          <cell r="C353"/>
          <cell r="D353" t="str">
            <v>K231N DH KAMPER TOILET CASE FRESHENER 96GRX72PCS</v>
          </cell>
        </row>
        <row r="354">
          <cell r="B354" t="str">
            <v>U3111502020010</v>
          </cell>
          <cell r="C354"/>
          <cell r="D354" t="str">
            <v>SG531 SG KAMPER TOILET NAP 5P COLOUR 200GRX120PCS</v>
          </cell>
        </row>
        <row r="355">
          <cell r="B355" t="str">
            <v>39030020100010</v>
          </cell>
          <cell r="C355"/>
          <cell r="D355" t="str">
            <v>BQ MICELLAR WTR 108 BTLX100ML "1005914"BQ102</v>
          </cell>
        </row>
        <row r="356">
          <cell r="B356" t="str">
            <v>P2038205010010</v>
          </cell>
          <cell r="C356"/>
          <cell r="D356" t="str">
            <v>CSBNCA FM SPRAY COL GLASS ENERGETIC 100ML X 24 BTL</v>
          </cell>
        </row>
        <row r="357">
          <cell r="B357" t="str">
            <v>44064060100000</v>
          </cell>
          <cell r="C357"/>
          <cell r="D357" t="str">
            <v>PUDDING SILKY LYCHEE 24 PCH X 110GR "PSI12"</v>
          </cell>
        </row>
        <row r="358">
          <cell r="B358" t="str">
            <v>P2038206010010</v>
          </cell>
          <cell r="C358"/>
          <cell r="D358" t="str">
            <v>CSBNCA FM SPRAY COL GLASS PURE 100ML X 24 BTL</v>
          </cell>
        </row>
        <row r="359">
          <cell r="B359" t="str">
            <v>F40610001030010</v>
          </cell>
          <cell r="C359"/>
          <cell r="D359" t="str">
            <v>SHINZUI MICELLAR WATER BRIGHTENING 300ML X 24 BTL</v>
          </cell>
        </row>
        <row r="360">
          <cell r="B360" t="str">
            <v>39110060200000</v>
          </cell>
          <cell r="C360"/>
          <cell r="D360" t="str">
            <v>PC BODY BUTTER O.ZAITUN 96 PCSX200GR"1006067"PCB06</v>
          </cell>
        </row>
        <row r="361">
          <cell r="B361" t="str">
            <v>P2011001008010</v>
          </cell>
          <cell r="C361"/>
          <cell r="D361" t="str">
            <v>BLAGIO HM BODY SPRAY ACCELERATE 80ML X 144 BTL</v>
          </cell>
        </row>
        <row r="362">
          <cell r="B362" t="str">
            <v>A1011100001510</v>
          </cell>
          <cell r="C362"/>
          <cell r="D362" t="str">
            <v>ABC KECAP MANIS SACHET 15/18 GR X 24 RCG PCSX12</v>
          </cell>
        </row>
        <row r="363">
          <cell r="B363" t="str">
            <v>39321070245000</v>
          </cell>
          <cell r="C363"/>
          <cell r="D363" t="str">
            <v>PUTERI B. SPLASH JASMINE 72 BTLX245ML "1006014"P08</v>
          </cell>
        </row>
        <row r="364">
          <cell r="B364" t="str">
            <v>39030030001000</v>
          </cell>
          <cell r="C364"/>
          <cell r="D364" t="str">
            <v>BQ P.EYE.LINER BLK 2400 PCSX1,2GR "1005883"BQ103</v>
          </cell>
        </row>
        <row r="365">
          <cell r="B365" t="str">
            <v>P2032006006510</v>
          </cell>
          <cell r="C365"/>
          <cell r="D365" t="str">
            <v>CSBNCA FM BODY SPRAY VIOLET 65ML X 144 BTL</v>
          </cell>
        </row>
        <row r="366">
          <cell r="B366" t="str">
            <v>P2044003010010</v>
          </cell>
          <cell r="C366"/>
          <cell r="D366" t="str">
            <v>CSBNCA HM EDP TRANQUIL 100ML X 36 BTL</v>
          </cell>
        </row>
        <row r="367">
          <cell r="B367" t="str">
            <v>39280010175000N</v>
          </cell>
          <cell r="C367"/>
          <cell r="D367" t="str">
            <v>PC SHAMPOO BAYAM 12 BTLX175ML "1006003"PCS01</v>
          </cell>
        </row>
        <row r="368">
          <cell r="B368" t="str">
            <v>C.104005010205</v>
          </cell>
          <cell r="C368"/>
          <cell r="D368" t="str">
            <v>FOODS BELLA CHO MIX COLOR 48 PCS X 225GR"FB04</v>
          </cell>
        </row>
        <row r="369">
          <cell r="B369" t="str">
            <v>44050530023000</v>
          </cell>
          <cell r="C369"/>
          <cell r="D369" t="str">
            <v>POP ICE GRAPE M CANDY 250 PCS X 23GR "PI63"</v>
          </cell>
        </row>
        <row r="370">
          <cell r="B370" t="str">
            <v>U3021002003010</v>
          </cell>
          <cell r="C370"/>
          <cell r="D370" t="str">
            <v>F610TK DH AIR F RD DIFSR TEH KERATON 30MLX36PCS</v>
          </cell>
        </row>
        <row r="371">
          <cell r="B371" t="str">
            <v>U3073716004810</v>
          </cell>
          <cell r="C371"/>
          <cell r="D371" t="str">
            <v>K241FP DH KAMPER TOILET REF S.BOUQ/FF 48GRX120PCS</v>
          </cell>
        </row>
        <row r="372">
          <cell r="B372" t="str">
            <v>U3111604008010</v>
          </cell>
          <cell r="C372"/>
          <cell r="D372" t="str">
            <v>SG524SA SG KAMPER TOILET REF AUNTUM 80GRX120PCS</v>
          </cell>
        </row>
        <row r="373">
          <cell r="B373" t="str">
            <v>39321080135000</v>
          </cell>
          <cell r="C373"/>
          <cell r="D373" t="str">
            <v>PUTERI B. SPLASH MAWAR 100 BTLX135ML "1005987"P09</v>
          </cell>
        </row>
        <row r="374">
          <cell r="B374" t="str">
            <v>39331020100010</v>
          </cell>
          <cell r="C374"/>
          <cell r="D374" t="str">
            <v>RM LULUR SERUNI 112 BTLX100ML "1004764"RM02</v>
          </cell>
        </row>
        <row r="375">
          <cell r="B375" t="str">
            <v>P2011001017510</v>
          </cell>
          <cell r="C375"/>
          <cell r="D375" t="str">
            <v>BLAGIO HM BODY SPRAY ACCELERATE 175ML X 72 BTL</v>
          </cell>
        </row>
        <row r="376">
          <cell r="B376" t="str">
            <v>P2034002010010</v>
          </cell>
          <cell r="C376"/>
          <cell r="D376" t="str">
            <v>CSBNCA FM EDP 306 DESIRE 100ML X 24 BTL</v>
          </cell>
        </row>
        <row r="377">
          <cell r="B377" t="str">
            <v>19023010080000N</v>
          </cell>
          <cell r="C377"/>
          <cell r="D377" t="str">
            <v>AZALEA H.VIT Z.OIL&amp;A.VERA EXT 24 PCS X 80ML "GZCA001AZ11</v>
          </cell>
        </row>
        <row r="378">
          <cell r="B378" t="str">
            <v>39350020100000</v>
          </cell>
          <cell r="C378"/>
          <cell r="D378" t="str">
            <v>SANITIZER ROSE 108 TUBEX100ML "1006345"S02</v>
          </cell>
        </row>
        <row r="379">
          <cell r="B379" t="str">
            <v>39041010035000N</v>
          </cell>
          <cell r="C379"/>
          <cell r="D379" t="str">
            <v>TASIK K.LANGSAT K.BERMINYAK 32BTLX35ML"1006486"T01</v>
          </cell>
        </row>
        <row r="380">
          <cell r="B380" t="str">
            <v>P2045001010010</v>
          </cell>
          <cell r="C380"/>
          <cell r="D380" t="str">
            <v>CSBNCA HM EDT AMBITIOUS 100ML X 24 BTL</v>
          </cell>
        </row>
        <row r="381">
          <cell r="B381" t="str">
            <v>39130030200000</v>
          </cell>
          <cell r="C381"/>
          <cell r="D381" t="str">
            <v>PC BODY SCRUB LILY&amp;MADU 96 PCSX200GR"1005361"PCB10</v>
          </cell>
        </row>
        <row r="382">
          <cell r="B382" t="str">
            <v>P3011003100120</v>
          </cell>
          <cell r="C382"/>
          <cell r="D382" t="str">
            <v>COLLINS CHOCO CRUNCHY 1KG X 12 PCS</v>
          </cell>
        </row>
        <row r="383">
          <cell r="B383" t="str">
            <v>P2062005010010</v>
          </cell>
          <cell r="C383"/>
          <cell r="D383" t="str">
            <v>MARIE JOSE B. MIST M5 DARK BLUE 100ML X 72 BTL</v>
          </cell>
        </row>
        <row r="384">
          <cell r="B384" t="str">
            <v>A1011000030012</v>
          </cell>
          <cell r="C384"/>
          <cell r="D384" t="str">
            <v>ABC KECAP MANIS 600 GR X 12 PCH BANDED</v>
          </cell>
        </row>
        <row r="385">
          <cell r="B385" t="str">
            <v>44040180020000</v>
          </cell>
          <cell r="C385"/>
          <cell r="D385" t="str">
            <v>NUTRIJELL KOPI/ COFFEE 144 PCS X 20GR "NJ31"</v>
          </cell>
        </row>
        <row r="386">
          <cell r="B386" t="str">
            <v>U3021101003010</v>
          </cell>
          <cell r="C386"/>
          <cell r="D386" t="str">
            <v>F611CP DH AIR F RD DIFSR REF CNDNA PAD 30MLX72PCS</v>
          </cell>
        </row>
        <row r="387">
          <cell r="B387" t="str">
            <v>U3080003000010</v>
          </cell>
          <cell r="C387"/>
          <cell r="D387" t="str">
            <v>MP-B13 DH MINNIE PUFF LABU X72PCS</v>
          </cell>
        </row>
        <row r="388">
          <cell r="B388" t="str">
            <v>U3112101006010</v>
          </cell>
          <cell r="C388"/>
          <cell r="D388" t="str">
            <v>SG512 SG KAMPER TOILET GTG JMBO 2 COLR 60GRX144PCS</v>
          </cell>
        </row>
        <row r="389">
          <cell r="B389" t="str">
            <v>P3011010030020</v>
          </cell>
          <cell r="C389"/>
          <cell r="D389" t="str">
            <v>COLLINS DIP GLAZE TIRAMISU 300GR X 24 PCS</v>
          </cell>
        </row>
        <row r="390">
          <cell r="B390" t="str">
            <v>39220010060000</v>
          </cell>
          <cell r="C390"/>
          <cell r="D390" t="str">
            <v>PC PASTA GIGI SIRIH 144 TUBEX60GR "1006031"PCP01</v>
          </cell>
        </row>
        <row r="391">
          <cell r="B391" t="str">
            <v>39103070075020N</v>
          </cell>
          <cell r="C391"/>
          <cell r="D391" t="str">
            <v>PC HAIR TONIC P.RAMBUT 36 BTLX75ML "1006051"PC07</v>
          </cell>
        </row>
        <row r="392">
          <cell r="B392" t="str">
            <v>P3011006100510</v>
          </cell>
          <cell r="C392"/>
          <cell r="D392" t="str">
            <v>COLLINS DIP GLAZE MATCHA 5KG X 1 PAIL</v>
          </cell>
        </row>
        <row r="393">
          <cell r="B393" t="str">
            <v>19012010090001</v>
          </cell>
          <cell r="C393"/>
          <cell r="D393" t="str">
            <v>NATUR H.TONIC ALOE VERA 48X90ML PCS BANDD"NTRHT05</v>
          </cell>
        </row>
        <row r="394">
          <cell r="B394" t="str">
            <v>P2011002008010</v>
          </cell>
          <cell r="C394"/>
          <cell r="D394" t="str">
            <v>BLAGIO HM BODY SPRAY BOLD 80ML X 144 BTL</v>
          </cell>
        </row>
        <row r="395">
          <cell r="B395" t="str">
            <v>P2034003010010</v>
          </cell>
          <cell r="C395"/>
          <cell r="D395" t="str">
            <v>CSBNCA FM EDP 311 ALLURE 100ML X 24 BTL</v>
          </cell>
        </row>
        <row r="396">
          <cell r="B396" t="str">
            <v>P2045002010010</v>
          </cell>
          <cell r="C396"/>
          <cell r="D396" t="str">
            <v>CSBNCA HM EDT AQUA 100ML X 24 BTL</v>
          </cell>
        </row>
        <row r="397">
          <cell r="B397" t="str">
            <v>39321160135000</v>
          </cell>
          <cell r="C397"/>
          <cell r="D397" t="str">
            <v>PUTERI B.SPLASH R.MANGO 100 BTLX135ML"1005990"P28</v>
          </cell>
        </row>
        <row r="398">
          <cell r="B398" t="str">
            <v>U3021102003010</v>
          </cell>
          <cell r="C398"/>
          <cell r="D398" t="str">
            <v>F611TK DH AIR F RD DIFSR REF TEH KRATON 30MLX72PCS</v>
          </cell>
        </row>
        <row r="399">
          <cell r="B399" t="str">
            <v>U3112200008010</v>
          </cell>
          <cell r="C399"/>
          <cell r="D399" t="str">
            <v>SG524G SG KAMPER TOILET GTG JUMBO REF 80GRX120PCS</v>
          </cell>
        </row>
        <row r="400">
          <cell r="B400" t="str">
            <v>U3080004000010</v>
          </cell>
          <cell r="C400"/>
          <cell r="D400" t="str">
            <v>MP-B34 DH MINNIE PUFF LENTERA X72PCS</v>
          </cell>
        </row>
        <row r="401">
          <cell r="B401" t="str">
            <v>39061030002010</v>
          </cell>
          <cell r="C401"/>
          <cell r="D401" t="str">
            <v>JAMU KAPLET PRIA BUWONO 1008 BOXX2KPL"1004272"JK06</v>
          </cell>
        </row>
        <row r="402">
          <cell r="B402" t="str">
            <v>19023010100000</v>
          </cell>
          <cell r="C402"/>
          <cell r="D402" t="str">
            <v>AZALEA F.WASH OIL CONTROL ACNE 36 PCS X 100ML"AZ12</v>
          </cell>
        </row>
        <row r="403">
          <cell r="B403" t="str">
            <v>P2033005005010</v>
          </cell>
          <cell r="C403"/>
          <cell r="D403" t="str">
            <v>CSBNCA FM DEO ANTI P ROL ON AQUA 50ML X 72 BTL</v>
          </cell>
        </row>
        <row r="404">
          <cell r="B404" t="str">
            <v>39391010030000B</v>
          </cell>
          <cell r="C404"/>
          <cell r="D404" t="str">
            <v>B&gt; SUNSCREEN SERUM MULTI SHIELD 140 PCSX30ML "1007052"SS01</v>
          </cell>
        </row>
        <row r="405">
          <cell r="B405" t="str">
            <v>U3030101005010</v>
          </cell>
          <cell r="C405"/>
          <cell r="D405" t="str">
            <v>BC-001 DH BLUE CLEAN PEMBRSH CLOSET 1P 50MLX72PCS</v>
          </cell>
        </row>
        <row r="406">
          <cell r="B406" t="str">
            <v>U3112300008010</v>
          </cell>
          <cell r="C406"/>
          <cell r="D406" t="str">
            <v>SG511 SG KAMPER TOILET GTG NEW WTH CSE 80GRX120PCS</v>
          </cell>
        </row>
        <row r="407">
          <cell r="B407" t="str">
            <v>39230030060000</v>
          </cell>
          <cell r="C407"/>
          <cell r="D407" t="str">
            <v>PC PEEL MASK G.TEA 140 TUBE X 60GR "1005571"PCP22</v>
          </cell>
        </row>
        <row r="408">
          <cell r="B408" t="str">
            <v>39100030150020</v>
          </cell>
          <cell r="C408"/>
          <cell r="D408" t="str">
            <v>PC P/P 2IN1 WHT 56 BTLX150ML "1006002"PC02</v>
          </cell>
        </row>
        <row r="409">
          <cell r="B409" t="str">
            <v>39140030085000</v>
          </cell>
          <cell r="C409"/>
          <cell r="D409" t="str">
            <v>PC BODY SOAP PEPAYA 108 PCSX85GR "1006050"PCB16</v>
          </cell>
        </row>
        <row r="410">
          <cell r="B410" t="str">
            <v>39331030100011</v>
          </cell>
          <cell r="C410"/>
          <cell r="D410" t="str">
            <v>RM LULUR S GADING 30 BTLX100ML"1004762"RM04</v>
          </cell>
        </row>
        <row r="411">
          <cell r="B411" t="str">
            <v>39120060150000</v>
          </cell>
          <cell r="C411"/>
          <cell r="D411" t="str">
            <v>PC BODY LOTION ZAITUN 72 TUBEX150ML "1005170"PCB07</v>
          </cell>
        </row>
        <row r="412">
          <cell r="B412" t="str">
            <v>39103070175020N</v>
          </cell>
          <cell r="C412"/>
          <cell r="D412" t="str">
            <v>PC HAIR TONIC P.RAMBUT 12 BTLX175ML "1006052"PC08</v>
          </cell>
        </row>
        <row r="413">
          <cell r="B413" t="str">
            <v>39150030025000</v>
          </cell>
          <cell r="C413"/>
          <cell r="D413" t="str">
            <v>PC CRM ZAITUN 144 PCSX25ML "1004825"PCC01</v>
          </cell>
        </row>
        <row r="414">
          <cell r="B414" t="str">
            <v>39092020015000</v>
          </cell>
          <cell r="C414"/>
          <cell r="D414" t="str">
            <v>JAMU SLIMMING TEA SIRSAK 75 PCSX15'S"1006061"JST04</v>
          </cell>
        </row>
        <row r="415">
          <cell r="B415" t="str">
            <v>19023020100000</v>
          </cell>
          <cell r="C415"/>
          <cell r="D415" t="str">
            <v>AZALEA F.WASH WONDER SKIN 36 PCS X 100ML"AZ13</v>
          </cell>
        </row>
        <row r="416">
          <cell r="B416" t="str">
            <v>19022020150000N</v>
          </cell>
          <cell r="C416"/>
          <cell r="D416" t="str">
            <v>AZALEA Z.OIL W.ROSESHIP OIL 24 PCS X 150ML /135ML"AZ10</v>
          </cell>
        </row>
        <row r="417">
          <cell r="B417" t="str">
            <v>39151010200000</v>
          </cell>
          <cell r="C417"/>
          <cell r="D417" t="str">
            <v>PC CRM CEMCEMAN A WANGI 48 PCSX200ML"1004075"PCC02</v>
          </cell>
        </row>
        <row r="418">
          <cell r="B418" t="str">
            <v>P3011007030020</v>
          </cell>
          <cell r="C418"/>
          <cell r="D418" t="str">
            <v>COLLINS DIP GLAZE MILK 300GR X 24 PCS</v>
          </cell>
        </row>
        <row r="419">
          <cell r="B419" t="str">
            <v>F4041002000930</v>
          </cell>
          <cell r="C419"/>
          <cell r="D419" t="str">
            <v>GARDENIA GLOW BODY LTN RYL JASMINE 9ML X 48 RCG PCSX10</v>
          </cell>
        </row>
        <row r="420">
          <cell r="B420" t="str">
            <v>P2011002017510</v>
          </cell>
          <cell r="C420"/>
          <cell r="D420" t="str">
            <v>BLAGIO HM BODY SPRAY BOLD 175ML X 72 BTL</v>
          </cell>
        </row>
        <row r="421">
          <cell r="B421" t="str">
            <v>U3030102010010</v>
          </cell>
          <cell r="C421"/>
          <cell r="D421" t="str">
            <v>BC-002 DH BLUE CLEAN PEMBRSH CLOSET 2P 100MLX72PCS</v>
          </cell>
        </row>
        <row r="422">
          <cell r="B422" t="str">
            <v>P2035002010010</v>
          </cell>
          <cell r="C422"/>
          <cell r="D422" t="str">
            <v>CSBNCA FM EDT ENERGETIC 100ML X 24 BTL</v>
          </cell>
        </row>
        <row r="423">
          <cell r="B423" t="str">
            <v>P2045003010010</v>
          </cell>
          <cell r="C423"/>
          <cell r="D423" t="str">
            <v>CSBNCA HM EDT DYNAMIC 100ML X 24 BTL</v>
          </cell>
        </row>
        <row r="424">
          <cell r="B424" t="str">
            <v>26034080225020</v>
          </cell>
          <cell r="C424"/>
          <cell r="D424" t="str">
            <v>NU TEA CHOCO HAZELTEA 24PCS X 225ML "BT1031101PO"BV29"</v>
          </cell>
        </row>
        <row r="425">
          <cell r="B425" t="str">
            <v>P2071001010010</v>
          </cell>
          <cell r="C425"/>
          <cell r="D425" t="str">
            <v>REGAZZA FM BODY SPRAY CLASSY 100ML X 72 BTL</v>
          </cell>
        </row>
        <row r="426">
          <cell r="B426" t="str">
            <v>P2072006005010</v>
          </cell>
          <cell r="C426"/>
          <cell r="D426" t="str">
            <v>REGAZZA FM EDP SOPHISTICATED 50ML X 48 BTL</v>
          </cell>
        </row>
        <row r="427">
          <cell r="B427" t="str">
            <v>19031010180000</v>
          </cell>
          <cell r="C427"/>
          <cell r="D427" t="str">
            <v>HG SHAMPOO FOR MAN 48 PCS X 180ML"HG01</v>
          </cell>
        </row>
        <row r="428">
          <cell r="B428" t="str">
            <v>39240010015000</v>
          </cell>
          <cell r="C428"/>
          <cell r="D428" t="str">
            <v>PC PEELING KLT KERANG 1008 SCHX15GR"1006034"PCP05</v>
          </cell>
        </row>
        <row r="429">
          <cell r="B429" t="str">
            <v>P2073007010010</v>
          </cell>
          <cell r="C429"/>
          <cell r="D429" t="str">
            <v>REGAZZA FM EDT AZZURO 100ML X 24 BTL</v>
          </cell>
        </row>
        <row r="430">
          <cell r="B430" t="str">
            <v>U3080005000010</v>
          </cell>
          <cell r="C430"/>
          <cell r="D430" t="str">
            <v>MP-B22 DH MINNIE PUFF TALI X72PCS</v>
          </cell>
        </row>
        <row r="431">
          <cell r="B431" t="str">
            <v>U3112402008010</v>
          </cell>
          <cell r="C431"/>
          <cell r="D431" t="str">
            <v>SG524SGA SG KAMPER TOILET GTG REF ANTM 80GRX120PCS</v>
          </cell>
        </row>
        <row r="432">
          <cell r="B432" t="str">
            <v>39071000030000</v>
          </cell>
          <cell r="C432"/>
          <cell r="D432" t="str">
            <v>JAMU LOKOL TEA 50 PCSX30'S "1006023"JL02</v>
          </cell>
        </row>
        <row r="433">
          <cell r="B433" t="str">
            <v>P2011003017510</v>
          </cell>
          <cell r="C433"/>
          <cell r="D433" t="str">
            <v>BLAGIO HM BODY SPRAY ENERGY 175ML X 72 BTL</v>
          </cell>
        </row>
        <row r="434">
          <cell r="B434" t="str">
            <v>P2035003010010</v>
          </cell>
          <cell r="C434"/>
          <cell r="D434" t="str">
            <v>CSBNCA FM EDT FANTASY 100ML X 24 BTL</v>
          </cell>
        </row>
        <row r="435">
          <cell r="B435" t="str">
            <v>P2046001000610</v>
          </cell>
          <cell r="C435"/>
          <cell r="D435" t="str">
            <v>CSBNCA HM HAIR CREAM ANTI-DANDRUFF 6GR X 864 SCH</v>
          </cell>
        </row>
        <row r="436">
          <cell r="B436" t="str">
            <v>U3040000013510</v>
          </cell>
          <cell r="C436"/>
          <cell r="D436" t="str">
            <v>K27 DH COLOUR 135GRX144PCS</v>
          </cell>
        </row>
        <row r="437">
          <cell r="B437" t="str">
            <v>P2071001017510</v>
          </cell>
          <cell r="C437"/>
          <cell r="D437" t="str">
            <v>REGAZZA FM BODY SPRAY CLASSY 175ML X 72 BTL</v>
          </cell>
        </row>
        <row r="438">
          <cell r="B438" t="str">
            <v>P2072101005010</v>
          </cell>
          <cell r="C438"/>
          <cell r="D438" t="str">
            <v>REGAZZA FM EDP DE LUXE DAZZLING 50ML X 24 BTL</v>
          </cell>
        </row>
        <row r="439">
          <cell r="B439" t="str">
            <v>39081000000000</v>
          </cell>
          <cell r="C439"/>
          <cell r="D439" t="str">
            <v>JAMU SELAPAN SELAPAN 22 PCSX "1003775"JS01</v>
          </cell>
        </row>
        <row r="440">
          <cell r="B440" t="str">
            <v>P3011007100120</v>
          </cell>
          <cell r="C440"/>
          <cell r="D440" t="str">
            <v>COLLINS DIP GLAZE MILK 1KG X 12 PCS</v>
          </cell>
        </row>
        <row r="441">
          <cell r="B441" t="str">
            <v>P3042003102510</v>
          </cell>
          <cell r="C441"/>
          <cell r="D441" t="str">
            <v>PRIMSFOOD FILLING STRAWBERRY 25KG X 1 PAIL</v>
          </cell>
        </row>
        <row r="442">
          <cell r="B442" t="str">
            <v>39240020015000</v>
          </cell>
          <cell r="C442"/>
          <cell r="D442" t="str">
            <v>PC PEELING MUNDISARI 1008 SCHX15GR "1006036"PCP06</v>
          </cell>
        </row>
        <row r="443">
          <cell r="B443" t="str">
            <v>19032010090000</v>
          </cell>
          <cell r="C443"/>
          <cell r="D443" t="str">
            <v>HG TONIC FOR MAN 48 PCS X 90ML"HG03</v>
          </cell>
        </row>
        <row r="444">
          <cell r="B444" t="str">
            <v>U3112500008010</v>
          </cell>
          <cell r="C444"/>
          <cell r="D444" t="str">
            <v>SG523 SG KAMPER TOILET GTG WITH CSE 80GRX120PCS</v>
          </cell>
        </row>
        <row r="445">
          <cell r="B445" t="str">
            <v>19014010080000N</v>
          </cell>
          <cell r="C445"/>
          <cell r="D445" t="str">
            <v>NATUR H.VIT ALOE VERA VIT.B5 24PCSX80ML"GNJB001NTR41</v>
          </cell>
        </row>
        <row r="446">
          <cell r="B446" t="str">
            <v>P2048008005011</v>
          </cell>
          <cell r="C446"/>
          <cell r="D446" t="str">
            <v>CSBNCA HM PMD OIL BASED WHITE 50GR X 48 POT BND</v>
          </cell>
        </row>
        <row r="447">
          <cell r="B447" t="str">
            <v>P2011004017510</v>
          </cell>
          <cell r="C447"/>
          <cell r="D447" t="str">
            <v>BLAGIO HM BODY SPRAY RAVE 175ML X 72 BTL</v>
          </cell>
        </row>
        <row r="448">
          <cell r="B448" t="str">
            <v>P2035004010010</v>
          </cell>
          <cell r="C448"/>
          <cell r="D448" t="str">
            <v>CSBNCA FM EDT ILLUSION 100ML X 24 BTL</v>
          </cell>
        </row>
        <row r="449">
          <cell r="B449" t="str">
            <v>P2046002000610</v>
          </cell>
          <cell r="C449"/>
          <cell r="D449" t="str">
            <v>CSBNCA HM HAIR CREAM GINSENG 6GR X 864 SCH</v>
          </cell>
        </row>
        <row r="450">
          <cell r="B450" t="str">
            <v>P2071002010010</v>
          </cell>
          <cell r="C450"/>
          <cell r="D450" t="str">
            <v>REGAZZA FM BODY SPRAY FEMININE 100ML X 72 BTL</v>
          </cell>
        </row>
        <row r="451">
          <cell r="B451" t="str">
            <v>39091000100000</v>
          </cell>
          <cell r="C451"/>
          <cell r="D451" t="str">
            <v>JAMU SLIMMING GEL 48 PCSX100GR "1006059"JSG01</v>
          </cell>
        </row>
        <row r="452">
          <cell r="B452" t="str">
            <v>19033010030000</v>
          </cell>
          <cell r="C452"/>
          <cell r="D452" t="str">
            <v>HG SERUM SUPER FACE 24 PCS X 30ML"HG05</v>
          </cell>
        </row>
        <row r="453">
          <cell r="B453" t="str">
            <v>39260050150000</v>
          </cell>
          <cell r="C453"/>
          <cell r="D453" t="str">
            <v>PC PEMBERSIH S. GAMBIR 108 BTLX150ML"1006042"PCP13</v>
          </cell>
        </row>
        <row r="454">
          <cell r="B454" t="str">
            <v>P2072102005010</v>
          </cell>
          <cell r="C454"/>
          <cell r="D454" t="str">
            <v>REGAZZA FM EDP DE LUXE FASCINATING 50ML X 24 BTL</v>
          </cell>
        </row>
        <row r="455">
          <cell r="B455" t="str">
            <v>P2073008010010</v>
          </cell>
          <cell r="C455"/>
          <cell r="D455" t="str">
            <v>REGAZZA FM EDT BIANCO 100ML X 24 BTL</v>
          </cell>
        </row>
        <row r="456">
          <cell r="B456" t="str">
            <v>U3050105008010</v>
          </cell>
          <cell r="C456"/>
          <cell r="D456" t="str">
            <v>K240JB"K242-OB DH FRES REF OCEAN BREZE 80GRX120PCS</v>
          </cell>
        </row>
        <row r="457">
          <cell r="B457" t="str">
            <v>44061050145000</v>
          </cell>
          <cell r="C457"/>
          <cell r="D457" t="str">
            <v>PUDDING SUSU STRAWBERRY 36 PCS X 145GR"PS05</v>
          </cell>
        </row>
        <row r="458">
          <cell r="B458" t="str">
            <v>F2020040580010</v>
          </cell>
          <cell r="C458"/>
          <cell r="D458" t="str">
            <v>FON ANLENE GOLD  HABATUSSAUDA 560GR X 12 BOX</v>
          </cell>
        </row>
        <row r="459">
          <cell r="B459" t="str">
            <v>U3052101008010</v>
          </cell>
          <cell r="C459"/>
          <cell r="D459" t="str">
            <v>K24SGRA DH FRSHNR FRUIT GTG REF APPLE 80GRX120PCS</v>
          </cell>
        </row>
        <row r="460">
          <cell r="B460" t="str">
            <v>P3011008100510</v>
          </cell>
          <cell r="C460"/>
          <cell r="D460" t="str">
            <v>COLLINS DIP GLAZE STRAWBERRY 5KG X 1 PAIL</v>
          </cell>
        </row>
        <row r="461">
          <cell r="B461" t="str">
            <v>39091000100001</v>
          </cell>
          <cell r="C461"/>
          <cell r="D461" t="str">
            <v>JAMU SLIMMING GEL 48 PCSX100GR +JAHE"1006060"JSG02</v>
          </cell>
        </row>
        <row r="462">
          <cell r="B462" t="str">
            <v>F2010020025020N</v>
          </cell>
          <cell r="C462"/>
          <cell r="D462" t="str">
            <v>FON ANLENE ACTIFIT COKELAT 22GR X 120 SCH</v>
          </cell>
        </row>
        <row r="463">
          <cell r="B463" t="str">
            <v>39270010075000</v>
          </cell>
          <cell r="C463"/>
          <cell r="D463" t="str">
            <v>PC PENYEGAR J. NIPIS 144 BTLX75ML "1006194"PCP14</v>
          </cell>
        </row>
        <row r="464">
          <cell r="B464" t="str">
            <v>19013010165000</v>
          </cell>
          <cell r="C464"/>
          <cell r="D464" t="str">
            <v>NATUR COND ALOE VERA 24 PCS X 165/160ML"NTRC02</v>
          </cell>
        </row>
        <row r="465">
          <cell r="B465" t="str">
            <v>19034020100000</v>
          </cell>
          <cell r="C465"/>
          <cell r="D465" t="str">
            <v>HG F.WASH BRIGHTENING &amp; D.CLEANS 24PCSX100ML"HG06</v>
          </cell>
        </row>
        <row r="466">
          <cell r="B466" t="str">
            <v>P2011005008010</v>
          </cell>
          <cell r="C466"/>
          <cell r="D466" t="str">
            <v>BLAGIO HM BODY SPRAY STAMINA 80ML X 144 BTL</v>
          </cell>
        </row>
        <row r="467">
          <cell r="B467" t="str">
            <v>P2013006005010</v>
          </cell>
          <cell r="C467"/>
          <cell r="D467" t="str">
            <v>BLAGIO HM EDP VENTURA 50ML X 48 BTL</v>
          </cell>
        </row>
        <row r="468">
          <cell r="B468" t="str">
            <v>P2017005008010</v>
          </cell>
          <cell r="C468"/>
          <cell r="D468" t="str">
            <v>BLAGIO HM PMD WTR BAS TIMELESS ELEGANCE 80GRX72POT</v>
          </cell>
        </row>
        <row r="469">
          <cell r="B469" t="str">
            <v>P2035005010010</v>
          </cell>
          <cell r="C469"/>
          <cell r="D469" t="str">
            <v>CSBNCA FM EDT PURE 100ML X 24 BTL</v>
          </cell>
        </row>
        <row r="470">
          <cell r="B470" t="str">
            <v>F2020030600010</v>
          </cell>
          <cell r="C470"/>
          <cell r="D470" t="str">
            <v>FON ANLENE GOLD ORIGINAL 560/570GR X 12 BOX</v>
          </cell>
        </row>
        <row r="471">
          <cell r="B471" t="str">
            <v>17044090030000</v>
          </cell>
          <cell r="C471"/>
          <cell r="D471" t="str">
            <v>KUACI REBO CHEESE 36 PCS X 30GR"KR28</v>
          </cell>
        </row>
        <row r="472">
          <cell r="B472" t="str">
            <v>39270010150000</v>
          </cell>
          <cell r="C472"/>
          <cell r="D472" t="str">
            <v>PC PENYEGAR J. NIPIS 108 BTLX150ML "1006043"PCP15</v>
          </cell>
        </row>
        <row r="473">
          <cell r="B473" t="str">
            <v>19034020003000B</v>
          </cell>
          <cell r="C473"/>
          <cell r="D473" t="str">
            <v>HG F.WASH BRIGHTENGING &amp; D.CLEANSING 24 PCS X 3ML "BHAD002B&gt; HG08</v>
          </cell>
        </row>
        <row r="474">
          <cell r="B474" t="str">
            <v>P2036001010010</v>
          </cell>
          <cell r="C474"/>
          <cell r="D474" t="str">
            <v>CSBNCA FM HIJAB MIST DAWN 100ML X 72 BTL</v>
          </cell>
        </row>
        <row r="475">
          <cell r="B475" t="str">
            <v>F4041003000930</v>
          </cell>
          <cell r="C475"/>
          <cell r="D475" t="str">
            <v>GRDN GLOW BODY LTN TAIFI ROSE 9ML X 48 RCG PCSX10</v>
          </cell>
        </row>
        <row r="476">
          <cell r="B476" t="str">
            <v>P2071002017510</v>
          </cell>
          <cell r="C476"/>
          <cell r="D476" t="str">
            <v>REGAZZA FM BODY SPRAY FEMININE 175ML X 72 BTL</v>
          </cell>
        </row>
        <row r="477">
          <cell r="B477" t="str">
            <v>U3052103008010</v>
          </cell>
          <cell r="C477"/>
          <cell r="D477" t="str">
            <v>K24SGZL DH FRSHNR FRUIT GTG REF LEMON 80GRX120PCS</v>
          </cell>
        </row>
        <row r="478">
          <cell r="B478" t="str">
            <v>39103070075020</v>
          </cell>
          <cell r="C478"/>
          <cell r="D478" t="str">
            <v>PC HAIR TONIC P.RAMBUT 144 BTLX75ML "1006735"PC07</v>
          </cell>
        </row>
        <row r="479">
          <cell r="B479" t="str">
            <v>19034030100000</v>
          </cell>
          <cell r="C479"/>
          <cell r="D479" t="str">
            <v>HG F.WASH ACNE &amp; OIL CONTROL 24 PCS X 100ML "HG07</v>
          </cell>
        </row>
        <row r="480">
          <cell r="B480" t="str">
            <v>19013020165000</v>
          </cell>
          <cell r="C480"/>
          <cell r="D480" t="str">
            <v>NATUR COND GINSENG 24 PCS X 165/160ML"NTRC01</v>
          </cell>
        </row>
        <row r="481">
          <cell r="B481" t="str">
            <v>P2014001005010</v>
          </cell>
          <cell r="C481"/>
          <cell r="D481" t="str">
            <v>BLAGIO HM EDT ACCELERATE 50ML X 48 BTL</v>
          </cell>
        </row>
        <row r="482">
          <cell r="B482" t="str">
            <v>P2032006020011</v>
          </cell>
          <cell r="C482"/>
          <cell r="D482" t="str">
            <v>CSBNCA FM BODY SPRAY VIOLET 200ML X 72 BTL BND</v>
          </cell>
        </row>
        <row r="483">
          <cell r="B483" t="str">
            <v>P2011006008010</v>
          </cell>
          <cell r="C483"/>
          <cell r="D483" t="str">
            <v>BLAGIO HM BODY SPRAY VENTURA 80ML X 144 BTL</v>
          </cell>
        </row>
        <row r="484">
          <cell r="B484" t="str">
            <v>P2037002015010</v>
          </cell>
          <cell r="C484"/>
          <cell r="D484" t="str">
            <v>CSBNCA FM P DEO B. MIST PURPL GLAZE 150ML X 72 BTL</v>
          </cell>
        </row>
        <row r="485">
          <cell r="B485" t="str">
            <v>39270030075000</v>
          </cell>
          <cell r="C485"/>
          <cell r="D485" t="str">
            <v>PC PENYEGAR MWR MERAH 144 BTLX75ML "1006196"PCP17</v>
          </cell>
        </row>
        <row r="486">
          <cell r="B486" t="str">
            <v>19031010180000B</v>
          </cell>
          <cell r="C486"/>
          <cell r="D486" t="str">
            <v>B&gt; HG SHAMPOO FOR MAN 48 PCS X 180ML"HG01</v>
          </cell>
        </row>
        <row r="487">
          <cell r="B487" t="str">
            <v>P2071004010010</v>
          </cell>
          <cell r="C487"/>
          <cell r="D487" t="str">
            <v>REGAZZA FM BODY SPRAY PASSIONATE 100ML X 72 BTL</v>
          </cell>
        </row>
        <row r="488">
          <cell r="B488" t="str">
            <v>39103070175020</v>
          </cell>
          <cell r="C488"/>
          <cell r="D488" t="str">
            <v>PC HAIR TONIC P.RAMBUT 108 BTLX175ML "1006052"PC08</v>
          </cell>
        </row>
        <row r="489">
          <cell r="B489" t="str">
            <v>F2010020025021</v>
          </cell>
          <cell r="C489"/>
          <cell r="D489" t="str">
            <v>FON ANLENE ACTIFIT COKELAT 22GR X 120 SCH PROMO</v>
          </cell>
        </row>
        <row r="490">
          <cell r="B490" t="str">
            <v>U3052104008010</v>
          </cell>
          <cell r="C490"/>
          <cell r="D490" t="str">
            <v>K24SGOB DH FRSHNR FRUIT GTG REF ORANGE 80GRX120PCS</v>
          </cell>
        </row>
        <row r="491">
          <cell r="B491" t="str">
            <v>P3021004100120</v>
          </cell>
          <cell r="C491"/>
          <cell r="D491" t="str">
            <v>GOLDENFIL CRUNCHY HAZELNUT 1KG X 12 PCS</v>
          </cell>
        </row>
        <row r="492">
          <cell r="B492" t="str">
            <v>44061060145000</v>
          </cell>
          <cell r="C492"/>
          <cell r="D492" t="str">
            <v>PUDDING SUSU VANILLA 36 PCS X 120GR"PS06</v>
          </cell>
        </row>
        <row r="493">
          <cell r="B493" t="str">
            <v>39020020020000</v>
          </cell>
          <cell r="C493"/>
          <cell r="D493" t="str">
            <v>BENGKOANGB MOISTURZR 108 TUBEX20ML "1006697"BB01</v>
          </cell>
        </row>
        <row r="494">
          <cell r="B494" t="str">
            <v>19013040030000</v>
          </cell>
          <cell r="C494"/>
          <cell r="D494" t="str">
            <v>B&gt; NATUR COND GINSENG&amp;OLIVEOIL 72 PCSX30ML"NTRC06</v>
          </cell>
        </row>
        <row r="495">
          <cell r="B495" t="str">
            <v>19013050165000</v>
          </cell>
          <cell r="C495"/>
          <cell r="D495" t="str">
            <v>NTR COND MORINGA ARGAN OIL 24PCSX165/160ML"NTRC03</v>
          </cell>
        </row>
        <row r="496">
          <cell r="B496" t="str">
            <v>U3053105008010</v>
          </cell>
          <cell r="C496"/>
          <cell r="D496" t="str">
            <v>K240GJB DH FRSHNR GTG REF OCEAN BREEZE 80GRX120PCS</v>
          </cell>
        </row>
        <row r="497">
          <cell r="B497" t="str">
            <v>P2012002009010</v>
          </cell>
          <cell r="C497"/>
          <cell r="D497" t="str">
            <v>BLAGIO HM CLAY MEGA/MATTE HOLD 90GR X 72 POT</v>
          </cell>
        </row>
        <row r="498">
          <cell r="B498" t="str">
            <v>39020040000030</v>
          </cell>
          <cell r="C498"/>
          <cell r="D498" t="str">
            <v>BENGKOANGB BUNDLING 48 PCH"1007086"BB09</v>
          </cell>
        </row>
        <row r="499">
          <cell r="B499" t="str">
            <v>39110020200000</v>
          </cell>
          <cell r="C499"/>
          <cell r="D499" t="str">
            <v>PC BODY BUTTER KOPI 96 PCSX200GR "1004604"PCB02</v>
          </cell>
        </row>
        <row r="500">
          <cell r="B500" t="str">
            <v>39270030150000</v>
          </cell>
          <cell r="C500"/>
          <cell r="D500" t="str">
            <v>PC PENYEGAR MWR MERAH 108 BTLX150ML "1006045"PCP18</v>
          </cell>
        </row>
        <row r="501">
          <cell r="B501" t="str">
            <v>P2018001005010</v>
          </cell>
          <cell r="C501"/>
          <cell r="D501" t="str">
            <v>BLAGIO HM ROLL ON ACCELERATE 50ML X 72 BTL</v>
          </cell>
        </row>
        <row r="502">
          <cell r="B502" t="str">
            <v>P3021006100120</v>
          </cell>
          <cell r="C502"/>
          <cell r="D502" t="str">
            <v>GOLDENFIL CRUNCHY TIRAMISU 1KG X 12 PCS</v>
          </cell>
        </row>
        <row r="503">
          <cell r="B503" t="str">
            <v>U3020009007510</v>
          </cell>
          <cell r="C503"/>
          <cell r="D503" t="str">
            <v>F601RC DH AIR F ROYAL COFFEE 75GRX72PCS</v>
          </cell>
        </row>
        <row r="504">
          <cell r="B504" t="str">
            <v>U3061104022510</v>
          </cell>
          <cell r="C504"/>
          <cell r="D504" t="str">
            <v>F607LL DH FRESHGO MTC AER LILY 225MLX24PCS</v>
          </cell>
        </row>
        <row r="505">
          <cell r="B505" t="str">
            <v>P2013001005010</v>
          </cell>
          <cell r="C505"/>
          <cell r="D505" t="str">
            <v>BLAGIO HM EDP ACCELERATE 50ML X 48 BTL</v>
          </cell>
        </row>
        <row r="506">
          <cell r="B506" t="str">
            <v>F2010030020021</v>
          </cell>
          <cell r="C506"/>
          <cell r="D506" t="str">
            <v>FON ANLENE ACTIFIT VANILA 20GR X 120 SCH PROMO</v>
          </cell>
        </row>
        <row r="507">
          <cell r="B507" t="str">
            <v>39110030200000</v>
          </cell>
          <cell r="C507"/>
          <cell r="D507" t="str">
            <v>PC BODYBUTTER LILY&amp;MADU 96 PCSX200GR"1005362"PCB03</v>
          </cell>
        </row>
        <row r="508">
          <cell r="B508" t="str">
            <v>26010040070010B</v>
          </cell>
          <cell r="C508"/>
          <cell r="D508" t="str">
            <v>B&gt; NDB GULAI A.PEDAS 40BAG X 70GR "FN101104"ND04</v>
          </cell>
        </row>
        <row r="509">
          <cell r="B509" t="str">
            <v>19032010090000B</v>
          </cell>
          <cell r="C509"/>
          <cell r="D509" t="str">
            <v>B&gt; HG TONIC FOR MAN 48 PCS X 90ML"HG03</v>
          </cell>
        </row>
        <row r="510">
          <cell r="B510" t="str">
            <v>39270040075000</v>
          </cell>
          <cell r="C510"/>
          <cell r="D510" t="str">
            <v>PC PENYEGAR MWR PUTIH 144 BTLX75ML "1004588"PCP19</v>
          </cell>
        </row>
        <row r="511">
          <cell r="B511" t="str">
            <v>19013070200000</v>
          </cell>
          <cell r="C511"/>
          <cell r="D511" t="str">
            <v>NATUR COND GINSENG&amp;OLIVEOIL 24 PCS X 200ML"NTRC04</v>
          </cell>
        </row>
        <row r="512">
          <cell r="B512" t="str">
            <v>39021010150010</v>
          </cell>
          <cell r="C512"/>
          <cell r="D512" t="str">
            <v>BENGKOANGB 2IN1 TONER 56 BTLX150ML "1006703"BB02</v>
          </cell>
        </row>
        <row r="513">
          <cell r="B513" t="str">
            <v>44061070145000</v>
          </cell>
          <cell r="C513"/>
          <cell r="D513" t="str">
            <v>PUDDING SUSU MELON 36 PCS X 145GR"PS07</v>
          </cell>
        </row>
        <row r="514">
          <cell r="B514" t="str">
            <v>P2034006006010</v>
          </cell>
          <cell r="C514"/>
          <cell r="D514" t="str">
            <v>CSBNCA FM EDP GOLD 60ML X 48 BTL</v>
          </cell>
        </row>
        <row r="515">
          <cell r="B515" t="str">
            <v>39270040150000</v>
          </cell>
          <cell r="C515"/>
          <cell r="D515" t="str">
            <v>PC PENYEGAR MWR PUTIH 108 BTLX150ML "1006046"PCP20</v>
          </cell>
        </row>
        <row r="516">
          <cell r="B516" t="str">
            <v>U3062008003010</v>
          </cell>
          <cell r="C516"/>
          <cell r="D516" t="str">
            <v>F605EF DH FRESHGO GTG EXOTC FLOWER 30GRX72PCS</v>
          </cell>
        </row>
        <row r="517">
          <cell r="B517" t="str">
            <v>U3050108008010</v>
          </cell>
          <cell r="C517"/>
          <cell r="D517" t="str">
            <v>K240CB"K24N-WD DH FRES REF WHITE DAISY 80GRX120PCS</v>
          </cell>
        </row>
        <row r="518">
          <cell r="B518" t="str">
            <v>26034090225020</v>
          </cell>
          <cell r="C518"/>
          <cell r="D518" t="str">
            <v>NU TEA MATCHA LATTE 24PCS X 225ML "BT1031103PO"BV30"</v>
          </cell>
        </row>
        <row r="519">
          <cell r="B519" t="str">
            <v>39130010200000</v>
          </cell>
          <cell r="C519"/>
          <cell r="D519" t="str">
            <v>PC BODY SCRUB JASMINE 96 PCSX200GR "1006402"PCB08</v>
          </cell>
        </row>
        <row r="520">
          <cell r="B520" t="str">
            <v>P2013002005010</v>
          </cell>
          <cell r="C520"/>
          <cell r="D520" t="str">
            <v>BLAGIO HM EDP BOLD 50ML X 48 BTL</v>
          </cell>
        </row>
        <row r="521">
          <cell r="B521" t="str">
            <v>F2020020025010</v>
          </cell>
          <cell r="C521"/>
          <cell r="D521" t="str">
            <v>FON ANLENE GOLD  VANILA 25GR X 12 SCH</v>
          </cell>
        </row>
        <row r="522">
          <cell r="B522" t="str">
            <v>19013080200000</v>
          </cell>
          <cell r="C522"/>
          <cell r="D522" t="str">
            <v>NATUR COND OLIVEOIL&amp;ALOEVERA 24 PCS X 200ML"NTRC05</v>
          </cell>
        </row>
        <row r="523">
          <cell r="B523" t="str">
            <v>P2048002005010</v>
          </cell>
          <cell r="C523"/>
          <cell r="D523" t="str">
            <v>CSBNCA HM PMD OIL BASED BLUE 50GR X 48 POT</v>
          </cell>
        </row>
        <row r="524">
          <cell r="B524" t="str">
            <v>P2071004017510</v>
          </cell>
          <cell r="C524"/>
          <cell r="D524" t="str">
            <v>REGAZZA FM BODY SPRAY PASSIONATE 175ML X 72 BTL</v>
          </cell>
        </row>
        <row r="525">
          <cell r="B525" t="str">
            <v>P2072103005010</v>
          </cell>
          <cell r="C525"/>
          <cell r="D525" t="str">
            <v>REGAZZA FM EDP DE LUXE SPARKLING 50ML X 24 BTL</v>
          </cell>
        </row>
        <row r="526">
          <cell r="B526" t="str">
            <v>39022030150000</v>
          </cell>
          <cell r="C526"/>
          <cell r="D526" t="str">
            <v>BENGKOANGB SERUM TONEUP 56 TUBEX150GR"1006700"BB03</v>
          </cell>
        </row>
        <row r="527">
          <cell r="B527" t="str">
            <v>P2038101010010</v>
          </cell>
          <cell r="C527"/>
          <cell r="D527" t="str">
            <v>CSBNCA FM SPRAY COL WHITE SR WHITE 100ML X 72 BTL</v>
          </cell>
        </row>
        <row r="528">
          <cell r="B528" t="str">
            <v>P2048003005010</v>
          </cell>
          <cell r="C528"/>
          <cell r="D528" t="str">
            <v>CSBNCA HM PMD OIL BASED GOLD 50GR X 48 POT</v>
          </cell>
        </row>
        <row r="529">
          <cell r="B529" t="str">
            <v>P2071005010010</v>
          </cell>
          <cell r="C529"/>
          <cell r="D529" t="str">
            <v>REGAZZA FM BODY SPRAY PURITY 100ML X 72 BTL</v>
          </cell>
        </row>
        <row r="530">
          <cell r="B530" t="str">
            <v>39270050150000</v>
          </cell>
          <cell r="C530"/>
          <cell r="D530" t="str">
            <v>PC PENYEGAR S. GAMBIR 108 BTLX150ML "1006047"PCP21</v>
          </cell>
        </row>
        <row r="531">
          <cell r="B531" t="str">
            <v>P2073003010010</v>
          </cell>
          <cell r="C531"/>
          <cell r="D531" t="str">
            <v>REGAZZA FM EDT GLOW 100ML X 24 BTL</v>
          </cell>
        </row>
        <row r="532">
          <cell r="B532" t="str">
            <v>P2073009010010</v>
          </cell>
          <cell r="C532"/>
          <cell r="D532" t="str">
            <v>REGAZZA FM EDT NERO 100ML X 24 BTL</v>
          </cell>
        </row>
        <row r="533">
          <cell r="B533" t="str">
            <v>U3062009003010</v>
          </cell>
          <cell r="C533"/>
          <cell r="D533" t="str">
            <v>F605LY DH FRESHGO GTG LOVELY YELLOW 30GRX72PCS</v>
          </cell>
        </row>
        <row r="534">
          <cell r="B534" t="str">
            <v>39130020200000</v>
          </cell>
          <cell r="C534"/>
          <cell r="D534" t="str">
            <v>PC BODY SCRUB COFEE 96 PCSX200GR "1006022"PCB09</v>
          </cell>
        </row>
        <row r="535">
          <cell r="B535" t="str">
            <v>U3051103008010</v>
          </cell>
          <cell r="C535"/>
          <cell r="D535" t="str">
            <v>K24SZL DH FRSHNR FRUITY REF LEMON 80GRX120PCS</v>
          </cell>
        </row>
        <row r="536">
          <cell r="B536" t="str">
            <v>44062090110000</v>
          </cell>
          <cell r="C536"/>
          <cell r="D536" t="str">
            <v>PUDDING LAPIS COCOPANDAN 36 PCS X 110GR"PL01</v>
          </cell>
        </row>
        <row r="537">
          <cell r="B537" t="str">
            <v>39022030150000N</v>
          </cell>
          <cell r="C537"/>
          <cell r="D537" t="str">
            <v>BENGKOANGB SERUM TONEUP 14 TUBEX150GR"1006700"BB03</v>
          </cell>
        </row>
        <row r="538">
          <cell r="B538" t="str">
            <v>19014010080000</v>
          </cell>
          <cell r="C538"/>
          <cell r="D538" t="str">
            <v>NATUR H.VIT ALOE VERA 48 PCS X 80ML"NTRHV01</v>
          </cell>
        </row>
        <row r="539">
          <cell r="B539" t="str">
            <v>F4066006006020</v>
          </cell>
          <cell r="C539"/>
          <cell r="D539" t="str">
            <v>SHINZUI SABUN SAKURA 60G X 24 PACK</v>
          </cell>
        </row>
        <row r="540">
          <cell r="B540" t="str">
            <v>U3053106008010</v>
          </cell>
          <cell r="C540"/>
          <cell r="D540" t="str">
            <v>K240GBB"K240G-PB DH FRS GTG REF PINK B 80GRX120PCS</v>
          </cell>
        </row>
        <row r="541">
          <cell r="B541" t="str">
            <v>U3071005002510</v>
          </cell>
          <cell r="C541"/>
          <cell r="D541" t="str">
            <v>K19N DH KAMPER LEMARI FRESH &amp; CLEAN 25GRX600PCS</v>
          </cell>
        </row>
        <row r="542">
          <cell r="B542" t="str">
            <v>19034020008000B</v>
          </cell>
          <cell r="C542"/>
          <cell r="D542" t="str">
            <v>HG F.WASH BRIGHTENGING &amp; D.CLEANSING 500 PCS X 8ML "BHAD003B&gt; HG09</v>
          </cell>
        </row>
        <row r="543">
          <cell r="B543" t="str">
            <v>39280010075000</v>
          </cell>
          <cell r="C543"/>
          <cell r="D543" t="str">
            <v>PC SHAMPOO BAYAM 32 BTL X 75ML "1007266"PCS14</v>
          </cell>
        </row>
        <row r="544">
          <cell r="B544" t="str">
            <v>P2013004005010</v>
          </cell>
          <cell r="C544"/>
          <cell r="D544" t="str">
            <v>BLAGIO HM EDP RAVE 50ML X 48 BTL</v>
          </cell>
        </row>
        <row r="545">
          <cell r="B545" t="str">
            <v>P2018005005010</v>
          </cell>
          <cell r="C545"/>
          <cell r="D545" t="str">
            <v>BLAGIO HM ROLL ON STAMINA 50ML X 72 BTL</v>
          </cell>
        </row>
        <row r="546">
          <cell r="B546" t="str">
            <v>P2038102010010</v>
          </cell>
          <cell r="C546"/>
          <cell r="D546" t="str">
            <v>CSBNCA FM SPRAY COL WHITE SR RED 100ML X 72 BTL</v>
          </cell>
        </row>
        <row r="547">
          <cell r="B547" t="str">
            <v>P2048004005010</v>
          </cell>
          <cell r="C547"/>
          <cell r="D547" t="str">
            <v>CSBNCA HM PMD OIL BASED GREEN 50GR X 48 POT</v>
          </cell>
        </row>
        <row r="548">
          <cell r="B548" t="str">
            <v>39160010100000</v>
          </cell>
          <cell r="C548"/>
          <cell r="D548" t="str">
            <v>PC F.WASH BAMBO CHARC 96 TUBEX100GR "1005911"PCF01</v>
          </cell>
        </row>
        <row r="549">
          <cell r="B549" t="str">
            <v>19014090080000</v>
          </cell>
          <cell r="C549"/>
          <cell r="D549" t="str">
            <v>NATUR H.VIT OLIVE OIL VIT.E 48 PCS X 80ML"NTRHV02</v>
          </cell>
        </row>
        <row r="550">
          <cell r="B550" t="str">
            <v>39023000060000</v>
          </cell>
          <cell r="C550"/>
          <cell r="D550" t="str">
            <v>BENGKOANGB CREAM MASK 140 TUBEX60GR "1006701"BB04</v>
          </cell>
        </row>
        <row r="551">
          <cell r="B551" t="str">
            <v>39280020175000</v>
          </cell>
          <cell r="C551"/>
          <cell r="D551" t="str">
            <v>PC SHMP LANDEP 108BTLX175ML"1006056"1006728"PCS02</v>
          </cell>
        </row>
        <row r="552">
          <cell r="B552" t="str">
            <v>P2013005005010</v>
          </cell>
          <cell r="C552"/>
          <cell r="D552" t="str">
            <v>BLAGIO HM EDP STAMINA 50ML X 48 BTL</v>
          </cell>
        </row>
        <row r="553">
          <cell r="B553" t="str">
            <v>P2031003020010</v>
          </cell>
          <cell r="C553"/>
          <cell r="D553" t="str">
            <v>CSBNCA FM B. MIST ENERGETIC 200ML X 48 BTL</v>
          </cell>
        </row>
        <row r="554">
          <cell r="B554" t="str">
            <v>P2041001010010</v>
          </cell>
          <cell r="C554"/>
          <cell r="D554" t="str">
            <v>CSBNCA HM B. MIST AMBITIOUS 100ML X 72 BTL</v>
          </cell>
        </row>
        <row r="555">
          <cell r="B555" t="str">
            <v>P2048005005010</v>
          </cell>
          <cell r="C555"/>
          <cell r="D555" t="str">
            <v>CSBNCA HM PMD OIL BASED PINK 50GR X 48 POT</v>
          </cell>
        </row>
        <row r="556">
          <cell r="B556" t="str">
            <v>P2071005017510</v>
          </cell>
          <cell r="C556"/>
          <cell r="D556" t="str">
            <v>REGAZZA FM BODY SPRAY PURITY 175ML X 72 BTL</v>
          </cell>
        </row>
        <row r="557">
          <cell r="B557" t="str">
            <v>17033020030000</v>
          </cell>
          <cell r="C557"/>
          <cell r="D557" t="str">
            <v>KUACI REBO MILK 36 PCS X 30GR"KR27</v>
          </cell>
        </row>
        <row r="558">
          <cell r="B558" t="str">
            <v>U3053107008010</v>
          </cell>
          <cell r="C558"/>
          <cell r="D558" t="str">
            <v>K240GCB DH FRSHNR GTG REF WHITE BLOSOM 80GRX120PCS</v>
          </cell>
        </row>
        <row r="559">
          <cell r="B559" t="str">
            <v>U3071005015010</v>
          </cell>
          <cell r="C559"/>
          <cell r="D559" t="str">
            <v>K22N DH KAMPER LEMARI FRESH &amp; CLEAN 150GRX120PCS</v>
          </cell>
        </row>
        <row r="560">
          <cell r="B560" t="str">
            <v>19015010015000</v>
          </cell>
          <cell r="C560"/>
          <cell r="D560" t="str">
            <v>NATUR H. MASK ALOE VERA 144 PCS X 22ML"NTRHM04</v>
          </cell>
        </row>
        <row r="561">
          <cell r="B561" t="str">
            <v>39170070150010</v>
          </cell>
          <cell r="C561"/>
          <cell r="D561" t="str">
            <v>PC HBL WHITENING 56 BTLX150ML "1006020"PCH07</v>
          </cell>
        </row>
        <row r="562">
          <cell r="B562" t="str">
            <v>39031200001000</v>
          </cell>
          <cell r="C562"/>
          <cell r="D562" t="str">
            <v>BQ B EYEBROW PEN SOGA 2400 PCSX1,3GR"1005904"BQ202</v>
          </cell>
        </row>
        <row r="563">
          <cell r="B563" t="str">
            <v>39032350005000</v>
          </cell>
          <cell r="C563"/>
          <cell r="D563" t="str">
            <v>BQ COLOR COR CON ORANGE 768 PCSX5ML "1005870"BQ402</v>
          </cell>
        </row>
        <row r="564">
          <cell r="B564" t="str">
            <v>U3061000022510</v>
          </cell>
          <cell r="C564"/>
          <cell r="D564" t="str">
            <v>F608 DH FRESHGO MTC 225MLX12PCS</v>
          </cell>
        </row>
        <row r="565">
          <cell r="B565" t="str">
            <v>U3071005030010</v>
          </cell>
          <cell r="C565"/>
          <cell r="D565" t="str">
            <v>K21N DH KAMPER LEMARI FRESH &amp; CLEAN 300GRX60PCS</v>
          </cell>
        </row>
        <row r="566">
          <cell r="B566" t="str">
            <v>44062100100000</v>
          </cell>
          <cell r="C566"/>
          <cell r="D566" t="str">
            <v>PUDDING LAPIS GULA JAWA 36 PCS X 100GR"PL02</v>
          </cell>
        </row>
        <row r="567">
          <cell r="B567" t="str">
            <v>39280030075000</v>
          </cell>
          <cell r="C567"/>
          <cell r="D567" t="str">
            <v>PC SHAMPOO TEH HIJAU 128 BTL X 75ML "1007268"PCS18</v>
          </cell>
        </row>
        <row r="568">
          <cell r="B568" t="str">
            <v>P2013108005010</v>
          </cell>
          <cell r="C568"/>
          <cell r="D568" t="str">
            <v>BLAGIO HM EDP PRESTIGE DARK BLUE 50ML X 24 BTL</v>
          </cell>
        </row>
        <row r="569">
          <cell r="B569" t="str">
            <v>19015020015000</v>
          </cell>
          <cell r="C569"/>
          <cell r="D569" t="str">
            <v>NATUR H.MASK GINSENG 144 PCS X 22ML"NTRHM05</v>
          </cell>
        </row>
        <row r="570">
          <cell r="B570" t="str">
            <v>39180010150000</v>
          </cell>
          <cell r="C570"/>
          <cell r="D570" t="str">
            <v>PC LULUR B.KOANG WHT 180 TUBEX150GR"1004335"PCL01</v>
          </cell>
        </row>
        <row r="571">
          <cell r="B571" t="str">
            <v>P2018006005010</v>
          </cell>
          <cell r="C571"/>
          <cell r="D571" t="str">
            <v>BLAGIO HM ROLL ON VENTURA 50ML X 72 BTL</v>
          </cell>
        </row>
        <row r="572">
          <cell r="B572" t="str">
            <v>P2041002005010</v>
          </cell>
          <cell r="C572"/>
          <cell r="D572" t="str">
            <v>CSBNCA HM B. MIST AQUA 50ML X 72 BTL</v>
          </cell>
        </row>
        <row r="573">
          <cell r="B573" t="str">
            <v>P2048006005010</v>
          </cell>
          <cell r="C573"/>
          <cell r="D573" t="str">
            <v>CSBNCA HM PMD OIL BASED RED 50GR X 48 POT</v>
          </cell>
        </row>
        <row r="574">
          <cell r="B574" t="str">
            <v>19015090015000</v>
          </cell>
          <cell r="C574"/>
          <cell r="D574" t="str">
            <v>NATUR H.MASK OLIVE OIL VIT.E 144 PCSX22ML"NTRHM06</v>
          </cell>
        </row>
        <row r="575">
          <cell r="B575" t="str">
            <v>U3061101022510</v>
          </cell>
          <cell r="C575"/>
          <cell r="D575" t="str">
            <v>F607CB DH FRESHGO MTC AER CHERY BLOSOM 225MLX24PCS</v>
          </cell>
        </row>
        <row r="576">
          <cell r="B576" t="str">
            <v>U3071302008010</v>
          </cell>
          <cell r="C576"/>
          <cell r="D576" t="str">
            <v>K230N DH KAMPER LEMARI CASE BERY BLOSOM 80GRX96PCS</v>
          </cell>
        </row>
        <row r="577">
          <cell r="B577" t="str">
            <v>39034400035010</v>
          </cell>
          <cell r="C577"/>
          <cell r="D577" t="str">
            <v>BQ H.C.F DEWY F. IVORY 180 BTLX35ML "1005897"BQ602</v>
          </cell>
        </row>
        <row r="578">
          <cell r="B578" t="str">
            <v>39190020015010</v>
          </cell>
          <cell r="C578"/>
          <cell r="D578" t="str">
            <v>PC MASKER JERAWAT I.W 1008 SCHX15GR "1006027"PCM04</v>
          </cell>
        </row>
        <row r="579">
          <cell r="B579" t="str">
            <v>39300010050000</v>
          </cell>
          <cell r="C579"/>
          <cell r="D579" t="str">
            <v>PC SPRAY OXY WITH G.TEA 192 PCSX50ML"1006029"PCS13</v>
          </cell>
        </row>
        <row r="580">
          <cell r="B580" t="str">
            <v>P2013109005010</v>
          </cell>
          <cell r="C580"/>
          <cell r="D580" t="str">
            <v>BLAGIO HM EDP PRESTIGE WILD RED 50ML X 24 BTL</v>
          </cell>
        </row>
        <row r="581">
          <cell r="B581" t="str">
            <v>P2019001010010</v>
          </cell>
          <cell r="C581"/>
          <cell r="D581" t="str">
            <v>BLAGIO HM SPORT EDT BIANCO 100ML X 24 BTL</v>
          </cell>
        </row>
        <row r="582">
          <cell r="B582" t="str">
            <v>P2031005005010</v>
          </cell>
          <cell r="C582"/>
          <cell r="D582" t="str">
            <v>CSBNCA FM B. MIST ILLUSSION 50ML X 72 BTL</v>
          </cell>
        </row>
        <row r="583">
          <cell r="B583" t="str">
            <v>39041010035000</v>
          </cell>
          <cell r="C583"/>
          <cell r="D583" t="str">
            <v>TASIK K.LANGSAT BERMINYAK 384 BTLX35ML"1000387"T01</v>
          </cell>
        </row>
        <row r="584">
          <cell r="B584" t="str">
            <v>39190170015010</v>
          </cell>
          <cell r="C584"/>
          <cell r="D584" t="str">
            <v>PC MASKER TOMAT 1008 SCHX15GR "1006028"PCM05</v>
          </cell>
        </row>
        <row r="585">
          <cell r="B585" t="str">
            <v>P2014002010010</v>
          </cell>
          <cell r="C585"/>
          <cell r="D585" t="str">
            <v>BLAGIO HM EDT BOLD 100ML X 24 BTL</v>
          </cell>
        </row>
        <row r="586">
          <cell r="B586" t="str">
            <v>U3061102022510</v>
          </cell>
          <cell r="C586"/>
          <cell r="D586" t="str">
            <v>F607CT DH FRESHGO MTC AER EXOTC CITRUS 225MLX24PCS</v>
          </cell>
        </row>
        <row r="587">
          <cell r="B587" t="str">
            <v>39321110245000N</v>
          </cell>
          <cell r="C587"/>
          <cell r="D587" t="str">
            <v>PUTERI B. SPLASH ORCHID 12 BTLX245ML "1005989"P12</v>
          </cell>
        </row>
        <row r="588">
          <cell r="B588" t="str">
            <v>19016010060000</v>
          </cell>
          <cell r="C588"/>
          <cell r="D588" t="str">
            <v>NATUR H.RECOVERY A.VERA OIL 24 PCS X 60ML"NTRHR07</v>
          </cell>
        </row>
        <row r="589">
          <cell r="B589" t="str">
            <v>P2019002010010</v>
          </cell>
          <cell r="C589"/>
          <cell r="D589" t="str">
            <v>BLAGIO HM SPORT EDT BLU 100ML X 24 BTL</v>
          </cell>
        </row>
        <row r="590">
          <cell r="B590" t="str">
            <v>U3071303008010</v>
          </cell>
          <cell r="C590"/>
          <cell r="D590" t="str">
            <v>K233N DH KAMPER LEMARI CASE CERY BLSOM 80GRX120PCS</v>
          </cell>
        </row>
        <row r="591">
          <cell r="B591" t="str">
            <v>44063110130000</v>
          </cell>
          <cell r="C591"/>
          <cell r="D591" t="str">
            <v>PUDDING SANTAN KACANG HIJAU 36 PCS X 130GR"PSA01</v>
          </cell>
        </row>
        <row r="592">
          <cell r="B592" t="str">
            <v>P2041003005010</v>
          </cell>
          <cell r="C592"/>
          <cell r="D592" t="str">
            <v>CSBNCA HM B. MIST DYNAMIC 50ML X 72 BTL</v>
          </cell>
        </row>
        <row r="593">
          <cell r="B593" t="str">
            <v>A1150001000011B</v>
          </cell>
          <cell r="C593"/>
          <cell r="D593" t="str">
            <v>B&gt; ABC KAOS CORDIAL SACHET SG X 1 PCS</v>
          </cell>
        </row>
        <row r="594">
          <cell r="B594" t="str">
            <v>P2049102010010</v>
          </cell>
          <cell r="C594"/>
          <cell r="D594" t="str">
            <v>CSBNCA HM SPRAY COLG BLACK SR BLUE 100ML X 72 BTL</v>
          </cell>
        </row>
        <row r="595">
          <cell r="B595" t="str">
            <v>P2014003005010</v>
          </cell>
          <cell r="C595"/>
          <cell r="D595" t="str">
            <v>BLAGIO HM EDT ENERGY 50ML X 48 BTL</v>
          </cell>
        </row>
        <row r="596">
          <cell r="B596" t="str">
            <v>39321150245000</v>
          </cell>
          <cell r="C596"/>
          <cell r="D596" t="str">
            <v>PUTERI B.SPLASH WHT LILY 72 BTLX245ML"1005992"P14</v>
          </cell>
        </row>
        <row r="597">
          <cell r="B597" t="str">
            <v>19016020060000</v>
          </cell>
          <cell r="C597"/>
          <cell r="D597" t="str">
            <v>NATUR H.RECOVERY GINSENG OIL 24 PCS X 60ML"NTRHR08</v>
          </cell>
        </row>
        <row r="598">
          <cell r="B598" t="str">
            <v>U3073012030010</v>
          </cell>
          <cell r="C598"/>
          <cell r="D598" t="str">
            <v>K330N DH KAMPER TOILET FRESH &amp; CLEAN 300GRX60PCS</v>
          </cell>
        </row>
        <row r="599">
          <cell r="B599" t="str">
            <v>39210010200000</v>
          </cell>
          <cell r="C599"/>
          <cell r="D599" t="str">
            <v>PC OBAT KUMUR DAUN SRH 20 BTLX200ML"1003469"PCO01</v>
          </cell>
        </row>
        <row r="600">
          <cell r="B600" t="str">
            <v>U3020005007510</v>
          </cell>
          <cell r="C600"/>
          <cell r="D600" t="str">
            <v>F601FB DH AIR F FANTASY BLUE 75GRX72PCS</v>
          </cell>
        </row>
        <row r="601">
          <cell r="B601" t="str">
            <v>U3020003007510</v>
          </cell>
          <cell r="C601"/>
          <cell r="D601" t="str">
            <v>F601A DH AIR F APPLE 75GRX72PCS</v>
          </cell>
        </row>
        <row r="602">
          <cell r="B602" t="str">
            <v>U3020004007510</v>
          </cell>
          <cell r="C602"/>
          <cell r="D602" t="str">
            <v>F601CB DH AIR F CHERRY BLOSSOM 75GRX72PCS</v>
          </cell>
        </row>
        <row r="603">
          <cell r="B603" t="str">
            <v>U3020007007510</v>
          </cell>
          <cell r="C603"/>
          <cell r="D603" t="str">
            <v>F601L DH AIR F LEMON 75GRX72PCS</v>
          </cell>
        </row>
        <row r="604">
          <cell r="B604" t="str">
            <v>U3020007007511</v>
          </cell>
          <cell r="C604"/>
          <cell r="D604" t="str">
            <v>F601L-BND DH AIR F LEMON 75GRX72PCS BND</v>
          </cell>
        </row>
        <row r="605">
          <cell r="B605" t="str">
            <v>U3020008007510</v>
          </cell>
          <cell r="C605"/>
          <cell r="D605" t="str">
            <v>F601O DH AIR F ORANGE 75GRX72PCS</v>
          </cell>
        </row>
        <row r="606">
          <cell r="B606" t="str">
            <v>P2021001010010</v>
          </cell>
          <cell r="C606"/>
          <cell r="D606" t="str">
            <v>CAMELLIA BODY MIST J SARIES ASUKA 100ML X 72 BTL</v>
          </cell>
        </row>
        <row r="607">
          <cell r="B607" t="str">
            <v>U3011102022510</v>
          </cell>
          <cell r="C607"/>
          <cell r="D607" t="str">
            <v>F607CP DH AEROSOL MTC HER CNDNA PAD 225MLX24PCS</v>
          </cell>
        </row>
        <row r="608">
          <cell r="B608" t="str">
            <v>U3020006007510</v>
          </cell>
          <cell r="C608"/>
          <cell r="D608" t="str">
            <v>F601FP DH AIR F FRUIT PUNCH 75GRX72PCS</v>
          </cell>
        </row>
        <row r="609">
          <cell r="B609" t="str">
            <v>19016040060000</v>
          </cell>
          <cell r="C609"/>
          <cell r="D609" t="str">
            <v>NATUR H.RECOVERY OLIVE OIL 24 PCS X 60ML"NTRHR09</v>
          </cell>
        </row>
        <row r="610">
          <cell r="B610" t="str">
            <v>39220010150000</v>
          </cell>
          <cell r="C610"/>
          <cell r="D610" t="str">
            <v>PC PASTA GIGI SIRIH 72 TUBEX150GR "1006030"PCP02</v>
          </cell>
        </row>
        <row r="611">
          <cell r="B611" t="str">
            <v>39322110100000</v>
          </cell>
          <cell r="C611"/>
          <cell r="D611" t="str">
            <v>PUTERI B. SPRAY ORCHID 108 BTLX100ML "1005995"P17</v>
          </cell>
        </row>
        <row r="612">
          <cell r="B612" t="str">
            <v>P2023001010010</v>
          </cell>
          <cell r="C612"/>
          <cell r="D612" t="str">
            <v>CAMELLIA B. MIST ALLURE 100ML X 72 BTL</v>
          </cell>
        </row>
        <row r="613">
          <cell r="B613" t="str">
            <v>P2032002020010</v>
          </cell>
          <cell r="C613"/>
          <cell r="D613" t="str">
            <v>CSBNCA FM BODY SPRAY ROSE 200ML X 72 BTL</v>
          </cell>
        </row>
        <row r="614">
          <cell r="B614" t="str">
            <v>P2035001010010</v>
          </cell>
          <cell r="C614"/>
          <cell r="D614" t="str">
            <v>CSBNCA FM EDT CLASSIC 100ML X 24 BTL</v>
          </cell>
        </row>
        <row r="615">
          <cell r="B615" t="str">
            <v>U3050106008010</v>
          </cell>
          <cell r="C615"/>
          <cell r="D615" t="str">
            <v>K240BB"K240-PB DH KPR LMR REF BRY BLSM 80GRX120PCS</v>
          </cell>
        </row>
        <row r="616">
          <cell r="B616" t="str">
            <v>U3051101008010</v>
          </cell>
          <cell r="C616"/>
          <cell r="D616" t="str">
            <v>K24SA DH FRSHNR FRUITY REF APPLE 80GRX120PCS</v>
          </cell>
        </row>
        <row r="617">
          <cell r="B617" t="str">
            <v>U3073102015010</v>
          </cell>
          <cell r="C617"/>
          <cell r="D617" t="str">
            <v>K313GL"K313FL DH KPR TLT 3P GRN LVNDR 120GRX240PCS</v>
          </cell>
        </row>
        <row r="618">
          <cell r="B618" t="str">
            <v>44063120130000</v>
          </cell>
          <cell r="C618"/>
          <cell r="D618" t="str">
            <v>PUDDING SANTAN PANDAN 36 PCS X 130GR"PSA02</v>
          </cell>
        </row>
        <row r="619">
          <cell r="B619" t="str">
            <v>39322140100000</v>
          </cell>
          <cell r="C619"/>
          <cell r="D619" t="str">
            <v>PUTERI B. SPRAY ROSE 108 BTLX100ML "1005996"P18</v>
          </cell>
        </row>
        <row r="620">
          <cell r="B620" t="str">
            <v>19011050008000B</v>
          </cell>
          <cell r="C620"/>
          <cell r="D620" t="str">
            <v>NATUR SHMP MORINGA 1 PCS X 8ML "GNAD003B&gt; NTR42</v>
          </cell>
        </row>
        <row r="621">
          <cell r="B621" t="str">
            <v>19017010140001</v>
          </cell>
          <cell r="C621"/>
          <cell r="D621" t="str">
            <v>NATUR 2IN1 ALOE VERA 24 PCS X 140ML BANDED"NTR202</v>
          </cell>
        </row>
        <row r="622">
          <cell r="B622" t="str">
            <v>39230010060000</v>
          </cell>
          <cell r="C622"/>
          <cell r="D622" t="str">
            <v>PC PEEL MASK BAMBOO 144 TUBEX60GR"1005913"PCP03</v>
          </cell>
        </row>
        <row r="623">
          <cell r="B623" t="str">
            <v>P2014003010010</v>
          </cell>
          <cell r="C623"/>
          <cell r="D623" t="str">
            <v>BLAGIO HM EDT ENERGY 100ML X 24 BTL</v>
          </cell>
        </row>
        <row r="624">
          <cell r="B624" t="str">
            <v>P2031005020010</v>
          </cell>
          <cell r="C624"/>
          <cell r="D624" t="str">
            <v>CSBNCA FM B. MIST ILLUSSION 200ML X 48 BTL</v>
          </cell>
        </row>
        <row r="625">
          <cell r="B625" t="str">
            <v>U3052102008010</v>
          </cell>
          <cell r="C625"/>
          <cell r="D625" t="str">
            <v>K24SGWP DH FRSHNR FRUIT GTG REF GRAPE 80GRX120PCS</v>
          </cell>
        </row>
        <row r="626">
          <cell r="B626" t="str">
            <v>U3061106022510</v>
          </cell>
          <cell r="C626"/>
          <cell r="D626" t="str">
            <v>F607SG DH FRESHGO MTC AER SWEET GARDEN 225MLX24PCS</v>
          </cell>
        </row>
        <row r="627">
          <cell r="B627" t="str">
            <v>U3073203020010</v>
          </cell>
          <cell r="C627"/>
          <cell r="D627" t="str">
            <v>K31N"K31CL DH KPR TOILET 5P CLSC FRSH 200GRX120PCS</v>
          </cell>
        </row>
        <row r="628">
          <cell r="B628" t="str">
            <v>P2023002010010</v>
          </cell>
          <cell r="C628"/>
          <cell r="D628" t="str">
            <v>CAMELLIA B. MIST EXOTIC 100ML X 72 BTL</v>
          </cell>
        </row>
        <row r="629">
          <cell r="B629" t="str">
            <v>P2041003010010</v>
          </cell>
          <cell r="C629"/>
          <cell r="D629" t="str">
            <v>CSBNCA HM B. MIST DYNAMIC 100ML X 72 BTL</v>
          </cell>
        </row>
        <row r="630">
          <cell r="B630" t="str">
            <v>U3051104008010</v>
          </cell>
          <cell r="C630"/>
          <cell r="D630" t="str">
            <v>K24SO DH FRSHNR FRUITY REF ORANGE 80GRX120PCS</v>
          </cell>
        </row>
        <row r="631">
          <cell r="B631" t="str">
            <v>U3072102020010</v>
          </cell>
          <cell r="C631"/>
          <cell r="D631" t="str">
            <v>K316LAN DH KAMPER RUANGAN AS LVENDER 200 GRX120PCS</v>
          </cell>
        </row>
        <row r="632">
          <cell r="B632" t="str">
            <v>39230020060000</v>
          </cell>
          <cell r="C632"/>
          <cell r="D632" t="str">
            <v>PC PEEL MASK LEMON 140 TUBEX60GR "1006033"PCP04</v>
          </cell>
        </row>
        <row r="633">
          <cell r="B633" t="str">
            <v>39323130100010</v>
          </cell>
          <cell r="C633"/>
          <cell r="D633" t="str">
            <v>PUTERI SHAKE COL REFRESH 108 PCSX100ML"1002233"P19</v>
          </cell>
        </row>
        <row r="634">
          <cell r="B634" t="str">
            <v>U3071005010010</v>
          </cell>
          <cell r="C634"/>
          <cell r="D634" t="str">
            <v>K205N DH KAMPER LEMARI FRESH &amp; CLEAN 100GRX180PCS</v>
          </cell>
        </row>
        <row r="635">
          <cell r="B635" t="str">
            <v>U3071404015010</v>
          </cell>
          <cell r="C635"/>
          <cell r="D635" t="str">
            <v>MD3FF DH KAMPER LEMARI MG FRESH FLORAL 150GRX96PCS</v>
          </cell>
        </row>
        <row r="636">
          <cell r="B636" t="str">
            <v>U3071005050010</v>
          </cell>
          <cell r="C636"/>
          <cell r="D636" t="str">
            <v>K215N DH KAMPER LEMARI FRESH &amp; CLEAN 500GRX36PCS</v>
          </cell>
        </row>
        <row r="637">
          <cell r="B637" t="str">
            <v>U3072101020010</v>
          </cell>
          <cell r="C637"/>
          <cell r="D637" t="str">
            <v>K316CI"K316AY DH KPR RNGN AS CTRONELA 200GRX120PCS</v>
          </cell>
        </row>
        <row r="638">
          <cell r="B638" t="str">
            <v>U3073012002510</v>
          </cell>
          <cell r="C638"/>
          <cell r="D638" t="str">
            <v>K19WN DH KAMPER TOILET FRESH &amp; CLEAN 25GRX600PCS</v>
          </cell>
        </row>
        <row r="639">
          <cell r="B639" t="str">
            <v>P2023003010010</v>
          </cell>
          <cell r="C639"/>
          <cell r="D639" t="str">
            <v>CAMELLIA B. MIST HAPPY 100ML X 72 BTL</v>
          </cell>
        </row>
        <row r="640">
          <cell r="B640" t="str">
            <v>U3073011008010</v>
          </cell>
          <cell r="C640"/>
          <cell r="D640" t="str">
            <v>K381 DH KAMPER TOILET LOVE 80GRX144PCS</v>
          </cell>
        </row>
        <row r="641">
          <cell r="B641" t="str">
            <v>U3073012015010</v>
          </cell>
          <cell r="C641"/>
          <cell r="D641" t="str">
            <v>K315 DH KAMPER TOILET FRESH &amp; CLEAN 150GRX120PCS</v>
          </cell>
        </row>
        <row r="642">
          <cell r="B642" t="str">
            <v>P2032003010010</v>
          </cell>
          <cell r="C642"/>
          <cell r="D642" t="str">
            <v>CSBNCA FM BODY SPRAY ROUGE 100ML X 144 BTL</v>
          </cell>
        </row>
        <row r="643">
          <cell r="B643" t="str">
            <v>P2014004010010</v>
          </cell>
          <cell r="C643"/>
          <cell r="D643" t="str">
            <v>BLAGIO HM EDT RAVE 100ML X 24 BTL</v>
          </cell>
        </row>
        <row r="644">
          <cell r="B644" t="str">
            <v>19020010035000</v>
          </cell>
          <cell r="C644"/>
          <cell r="D644" t="str">
            <v>AZALEA SMOOTH FOOT CREAM 48 PCS X 35GR"AZ01</v>
          </cell>
        </row>
        <row r="645">
          <cell r="B645" t="str">
            <v>39240020125000</v>
          </cell>
          <cell r="C645"/>
          <cell r="D645" t="str">
            <v>PC PEELING MUNDISARI 120 TUBEX125GR "1006035"PCP08</v>
          </cell>
        </row>
        <row r="646">
          <cell r="B646" t="str">
            <v>39325150100010</v>
          </cell>
          <cell r="C646"/>
          <cell r="D646" t="str">
            <v>PUTERI B. MIST EDGY 108 PCSX100ML"1004909"P27</v>
          </cell>
        </row>
        <row r="647">
          <cell r="B647" t="str">
            <v>U3073714004810</v>
          </cell>
          <cell r="C647"/>
          <cell r="D647" t="str">
            <v>K241ZL DH KAMPER TOILET REF LEMON 48GRX120PCS</v>
          </cell>
        </row>
        <row r="648">
          <cell r="B648" t="str">
            <v>U3073609015010</v>
          </cell>
          <cell r="C648"/>
          <cell r="D648" t="str">
            <v>K33W DH KAMPER TOILET N 5P COLOUR 150GRX120PCS</v>
          </cell>
        </row>
        <row r="649">
          <cell r="B649" t="str">
            <v>U3073612015010</v>
          </cell>
          <cell r="C649"/>
          <cell r="D649" t="str">
            <v>K33FC DH KAMPER TOILET N 5P FRSH&amp;CLEN 150GRX120PCS</v>
          </cell>
        </row>
        <row r="650">
          <cell r="B650" t="str">
            <v>P2023006010010</v>
          </cell>
          <cell r="C650"/>
          <cell r="D650" t="str">
            <v>CAMELLIA B. MIST PURE 100ML X 72 BTL</v>
          </cell>
        </row>
        <row r="651">
          <cell r="B651" t="str">
            <v>U3073713004810</v>
          </cell>
          <cell r="C651"/>
          <cell r="D651" t="str">
            <v>K241LV DH KAMPER TOILET REF LAVENDER 48GRX120PCS</v>
          </cell>
        </row>
        <row r="652">
          <cell r="B652" t="str">
            <v>P2032003020010</v>
          </cell>
          <cell r="C652"/>
          <cell r="D652" t="str">
            <v>CSBNCA FM BODY SPRAY ROUGE 200ML X 72 BTL</v>
          </cell>
        </row>
        <row r="653">
          <cell r="B653" t="str">
            <v>39250010035000</v>
          </cell>
          <cell r="C653"/>
          <cell r="D653" t="str">
            <v>PC PELEMBAB WHITENING 288 BTLX35ML "1006038"PCP09</v>
          </cell>
        </row>
        <row r="654">
          <cell r="B654" t="str">
            <v>39331030200012</v>
          </cell>
          <cell r="C654"/>
          <cell r="D654" t="str">
            <v>RM LULUR S GADING 12 BTLX200ML +50ML"1004761"RM05</v>
          </cell>
        </row>
        <row r="655">
          <cell r="B655" t="str">
            <v>19020020035000</v>
          </cell>
          <cell r="C655"/>
          <cell r="D655" t="str">
            <v>AZALEA HIDROGEL 48 PCS X 35GR"AZ02</v>
          </cell>
        </row>
        <row r="656">
          <cell r="B656" t="str">
            <v>P2014005005010</v>
          </cell>
          <cell r="C656"/>
          <cell r="D656" t="str">
            <v>BLAGIO HM EDT STAMINA 50ML X 48 BTL</v>
          </cell>
        </row>
        <row r="657">
          <cell r="B657" t="str">
            <v>U3090003027010</v>
          </cell>
          <cell r="C657"/>
          <cell r="D657" t="str">
            <v>D115 DH SERAP LEMBAB SEBAR WANGI 270GRX48PCS</v>
          </cell>
        </row>
        <row r="658">
          <cell r="B658" t="str">
            <v>U3090002025010</v>
          </cell>
          <cell r="C658"/>
          <cell r="D658" t="str">
            <v>D112H-N DH SERAP LEMBAB CHARCOAL BLACK 250GRX48PCS</v>
          </cell>
        </row>
        <row r="659">
          <cell r="B659" t="str">
            <v>39130050200000</v>
          </cell>
          <cell r="C659"/>
          <cell r="D659" t="str">
            <v>PC BODY SCRUB PEPAYA 96 PCSX200GR "1006049"PCB12</v>
          </cell>
        </row>
        <row r="660">
          <cell r="B660" t="str">
            <v>U3090103027010</v>
          </cell>
          <cell r="C660"/>
          <cell r="D660" t="str">
            <v>D116 DH SERAP LEMBAB REF SEBAR WANGI 270GRX72PCS</v>
          </cell>
        </row>
        <row r="661">
          <cell r="B661" t="str">
            <v>U3090101025010</v>
          </cell>
          <cell r="C661"/>
          <cell r="D661" t="str">
            <v>D113 DH SERAP LEMBAB REF LIGHTLY SCNTD 250GRX72PCS</v>
          </cell>
        </row>
        <row r="662">
          <cell r="B662" t="str">
            <v>U3091201015010</v>
          </cell>
          <cell r="C662"/>
          <cell r="D662" t="str">
            <v>K22EX DH KAMPER LEMARI NAP HATI 150GRX120PCS</v>
          </cell>
        </row>
        <row r="663">
          <cell r="B663" t="str">
            <v>U3101002007510</v>
          </cell>
          <cell r="C663"/>
          <cell r="D663" t="str">
            <v>LT121 KIRIKO LEM PERANGKAP TIKUS 75GRX48PCS</v>
          </cell>
        </row>
        <row r="664">
          <cell r="B664" t="str">
            <v>P2023007010010</v>
          </cell>
          <cell r="C664"/>
          <cell r="D664" t="str">
            <v>CAMELLIA B. MIST REFRESH 100ML X 72 BTL</v>
          </cell>
        </row>
        <row r="665">
          <cell r="B665" t="str">
            <v>U3080006000010</v>
          </cell>
          <cell r="C665"/>
          <cell r="D665" t="str">
            <v>MP-B40 DH MINNIE PUFF TWO COLOUR X72PCS</v>
          </cell>
        </row>
        <row r="666">
          <cell r="B666" t="str">
            <v>U3073204020010</v>
          </cell>
          <cell r="C666"/>
          <cell r="D666" t="str">
            <v>K31CV"K31KP DH KPR TOILET 5P COF VNLA 200GRX120PCS</v>
          </cell>
        </row>
        <row r="667">
          <cell r="B667" t="str">
            <v>39260010150000</v>
          </cell>
          <cell r="C667"/>
          <cell r="D667" t="str">
            <v>PC PEMBERSIH J. NIPIS 108 BTLX150ML "1006039"PCP10</v>
          </cell>
        </row>
        <row r="668">
          <cell r="B668" t="str">
            <v>39350030100000</v>
          </cell>
          <cell r="C668"/>
          <cell r="D668" t="str">
            <v>SANITIZER OLIVE 108 TUBEX100ML "1006346"S03</v>
          </cell>
        </row>
        <row r="669">
          <cell r="B669" t="str">
            <v>P2023008010010</v>
          </cell>
          <cell r="C669"/>
          <cell r="D669" t="str">
            <v>CAMELLIA B. MIST SEDUCTIVE 100ML X 72 BTL</v>
          </cell>
        </row>
        <row r="670">
          <cell r="B670" t="str">
            <v>U3111005013510</v>
          </cell>
          <cell r="C670"/>
          <cell r="D670" t="str">
            <v>SG528 SG KAMPER TOILET DOUBLE BALL 135GRX24PCS</v>
          </cell>
        </row>
        <row r="671">
          <cell r="B671" t="str">
            <v>U3111101010010</v>
          </cell>
          <cell r="C671"/>
          <cell r="D671" t="str">
            <v>SG505 SG KAMPER TOILET NAP PUTIH 100GRX180PCS</v>
          </cell>
        </row>
        <row r="672">
          <cell r="B672" t="str">
            <v>P2032004006510</v>
          </cell>
          <cell r="C672"/>
          <cell r="D672" t="str">
            <v>CSBNCA FM BODY SPRAY TOSCA 65ML X 144 BTL</v>
          </cell>
        </row>
        <row r="673">
          <cell r="B673" t="str">
            <v>U3111102015010</v>
          </cell>
          <cell r="C673"/>
          <cell r="D673" t="str">
            <v>SG522W SG KAMPER TOILET NAP COLOUR 150GRX120PCS</v>
          </cell>
        </row>
        <row r="674">
          <cell r="B674" t="str">
            <v>44061010145000</v>
          </cell>
          <cell r="C674"/>
          <cell r="D674" t="str">
            <v>PUDDING SUSU COKLAT 36 PCS X 145GR"PS01</v>
          </cell>
        </row>
        <row r="675">
          <cell r="B675" t="str">
            <v>39130060200000</v>
          </cell>
          <cell r="C675"/>
          <cell r="D675" t="str">
            <v>PC BODY SCRUB ZAITUN 96 PCSX200GR "1006069"PCB13</v>
          </cell>
        </row>
        <row r="676">
          <cell r="B676" t="str">
            <v>39041020035000</v>
          </cell>
          <cell r="C676"/>
          <cell r="D676" t="str">
            <v>TASIK K.LANGSAT K.KERING 32 BTLX35ML "1006401"T02</v>
          </cell>
        </row>
        <row r="677">
          <cell r="B677" t="str">
            <v>17022010030000</v>
          </cell>
          <cell r="C677"/>
          <cell r="D677" t="str">
            <v>KUACI REBO ORIGINAL 36 PCS X 30GR"KR26</v>
          </cell>
        </row>
        <row r="678">
          <cell r="B678" t="str">
            <v>39280010175000</v>
          </cell>
          <cell r="C678"/>
          <cell r="D678" t="str">
            <v>PC SHAMPO BAYAM 108BTLX175ML"1006003"1006727"PCS01</v>
          </cell>
        </row>
        <row r="679">
          <cell r="B679" t="str">
            <v>39361030020000</v>
          </cell>
          <cell r="C679"/>
          <cell r="D679" t="str">
            <v>W.DROP SERUM POREXFOR R. 360 BTLX20ML"1006726"WD02</v>
          </cell>
        </row>
        <row r="680">
          <cell r="B680" t="str">
            <v>P2016001004010</v>
          </cell>
          <cell r="C680"/>
          <cell r="D680" t="str">
            <v>BLAGIO HM PMD KIDZ BUBLEGUM 40GR X 72 POT</v>
          </cell>
        </row>
        <row r="681">
          <cell r="B681" t="str">
            <v>44061080145000</v>
          </cell>
          <cell r="C681"/>
          <cell r="D681" t="str">
            <v>PUDDING SUSU BELGIAN CHOCOLATE 36 PCS X 130GR"PS08</v>
          </cell>
        </row>
        <row r="682">
          <cell r="B682" t="str">
            <v>P3021102100120</v>
          </cell>
          <cell r="C682"/>
          <cell r="D682" t="str">
            <v>GOLDENFIL CRUNCHY CLASSIC CHOCO 1KG X 12 PCS</v>
          </cell>
        </row>
        <row r="683">
          <cell r="B683" t="str">
            <v>P3011010100120</v>
          </cell>
          <cell r="C683"/>
          <cell r="D683" t="str">
            <v>COLLINS DIP GLAZE TIRAMISU 1KG X 12 PCS</v>
          </cell>
        </row>
        <row r="684">
          <cell r="B684" t="str">
            <v>F2050010025021</v>
          </cell>
          <cell r="C684"/>
          <cell r="D684" t="str">
            <v>FON ANCHOR BONEETO COKELAT 25GR X 120 SCH PROMO</v>
          </cell>
        </row>
        <row r="685">
          <cell r="B685" t="str">
            <v>P2024002006010</v>
          </cell>
          <cell r="C685"/>
          <cell r="D685" t="str">
            <v>CAMELLIA EDP 102 60ML X 36 BTL</v>
          </cell>
        </row>
        <row r="686">
          <cell r="B686" t="str">
            <v>39280011001000</v>
          </cell>
          <cell r="C686"/>
          <cell r="D686" t="str">
            <v>PC SHAMPOO BAYAM 8 BTL X 1L "1007039"PCS19</v>
          </cell>
        </row>
        <row r="687">
          <cell r="B687" t="str">
            <v>19011080008000B</v>
          </cell>
          <cell r="C687"/>
          <cell r="D687" t="str">
            <v>NATUR SHMP OLEIFERA&amp;S.ALMOND 48 PCS X 8ML "GNAD001B&gt; NTR43</v>
          </cell>
        </row>
        <row r="688">
          <cell r="B688" t="str">
            <v>13083000000000</v>
          </cell>
          <cell r="C688"/>
          <cell r="D688" t="str">
            <v>EV BATT BP20 1012 48 PACK"EVB19</v>
          </cell>
        </row>
        <row r="689">
          <cell r="B689" t="str">
            <v>13022080000000</v>
          </cell>
          <cell r="C689"/>
          <cell r="D689" t="str">
            <v>EN ALK BP2 E93 C MAX 108 PACK"ENA06</v>
          </cell>
        </row>
        <row r="690">
          <cell r="B690" t="str">
            <v>39110040200000</v>
          </cell>
          <cell r="C690"/>
          <cell r="D690" t="str">
            <v>PC BODY BUTTER PEPAYA 96 PCSX200GR "1006048"PCB04</v>
          </cell>
        </row>
        <row r="691">
          <cell r="B691" t="str">
            <v>39140020085000</v>
          </cell>
          <cell r="C691"/>
          <cell r="D691" t="str">
            <v>PC BODY SOAP KOPI 108 PCSX85GR "1004605"PCB15</v>
          </cell>
        </row>
        <row r="692">
          <cell r="B692" t="str">
            <v>V1050101012610</v>
          </cell>
          <cell r="C692"/>
          <cell r="D692" t="str">
            <v>TEMPO HANKY FACIAL PEAR BLOSSOM 126S X 20 PCS</v>
          </cell>
        </row>
        <row r="693">
          <cell r="B693" t="str">
            <v>V1051100012610</v>
          </cell>
          <cell r="C693"/>
          <cell r="D693" t="str">
            <v>TEMPO HANKY PETIT SCENTED FACIAL 126S X 20 PCS</v>
          </cell>
        </row>
        <row r="694">
          <cell r="B694" t="str">
            <v>39361040020000</v>
          </cell>
          <cell r="C694"/>
          <cell r="D694" t="str">
            <v>W.DROP SERUM MOISTMASTER 360 BTLX20ML"1006723"WD04</v>
          </cell>
        </row>
        <row r="695">
          <cell r="B695" t="str">
            <v>P2024004012510</v>
          </cell>
          <cell r="C695"/>
          <cell r="D695" t="str">
            <v>CAMELLIA EDP 104 125ML X 24 BTL</v>
          </cell>
        </row>
        <row r="696">
          <cell r="B696" t="str">
            <v>P2041004010010</v>
          </cell>
          <cell r="C696"/>
          <cell r="D696" t="str">
            <v>CSBNCA HM B. MIST INTENSE 100ML X 72 BTL</v>
          </cell>
        </row>
        <row r="697">
          <cell r="B697" t="str">
            <v>39060010012000</v>
          </cell>
          <cell r="C697"/>
          <cell r="D697" t="str">
            <v>JAMU KAPLET HERBAMUNO 12 STRIP "1006320"JK01</v>
          </cell>
        </row>
        <row r="698">
          <cell r="B698" t="str">
            <v>39092010015000</v>
          </cell>
          <cell r="C698"/>
          <cell r="D698" t="str">
            <v>JAMU SLIM TEA HONEY LIME 75 PCSX15'S"1006064"JST03</v>
          </cell>
        </row>
        <row r="699">
          <cell r="B699" t="str">
            <v>39260030150000</v>
          </cell>
          <cell r="C699"/>
          <cell r="D699" t="str">
            <v>PC PEMBERSIH MWR MERAH 108 BTLX150ML"1006041"PCP12</v>
          </cell>
        </row>
        <row r="700">
          <cell r="B700" t="str">
            <v>U3073205020010</v>
          </cell>
          <cell r="C700"/>
          <cell r="D700" t="str">
            <v>K31GL"K31FL DH KPR TLT 5P GRDN LVNDR 200GRX120PCS</v>
          </cell>
        </row>
        <row r="701">
          <cell r="B701" t="str">
            <v>44061100145000</v>
          </cell>
          <cell r="C701"/>
          <cell r="D701" t="str">
            <v>PUDDING SUSU KOR STRAWBERRY 36 PCS X 145GR "PS10"</v>
          </cell>
        </row>
        <row r="702">
          <cell r="B702" t="str">
            <v>P2018002005010</v>
          </cell>
          <cell r="C702"/>
          <cell r="D702" t="str">
            <v>BLAGIO HM ROLL ON BOLD 50ML X 72 BTL</v>
          </cell>
        </row>
        <row r="703">
          <cell r="B703" t="str">
            <v>37090061005000B</v>
          </cell>
          <cell r="C703"/>
          <cell r="D703" t="str">
            <v>B&gt; PRTS DECORFIL CHOCOLATE 4 PCSX5KG "4028657"PD09"</v>
          </cell>
        </row>
        <row r="704">
          <cell r="B704" t="str">
            <v>P2024005012510</v>
          </cell>
          <cell r="C704"/>
          <cell r="D704" t="str">
            <v>CAMELLIA EDP 105 125ML X 24 BTL</v>
          </cell>
        </row>
        <row r="705">
          <cell r="B705" t="str">
            <v>39240020060000</v>
          </cell>
          <cell r="C705"/>
          <cell r="D705" t="str">
            <v>PC PEELING MUNDISARI 140 TUBEX60GR "1006037"PCP07</v>
          </cell>
        </row>
        <row r="706">
          <cell r="B706" t="str">
            <v>P2041005005010</v>
          </cell>
          <cell r="C706"/>
          <cell r="D706" t="str">
            <v>CSBNCA HM B. MIST ROYALE 50ML X 72 BTL</v>
          </cell>
        </row>
        <row r="707">
          <cell r="B707" t="str">
            <v>39260020150000</v>
          </cell>
          <cell r="C707"/>
          <cell r="D707" t="str">
            <v>PC PEMBERSIH KETIMUN 108 BTLX150ML "1006040"PCP11</v>
          </cell>
        </row>
        <row r="708">
          <cell r="B708" t="str">
            <v>P2051001002011</v>
          </cell>
          <cell r="C708"/>
          <cell r="D708" t="str">
            <v>EXCELO HAIR CLR EXC NAT BLACK 20ML X 72 SCH 20ML</v>
          </cell>
        </row>
        <row r="709">
          <cell r="B709" t="str">
            <v>P2071006010010</v>
          </cell>
          <cell r="C709"/>
          <cell r="D709" t="str">
            <v>REGAZZA FM BODY SPRAY SOPHISTICATED 100ML X 72 BTL</v>
          </cell>
        </row>
        <row r="710">
          <cell r="B710" t="str">
            <v>39092000015000</v>
          </cell>
          <cell r="C710"/>
          <cell r="D710" t="str">
            <v>JAMU SLIMMING TEA 75 PCSX15'S "1007240"JST01</v>
          </cell>
        </row>
        <row r="711">
          <cell r="B711" t="str">
            <v>P2073004010010</v>
          </cell>
          <cell r="C711"/>
          <cell r="D711" t="str">
            <v>REGAZZA FM EDT PASSIONATE 100ML X 24 BTL</v>
          </cell>
        </row>
        <row r="712">
          <cell r="B712" t="str">
            <v>39291060500010</v>
          </cell>
          <cell r="C712"/>
          <cell r="D712" t="str">
            <v>PC SHWR GEL REF ZAITUN 12 PCHX500ML "1006053"PCS12</v>
          </cell>
        </row>
        <row r="713">
          <cell r="B713" t="str">
            <v>P2018003005010</v>
          </cell>
          <cell r="C713"/>
          <cell r="D713" t="str">
            <v>BLAGIO HM ROLL ON ENERGY 50ML X 72 BTL</v>
          </cell>
        </row>
        <row r="714">
          <cell r="B714" t="str">
            <v>39280050175000</v>
          </cell>
          <cell r="C714"/>
          <cell r="D714" t="str">
            <v>PC SHAMPOO WARU 108 BTLX175ML "1006729"PCS05</v>
          </cell>
        </row>
        <row r="715">
          <cell r="B715" t="str">
            <v>P2024006012510</v>
          </cell>
          <cell r="C715"/>
          <cell r="D715" t="str">
            <v>CAMELLIA EDP 106 125ML X 24 BTL</v>
          </cell>
        </row>
        <row r="716">
          <cell r="B716" t="str">
            <v>39290010245000</v>
          </cell>
          <cell r="C716"/>
          <cell r="D716" t="str">
            <v>PC SHWR GEL JASMINE 72 BTLX245ML "1004873"PCS06</v>
          </cell>
        </row>
        <row r="717">
          <cell r="B717" t="str">
            <v>P2032001020010</v>
          </cell>
          <cell r="C717"/>
          <cell r="D717" t="str">
            <v>CSBNCA FM BODY SPRAY BLANC 200ML X 72 BTL</v>
          </cell>
        </row>
        <row r="718">
          <cell r="B718" t="str">
            <v>39290040245000</v>
          </cell>
          <cell r="C718"/>
          <cell r="D718" t="str">
            <v>PC SHWR GEL PEPAYA 72 BTLX245ML "1006408"PCS09</v>
          </cell>
        </row>
        <row r="719">
          <cell r="B719" t="str">
            <v>39280050075000</v>
          </cell>
          <cell r="C719"/>
          <cell r="D719" t="str">
            <v>PC SHAMPOO WARU 32 BTL X 75ML "1007269"PCS16</v>
          </cell>
        </row>
        <row r="720">
          <cell r="B720" t="str">
            <v>39290060245000</v>
          </cell>
          <cell r="C720"/>
          <cell r="D720" t="str">
            <v>PC SHWGL ZAITUN 144BTLX245ML"1004874"1006071"PCS11</v>
          </cell>
        </row>
        <row r="721">
          <cell r="B721" t="str">
            <v>P2041005010010</v>
          </cell>
          <cell r="C721"/>
          <cell r="D721" t="str">
            <v>CSBNCA HM B. MIST ROYALE 100ML X 72 BTL</v>
          </cell>
        </row>
        <row r="722">
          <cell r="B722" t="str">
            <v>U3073206020010</v>
          </cell>
          <cell r="C722"/>
          <cell r="D722" t="str">
            <v>K31GJ"K31AR DH KPR TLT 5P GREEN JSMN 200 GRX120PCS</v>
          </cell>
        </row>
        <row r="723">
          <cell r="B723" t="str">
            <v>39361050020000</v>
          </cell>
          <cell r="C723"/>
          <cell r="D723" t="str">
            <v>W.DROP SERUM YOUTH P. 360 BTLX20ML "1006725"WD05</v>
          </cell>
        </row>
        <row r="724">
          <cell r="B724" t="str">
            <v>P2024007012510</v>
          </cell>
          <cell r="C724"/>
          <cell r="D724" t="str">
            <v>CAMELLIA EDP 107 125ML X 24 BTL</v>
          </cell>
        </row>
        <row r="725">
          <cell r="B725" t="str">
            <v>P2032004020010</v>
          </cell>
          <cell r="C725"/>
          <cell r="D725" t="str">
            <v>CSBNCA FM BODY SPRAY TOSCA 200ML X 72 BTL</v>
          </cell>
        </row>
        <row r="726">
          <cell r="B726" t="str">
            <v>P2041006005010</v>
          </cell>
          <cell r="C726"/>
          <cell r="D726" t="str">
            <v>CSBNCA HM B. MIST SPORTY 50ML X 72 BTL</v>
          </cell>
        </row>
        <row r="727">
          <cell r="B727" t="str">
            <v>P2051002002011</v>
          </cell>
          <cell r="C727"/>
          <cell r="D727" t="str">
            <v>EXCELO HAIR CLR EXC DARK BROWN 20ML X 72 SCH 20ML</v>
          </cell>
        </row>
        <row r="728">
          <cell r="B728" t="str">
            <v>39312010200000</v>
          </cell>
          <cell r="C728"/>
          <cell r="D728" t="str">
            <v>PC TUBEROSE BUTTER SHEA 96 PCSX200GR"1006065"PCT02</v>
          </cell>
        </row>
        <row r="729">
          <cell r="B729" t="str">
            <v>39321040135000</v>
          </cell>
          <cell r="C729"/>
          <cell r="D729" t="str">
            <v>PUTERI B.SPLASH CHAMOMIL 100 BTLX135ML"1006009"P01</v>
          </cell>
        </row>
        <row r="730">
          <cell r="B730" t="str">
            <v>39321050245000</v>
          </cell>
          <cell r="C730"/>
          <cell r="D730" t="str">
            <v>PUTERI B. SPLASH CRYSANT 72 BTLX245ML "1006012"P04</v>
          </cell>
        </row>
        <row r="731">
          <cell r="B731" t="str">
            <v>39321060245000</v>
          </cell>
          <cell r="C731"/>
          <cell r="D731" t="str">
            <v>PUTERI B. SPLASH BOUQUET 72 BTLX245ML "1005985"P06</v>
          </cell>
        </row>
        <row r="732">
          <cell r="B732" t="str">
            <v>39321070135000</v>
          </cell>
          <cell r="C732"/>
          <cell r="D732" t="str">
            <v>PUTERI B. SPLASH JASMINE 100 BTLX135ML"1006013"P07</v>
          </cell>
        </row>
        <row r="733">
          <cell r="B733" t="str">
            <v>39321080245000</v>
          </cell>
          <cell r="C733"/>
          <cell r="D733" t="str">
            <v>PUTERI B. SPLASH MAWAR 72 BTLX245ML "1005986"P10</v>
          </cell>
        </row>
        <row r="734">
          <cell r="B734" t="str">
            <v>39331020200010N</v>
          </cell>
          <cell r="C734"/>
          <cell r="D734" t="str">
            <v>RM LULUR SERUNI 72 BTLX200ML "1004763"RM03</v>
          </cell>
        </row>
        <row r="735">
          <cell r="B735" t="str">
            <v>39331030200011</v>
          </cell>
          <cell r="C735"/>
          <cell r="D735" t="str">
            <v>RM LULUR S GADING 108 BTLX200ML"1007251"RM05</v>
          </cell>
        </row>
        <row r="736">
          <cell r="B736" t="str">
            <v>39372010060000</v>
          </cell>
          <cell r="C736"/>
          <cell r="D736" t="str">
            <v>Z. A.P.P.MASK OLIVE 144 TUBEX60GR"1005912"ZS02</v>
          </cell>
        </row>
        <row r="737">
          <cell r="B737" t="str">
            <v>P2018004005010</v>
          </cell>
          <cell r="C737"/>
          <cell r="D737" t="str">
            <v>BLAGIO HM ROLL ON RAVE CULTURE 50ML X 72 BTL</v>
          </cell>
        </row>
        <row r="738">
          <cell r="B738" t="str">
            <v>39331030100010</v>
          </cell>
          <cell r="C738"/>
          <cell r="D738" t="str">
            <v>RM LULUR S GADING 112BTLX100ML"1004762"1007253RM04</v>
          </cell>
        </row>
        <row r="739">
          <cell r="B739" t="str">
            <v>P2024008002210</v>
          </cell>
          <cell r="C739"/>
          <cell r="D739" t="str">
            <v>CAMELLIA EDP CLASSY 22ML X 144 BTL</v>
          </cell>
        </row>
        <row r="740">
          <cell r="B740" t="str">
            <v>P2041006010010</v>
          </cell>
          <cell r="C740"/>
          <cell r="D740" t="str">
            <v>CSBNCA HM B. MIST SPORTY 100ML X 72 BTL</v>
          </cell>
        </row>
        <row r="741">
          <cell r="B741" t="str">
            <v>39322070100000</v>
          </cell>
          <cell r="C741"/>
          <cell r="D741" t="str">
            <v>PUTERI B. SPRAY JASMINE 108 BTLX100ML "1005994"P16</v>
          </cell>
        </row>
        <row r="742">
          <cell r="B742" t="str">
            <v>39331020200011</v>
          </cell>
          <cell r="C742"/>
          <cell r="D742" t="str">
            <v>RM LULUR SERUNI 12 BTLX200ML "1004763"RM03</v>
          </cell>
        </row>
        <row r="743">
          <cell r="B743" t="str">
            <v>P2051003002011</v>
          </cell>
          <cell r="C743"/>
          <cell r="D743" t="str">
            <v>EXCELO HAIR CLR EXC BROWN 20ML X 72 SCH 20ML</v>
          </cell>
        </row>
        <row r="744">
          <cell r="B744" t="str">
            <v>U3073207020010</v>
          </cell>
          <cell r="C744"/>
          <cell r="D744" t="str">
            <v>K31SF"K31FR DH KPR TLT 5P SWET FRUIT 200 GRX120PCS</v>
          </cell>
        </row>
        <row r="745">
          <cell r="B745" t="str">
            <v>39340010200000</v>
          </cell>
          <cell r="C745"/>
          <cell r="D745" t="str">
            <v>RTD BERAS KENCUR 25 PCSX200ML "1003778"RTD01</v>
          </cell>
        </row>
        <row r="746">
          <cell r="B746" t="str">
            <v>39340030200000</v>
          </cell>
          <cell r="C746"/>
          <cell r="D746" t="str">
            <v>RTD KUNIR ASEM 25 PCSX200ML "1003677"RTD03</v>
          </cell>
        </row>
        <row r="747">
          <cell r="B747" t="str">
            <v>P2024009002210</v>
          </cell>
          <cell r="C747"/>
          <cell r="D747" t="str">
            <v>CAMELLIA EDP ENERGY 22ML X 144 BTL</v>
          </cell>
        </row>
        <row r="748">
          <cell r="B748" t="str">
            <v>P2032005006510</v>
          </cell>
          <cell r="C748"/>
          <cell r="D748" t="str">
            <v>CSBNCA FM BODY SPRAY VERT CLAIR 65ML X 144 BTL</v>
          </cell>
        </row>
        <row r="749">
          <cell r="B749" t="str">
            <v>39350010100000</v>
          </cell>
          <cell r="C749"/>
          <cell r="D749" t="str">
            <v>SANITIZER PEPERMINT 108 TUBEX100ML "1006279"S01</v>
          </cell>
        </row>
        <row r="750">
          <cell r="B750" t="str">
            <v>P2035006010010</v>
          </cell>
          <cell r="C750"/>
          <cell r="D750" t="str">
            <v>CSBNCA FM EDT ROMANTIC 100ML X 24 BTL</v>
          </cell>
        </row>
        <row r="751">
          <cell r="B751" t="str">
            <v>P2038201010010</v>
          </cell>
          <cell r="C751"/>
          <cell r="D751" t="str">
            <v>CSBNCA FM SPRAY COL GLASS CLASSIC 100ML X 24 BTL</v>
          </cell>
        </row>
        <row r="752">
          <cell r="B752" t="str">
            <v>U3073303024010</v>
          </cell>
          <cell r="C752"/>
          <cell r="D752" t="str">
            <v>K32CF DH KAMPER TOILET 6P CLASIC FRSH 240GRX72PCS</v>
          </cell>
        </row>
        <row r="753">
          <cell r="B753" t="str">
            <v>39280030175000</v>
          </cell>
          <cell r="C753"/>
          <cell r="D753" t="str">
            <v>PC SHAMPOO TEH HIJAU 108 BTLX175ML "1006736"PCS03</v>
          </cell>
        </row>
        <row r="754">
          <cell r="B754" t="str">
            <v>39373010055010</v>
          </cell>
          <cell r="C754"/>
          <cell r="D754" t="str">
            <v>Z. MINYAK CALMING&amp;SOOTH 200 BTLX55ML"1006212"ZS03</v>
          </cell>
        </row>
        <row r="755">
          <cell r="B755" t="str">
            <v>P2019004010010</v>
          </cell>
          <cell r="C755"/>
          <cell r="D755" t="str">
            <v>BLAGIO HM SPORT EDT VERDE 100ML X 24 BTL</v>
          </cell>
        </row>
        <row r="756">
          <cell r="B756" t="str">
            <v>P2024010002210</v>
          </cell>
          <cell r="C756"/>
          <cell r="D756" t="str">
            <v>CAMELLIA EDP PURITY 22ML X 144 BTL</v>
          </cell>
        </row>
        <row r="757">
          <cell r="B757" t="str">
            <v>P2032002010010</v>
          </cell>
          <cell r="C757"/>
          <cell r="D757" t="str">
            <v>CSBNCA FM BODY SPRAY ROSE 100ML X 144 BTL</v>
          </cell>
        </row>
        <row r="758">
          <cell r="B758" t="str">
            <v>P2032005010010</v>
          </cell>
          <cell r="C758"/>
          <cell r="D758" t="str">
            <v>CSBNCA FM BODY SPRAY VERT CLAIR 100ML X 144 BTL</v>
          </cell>
        </row>
        <row r="759">
          <cell r="B759" t="str">
            <v>P2042001006510</v>
          </cell>
          <cell r="C759"/>
          <cell r="D759" t="str">
            <v>CSBNCA HM BODY SPRAY ARGENT 65ML X 144 BTL</v>
          </cell>
        </row>
        <row r="760">
          <cell r="B760" t="str">
            <v>U3073509020010</v>
          </cell>
          <cell r="C760"/>
          <cell r="D760" t="str">
            <v>K30 DH KAMPER TOILET JUMBO BAL COLOUR 200GRX144PCS</v>
          </cell>
        </row>
        <row r="761">
          <cell r="B761" t="str">
            <v>39373010075010</v>
          </cell>
          <cell r="C761"/>
          <cell r="D761" t="str">
            <v>Z. MINYAK CALMING&amp;SOOTH 32 BTL X 75ML"1007458"ZS10</v>
          </cell>
        </row>
        <row r="762">
          <cell r="B762" t="str">
            <v>39280040075000</v>
          </cell>
          <cell r="C762"/>
          <cell r="D762" t="str">
            <v>PC SHAMPOO MERANG 32 BTL X 75ML "1007270"PCS15</v>
          </cell>
        </row>
        <row r="763">
          <cell r="B763" t="str">
            <v>P2013107005010</v>
          </cell>
          <cell r="C763"/>
          <cell r="D763" t="str">
            <v>BLAGIO HM EDP PRESTIGE BLACK SHADOW 50ML X 24 BTL</v>
          </cell>
        </row>
        <row r="764">
          <cell r="B764" t="str">
            <v>P2042001010010</v>
          </cell>
          <cell r="C764"/>
          <cell r="D764" t="str">
            <v>CSBNCA HM BODY SPRAY ARGENT 100ML X 144 BTL</v>
          </cell>
        </row>
        <row r="765">
          <cell r="B765" t="str">
            <v>P2051004002011</v>
          </cell>
          <cell r="C765"/>
          <cell r="D765" t="str">
            <v>EXCELO HAIR CLR EXC GOLDN BROWN 20ML X 72 SCH 20ML</v>
          </cell>
        </row>
        <row r="766">
          <cell r="B766" t="str">
            <v>P2071006017510</v>
          </cell>
          <cell r="C766"/>
          <cell r="D766" t="str">
            <v>REGAZZA FM BODY SPRAY SOPHISTICATED 175ML X 72 BTL</v>
          </cell>
        </row>
        <row r="767">
          <cell r="B767" t="str">
            <v>P2073005010010</v>
          </cell>
          <cell r="C767"/>
          <cell r="D767" t="str">
            <v>REGAZZA FM EDT PURITY 100ML X 24 BTL</v>
          </cell>
        </row>
        <row r="768">
          <cell r="B768" t="str">
            <v>P2075102015510</v>
          </cell>
          <cell r="C768"/>
          <cell r="D768" t="str">
            <v>REGAZZA FM B. MIST B.PARFUME BLUE 155ML X 24 BTL</v>
          </cell>
        </row>
        <row r="769">
          <cell r="B769" t="str">
            <v>P2075103015510</v>
          </cell>
          <cell r="C769"/>
          <cell r="D769" t="str">
            <v>REGAZZA FM B. MIST B.PARFUME PINK 155ML X 24 BTL</v>
          </cell>
        </row>
        <row r="770">
          <cell r="B770" t="str">
            <v>U3073510013510</v>
          </cell>
          <cell r="C770"/>
          <cell r="D770" t="str">
            <v>K272 DH KAMPER TOILET JUMBO BAL DOUBLE 135GRX72PCS</v>
          </cell>
        </row>
        <row r="771">
          <cell r="B771" t="str">
            <v>39373030055010</v>
          </cell>
          <cell r="C771"/>
          <cell r="D771" t="str">
            <v>Z. MINYAK RESTFUL NIGHT 200 BTLX55ML"1006887"ZS05</v>
          </cell>
        </row>
        <row r="772">
          <cell r="B772" t="str">
            <v>P2019003010010</v>
          </cell>
          <cell r="C772"/>
          <cell r="D772" t="str">
            <v>BLAGIO HM SPORT EDT ROSSO 100ML X 24 BTL</v>
          </cell>
        </row>
        <row r="773">
          <cell r="B773" t="str">
            <v>P2021003010010</v>
          </cell>
          <cell r="C773"/>
          <cell r="D773" t="str">
            <v>CAMELLIA BODY MIST J SARIES KIREI 100ML X 72 BTL</v>
          </cell>
        </row>
        <row r="774">
          <cell r="B774" t="str">
            <v>P2022001010010</v>
          </cell>
          <cell r="C774"/>
          <cell r="D774" t="str">
            <v>CAMELLIA BODY SPRAY EXOTIC 100ML X 144 BTL</v>
          </cell>
        </row>
        <row r="775">
          <cell r="B775" t="str">
            <v>P2024011002210</v>
          </cell>
          <cell r="C775"/>
          <cell r="D775" t="str">
            <v>CAMELLIA EDP ROMANTIC 22ML X 144 BTL</v>
          </cell>
        </row>
        <row r="776">
          <cell r="B776" t="str">
            <v>U3080001000010</v>
          </cell>
          <cell r="C776"/>
          <cell r="D776" t="str">
            <v>MP-B12 DH MINNIE PUFF BUTTERFLY X72PCS</v>
          </cell>
        </row>
        <row r="777">
          <cell r="B777" t="str">
            <v>39290020245000</v>
          </cell>
          <cell r="C777"/>
          <cell r="D777" t="str">
            <v>PC SHWR GEL KOPI 72 BTLX245ML "1006403"PCS07</v>
          </cell>
        </row>
        <row r="778">
          <cell r="B778" t="str">
            <v>39373030075010</v>
          </cell>
          <cell r="C778"/>
          <cell r="D778" t="str">
            <v>Z. MINYAK RESTFUL NIGHT 32 BTL X 75ML"1007456"ZS08</v>
          </cell>
        </row>
        <row r="779">
          <cell r="B779" t="str">
            <v>P2024012002210</v>
          </cell>
          <cell r="C779"/>
          <cell r="D779" t="str">
            <v>CAMELLIA EDP SUNNYN 22ML X 144 BTL</v>
          </cell>
        </row>
        <row r="780">
          <cell r="B780" t="str">
            <v>P2031002010010</v>
          </cell>
          <cell r="C780"/>
          <cell r="D780" t="str">
            <v>CSBNCA FM B. MIST ELEGANCE 100ML X 72 BTL</v>
          </cell>
        </row>
        <row r="781">
          <cell r="B781" t="str">
            <v>P2031003005010</v>
          </cell>
          <cell r="C781"/>
          <cell r="D781" t="str">
            <v>CSBNCA FM B. MIST ENERGETIC 50ML X 72 BTL</v>
          </cell>
        </row>
        <row r="782">
          <cell r="B782" t="str">
            <v>P2031003010010</v>
          </cell>
          <cell r="C782"/>
          <cell r="D782" t="str">
            <v>CSBNCA FM B. MIST ENERGETIC 100ML X 72 BTL</v>
          </cell>
        </row>
        <row r="783">
          <cell r="B783" t="str">
            <v>U3080002000010</v>
          </cell>
          <cell r="C783"/>
          <cell r="D783" t="str">
            <v>MP-B28 DH MINNIE PUFF GENERAL X72PCS</v>
          </cell>
        </row>
        <row r="784">
          <cell r="B784" t="str">
            <v>39311010200000</v>
          </cell>
          <cell r="C784"/>
          <cell r="D784" t="str">
            <v>PC TUBEROSE SCRUB SHEA 96 PCSX200GR"1005357"PCT01</v>
          </cell>
        </row>
        <row r="785">
          <cell r="B785" t="str">
            <v>39373040055010</v>
          </cell>
          <cell r="C785"/>
          <cell r="D785" t="str">
            <v>Z. MINYAK SKIN NUTRITION 200 BTLX55ML"1006888"ZS06</v>
          </cell>
        </row>
        <row r="786">
          <cell r="B786" t="str">
            <v>P2024013002210</v>
          </cell>
          <cell r="C786"/>
          <cell r="D786" t="str">
            <v>CAMELLIA EDP VENTURA 22ML X 144 BTL</v>
          </cell>
        </row>
        <row r="787">
          <cell r="B787" t="str">
            <v>P2032006010010</v>
          </cell>
          <cell r="C787"/>
          <cell r="D787" t="str">
            <v>CSBNCA FM BODY SPRAY VIOLET 100ML X 144 BTL</v>
          </cell>
        </row>
        <row r="788">
          <cell r="B788" t="str">
            <v>P2036002010010</v>
          </cell>
          <cell r="C788"/>
          <cell r="D788" t="str">
            <v>CSBNCA FM HIJAB MIST NIGHT 100ML X 72 BTL</v>
          </cell>
        </row>
        <row r="789">
          <cell r="B789" t="str">
            <v>P2041001005010</v>
          </cell>
          <cell r="C789"/>
          <cell r="D789" t="str">
            <v>CSBNCA HM B. MIST AMBITIOUS 50ML X 72 BTL</v>
          </cell>
        </row>
        <row r="790">
          <cell r="B790" t="str">
            <v>U3081100020010</v>
          </cell>
          <cell r="C790"/>
          <cell r="D790" t="str">
            <v>MD1N DH KAMPER LEMARI MOTH HANGER 200GRX36PCS</v>
          </cell>
        </row>
        <row r="791">
          <cell r="B791" t="str">
            <v>19011040080000</v>
          </cell>
          <cell r="C791"/>
          <cell r="D791" t="str">
            <v>NATUR SHMP OLIVE OIL 48 PCS X 80ML"NTRS12</v>
          </cell>
        </row>
        <row r="792">
          <cell r="B792" t="str">
            <v>P2025101010010</v>
          </cell>
          <cell r="C792"/>
          <cell r="D792" t="str">
            <v>CAMELLIA SANITIZER HANDSPRAY LEMON 100ML X 72 BTL</v>
          </cell>
        </row>
        <row r="793">
          <cell r="B793" t="str">
            <v>P2032006020010</v>
          </cell>
          <cell r="C793"/>
          <cell r="D793" t="str">
            <v>CSBNCA FM BODY SPRAY VIOLET 200ML X 72 BTL</v>
          </cell>
        </row>
        <row r="794">
          <cell r="B794" t="str">
            <v>P2036003010010</v>
          </cell>
          <cell r="C794"/>
          <cell r="D794" t="str">
            <v>CSBNCA FM HIJAB MIST NOON 100ML X 72 BTL</v>
          </cell>
        </row>
        <row r="795">
          <cell r="B795" t="str">
            <v>U3090001025010</v>
          </cell>
          <cell r="C795"/>
          <cell r="D795" t="str">
            <v>D112 DH SERAP LEMBAB LIGHTLY SCENTED 250GRX48PCS</v>
          </cell>
        </row>
        <row r="796">
          <cell r="B796" t="str">
            <v>37090071005000B</v>
          </cell>
          <cell r="C796"/>
          <cell r="D796" t="str">
            <v>B&gt; PRTS DECORFIL BLUEBERRY 4 PCSX5KG "4028810"PD08"</v>
          </cell>
        </row>
        <row r="797">
          <cell r="B797" t="str">
            <v>19012010090000</v>
          </cell>
          <cell r="C797"/>
          <cell r="D797" t="str">
            <v>NATUR HAIR TONIC ALOE VERA 48 PCS X 90ML"NTRHT02</v>
          </cell>
        </row>
        <row r="798">
          <cell r="B798" t="str">
            <v>39321040245000</v>
          </cell>
          <cell r="C798"/>
          <cell r="D798" t="str">
            <v>PUTERI B.SPLASH CHAMOMILE 72 BTLX245ML"1006010"P02</v>
          </cell>
        </row>
        <row r="799">
          <cell r="B799" t="str">
            <v>P2021002010010</v>
          </cell>
          <cell r="C799"/>
          <cell r="D799" t="str">
            <v>CAMELLIA BODY MIST J SARIES KEIKO 100ML X 72 BTL</v>
          </cell>
        </row>
        <row r="800">
          <cell r="B800" t="str">
            <v>P2031001005010</v>
          </cell>
          <cell r="C800"/>
          <cell r="D800" t="str">
            <v>CSBNCA FM B. MIST CLASSIC 50ML X 72 BTL</v>
          </cell>
        </row>
        <row r="801">
          <cell r="B801" t="str">
            <v>P2032003006510</v>
          </cell>
          <cell r="C801"/>
          <cell r="D801" t="str">
            <v>CSBNCA FM BODY SPRAY ROUGE 65ML X 144 BTL</v>
          </cell>
        </row>
        <row r="802">
          <cell r="B802" t="str">
            <v>P2033001005010</v>
          </cell>
          <cell r="C802"/>
          <cell r="D802" t="str">
            <v>CSBNCA FM DEO ANTI P ROL ON CLASSIC 50ML X 72 BTL</v>
          </cell>
        </row>
        <row r="803">
          <cell r="B803" t="str">
            <v>U3090102025010</v>
          </cell>
          <cell r="C803"/>
          <cell r="D803" t="str">
            <v>D113H-N DH SERAP LEMBAB REF CHARCOAL B 250GRX72PCS</v>
          </cell>
        </row>
        <row r="804">
          <cell r="B804" t="str">
            <v>39151010200000N</v>
          </cell>
          <cell r="C804"/>
          <cell r="D804" t="str">
            <v>PC CRM CEMCEMAN A WANGI 60 PCSX200ML"1006015"PCC02</v>
          </cell>
        </row>
        <row r="805">
          <cell r="B805" t="str">
            <v>37082011001000N</v>
          </cell>
          <cell r="C805"/>
          <cell r="D805" t="str">
            <v>PRTS CFIL CLSIC VANILLA 10 PCSX1KG "4010185"PCF205</v>
          </cell>
        </row>
        <row r="806">
          <cell r="B806" t="str">
            <v>P2031001010010</v>
          </cell>
          <cell r="C806"/>
          <cell r="D806" t="str">
            <v>CSBNCA FM B. MIST CLASSIC 100ML X 72 BTL</v>
          </cell>
        </row>
        <row r="807">
          <cell r="B807" t="str">
            <v>P2033002005010</v>
          </cell>
          <cell r="C807"/>
          <cell r="D807" t="str">
            <v>CSBNCA FM DEO ANTI P ROL ON ETERNITY 50ML X 72 BTL</v>
          </cell>
        </row>
        <row r="808">
          <cell r="B808" t="str">
            <v>P2036004010010</v>
          </cell>
          <cell r="C808"/>
          <cell r="D808" t="str">
            <v>CSBNCA FM HIJAB MIST SUNRISE 100ML X 72 BTL</v>
          </cell>
        </row>
        <row r="809">
          <cell r="B809" t="str">
            <v>U3101002010020</v>
          </cell>
          <cell r="C809"/>
          <cell r="D809" t="str">
            <v>LT123 KIRIKO LEM PERANGKAP TIKUS 100GRX120TUBE</v>
          </cell>
        </row>
        <row r="810">
          <cell r="B810" t="str">
            <v>37070041005000</v>
          </cell>
          <cell r="C810"/>
          <cell r="D810" t="str">
            <v>PRTS COLDFIL PINEAPPLE 1 PCSX5KG "4111560"PCF106</v>
          </cell>
        </row>
        <row r="811">
          <cell r="B811" t="str">
            <v>39200030175000</v>
          </cell>
          <cell r="C811"/>
          <cell r="D811" t="str">
            <v>PC MINYAK ZAITUN 108 BTLX175ML "1006000"PCM08</v>
          </cell>
        </row>
        <row r="812">
          <cell r="B812" t="str">
            <v>39321050135000</v>
          </cell>
          <cell r="C812"/>
          <cell r="D812" t="str">
            <v>PTR B.SPL CRYSNT 100BTLX135ML"1004196"1006011"P03</v>
          </cell>
        </row>
        <row r="813">
          <cell r="B813" t="str">
            <v>P2031002005010</v>
          </cell>
          <cell r="C813"/>
          <cell r="D813" t="str">
            <v>CSBNCA FM B. MIST ELEGANCE 50ML X 72 BTL</v>
          </cell>
        </row>
        <row r="814">
          <cell r="B814" t="str">
            <v>P2033003005010</v>
          </cell>
          <cell r="C814"/>
          <cell r="D814" t="str">
            <v>CSBNCA FM DEO ANTI P ROL ON PURE 50ML X 72 BTL</v>
          </cell>
        </row>
        <row r="815">
          <cell r="B815" t="str">
            <v>P2036005010010</v>
          </cell>
          <cell r="C815"/>
          <cell r="D815" t="str">
            <v>CSBNCA FM HIJAB MIST TWILIGHT 100ML X 72 BTL</v>
          </cell>
        </row>
        <row r="816">
          <cell r="B816" t="str">
            <v>P2041002010010</v>
          </cell>
          <cell r="C816"/>
          <cell r="D816" t="str">
            <v>CSBNCA HM B. MIST AQUA 100ML X 72 BTL</v>
          </cell>
        </row>
        <row r="817">
          <cell r="B817" t="str">
            <v>U3101101000210</v>
          </cell>
          <cell r="C817"/>
          <cell r="D817" t="str">
            <v>LL001 KIRIKO LEM PERANGKAP 3L LALAT 2GRX120PCS</v>
          </cell>
        </row>
        <row r="818">
          <cell r="B818" t="str">
            <v>39201000075000</v>
          </cell>
          <cell r="C818"/>
          <cell r="D818" t="str">
            <v>PC MINYAK CEMCEMAN 144 BTLX75ML "1006734"PCM09</v>
          </cell>
        </row>
        <row r="819">
          <cell r="B819" t="str">
            <v>39321060135000</v>
          </cell>
          <cell r="C819"/>
          <cell r="D819" t="str">
            <v>PUTERI B. SPLASH BOUQUET 100 BTLX135ML"1005984"P05</v>
          </cell>
        </row>
        <row r="820">
          <cell r="B820" t="str">
            <v>P2022002010010</v>
          </cell>
          <cell r="C820"/>
          <cell r="D820" t="str">
            <v>CAMELLIA BODY SPRAY MAGICAL 100ML X 144 BTL</v>
          </cell>
        </row>
        <row r="821">
          <cell r="B821" t="str">
            <v>P2031004005010</v>
          </cell>
          <cell r="C821"/>
          <cell r="D821" t="str">
            <v>CSBNCA FM B. MIST FANTASY 50ML X 72 BTL</v>
          </cell>
        </row>
        <row r="822">
          <cell r="B822" t="str">
            <v>P2033004005010</v>
          </cell>
          <cell r="C822"/>
          <cell r="D822" t="str">
            <v>CSBNCA FM DEO ANTI P ROL ON ROMANTIC 50ML X 72 BTL</v>
          </cell>
        </row>
        <row r="823">
          <cell r="B823" t="str">
            <v>P2042001020011</v>
          </cell>
          <cell r="C823"/>
          <cell r="D823" t="str">
            <v>CSBNCA HM BODY SPRAY ARGENT 200ML X 72 BTL BND</v>
          </cell>
        </row>
        <row r="824">
          <cell r="B824" t="str">
            <v>P2062001010010</v>
          </cell>
          <cell r="C824"/>
          <cell r="D824" t="str">
            <v>MARIE JOSE B. MIST M1 RED 100ML X 72 BTL</v>
          </cell>
        </row>
        <row r="825">
          <cell r="B825" t="str">
            <v>P2072001005010</v>
          </cell>
          <cell r="C825"/>
          <cell r="D825" t="str">
            <v>REGAZZA FM EDP CLASSY 50ML X 48 BTL</v>
          </cell>
        </row>
        <row r="826">
          <cell r="B826" t="str">
            <v>U3011101022510</v>
          </cell>
          <cell r="C826"/>
          <cell r="D826" t="str">
            <v>F607AD DH AEROSOL MTC HER ARUM DALU 225MLX24PCS</v>
          </cell>
        </row>
        <row r="827">
          <cell r="B827" t="str">
            <v>37040031001020</v>
          </cell>
          <cell r="C827"/>
          <cell r="D827" t="str">
            <v>CARAT SUPERCREM CRUNCHIE 10 PCSX1KG "4015871"CS07</v>
          </cell>
        </row>
        <row r="828">
          <cell r="B828" t="str">
            <v>39201000175000</v>
          </cell>
          <cell r="C828"/>
          <cell r="D828" t="str">
            <v>PC MINYAK CEMCEMAN 108 BTLX175ML "1005998"PCM10</v>
          </cell>
        </row>
        <row r="829">
          <cell r="B829" t="str">
            <v>U3020008007511</v>
          </cell>
          <cell r="C829"/>
          <cell r="D829" t="str">
            <v>F601O-BND DH AIR F ORANGE 75GRX72PCS BND</v>
          </cell>
        </row>
        <row r="830">
          <cell r="B830" t="str">
            <v>P2031004010010</v>
          </cell>
          <cell r="C830"/>
          <cell r="D830" t="str">
            <v>CSBNCA FM B. MIST FANTASY 100ML X 72 BTL</v>
          </cell>
        </row>
        <row r="831">
          <cell r="B831" t="str">
            <v>39321150135000</v>
          </cell>
          <cell r="C831"/>
          <cell r="D831" t="str">
            <v>PUTERI B.SPLASH WHT LILY 100 BTLX135ML"1005991"P13</v>
          </cell>
        </row>
        <row r="832">
          <cell r="B832" t="str">
            <v>U3051102008010</v>
          </cell>
          <cell r="C832"/>
          <cell r="D832" t="str">
            <v>K24SWP DH FRSHNR FRUITY REF GRAPE 80GRX120PCS</v>
          </cell>
        </row>
        <row r="833">
          <cell r="B833" t="str">
            <v>U3111003018010</v>
          </cell>
          <cell r="C833"/>
          <cell r="D833" t="str">
            <v>SG518 SG KAMPER TOILET COLOUR BLOCK 180GRX120PCS</v>
          </cell>
        </row>
        <row r="834">
          <cell r="B834" t="str">
            <v>P2034001010010</v>
          </cell>
          <cell r="C834"/>
          <cell r="D834" t="str">
            <v>CSBNCA FM EDP 304 MELODIOUS 100 ML X 36 BTL</v>
          </cell>
        </row>
        <row r="835">
          <cell r="B835" t="str">
            <v>P2047001015010</v>
          </cell>
          <cell r="C835"/>
          <cell r="D835" t="str">
            <v>CSBNCA HM P DEO B.SPRAY BLUE AIR 150ML X 72 BTL</v>
          </cell>
        </row>
        <row r="836">
          <cell r="B836" t="str">
            <v>19021010180000</v>
          </cell>
          <cell r="C836"/>
          <cell r="D836" t="str">
            <v>AZALEA SHMP Z.OIL&amp;G.EXRACT 48 PCS X 170ML"AZ04</v>
          </cell>
        </row>
        <row r="837">
          <cell r="B837" t="str">
            <v>U3111005013510N</v>
          </cell>
          <cell r="C837"/>
          <cell r="D837" t="str">
            <v>SG528 SG KAMPER TOILET DOUBLE BALL 135GRX72PCS</v>
          </cell>
        </row>
        <row r="838">
          <cell r="B838" t="str">
            <v>U3073715004810</v>
          </cell>
          <cell r="C838"/>
          <cell r="D838" t="str">
            <v>K241OB DH KAMPER TOILET REF ORANGE 48GRX120PCS</v>
          </cell>
        </row>
        <row r="839">
          <cell r="B839" t="str">
            <v>U3101002007530</v>
          </cell>
          <cell r="C839"/>
          <cell r="D839" t="str">
            <v>LT122-N"LT122 KIRIKO LEM PRANGKAP TIKUS 75GRX72BOX</v>
          </cell>
        </row>
        <row r="840">
          <cell r="B840" t="str">
            <v>39210020200000</v>
          </cell>
          <cell r="C840"/>
          <cell r="D840" t="str">
            <v>PC OBAT KUMUR CENGKEH 20 BTLX200ML"1003467"PCO02</v>
          </cell>
        </row>
        <row r="841">
          <cell r="B841" t="str">
            <v>39322060100000</v>
          </cell>
          <cell r="C841"/>
          <cell r="D841" t="str">
            <v>PUTERI B. SPRAY BOUQUET 108 BTLX100ML "1005993"P15</v>
          </cell>
        </row>
        <row r="842">
          <cell r="B842" t="str">
            <v>P2022003010010</v>
          </cell>
          <cell r="C842"/>
          <cell r="D842" t="str">
            <v>CAMELLIA BODY SPRAY PURE 100ML X 144 BTL</v>
          </cell>
        </row>
        <row r="843">
          <cell r="B843" t="str">
            <v>39140010085000</v>
          </cell>
          <cell r="C843"/>
          <cell r="D843" t="str">
            <v>PC BODY SOAP JASMINE 18 PCSX85GR "1004869"PCB14</v>
          </cell>
        </row>
        <row r="844">
          <cell r="B844" t="str">
            <v>P2042002006510</v>
          </cell>
          <cell r="C844"/>
          <cell r="D844" t="str">
            <v>CSBNCA HM BODY SPRAY BLEU 65ML X 144 BTL</v>
          </cell>
        </row>
        <row r="845">
          <cell r="B845" t="str">
            <v>U3073017010010</v>
          </cell>
          <cell r="C845"/>
          <cell r="D845" t="str">
            <v>K29 DH KAMPER TOILET FLOWER 100GRX120PCS</v>
          </cell>
        </row>
        <row r="846">
          <cell r="B846" t="str">
            <v>U3061103022510</v>
          </cell>
          <cell r="C846"/>
          <cell r="D846" t="str">
            <v>F607LA DH FRESHGO MTC AER FRSH LVENDER 225MLX24PCS</v>
          </cell>
        </row>
        <row r="847">
          <cell r="B847" t="str">
            <v>U3061107022511</v>
          </cell>
          <cell r="C847"/>
          <cell r="D847" t="str">
            <v>F607MIX DH FRESHGO MTC AER MIX 225MLX12PCS BDD</v>
          </cell>
        </row>
        <row r="848">
          <cell r="B848" t="str">
            <v>U3111502012010</v>
          </cell>
          <cell r="C848"/>
          <cell r="D848" t="str">
            <v>SG513 SG KAMPER TOILET NAP 3P COLOUR 120GRX240PCS</v>
          </cell>
        </row>
        <row r="849">
          <cell r="B849" t="str">
            <v>P2042002010010</v>
          </cell>
          <cell r="C849"/>
          <cell r="D849" t="str">
            <v>CSBNCA HM BODY SPRAY BLEU 100ML X 144 BTL</v>
          </cell>
        </row>
        <row r="850">
          <cell r="B850" t="str">
            <v>P2042004020010</v>
          </cell>
          <cell r="C850"/>
          <cell r="D850" t="str">
            <v>CSBNCA HM BODY SPRAY NOIR 200ML X 72 BTL</v>
          </cell>
        </row>
        <row r="851">
          <cell r="B851" t="str">
            <v>P2042005006510</v>
          </cell>
          <cell r="C851"/>
          <cell r="D851" t="str">
            <v>CSBNCA HM BODY SPRAY PETUNIA 65ML X 144 BTL</v>
          </cell>
        </row>
        <row r="852">
          <cell r="B852" t="str">
            <v>P2042005010010</v>
          </cell>
          <cell r="C852"/>
          <cell r="D852" t="str">
            <v>CSBNCA HM BODY SPRAY PETUNIA 100ML X 144 BTL</v>
          </cell>
        </row>
        <row r="853">
          <cell r="B853" t="str">
            <v>P2042002020010</v>
          </cell>
          <cell r="C853"/>
          <cell r="D853" t="str">
            <v>CSBNCA HM BODY SPRAY BLEU 200ML X 72 BTL</v>
          </cell>
        </row>
        <row r="854">
          <cell r="B854" t="str">
            <v>P2043002005010</v>
          </cell>
          <cell r="C854"/>
          <cell r="D854" t="str">
            <v>CSBNCA HM DEO ANTI P ROLL ON DYNAMIC 50ML X 72 BTL</v>
          </cell>
        </row>
        <row r="855">
          <cell r="B855" t="str">
            <v>P2043003005010</v>
          </cell>
          <cell r="C855"/>
          <cell r="D855" t="str">
            <v>CSBNCA HM DEO ANTI P ROLL ON INTENSE 50ML X 72 BTL</v>
          </cell>
        </row>
        <row r="856">
          <cell r="B856" t="str">
            <v>P2043004005010</v>
          </cell>
          <cell r="C856"/>
          <cell r="D856" t="str">
            <v>CSBNCA HM DEO ANTI P ROLL ON PRESTIG 50ML X 72 BTL</v>
          </cell>
        </row>
        <row r="857">
          <cell r="B857" t="str">
            <v>P2042003006510</v>
          </cell>
          <cell r="C857"/>
          <cell r="D857" t="str">
            <v>CSBNCA HM BODY SPRAY CUIVRE 65ML X 144 BTL</v>
          </cell>
        </row>
        <row r="858">
          <cell r="B858" t="str">
            <v>P2045004010010</v>
          </cell>
          <cell r="C858"/>
          <cell r="D858" t="str">
            <v>CSBNCA HM EDT INTENSE 100ML X 24 BTL</v>
          </cell>
        </row>
        <row r="859">
          <cell r="B859" t="str">
            <v>P2045005010010</v>
          </cell>
          <cell r="C859"/>
          <cell r="D859" t="str">
            <v>CSBNCA HM EDT ROYALE 100ML X 24 BTL</v>
          </cell>
        </row>
        <row r="860">
          <cell r="B860" t="str">
            <v>P2045006010010</v>
          </cell>
          <cell r="C860"/>
          <cell r="D860" t="str">
            <v>CSBNCA HM EDT SPORTY 100ML X 24 BTL</v>
          </cell>
        </row>
        <row r="861">
          <cell r="B861" t="str">
            <v>P2042003010010</v>
          </cell>
          <cell r="C861"/>
          <cell r="D861" t="str">
            <v>CSBNCA HM BODY SPRAY CUIVRE 100ML X 144 BTL</v>
          </cell>
        </row>
        <row r="862">
          <cell r="B862" t="str">
            <v>19023010080000</v>
          </cell>
          <cell r="C862"/>
          <cell r="D862" t="str">
            <v>AZALEA H.VIT Z.OIL&amp;A.VERA EXT 48 PCS X 80M "AZ11</v>
          </cell>
        </row>
        <row r="863">
          <cell r="B863" t="str">
            <v>19013060030000B</v>
          </cell>
          <cell r="C863"/>
          <cell r="D863" t="str">
            <v>B&gt; NATUR COND ARGAN OIL 36 PCS X 30ML "GNBE001B&gt; NTRC40</v>
          </cell>
        </row>
        <row r="864">
          <cell r="B864" t="str">
            <v>P2048001005010</v>
          </cell>
          <cell r="C864"/>
          <cell r="D864" t="str">
            <v>CSBNCA HM PMD OIL BASED BLACK 50GR X 48 POT</v>
          </cell>
        </row>
        <row r="865">
          <cell r="B865" t="str">
            <v>P2042003020010</v>
          </cell>
          <cell r="C865"/>
          <cell r="D865" t="str">
            <v>CSBNCA HM BODY SPRAY CUIVRE 200ML X 72 BTL</v>
          </cell>
        </row>
        <row r="866">
          <cell r="B866" t="str">
            <v>P2048007005010</v>
          </cell>
          <cell r="C866"/>
          <cell r="D866" t="str">
            <v>CSBNCA HM PMD OIL BASED SILVER 50GR X 48 POT</v>
          </cell>
        </row>
        <row r="867">
          <cell r="B867" t="str">
            <v>P2048008005010</v>
          </cell>
          <cell r="C867"/>
          <cell r="D867" t="str">
            <v>CSBNCA HM PMD OIL BASED WHITE 50GR X 48 POT</v>
          </cell>
        </row>
        <row r="868">
          <cell r="B868" t="str">
            <v>P2049101010010</v>
          </cell>
          <cell r="C868"/>
          <cell r="D868" t="str">
            <v>CSBNCA HM SPRAY COLG BLACK SR BLACK 100ML X 72 BTL</v>
          </cell>
        </row>
        <row r="869">
          <cell r="B869" t="str">
            <v>P2042005020010</v>
          </cell>
          <cell r="C869"/>
          <cell r="D869" t="str">
            <v>CSBNCA HM BODY SPRAY PETUNIA 200ML X 72 BTL</v>
          </cell>
        </row>
        <row r="870">
          <cell r="B870" t="str">
            <v>P2051005002011</v>
          </cell>
          <cell r="C870"/>
          <cell r="D870" t="str">
            <v>EXCELO HAIR CLR EXC BLEACHING 20ML X 72 SCH 20ML</v>
          </cell>
        </row>
        <row r="871">
          <cell r="B871" t="str">
            <v>P2061001007010</v>
          </cell>
          <cell r="C871"/>
          <cell r="D871" t="str">
            <v>MARIE JOSE EDP 205 70ML X 36 BTL</v>
          </cell>
        </row>
        <row r="872">
          <cell r="B872" t="str">
            <v>P2061002007010</v>
          </cell>
          <cell r="C872"/>
          <cell r="D872" t="str">
            <v>MARIE JOSE EDP 204 70ML X 36 BTL</v>
          </cell>
        </row>
        <row r="873">
          <cell r="B873" t="str">
            <v>P2042006006510</v>
          </cell>
          <cell r="C873"/>
          <cell r="D873" t="str">
            <v>CSBNCA HM BODY SPRAY VERT 65ML X 144 BTL</v>
          </cell>
        </row>
        <row r="874">
          <cell r="B874" t="str">
            <v>P2062001010011</v>
          </cell>
          <cell r="C874"/>
          <cell r="D874" t="str">
            <v>MARIE JOSE B. MIST M1 RED 100ML X 36 BTL BND</v>
          </cell>
        </row>
        <row r="875">
          <cell r="B875" t="str">
            <v>P2062006010010</v>
          </cell>
          <cell r="C875"/>
          <cell r="D875" t="str">
            <v>MARIE JOSE B. MIST M6 DARK VIOLET 100ML X 72 BTL</v>
          </cell>
        </row>
        <row r="876">
          <cell r="B876" t="str">
            <v>P2062007010010</v>
          </cell>
          <cell r="C876"/>
          <cell r="D876" t="str">
            <v>MARIE JOSE B. MIST M7 GREY 100ML X 72 BTL</v>
          </cell>
        </row>
        <row r="877">
          <cell r="B877" t="str">
            <v>P2062008010010</v>
          </cell>
          <cell r="C877"/>
          <cell r="D877" t="str">
            <v>MARIE JOSE B. MIST M8 WHITE 100ML X 72 BTL</v>
          </cell>
        </row>
        <row r="878">
          <cell r="B878" t="str">
            <v>P2042006010010</v>
          </cell>
          <cell r="C878"/>
          <cell r="D878" t="str">
            <v>CSBNCA HM BODY SPRAY VERT 100ML X 144 BTL</v>
          </cell>
        </row>
        <row r="879">
          <cell r="B879" t="str">
            <v>P2062002010010</v>
          </cell>
          <cell r="C879"/>
          <cell r="D879" t="str">
            <v>MARIE JOSE B. MIST M2 YELLOW 100ML X 72 BTL</v>
          </cell>
        </row>
        <row r="880">
          <cell r="B880" t="str">
            <v>P2071003010010</v>
          </cell>
          <cell r="C880"/>
          <cell r="D880" t="str">
            <v>REGAZZA FM BODY SPRAY GLOW 100ML X 72 BTL</v>
          </cell>
        </row>
        <row r="881">
          <cell r="B881" t="str">
            <v>P2071003017510</v>
          </cell>
          <cell r="C881"/>
          <cell r="D881" t="str">
            <v>REGAZZA FM BODY SPRAY GLOW 175ML X 72 BTL</v>
          </cell>
        </row>
        <row r="882">
          <cell r="B882" t="str">
            <v>P2042006020010</v>
          </cell>
          <cell r="C882"/>
          <cell r="D882" t="str">
            <v>CSBNCA HM BODY SPRAY VERT 200ML X 72 BTL</v>
          </cell>
        </row>
        <row r="883">
          <cell r="B883" t="str">
            <v>P2062003010010</v>
          </cell>
          <cell r="C883"/>
          <cell r="D883" t="str">
            <v>MARIE JOSE B. MIST M3 DARK GREEN 100ML X 72 BTL</v>
          </cell>
        </row>
        <row r="884">
          <cell r="B884" t="str">
            <v>P2072002005010</v>
          </cell>
          <cell r="C884"/>
          <cell r="D884" t="str">
            <v>REGAZZA FM EDP FEMININE 50ML X 48 BTL</v>
          </cell>
        </row>
        <row r="885">
          <cell r="B885" t="str">
            <v>P2072003005010</v>
          </cell>
          <cell r="C885"/>
          <cell r="D885" t="str">
            <v>REGAZZA FM EDP GLOW 50ML X 48 BTL</v>
          </cell>
        </row>
        <row r="886">
          <cell r="B886" t="str">
            <v>P2043001005010</v>
          </cell>
          <cell r="C886"/>
          <cell r="D886" t="str">
            <v>CSBNCA HM DEO ANTI P ROLL ON AMBITIO 50ML X 72 BTL</v>
          </cell>
        </row>
        <row r="887">
          <cell r="B887" t="str">
            <v>P2062004010010</v>
          </cell>
          <cell r="C887"/>
          <cell r="D887" t="str">
            <v>MARIE JOSE B. MIST M4 AQUA BLUE 100ML X 72 BTL</v>
          </cell>
        </row>
        <row r="888">
          <cell r="B888" t="str">
            <v>P2072004005010</v>
          </cell>
          <cell r="C888"/>
          <cell r="D888" t="str">
            <v>REGAZZA FM EDP PASSIONATE 50ML X 48 BTL</v>
          </cell>
        </row>
        <row r="889">
          <cell r="B889" t="str">
            <v>P2073001010010</v>
          </cell>
          <cell r="C889"/>
          <cell r="D889" t="str">
            <v>REGAZZA FM EDT CLASSY 100ML X 24 BTL</v>
          </cell>
        </row>
        <row r="890">
          <cell r="B890" t="str">
            <v>P2073002010010</v>
          </cell>
          <cell r="C890"/>
          <cell r="D890" t="str">
            <v>REGAZZA FM EDT FEMININE 100ML X 24 BTL</v>
          </cell>
        </row>
        <row r="891">
          <cell r="B891" t="str">
            <v>P2044001010010</v>
          </cell>
          <cell r="C891"/>
          <cell r="D891" t="str">
            <v>CSBNCA HM EDP ROYAL 100ML X 24 BTL</v>
          </cell>
        </row>
        <row r="892">
          <cell r="B892" t="str">
            <v>P2062008010011</v>
          </cell>
          <cell r="C892"/>
          <cell r="D892" t="str">
            <v>MARIE JOSE B. MIST M8 WHITE 100ML X 36 BTL BND</v>
          </cell>
        </row>
        <row r="893">
          <cell r="B893" t="str">
            <v>P2072005005010</v>
          </cell>
          <cell r="C893"/>
          <cell r="D893" t="str">
            <v>REGAZZA FM EDP PURITY 50ML X 48 BTL</v>
          </cell>
        </row>
        <row r="894">
          <cell r="B894" t="str">
            <v>P2073006010010</v>
          </cell>
          <cell r="C894"/>
          <cell r="D894" t="str">
            <v>REGAZZA FM EDT SOPHISTICATED 100ML X 24 BTL</v>
          </cell>
        </row>
        <row r="895">
          <cell r="B895" t="str">
            <v>P2073010010010</v>
          </cell>
          <cell r="C895"/>
          <cell r="D895" t="str">
            <v>REGAZZA FM EDT ROSSO 100ML X 24 BTL</v>
          </cell>
        </row>
        <row r="896">
          <cell r="B896" t="str">
            <v>P2075101015510</v>
          </cell>
          <cell r="C896"/>
          <cell r="D896" t="str">
            <v>REGAZZA FM B. MIST B.PARFUME PURPLE 155ML X 24 BTL</v>
          </cell>
        </row>
        <row r="897">
          <cell r="B897" t="str">
            <v>39092000030000</v>
          </cell>
          <cell r="C897"/>
          <cell r="D897" t="str">
            <v>JAMU SLIMMING TEA 50 PCSX30'S "1007049"JST02</v>
          </cell>
        </row>
        <row r="898">
          <cell r="B898" t="str">
            <v>76095010008020</v>
          </cell>
          <cell r="C898"/>
          <cell r="D898" t="str">
            <v>CLOUD9 CRUNCHY TREAT CHOCOLATE 24 PCH X 8GR"C913</v>
          </cell>
        </row>
        <row r="899">
          <cell r="B899" t="str">
            <v>18010010025000</v>
          </cell>
          <cell r="C899"/>
          <cell r="D899" t="str">
            <v>CHOCO MILK CHOCOLATE 144 PCS X 25GR"CC02</v>
          </cell>
        </row>
        <row r="900">
          <cell r="B900" t="str">
            <v>18010020025000</v>
          </cell>
          <cell r="C900"/>
          <cell r="D900" t="str">
            <v>CHOCO MARY QUEEN 144 PCS X 25GR"CC03</v>
          </cell>
        </row>
        <row r="901">
          <cell r="B901" t="str">
            <v>18010030025000</v>
          </cell>
          <cell r="C901"/>
          <cell r="D901" t="str">
            <v>CHOCO HAZELNUT DIP 24 PCS X 25GR"CC05</v>
          </cell>
        </row>
        <row r="902">
          <cell r="B902" t="str">
            <v>18010050028010</v>
          </cell>
          <cell r="C902"/>
          <cell r="D902" t="str">
            <v>CHOCO PILLOW SNACK 36 BOX X 28GR"CC06</v>
          </cell>
        </row>
        <row r="903">
          <cell r="B903" t="str">
            <v>18010060500020</v>
          </cell>
          <cell r="C903"/>
          <cell r="D903" t="str">
            <v>CHOCO BALL 12 PCH X 500GR"CC07</v>
          </cell>
        </row>
        <row r="904">
          <cell r="B904" t="str">
            <v>18010070010000</v>
          </cell>
          <cell r="C904"/>
          <cell r="D904" t="str">
            <v>CHOCO MILK STRAWBERRY 288 PCS X 10GR"CC08</v>
          </cell>
        </row>
        <row r="905">
          <cell r="B905" t="str">
            <v>18010070500020</v>
          </cell>
          <cell r="C905"/>
          <cell r="D905" t="str">
            <v>CHOCO METEORA 12 PCH X 500GR"CC09</v>
          </cell>
        </row>
        <row r="906">
          <cell r="B906" t="str">
            <v>18010071001020</v>
          </cell>
          <cell r="C906"/>
          <cell r="D906" t="str">
            <v>CHOCO METEORA 6 PCH X 1KG"CC10</v>
          </cell>
        </row>
        <row r="907">
          <cell r="B907" t="str">
            <v>18011050051000</v>
          </cell>
          <cell r="C907"/>
          <cell r="D907" t="str">
            <v>CHOCO BELLA PREM CHOCO CASHEW 72 PCS X 45GR"CCB02</v>
          </cell>
        </row>
        <row r="908">
          <cell r="B908" t="str">
            <v>18011070053000</v>
          </cell>
          <cell r="C908"/>
          <cell r="D908" t="str">
            <v>CHOCO BELLA PREM COKIES&amp;CRIM 72 PCS X 45GR"CCB03</v>
          </cell>
        </row>
        <row r="909">
          <cell r="B909" t="str">
            <v>18011100045000</v>
          </cell>
          <cell r="C909"/>
          <cell r="D909" t="str">
            <v>CHOCO BELLA PREMIUM HAZELNUT 72 PCS X 45GR"CCB05</v>
          </cell>
        </row>
        <row r="910">
          <cell r="B910" t="str">
            <v>18011110045000</v>
          </cell>
          <cell r="C910"/>
          <cell r="D910" t="str">
            <v>CHOCO BELLA PREMIUM C.MALT 72 PCS X 45GR"CCB06</v>
          </cell>
        </row>
        <row r="911">
          <cell r="B911" t="str">
            <v>18011120022000</v>
          </cell>
          <cell r="C911"/>
          <cell r="D911" t="str">
            <v>CHOCO BELLA MULTI GRAIN 72 PCS X 22GR"CCB07</v>
          </cell>
        </row>
        <row r="912">
          <cell r="B912" t="str">
            <v>18011130045000</v>
          </cell>
          <cell r="C912"/>
          <cell r="D912" t="str">
            <v>CHOCO BELLA PREMIUM MR.P CHASEWN 72 PCSX45GR"CCB08</v>
          </cell>
        </row>
        <row r="913">
          <cell r="B913" t="str">
            <v>76020020075000</v>
          </cell>
          <cell r="C913"/>
          <cell r="D913" t="str">
            <v>PIATTOS BBQ 30 PCS X 75/70GR"PIAB02</v>
          </cell>
        </row>
        <row r="914">
          <cell r="B914" t="str">
            <v>13083020000000</v>
          </cell>
          <cell r="C914"/>
          <cell r="D914" t="str">
            <v>EV BATT BP20 1015 MERAH AA 24 PACK"EVB04</v>
          </cell>
        </row>
        <row r="915">
          <cell r="B915" t="str">
            <v>13022090000000</v>
          </cell>
          <cell r="C915"/>
          <cell r="D915" t="str">
            <v>EN ALK BP2 E95 MAX 72 PACK"ENA07</v>
          </cell>
        </row>
        <row r="916">
          <cell r="B916" t="str">
            <v>44070100008000</v>
          </cell>
          <cell r="C916"/>
          <cell r="D916" t="str">
            <v>TEH SISRI MANGGA 720 PCS X 8GR "TS12"</v>
          </cell>
        </row>
        <row r="917">
          <cell r="B917" t="str">
            <v>18014000030000</v>
          </cell>
          <cell r="C917"/>
          <cell r="D917" t="str">
            <v>CHOCO BUTTERFLY 72 PCS X 30GR"CC04</v>
          </cell>
        </row>
        <row r="918">
          <cell r="B918" t="str">
            <v>18021030030000</v>
          </cell>
          <cell r="C918"/>
          <cell r="D918" t="str">
            <v>CANDY GARIBORI COOL MINT 200 PCS X 30GR"CDG02</v>
          </cell>
        </row>
        <row r="919">
          <cell r="B919" t="str">
            <v>18022020030000</v>
          </cell>
          <cell r="C919"/>
          <cell r="D919" t="str">
            <v>CANDY MENTA PEPPERMINT 72 PCS X 30GR"CDM01</v>
          </cell>
        </row>
        <row r="920">
          <cell r="B920" t="str">
            <v>18022020060000</v>
          </cell>
          <cell r="C920"/>
          <cell r="D920" t="str">
            <v>CANDY MENTA PEPPERMINT 20 BAG X 60GR"CDM03</v>
          </cell>
        </row>
        <row r="921">
          <cell r="B921" t="str">
            <v>18022030010000</v>
          </cell>
          <cell r="C921"/>
          <cell r="D921" t="str">
            <v>CANDY MENTA SLEDING PEPPERMINT 72 PCS X 10GR"CDM04</v>
          </cell>
        </row>
        <row r="922">
          <cell r="B922" t="str">
            <v>18022040015000</v>
          </cell>
          <cell r="C922"/>
          <cell r="D922" t="str">
            <v>CANDY MENTA FLIPTOP 72 PCS X 15GR"CDM05</v>
          </cell>
        </row>
        <row r="923">
          <cell r="B923" t="str">
            <v>18022050050000</v>
          </cell>
          <cell r="C923"/>
          <cell r="D923" t="str">
            <v>CANDY MENTA FRUITY MIX 20 BAG X 50GR"CDM06</v>
          </cell>
        </row>
        <row r="924">
          <cell r="B924" t="str">
            <v>18031020090000</v>
          </cell>
          <cell r="C924"/>
          <cell r="D924" t="str">
            <v>FOODS BELLA CHO RICE 120 PCS X 90GR"FB01</v>
          </cell>
        </row>
        <row r="925">
          <cell r="B925" t="str">
            <v>18031020225000</v>
          </cell>
          <cell r="C925"/>
          <cell r="D925" t="str">
            <v>FOODS BELLA CHO RICE 48 PCS X 225GR"FB02</v>
          </cell>
        </row>
        <row r="926">
          <cell r="B926" t="str">
            <v>18031040090000</v>
          </cell>
          <cell r="C926"/>
          <cell r="D926" t="str">
            <v>FOODS BELLA CHO MIX COLOR 120 PCS X 90GR"FB03</v>
          </cell>
        </row>
        <row r="927">
          <cell r="B927" t="str">
            <v>18031040225000</v>
          </cell>
          <cell r="C927"/>
          <cell r="D927" t="str">
            <v>FOODS BELLA CHO MIX COLOR 48 PCS X 225GR"FB04</v>
          </cell>
        </row>
        <row r="928">
          <cell r="B928" t="str">
            <v>18031070250000</v>
          </cell>
          <cell r="C928"/>
          <cell r="D928" t="str">
            <v>FOODS BELLA COMP DARK CHOCO 24 PCS X 250GR"FB06</v>
          </cell>
        </row>
        <row r="929">
          <cell r="B929" t="str">
            <v>18031100030000</v>
          </cell>
          <cell r="C929"/>
          <cell r="D929" t="str">
            <v>FOODS BELLA SPRED CHASWENUT 96 SCH X 30GR"FB15</v>
          </cell>
        </row>
        <row r="930">
          <cell r="B930" t="str">
            <v>F5020001000010</v>
          </cell>
          <cell r="C930"/>
          <cell r="D930" t="str">
            <v>FS MT ANGET SARI NIPIS JAHE 30GR X 250 PCS</v>
          </cell>
        </row>
        <row r="931">
          <cell r="B931" t="str">
            <v>F3012000015010</v>
          </cell>
          <cell r="C931"/>
          <cell r="D931" t="str">
            <v>BIHUN SOUNKU 150G X 20 BAG</v>
          </cell>
        </row>
        <row r="932">
          <cell r="B932" t="str">
            <v>13022040000000</v>
          </cell>
          <cell r="C932"/>
          <cell r="D932" t="str">
            <v>EN ALK BP2 E91 AA MAX 216 PACK"ENA02</v>
          </cell>
        </row>
        <row r="933">
          <cell r="B933" t="str">
            <v>26032010330030B</v>
          </cell>
          <cell r="C933"/>
          <cell r="D933" t="str">
            <v>B&gt; NU MTEA ORI 24BTL X 330ML "BT103201"BV10</v>
          </cell>
        </row>
        <row r="934">
          <cell r="B934" t="str">
            <v>44040140015000</v>
          </cell>
          <cell r="C934"/>
          <cell r="D934" t="str">
            <v>NUTRIJELL BLUEBERRY 144 PCS X 15GR "NJ34"</v>
          </cell>
        </row>
        <row r="935">
          <cell r="B935" t="str">
            <v>18032140018000</v>
          </cell>
          <cell r="C935"/>
          <cell r="D935" t="str">
            <v>FOODS LOLLIPOP CHOCO 144 PCSX18GR"FL03</v>
          </cell>
        </row>
        <row r="936">
          <cell r="B936" t="str">
            <v>18032140330000</v>
          </cell>
          <cell r="C936"/>
          <cell r="D936" t="str">
            <v>FOODS LOLLIPOP CHOCO 192 PCS X 8GR"FL01</v>
          </cell>
        </row>
        <row r="937">
          <cell r="B937" t="str">
            <v>18032150330000</v>
          </cell>
          <cell r="C937"/>
          <cell r="D937" t="str">
            <v>FOODS LOLLIPOP STRAWBERRY 192 JAR X 8GR"FL02</v>
          </cell>
        </row>
        <row r="938">
          <cell r="B938" t="str">
            <v>18033160300020</v>
          </cell>
          <cell r="C938"/>
          <cell r="D938" t="str">
            <v>FOODS BELLA MR P SPREAD PEANUT 12 JARX300 GR"FB17</v>
          </cell>
        </row>
        <row r="939">
          <cell r="B939" t="str">
            <v>18040020020000</v>
          </cell>
          <cell r="C939"/>
          <cell r="D939" t="str">
            <v>SNACK JOY GT 24 PCS X 20GR"SN01</v>
          </cell>
        </row>
        <row r="940">
          <cell r="B940" t="str">
            <v>18040040020000</v>
          </cell>
          <cell r="C940"/>
          <cell r="D940" t="str">
            <v>SNACK JOY MINI 48 PCS X 20GR"SN02</v>
          </cell>
        </row>
        <row r="941">
          <cell r="B941" t="str">
            <v>18040050040000</v>
          </cell>
          <cell r="C941"/>
          <cell r="D941" t="str">
            <v>SNACK JOY SUPER 12 PCS X 30GR"SN03</v>
          </cell>
        </row>
        <row r="942">
          <cell r="B942" t="str">
            <v>18040060050000</v>
          </cell>
          <cell r="C942"/>
          <cell r="D942" t="str">
            <v>SNACK JOY JUMBO 12 PCS X 40GR"SN04</v>
          </cell>
        </row>
        <row r="943">
          <cell r="B943" t="str">
            <v>18041090040000</v>
          </cell>
          <cell r="C943"/>
          <cell r="D943" t="str">
            <v>SNACK WAFER VANILA 60 PCS X 35GR"SNW02</v>
          </cell>
        </row>
        <row r="944">
          <cell r="B944" t="str">
            <v>18041120040000</v>
          </cell>
          <cell r="C944"/>
          <cell r="D944" t="str">
            <v>SNACK WAFER CHOCO STRAWBERRY 60 PCS X 35GR"SNW06</v>
          </cell>
        </row>
        <row r="945">
          <cell r="B945" t="str">
            <v>18041140033000</v>
          </cell>
          <cell r="C945"/>
          <cell r="D945" t="str">
            <v>SNACK WAFER CHOCO CRISPY 60 PCS X 29GR"SNW08</v>
          </cell>
        </row>
        <row r="946">
          <cell r="B946" t="str">
            <v>18041160040000</v>
          </cell>
          <cell r="C946"/>
          <cell r="D946" t="str">
            <v>SNACK WAFER CHOCO CHEEES 60 PCS X 35GR"SNW09</v>
          </cell>
        </row>
        <row r="947">
          <cell r="B947" t="str">
            <v>F5020002000010</v>
          </cell>
          <cell r="C947"/>
          <cell r="D947" t="str">
            <v>FS MT ANGET SARI SUSU JAHE 25GR X 250 PCS</v>
          </cell>
        </row>
        <row r="948">
          <cell r="B948" t="str">
            <v>76180010076000</v>
          </cell>
          <cell r="C948"/>
          <cell r="D948" t="str">
            <v>LEXUS SANDWICH CHOCOLATE 24 PCS X 76GR "LX04"</v>
          </cell>
        </row>
        <row r="949">
          <cell r="B949" t="str">
            <v>18042200015000</v>
          </cell>
          <cell r="C949"/>
          <cell r="D949" t="str">
            <v>SNACK SANRIO CHOCOLATE 120 PCS X 15GR"SNW13</v>
          </cell>
        </row>
        <row r="950">
          <cell r="B950" t="str">
            <v>18042210015000</v>
          </cell>
          <cell r="C950"/>
          <cell r="D950" t="str">
            <v>SNACK SANRIO CHOCO MAISES 120 PCS X 15GR"SNW14</v>
          </cell>
        </row>
        <row r="951">
          <cell r="B951" t="str">
            <v>18050010085010</v>
          </cell>
          <cell r="C951"/>
          <cell r="D951" t="str">
            <v>WAFER ROLL SEMPRONG 24 PCS X 85GR"W14</v>
          </cell>
        </row>
        <row r="952">
          <cell r="B952" t="str">
            <v>18050010300000</v>
          </cell>
          <cell r="C952"/>
          <cell r="D952" t="str">
            <v>WAFER ROLL SEMPRONG 6 JAR X 300GR"W01</v>
          </cell>
        </row>
        <row r="953">
          <cell r="B953" t="str">
            <v>18050020500000</v>
          </cell>
          <cell r="C953"/>
          <cell r="D953" t="str">
            <v>WAFER TWIN CHO CAPPUCINO 6 PCS X 500GR"W02</v>
          </cell>
        </row>
        <row r="954">
          <cell r="B954" t="str">
            <v>18052020620000</v>
          </cell>
          <cell r="C954"/>
          <cell r="D954" t="str">
            <v>WAFER ROCKY XTRA CHOCOLATE 6 PCS X 620GR"WR01</v>
          </cell>
        </row>
        <row r="955">
          <cell r="B955" t="str">
            <v>18053040260000</v>
          </cell>
          <cell r="C955"/>
          <cell r="D955" t="str">
            <v>WAFER STICK CHOCOLATE 12 PCS X 260GR"WS01</v>
          </cell>
        </row>
        <row r="956">
          <cell r="B956" t="str">
            <v>18053040500000</v>
          </cell>
          <cell r="C956"/>
          <cell r="D956" t="str">
            <v>WAFER STICK CHOCOLATE 6 PCS X 500GR"WS02</v>
          </cell>
        </row>
        <row r="957">
          <cell r="B957" t="str">
            <v>18053050260000</v>
          </cell>
          <cell r="C957"/>
          <cell r="D957" t="str">
            <v>WAFER STICK COCONUT 12 PCS X 260GR"WS03</v>
          </cell>
        </row>
        <row r="958">
          <cell r="B958" t="str">
            <v>18053060260000</v>
          </cell>
          <cell r="C958"/>
          <cell r="D958" t="str">
            <v>WAFER STICK STRAWBERRY 12 PCS X 260GR"WS04</v>
          </cell>
        </row>
        <row r="959">
          <cell r="B959" t="str">
            <v>18053070260000</v>
          </cell>
          <cell r="C959"/>
          <cell r="D959" t="str">
            <v>WAFER STICK TIRAMIZU 12 PCS X 260GR"WS05</v>
          </cell>
        </row>
        <row r="960">
          <cell r="B960" t="str">
            <v>18053080320000</v>
          </cell>
          <cell r="C960"/>
          <cell r="D960" t="str">
            <v>WAFER STICK RATU CHOCO 6 PCS X 320GR"WS06</v>
          </cell>
        </row>
        <row r="961">
          <cell r="B961" t="str">
            <v>18053090320000</v>
          </cell>
          <cell r="C961"/>
          <cell r="D961" t="str">
            <v>WAFER STICK RATU STRWB 6 JAR X 320GR"WS07</v>
          </cell>
        </row>
        <row r="962">
          <cell r="B962" t="str">
            <v>18053110500000</v>
          </cell>
          <cell r="C962"/>
          <cell r="D962" t="str">
            <v>WAFER STICK CAPPUCINO 6 JAR X 500GR"WS09</v>
          </cell>
        </row>
        <row r="963">
          <cell r="B963" t="str">
            <v>18053120500000</v>
          </cell>
          <cell r="C963"/>
          <cell r="D963" t="str">
            <v>WAFER STICK COKIES&amp;CRIM 6 PCS X 500GR"WS10</v>
          </cell>
        </row>
        <row r="964">
          <cell r="B964" t="str">
            <v>F5082013000010</v>
          </cell>
          <cell r="C964"/>
          <cell r="D964" t="str">
            <v>FS MT NUTRIJELL EKONOMI PLAIN 10GR X 144 PCS</v>
          </cell>
        </row>
        <row r="965">
          <cell r="B965" t="str">
            <v>13022050000000</v>
          </cell>
          <cell r="C965"/>
          <cell r="D965" t="str">
            <v>EN ALK BP2 E92 AAA MAX 216 PACK"ENA03</v>
          </cell>
        </row>
        <row r="966">
          <cell r="B966" t="str">
            <v>44052540023001</v>
          </cell>
          <cell r="C966"/>
          <cell r="D966" t="str">
            <v>POP ICE CHOCO DREAM CHOCO MALT 200 PCS X 23GR P.2'S"PI64"</v>
          </cell>
        </row>
        <row r="967">
          <cell r="B967" t="str">
            <v>19020010005000B</v>
          </cell>
          <cell r="C967"/>
          <cell r="D967" t="str">
            <v>B&gt; AZALEA SMOOTH FOOT CREAM 1 PCS X 5GR "GZC0005" AZ16</v>
          </cell>
        </row>
        <row r="968">
          <cell r="B968" t="str">
            <v>18041100020020N</v>
          </cell>
          <cell r="C968"/>
          <cell r="D968" t="str">
            <v>SNACK WAFER CHOCOLATE 120 CUP X 20GR"SNW03</v>
          </cell>
        </row>
        <row r="969">
          <cell r="B969" t="str">
            <v>18041120020020N</v>
          </cell>
          <cell r="C969"/>
          <cell r="D969" t="str">
            <v>SNACK WAFER STRAWBERRY 120 CUP X 20GR"SNW05</v>
          </cell>
        </row>
        <row r="970">
          <cell r="B970" t="str">
            <v>18053130600000</v>
          </cell>
          <cell r="C970"/>
          <cell r="D970" t="str">
            <v>WAFER STICK ALFAMART 6 JAR X 600/500GR"WS11</v>
          </cell>
        </row>
        <row r="971">
          <cell r="B971" t="str">
            <v>18053140600000</v>
          </cell>
          <cell r="C971"/>
          <cell r="D971" t="str">
            <v>WAFER STICK ALFAMIDI 6 JAR X 500GR"WS12</v>
          </cell>
        </row>
        <row r="972">
          <cell r="B972" t="str">
            <v>18053150670000</v>
          </cell>
          <cell r="C972"/>
          <cell r="D972" t="str">
            <v>WAFER STICK RADJA 6 PCS X 670GR"WS13</v>
          </cell>
        </row>
        <row r="973">
          <cell r="B973" t="str">
            <v>18060010200010</v>
          </cell>
          <cell r="C973"/>
          <cell r="D973" t="str">
            <v>BELLA SPREAD CHOCOLATE 24 JAR X 200GR"BS01</v>
          </cell>
        </row>
        <row r="974">
          <cell r="B974" t="str">
            <v>18060020200010</v>
          </cell>
          <cell r="C974"/>
          <cell r="D974" t="str">
            <v>BELLA SPREAD CHASEWNUT 24 JAR X 200GR"BS02</v>
          </cell>
        </row>
        <row r="975">
          <cell r="B975" t="str">
            <v>18060030200010</v>
          </cell>
          <cell r="C975"/>
          <cell r="D975" t="str">
            <v>BELLA SPREAD TIRAMISU 24 JAR X 200GR"BS03</v>
          </cell>
        </row>
        <row r="976">
          <cell r="B976" t="str">
            <v>18060040200010</v>
          </cell>
          <cell r="C976"/>
          <cell r="D976" t="str">
            <v>BELLA SPREAD CHEESE 24 JAR X 200GR"BS04</v>
          </cell>
        </row>
        <row r="977">
          <cell r="B977" t="str">
            <v>18060050200010</v>
          </cell>
          <cell r="C977"/>
          <cell r="D977" t="str">
            <v>BELLA SPREAD MALT CRUNCHY 24 JAR X 200GR"BS05</v>
          </cell>
        </row>
        <row r="978">
          <cell r="B978" t="str">
            <v>18060060200010</v>
          </cell>
          <cell r="C978"/>
          <cell r="D978" t="str">
            <v>BELLA SPREAD CHOCOLATE CHEESE 24 JAR X 200GR"BS06</v>
          </cell>
        </row>
        <row r="979">
          <cell r="B979" t="str">
            <v>18060070200010</v>
          </cell>
          <cell r="C979"/>
          <cell r="D979" t="str">
            <v>BELLA SPREAD CHOCOLATE CHASEWNUT 24 JARX200GR"BS07</v>
          </cell>
        </row>
        <row r="980">
          <cell r="B980" t="str">
            <v>18060080200010</v>
          </cell>
          <cell r="C980"/>
          <cell r="D980" t="str">
            <v>BELLA SPREAD CHOCOLATE HAZELNUT 24 JARX200GR"BS08</v>
          </cell>
        </row>
        <row r="981">
          <cell r="B981" t="str">
            <v>F2010010020020</v>
          </cell>
          <cell r="C981"/>
          <cell r="D981" t="str">
            <v>FON ANLENE KOPI SUSU 20GR X 120 SCH</v>
          </cell>
        </row>
        <row r="982">
          <cell r="B982" t="str">
            <v>19020030100000B</v>
          </cell>
          <cell r="C982"/>
          <cell r="D982" t="str">
            <v>B&gt; AZALEA BODY WASH 30 PCS X 100ML "GZWF100"AZ14</v>
          </cell>
        </row>
        <row r="983">
          <cell r="B983" t="str">
            <v>19022010008000B</v>
          </cell>
          <cell r="C983"/>
          <cell r="D983" t="str">
            <v>B&gt; AZALEA Z.OIL W.ROSESHIP OIL 1 PCS X 8ML "GZIA001" AZ15</v>
          </cell>
        </row>
        <row r="984">
          <cell r="B984" t="str">
            <v>19022020008000B</v>
          </cell>
          <cell r="C984"/>
          <cell r="D984" t="str">
            <v>B&gt; AZALEA Z.OIL W.HABBATUSAUDA 1 PCS X 8ML "GZIB001" AZ17</v>
          </cell>
        </row>
        <row r="985">
          <cell r="B985" t="str">
            <v>19015040025000B</v>
          </cell>
          <cell r="C985"/>
          <cell r="D985" t="str">
            <v>B&gt; NATUR H.MASK W.GINSENG EXTRACT 144 PCS X 25G "GNDA001" NTR41</v>
          </cell>
        </row>
        <row r="986">
          <cell r="B986" t="str">
            <v>37070031005000N</v>
          </cell>
          <cell r="C986"/>
          <cell r="D986" t="str">
            <v>PRTS COLDFIL STRAWBERRY 1 PCSX5KG "4111562"PCF104</v>
          </cell>
        </row>
        <row r="987">
          <cell r="B987" t="str">
            <v>44052550023001</v>
          </cell>
          <cell r="C987"/>
          <cell r="D987" t="str">
            <v>POP ICE CHOCO DREAM CHOCO LATTE 200 PCS X 23GR P.2'S"PI65"</v>
          </cell>
        </row>
        <row r="988">
          <cell r="B988" t="str">
            <v>37090051005000B</v>
          </cell>
          <cell r="C988"/>
          <cell r="D988" t="str">
            <v>B&gt; PRTS DECORFIL MILKY CHEESE 4 PCSX5KG "4026548"PD07"</v>
          </cell>
        </row>
        <row r="989">
          <cell r="B989" t="str">
            <v>37100011010000B</v>
          </cell>
          <cell r="C989"/>
          <cell r="D989" t="str">
            <v>B&gt; PRTS TEGRAL DONUT PRIM 1 PCSX10KG "4111446"PT01</v>
          </cell>
        </row>
        <row r="990">
          <cell r="B990" t="str">
            <v>76020170075000</v>
          </cell>
          <cell r="C990"/>
          <cell r="D990" t="str">
            <v>PIATTOS SAMBAL MATAH 30 PCS X 75/68GR"PIAB17</v>
          </cell>
        </row>
        <row r="991">
          <cell r="B991" t="str">
            <v>F5083002000010</v>
          </cell>
          <cell r="C991"/>
          <cell r="D991" t="str">
            <v>FS MT NUTRIJELL YOGHURT STRAWBERRY 35GR X 144 PCS</v>
          </cell>
        </row>
        <row r="992">
          <cell r="B992" t="str">
            <v>F5171007100110</v>
          </cell>
          <cell r="C992"/>
          <cell r="D992" t="str">
            <v>FS MT BUBBLE POP BULKY TARO 1KG X 10 BAG</v>
          </cell>
        </row>
        <row r="993">
          <cell r="B993" t="str">
            <v>F3051003003010</v>
          </cell>
          <cell r="C993"/>
          <cell r="D993" t="str">
            <v>MIE KREMEZZ KREZZ AYAM PANGGANG 30G X 60 BAG</v>
          </cell>
        </row>
        <row r="994">
          <cell r="B994" t="str">
            <v>F3023008005510</v>
          </cell>
          <cell r="C994"/>
          <cell r="D994" t="str">
            <v>BIHUNKU KOREAN SPICY KIMCHI 55G X 40 BAG</v>
          </cell>
        </row>
        <row r="995">
          <cell r="B995" t="str">
            <v>F3051004003010</v>
          </cell>
          <cell r="C995"/>
          <cell r="D995" t="str">
            <v>MIE KREMEZZ KREZZ SAMBAL BALADO 30G X 60 BAG</v>
          </cell>
        </row>
        <row r="996">
          <cell r="B996" t="str">
            <v>37082051001000</v>
          </cell>
          <cell r="C996"/>
          <cell r="D996" t="str">
            <v>PRTS CFIL CLASSIC MILK 10 PCSX1KG "4011822"PCF213</v>
          </cell>
        </row>
        <row r="997">
          <cell r="B997" t="str">
            <v>F3064005001510</v>
          </cell>
          <cell r="C997"/>
          <cell r="D997" t="str">
            <v>TARO NET SMALL CHEESY MEXICAN JLPENO 15G X 40 PCS</v>
          </cell>
        </row>
        <row r="998">
          <cell r="B998" t="str">
            <v>19011070008000B</v>
          </cell>
          <cell r="C998"/>
          <cell r="D998" t="str">
            <v>B&gt; NATUR SHMP ARGAN OIL 1 PCS X 8ML "GNAE002" NTR40</v>
          </cell>
        </row>
        <row r="999">
          <cell r="B999" t="str">
            <v>F3013000033510</v>
          </cell>
          <cell r="C999"/>
          <cell r="D999" t="str">
            <v>BIHUN SUPERIOR 335G X 12 PACK</v>
          </cell>
        </row>
        <row r="1000">
          <cell r="B1000" t="str">
            <v>37090041005000B</v>
          </cell>
          <cell r="C1000"/>
          <cell r="D1000" t="str">
            <v>B&gt; PRTS DECORFIL VANILLA 4 PCSX5KG "4028314"PD06"</v>
          </cell>
        </row>
        <row r="1001">
          <cell r="B1001" t="str">
            <v>26010050070010B</v>
          </cell>
          <cell r="C1001"/>
          <cell r="D1001" t="str">
            <v>B&gt; NDB GORENG 40BAG X 70GR "FN101115"ND05abc</v>
          </cell>
        </row>
        <row r="1002">
          <cell r="B1002" t="str">
            <v>19021040008000B</v>
          </cell>
          <cell r="C1002"/>
          <cell r="D1002" t="str">
            <v>B&gt; AZALEA SHMP HIJAB Z. OIL &amp; GINSENG 1 PCS X 8ML "GZAA002" AZ19</v>
          </cell>
        </row>
        <row r="1003">
          <cell r="B1003" t="str">
            <v>F3023002005510</v>
          </cell>
          <cell r="C1003"/>
          <cell r="D1003" t="str">
            <v>BIHUNKU KOREAN JAPCHAE 55G X 40 BAG</v>
          </cell>
        </row>
        <row r="1004">
          <cell r="B1004" t="str">
            <v>37040001005010N</v>
          </cell>
          <cell r="C1004"/>
          <cell r="D1004" t="str">
            <v>CARAT SUPERCREM 4 PCHX5KG "4111504"CS04</v>
          </cell>
        </row>
        <row r="1005">
          <cell r="B1005" t="str">
            <v>37040031005020</v>
          </cell>
          <cell r="C1005"/>
          <cell r="D1005" t="str">
            <v>CARAT SUPERCREM CRUNCHIE 4 PCSX5KG "4015872"CS08</v>
          </cell>
        </row>
        <row r="1006">
          <cell r="B1006" t="str">
            <v>F3063001011510</v>
          </cell>
          <cell r="C1006"/>
          <cell r="D1006" t="str">
            <v>TARO NET JUMBO SEAWEED 115G X 16 PCS</v>
          </cell>
        </row>
        <row r="1007">
          <cell r="B1007" t="str">
            <v>C.301007010814</v>
          </cell>
          <cell r="C1007"/>
          <cell r="D1007" t="str">
            <v>SNACK SANRIO CHOCO STRAWBERRY 120 PCS X 15GR"SNW11</v>
          </cell>
        </row>
        <row r="1008">
          <cell r="B1008" t="str">
            <v>F3063002011510</v>
          </cell>
          <cell r="C1008"/>
          <cell r="D1008" t="str">
            <v>TARO NET JUMBO POTATO BARBEQUE 115G X 16 PCS</v>
          </cell>
        </row>
        <row r="1009">
          <cell r="B1009" t="str">
            <v>U3011104022510</v>
          </cell>
          <cell r="C1009"/>
          <cell r="D1009" t="str">
            <v>F607SK DH AEROSOL MTC HER SERAI KENCANA 225MLX24PCS</v>
          </cell>
        </row>
        <row r="1010">
          <cell r="B1010" t="str">
            <v>A1011000092510</v>
          </cell>
          <cell r="C1010"/>
          <cell r="D1010" t="str">
            <v>ABC KECAP MANIS 925 GR X 12 PCH</v>
          </cell>
        </row>
        <row r="1011">
          <cell r="B1011" t="str">
            <v>F3064002001710</v>
          </cell>
          <cell r="C1011"/>
          <cell r="D1011" t="str">
            <v>TARO NET SMALL SEAWEED 17G X 40 PCS</v>
          </cell>
        </row>
        <row r="1012">
          <cell r="B1012" t="str">
            <v>M5070001001011</v>
          </cell>
          <cell r="C1012"/>
          <cell r="D1012" t="str">
            <v>PLOSSA BLUEMOUNTAIN 10ML X 72 PCS SAT</v>
          </cell>
        </row>
        <row r="1013">
          <cell r="B1013" t="str">
            <v>19013060008000B</v>
          </cell>
          <cell r="C1013"/>
          <cell r="D1013" t="str">
            <v>B&gt; NATUR COND ARGAN &amp; OLIVE OIL 1 PCS X 8ML "GNBC002" NTRC07</v>
          </cell>
        </row>
        <row r="1014">
          <cell r="B1014" t="str">
            <v>F3030001000210</v>
          </cell>
          <cell r="C1014"/>
          <cell r="D1014" t="str">
            <v>GULAS GULA ASAM 2.5G X 20 BAG</v>
          </cell>
        </row>
        <row r="1015">
          <cell r="B1015" t="str">
            <v>U3011105022510</v>
          </cell>
          <cell r="C1015"/>
          <cell r="D1015" t="str">
            <v>F607SP DH AEROSOL MTC HER SWARNA PADI 225MLX24PCS</v>
          </cell>
        </row>
        <row r="1016">
          <cell r="B1016" t="str">
            <v>F2010010240010</v>
          </cell>
          <cell r="C1016"/>
          <cell r="D1016" t="str">
            <v>FON ANLENE ACTIFIT ORIGINAL 230\240 X 24 BOX</v>
          </cell>
        </row>
        <row r="1017">
          <cell r="B1017" t="str">
            <v>F2010020240010</v>
          </cell>
          <cell r="C1017"/>
          <cell r="D1017" t="str">
            <v>FON ANLENE ACTIFIT COKELAT 230\240 X 24 BOX</v>
          </cell>
        </row>
        <row r="1018">
          <cell r="B1018" t="str">
            <v>37050110500000</v>
          </cell>
          <cell r="C1018"/>
          <cell r="D1018" t="str">
            <v>PRTS OKEDO INSTANT 20 PCSX500GR "6102908"P11</v>
          </cell>
        </row>
        <row r="1019">
          <cell r="B1019" t="str">
            <v>13024040000001</v>
          </cell>
          <cell r="C1019"/>
          <cell r="D1019" t="str">
            <v>EN ALK BP3 E91 AA MAX 216 PACK B2G1"ENA10</v>
          </cell>
        </row>
        <row r="1020">
          <cell r="B1020" t="str">
            <v>F2010030240010</v>
          </cell>
          <cell r="C1020"/>
          <cell r="D1020" t="str">
            <v>FON ANLENE ACTIFIT VANILA 230\240 X 24 BOX</v>
          </cell>
        </row>
        <row r="1021">
          <cell r="B1021" t="str">
            <v>19014030080000N</v>
          </cell>
          <cell r="C1021"/>
          <cell r="D1021" t="str">
            <v>NATUR H.VIT GINSENG VIT.E 24PCSX80ML"GNJA001NTR42</v>
          </cell>
        </row>
        <row r="1022">
          <cell r="B1022" t="str">
            <v>P3011001100120</v>
          </cell>
          <cell r="C1022"/>
          <cell r="D1022" t="str">
            <v>COLLINS DIP GLAZE CAPPUCINO 1KG X 12 PCS</v>
          </cell>
        </row>
        <row r="1023">
          <cell r="B1023" t="str">
            <v>13011040000000</v>
          </cell>
          <cell r="C1023"/>
          <cell r="D1023" t="str">
            <v>EN LITHIUM BP2 L91 AA 24 PACK"ENL04</v>
          </cell>
        </row>
        <row r="1024">
          <cell r="B1024" t="str">
            <v>F40630040200111</v>
          </cell>
          <cell r="C1024"/>
          <cell r="D1024" t="str">
            <v>SHINZUI BODY SCRUB MATSU 200G X 48 JAR BANDED</v>
          </cell>
        </row>
        <row r="1025">
          <cell r="B1025" t="str">
            <v>F4067006022510</v>
          </cell>
          <cell r="C1025"/>
          <cell r="D1025" t="str">
            <v>SHINZUI SABUN CAIR KENSHO 225ML X 48 PCH</v>
          </cell>
        </row>
        <row r="1026">
          <cell r="B1026" t="str">
            <v>F4066003006020</v>
          </cell>
          <cell r="C1026"/>
          <cell r="D1026" t="str">
            <v>SHINZUI SABUN KIREI 60G X 24 PACK</v>
          </cell>
        </row>
        <row r="1027">
          <cell r="B1027" t="str">
            <v>F2010040022020N</v>
          </cell>
          <cell r="C1027"/>
          <cell r="D1027" t="str">
            <v>FON ANLENE ACTIFIT CHOCO SAKATAMA 22GR X 120 SCH</v>
          </cell>
        </row>
        <row r="1028">
          <cell r="B1028" t="str">
            <v>F5092001000010</v>
          </cell>
          <cell r="C1028"/>
          <cell r="D1028" t="str">
            <v>FS MT OSHIHIRO ZERO CALORIES PEACH X 144 PCS</v>
          </cell>
        </row>
        <row r="1029">
          <cell r="B1029" t="str">
            <v>37050050500000</v>
          </cell>
          <cell r="C1029"/>
          <cell r="D1029" t="str">
            <v>PRTS PIZZA TOPPING 10 PCSX500GR "4111495"P05</v>
          </cell>
        </row>
        <row r="1030">
          <cell r="B1030" t="str">
            <v>F2020010025010N</v>
          </cell>
          <cell r="C1030"/>
          <cell r="D1030" t="str">
            <v>FON ANLENE GOLD COKELAT 25GR X 120 SCH</v>
          </cell>
        </row>
        <row r="1031">
          <cell r="B1031" t="str">
            <v>F2020010025011</v>
          </cell>
          <cell r="C1031"/>
          <cell r="D1031" t="str">
            <v>FON ANLENE GOLD COKELAT 25GR X 120 SCH PROMO</v>
          </cell>
        </row>
        <row r="1032">
          <cell r="B1032" t="str">
            <v>F2020010170010</v>
          </cell>
          <cell r="C1032"/>
          <cell r="D1032" t="str">
            <v>FON ANLENE GOLD  COKELAT 170GR X 24 BOX</v>
          </cell>
        </row>
        <row r="1033">
          <cell r="B1033" t="str">
            <v>F2020010240010</v>
          </cell>
          <cell r="C1033"/>
          <cell r="D1033" t="str">
            <v>FON ANLENE GOLD  COKELAT 230\240 X 24 BOX</v>
          </cell>
        </row>
        <row r="1034">
          <cell r="B1034" t="str">
            <v>F3014001016010</v>
          </cell>
          <cell r="C1034"/>
          <cell r="D1034" t="str">
            <v>BIHUN TANAM JAGUNG 2 KEPING 160G X 20 BAG</v>
          </cell>
        </row>
        <row r="1035">
          <cell r="B1035" t="str">
            <v>F2020010850010</v>
          </cell>
          <cell r="C1035"/>
          <cell r="D1035" t="str">
            <v>FON ANLENE GOLD  COKELAT 825GR/850GR X 12 BOX</v>
          </cell>
        </row>
        <row r="1036">
          <cell r="B1036" t="str">
            <v>F2020020024011</v>
          </cell>
          <cell r="C1036"/>
          <cell r="D1036" t="str">
            <v>FON ANLENE GOLD VANILA 24GR X 120 SCH PROMO</v>
          </cell>
        </row>
        <row r="1037">
          <cell r="B1037" t="str">
            <v>F2020020025010N</v>
          </cell>
          <cell r="C1037"/>
          <cell r="D1037" t="str">
            <v>FON ANLENE GOLD  VANILA 25GR/24GR X 120 SCH</v>
          </cell>
        </row>
        <row r="1038">
          <cell r="B1038" t="str">
            <v>F2020020170010</v>
          </cell>
          <cell r="C1038"/>
          <cell r="D1038" t="str">
            <v>FON ANLENE GOLD  VANILA 170GR X 24 BOX</v>
          </cell>
        </row>
        <row r="1039">
          <cell r="B1039" t="str">
            <v>F2020020240010</v>
          </cell>
          <cell r="C1039"/>
          <cell r="D1039" t="str">
            <v>FON ANLENE GOLD  VANILA 230\240 X 24 BOX</v>
          </cell>
        </row>
        <row r="1040">
          <cell r="B1040" t="str">
            <v>F2020020850010</v>
          </cell>
          <cell r="C1040"/>
          <cell r="D1040" t="str">
            <v>FON ANLENE GOLD  VANILA 825GR/850GR X 12 BOX</v>
          </cell>
        </row>
        <row r="1041">
          <cell r="B1041" t="str">
            <v>F2020030240010</v>
          </cell>
          <cell r="C1041"/>
          <cell r="D1041" t="str">
            <v>FON ANLENE GOLD  ORIGINAL 230\240 X 24 BOX</v>
          </cell>
        </row>
        <row r="1042">
          <cell r="B1042" t="str">
            <v>F2020020600010</v>
          </cell>
          <cell r="C1042"/>
          <cell r="D1042" t="str">
            <v>FON ANLENE GOLD VANILA 560/570GR X 12 BOX</v>
          </cell>
        </row>
        <row r="1043">
          <cell r="B1043" t="str">
            <v>F2020030850010</v>
          </cell>
          <cell r="C1043"/>
          <cell r="D1043" t="str">
            <v>FON ANLENE GOLD  ORIGINAL 825GR/850GR X 12 BOX</v>
          </cell>
        </row>
        <row r="1044">
          <cell r="B1044" t="str">
            <v>F2020040160010</v>
          </cell>
          <cell r="C1044"/>
          <cell r="D1044" t="str">
            <v>FON ANLENE GOLD  HABATUSSAUDA 160GR X 24 BOX</v>
          </cell>
        </row>
        <row r="1045">
          <cell r="B1045" t="str">
            <v>P3021302100120</v>
          </cell>
          <cell r="C1045"/>
          <cell r="D1045" t="str">
            <v>GOLDENFIL CRUNCHY SEALED CHOCO 1KG X 12 PCS</v>
          </cell>
        </row>
        <row r="1046">
          <cell r="B1046" t="str">
            <v>F2030010400010</v>
          </cell>
          <cell r="C1046"/>
          <cell r="D1046" t="str">
            <v>FON ANLENE TOTAL 10  VANILA 400GR X 12 KLG</v>
          </cell>
        </row>
        <row r="1047">
          <cell r="B1047" t="str">
            <v>F2030010800010</v>
          </cell>
          <cell r="C1047"/>
          <cell r="D1047" t="str">
            <v>FON ANLENE TOTAL 10  VANILA 800GR X 6 KLG</v>
          </cell>
        </row>
        <row r="1048">
          <cell r="B1048" t="str">
            <v>F2040010175010</v>
          </cell>
          <cell r="C1048"/>
          <cell r="D1048" t="str">
            <v>FON ANCHOR  MILK &amp; GRAIN 175GR X 24 BOX</v>
          </cell>
        </row>
        <row r="1049">
          <cell r="B1049" t="str">
            <v>F2040010350010</v>
          </cell>
          <cell r="C1049"/>
          <cell r="D1049" t="str">
            <v>FON ANCHOR  MILK &amp; GRAIN 350GR X 12 BOX</v>
          </cell>
        </row>
        <row r="1050">
          <cell r="B1050" t="str">
            <v>F2040020175010</v>
          </cell>
          <cell r="C1050"/>
          <cell r="D1050" t="str">
            <v>FON ANCHOR  PROTEIN 175GR X 24 BOX</v>
          </cell>
        </row>
        <row r="1051">
          <cell r="B1051" t="str">
            <v>F2040020350010</v>
          </cell>
          <cell r="C1051"/>
          <cell r="D1051" t="str">
            <v>FON ANCHOR  PROTEIN 350GR X 12 BOX</v>
          </cell>
        </row>
        <row r="1052">
          <cell r="B1052" t="str">
            <v>F2050010320010</v>
          </cell>
          <cell r="C1052"/>
          <cell r="D1052" t="str">
            <v>FON ANCHOR BONEETO  COKELAT 320GR X 24 BOX</v>
          </cell>
        </row>
        <row r="1053">
          <cell r="B1053" t="str">
            <v>F2050010685010</v>
          </cell>
          <cell r="C1053"/>
          <cell r="D1053" t="str">
            <v>FON ANCHOR BONEETO  COKELAT 685GR X 12 BOX</v>
          </cell>
        </row>
        <row r="1054">
          <cell r="B1054" t="str">
            <v>F2050020025020N</v>
          </cell>
          <cell r="C1054"/>
          <cell r="D1054" t="str">
            <v>FON ANCHOR BONEETO VANILA 25GR X 120 SCH</v>
          </cell>
        </row>
        <row r="1055">
          <cell r="B1055" t="str">
            <v>F2050020320010</v>
          </cell>
          <cell r="C1055"/>
          <cell r="D1055" t="str">
            <v>FON ANCHOR BONEETO  VANILA 320GR X 24 BOX</v>
          </cell>
        </row>
        <row r="1056">
          <cell r="B1056" t="str">
            <v>F2050020685010</v>
          </cell>
          <cell r="C1056"/>
          <cell r="D1056" t="str">
            <v>FON ANCHOR BONEETO  VANILA 685GR X 12 BOX</v>
          </cell>
        </row>
        <row r="1057">
          <cell r="B1057" t="str">
            <v>F2051010115010</v>
          </cell>
          <cell r="C1057"/>
          <cell r="D1057" t="str">
            <v>FON ANCHOR BONEETO UHT COKELAT 115ML X 40 BOX</v>
          </cell>
        </row>
        <row r="1058">
          <cell r="B1058" t="str">
            <v>F2051020115010</v>
          </cell>
          <cell r="C1058"/>
          <cell r="D1058" t="str">
            <v>FON ANCHOR BONEETO UHT VANILA 115ML X 40 BOX</v>
          </cell>
        </row>
        <row r="1059">
          <cell r="B1059" t="str">
            <v>P3042004102510</v>
          </cell>
          <cell r="C1059"/>
          <cell r="D1059" t="str">
            <v>PRIMSFOOD FILLING LEMON 25KG X 1 PAIL</v>
          </cell>
        </row>
        <row r="1060">
          <cell r="B1060" t="str">
            <v>F2051030115010</v>
          </cell>
          <cell r="C1060"/>
          <cell r="D1060" t="str">
            <v>FON ANCHOR BONEETO UHT STRAWBERRY 115ML X 40 BOX</v>
          </cell>
        </row>
        <row r="1061">
          <cell r="B1061" t="str">
            <v>F2060010200010</v>
          </cell>
          <cell r="C1061"/>
          <cell r="D1061" t="str">
            <v>FON ANMUM MATNA  COKELAT 200GR X 24 BOX</v>
          </cell>
        </row>
        <row r="1062">
          <cell r="B1062" t="str">
            <v>F2060010400010</v>
          </cell>
          <cell r="C1062"/>
          <cell r="D1062" t="str">
            <v>FON ANMUM MATNA  COKLAT 400GR X 12 BOX</v>
          </cell>
        </row>
        <row r="1063">
          <cell r="B1063" t="str">
            <v>F2060020200010</v>
          </cell>
          <cell r="C1063"/>
          <cell r="D1063" t="str">
            <v>FON ANMUM MATNA  VANILA 200GR X 24 BOX</v>
          </cell>
        </row>
        <row r="1064">
          <cell r="B1064" t="str">
            <v>F2060020400010</v>
          </cell>
          <cell r="C1064"/>
          <cell r="D1064" t="str">
            <v>FON ANMUM MATNA  VANILA 400GR X 12 BOX</v>
          </cell>
        </row>
        <row r="1065">
          <cell r="B1065" t="str">
            <v>F2060030200010</v>
          </cell>
          <cell r="C1065"/>
          <cell r="D1065" t="str">
            <v>FON ANMUM MATNA  STRAWBERRY 200GR X 24 BOX</v>
          </cell>
        </row>
        <row r="1066">
          <cell r="B1066" t="str">
            <v>F2060030400010</v>
          </cell>
          <cell r="C1066"/>
          <cell r="D1066" t="str">
            <v>FON ANMUM MATNA  STRAWBERRY 400GR X 12 BOX</v>
          </cell>
        </row>
        <row r="1067">
          <cell r="B1067" t="str">
            <v>F2061010200010</v>
          </cell>
          <cell r="C1067"/>
          <cell r="D1067" t="str">
            <v>FON ANMUM MATNA EMESA COKELAT 200GR X 24 BOX</v>
          </cell>
        </row>
        <row r="1068">
          <cell r="B1068" t="str">
            <v>F2062010360010</v>
          </cell>
          <cell r="C1068"/>
          <cell r="D1068" t="str">
            <v>FON ANMUM MATNA LITE COKELAT 360GR X 12 BOX</v>
          </cell>
        </row>
        <row r="1069">
          <cell r="B1069" t="str">
            <v>F2070010200010</v>
          </cell>
          <cell r="C1069"/>
          <cell r="D1069" t="str">
            <v>FON ANMUM LACTA  PLAIN 200GR X 24 BOX</v>
          </cell>
        </row>
        <row r="1070">
          <cell r="B1070" t="str">
            <v>F2070020200010</v>
          </cell>
          <cell r="C1070"/>
          <cell r="D1070" t="str">
            <v>FON ANMUM LACTA  COKELAT 200GR X 24 BOX</v>
          </cell>
        </row>
        <row r="1071">
          <cell r="B1071" t="str">
            <v>F2070020400010</v>
          </cell>
          <cell r="C1071"/>
          <cell r="D1071" t="str">
            <v>FON ANMUM LACTA  COKELAT 400GR X 12 BOX</v>
          </cell>
        </row>
        <row r="1072">
          <cell r="B1072" t="str">
            <v>F2080010175010</v>
          </cell>
          <cell r="C1072"/>
          <cell r="D1072" t="str">
            <v>FON ANLENE UHT  COKELAT 175ML X 24 BOX</v>
          </cell>
        </row>
        <row r="1073">
          <cell r="B1073" t="str">
            <v>F2080020175010</v>
          </cell>
          <cell r="C1073"/>
          <cell r="D1073" t="str">
            <v>FON ANLENE UHT VANILA 175ML X 24 BOX</v>
          </cell>
        </row>
        <row r="1074">
          <cell r="B1074" t="str">
            <v>44010010010000</v>
          </cell>
          <cell r="C1074"/>
          <cell r="D1074" t="str">
            <v>AGARASA COKLAT BOX 72 PCS X 10GR"AR01</v>
          </cell>
        </row>
        <row r="1075">
          <cell r="B1075" t="str">
            <v>44010030010000</v>
          </cell>
          <cell r="C1075"/>
          <cell r="D1075" t="str">
            <v>AGARASA MELON 72 PCS X 10GR"AR03</v>
          </cell>
        </row>
        <row r="1076">
          <cell r="B1076" t="str">
            <v>44010040010000</v>
          </cell>
          <cell r="C1076"/>
          <cell r="D1076" t="str">
            <v>AGARASA STRAWBERRY 72 PCS X 10GR"AR04</v>
          </cell>
        </row>
        <row r="1077">
          <cell r="B1077" t="str">
            <v>44010050010000</v>
          </cell>
          <cell r="C1077"/>
          <cell r="D1077" t="str">
            <v>AGARASA VANILLA BOX 72 PCS X 10GR"AR05</v>
          </cell>
        </row>
        <row r="1078">
          <cell r="B1078" t="str">
            <v>44010060010000</v>
          </cell>
          <cell r="C1078"/>
          <cell r="D1078" t="str">
            <v>AGARASA VANILLA RCG 72 PCS X 10GR"AR06</v>
          </cell>
        </row>
        <row r="1079">
          <cell r="B1079" t="str">
            <v>44020030024000</v>
          </cell>
          <cell r="C1079"/>
          <cell r="D1079" t="str">
            <v>ANGET SARI JAHE JERUK NIPIS 250 PCS X 24GR"AS03</v>
          </cell>
        </row>
        <row r="1080">
          <cell r="B1080" t="str">
            <v>44020040024000</v>
          </cell>
          <cell r="C1080"/>
          <cell r="D1080" t="str">
            <v>ANGET SARI WEDANG JAHE 240 PCS X 24GR"AS04</v>
          </cell>
        </row>
        <row r="1081">
          <cell r="B1081" t="str">
            <v>44020050024000</v>
          </cell>
          <cell r="C1081"/>
          <cell r="D1081" t="str">
            <v>ANGET SARI SUSU JAHE 250 PCS X 24GR"AS05</v>
          </cell>
        </row>
        <row r="1082">
          <cell r="B1082" t="str">
            <v>44030010065000</v>
          </cell>
          <cell r="C1082"/>
          <cell r="D1082" t="str">
            <v>MY VLA COKLAT 72 PCS X 60GR"MV01</v>
          </cell>
        </row>
        <row r="1083">
          <cell r="B1083" t="str">
            <v>44030020070000</v>
          </cell>
          <cell r="C1083"/>
          <cell r="D1083" t="str">
            <v>MY VLA VANILLA 72 PCS X 60GR"MV02</v>
          </cell>
        </row>
        <row r="1084">
          <cell r="B1084" t="str">
            <v>44040020015000</v>
          </cell>
          <cell r="C1084"/>
          <cell r="D1084" t="str">
            <v>NUTRIJELL GRAPE 144 PCS X 15GR"NJ02</v>
          </cell>
        </row>
        <row r="1085">
          <cell r="B1085" t="str">
            <v>44040030015000</v>
          </cell>
          <cell r="C1085"/>
          <cell r="D1085" t="str">
            <v>NUTRIJELL GUAVA 144 PCS X 15GR"NJ03</v>
          </cell>
        </row>
        <row r="1086">
          <cell r="B1086" t="str">
            <v>44040040015000</v>
          </cell>
          <cell r="C1086"/>
          <cell r="D1086" t="str">
            <v>NUTRIJELL STRAWBERRY 144 PCS X 15GR"NJ04</v>
          </cell>
        </row>
        <row r="1087">
          <cell r="B1087" t="str">
            <v>44040050015000</v>
          </cell>
          <cell r="C1087"/>
          <cell r="D1087" t="str">
            <v>NUTRIJELL MANGGA 144 PCS X 15GR"NJ05</v>
          </cell>
        </row>
        <row r="1088">
          <cell r="B1088" t="str">
            <v>44040060015000</v>
          </cell>
          <cell r="C1088"/>
          <cell r="D1088" t="str">
            <v>NUTRIJELL MELON 144 PCS X 15GR"NJ06</v>
          </cell>
        </row>
        <row r="1089">
          <cell r="B1089" t="str">
            <v>44040070015000</v>
          </cell>
          <cell r="C1089"/>
          <cell r="D1089" t="str">
            <v>NUTRIJELL ORANGE 144 PCS X 15GR"NJ07</v>
          </cell>
        </row>
        <row r="1090">
          <cell r="B1090" t="str">
            <v>44040080015000</v>
          </cell>
          <cell r="C1090"/>
          <cell r="D1090" t="str">
            <v>NUTRIJELL PLAIN 144 PCS X 15GR"NJ08</v>
          </cell>
        </row>
        <row r="1091">
          <cell r="B1091" t="str">
            <v>44040090015000</v>
          </cell>
          <cell r="C1091"/>
          <cell r="D1091" t="str">
            <v>NUTRIJELL LECI 144 PCS X 15GR"NJ09</v>
          </cell>
        </row>
        <row r="1092">
          <cell r="B1092" t="str">
            <v>44040110015000</v>
          </cell>
          <cell r="C1092"/>
          <cell r="D1092" t="str">
            <v>NUTRIJELL KELAPA MUDA 144 PCS X 15GR"NJ11</v>
          </cell>
        </row>
        <row r="1093">
          <cell r="B1093" t="str">
            <v>44040120015000</v>
          </cell>
          <cell r="C1093"/>
          <cell r="D1093" t="str">
            <v>NUTRIJELL KURMA JAWA 144 PCS X 15GR"NJ12</v>
          </cell>
        </row>
        <row r="1094">
          <cell r="B1094" t="str">
            <v>44040170024000</v>
          </cell>
          <cell r="C1094"/>
          <cell r="D1094" t="str">
            <v>NUTRIJELL DARK CHOCO 144 PCS X 24GR "NJ29"</v>
          </cell>
        </row>
        <row r="1095">
          <cell r="B1095" t="str">
            <v>44040180015000</v>
          </cell>
          <cell r="C1095"/>
          <cell r="D1095" t="str">
            <v>NUTRIJELL MANGGA GEDONG 144 PCS X 15GR "NJ30"</v>
          </cell>
        </row>
        <row r="1096">
          <cell r="B1096" t="str">
            <v>44041130035000</v>
          </cell>
          <cell r="C1096"/>
          <cell r="D1096" t="str">
            <v>NUTRIJELL YOG BLACKCURRANT 144 PCS X 35GR"NJ14</v>
          </cell>
        </row>
        <row r="1097">
          <cell r="B1097" t="str">
            <v>44042140015000</v>
          </cell>
          <cell r="C1097"/>
          <cell r="D1097" t="str">
            <v>NUTRIJELL B.CLR BLUEBERRY 144 PCS X 15GR"NJ15</v>
          </cell>
        </row>
        <row r="1098">
          <cell r="B1098" t="str">
            <v>44042160015000</v>
          </cell>
          <cell r="C1098"/>
          <cell r="D1098" t="str">
            <v>NUTRIJELL B.CLR SIRSAK 144 PCS X 15GR"NJ17</v>
          </cell>
        </row>
        <row r="1099">
          <cell r="B1099" t="str">
            <v>44043010010000</v>
          </cell>
          <cell r="C1099"/>
          <cell r="D1099" t="str">
            <v>NUTRIJELL EKO COKLAT 144 PCS X 10GR"NJ18</v>
          </cell>
        </row>
        <row r="1100">
          <cell r="B1100" t="str">
            <v>44043020010000</v>
          </cell>
          <cell r="C1100"/>
          <cell r="D1100" t="str">
            <v>NUTRIJELL EKO GRAPE 144 PCS X 10GR"NJ19</v>
          </cell>
        </row>
        <row r="1101">
          <cell r="B1101" t="str">
            <v>44043040010000</v>
          </cell>
          <cell r="C1101"/>
          <cell r="D1101" t="str">
            <v>NUTRIJELL EKO STRAWBERRY 144 PCS X 10GR"NJ21</v>
          </cell>
        </row>
        <row r="1102">
          <cell r="B1102" t="str">
            <v>44043050010000</v>
          </cell>
          <cell r="C1102"/>
          <cell r="D1102" t="str">
            <v>NUTRIJELL EKO MANGGA 144 PCS X 10GR"NJ22</v>
          </cell>
        </row>
        <row r="1103">
          <cell r="B1103" t="str">
            <v>44043060010000</v>
          </cell>
          <cell r="C1103"/>
          <cell r="D1103" t="str">
            <v>NUTRIJELL EKO MELON 144 PCS X 10GR"NJ23</v>
          </cell>
        </row>
        <row r="1104">
          <cell r="B1104" t="str">
            <v>44043070010000</v>
          </cell>
          <cell r="C1104"/>
          <cell r="D1104" t="str">
            <v>NUTRIJELL EKO ORANGE 144 PCS X 10GR"NJ24</v>
          </cell>
        </row>
        <row r="1105">
          <cell r="B1105" t="str">
            <v>44043090010000</v>
          </cell>
          <cell r="C1105"/>
          <cell r="D1105" t="str">
            <v>NUTRIJELL EKO LECI 144 PCS X 10GR"NJ25</v>
          </cell>
        </row>
        <row r="1106">
          <cell r="B1106" t="str">
            <v>44043100010000</v>
          </cell>
          <cell r="C1106"/>
          <cell r="D1106" t="str">
            <v>NUTRIJELL EKO CINCAU 144 PCS X 10GR"NJ26</v>
          </cell>
        </row>
        <row r="1107">
          <cell r="B1107" t="str">
            <v>44043110010000</v>
          </cell>
          <cell r="C1107"/>
          <cell r="D1107" t="str">
            <v>NUTRIJELL EKO KELAPA MUDA 144 PCS X 10GR"NJ27</v>
          </cell>
        </row>
        <row r="1108">
          <cell r="B1108" t="str">
            <v>44044070340010</v>
          </cell>
          <cell r="C1108"/>
          <cell r="D1108" t="str">
            <v>NJ JELLY SHAKE ORANGE 12 BTL X 340ML"NJJS04</v>
          </cell>
        </row>
        <row r="1109">
          <cell r="B1109" t="str">
            <v>44044090340010</v>
          </cell>
          <cell r="C1109"/>
          <cell r="D1109" t="str">
            <v>NJ JELLY SHAKE LECI 12 BTL X 340ML"NJJS03</v>
          </cell>
        </row>
        <row r="1110">
          <cell r="B1110" t="str">
            <v>44050010025000</v>
          </cell>
          <cell r="C1110"/>
          <cell r="D1110" t="str">
            <v>POP ICE AVOCADO 250 PCS X 25GR"PI01</v>
          </cell>
        </row>
        <row r="1111">
          <cell r="B1111" t="str">
            <v>44050020025000</v>
          </cell>
          <cell r="C1111"/>
          <cell r="D1111" t="str">
            <v>POP ICE COKLAT 250 PCS X 25GR"PI02</v>
          </cell>
        </row>
        <row r="1112">
          <cell r="B1112" t="str">
            <v>44050030025000</v>
          </cell>
          <cell r="C1112"/>
          <cell r="D1112" t="str">
            <v>POP ICE CKLT BISKUIT 250 PCS X 25GR"PI03</v>
          </cell>
        </row>
        <row r="1113">
          <cell r="B1113" t="str">
            <v>44050040025000</v>
          </cell>
          <cell r="C1113"/>
          <cell r="D1113" t="str">
            <v>POP ICE DURIAN 250 PCS X 25GR"PI04</v>
          </cell>
        </row>
        <row r="1114">
          <cell r="B1114" t="str">
            <v>44050050025000</v>
          </cell>
          <cell r="C1114"/>
          <cell r="D1114" t="str">
            <v>POP ICE MANGO 250 PCS X 25GR"PI05</v>
          </cell>
        </row>
        <row r="1115">
          <cell r="B1115" t="str">
            <v>44050060025000</v>
          </cell>
          <cell r="C1115"/>
          <cell r="D1115" t="str">
            <v>POP ICE MELON 250 PCS X 25GR"PI06</v>
          </cell>
        </row>
        <row r="1116">
          <cell r="B1116" t="str">
            <v>44050070025000</v>
          </cell>
          <cell r="C1116"/>
          <cell r="D1116" t="str">
            <v>POP ICE PERMEN KARET 250 PCS X 25GR"PI07</v>
          </cell>
        </row>
        <row r="1117">
          <cell r="B1117" t="str">
            <v>44050080020000</v>
          </cell>
          <cell r="C1117"/>
          <cell r="D1117" t="str">
            <v>POP ICE UYU STRAWBERRY 250 PCS X 20GR"PI43</v>
          </cell>
        </row>
        <row r="1118">
          <cell r="B1118" t="str">
            <v>44050080025000</v>
          </cell>
          <cell r="C1118"/>
          <cell r="D1118" t="str">
            <v>POP ICE STRAWBERRY 250 PCS X 25GR"PI08</v>
          </cell>
        </row>
        <row r="1119">
          <cell r="B1119" t="str">
            <v>44050090020000</v>
          </cell>
          <cell r="C1119"/>
          <cell r="D1119" t="str">
            <v>POP ICE UYU TARO 250 PCS X 20GR"PI41</v>
          </cell>
        </row>
        <row r="1120">
          <cell r="B1120" t="str">
            <v>44050090025000</v>
          </cell>
          <cell r="C1120"/>
          <cell r="D1120" t="str">
            <v>POP ICE TARO 250 PCS X 25GR"PI09</v>
          </cell>
        </row>
        <row r="1121">
          <cell r="B1121" t="str">
            <v>44050110025000</v>
          </cell>
          <cell r="C1121"/>
          <cell r="D1121" t="str">
            <v>POP ICE AVOCADO CAPPUCINO 250 PCS X 25GR"PI11</v>
          </cell>
        </row>
        <row r="1122">
          <cell r="B1122" t="str">
            <v>44050120025000</v>
          </cell>
          <cell r="C1122"/>
          <cell r="D1122" t="str">
            <v>POP ICE BLUEBERRY 250 PCS X 25GR"PI12</v>
          </cell>
        </row>
        <row r="1123">
          <cell r="B1123" t="str">
            <v>44050130025000</v>
          </cell>
          <cell r="C1123"/>
          <cell r="D1123" t="str">
            <v>POP ICE CAPPUCINO 250 PCS X 25GR"PI13</v>
          </cell>
        </row>
        <row r="1124">
          <cell r="B1124" t="str">
            <v>44050160025000</v>
          </cell>
          <cell r="C1124"/>
          <cell r="D1124" t="str">
            <v>POP ICE CKLT SUSU 250 PCS X 25GR"PI16</v>
          </cell>
        </row>
        <row r="1125">
          <cell r="B1125" t="str">
            <v>44050170025000</v>
          </cell>
          <cell r="C1125"/>
          <cell r="D1125" t="str">
            <v>POP ICE DOGER 250 PCS X 25GR"PI17</v>
          </cell>
        </row>
        <row r="1126">
          <cell r="B1126" t="str">
            <v>44050180025000</v>
          </cell>
          <cell r="C1126"/>
          <cell r="D1126" t="str">
            <v>POP ICE DURIAN CAPPUCINO 250 PCS X 25GR"PI18</v>
          </cell>
        </row>
        <row r="1127">
          <cell r="B1127" t="str">
            <v>44050190025000</v>
          </cell>
          <cell r="C1127"/>
          <cell r="D1127" t="str">
            <v>POP ICE GRAPE 250 PCS X 25GR"PI19</v>
          </cell>
        </row>
        <row r="1128">
          <cell r="B1128" t="str">
            <v>44050200025000</v>
          </cell>
          <cell r="C1128"/>
          <cell r="D1128" t="str">
            <v>POP ICE GUAVA 250 PCS X 25GR"PI20</v>
          </cell>
        </row>
        <row r="1129">
          <cell r="B1129" t="str">
            <v>44050210025000</v>
          </cell>
          <cell r="C1129"/>
          <cell r="D1129" t="str">
            <v>POP ICE KACANG HIJAU 250 PCS X 25GR"PI21</v>
          </cell>
        </row>
        <row r="1130">
          <cell r="B1130" t="str">
            <v>44050220025000</v>
          </cell>
          <cell r="C1130"/>
          <cell r="D1130" t="str">
            <v>POP ICE LECI 250 PCS X 25GR"PI22</v>
          </cell>
        </row>
        <row r="1131">
          <cell r="B1131" t="str">
            <v>44050230025000</v>
          </cell>
          <cell r="C1131"/>
          <cell r="D1131" t="str">
            <v>POP ICE MOCCACINO 250 PCS X 25GR"PI23</v>
          </cell>
        </row>
        <row r="1132">
          <cell r="B1132" t="str">
            <v>44050250025000</v>
          </cell>
          <cell r="C1132"/>
          <cell r="D1132" t="str">
            <v>POP ICE VANILALATTE 250 PCS X 25GR"PI25</v>
          </cell>
        </row>
        <row r="1133">
          <cell r="B1133" t="str">
            <v>44050260025000</v>
          </cell>
          <cell r="C1133"/>
          <cell r="D1133" t="str">
            <v>POP ICE WHITE KOFFEE 250 PCS X 25GR"PI26</v>
          </cell>
        </row>
        <row r="1134">
          <cell r="B1134" t="str">
            <v>44050270025000</v>
          </cell>
          <cell r="C1134"/>
          <cell r="D1134" t="str">
            <v>POP ICE YOG. STRAWBERRY 250 PCS X 25GR"PI27</v>
          </cell>
        </row>
        <row r="1135">
          <cell r="B1135" t="str">
            <v>44050280025000</v>
          </cell>
          <cell r="C1135"/>
          <cell r="D1135" t="str">
            <v>POP ICE CREAM CHEESE 250 PCS X 25GR"PI28</v>
          </cell>
        </row>
        <row r="1136">
          <cell r="B1136" t="str">
            <v>44050290025000</v>
          </cell>
          <cell r="C1136"/>
          <cell r="D1136" t="str">
            <v>POP ICE CHOCO CHEESE 250 PCS X 25GR"PI29</v>
          </cell>
        </row>
        <row r="1137">
          <cell r="B1137" t="str">
            <v>44050300025000</v>
          </cell>
          <cell r="C1137"/>
          <cell r="D1137" t="str">
            <v>POP ICE ES TELER 250 PCS X 25GR"PI30</v>
          </cell>
        </row>
        <row r="1138">
          <cell r="B1138" t="str">
            <v>44050310025000</v>
          </cell>
          <cell r="C1138"/>
          <cell r="D1138" t="str">
            <v>POP ICE THUNDER TORNADO MALT 250 PCS X 25GR"PI31</v>
          </cell>
        </row>
        <row r="1139">
          <cell r="B1139" t="str">
            <v>44050320025000</v>
          </cell>
          <cell r="C1139"/>
          <cell r="D1139" t="str">
            <v>POP ICE TORNADO SQUASH 250 PCS X 25GR"PI32</v>
          </cell>
        </row>
        <row r="1140">
          <cell r="B1140" t="str">
            <v>44050330025000</v>
          </cell>
          <cell r="C1140"/>
          <cell r="D1140" t="str">
            <v>POP ICE SULTAN ITALIAN CIOCOLATO 250 PCS X 25"PI33</v>
          </cell>
        </row>
        <row r="1141">
          <cell r="B1141" t="str">
            <v>44050340025000</v>
          </cell>
          <cell r="C1141"/>
          <cell r="D1141" t="str">
            <v>POP ICE SULTAN POP CORN CARAMEL 250 PCS X 25G"PI34</v>
          </cell>
        </row>
        <row r="1142">
          <cell r="B1142" t="str">
            <v>44050350020000</v>
          </cell>
          <cell r="C1142"/>
          <cell r="D1142" t="str">
            <v>POP ICE UYU MILKY MATCHA 240 PCS X 20GR"PI35</v>
          </cell>
        </row>
        <row r="1143">
          <cell r="B1143" t="str">
            <v>44050350020001</v>
          </cell>
          <cell r="C1143"/>
          <cell r="D1143" t="str">
            <v>POP ICE UYU MILKY MATCHA 250 PCS X 20GR"PI44</v>
          </cell>
        </row>
        <row r="1144">
          <cell r="B1144" t="str">
            <v>44050360020000</v>
          </cell>
          <cell r="C1144"/>
          <cell r="D1144" t="str">
            <v>POP ICE UYU MILKY CHOCO 240 PCS X 20GR"PI36</v>
          </cell>
        </row>
        <row r="1145">
          <cell r="B1145" t="str">
            <v>44050360020001</v>
          </cell>
          <cell r="C1145"/>
          <cell r="D1145" t="str">
            <v>POP ICE UYU MILKY CHOCO 250 PCS X 20GR"PI45</v>
          </cell>
        </row>
        <row r="1146">
          <cell r="B1146" t="str">
            <v>44050370020000</v>
          </cell>
          <cell r="C1146"/>
          <cell r="D1146" t="str">
            <v>POP ICE UYU MILKY BANANA 240 PCS X 20GR"PI37</v>
          </cell>
        </row>
        <row r="1147">
          <cell r="B1147" t="str">
            <v>44050370020001</v>
          </cell>
          <cell r="C1147"/>
          <cell r="D1147" t="str">
            <v>POP ICE UYU MILKY BANANA 250 PCS X 20GR"PI46</v>
          </cell>
        </row>
        <row r="1148">
          <cell r="B1148" t="str">
            <v>44050380020001</v>
          </cell>
          <cell r="C1148"/>
          <cell r="D1148" t="str">
            <v>POP ICE UYU CHEESU ORANGE 250 PCS X 20GR"PI47</v>
          </cell>
        </row>
        <row r="1149">
          <cell r="B1149" t="str">
            <v>44050380025000</v>
          </cell>
          <cell r="C1149"/>
          <cell r="D1149" t="str">
            <v>POP ICE SULTAN CHEESU RED VELVET 250 PCSX25GR"PI38</v>
          </cell>
        </row>
        <row r="1150">
          <cell r="B1150" t="str">
            <v>44050390020001</v>
          </cell>
          <cell r="C1150"/>
          <cell r="D1150" t="str">
            <v>POP ICE UYU CHOCO HAZELNUT 250 PCS X 20GR"PI48</v>
          </cell>
        </row>
        <row r="1151">
          <cell r="B1151" t="str">
            <v>44050390025000</v>
          </cell>
          <cell r="C1151"/>
          <cell r="D1151" t="str">
            <v>POP ICE SULTAN COOKIES &amp; CREAM 250 PCS X 25GR"PI39</v>
          </cell>
        </row>
        <row r="1152">
          <cell r="B1152" t="str">
            <v>44050400020000</v>
          </cell>
          <cell r="C1152"/>
          <cell r="D1152" t="str">
            <v>POP ICE UYU ICE CREAM VANILA 250 PCS X 20GR"PI42</v>
          </cell>
        </row>
        <row r="1153">
          <cell r="B1153" t="str">
            <v>44050400023001</v>
          </cell>
          <cell r="C1153"/>
          <cell r="D1153" t="str">
            <v>POP ICE UYU MILK CHOCO MALT 120 PCSX23GR+120"PI49"</v>
          </cell>
        </row>
        <row r="1154">
          <cell r="B1154" t="str">
            <v>44050410023001</v>
          </cell>
          <cell r="C1154"/>
          <cell r="D1154" t="str">
            <v>POP ICE UYU MILK CHOCO LATTE 120 PCSX23GR+120"PI50</v>
          </cell>
        </row>
        <row r="1155">
          <cell r="B1155" t="str">
            <v>44050420023001</v>
          </cell>
          <cell r="C1155"/>
          <cell r="D1155" t="str">
            <v>POP ICE UYU MILK DOUBLE CHOCO 120+120PCSX23GR"PI51</v>
          </cell>
        </row>
        <row r="1156">
          <cell r="B1156" t="str">
            <v>44050430023001</v>
          </cell>
          <cell r="C1156"/>
          <cell r="D1156" t="str">
            <v>POP ICE UYU MILK CHOCO COCONT 120+120PCSX23GR"PI52</v>
          </cell>
        </row>
        <row r="1157">
          <cell r="B1157" t="str">
            <v>44050440023001</v>
          </cell>
          <cell r="C1157"/>
          <cell r="D1157" t="str">
            <v>POP ICE UYU MILK CHOCO MINT 120+120PCSX23GR"PI53</v>
          </cell>
        </row>
        <row r="1158">
          <cell r="B1158" t="str">
            <v>44050450000001</v>
          </cell>
          <cell r="C1158"/>
          <cell r="D1158" t="str">
            <v>POP ICE UYU KOR M. ICE C. VANILA 30+30X4"PI54"</v>
          </cell>
        </row>
        <row r="1159">
          <cell r="B1159" t="str">
            <v>44050460000001</v>
          </cell>
          <cell r="C1159"/>
          <cell r="D1159" t="str">
            <v>POP ICE UYU KOR M. DARK CHOCO 30+30X4"PI57"</v>
          </cell>
        </row>
        <row r="1160">
          <cell r="B1160" t="str">
            <v>44050460025000</v>
          </cell>
          <cell r="C1160"/>
          <cell r="D1160" t="str">
            <v>POP ICE SULTAN MARIE BISCUIT 250 PCS X 25GR "PI55"</v>
          </cell>
        </row>
        <row r="1161">
          <cell r="B1161" t="str">
            <v>44050470025000</v>
          </cell>
          <cell r="C1161"/>
          <cell r="D1161" t="str">
            <v>POP ICE SULTAN BROWN SUGAR 250 PCS X 25GR "PI56"</v>
          </cell>
        </row>
        <row r="1162">
          <cell r="B1162" t="str">
            <v>44051480023000</v>
          </cell>
          <cell r="C1162"/>
          <cell r="D1162" t="str">
            <v>POP ICE SULTAN MATCHA CARAMEL L 250 PCSX23GR "PI58</v>
          </cell>
        </row>
        <row r="1163">
          <cell r="B1163" t="str">
            <v>44051490023000</v>
          </cell>
          <cell r="C1163"/>
          <cell r="D1163" t="str">
            <v>POP ICE SULTAN MATCHA COOKIES L 250 PCSX23GR "PI59</v>
          </cell>
        </row>
        <row r="1164">
          <cell r="B1164" t="str">
            <v>13024050000001</v>
          </cell>
          <cell r="C1164"/>
          <cell r="D1164" t="str">
            <v>EN ALK BP3 E92 AAA MAX 216 PACK B2G1"ENA11</v>
          </cell>
        </row>
        <row r="1165">
          <cell r="B1165" t="str">
            <v>13022070000000</v>
          </cell>
          <cell r="C1165"/>
          <cell r="D1165" t="str">
            <v>EN ALK BP2 EP92 MAXPLUS 48 PACK"ENA05</v>
          </cell>
        </row>
        <row r="1166">
          <cell r="B1166" t="str">
            <v>K1330004006010</v>
          </cell>
          <cell r="C1166"/>
          <cell r="D1166" t="str">
            <v>KNF OVALE FACIAL LOTION LUMI YAMBEAN 60ML X 36 BTL</v>
          </cell>
        </row>
        <row r="1167">
          <cell r="B1167" t="str">
            <v>K1100007000140</v>
          </cell>
          <cell r="C1167"/>
          <cell r="D1167" t="str">
            <v>KNF ELLIPS H.VIT SHINY BLACK 1ML X 12 JAR</v>
          </cell>
        </row>
        <row r="1168">
          <cell r="B1168" t="str">
            <v>K1158010012510</v>
          </cell>
          <cell r="C1168"/>
          <cell r="D1168" t="str">
            <v>KNF ESKULIN KIDS SPRAY S.WHITE 125ML X 36 BTL</v>
          </cell>
        </row>
        <row r="1169">
          <cell r="B1169" t="str">
            <v>K1046003010020</v>
          </cell>
          <cell r="C1169"/>
          <cell r="D1169" t="str">
            <v>KNF B&amp;B SHAMPOO KIWI BUTTERCUP 100ML X 36 BTL</v>
          </cell>
        </row>
        <row r="1170">
          <cell r="B1170" t="str">
            <v>K1460002000110</v>
          </cell>
          <cell r="C1170"/>
          <cell r="D1170" t="str">
            <v>KNF SASHA HAIR VITAMIN COLOR GLOW 1ML X 72 BLR</v>
          </cell>
        </row>
        <row r="1171">
          <cell r="B1171" t="str">
            <v>K1155009010020</v>
          </cell>
          <cell r="C1171"/>
          <cell r="D1171" t="str">
            <v>KNF ESKULIN KIDS SHAMPOO MICKEY 100ML X 36 BTL</v>
          </cell>
        </row>
        <row r="1172">
          <cell r="B1172" t="str">
            <v>K1045001015010</v>
          </cell>
          <cell r="C1172"/>
          <cell r="D1172" t="str">
            <v>KNF B&amp;B POWDER BLOSSOM 150GR X 36 BTL</v>
          </cell>
        </row>
        <row r="1173">
          <cell r="B1173" t="str">
            <v>K1102007000110</v>
          </cell>
          <cell r="C1173"/>
          <cell r="D1173" t="str">
            <v>KNF ELLIPS H.VIT KERATIN SMOOTH&amp;SILKY 1ML X 72 BLR</v>
          </cell>
        </row>
        <row r="1174">
          <cell r="B1174" t="str">
            <v>K1270005005020</v>
          </cell>
          <cell r="C1174"/>
          <cell r="D1174" t="str">
            <v>KNF OVALE CLAY MASK PURIFYING 50GR X 24 TUBE</v>
          </cell>
        </row>
        <row r="1175">
          <cell r="B1175" t="str">
            <v>K1506000050010</v>
          </cell>
          <cell r="C1175"/>
          <cell r="D1175" t="str">
            <v>KNF SLEEK BABY LAUNDRY DETERGENT 500ML X 12 BTL</v>
          </cell>
        </row>
        <row r="1176">
          <cell r="B1176" t="str">
            <v>K1158007006010</v>
          </cell>
          <cell r="C1176"/>
          <cell r="D1176" t="str">
            <v>KNF ESKULIN KIDS SPRAY MICKEY 60ML X 36 BTL</v>
          </cell>
        </row>
        <row r="1177">
          <cell r="B1177" t="str">
            <v>44064010110010</v>
          </cell>
          <cell r="C1177"/>
          <cell r="D1177" t="str">
            <v>PUDDING SILKY COKLAT 24 PCH X 110GR"PSI09</v>
          </cell>
        </row>
        <row r="1178">
          <cell r="B1178" t="str">
            <v>44064020110010</v>
          </cell>
          <cell r="C1178"/>
          <cell r="D1178" t="str">
            <v>PUDDING SILKY TARO 24 PCH X 110GR"PSI08</v>
          </cell>
        </row>
        <row r="1179">
          <cell r="B1179" t="str">
            <v>44064070100000</v>
          </cell>
          <cell r="C1179"/>
          <cell r="D1179" t="str">
            <v>PUDDING SILKY K.STRAWBERRY 24 PCH X 110GR "PSI11"</v>
          </cell>
        </row>
        <row r="1180">
          <cell r="B1180" t="str">
            <v>44064100100000</v>
          </cell>
          <cell r="C1180"/>
          <cell r="D1180" t="str">
            <v>PUDDING SILKY BUBBLE GUMMY 24 PCH X 110GR "PSI10"</v>
          </cell>
        </row>
        <row r="1181">
          <cell r="B1181" t="str">
            <v>44064110100010</v>
          </cell>
          <cell r="C1181"/>
          <cell r="D1181" t="str">
            <v>PUDDING SILKY MATCHA 24 PCH X 100GR "PSI13"</v>
          </cell>
        </row>
        <row r="1182">
          <cell r="B1182" t="str">
            <v>44064130155000</v>
          </cell>
          <cell r="C1182"/>
          <cell r="D1182" t="str">
            <v>PUDDING SILKY CHOCOLATE 12 PCS X 155GR"PSI01</v>
          </cell>
        </row>
        <row r="1183">
          <cell r="B1183" t="str">
            <v>44064140155000</v>
          </cell>
          <cell r="C1183"/>
          <cell r="D1183" t="str">
            <v>PUDDING SILKY TARO 12 PCS X 155GR"PSI02</v>
          </cell>
        </row>
        <row r="1184">
          <cell r="B1184" t="str">
            <v>44064150155000</v>
          </cell>
          <cell r="C1184"/>
          <cell r="D1184" t="str">
            <v>PUDDING SILKY BISCUIT 12 PCS X 155GR"PSI03</v>
          </cell>
        </row>
        <row r="1185">
          <cell r="B1185" t="str">
            <v>44064180155000</v>
          </cell>
          <cell r="C1185"/>
          <cell r="D1185" t="str">
            <v>PUDDING SILKY LYCHEE 12 PCS X 155GR"PSI06</v>
          </cell>
        </row>
        <row r="1186">
          <cell r="B1186" t="str">
            <v>44070040008000</v>
          </cell>
          <cell r="C1186"/>
          <cell r="D1186" t="str">
            <v>TEH SISRI LEMON 720 PCS X 8GR"TS04</v>
          </cell>
        </row>
        <row r="1187">
          <cell r="B1187" t="str">
            <v>44070050008000</v>
          </cell>
          <cell r="C1187"/>
          <cell r="D1187" t="str">
            <v>TEH SISRI LEMON COLA 720 PCS X 8GR"TS05</v>
          </cell>
        </row>
        <row r="1188">
          <cell r="B1188" t="str">
            <v>44070060008000</v>
          </cell>
          <cell r="C1188"/>
          <cell r="D1188" t="str">
            <v>TEH SISRI APPLE 720 PCS X 8GR"TS06</v>
          </cell>
        </row>
        <row r="1189">
          <cell r="B1189" t="str">
            <v>44070070008000</v>
          </cell>
          <cell r="C1189"/>
          <cell r="D1189" t="str">
            <v>TEH SISRI CINCAU 720 PCS X 8GR"TS07</v>
          </cell>
        </row>
        <row r="1190">
          <cell r="B1190" t="str">
            <v>44070080008000</v>
          </cell>
          <cell r="C1190"/>
          <cell r="D1190" t="str">
            <v>TEH SISRI EKSTRACT 720 PCS X 8GR"TS08</v>
          </cell>
        </row>
        <row r="1191">
          <cell r="B1191" t="str">
            <v>44070090008000</v>
          </cell>
          <cell r="C1191"/>
          <cell r="D1191" t="str">
            <v>TEH SISRI MELATI 720 PCS X 8GR"TS09</v>
          </cell>
        </row>
        <row r="1192">
          <cell r="B1192" t="str">
            <v>44070010008000</v>
          </cell>
          <cell r="C1192"/>
          <cell r="D1192" t="str">
            <v>TEH SISRI GULA BATU 720 PCS X 8GR"TS01</v>
          </cell>
        </row>
        <row r="1193">
          <cell r="B1193" t="str">
            <v>F5100005000010</v>
          </cell>
          <cell r="C1193"/>
          <cell r="D1193" t="str">
            <v>FS MT POP ICE CAPPUCINO 25GR X 250 PCS</v>
          </cell>
        </row>
        <row r="1194">
          <cell r="B1194" t="str">
            <v>44070100008001</v>
          </cell>
          <cell r="C1194"/>
          <cell r="D1194" t="str">
            <v>TEH SISRI MANGGA 480 PCS X 8GR 1 RTG+5 SCH"TS10</v>
          </cell>
        </row>
        <row r="1195">
          <cell r="B1195" t="str">
            <v>44080010007000</v>
          </cell>
          <cell r="C1195"/>
          <cell r="D1195" t="str">
            <v>TOP ICE COKLAT 720 PCS X 7GR"TI01</v>
          </cell>
        </row>
        <row r="1196">
          <cell r="B1196" t="str">
            <v>44080020007000</v>
          </cell>
          <cell r="C1196"/>
          <cell r="D1196" t="str">
            <v>TOP ICE ANGGUR 720 PCS X 7GR"TI02</v>
          </cell>
        </row>
        <row r="1197">
          <cell r="B1197" t="str">
            <v>44080030007000</v>
          </cell>
          <cell r="C1197"/>
          <cell r="D1197" t="str">
            <v>TOP ICE CKLT BISKUIT 720 PCS X 7GR"TI03</v>
          </cell>
        </row>
        <row r="1198">
          <cell r="B1198" t="str">
            <v>44080040007000</v>
          </cell>
          <cell r="C1198"/>
          <cell r="D1198" t="str">
            <v>TOP ICE BLUEBERRY 720 PCS X 7GR"TI04</v>
          </cell>
        </row>
        <row r="1199">
          <cell r="B1199" t="str">
            <v>44080050007000</v>
          </cell>
          <cell r="C1199"/>
          <cell r="D1199" t="str">
            <v>TOP ICE CAPCINO 720 PCS X 7GR"TI05</v>
          </cell>
        </row>
        <row r="1200">
          <cell r="B1200" t="str">
            <v>44080060007000</v>
          </cell>
          <cell r="C1200"/>
          <cell r="D1200" t="str">
            <v>TOP ICE DURIAN 720 PCS X 7GR"TI06</v>
          </cell>
        </row>
        <row r="1201">
          <cell r="B1201" t="str">
            <v>44080070007000</v>
          </cell>
          <cell r="C1201"/>
          <cell r="D1201" t="str">
            <v>TOP ICE MELON 720 PCS X 7GR"TI07</v>
          </cell>
        </row>
        <row r="1202">
          <cell r="B1202" t="str">
            <v>44080080007000</v>
          </cell>
          <cell r="C1202"/>
          <cell r="D1202" t="str">
            <v>TOP ICE STRAWBERRY 720 PCS X 7GR"TI08</v>
          </cell>
        </row>
        <row r="1203">
          <cell r="B1203" t="str">
            <v>44080090007000</v>
          </cell>
          <cell r="C1203"/>
          <cell r="D1203" t="str">
            <v>TOP ICE VANILLABLUE 720 PCS X 7GR"TI09</v>
          </cell>
        </row>
        <row r="1204">
          <cell r="B1204" t="str">
            <v>44080100007000</v>
          </cell>
          <cell r="C1204"/>
          <cell r="D1204" t="str">
            <v>TOP ICE VANILLA 720 PCS X 7GR"TI10</v>
          </cell>
        </row>
        <row r="1205">
          <cell r="B1205" t="str">
            <v>44080110007000</v>
          </cell>
          <cell r="C1205"/>
          <cell r="D1205" t="str">
            <v>TOP ICE KACANG HIJAU 720 PCS X 7GR"TI11</v>
          </cell>
        </row>
        <row r="1206">
          <cell r="B1206" t="str">
            <v>44080120007000</v>
          </cell>
          <cell r="C1206"/>
          <cell r="D1206" t="str">
            <v>TOP ICE KOPI MOCCA 720 PCS X 7GR"TI12</v>
          </cell>
        </row>
        <row r="1207">
          <cell r="B1207" t="str">
            <v>44080160007000</v>
          </cell>
          <cell r="C1207"/>
          <cell r="D1207" t="str">
            <v>TOP ICE MANGGA 720 PCS X 7GR"TI16</v>
          </cell>
        </row>
        <row r="1208">
          <cell r="B1208" t="str">
            <v>44080170007000</v>
          </cell>
          <cell r="C1208"/>
          <cell r="D1208" t="str">
            <v>TOP ICE COKLAT ESKRIM 720 PCS X 7GR"TI17</v>
          </cell>
        </row>
        <row r="1209">
          <cell r="B1209" t="str">
            <v>44080190007000</v>
          </cell>
          <cell r="C1209"/>
          <cell r="D1209" t="str">
            <v>TOP ICE TARO 720 PCS X 7GR"TI19</v>
          </cell>
        </row>
        <row r="1210">
          <cell r="B1210" t="str">
            <v>44080200007000</v>
          </cell>
          <cell r="C1210"/>
          <cell r="D1210" t="str">
            <v>TOP ICE COKLAT WAFER 720 PCS X 7GR"TI20</v>
          </cell>
        </row>
        <row r="1211">
          <cell r="B1211" t="str">
            <v>44080210007000</v>
          </cell>
          <cell r="C1211"/>
          <cell r="D1211" t="str">
            <v>TOP ICE BUBBLE GUMMY 720 PCS X 7GR"TI21</v>
          </cell>
        </row>
        <row r="1212">
          <cell r="B1212" t="str">
            <v>44080220007000</v>
          </cell>
          <cell r="C1212"/>
          <cell r="D1212" t="str">
            <v>TOP ICE COKLAT KEJU 720 PCS X 7GR"TI22</v>
          </cell>
        </row>
        <row r="1213">
          <cell r="B1213" t="str">
            <v>44080230007000</v>
          </cell>
          <cell r="C1213"/>
          <cell r="D1213" t="str">
            <v>TOP ICE MOMORIO 720 PCS X 7GR"TI26</v>
          </cell>
        </row>
        <row r="1214">
          <cell r="B1214" t="str">
            <v>44080230007001</v>
          </cell>
          <cell r="C1214"/>
          <cell r="D1214" t="str">
            <v>TOP ICE MOMORIO 480 PCS X 7GR 1 RTG+5 SCH"TI23</v>
          </cell>
        </row>
        <row r="1215">
          <cell r="B1215" t="str">
            <v>44080240007000</v>
          </cell>
          <cell r="C1215"/>
          <cell r="D1215" t="str">
            <v>TOP ICE MALKIST KEJU 720 PCS X 7GR "TI27"</v>
          </cell>
        </row>
        <row r="1216">
          <cell r="B1216" t="str">
            <v>44080240007001</v>
          </cell>
          <cell r="C1216"/>
          <cell r="D1216" t="str">
            <v>TOP ICE MALKIST KEJU 480 PCSX7GR 1 RTG+5 SCH"TI24</v>
          </cell>
        </row>
        <row r="1217">
          <cell r="B1217" t="str">
            <v>44080250007000</v>
          </cell>
          <cell r="C1217"/>
          <cell r="D1217" t="str">
            <v>TOP ICE WAFER KEJU 720 PCS X 7GR "TI28"</v>
          </cell>
        </row>
        <row r="1218">
          <cell r="B1218" t="str">
            <v>44080250007001</v>
          </cell>
          <cell r="C1218"/>
          <cell r="D1218" t="str">
            <v>TOP ICE WAFER KEJU 480 PCS X 7GR 1 RTG+5 SCH"TI25</v>
          </cell>
        </row>
        <row r="1219">
          <cell r="B1219" t="str">
            <v>44080260006000</v>
          </cell>
          <cell r="C1219"/>
          <cell r="D1219" t="str">
            <v>TOP ICE VANILA LATTE 720 PCS X 6GR "TI31"</v>
          </cell>
        </row>
        <row r="1220">
          <cell r="B1220" t="str">
            <v>44080270006000</v>
          </cell>
          <cell r="C1220"/>
          <cell r="D1220" t="str">
            <v>TOP ICE GULA AREN 720 PCS X 6GR "TI29"</v>
          </cell>
        </row>
        <row r="1221">
          <cell r="B1221" t="str">
            <v>44080280006000</v>
          </cell>
          <cell r="C1221"/>
          <cell r="D1221" t="str">
            <v>TOP ICE MOCCA FREEZE 720 PCS X 6GR "TI30"</v>
          </cell>
        </row>
        <row r="1222">
          <cell r="B1222" t="str">
            <v>44090010006000</v>
          </cell>
          <cell r="C1222"/>
          <cell r="D1222" t="str">
            <v>FINTO ANGGUR 720 PCS X 6GR"FT01</v>
          </cell>
        </row>
        <row r="1223">
          <cell r="B1223" t="str">
            <v>44090040006000</v>
          </cell>
          <cell r="C1223"/>
          <cell r="D1223" t="str">
            <v>FINTO STRAWBERRY 720 PCS X 6GR"FT04</v>
          </cell>
        </row>
        <row r="1224">
          <cell r="B1224" t="str">
            <v>44101010230000</v>
          </cell>
          <cell r="C1224"/>
          <cell r="D1224" t="str">
            <v>NUTRICAKE BROWNIES COKLAT 36 PCS X 230GR"NC01</v>
          </cell>
        </row>
        <row r="1225">
          <cell r="B1225" t="str">
            <v>44101050230000</v>
          </cell>
          <cell r="C1225"/>
          <cell r="D1225" t="str">
            <v>NUTRICAKE BROWNIES RED VELVET 36 PCS X 230GR"NC05</v>
          </cell>
        </row>
        <row r="1226">
          <cell r="B1226" t="str">
            <v>44110010020000</v>
          </cell>
          <cell r="C1226"/>
          <cell r="D1226" t="str">
            <v>POP JUSS COKLAT 120 PCS X 20G"PJ01</v>
          </cell>
        </row>
        <row r="1227">
          <cell r="B1227" t="str">
            <v>44110020020000</v>
          </cell>
          <cell r="C1227"/>
          <cell r="D1227" t="str">
            <v>POP JUSS MANGGA 120 PCS X 20G"PJ02</v>
          </cell>
        </row>
        <row r="1228">
          <cell r="B1228" t="str">
            <v>44110030020000</v>
          </cell>
          <cell r="C1228"/>
          <cell r="D1228" t="str">
            <v>POP JUSS STROBERI 120 PCS X 20G"PJ03</v>
          </cell>
        </row>
        <row r="1229">
          <cell r="B1229" t="str">
            <v>44110040020000</v>
          </cell>
          <cell r="C1229"/>
          <cell r="D1229" t="str">
            <v>POP JUSS CAPPUCINO 120 PCS X 20G"PJ04</v>
          </cell>
        </row>
        <row r="1230">
          <cell r="B1230" t="str">
            <v>44110050020000</v>
          </cell>
          <cell r="C1230"/>
          <cell r="D1230" t="str">
            <v>POP JUSS TARO 120 PCS X 20G"PJ05</v>
          </cell>
        </row>
        <row r="1231">
          <cell r="B1231" t="str">
            <v>44110060020000</v>
          </cell>
          <cell r="C1231"/>
          <cell r="D1231" t="str">
            <v>POP JUSS GRAPE 120 PCS X 20G"PJ06</v>
          </cell>
        </row>
        <row r="1232">
          <cell r="B1232" t="str">
            <v>44110070020000</v>
          </cell>
          <cell r="C1232"/>
          <cell r="D1232" t="str">
            <v>POP JUSS HONEY DEW 120 PCS X 20G"PJ07</v>
          </cell>
        </row>
        <row r="1233">
          <cell r="B1233" t="str">
            <v>44120020024001</v>
          </cell>
          <cell r="C1233"/>
          <cell r="D1233" t="str">
            <v>MILK TEA CHOCO HZLNUT 120 PCSX24G 1 RTG+5SCH"MT02"</v>
          </cell>
        </row>
        <row r="1234">
          <cell r="B1234" t="str">
            <v>44120030024001</v>
          </cell>
          <cell r="C1234"/>
          <cell r="D1234" t="str">
            <v>MILK TEA CREAM CHEESE 120 PCSX24G 1 RTG+5SCH"MT03"</v>
          </cell>
        </row>
        <row r="1235">
          <cell r="B1235" t="str">
            <v>44120040024001</v>
          </cell>
          <cell r="C1235"/>
          <cell r="D1235" t="str">
            <v>MILK TEA TEH TARIK 120 PCSX24G 1 RTG+5SCH"MT04"</v>
          </cell>
        </row>
        <row r="1236">
          <cell r="B1236" t="str">
            <v>44121010024001</v>
          </cell>
          <cell r="C1236"/>
          <cell r="D1236" t="str">
            <v>MILK TEA BROWN SUGAR 120 PCSX24G 1 RTG+5SCH"MT01"</v>
          </cell>
        </row>
        <row r="1237">
          <cell r="B1237" t="str">
            <v>44130010025000</v>
          </cell>
          <cell r="C1237"/>
          <cell r="D1237" t="str">
            <v>KAROMAH INSANI S.KMBING ORI 120 PCS X 25GR"KI01"</v>
          </cell>
        </row>
        <row r="1238">
          <cell r="B1238" t="str">
            <v>44130020025000</v>
          </cell>
          <cell r="C1238"/>
          <cell r="D1238" t="str">
            <v>KAROMAH INSANI S.KMBING HONEY 120 PCS X 25GR"KI02"</v>
          </cell>
        </row>
        <row r="1239">
          <cell r="B1239" t="str">
            <v>44130030025000</v>
          </cell>
          <cell r="C1239"/>
          <cell r="D1239" t="str">
            <v>KAROMAH INSANI S.KMBING KURMA 120 PCS X 25GR"KI03</v>
          </cell>
        </row>
        <row r="1240">
          <cell r="B1240" t="str">
            <v>44151010020000</v>
          </cell>
          <cell r="C1240"/>
          <cell r="D1240" t="str">
            <v>TEH TJAP SOLO GREEN TEA 150 SCH X 20GR "TJ01"</v>
          </cell>
        </row>
        <row r="1241">
          <cell r="B1241" t="str">
            <v>76020010035000</v>
          </cell>
          <cell r="C1241"/>
          <cell r="D1241" t="str">
            <v>PIATTOS SAPI PANGGANG 30 PCS X 35GR"PIAS03</v>
          </cell>
        </row>
        <row r="1242">
          <cell r="B1242" t="str">
            <v>13031010000000</v>
          </cell>
          <cell r="C1242"/>
          <cell r="D1242" t="str">
            <v>EN ALK PWR BP2 E91 AA 216 PACK"ENAP01</v>
          </cell>
        </row>
        <row r="1243">
          <cell r="B1243" t="str">
            <v>13041020000000</v>
          </cell>
          <cell r="C1243"/>
          <cell r="D1243" t="str">
            <v>EN FLASH LIGHT AP BIKE LIGHT 16 PACK"ENFL02</v>
          </cell>
        </row>
        <row r="1244">
          <cell r="B1244" t="str">
            <v>44050100025000N</v>
          </cell>
          <cell r="C1244"/>
          <cell r="D1244" t="str">
            <v>POP ICE VANILA BLUE 250 PCS X 25GR"PI10</v>
          </cell>
        </row>
        <row r="1245">
          <cell r="B1245" t="str">
            <v>13031020000000</v>
          </cell>
          <cell r="C1245"/>
          <cell r="D1245" t="str">
            <v>EN ALK PWR BP2 E92 AAA 216 PACK"ENAP02</v>
          </cell>
        </row>
        <row r="1246">
          <cell r="B1246" t="str">
            <v>13041050000000</v>
          </cell>
          <cell r="C1246"/>
          <cell r="D1246" t="str">
            <v>EN FLASH LIGHT AP PAWPATROL YELLOW 12 PACK"ENFL05</v>
          </cell>
        </row>
        <row r="1247">
          <cell r="B1247" t="str">
            <v>K1330004010010</v>
          </cell>
          <cell r="C1247"/>
          <cell r="D1247" t="str">
            <v>KNF OVALE FACIAL LOTION LUMI YAMBEAN 100ML X 36 BT</v>
          </cell>
        </row>
        <row r="1248">
          <cell r="B1248" t="str">
            <v>17011010013000</v>
          </cell>
          <cell r="C1248"/>
          <cell r="D1248" t="str">
            <v>KUACI REBO ORIGINAL 200 PCS X 10GR"KR02</v>
          </cell>
        </row>
        <row r="1249">
          <cell r="B1249" t="str">
            <v>17011010025000</v>
          </cell>
          <cell r="C1249"/>
          <cell r="D1249" t="str">
            <v>KUACI REBO ORIGINAL 120 PCS X 20GR"KR03</v>
          </cell>
        </row>
        <row r="1250">
          <cell r="B1250" t="str">
            <v>18010010010000</v>
          </cell>
          <cell r="C1250"/>
          <cell r="D1250" t="str">
            <v>CHOCO MILK CHOCOLATE 288 PCS X 10GR "CC10</v>
          </cell>
        </row>
        <row r="1251">
          <cell r="B1251" t="str">
            <v>17011010300000</v>
          </cell>
          <cell r="C1251"/>
          <cell r="D1251" t="str">
            <v>KUACI REBO ORIGINAL 24 PCS X 300GR"KR06</v>
          </cell>
        </row>
        <row r="1252">
          <cell r="B1252" t="str">
            <v>17011020008000</v>
          </cell>
          <cell r="C1252"/>
          <cell r="D1252" t="str">
            <v>KUACI REBO MILK 200 PCS X 8GR"KR08</v>
          </cell>
        </row>
        <row r="1253">
          <cell r="B1253" t="str">
            <v>17011020013000</v>
          </cell>
          <cell r="C1253"/>
          <cell r="D1253" t="str">
            <v>KUACI REBO MILK 200 PCS X 10GR"KR09</v>
          </cell>
        </row>
        <row r="1254">
          <cell r="B1254" t="str">
            <v>17011020025000</v>
          </cell>
          <cell r="C1254"/>
          <cell r="D1254" t="str">
            <v>KUACI REBO MILK 120 PCS X 25GR"KR10</v>
          </cell>
        </row>
        <row r="1255">
          <cell r="B1255" t="str">
            <v>17011030013000</v>
          </cell>
          <cell r="C1255"/>
          <cell r="D1255" t="str">
            <v>KUACI REBO CARAMEL 200 PCS X 10GR"KR14</v>
          </cell>
        </row>
        <row r="1256">
          <cell r="B1256" t="str">
            <v>76040010020000</v>
          </cell>
          <cell r="C1256"/>
          <cell r="D1256" t="str">
            <v>POPPINS COKLAT 60 PCS X 16GR"POP03</v>
          </cell>
        </row>
        <row r="1257">
          <cell r="B1257" t="str">
            <v>17011040010000</v>
          </cell>
          <cell r="C1257"/>
          <cell r="D1257" t="str">
            <v>KUACI REBO COCONUT 200 PCS X 10GR"KR23</v>
          </cell>
        </row>
        <row r="1258">
          <cell r="B1258" t="str">
            <v>17011060013000</v>
          </cell>
          <cell r="C1258"/>
          <cell r="D1258" t="str">
            <v>KUACI REBO GREEN TEA 200 PCS X 10GR"KR17</v>
          </cell>
        </row>
        <row r="1259">
          <cell r="B1259" t="str">
            <v>18010010014000</v>
          </cell>
          <cell r="C1259"/>
          <cell r="D1259" t="str">
            <v>CHOCO MILK CHOCOLATE 240 PCS X 14GR"CC01</v>
          </cell>
        </row>
        <row r="1260">
          <cell r="B1260" t="str">
            <v>F5100006000010</v>
          </cell>
          <cell r="C1260"/>
          <cell r="D1260" t="str">
            <v>FS MT POP ICE CHOCO BISCUIT 25GR X 250 PCS</v>
          </cell>
        </row>
        <row r="1261">
          <cell r="B1261" t="str">
            <v>76020070075000</v>
          </cell>
          <cell r="C1261"/>
          <cell r="D1261" t="str">
            <v>PIATTOS SAMBAL GEPREK 30 PCS X 68GR"PIAB06</v>
          </cell>
        </row>
        <row r="1262">
          <cell r="B1262" t="str">
            <v>M5012001000740</v>
          </cell>
          <cell r="C1262"/>
          <cell r="D1262" t="str">
            <v>ADEM SARI BAG SPARKLING LIME 7GR X 72 BAG</v>
          </cell>
        </row>
        <row r="1263">
          <cell r="B1263" t="str">
            <v>M5013101035030</v>
          </cell>
          <cell r="C1263"/>
          <cell r="D1263" t="str">
            <v>ADEM SARI CHINGKU HERBAL LEMON TEA 350ML X 24 BTL</v>
          </cell>
        </row>
        <row r="1264">
          <cell r="B1264" t="str">
            <v>M5013102032020</v>
          </cell>
          <cell r="C1264"/>
          <cell r="D1264" t="str">
            <v>ADEM SARI CHINGKU HERBAL LEMON VITC 320ML X 24 KLG</v>
          </cell>
        </row>
        <row r="1265">
          <cell r="B1265" t="str">
            <v>M5013102035030</v>
          </cell>
          <cell r="C1265"/>
          <cell r="D1265" t="str">
            <v>ADEM SARI CHINGKU HERBAL LEMON VITC 350ML X 24 BTL</v>
          </cell>
        </row>
        <row r="1266">
          <cell r="B1266" t="str">
            <v>M5013103032020</v>
          </cell>
          <cell r="C1266"/>
          <cell r="D1266" t="str">
            <v>ADEM SARI CHINGKU HERBAL TEA CIAWI 320ML X 24 KLG</v>
          </cell>
        </row>
        <row r="1267">
          <cell r="B1267" t="str">
            <v>M5014001000750</v>
          </cell>
          <cell r="C1267"/>
          <cell r="D1267" t="str">
            <v>ADEM SARI DUS SPARKLING LIME 7GR X 96 BOX</v>
          </cell>
        </row>
        <row r="1268">
          <cell r="B1268" t="str">
            <v>M5014001000751</v>
          </cell>
          <cell r="C1268"/>
          <cell r="D1268" t="str">
            <v>ADEM SARI DUS SPARKLING LIME 7GR X 48 BOX</v>
          </cell>
        </row>
        <row r="1269">
          <cell r="B1269" t="str">
            <v>M5016001000760</v>
          </cell>
          <cell r="C1269"/>
          <cell r="D1269" t="str">
            <v>ADEM SARI HANGER SPARKLING LIME 7GR X 24 PACK</v>
          </cell>
        </row>
        <row r="1270">
          <cell r="B1270" t="str">
            <v>M5020000014020</v>
          </cell>
          <cell r="C1270"/>
          <cell r="D1270" t="str">
            <v>AMUNIZER 140ML X 24 BTL</v>
          </cell>
        </row>
        <row r="1271">
          <cell r="B1271" t="str">
            <v>M5021000000430</v>
          </cell>
          <cell r="C1271"/>
          <cell r="D1271" t="str">
            <v>AMUNIZER DUS 4.5GR X 48 BOX</v>
          </cell>
        </row>
        <row r="1272">
          <cell r="B1272" t="str">
            <v>13032010000000</v>
          </cell>
          <cell r="C1272"/>
          <cell r="D1272" t="str">
            <v>EN ALK PWR BP4 E91 AA 48 PACK"ENAP03</v>
          </cell>
        </row>
        <row r="1273">
          <cell r="B1273" t="str">
            <v>K1500000000010</v>
          </cell>
          <cell r="C1273"/>
          <cell r="D1273" t="str">
            <v>KNF SLEEK BABY SPECIAL X 6 PACK</v>
          </cell>
        </row>
        <row r="1274">
          <cell r="B1274" t="str">
            <v>M5030002020010</v>
          </cell>
          <cell r="C1274"/>
          <cell r="D1274" t="str">
            <v>ANTIS JASMINE TEA 200ML X 24 BTL</v>
          </cell>
        </row>
        <row r="1275">
          <cell r="B1275" t="str">
            <v>M5030003006010</v>
          </cell>
          <cell r="C1275"/>
          <cell r="D1275" t="str">
            <v>ANTIS JERUK NIPIS 60ML X 144 BTL</v>
          </cell>
        </row>
        <row r="1276">
          <cell r="B1276" t="str">
            <v>M5030003020010</v>
          </cell>
          <cell r="C1276"/>
          <cell r="D1276" t="str">
            <v>ANTIS JERUK NIPIS 200ML X 24 BTL</v>
          </cell>
        </row>
        <row r="1277">
          <cell r="B1277" t="str">
            <v>M5030003031810</v>
          </cell>
          <cell r="C1277"/>
          <cell r="D1277" t="str">
            <v>ANTIS JERUK NIPIS 318ML X 24 BTL</v>
          </cell>
        </row>
        <row r="1278">
          <cell r="B1278" t="str">
            <v>M5030005020010</v>
          </cell>
          <cell r="C1278"/>
          <cell r="D1278" t="str">
            <v>ANTIS TIMUN 200ML X 24 BTL</v>
          </cell>
        </row>
        <row r="1279">
          <cell r="B1279" t="str">
            <v>M5031001020010</v>
          </cell>
          <cell r="C1279"/>
          <cell r="D1279" t="str">
            <v>ANTIS GEL FRESH CLEAN 200ML X 24 BTL</v>
          </cell>
        </row>
        <row r="1280">
          <cell r="B1280" t="str">
            <v>M5032002030030</v>
          </cell>
          <cell r="C1280"/>
          <cell r="D1280" t="str">
            <v>ANTIS LIQUID JERUK NIPIS 300ML X 24 PCH</v>
          </cell>
        </row>
        <row r="1281">
          <cell r="B1281" t="str">
            <v>M5033001005510</v>
          </cell>
          <cell r="C1281"/>
          <cell r="D1281" t="str">
            <v>ANTIS SPRAY JASMINE TEA 55ML X 144 BTL</v>
          </cell>
        </row>
        <row r="1282">
          <cell r="B1282" t="str">
            <v>M5033003005510</v>
          </cell>
          <cell r="C1282"/>
          <cell r="D1282" t="str">
            <v>ANTIS SPRAY TIMUN 55ML X 144 BTL</v>
          </cell>
        </row>
        <row r="1283">
          <cell r="B1283" t="str">
            <v>M5033102005510</v>
          </cell>
          <cell r="C1283"/>
          <cell r="D1283" t="str">
            <v>ANTIS SPRAY DOUBLE ACT JERUK NIPIS 55ML X 144 BTL</v>
          </cell>
        </row>
        <row r="1284">
          <cell r="B1284" t="str">
            <v>M5051001060010</v>
          </cell>
          <cell r="C1284"/>
          <cell r="D1284" t="str">
            <v>FORCE MAGIC 2IN1 BLUE 600ML X 12 KLG</v>
          </cell>
        </row>
        <row r="1285">
          <cell r="B1285" t="str">
            <v>M5051002027510</v>
          </cell>
          <cell r="C1285"/>
          <cell r="D1285" t="str">
            <v>FORCE MAGIC 2IN1 LEMON 275ML X 12 KLG</v>
          </cell>
        </row>
        <row r="1286">
          <cell r="B1286" t="str">
            <v>M5051002060010</v>
          </cell>
          <cell r="C1286"/>
          <cell r="D1286" t="str">
            <v>FORCE MAGIC 2IN1 LEMON 600ML X 12 KLG</v>
          </cell>
        </row>
        <row r="1287">
          <cell r="B1287" t="str">
            <v>M5052001060010</v>
          </cell>
          <cell r="C1287"/>
          <cell r="D1287" t="str">
            <v>FORCE MAGIC 2IN1 POP LEMON 600ML X 12 KLG</v>
          </cell>
        </row>
        <row r="1288">
          <cell r="B1288" t="str">
            <v>M5052002060010</v>
          </cell>
          <cell r="C1288"/>
          <cell r="D1288" t="str">
            <v>FORCE MAGIC 2IN1 POP GREEN APPLE 600ML X 12 KLG</v>
          </cell>
        </row>
        <row r="1289">
          <cell r="B1289" t="str">
            <v>M5052003060010</v>
          </cell>
          <cell r="C1289"/>
          <cell r="D1289" t="str">
            <v>FORCE MAGIC 2IN1 POP ORANGE PEEL 600ML X 12 KLG</v>
          </cell>
        </row>
        <row r="1290">
          <cell r="B1290" t="str">
            <v>M5052004060010</v>
          </cell>
          <cell r="C1290"/>
          <cell r="D1290" t="str">
            <v>FORCE MAGIC 2IN1 POP PINK 600ML X 12 KLG</v>
          </cell>
        </row>
        <row r="1291">
          <cell r="B1291" t="str">
            <v>M5053004001010</v>
          </cell>
          <cell r="C1291"/>
          <cell r="D1291" t="str">
            <v>FORCE MAGIC MICRONS LEMON BLISTER 10ML X 12 KLG</v>
          </cell>
        </row>
        <row r="1292">
          <cell r="B1292" t="str">
            <v>M5053004001610</v>
          </cell>
          <cell r="C1292"/>
          <cell r="D1292" t="str">
            <v>FORCE MAGIC MICRONS LEMON BLISTER 16ML X 12 KLG</v>
          </cell>
        </row>
        <row r="1293">
          <cell r="B1293" t="str">
            <v>M5060001028020</v>
          </cell>
          <cell r="C1293"/>
          <cell r="D1293" t="str">
            <v>KISPRAY AMORIS 280ML X 24 PCH</v>
          </cell>
        </row>
        <row r="1294">
          <cell r="B1294" t="str">
            <v>M5060001031810</v>
          </cell>
          <cell r="C1294"/>
          <cell r="D1294" t="str">
            <v>KISPRAY AMORIS 318ML X 24 BTL</v>
          </cell>
        </row>
        <row r="1295">
          <cell r="B1295" t="str">
            <v>M5060002028020</v>
          </cell>
          <cell r="C1295"/>
          <cell r="D1295" t="str">
            <v>KISPRAY BLUIS 280ML X 24 PCH</v>
          </cell>
        </row>
        <row r="1296">
          <cell r="B1296" t="str">
            <v>M5060002031810</v>
          </cell>
          <cell r="C1296"/>
          <cell r="D1296" t="str">
            <v>KISPRAY BLUIS 318ML X 24 BTL</v>
          </cell>
        </row>
        <row r="1297">
          <cell r="B1297" t="str">
            <v>M5060003013810</v>
          </cell>
          <cell r="C1297"/>
          <cell r="D1297" t="str">
            <v>KISPRAY ELEGANT SAPPHIRE 318ML X 24 BTL</v>
          </cell>
        </row>
        <row r="1298">
          <cell r="B1298" t="str">
            <v>M5060004028020</v>
          </cell>
          <cell r="C1298"/>
          <cell r="D1298" t="str">
            <v>KISPRAY GLAMOROUS GOLD 280ML X 24 PCH</v>
          </cell>
        </row>
        <row r="1299">
          <cell r="B1299" t="str">
            <v>M5060004031810</v>
          </cell>
          <cell r="C1299"/>
          <cell r="D1299" t="str">
            <v>KISPRAY GLAMOROUS GOLD 318ML X 24 BTL</v>
          </cell>
        </row>
        <row r="1300">
          <cell r="B1300" t="str">
            <v>M5060005000830</v>
          </cell>
          <cell r="C1300"/>
          <cell r="D1300" t="str">
            <v>KISPRAY SAPHIRE 8ML X 576 SCH</v>
          </cell>
        </row>
        <row r="1301">
          <cell r="B1301" t="str">
            <v>M5060005020020</v>
          </cell>
          <cell r="C1301"/>
          <cell r="D1301" t="str">
            <v>KISPRAY SAPHIRE 200ML X 24 PCH</v>
          </cell>
        </row>
        <row r="1302">
          <cell r="B1302" t="str">
            <v>M5060006028020</v>
          </cell>
          <cell r="C1302"/>
          <cell r="D1302" t="str">
            <v>KISPRAY SIGERIS 280ML X 24 PCH</v>
          </cell>
        </row>
        <row r="1303">
          <cell r="B1303" t="str">
            <v>M5060006031810</v>
          </cell>
          <cell r="C1303"/>
          <cell r="D1303" t="str">
            <v>KISPRAY SIGERIS 318ML X 24 BTL</v>
          </cell>
        </row>
        <row r="1304">
          <cell r="B1304" t="str">
            <v>M5060007028020</v>
          </cell>
          <cell r="C1304"/>
          <cell r="D1304" t="str">
            <v>KISPRAY VIOLET 280ML X 24 PCH</v>
          </cell>
        </row>
        <row r="1305">
          <cell r="B1305" t="str">
            <v>M5060007031810</v>
          </cell>
          <cell r="C1305"/>
          <cell r="D1305" t="str">
            <v>KISPRAY VIOLET 318ML X 24 BTL</v>
          </cell>
        </row>
        <row r="1306">
          <cell r="B1306" t="str">
            <v>M5060008028020</v>
          </cell>
          <cell r="C1306"/>
          <cell r="D1306" t="str">
            <v>KISPRAY KASTURI 280ML X 24 PCH</v>
          </cell>
        </row>
        <row r="1307">
          <cell r="B1307" t="str">
            <v>M5060008031810</v>
          </cell>
          <cell r="C1307"/>
          <cell r="D1307" t="str">
            <v>KISPRAY KASTURI 318ML X 24 BTL</v>
          </cell>
        </row>
        <row r="1308">
          <cell r="B1308" t="str">
            <v>M5061001002140</v>
          </cell>
          <cell r="C1308"/>
          <cell r="D1308" t="str">
            <v>KISPRAY DUS AMORIS 21ML X 72 BOX</v>
          </cell>
        </row>
        <row r="1309">
          <cell r="B1309" t="str">
            <v>M5061002002140</v>
          </cell>
          <cell r="C1309"/>
          <cell r="D1309" t="str">
            <v>KISPRAY DUS BLUIS 21ML X 72 BOX</v>
          </cell>
        </row>
        <row r="1310">
          <cell r="B1310" t="str">
            <v>M5061003001040</v>
          </cell>
          <cell r="C1310"/>
          <cell r="D1310" t="str">
            <v>KISPRAY DUS GLAMOROUS GOLD 10ML X 72 BOX</v>
          </cell>
        </row>
        <row r="1311">
          <cell r="B1311" t="str">
            <v>M5061004000840</v>
          </cell>
          <cell r="C1311"/>
          <cell r="D1311" t="str">
            <v>KISPRAY DUS SAPHIRE 8ML X 72 BOX</v>
          </cell>
        </row>
        <row r="1312">
          <cell r="B1312" t="str">
            <v>M5061005002140</v>
          </cell>
          <cell r="C1312"/>
          <cell r="D1312" t="str">
            <v>KISPRAY DUS SIGERIS 21ML X 72 BOX</v>
          </cell>
        </row>
        <row r="1313">
          <cell r="B1313" t="str">
            <v>M5061006002140</v>
          </cell>
          <cell r="C1313"/>
          <cell r="D1313" t="str">
            <v>KISPRAY DUS VIOLET 21ML X 72 BOX</v>
          </cell>
        </row>
        <row r="1314">
          <cell r="B1314" t="str">
            <v>M5062001000610</v>
          </cell>
          <cell r="C1314"/>
          <cell r="D1314" t="str">
            <v>KISPRAY HANGER AMORIS 6ML X 1152 SCH</v>
          </cell>
        </row>
        <row r="1315">
          <cell r="B1315" t="str">
            <v>M5062002000630</v>
          </cell>
          <cell r="C1315"/>
          <cell r="D1315" t="str">
            <v>KISPRAY HANGER BLUIS 6ML X 1152 SCH</v>
          </cell>
        </row>
        <row r="1316">
          <cell r="B1316" t="str">
            <v>M5062004001030</v>
          </cell>
          <cell r="C1316"/>
          <cell r="D1316" t="str">
            <v>KISPRAY HANGER GLAMOROUS GOLD 10ML X 576 SCH</v>
          </cell>
        </row>
        <row r="1317">
          <cell r="B1317" t="str">
            <v>M5062006000630</v>
          </cell>
          <cell r="C1317"/>
          <cell r="D1317" t="str">
            <v>KISPRAY HANGER SIGERIS 6ML X 1152 SCH</v>
          </cell>
        </row>
        <row r="1318">
          <cell r="B1318" t="str">
            <v>M5062007000630</v>
          </cell>
          <cell r="C1318"/>
          <cell r="D1318" t="str">
            <v>KISPRAY HANGER VIOLET 6ML X 1152 SCH</v>
          </cell>
        </row>
        <row r="1319">
          <cell r="B1319" t="str">
            <v>M5063001005010</v>
          </cell>
          <cell r="C1319"/>
          <cell r="D1319" t="str">
            <v>KISPRAY PERFUME SAPHIRE 50ML X 144 BTL</v>
          </cell>
        </row>
        <row r="1320">
          <cell r="B1320" t="str">
            <v>M5063002005010</v>
          </cell>
          <cell r="C1320"/>
          <cell r="D1320" t="str">
            <v>KISPRAY PERFUME GOLD 50ML X 144 BTL</v>
          </cell>
        </row>
        <row r="1321">
          <cell r="B1321" t="str">
            <v>M5070001001010</v>
          </cell>
          <cell r="C1321"/>
          <cell r="D1321" t="str">
            <v>PLOSSA BLUEMOUNTAIN 10ML X 72 PCS</v>
          </cell>
        </row>
        <row r="1322">
          <cell r="B1322" t="str">
            <v>M5070002000420</v>
          </cell>
          <cell r="C1322"/>
          <cell r="D1322" t="str">
            <v>PLOSSA CITRUS 4ML X 576 SCH</v>
          </cell>
        </row>
        <row r="1323">
          <cell r="B1323" t="str">
            <v>M5070002001010</v>
          </cell>
          <cell r="C1323"/>
          <cell r="D1323" t="str">
            <v>PLOSSA CITRUS 10ML X 72 PCS</v>
          </cell>
        </row>
        <row r="1324">
          <cell r="B1324" t="str">
            <v>M5070003001010</v>
          </cell>
          <cell r="C1324"/>
          <cell r="D1324" t="str">
            <v>PLOSSA EUCALYPTUS 10ML X 72 PCS</v>
          </cell>
        </row>
        <row r="1325">
          <cell r="B1325" t="str">
            <v>M5070004000420</v>
          </cell>
          <cell r="C1325"/>
          <cell r="D1325" t="str">
            <v>PLOSSA PANASIN 4ML X 576 SCH</v>
          </cell>
        </row>
        <row r="1326">
          <cell r="B1326" t="str">
            <v>M5070005001010</v>
          </cell>
          <cell r="C1326"/>
          <cell r="D1326" t="str">
            <v>PLOSSA REDHOT 10ML X 72 PCS</v>
          </cell>
        </row>
        <row r="1327">
          <cell r="B1327" t="str">
            <v>M5071002000410</v>
          </cell>
          <cell r="C1327"/>
          <cell r="D1327" t="str">
            <v>PLOSSA MINI CITRUS 4ML X 144 PCS</v>
          </cell>
        </row>
        <row r="1328">
          <cell r="B1328" t="str">
            <v>M5071004000410</v>
          </cell>
          <cell r="C1328"/>
          <cell r="D1328" t="str">
            <v>PLOSSA MINI PANASIN 4ML X 144 PCS</v>
          </cell>
        </row>
        <row r="1329">
          <cell r="B1329" t="str">
            <v>M5080001006010</v>
          </cell>
          <cell r="C1329"/>
          <cell r="D1329" t="str">
            <v>SOFFELL APEL 60GR X 144 BTL</v>
          </cell>
        </row>
        <row r="1330">
          <cell r="B1330" t="str">
            <v>M5080002000920</v>
          </cell>
          <cell r="C1330"/>
          <cell r="D1330" t="str">
            <v>SOFFELL BENGKOANG 9GR X 576 SCH</v>
          </cell>
        </row>
        <row r="1331">
          <cell r="B1331" t="str">
            <v>M5080002006010</v>
          </cell>
          <cell r="C1331"/>
          <cell r="D1331" t="str">
            <v>SOFFELL BENGKOANG 60GR X 72 BTL</v>
          </cell>
        </row>
        <row r="1332">
          <cell r="B1332" t="str">
            <v>M5080003005030</v>
          </cell>
          <cell r="C1332"/>
          <cell r="D1332" t="str">
            <v>SOFFELL BLOSSOM ALAMIA 50GR X 144 TUBE</v>
          </cell>
        </row>
        <row r="1333">
          <cell r="B1333" t="str">
            <v>M5080004000520</v>
          </cell>
          <cell r="C1333"/>
          <cell r="D1333" t="str">
            <v>SOFFELL BUNGA GERANIUM 5.5GR X 1152 SCH</v>
          </cell>
        </row>
        <row r="1334">
          <cell r="B1334" t="str">
            <v>M5080004006010</v>
          </cell>
          <cell r="C1334"/>
          <cell r="D1334" t="str">
            <v>SOFFELL BUNGA GERANIUM 60GR X 144 BTL</v>
          </cell>
        </row>
        <row r="1335">
          <cell r="B1335" t="str">
            <v>M5080005006010</v>
          </cell>
          <cell r="C1335"/>
          <cell r="D1335" t="str">
            <v>SOFFELL KOREAN SUMMER 60GR X 144 BTL</v>
          </cell>
        </row>
        <row r="1336">
          <cell r="B1336" t="str">
            <v>M5080006000520</v>
          </cell>
          <cell r="C1336"/>
          <cell r="D1336" t="str">
            <v>SOFFELL KULIT JERUK 5.5GR X 1152 SCH</v>
          </cell>
        </row>
        <row r="1337">
          <cell r="B1337" t="str">
            <v>M5080006006010</v>
          </cell>
          <cell r="C1337"/>
          <cell r="D1337" t="str">
            <v>SOFFELL KULIT JERUK 60GR X 144 BTL</v>
          </cell>
        </row>
        <row r="1338">
          <cell r="B1338" t="str">
            <v>M5080007005030</v>
          </cell>
          <cell r="C1338"/>
          <cell r="D1338" t="str">
            <v>SOFFELL YUZU ALAMIA 50GR X 144 TUBE</v>
          </cell>
        </row>
        <row r="1339">
          <cell r="B1339" t="str">
            <v>M5083001001010</v>
          </cell>
          <cell r="C1339"/>
          <cell r="D1339" t="str">
            <v>SOFFELL JUMBO BUNGA GERANIUM 10GR X 576 SCH</v>
          </cell>
        </row>
        <row r="1340">
          <cell r="B1340" t="str">
            <v>M5083002001010</v>
          </cell>
          <cell r="C1340"/>
          <cell r="D1340" t="str">
            <v>SOFFELL JUMBO KULIT JERUK 10GR X 576 SCH</v>
          </cell>
        </row>
        <row r="1341">
          <cell r="B1341" t="str">
            <v>M5084001005510</v>
          </cell>
          <cell r="C1341"/>
          <cell r="D1341" t="str">
            <v>SOFFELL SPRAY BLOSSOM ALAMIA 55ML X 144 BTL</v>
          </cell>
        </row>
        <row r="1342">
          <cell r="B1342" t="str">
            <v>M5084002008010</v>
          </cell>
          <cell r="C1342"/>
          <cell r="D1342" t="str">
            <v>SOFFELL SPRAY BUNGA GERANIUM 80ML X 144 BTL</v>
          </cell>
        </row>
        <row r="1343">
          <cell r="B1343" t="str">
            <v>M5084003008010</v>
          </cell>
          <cell r="C1343"/>
          <cell r="D1343" t="str">
            <v>SOFFELL SPRAY KULIT JERUK 80ML X 144 BTL</v>
          </cell>
        </row>
        <row r="1344">
          <cell r="B1344" t="str">
            <v>M5084004005510</v>
          </cell>
          <cell r="C1344"/>
          <cell r="D1344" t="str">
            <v>SOFFELL SPRAY YUZU ALAMIA 55ML X 144 BTL</v>
          </cell>
        </row>
        <row r="1345">
          <cell r="B1345" t="str">
            <v>M5091001000520</v>
          </cell>
          <cell r="C1345"/>
          <cell r="D1345" t="str">
            <v>VEGETA HERBAL DUS ANGGUR 5GR X 96 BOX</v>
          </cell>
        </row>
        <row r="1346">
          <cell r="B1346" t="str">
            <v>M5092001000530</v>
          </cell>
          <cell r="C1346"/>
          <cell r="D1346" t="str">
            <v>VEGETA HERBAL HANGER ANGGUR 5GR X 48 PACK</v>
          </cell>
        </row>
        <row r="1347">
          <cell r="B1347" t="str">
            <v>M5101001000720</v>
          </cell>
          <cell r="C1347"/>
          <cell r="D1347" t="str">
            <v>VEGETA SCRUBBER DUS JERUK 7.1GR X 96 BOX</v>
          </cell>
        </row>
        <row r="1348">
          <cell r="B1348" t="str">
            <v>M5102001000720</v>
          </cell>
          <cell r="C1348"/>
          <cell r="D1348" t="str">
            <v>VEGETA SCRUBBER FAMILY JERUK 7.1GR X 24 BOX</v>
          </cell>
        </row>
        <row r="1349">
          <cell r="B1349" t="str">
            <v>M5103001000730</v>
          </cell>
          <cell r="C1349"/>
          <cell r="D1349" t="str">
            <v>VEGETA SCRUBBER HANGER JERUK 7.1GR X 48 PACK</v>
          </cell>
        </row>
        <row r="1350">
          <cell r="B1350" t="str">
            <v>P3011002100120</v>
          </cell>
          <cell r="C1350"/>
          <cell r="D1350" t="str">
            <v>COLLINS DIP GLAZE CHEESE 1KG X 12 PCS</v>
          </cell>
        </row>
        <row r="1351">
          <cell r="B1351" t="str">
            <v>P3011005030020</v>
          </cell>
          <cell r="C1351"/>
          <cell r="D1351" t="str">
            <v>COLLINS DIP GLAZE DARK CHOCO 300GR X 24 PCS</v>
          </cell>
        </row>
        <row r="1352">
          <cell r="B1352" t="str">
            <v>P3011005100120</v>
          </cell>
          <cell r="C1352"/>
          <cell r="D1352" t="str">
            <v>COLLINS DIP GLAZE DARK CHOCO 1KG X 12 PCS</v>
          </cell>
        </row>
        <row r="1353">
          <cell r="B1353" t="str">
            <v>P3011007100510</v>
          </cell>
          <cell r="C1353"/>
          <cell r="D1353" t="str">
            <v>COLLINS DIP GLAZE MILK 5KG X 1 PAIL</v>
          </cell>
        </row>
        <row r="1354">
          <cell r="B1354" t="str">
            <v>P3041100014020</v>
          </cell>
          <cell r="C1354"/>
          <cell r="D1354" t="str">
            <v>PRIMSFOOD EGG GLOSS 140ML X 24 PCS</v>
          </cell>
        </row>
        <row r="1355">
          <cell r="B1355" t="str">
            <v>P3011008030020</v>
          </cell>
          <cell r="C1355"/>
          <cell r="D1355" t="str">
            <v>COLLINS DIP GLAZE STRAWBERRY 300GR X 24 PCS</v>
          </cell>
        </row>
        <row r="1356">
          <cell r="B1356" t="str">
            <v>P3011008100120</v>
          </cell>
          <cell r="C1356"/>
          <cell r="D1356" t="str">
            <v>COLLINS DIP GLAZE STRAWBERRY 1KG X 12 PCS</v>
          </cell>
        </row>
        <row r="1357">
          <cell r="B1357" t="str">
            <v>P3011010100510</v>
          </cell>
          <cell r="C1357"/>
          <cell r="D1357" t="str">
            <v>COLLINS DIP GLAZE TIRAMISU 5KG X 1 PAIL</v>
          </cell>
        </row>
        <row r="1358">
          <cell r="B1358" t="str">
            <v>18011040050000</v>
          </cell>
          <cell r="C1358"/>
          <cell r="D1358" t="str">
            <v>CHOCO BELLA PREM CHOCO CRISPY 72 PCS X 50GR"CCB01</v>
          </cell>
        </row>
        <row r="1359">
          <cell r="B1359" t="str">
            <v>F3014002003210</v>
          </cell>
          <cell r="C1359"/>
          <cell r="D1359" t="str">
            <v>BIHUN TANAM JAGUNG 4 KEPING 32G X 10 BAG</v>
          </cell>
        </row>
        <row r="1360">
          <cell r="B1360" t="str">
            <v>26032020330030B</v>
          </cell>
          <cell r="C1360"/>
          <cell r="D1360" t="str">
            <v>B&gt; NU MTEA T.TARIK 24BTL X 330ML "BT103202"BV11</v>
          </cell>
        </row>
        <row r="1361">
          <cell r="B1361" t="str">
            <v>26031010450031</v>
          </cell>
          <cell r="C1361"/>
          <cell r="D1361" t="str">
            <v>NU GTEA HONEY 24BTL X 450ML PROMO"PT101402"BV17"</v>
          </cell>
        </row>
        <row r="1362">
          <cell r="B1362" t="str">
            <v>P3011104102020</v>
          </cell>
          <cell r="C1362"/>
          <cell r="D1362" t="str">
            <v>COLLINS  REG CHOCO FILING 5KG X 4 PCS</v>
          </cell>
        </row>
        <row r="1363">
          <cell r="B1363" t="str">
            <v>P3011011100120</v>
          </cell>
          <cell r="C1363"/>
          <cell r="D1363" t="str">
            <v>COLLINS CHOCO CRUNCHY ONLINE 1KG X 12 PCS</v>
          </cell>
        </row>
        <row r="1364">
          <cell r="B1364" t="str">
            <v>26010060080010</v>
          </cell>
          <cell r="C1364"/>
          <cell r="D1364" t="str">
            <v>NDB G.BUTTERCHESE 40BAG X 80GR "FN101112"ND06</v>
          </cell>
        </row>
        <row r="1365">
          <cell r="B1365" t="str">
            <v>P3011204100120</v>
          </cell>
          <cell r="C1365"/>
          <cell r="D1365" t="str">
            <v>COLLINS  SPECIAL CHOCO FILING 5KG X 4 PCS</v>
          </cell>
        </row>
        <row r="1366">
          <cell r="B1366" t="str">
            <v>P3020001030020</v>
          </cell>
          <cell r="C1366"/>
          <cell r="D1366" t="str">
            <v>GOLDENFIL MAIZENA 300GR X 40 PCS</v>
          </cell>
        </row>
        <row r="1367">
          <cell r="B1367" t="str">
            <v>P3020001100120</v>
          </cell>
          <cell r="C1367"/>
          <cell r="D1367" t="str">
            <v>GOLDENFIL MAIZENA 1KG X 10 PCS</v>
          </cell>
        </row>
        <row r="1368">
          <cell r="B1368" t="str">
            <v>P3021003100120</v>
          </cell>
          <cell r="C1368"/>
          <cell r="D1368" t="str">
            <v>GOLDENFIL CRUNCHY GREENTEA 1KG X 12 PCS</v>
          </cell>
        </row>
        <row r="1369">
          <cell r="B1369" t="str">
            <v>P3022001100120</v>
          </cell>
          <cell r="C1369"/>
          <cell r="D1369" t="str">
            <v>GOLDENFIL JAM BLUEBERRY 1KG X 12 PCS</v>
          </cell>
        </row>
        <row r="1370">
          <cell r="B1370" t="str">
            <v>P3021005100120</v>
          </cell>
          <cell r="C1370"/>
          <cell r="D1370" t="str">
            <v>GOLDENFIL CRUNCHY MILK 1KG X 12 PCS</v>
          </cell>
        </row>
        <row r="1371">
          <cell r="B1371" t="str">
            <v>P3022102100120</v>
          </cell>
          <cell r="C1371"/>
          <cell r="D1371" t="str">
            <v>GOLDENFIL JAM SEALED STRAWBERRY 1KG X 12 PCS</v>
          </cell>
        </row>
        <row r="1372">
          <cell r="B1372" t="str">
            <v>26032060330030</v>
          </cell>
          <cell r="C1372"/>
          <cell r="D1372" t="str">
            <v>NU MTEA CHOCO HAZELTEA 24 BTLX330ML"BT103205"BV14</v>
          </cell>
        </row>
        <row r="1373">
          <cell r="B1373" t="str">
            <v>P3024002100120</v>
          </cell>
          <cell r="C1373"/>
          <cell r="D1373" t="str">
            <v>GOLDENFIL SPREAD CHOCO 1KG X 12 PCS</v>
          </cell>
        </row>
        <row r="1374">
          <cell r="B1374" t="str">
            <v>26034010330011</v>
          </cell>
          <cell r="C1374"/>
          <cell r="D1374" t="str">
            <v>NU TEA ORI 24BTL X 330ML PRMO"PT101207"BV19"</v>
          </cell>
        </row>
        <row r="1375">
          <cell r="B1375" t="str">
            <v>26034020330011</v>
          </cell>
          <cell r="C1375"/>
          <cell r="D1375" t="str">
            <v>NU TEA ROYAL JASMINE 24BTLX330ML PRM"PT101209"BV20</v>
          </cell>
        </row>
        <row r="1376">
          <cell r="B1376" t="str">
            <v>13032020000000</v>
          </cell>
          <cell r="C1376"/>
          <cell r="D1376" t="str">
            <v>EN ALK PWR BP4 E92 AAA 48 PACK"ENAP04</v>
          </cell>
        </row>
        <row r="1377">
          <cell r="B1377" t="str">
            <v>F5100008000010</v>
          </cell>
          <cell r="C1377"/>
          <cell r="D1377" t="str">
            <v>FS MT POP ICE CHOCO CREAM 25GR X 250 PCS</v>
          </cell>
        </row>
        <row r="1378">
          <cell r="B1378" t="str">
            <v>26031050330030</v>
          </cell>
          <cell r="C1378"/>
          <cell r="D1378" t="str">
            <v>NU GTEA S.E GUMMY BERRY 24 BTLX330ML"BE101201"BV15</v>
          </cell>
        </row>
        <row r="1379">
          <cell r="B1379" t="str">
            <v>P3011006030020</v>
          </cell>
          <cell r="C1379"/>
          <cell r="D1379" t="str">
            <v>COLLINS DIP GLAZE MATCHA 300GR X 24 PCS</v>
          </cell>
        </row>
        <row r="1380">
          <cell r="B1380" t="str">
            <v>P3045100050020</v>
          </cell>
          <cell r="C1380"/>
          <cell r="D1380" t="str">
            <v>PRIMSFOOD TEPUNG KETAN HITAM 500GR X 20 PCS</v>
          </cell>
        </row>
        <row r="1381">
          <cell r="B1381" t="str">
            <v>F3011001050010</v>
          </cell>
          <cell r="C1381"/>
          <cell r="D1381" t="str">
            <v>BIHUN PILIHAN BUNDA 4 KEPING 500G X 12 BAG</v>
          </cell>
        </row>
        <row r="1382">
          <cell r="B1382" t="str">
            <v>P3046100025020</v>
          </cell>
          <cell r="C1382"/>
          <cell r="D1382" t="str">
            <v>PRIMSFOOD POWDER CUSTARD 250GR X 24 PCS</v>
          </cell>
        </row>
        <row r="1383">
          <cell r="B1383" t="str">
            <v>P3048000102510</v>
          </cell>
          <cell r="C1383"/>
          <cell r="D1383" t="str">
            <v>PRIMSFOOD TENG MIEN 25KG X 1 PAIL</v>
          </cell>
        </row>
        <row r="1384">
          <cell r="B1384" t="str">
            <v>P3051001100510</v>
          </cell>
          <cell r="C1384"/>
          <cell r="D1384" t="str">
            <v>SOFTFILL EXCELENT MKS BLUEBERRY 5KG X 2 PCS</v>
          </cell>
        </row>
        <row r="1385">
          <cell r="B1385" t="str">
            <v>P3051002100510</v>
          </cell>
          <cell r="C1385"/>
          <cell r="D1385" t="str">
            <v>SOFTFILL EXCELENT MKS PINEAPPLE 5KG X 2 PCS</v>
          </cell>
        </row>
        <row r="1386">
          <cell r="B1386" t="str">
            <v>26031010330030</v>
          </cell>
          <cell r="C1386"/>
          <cell r="D1386" t="str">
            <v>NU GTEA HONEY 24BTL X 330ML "BT101202"BV01</v>
          </cell>
        </row>
        <row r="1387">
          <cell r="B1387" t="str">
            <v>P2037004015010</v>
          </cell>
          <cell r="C1387"/>
          <cell r="D1387" t="str">
            <v>CSBNCA FM P DEO B. MIST WHITE CLOUD 150ML X 72 BTL</v>
          </cell>
        </row>
        <row r="1388">
          <cell r="B1388" t="str">
            <v>18012080007000</v>
          </cell>
          <cell r="C1388"/>
          <cell r="D1388" t="str">
            <v>CHOCO PASTA LONG CHOCOLATE 12 JAR X 5GR"CCP04</v>
          </cell>
        </row>
        <row r="1389">
          <cell r="B1389" t="str">
            <v>C.301007010815</v>
          </cell>
          <cell r="C1389"/>
          <cell r="D1389" t="str">
            <v>SNACK SANRIO CHOCO VANILLA 120 PCS X 15GR"SNW12</v>
          </cell>
        </row>
        <row r="1390">
          <cell r="B1390" t="str">
            <v>76093010015003</v>
          </cell>
          <cell r="C1390"/>
          <cell r="D1390" t="str">
            <v>CLOUD9 CRUNCHY CHOCOLATE 144 PCS X 11GR+2"C908</v>
          </cell>
        </row>
        <row r="1391">
          <cell r="B1391" t="str">
            <v>26034010450011</v>
          </cell>
          <cell r="C1391"/>
          <cell r="D1391" t="str">
            <v>NU TEA ORI 24BTL X 450ML PRMO"PT101401"BV21"</v>
          </cell>
        </row>
        <row r="1392">
          <cell r="B1392" t="str">
            <v>F3013002005020</v>
          </cell>
          <cell r="C1392"/>
          <cell r="D1392" t="str">
            <v>BIHUN SUPERIOR MIE 12 KEPING 50G X 6 PACK</v>
          </cell>
        </row>
        <row r="1393">
          <cell r="B1393" t="str">
            <v>76210010208000</v>
          </cell>
          <cell r="C1393"/>
          <cell r="D1393" t="str">
            <v>OAT CRUNCH DARK CHOCOLATE 12 PCS X 208G "OAT01"</v>
          </cell>
        </row>
        <row r="1394">
          <cell r="B1394" t="str">
            <v>13082010000000</v>
          </cell>
          <cell r="C1394"/>
          <cell r="D1394" t="str">
            <v>EV BATT BP4 1012 MERAH AAA 216 PACK"EVB01</v>
          </cell>
        </row>
        <row r="1395">
          <cell r="B1395" t="str">
            <v>F3062003006510</v>
          </cell>
          <cell r="C1395"/>
          <cell r="D1395" t="str">
            <v>TARO NET FAMILY TERIYAKI BBQ 65G X 30 PCS</v>
          </cell>
        </row>
        <row r="1396">
          <cell r="B1396" t="str">
            <v>F3051002003010</v>
          </cell>
          <cell r="C1396"/>
          <cell r="D1396" t="str">
            <v>MIE KREMEZZ KREZZ MIE GORENG 30G X 60 BAG</v>
          </cell>
        </row>
        <row r="1397">
          <cell r="B1397" t="str">
            <v>37011031005000</v>
          </cell>
          <cell r="C1397"/>
          <cell r="D1397" t="str">
            <v>BELCOLADE CT X605/J DROPS 2 PCSX5KG "4010727"B03</v>
          </cell>
        </row>
        <row r="1398">
          <cell r="B1398" t="str">
            <v>C.304002010160</v>
          </cell>
          <cell r="C1398"/>
          <cell r="D1398" t="str">
            <v>FOODS BELLA MR P SPREAD PEANUT 12 JARX300 GR"FB17</v>
          </cell>
        </row>
        <row r="1399">
          <cell r="B1399" t="str">
            <v>13101010000000</v>
          </cell>
          <cell r="C1399"/>
          <cell r="D1399" t="str">
            <v>FLASH LIGHT HEADLIGHT 3 LED 72 PACK"FL01</v>
          </cell>
        </row>
        <row r="1400">
          <cell r="B1400" t="str">
            <v>F3062001006210</v>
          </cell>
          <cell r="C1400"/>
          <cell r="D1400" t="str">
            <v>TARO NET FAMILY SEAWEED 62G X 30 PCS</v>
          </cell>
        </row>
        <row r="1401">
          <cell r="B1401" t="str">
            <v>F3051001003020</v>
          </cell>
          <cell r="C1401"/>
          <cell r="D1401" t="str">
            <v>MIE KREMEZZ KREZZ MIE GORENG PARTY 30G X 8 PACK</v>
          </cell>
        </row>
        <row r="1402">
          <cell r="B1402" t="str">
            <v>F3062002006210</v>
          </cell>
          <cell r="C1402"/>
          <cell r="D1402" t="str">
            <v>TARO NET FAMILY POTATO BARBEQUE 62G X 30 PCS</v>
          </cell>
        </row>
        <row r="1403">
          <cell r="B1403" t="str">
            <v>F3052003001620</v>
          </cell>
          <cell r="C1403"/>
          <cell r="D1403" t="str">
            <v>MIE KREMEZZ MIX&amp;SHAKE JAGUNG BAKAR 16G X 90 PCS</v>
          </cell>
        </row>
        <row r="1404">
          <cell r="B1404" t="str">
            <v>F3052004001620</v>
          </cell>
          <cell r="C1404"/>
          <cell r="D1404" t="str">
            <v>MIE KREMEZZ MIX&amp;SHAKE MIE GORENG 16G X 90 PCS</v>
          </cell>
        </row>
        <row r="1405">
          <cell r="B1405" t="str">
            <v>F3062006006010</v>
          </cell>
          <cell r="C1405"/>
          <cell r="D1405" t="str">
            <v>TARO NET FAMILY CHEESY MEXICAN JLPENO 60G X 30 PCS</v>
          </cell>
        </row>
        <row r="1406">
          <cell r="B1406" t="str">
            <v>P3041100100120</v>
          </cell>
          <cell r="C1406"/>
          <cell r="D1406" t="str">
            <v>PRIMSFOOD EGG GLOSS 1KG X 6 PCS</v>
          </cell>
        </row>
        <row r="1407">
          <cell r="B1407" t="str">
            <v>P3042005102510</v>
          </cell>
          <cell r="C1407"/>
          <cell r="D1407" t="str">
            <v>PRIMSFOOD FILLING ORANGE 25KG X 1 PAIL</v>
          </cell>
        </row>
        <row r="1408">
          <cell r="B1408" t="str">
            <v>F3064001001710</v>
          </cell>
          <cell r="C1408"/>
          <cell r="D1408" t="str">
            <v>TARO NET SMALL POTATO BARBEQUE 17G X 40 PCS</v>
          </cell>
        </row>
        <row r="1409">
          <cell r="B1409" t="str">
            <v>19021040170000B</v>
          </cell>
          <cell r="C1409"/>
          <cell r="D1409" t="str">
            <v>B&gt; AZALEA SHMP HIJAB Z. OIL &amp; GINSENG 48 PCS X 170ML "GZAA001" AZ18</v>
          </cell>
        </row>
        <row r="1410">
          <cell r="B1410" t="str">
            <v>F3064003001710</v>
          </cell>
          <cell r="C1410"/>
          <cell r="D1410" t="str">
            <v>TARO NET SMALL ITALIAN PIZZA 17G X 40 PCS</v>
          </cell>
        </row>
        <row r="1411">
          <cell r="B1411" t="str">
            <v>F3064003002010</v>
          </cell>
          <cell r="C1411"/>
          <cell r="D1411" t="str">
            <v>TARO NET SMALL TERIYAKI BBQ 20GR X 40 PCS</v>
          </cell>
        </row>
        <row r="1412">
          <cell r="B1412" t="str">
            <v>F3064004001710</v>
          </cell>
          <cell r="C1412"/>
          <cell r="D1412" t="str">
            <v>TARO NET SMALL COWBOY STEAK 17G X 40 PCS</v>
          </cell>
        </row>
        <row r="1413">
          <cell r="B1413" t="str">
            <v>13082020000000</v>
          </cell>
          <cell r="C1413"/>
          <cell r="D1413" t="str">
            <v>EV BATT BP4 1015 MERAH AA 216 PACK"EVB03</v>
          </cell>
        </row>
        <row r="1414">
          <cell r="B1414" t="str">
            <v>C.304002010146</v>
          </cell>
          <cell r="C1414"/>
          <cell r="D1414" t="str">
            <v>FOODS BELLA SPREAD MALT CRUNCHY 12 JARX300GR"FB18</v>
          </cell>
        </row>
        <row r="1415">
          <cell r="B1415" t="str">
            <v>26031010450030</v>
          </cell>
          <cell r="C1415"/>
          <cell r="D1415" t="str">
            <v>NU GTEA HONEY 24BTL X 450ML "BT101402"BV02</v>
          </cell>
        </row>
        <row r="1416">
          <cell r="B1416" t="str">
            <v>F3081001007010</v>
          </cell>
          <cell r="C1416"/>
          <cell r="D1416" t="str">
            <v>MOCABE FAMILY SPICY BBQ 70GR X 30 PCS</v>
          </cell>
        </row>
        <row r="1417">
          <cell r="B1417" t="str">
            <v>F3081002007010</v>
          </cell>
          <cell r="C1417"/>
          <cell r="D1417" t="str">
            <v>MOCABE FAMILY SAMBAL GEPREK 70GR X 30 PCS</v>
          </cell>
        </row>
        <row r="1418">
          <cell r="B1418" t="str">
            <v>37082031001000</v>
          </cell>
          <cell r="C1418"/>
          <cell r="D1418" t="str">
            <v>PRTS CFIL CLS BANANA 10 PCSX1KG "4010186"PCF209</v>
          </cell>
        </row>
        <row r="1419">
          <cell r="B1419" t="str">
            <v>19022020150000B</v>
          </cell>
          <cell r="C1419"/>
          <cell r="D1419" t="str">
            <v>B&gt; AZALEA Z.OIL W.HABBATUSAUDA 24 PCS X 150ML "GZIB150" AZ20</v>
          </cell>
        </row>
        <row r="1420">
          <cell r="B1420" t="str">
            <v>F3040001020010</v>
          </cell>
          <cell r="C1420"/>
          <cell r="D1420" t="str">
            <v>MI AYAM 2 TELOR PLATINUM 200G X 20 BAG</v>
          </cell>
        </row>
        <row r="1421">
          <cell r="B1421" t="str">
            <v>F3071002005510</v>
          </cell>
          <cell r="C1421"/>
          <cell r="D1421" t="str">
            <v>TARO TEMPE MEDIUM TERIYAKI BBQ 50G X 36 PCS</v>
          </cell>
        </row>
        <row r="1422">
          <cell r="B1422" t="str">
            <v>F3071003005010</v>
          </cell>
          <cell r="C1422"/>
          <cell r="D1422" t="str">
            <v>TARO TEMPE MEDIUM HIMALAYAN SALT 50G X 36 PCS</v>
          </cell>
        </row>
        <row r="1423">
          <cell r="B1423" t="str">
            <v>F4061103072510</v>
          </cell>
          <cell r="C1423"/>
          <cell r="D1423" t="str">
            <v>SHINZUI BODY CLEANSER REFILL KIREI 725ML X 12 PCH</v>
          </cell>
        </row>
        <row r="1424">
          <cell r="B1424" t="str">
            <v>F4062001021010</v>
          </cell>
          <cell r="C1424"/>
          <cell r="D1424" t="str">
            <v>SHINZUI BODY LATION HANA 210ML X 48 BTL</v>
          </cell>
        </row>
        <row r="1425">
          <cell r="B1425" t="str">
            <v>F4065001002020</v>
          </cell>
          <cell r="C1425"/>
          <cell r="D1425" t="str">
            <v>SHINZUI FACIAL WSH SNOW MSHRM 20ML X 120 PCS</v>
          </cell>
        </row>
        <row r="1426">
          <cell r="B1426" t="str">
            <v>F4067009022510</v>
          </cell>
          <cell r="C1426"/>
          <cell r="D1426" t="str">
            <v>SHINZUI SABUN CAIR MYORI 225ML X 48 PCH</v>
          </cell>
        </row>
        <row r="1427">
          <cell r="B1427" t="str">
            <v>F4073101008010</v>
          </cell>
          <cell r="C1427"/>
          <cell r="D1427" t="str">
            <v>ZEN SABUN LUNCH MIX 80G X 6 BOX</v>
          </cell>
        </row>
        <row r="1428">
          <cell r="B1428" t="str">
            <v>F3040002020010</v>
          </cell>
          <cell r="C1428"/>
          <cell r="D1428" t="str">
            <v>MI AYAM 2 TELOR REGULER 200G X 20 BAG</v>
          </cell>
        </row>
        <row r="1429">
          <cell r="B1429" t="str">
            <v>C.304002010075</v>
          </cell>
          <cell r="C1429"/>
          <cell r="D1429" t="str">
            <v>FOODS BELLA SPRED CHASWENUT 12 PCS X 330GR"FB09</v>
          </cell>
        </row>
        <row r="1430">
          <cell r="B1430" t="str">
            <v>F5100009000010</v>
          </cell>
          <cell r="C1430"/>
          <cell r="D1430" t="str">
            <v>FS MT POP ICE CHOCO MILK 25GR X 250 PCS</v>
          </cell>
        </row>
        <row r="1431">
          <cell r="B1431" t="str">
            <v>F4063002020010</v>
          </cell>
          <cell r="C1431"/>
          <cell r="D1431" t="str">
            <v>SHINZUI BODY SCRUB KENSHO 200G X 48 JAR</v>
          </cell>
        </row>
        <row r="1432">
          <cell r="B1432" t="str">
            <v>F4064001013010</v>
          </cell>
          <cell r="C1432"/>
          <cell r="D1432" t="str">
            <v>SHINZUI EXFOLIATING GEL CICA 130ML X 48 TUBE</v>
          </cell>
        </row>
        <row r="1433">
          <cell r="B1433" t="str">
            <v>F4065002008011</v>
          </cell>
          <cell r="C1433"/>
          <cell r="D1433" t="str">
            <v>SHINZUI FACIAL WSH CICA 80ML X 48 TUBE +20ML</v>
          </cell>
        </row>
        <row r="1434">
          <cell r="B1434" t="str">
            <v>F4067005018010</v>
          </cell>
          <cell r="C1434"/>
          <cell r="D1434" t="str">
            <v>SHINZUI SABUN CAIR HANA 180ML X 48 PCH</v>
          </cell>
        </row>
        <row r="1435">
          <cell r="B1435" t="str">
            <v>F4067007048030</v>
          </cell>
          <cell r="C1435"/>
          <cell r="D1435" t="str">
            <v>SHINZUI SABUN CAIR KIREI 480ML X 24 BTL</v>
          </cell>
        </row>
        <row r="1436">
          <cell r="B1436" t="str">
            <v>F4067102018010</v>
          </cell>
          <cell r="C1436"/>
          <cell r="D1436" t="str">
            <v>SHINZUI SABUN CAIR REFILL KIREI 180ML X 48 PCH</v>
          </cell>
        </row>
        <row r="1437">
          <cell r="B1437" t="str">
            <v>F4067104018010</v>
          </cell>
          <cell r="C1437"/>
          <cell r="D1437" t="str">
            <v>SHINZUI SABUN CAIR REFILL SAKURA 180ML X 48 PCH</v>
          </cell>
        </row>
        <row r="1438">
          <cell r="B1438" t="str">
            <v>F4066003008010</v>
          </cell>
          <cell r="C1438"/>
          <cell r="D1438" t="str">
            <v>SHINZUI SABUN KIREI 80G X 144 PCS</v>
          </cell>
        </row>
        <row r="1439">
          <cell r="B1439" t="str">
            <v>F4066004008010</v>
          </cell>
          <cell r="C1439"/>
          <cell r="D1439" t="str">
            <v>SHINZUI SABUN MATSU 80G X 144 PCS</v>
          </cell>
        </row>
        <row r="1440">
          <cell r="B1440" t="str">
            <v>F4068002003020</v>
          </cell>
          <cell r="C1440"/>
          <cell r="D1440" t="str">
            <v>SHINZUI SERUM MOISTURIZER 30G X 48 JAR</v>
          </cell>
        </row>
        <row r="1441">
          <cell r="B1441" t="str">
            <v>F4071101040010</v>
          </cell>
          <cell r="C1441"/>
          <cell r="D1441" t="str">
            <v>ZEN BCL REF SHISO &amp; ECHINACEA 400ML X 24 PCH</v>
          </cell>
        </row>
        <row r="1442">
          <cell r="B1442" t="str">
            <v>F4071104040011</v>
          </cell>
          <cell r="C1442"/>
          <cell r="D1442" t="str">
            <v>ZEN BCL REF SHISO &amp; SEA SALT 400ML X 24 PCH BND</v>
          </cell>
        </row>
        <row r="1443">
          <cell r="B1443" t="str">
            <v>F4071106040011</v>
          </cell>
          <cell r="C1443"/>
          <cell r="D1443" t="str">
            <v>ZEN BCL REF SHISO &amp; SULPHUR 400ML X 24 PCH BND</v>
          </cell>
        </row>
        <row r="1444">
          <cell r="B1444" t="str">
            <v>F4071105040011</v>
          </cell>
          <cell r="C1444"/>
          <cell r="D1444" t="str">
            <v>ZEN BCL REF SHISO &amp; TEA TREE 400ML X 24 PCH BND</v>
          </cell>
        </row>
        <row r="1445">
          <cell r="B1445" t="str">
            <v>F3040003020010</v>
          </cell>
          <cell r="C1445"/>
          <cell r="D1445" t="str">
            <v>MI AYAM 2 TELOR LEBAR KERITING 200G X 20 BAG</v>
          </cell>
        </row>
        <row r="1446">
          <cell r="B1446" t="str">
            <v>C.304002010181</v>
          </cell>
          <cell r="C1446"/>
          <cell r="D1446" t="str">
            <v>FOODS LOLLIPOP CHOCO 144 PCSX18GR"FL03</v>
          </cell>
        </row>
        <row r="1447">
          <cell r="B1447" t="str">
            <v>P3042002102510</v>
          </cell>
          <cell r="C1447"/>
          <cell r="D1447" t="str">
            <v>PRIMSFOOD FILLING PINEAPPLE 25KG X 1 PAIL</v>
          </cell>
        </row>
        <row r="1448">
          <cell r="B1448" t="str">
            <v>F4073005008010</v>
          </cell>
          <cell r="C1448"/>
          <cell r="D1448" t="str">
            <v>ZEN SABUN SHISO &amp; SANDALWOOD 80G X 72 PCS</v>
          </cell>
        </row>
        <row r="1449">
          <cell r="B1449" t="str">
            <v>37084011005000</v>
          </cell>
          <cell r="C1449"/>
          <cell r="D1449" t="str">
            <v>PRTS CREMFIL TOP VANILLA 4 PCSX5KG "4010028"PCF224</v>
          </cell>
        </row>
        <row r="1450">
          <cell r="B1450" t="str">
            <v>F4053003003020</v>
          </cell>
          <cell r="C1450"/>
          <cell r="D1450" t="str">
            <v>PINK SKIN EDP SHINING STAR 30ML X 48 BTL</v>
          </cell>
        </row>
        <row r="1451">
          <cell r="B1451" t="str">
            <v>F4053004003020</v>
          </cell>
          <cell r="C1451"/>
          <cell r="D1451" t="str">
            <v>PINK SKIN EDP SWEET ROSE 30ML X 48 BTL</v>
          </cell>
        </row>
        <row r="1452">
          <cell r="B1452" t="str">
            <v>F4061301042010</v>
          </cell>
          <cell r="C1452"/>
          <cell r="D1452" t="str">
            <v>SHINZUI BODY CLEANSER REFILL HANA 420ML X 24 PCH</v>
          </cell>
        </row>
        <row r="1453">
          <cell r="B1453" t="str">
            <v>F4061403042010</v>
          </cell>
          <cell r="C1453"/>
          <cell r="D1453" t="str">
            <v>SHINZUI BODY CLEANSER REFILL KIREI 420ML X 24 PCH</v>
          </cell>
        </row>
        <row r="1454">
          <cell r="B1454" t="str">
            <v>F4061204042010</v>
          </cell>
          <cell r="C1454"/>
          <cell r="D1454" t="str">
            <v>SHINZUI BODY CLEANSER REFILL MATSU 420ML X 24 PCH</v>
          </cell>
        </row>
        <row r="1455">
          <cell r="B1455" t="str">
            <v>F4063003020010</v>
          </cell>
          <cell r="C1455"/>
          <cell r="D1455" t="str">
            <v>SHINZUI BODY SCRUB KIREI 200G X 48 JAR</v>
          </cell>
        </row>
        <row r="1456">
          <cell r="B1456" t="str">
            <v>F40630030200111</v>
          </cell>
          <cell r="C1456"/>
          <cell r="D1456" t="str">
            <v>SHINZUI BODY SCRUB KIREI 200G X 48 JAR BANDED</v>
          </cell>
        </row>
        <row r="1457">
          <cell r="B1457" t="str">
            <v>F40630050200111</v>
          </cell>
          <cell r="C1457"/>
          <cell r="D1457" t="str">
            <v>SHINZUI BODY SCRUB MYORI 200G X 48 JAR BANDED</v>
          </cell>
        </row>
        <row r="1458">
          <cell r="B1458" t="str">
            <v>F4063006020010</v>
          </cell>
          <cell r="C1458"/>
          <cell r="D1458" t="str">
            <v>SHINZUI BODY SCRUB SAKURA 200G X 48 JAR</v>
          </cell>
        </row>
        <row r="1459">
          <cell r="B1459" t="str">
            <v>F40630060200111</v>
          </cell>
          <cell r="C1459"/>
          <cell r="D1459" t="str">
            <v>SHINZUI BODY SCRUB SAKURA 200G X 48 JAR BANDED</v>
          </cell>
        </row>
        <row r="1460">
          <cell r="B1460" t="str">
            <v>F4065001008012</v>
          </cell>
          <cell r="C1460"/>
          <cell r="D1460" t="str">
            <v>SHINZUI FACIAL WSH SNOW MSHRM 80ML X 48 TUBE BND</v>
          </cell>
        </row>
        <row r="1461">
          <cell r="B1461" t="str">
            <v>F4069001003010</v>
          </cell>
          <cell r="C1461"/>
          <cell r="D1461" t="str">
            <v>SHINZUI SUNSCREEN SPF 35 30ML X 48 TUBE</v>
          </cell>
        </row>
        <row r="1462">
          <cell r="B1462" t="str">
            <v>F3052001001610</v>
          </cell>
          <cell r="C1462"/>
          <cell r="D1462" t="str">
            <v>MIE KREMEZZ MIX&amp;SHAKE HOT CHILI 16G X 40 BAG</v>
          </cell>
        </row>
        <row r="1463">
          <cell r="B1463" t="str">
            <v>P2037003015010</v>
          </cell>
          <cell r="C1463"/>
          <cell r="D1463" t="str">
            <v>CSBNCA FM P DEO B. MIST TWINKL BLUE 150ML X 72 BTL</v>
          </cell>
        </row>
        <row r="1464">
          <cell r="B1464" t="str">
            <v>P2048001005011</v>
          </cell>
          <cell r="C1464"/>
          <cell r="D1464" t="str">
            <v>CSBNCA HM PMD OIL BASED BLACK 50GR X 48 POT BANDED</v>
          </cell>
        </row>
        <row r="1465">
          <cell r="B1465" t="str">
            <v>P3051003100510</v>
          </cell>
          <cell r="C1465"/>
          <cell r="D1465" t="str">
            <v>SOFTFILL EXCELENT MKS STRAWBERRY 5KG X 2 PCS</v>
          </cell>
        </row>
        <row r="1466">
          <cell r="B1466" t="str">
            <v>P3011009100120</v>
          </cell>
          <cell r="C1466"/>
          <cell r="D1466" t="str">
            <v>COLLINS DIP GLAZE TARO 1KG X 12 PCS</v>
          </cell>
        </row>
        <row r="1467">
          <cell r="B1467" t="str">
            <v>P3024003100120</v>
          </cell>
          <cell r="C1467"/>
          <cell r="D1467" t="str">
            <v>GOLDENFIL SPREAD HAZELNUT 1KG X 12 PCS</v>
          </cell>
        </row>
        <row r="1468">
          <cell r="B1468" t="str">
            <v>26031020330030</v>
          </cell>
          <cell r="C1468"/>
          <cell r="D1468" t="str">
            <v>NU GTEA ORI 24BTL X 330ML "BT101201"BV03</v>
          </cell>
        </row>
        <row r="1469">
          <cell r="B1469" t="str">
            <v>F2011030030010</v>
          </cell>
          <cell r="C1469"/>
          <cell r="D1469" t="str">
            <v>FON ANLENE ACTIFIT POLYBAG VANILA 30GR X 24 SCHX5</v>
          </cell>
        </row>
        <row r="1470">
          <cell r="B1470" t="str">
            <v>F2011010032010</v>
          </cell>
          <cell r="C1470"/>
          <cell r="D1470" t="str">
            <v>FON ANLENE ACTIFIT POLYBAG COKLAT 32GR X 24 SCHX5</v>
          </cell>
        </row>
        <row r="1471">
          <cell r="B1471" t="str">
            <v>37040061001020</v>
          </cell>
          <cell r="C1471"/>
          <cell r="D1471" t="str">
            <v>CARAT SUPERCREM MALT'O CRUNCH 10PCSX1KG 4026248"CS</v>
          </cell>
        </row>
        <row r="1472">
          <cell r="B1472" t="str">
            <v>F2011030030020</v>
          </cell>
          <cell r="C1472"/>
          <cell r="D1472" t="str">
            <v>FON ANLENE ACTIFIT POLYBAG VANILA 30GR X 120 SCH</v>
          </cell>
        </row>
        <row r="1473">
          <cell r="B1473" t="str">
            <v>39121010200000</v>
          </cell>
          <cell r="C1473"/>
          <cell r="D1473" t="str">
            <v>PC BODY LOTION JAVANESE JASMINE 60 PCS X 200GR "1007482"PCB18</v>
          </cell>
        </row>
        <row r="1474">
          <cell r="B1474" t="str">
            <v>F2011010032020</v>
          </cell>
          <cell r="C1474"/>
          <cell r="D1474" t="str">
            <v>FON ANLENE ACTIFIT POLYBAG COKLAT 32GR X 120 SCH</v>
          </cell>
        </row>
        <row r="1475">
          <cell r="B1475" t="str">
            <v>13082040000000</v>
          </cell>
          <cell r="C1475"/>
          <cell r="D1475" t="str">
            <v>EV BATT BP4 1212 HITAM AAA 216 PACK"EVB06</v>
          </cell>
        </row>
        <row r="1476">
          <cell r="B1476" t="str">
            <v>39374010200000B</v>
          </cell>
          <cell r="C1476"/>
          <cell r="D1476" t="str">
            <v>B&gt; Z. BODY SERUM HYDRATING 60 TUBE X 200ML "1007477"</v>
          </cell>
        </row>
        <row r="1477">
          <cell r="B1477" t="str">
            <v>13091030000000</v>
          </cell>
          <cell r="C1477"/>
          <cell r="D1477" t="str">
            <v>EV FLASH LIGHT AP RECHARGE HEADLAMP 16 PACK"EVFL03</v>
          </cell>
        </row>
        <row r="1478">
          <cell r="B1478" t="str">
            <v>26035060000041B</v>
          </cell>
          <cell r="C1478"/>
          <cell r="D1478" t="str">
            <v>B&gt; NU KAOS CHOCO HAZELTEA 20PCS BONUS"BV16</v>
          </cell>
        </row>
        <row r="1479">
          <cell r="B1479" t="str">
            <v>39106020200010B</v>
          </cell>
          <cell r="C1479"/>
          <cell r="D1479" t="str">
            <v>B&gt; PC BODY SERUM FIRMING 60 TUBE X 200ML "1007478"</v>
          </cell>
        </row>
        <row r="1480">
          <cell r="B1480" t="str">
            <v>P3011006100120</v>
          </cell>
          <cell r="C1480"/>
          <cell r="D1480" t="str">
            <v>COLLINS DIP GLAZE MATCHA 1KG X 12 PCS</v>
          </cell>
        </row>
        <row r="1481">
          <cell r="B1481" t="str">
            <v>V1013103040010</v>
          </cell>
          <cell r="C1481"/>
          <cell r="D1481" t="str">
            <v>VINDA SOFT PACK CLASSIC FACIAL L 400S X 32 PCS</v>
          </cell>
        </row>
        <row r="1482">
          <cell r="B1482" t="str">
            <v>P3043100102510</v>
          </cell>
          <cell r="C1482"/>
          <cell r="D1482" t="str">
            <v>PRIMSFOOD GRIZZ MINYAK POLES LOYANG 25KG X 1 PAIL</v>
          </cell>
        </row>
        <row r="1483">
          <cell r="B1483" t="str">
            <v>26031020450030</v>
          </cell>
          <cell r="C1483"/>
          <cell r="D1483" t="str">
            <v>NU GTEA ORI 24BTL X 450ML "BT101401"BV04</v>
          </cell>
        </row>
        <row r="1484">
          <cell r="B1484" t="str">
            <v>V1013002000811</v>
          </cell>
          <cell r="C1484"/>
          <cell r="D1484" t="str">
            <v>DR.P CERIA L 8S X 12 PCS (L7+1s)</v>
          </cell>
        </row>
        <row r="1485">
          <cell r="B1485" t="str">
            <v>26031050450030B</v>
          </cell>
          <cell r="C1485"/>
          <cell r="D1485" t="str">
            <v>B&gt; NU GTEA YOG. TEA 24BTL X 450ML "BT105401"BV08</v>
          </cell>
        </row>
        <row r="1486">
          <cell r="B1486" t="str">
            <v>76210050390000</v>
          </cell>
          <cell r="C1486"/>
          <cell r="D1486" t="str">
            <v>OAT CRUNCH NUTTY CHOCOLATE 12 PCS X 390G "OAT07"</v>
          </cell>
        </row>
        <row r="1487">
          <cell r="B1487" t="str">
            <v>13082050000000</v>
          </cell>
          <cell r="C1487"/>
          <cell r="D1487" t="str">
            <v>EV BATT BP4 1215 HITAM AA 216 PACK"EVB07</v>
          </cell>
        </row>
        <row r="1488">
          <cell r="B1488" t="str">
            <v>18013010007010</v>
          </cell>
          <cell r="C1488"/>
          <cell r="D1488" t="str">
            <v>CHOCO EXTRA COKLAT 288 PCS X 7GR"CCE01</v>
          </cell>
        </row>
        <row r="1489">
          <cell r="B1489" t="str">
            <v>13102040000000</v>
          </cell>
          <cell r="C1489"/>
          <cell r="D1489" t="str">
            <v>FLASH LIGHT HEADLAMP SUMMER 24 PACK"FL04</v>
          </cell>
        </row>
        <row r="1490">
          <cell r="B1490" t="str">
            <v>37082041001000N</v>
          </cell>
          <cell r="C1490"/>
          <cell r="D1490" t="str">
            <v>PRTS CFIL CLS DURIAN 10 PCSX1KG "4010187"PCF211</v>
          </cell>
        </row>
        <row r="1491">
          <cell r="B1491" t="str">
            <v>V1024100012010</v>
          </cell>
          <cell r="C1491"/>
          <cell r="D1491" t="str">
            <v>VINDA KITCHEN TOWEL DELUXE ROL DAPUR 120S X 24 PCS</v>
          </cell>
        </row>
        <row r="1492">
          <cell r="B1492" t="str">
            <v>V1013001000810</v>
          </cell>
          <cell r="C1492"/>
          <cell r="D1492" t="str">
            <v>DR.P CERIA M 8S X 12 PCS</v>
          </cell>
        </row>
        <row r="1493">
          <cell r="B1493" t="str">
            <v>V1013003000811</v>
          </cell>
          <cell r="C1493"/>
          <cell r="D1493" t="str">
            <v>DR.P CERIA XL 8S X 12 PCS (XL6+2s)</v>
          </cell>
        </row>
        <row r="1494">
          <cell r="B1494" t="str">
            <v>V1040103048010</v>
          </cell>
          <cell r="C1494"/>
          <cell r="D1494" t="str">
            <v>TEMPO SOFT PACK FACIAL BLUEBELL 480S X 36 PCS</v>
          </cell>
        </row>
        <row r="1495">
          <cell r="B1495" t="str">
            <v>13084060000000</v>
          </cell>
          <cell r="C1495"/>
          <cell r="D1495" t="str">
            <v>EV BATT SW1 1222 9V HITAM 144 PACK"EVB10</v>
          </cell>
        </row>
        <row r="1496">
          <cell r="B1496" t="str">
            <v>13041010000000</v>
          </cell>
          <cell r="C1496"/>
          <cell r="D1496" t="str">
            <v>EN FLASH LIGHT AP PENLIGHT AAA 16 PACK"ENFL01</v>
          </cell>
        </row>
        <row r="1497">
          <cell r="B1497" t="str">
            <v>K1242001010010</v>
          </cell>
          <cell r="C1497"/>
          <cell r="D1497" t="str">
            <v>KNF MASTER SPRAY COLOGNE AQUA BLUE 100ML X 36 BTL</v>
          </cell>
        </row>
        <row r="1498">
          <cell r="B1498" t="str">
            <v>K1340006010010</v>
          </cell>
          <cell r="C1498"/>
          <cell r="D1498" t="str">
            <v>KNF OVALE LULUR BALI MILK 100GR X 24 JAR</v>
          </cell>
        </row>
        <row r="1499">
          <cell r="B1499" t="str">
            <v>K1450004002510</v>
          </cell>
          <cell r="C1499"/>
          <cell r="D1499" t="str">
            <v>KNF SASHA HAIR COLORANT CHOCO BROWN 25GR X 72 BOX</v>
          </cell>
        </row>
        <row r="1500">
          <cell r="B1500" t="str">
            <v>K1081001012020</v>
          </cell>
          <cell r="C1500"/>
          <cell r="D1500" t="str">
            <v>KNF ELLIPS H.MASK KERATIN HAIR REPAIR 120G X 36 TU</v>
          </cell>
        </row>
        <row r="1501">
          <cell r="B1501" t="str">
            <v>K1480001040030</v>
          </cell>
          <cell r="C1501"/>
          <cell r="D1501" t="str">
            <v>KNF SLEEK HAND WASH APPLE 400ML X 12 PCH</v>
          </cell>
        </row>
        <row r="1502">
          <cell r="B1502" t="str">
            <v>K1502000045020</v>
          </cell>
          <cell r="C1502"/>
          <cell r="D1502" t="str">
            <v>KNF SLEEK BABY BN CLEANSER 450ML X 12 PCH</v>
          </cell>
        </row>
        <row r="1503">
          <cell r="B1503" t="str">
            <v>K1161001028010</v>
          </cell>
          <cell r="C1503"/>
          <cell r="D1503" t="str">
            <v>KNF ESKULIN KIDS H. B.WASH CLN&amp;SMOOTH 280ML X 24 B</v>
          </cell>
        </row>
        <row r="1504">
          <cell r="B1504" t="str">
            <v>K1122002010010</v>
          </cell>
          <cell r="C1504"/>
          <cell r="D1504" t="str">
            <v>KNF ESKULIN HIJAB C.GEL PERFECT DAY 100ML X 36 BTL</v>
          </cell>
        </row>
        <row r="1505">
          <cell r="B1505" t="str">
            <v>K1390001009010</v>
          </cell>
          <cell r="C1505"/>
          <cell r="D1505" t="str">
            <v>KNF RESIK V RAMUAN MADURA WHITENING 90ML X 36 BTL</v>
          </cell>
        </row>
        <row r="1506">
          <cell r="B1506" t="str">
            <v>K1450005002510</v>
          </cell>
          <cell r="C1506"/>
          <cell r="D1506" t="str">
            <v>KNF SASHA HAIR COLORANT DUSTY PHINE 25GR X 72 BOX</v>
          </cell>
        </row>
        <row r="1507">
          <cell r="B1507" t="str">
            <v>K1158008006010</v>
          </cell>
          <cell r="C1507"/>
          <cell r="D1507" t="str">
            <v>KNF ESKULIN KIDS SPRAY MINNIE 60ML X 36 BTL</v>
          </cell>
        </row>
        <row r="1508">
          <cell r="B1508" t="str">
            <v>26050040080020</v>
          </cell>
          <cell r="C1508"/>
          <cell r="D1508" t="str">
            <v>NDC N GULAI A.PEDAS 12CUP X 60GR "DN101214"ND22</v>
          </cell>
        </row>
        <row r="1509">
          <cell r="B1509" t="str">
            <v>F5104009000010</v>
          </cell>
          <cell r="C1509"/>
          <cell r="D1509" t="str">
            <v>FS MT POP ICE UYU CHEESU ORANE 25GR X 250 PCS</v>
          </cell>
        </row>
        <row r="1510">
          <cell r="B1510" t="str">
            <v>F5100018000010</v>
          </cell>
          <cell r="C1510"/>
          <cell r="D1510" t="str">
            <v>FS MT POP ICE KACANG HIJAU 25GR X 250 PCS</v>
          </cell>
        </row>
        <row r="1511">
          <cell r="B1511" t="str">
            <v>13085030000000</v>
          </cell>
          <cell r="C1511"/>
          <cell r="D1511" t="str">
            <v>EV BATT SW2 1050 MERAH 96 PACK"EVB05</v>
          </cell>
        </row>
        <row r="1512">
          <cell r="B1512" t="str">
            <v>K1100005000110</v>
          </cell>
          <cell r="C1512"/>
          <cell r="D1512" t="str">
            <v>KNF ELLIPS H.VIT PRWTN R.HITAM 1ML X 48 BLR</v>
          </cell>
        </row>
        <row r="1513">
          <cell r="B1513" t="str">
            <v>K1242002010010</v>
          </cell>
          <cell r="C1513"/>
          <cell r="D1513" t="str">
            <v>KNF MASTER SPRAY COLOGNE BLACK MUSK 100ML X 36 BTL</v>
          </cell>
        </row>
        <row r="1514">
          <cell r="B1514" t="str">
            <v>K1082004002010</v>
          </cell>
          <cell r="C1514"/>
          <cell r="D1514" t="str">
            <v>KNF ELLIPS H.MASK MOROCCAN VOL.MIRACLE 20G X 72 SC</v>
          </cell>
        </row>
        <row r="1515">
          <cell r="B1515" t="str">
            <v>K1155006010020</v>
          </cell>
          <cell r="C1515"/>
          <cell r="D1515" t="str">
            <v>KNF ESKULIN KIDS SHAMPOO DONALD 100ML X 36 BTL</v>
          </cell>
        </row>
        <row r="1516">
          <cell r="B1516" t="str">
            <v>F5181009050010</v>
          </cell>
          <cell r="C1516"/>
          <cell r="D1516" t="str">
            <v>FS MT FROZZY POP BULKY TARO 500GR X 20 BAG</v>
          </cell>
        </row>
        <row r="1517">
          <cell r="B1517" t="str">
            <v>26031030330030</v>
          </cell>
          <cell r="C1517"/>
          <cell r="D1517" t="str">
            <v>NU GTEA R.JSMIN 24BTL X 330ML "BT101207"BV05</v>
          </cell>
        </row>
        <row r="1518">
          <cell r="B1518" t="str">
            <v>37040011005020</v>
          </cell>
          <cell r="C1518"/>
          <cell r="D1518" t="str">
            <v>CARAT SUPERCREM 305F 4 PCSX5KG "4111508"CS05</v>
          </cell>
        </row>
        <row r="1519">
          <cell r="B1519" t="str">
            <v>37050071002000</v>
          </cell>
          <cell r="C1519"/>
          <cell r="D1519" t="str">
            <v>PRTS PRIM CROISSANT 5 PCSX2KG "4002713"P07</v>
          </cell>
        </row>
        <row r="1520">
          <cell r="B1520" t="str">
            <v>K1100004000110</v>
          </cell>
          <cell r="C1520"/>
          <cell r="D1520" t="str">
            <v>KNF ELLIPS H.VIT NUTRI COLOR 1ML X 72 BLR</v>
          </cell>
        </row>
        <row r="1521">
          <cell r="B1521" t="str">
            <v>K1480002040030</v>
          </cell>
          <cell r="C1521"/>
          <cell r="D1521" t="str">
            <v>KNF SLEEK HAND WASH LEMON 400ML X 12 PCH</v>
          </cell>
        </row>
        <row r="1522">
          <cell r="B1522" t="str">
            <v>K1046003020020</v>
          </cell>
          <cell r="C1522"/>
          <cell r="D1522" t="str">
            <v>KNF B&amp;B SHAMPOO KIWI BUTTERCUP 200ML X 36 BTL</v>
          </cell>
        </row>
        <row r="1523">
          <cell r="B1523" t="str">
            <v>26021130060020</v>
          </cell>
          <cell r="C1523"/>
          <cell r="D1523" t="str">
            <v>NDC N BASO SAPI 12 CUP X 60GR "DN101213"ND26"</v>
          </cell>
        </row>
        <row r="1524">
          <cell r="B1524" t="str">
            <v>13085070000000</v>
          </cell>
          <cell r="C1524"/>
          <cell r="D1524" t="str">
            <v>EV BATT SW2 1235 HITAM 72 PACK"EVB11</v>
          </cell>
        </row>
        <row r="1525">
          <cell r="B1525" t="str">
            <v>K1100006000110</v>
          </cell>
          <cell r="C1525"/>
          <cell r="D1525" t="str">
            <v>KNF ELLIPS H.VIT PRWTN R.RUSAK 1ML X 48 BLR</v>
          </cell>
        </row>
        <row r="1526">
          <cell r="B1526" t="str">
            <v>K1242005010010</v>
          </cell>
          <cell r="C1526"/>
          <cell r="D1526" t="str">
            <v>KNF MASTER SPRAY COLOGNE RED WOOD 100ML X 36 BTL</v>
          </cell>
        </row>
        <row r="1527">
          <cell r="B1527" t="str">
            <v>K1111003005010</v>
          </cell>
          <cell r="C1527"/>
          <cell r="D1527" t="str">
            <v>KNF ESKULIN COLOGNE ADORABEL PINK 50ML X 36 BTL</v>
          </cell>
        </row>
        <row r="1528">
          <cell r="B1528" t="str">
            <v>K1157004012510</v>
          </cell>
          <cell r="C1528"/>
          <cell r="D1528" t="str">
            <v>KNF ESKULIN KIDS SPLASH CINDERELLA 125ML X 36 BTL</v>
          </cell>
        </row>
        <row r="1529">
          <cell r="B1529" t="str">
            <v>K1100008000110</v>
          </cell>
          <cell r="C1529"/>
          <cell r="D1529" t="str">
            <v>KNF ELLIPS H.VIT SMOOTH &amp; SHINY 1ML X 72 BLR</v>
          </cell>
        </row>
        <row r="1530">
          <cell r="B1530" t="str">
            <v>37040041001020</v>
          </cell>
          <cell r="C1530"/>
          <cell r="D1530" t="str">
            <v>CARAT SUPERCREM HAZELNUT 10 PCSX1KG "4018512"CS09</v>
          </cell>
        </row>
        <row r="1531">
          <cell r="B1531" t="str">
            <v>K1480002050010</v>
          </cell>
          <cell r="C1531"/>
          <cell r="D1531" t="str">
            <v>KNF SLEEK HAND WASH LEMON 500ML X 12 BTL</v>
          </cell>
        </row>
        <row r="1532">
          <cell r="B1532" t="str">
            <v>K1111002005010</v>
          </cell>
          <cell r="C1532"/>
          <cell r="D1532" t="str">
            <v>KNF ESKULIN COLOGNE DREAMY BLUE 50ML X 36 BTL</v>
          </cell>
        </row>
        <row r="1533">
          <cell r="B1533" t="str">
            <v>K1502000050010</v>
          </cell>
          <cell r="C1533"/>
          <cell r="D1533" t="str">
            <v>KNF SLEEK BABY BN CLEANSER 500ML X 12 BTL</v>
          </cell>
        </row>
        <row r="1534">
          <cell r="B1534" t="str">
            <v>37140351006000</v>
          </cell>
          <cell r="C1534"/>
          <cell r="D1534" t="str">
            <v>PRTS TEG. MOIST CHOCO CKMIX 12 PCSX500GR "4027704"</v>
          </cell>
        </row>
        <row r="1535">
          <cell r="B1535" t="str">
            <v>37140331006000</v>
          </cell>
          <cell r="C1535"/>
          <cell r="D1535" t="str">
            <v>PRTS TEG. RED VELVET 12 PCSX500GR "4027713"PT18"</v>
          </cell>
        </row>
        <row r="1536">
          <cell r="B1536" t="str">
            <v>K1046001020020</v>
          </cell>
          <cell r="C1536"/>
          <cell r="D1536" t="str">
            <v>KNF B&amp;B SHAMPOO STRAWBERRY BLOSSOM 200ML X 36 BTL</v>
          </cell>
        </row>
        <row r="1537">
          <cell r="B1537" t="str">
            <v>18013020007010</v>
          </cell>
          <cell r="C1537"/>
          <cell r="D1537" t="str">
            <v>CHOCO EXTRA COOKIES &amp; CREAM 288 PCS X 7GR"CCE02</v>
          </cell>
        </row>
        <row r="1538">
          <cell r="B1538" t="str">
            <v>26031200310030</v>
          </cell>
          <cell r="C1538"/>
          <cell r="D1538" t="str">
            <v>NU GTEA BERRY CRUSH 12BTL X 310ML "BT105801"BV28"</v>
          </cell>
        </row>
        <row r="1539">
          <cell r="B1539" t="str">
            <v>13085080000000</v>
          </cell>
          <cell r="C1539"/>
          <cell r="D1539" t="str">
            <v>EV BATT SW2 1250 HITAM 96 PACK"EVB12</v>
          </cell>
        </row>
        <row r="1540">
          <cell r="B1540" t="str">
            <v>76210010309000</v>
          </cell>
          <cell r="C1540"/>
          <cell r="D1540" t="str">
            <v>OAT CRUNCH DARK CHOCOLATE 12 PCS X 390G "OAT02"</v>
          </cell>
        </row>
        <row r="1541">
          <cell r="B1541" t="str">
            <v>K1090002010010</v>
          </cell>
          <cell r="C1541"/>
          <cell r="D1541" t="str">
            <v>KNF ELLIPS HAIR MIST SWEET&amp;SILKY 100ML X 18 BTL</v>
          </cell>
        </row>
        <row r="1542">
          <cell r="B1542" t="str">
            <v>K1330004020010</v>
          </cell>
          <cell r="C1542"/>
          <cell r="D1542" t="str">
            <v>KNF OVALE FACIAL LOTION LUMI YAMBEAN 200ML X 36 BT</v>
          </cell>
        </row>
        <row r="1543">
          <cell r="B1543" t="str">
            <v>K1111006005010</v>
          </cell>
          <cell r="C1543"/>
          <cell r="D1543" t="str">
            <v>KNF ESKULIN COLOGNE CONFIDENT PEACH 50ML X 36 BTL</v>
          </cell>
        </row>
        <row r="1544">
          <cell r="B1544" t="str">
            <v>K1157007012510</v>
          </cell>
          <cell r="C1544"/>
          <cell r="D1544" t="str">
            <v>KNF ESKULIN KIDS SPLASH S.WHITE 125ML X 36 BTL</v>
          </cell>
        </row>
        <row r="1545">
          <cell r="B1545" t="str">
            <v>K1102006000110</v>
          </cell>
          <cell r="C1545"/>
          <cell r="D1545" t="str">
            <v>KNF ELLIPS H.VIT KERATIN HAIR REPAIR 1ML X 72 BLR</v>
          </cell>
        </row>
        <row r="1546">
          <cell r="B1546" t="str">
            <v>K1480003040030</v>
          </cell>
          <cell r="C1546"/>
          <cell r="D1546" t="str">
            <v>KNF SLEEK HAND WASH STRAWBERRY 400ML X 12 PCH</v>
          </cell>
        </row>
        <row r="1547">
          <cell r="B1547" t="str">
            <v>K1502000007020</v>
          </cell>
          <cell r="C1547"/>
          <cell r="D1547" t="str">
            <v>KNF SLEEK BABY BN CLEANSER 70ML X 36 PCH</v>
          </cell>
        </row>
        <row r="1548">
          <cell r="B1548" t="str">
            <v>K1502000090020</v>
          </cell>
          <cell r="C1548"/>
          <cell r="D1548" t="str">
            <v>KNF SLEEK BABY BN CLEANSER 900ML X 12 PCH</v>
          </cell>
        </row>
        <row r="1549">
          <cell r="B1549" t="str">
            <v>K1390001005010</v>
          </cell>
          <cell r="C1549"/>
          <cell r="D1549" t="str">
            <v>KNF RESIK V RAMUAN MADURA WHITENING 50ML X 72 BTL</v>
          </cell>
        </row>
        <row r="1550">
          <cell r="B1550" t="str">
            <v>F5100021000010</v>
          </cell>
          <cell r="C1550"/>
          <cell r="D1550" t="str">
            <v>FS MT POP ICE MELON 25GR X 250 PCS</v>
          </cell>
        </row>
        <row r="1551">
          <cell r="B1551" t="str">
            <v>37120010500000N</v>
          </cell>
          <cell r="C1551"/>
          <cell r="D1551" t="str">
            <v>PRTS S500 ACTI-PLUS 20 PCSX500GR "4111432"PS01</v>
          </cell>
        </row>
        <row r="1552">
          <cell r="B1552" t="str">
            <v>F5190001080010</v>
          </cell>
          <cell r="C1552"/>
          <cell r="D1552" t="str">
            <v>FS MT PRIMALINE AVOCADO 800GR X 10 BAG</v>
          </cell>
        </row>
        <row r="1553">
          <cell r="B1553" t="str">
            <v>26020110060020</v>
          </cell>
          <cell r="C1553"/>
          <cell r="D1553" t="str">
            <v>NDC SOTO AYAM 12CUP X 60GR "FN101218"ND15</v>
          </cell>
        </row>
        <row r="1554">
          <cell r="B1554" t="str">
            <v>F5104012000011</v>
          </cell>
          <cell r="C1554"/>
          <cell r="D1554" t="str">
            <v>FS MT POP ICE UYU CHOCO MALT 25GR X 240 PCS +10 PCS</v>
          </cell>
        </row>
        <row r="1555">
          <cell r="B1555" t="str">
            <v>37040001001010N</v>
          </cell>
          <cell r="C1555"/>
          <cell r="D1555" t="str">
            <v>CARAT SUPERCREM 10 PCHX1KG "4010284"CS02</v>
          </cell>
        </row>
        <row r="1556">
          <cell r="B1556" t="str">
            <v>37090021005000</v>
          </cell>
          <cell r="C1556"/>
          <cell r="D1556" t="str">
            <v>PRTS DECORFIL ECO PINEAPLE 4 PCSX5KG"4026609"PD02"</v>
          </cell>
        </row>
        <row r="1557">
          <cell r="B1557" t="str">
            <v>37130010500000</v>
          </cell>
          <cell r="C1557"/>
          <cell r="D1557" t="str">
            <v>PRTS SOFT'R ACTI-PLUS 20 PCSX500GR "4111428"PS04</v>
          </cell>
        </row>
        <row r="1558">
          <cell r="B1558" t="str">
            <v>37023011005000N</v>
          </cell>
          <cell r="C1558"/>
          <cell r="D1558" t="str">
            <v>CARAT COVER LUX DARK 6 PCSX2.5KG "4111497"CC06</v>
          </cell>
        </row>
        <row r="1559">
          <cell r="B1559" t="str">
            <v>37050010500000</v>
          </cell>
          <cell r="C1559"/>
          <cell r="D1559" t="str">
            <v>PRTS GOAL PLUS 20 PCSX500GR "4111420"P01</v>
          </cell>
        </row>
        <row r="1560">
          <cell r="B1560" t="str">
            <v>37160011001000</v>
          </cell>
          <cell r="C1560"/>
          <cell r="D1560" t="str">
            <v>PRTS FESTIPAK WHIPPABLE TOP 12 PCSX1L"4025782"F01</v>
          </cell>
        </row>
        <row r="1561">
          <cell r="B1561" t="str">
            <v>F5104010000010</v>
          </cell>
          <cell r="C1561"/>
          <cell r="D1561" t="str">
            <v>FS MT POP ICE UYU CHOCO 25GR X 250 PCS</v>
          </cell>
        </row>
        <row r="1562">
          <cell r="B1562" t="str">
            <v>13088040000000</v>
          </cell>
          <cell r="C1562"/>
          <cell r="D1562" t="str">
            <v>EV BATT BP12 1212 HITAM AAA 80 PACK "EVB21</v>
          </cell>
        </row>
        <row r="1563">
          <cell r="B1563" t="str">
            <v>37145331004000</v>
          </cell>
          <cell r="C1563"/>
          <cell r="D1563" t="str">
            <v>PRTS TEG. HI WIPCREAM VANILA 12 PCSX400GR "4027223</v>
          </cell>
        </row>
        <row r="1564">
          <cell r="B1564" t="str">
            <v>37050211001000</v>
          </cell>
          <cell r="C1564"/>
          <cell r="D1564" t="str">
            <v>PRTS MIMETIC 20 10 PCSX1KG "4026213"P21"</v>
          </cell>
        </row>
        <row r="1565">
          <cell r="B1565" t="str">
            <v>F5100029000010</v>
          </cell>
          <cell r="C1565"/>
          <cell r="D1565" t="str">
            <v>FS MT POP ICE VANILLA LATTE 25GR X 250 PCS</v>
          </cell>
        </row>
        <row r="1566">
          <cell r="B1566" t="str">
            <v>26010090080011</v>
          </cell>
          <cell r="C1566"/>
          <cell r="D1566" t="str">
            <v>NDB G.A.PDS LIMAU 40BAG X 80GR PROMO"PN101116"ND34</v>
          </cell>
        </row>
        <row r="1567">
          <cell r="B1567" t="str">
            <v>26020150080020</v>
          </cell>
          <cell r="C1567"/>
          <cell r="D1567" t="str">
            <v>NDC G.AYMPDSLMAU 12CUP X 80GR "FN101221"ND19</v>
          </cell>
        </row>
        <row r="1568">
          <cell r="B1568" t="str">
            <v>F5160003000010</v>
          </cell>
          <cell r="C1568"/>
          <cell r="D1568" t="str">
            <v>FS MT TOP ICE BUBBLE GUM 7GR X 720 PCS</v>
          </cell>
        </row>
        <row r="1569">
          <cell r="B1569" t="str">
            <v>K1450009002510</v>
          </cell>
          <cell r="C1569"/>
          <cell r="D1569" t="str">
            <v>KNF SASHA HAIR COLORANT NATURAL BLACK 25GR X 72 BO</v>
          </cell>
        </row>
        <row r="1570">
          <cell r="B1570" t="str">
            <v>13011010000000</v>
          </cell>
          <cell r="C1570"/>
          <cell r="D1570" t="str">
            <v>EN LITHIUM BP2 2016 216 PACK"ENL01</v>
          </cell>
        </row>
        <row r="1571">
          <cell r="B1571" t="str">
            <v>37011051001000</v>
          </cell>
          <cell r="C1571"/>
          <cell r="D1571" t="str">
            <v>BELCOLADE CT EBONY DROPS 8 PCSX1KG "4014534"B05</v>
          </cell>
        </row>
        <row r="1572">
          <cell r="B1572" t="str">
            <v>K1470003015010</v>
          </cell>
          <cell r="C1572"/>
          <cell r="D1572" t="str">
            <v>KNF SASHA PASTA WHITENING 150GR X 36 TUBE</v>
          </cell>
        </row>
        <row r="1573">
          <cell r="B1573" t="str">
            <v>K1330003020010</v>
          </cell>
          <cell r="C1573"/>
          <cell r="D1573" t="str">
            <v>KNF OVALE FACIAL LOTION LEMON 200ML X 36 BTL</v>
          </cell>
        </row>
        <row r="1574">
          <cell r="B1574" t="str">
            <v>A1100003030010</v>
          </cell>
          <cell r="C1574"/>
          <cell r="D1574" t="str">
            <v>ABC SARDINES CHILI 300 GR X 24 KLG</v>
          </cell>
        </row>
        <row r="1575">
          <cell r="B1575" t="str">
            <v>A1120006001510</v>
          </cell>
          <cell r="C1575"/>
          <cell r="D1575" t="str">
            <v>ABC SAMBAL ASLI 15 GR X 30 PACK PCSX10</v>
          </cell>
        </row>
        <row r="1576">
          <cell r="B1576" t="str">
            <v>A1030100000310</v>
          </cell>
          <cell r="C1576"/>
          <cell r="D1576" t="str">
            <v>ABC TERASI SACHET 3,8 GR X 36 PACK PCSX20</v>
          </cell>
        </row>
        <row r="1577">
          <cell r="B1577" t="str">
            <v>A1100004042510</v>
          </cell>
          <cell r="C1577"/>
          <cell r="D1577" t="str">
            <v>ABC SARDINES EXTRA PEDAS DW 425 GR X 24 KLG</v>
          </cell>
        </row>
        <row r="1578">
          <cell r="B1578" t="str">
            <v>A1011000006210</v>
          </cell>
          <cell r="C1578"/>
          <cell r="D1578" t="str">
            <v>ABC KECAP MANIS 62 GR X 48 PCH</v>
          </cell>
        </row>
        <row r="1579">
          <cell r="B1579" t="str">
            <v>A1011000025010</v>
          </cell>
          <cell r="C1579"/>
          <cell r="D1579" t="str">
            <v>ABC KECAP MANIS 250 GR X 24 PCH</v>
          </cell>
        </row>
        <row r="1580">
          <cell r="B1580" t="str">
            <v>A1100002042510</v>
          </cell>
          <cell r="C1580"/>
          <cell r="D1580" t="str">
            <v>ABC SARDINES CHILI DW 425 GR X 24 KLG</v>
          </cell>
        </row>
        <row r="1581">
          <cell r="B1581" t="str">
            <v>P3011001100510</v>
          </cell>
          <cell r="C1581"/>
          <cell r="D1581" t="str">
            <v>COLLINS DIP GLAZE CAPPUCINO 5KG X 1 PAIL</v>
          </cell>
        </row>
        <row r="1582">
          <cell r="B1582" t="str">
            <v>A1120006060010</v>
          </cell>
          <cell r="C1582"/>
          <cell r="D1582" t="str">
            <v>ABC SAMBAL ASLI 600 ML X 12 BTL</v>
          </cell>
        </row>
        <row r="1583">
          <cell r="B1583" t="str">
            <v>A1011000060010</v>
          </cell>
          <cell r="C1583"/>
          <cell r="D1583" t="str">
            <v>ABC KECAP MANIS 600 GR X 12 PCH</v>
          </cell>
        </row>
        <row r="1584">
          <cell r="B1584" t="str">
            <v>A1110000013510</v>
          </cell>
          <cell r="C1584"/>
          <cell r="D1584" t="str">
            <v>ABC TOMAT 135/130 ML X 48 BTL</v>
          </cell>
        </row>
        <row r="1585">
          <cell r="B1585" t="str">
            <v>A1122001001810</v>
          </cell>
          <cell r="C1585"/>
          <cell r="D1585" t="str">
            <v>ABC SAMBAL NUSANTARA TERASI 18 GR X 10 PACK PCSX10</v>
          </cell>
        </row>
        <row r="1586">
          <cell r="B1586" t="str">
            <v>A1120006013010</v>
          </cell>
          <cell r="C1586"/>
          <cell r="D1586" t="str">
            <v>ABC SAMBAL ASLI 130 ML X 48 BTL</v>
          </cell>
        </row>
        <row r="1587">
          <cell r="B1587" t="str">
            <v>A1011000027520</v>
          </cell>
          <cell r="C1587"/>
          <cell r="D1587" t="str">
            <v>ABC KECAP MANIS 275 ML X 24 BTL</v>
          </cell>
        </row>
        <row r="1588">
          <cell r="B1588" t="str">
            <v>A1011000013010</v>
          </cell>
          <cell r="C1588"/>
          <cell r="D1588" t="str">
            <v>ABC KECAP MANIS 130 ML X 48 BTL</v>
          </cell>
        </row>
        <row r="1589">
          <cell r="B1589" t="str">
            <v>A1120006000810</v>
          </cell>
          <cell r="C1589"/>
          <cell r="D1589" t="str">
            <v>ABC SAMBAL ASLI 8 GR X 21 PACK PCSX22</v>
          </cell>
        </row>
        <row r="1590">
          <cell r="B1590" t="str">
            <v>A1120008027010</v>
          </cell>
          <cell r="C1590"/>
          <cell r="D1590" t="str">
            <v>ABC SAMBAL EXTRA PEDAS 270 ML X 24 BTL</v>
          </cell>
        </row>
        <row r="1591">
          <cell r="B1591" t="str">
            <v>A1120008013010</v>
          </cell>
          <cell r="C1591"/>
          <cell r="D1591" t="str">
            <v>ABC SAMBAL EXTRA PEDAS 130 ML X 48 BTL</v>
          </cell>
        </row>
        <row r="1592">
          <cell r="B1592" t="str">
            <v>A1120006027010</v>
          </cell>
          <cell r="C1592"/>
          <cell r="D1592" t="str">
            <v>ABC SAMBAL ASLI 270 ML X 24 BTL</v>
          </cell>
        </row>
        <row r="1593">
          <cell r="B1593" t="str">
            <v>A1100004015510</v>
          </cell>
          <cell r="C1593"/>
          <cell r="D1593" t="str">
            <v>ABC SARDINES EXTRA PEDAS DW 155 GR X 60 KLG</v>
          </cell>
        </row>
        <row r="1594">
          <cell r="B1594" t="str">
            <v>A1100001042510</v>
          </cell>
          <cell r="C1594"/>
          <cell r="D1594" t="str">
            <v>ABC SARDINES TOMAT 425 GR X 24 KLG</v>
          </cell>
        </row>
        <row r="1595">
          <cell r="B1595" t="str">
            <v>A1100001015510</v>
          </cell>
          <cell r="C1595"/>
          <cell r="D1595" t="str">
            <v>ABC SARDINES TOMAT 155 GR X 60 KLG</v>
          </cell>
        </row>
        <row r="1596">
          <cell r="B1596" t="str">
            <v>A1100002015510</v>
          </cell>
          <cell r="C1596"/>
          <cell r="D1596" t="str">
            <v>ABC SARDINES CHILI DW 155 GR X 60 KLG</v>
          </cell>
        </row>
        <row r="1597">
          <cell r="B1597" t="str">
            <v>A1020002013510</v>
          </cell>
          <cell r="C1597"/>
          <cell r="D1597" t="str">
            <v>ABC SAUCE TIRAM 135 ML X 48 BTL</v>
          </cell>
        </row>
        <row r="1598">
          <cell r="B1598" t="str">
            <v>A1050000025010</v>
          </cell>
          <cell r="C1598"/>
          <cell r="D1598" t="str">
            <v>ABC KACANG HIJAU 250 ML X 24 PCS</v>
          </cell>
        </row>
        <row r="1599">
          <cell r="B1599" t="str">
            <v>A1020004019510</v>
          </cell>
          <cell r="C1599"/>
          <cell r="D1599" t="str">
            <v>ABC SAUCE KCP INGGRIS 195 ML X 24 BTL</v>
          </cell>
        </row>
        <row r="1600">
          <cell r="B1600" t="str">
            <v>A1120008033510</v>
          </cell>
          <cell r="C1600"/>
          <cell r="D1600" t="str">
            <v>ABC SAMBAL EXTRA PEDAS 335 ML X 24 BTL</v>
          </cell>
        </row>
        <row r="1601">
          <cell r="B1601" t="str">
            <v>A1092004045010</v>
          </cell>
          <cell r="C1601"/>
          <cell r="D1601" t="str">
            <v>ABC SIRUP SQUASH SIRSAK 450 ML X 12 BTL</v>
          </cell>
        </row>
        <row r="1602">
          <cell r="B1602" t="str">
            <v>A1120007100110</v>
          </cell>
          <cell r="C1602"/>
          <cell r="D1602" t="str">
            <v>ABC SAMBAL ASLI PILLOW 1 KG X 6 PCS</v>
          </cell>
        </row>
        <row r="1603">
          <cell r="B1603" t="str">
            <v>A1120006007510</v>
          </cell>
          <cell r="C1603"/>
          <cell r="D1603" t="str">
            <v>ABC SAMBAL ASLI 65 GR X 48 PCH</v>
          </cell>
        </row>
        <row r="1604">
          <cell r="B1604" t="str">
            <v>A1050000025020</v>
          </cell>
          <cell r="C1604"/>
          <cell r="D1604" t="str">
            <v>ABC KACANG HIJAU 250 ML X 8 PACK PCSX3</v>
          </cell>
        </row>
        <row r="1605">
          <cell r="B1605" t="str">
            <v>A1041004009010</v>
          </cell>
          <cell r="C1605"/>
          <cell r="D1605" t="str">
            <v>ABC MR JUSSIE MILKY ORANGE 90 ML X 48 PCS</v>
          </cell>
        </row>
        <row r="1606">
          <cell r="B1606" t="str">
            <v>A1042001009010</v>
          </cell>
          <cell r="C1606"/>
          <cell r="D1606" t="str">
            <v>ABC MR JUSSIE FRUITY GUAVA 90 ML X 48 PCS</v>
          </cell>
        </row>
        <row r="1607">
          <cell r="B1607" t="str">
            <v>A1042004009010</v>
          </cell>
          <cell r="C1607"/>
          <cell r="D1607" t="str">
            <v>ABC MR JUSSIE FRUITY ORANGE 90 ML X 48 PCS</v>
          </cell>
        </row>
        <row r="1608">
          <cell r="B1608" t="str">
            <v>A1092003045010</v>
          </cell>
          <cell r="C1608"/>
          <cell r="D1608" t="str">
            <v>ABC SIRUP SQUASH LECI 450 ML X 12 BTL</v>
          </cell>
        </row>
        <row r="1609">
          <cell r="B1609" t="str">
            <v>A1011000060020</v>
          </cell>
          <cell r="C1609"/>
          <cell r="D1609" t="str">
            <v>ABC KECAP MANIS 600 ML X 12 BTL</v>
          </cell>
        </row>
        <row r="1610">
          <cell r="B1610" t="str">
            <v>A1041001009010</v>
          </cell>
          <cell r="C1610"/>
          <cell r="D1610" t="str">
            <v>ABC MR JUSSIE MILKY GRAPE 90 ML X 48 PCS</v>
          </cell>
        </row>
        <row r="1611">
          <cell r="B1611" t="str">
            <v>A1120012013510</v>
          </cell>
          <cell r="C1611"/>
          <cell r="D1611" t="str">
            <v>ABC SAMBAL AYAM GORENG 135/130 ML X 48 BTL</v>
          </cell>
        </row>
        <row r="1612">
          <cell r="B1612" t="str">
            <v>A1092002045010</v>
          </cell>
          <cell r="C1612"/>
          <cell r="D1612" t="str">
            <v>ABC SIRUP SQUASH NANAS 450 ML X 12 BTL</v>
          </cell>
        </row>
        <row r="1613">
          <cell r="B1613" t="str">
            <v>A1110001100110</v>
          </cell>
          <cell r="C1613"/>
          <cell r="D1613" t="str">
            <v>ABC TOMAT PILLOW 1 KG X 6 PCS</v>
          </cell>
        </row>
        <row r="1614">
          <cell r="B1614" t="str">
            <v>A1020002019510</v>
          </cell>
          <cell r="C1614"/>
          <cell r="D1614" t="str">
            <v>ABC SAUCE TIRAM 195 ML X 24 BTL</v>
          </cell>
        </row>
        <row r="1615">
          <cell r="B1615" t="str">
            <v>A1020003019510</v>
          </cell>
          <cell r="C1615"/>
          <cell r="D1615" t="str">
            <v>ABC SAUCE ASAM MANIS 195 ML X 24 BTL</v>
          </cell>
        </row>
        <row r="1616">
          <cell r="B1616" t="str">
            <v>A1120006033510</v>
          </cell>
          <cell r="C1616"/>
          <cell r="D1616" t="str">
            <v>ABC SAMBAL ASLI 335 ML X 24 BTL</v>
          </cell>
        </row>
        <row r="1617">
          <cell r="B1617" t="str">
            <v>A1092001045010</v>
          </cell>
          <cell r="C1617"/>
          <cell r="D1617" t="str">
            <v>ABC SIRUP SQUASH ORANGE 450 ML X 12 BTL</v>
          </cell>
        </row>
        <row r="1618">
          <cell r="B1618" t="str">
            <v>A1120008038010</v>
          </cell>
          <cell r="C1618"/>
          <cell r="D1618" t="str">
            <v>ABC SAMBAL EXTRA PEDAS 380 GR X 12 PCH</v>
          </cell>
        </row>
        <row r="1619">
          <cell r="B1619" t="str">
            <v>A1120006038010</v>
          </cell>
          <cell r="C1619"/>
          <cell r="D1619" t="str">
            <v>ABC SAMBAL ASLI 380 GR X 12 PCH</v>
          </cell>
        </row>
        <row r="1620">
          <cell r="B1620" t="str">
            <v>A1120010013510</v>
          </cell>
          <cell r="C1620"/>
          <cell r="D1620" t="str">
            <v>ABC SAMBAL EXTREME PEDAS 135 ML X 48 BTL</v>
          </cell>
        </row>
        <row r="1621">
          <cell r="B1621" t="str">
            <v>A1120013027510</v>
          </cell>
          <cell r="C1621"/>
          <cell r="D1621" t="str">
            <v>ABC SAMBAL BAWANG PEDAS 270 ML X 24 BTL</v>
          </cell>
        </row>
        <row r="1622">
          <cell r="B1622" t="str">
            <v>A1120008000810</v>
          </cell>
          <cell r="C1622"/>
          <cell r="D1622" t="str">
            <v>ABC SAMBAL EXTRA PEDAS 8 GR X 21 PACK PCSX22</v>
          </cell>
        </row>
        <row r="1623">
          <cell r="B1623" t="str">
            <v>A1110000033510</v>
          </cell>
          <cell r="C1623"/>
          <cell r="D1623" t="str">
            <v>ABC TOMAT 335 ML X 24 BTL</v>
          </cell>
        </row>
        <row r="1624">
          <cell r="B1624" t="str">
            <v>A1120008007510</v>
          </cell>
          <cell r="C1624"/>
          <cell r="D1624" t="str">
            <v>ABC SAMBAL EXTRA PEDAS 65 GR X 48 PCH</v>
          </cell>
        </row>
        <row r="1625">
          <cell r="B1625" t="str">
            <v>A1120011013510</v>
          </cell>
          <cell r="C1625"/>
          <cell r="D1625" t="str">
            <v>ABC SAMBAL MANIS PEDAS 130 ML X 48 BTL</v>
          </cell>
        </row>
        <row r="1626">
          <cell r="B1626" t="str">
            <v>A1011006013520</v>
          </cell>
          <cell r="C1626"/>
          <cell r="D1626" t="str">
            <v>ABC KECAP MANIS EXTRA PEDAS 135/130 ML X 48 BTL</v>
          </cell>
        </row>
        <row r="1627">
          <cell r="B1627" t="str">
            <v>A1012000062010</v>
          </cell>
          <cell r="C1627"/>
          <cell r="D1627" t="str">
            <v>ABC KECAP ASIN 620 ML X 12 BTL</v>
          </cell>
        </row>
        <row r="1628">
          <cell r="B1628" t="str">
            <v>A1122001018010</v>
          </cell>
          <cell r="C1628"/>
          <cell r="D1628" t="str">
            <v>ABC SAMBAL NUSANTARA TERASI 180 GR X 24 PCH</v>
          </cell>
        </row>
        <row r="1629">
          <cell r="B1629" t="str">
            <v>A1122001007010</v>
          </cell>
          <cell r="C1629"/>
          <cell r="D1629" t="str">
            <v>ABC SAMBAL NUSANTARA TERASI 70 GR X 48 PCH</v>
          </cell>
        </row>
        <row r="1630">
          <cell r="B1630" t="str">
            <v>A1070004025010</v>
          </cell>
          <cell r="C1630"/>
          <cell r="D1630" t="str">
            <v>ABC JUICE MANGO 250 ML X 24 PCS</v>
          </cell>
        </row>
        <row r="1631">
          <cell r="B1631" t="str">
            <v>A1110000027510</v>
          </cell>
          <cell r="C1631"/>
          <cell r="D1631" t="str">
            <v>ABC TOMAT 270 ML X 24 BTL</v>
          </cell>
        </row>
        <row r="1632">
          <cell r="B1632" t="str">
            <v>A1070003025010</v>
          </cell>
          <cell r="C1632"/>
          <cell r="D1632" t="str">
            <v>ABC JUICE APPLE 250 ML X 24 PCS</v>
          </cell>
        </row>
        <row r="1633">
          <cell r="B1633" t="str">
            <v>A1020001019510</v>
          </cell>
          <cell r="C1633"/>
          <cell r="D1633" t="str">
            <v>ABC SAUCE MINYAK WIJEN 195 ML X 24 BTL</v>
          </cell>
        </row>
        <row r="1634">
          <cell r="B1634" t="str">
            <v>A1091001046010</v>
          </cell>
          <cell r="C1634"/>
          <cell r="D1634" t="str">
            <v>ABC SIRUP SPECIAL GRADE C.PANDAN 460 ML X 12 BTL</v>
          </cell>
        </row>
        <row r="1635">
          <cell r="B1635" t="str">
            <v>A1110000000810</v>
          </cell>
          <cell r="C1635"/>
          <cell r="D1635" t="str">
            <v>ABC TOMAT 8 GR X 21 PACK PCSX22</v>
          </cell>
        </row>
        <row r="1636">
          <cell r="B1636" t="str">
            <v>A1120009095010</v>
          </cell>
          <cell r="C1636"/>
          <cell r="D1636" t="str">
            <v>ABC SAMBAL EXTRA PEDAS PILLOW 950 GR X 6 PCS</v>
          </cell>
        </row>
        <row r="1637">
          <cell r="B1637" t="str">
            <v>A1011000082510</v>
          </cell>
          <cell r="C1637"/>
          <cell r="D1637" t="str">
            <v>ABC KECAP MANIS 825 GR X 12 PCH</v>
          </cell>
        </row>
        <row r="1638">
          <cell r="B1638" t="str">
            <v>A1120011033510</v>
          </cell>
          <cell r="C1638"/>
          <cell r="D1638" t="str">
            <v>ABC SAMBAL MANIS PEDAS 335 ML X 24 BTL</v>
          </cell>
        </row>
        <row r="1639">
          <cell r="B1639" t="str">
            <v>A1091002046010</v>
          </cell>
          <cell r="C1639"/>
          <cell r="D1639" t="str">
            <v>ABC SIRUP SPECIAL GRADE MELON 460 ML X 12 BTL</v>
          </cell>
        </row>
        <row r="1640">
          <cell r="B1640" t="str">
            <v>A1012000013110</v>
          </cell>
          <cell r="C1640"/>
          <cell r="D1640" t="str">
            <v>ABC KECAP ASIN 131 ML X 48 BTL</v>
          </cell>
        </row>
        <row r="1641">
          <cell r="B1641" t="str">
            <v>A1120010007510</v>
          </cell>
          <cell r="C1641"/>
          <cell r="D1641" t="str">
            <v>ABC SAMBAL EXTREME PEDAS 75 GR X 48 PCH</v>
          </cell>
        </row>
        <row r="1642">
          <cell r="B1642" t="str">
            <v>A1100005015511</v>
          </cell>
          <cell r="C1642"/>
          <cell r="D1642" t="str">
            <v>ABC SARDINES SARUNDENG 155 GR X 60 KLG BANDED</v>
          </cell>
        </row>
        <row r="1643">
          <cell r="B1643" t="str">
            <v>A1020002042010</v>
          </cell>
          <cell r="C1643"/>
          <cell r="D1643" t="str">
            <v>ABC SAUCE TIRAM 420 ML X 24 BTL</v>
          </cell>
        </row>
        <row r="1644">
          <cell r="B1644" t="str">
            <v>A1070005025010</v>
          </cell>
          <cell r="C1644"/>
          <cell r="D1644" t="str">
            <v>ABC JUICE LECI 250 ML X 24 PCS</v>
          </cell>
        </row>
        <row r="1645">
          <cell r="B1645" t="str">
            <v>A1011001052010</v>
          </cell>
          <cell r="C1645"/>
          <cell r="D1645" t="str">
            <v>ABC KECAP MANIS SOTO 520 ML X 12 PCH</v>
          </cell>
        </row>
        <row r="1646">
          <cell r="B1646" t="str">
            <v>37011011005000</v>
          </cell>
          <cell r="C1646"/>
          <cell r="D1646" t="str">
            <v>BELCOLADE CT C501/J DROPS 2 PCSX5KG "4006947"B01</v>
          </cell>
        </row>
        <row r="1647">
          <cell r="B1647" t="str">
            <v>A1011001062010</v>
          </cell>
          <cell r="C1647"/>
          <cell r="D1647" t="str">
            <v>ABC KECAP MANIS SOTO 620 ML X 12 BTL</v>
          </cell>
        </row>
        <row r="1648">
          <cell r="B1648" t="str">
            <v>A1120012033510</v>
          </cell>
          <cell r="C1648"/>
          <cell r="D1648" t="str">
            <v>ABC SAMBAL AYAM GORENG 335 ML X 24 BTL</v>
          </cell>
        </row>
        <row r="1649">
          <cell r="B1649" t="str">
            <v>A1100001015512</v>
          </cell>
          <cell r="C1649"/>
          <cell r="D1649" t="str">
            <v>ABC SARDINES TOMAT 155 GR X 60 KLG PROMO</v>
          </cell>
        </row>
        <row r="1650">
          <cell r="B1650" t="str">
            <v>A1100004015512</v>
          </cell>
          <cell r="C1650"/>
          <cell r="D1650" t="str">
            <v>ABC SARDINES EXTRA PEDAS DW 155 GR X 60 KLG PROMO</v>
          </cell>
        </row>
        <row r="1651">
          <cell r="B1651" t="str">
            <v>A1011005027510</v>
          </cell>
          <cell r="C1651"/>
          <cell r="D1651" t="str">
            <v>ABC KECAP MANIS PEDAS 275 ML X 24 BTL</v>
          </cell>
        </row>
        <row r="1652">
          <cell r="B1652" t="str">
            <v>A1092005045010</v>
          </cell>
          <cell r="C1652"/>
          <cell r="D1652" t="str">
            <v>ABC SIRUP SQUASH ANGGUR 450 ML X 12 BTL</v>
          </cell>
        </row>
        <row r="1653">
          <cell r="B1653" t="str">
            <v>A1122001001812</v>
          </cell>
          <cell r="C1653"/>
          <cell r="D1653" t="str">
            <v>ABC SAMBAL NUS. TERASI 18 GR X 10PACK PCSX10 PROMO</v>
          </cell>
        </row>
        <row r="1654">
          <cell r="B1654" t="str">
            <v>A1122001001811</v>
          </cell>
          <cell r="C1654"/>
          <cell r="D1654" t="str">
            <v>ABC SAMBAL NUS. TERASI 18 GR X 10 PACK PCSX10 B8G2</v>
          </cell>
        </row>
        <row r="1655">
          <cell r="B1655" t="str">
            <v>A1011000068510</v>
          </cell>
          <cell r="C1655"/>
          <cell r="D1655" t="str">
            <v>ABC KECAP MANIS 685 GR X 12 PCH</v>
          </cell>
        </row>
        <row r="1656">
          <cell r="B1656" t="str">
            <v>A1092006045010</v>
          </cell>
          <cell r="C1656"/>
          <cell r="D1656" t="str">
            <v>ABC SIRUP SQUASH MANGGA 450 ML X 12 BTL</v>
          </cell>
        </row>
        <row r="1657">
          <cell r="B1657" t="str">
            <v>A1120008001510</v>
          </cell>
          <cell r="C1657"/>
          <cell r="D1657" t="str">
            <v>ABC SAMBAL EXTRA PEDAS 15 GR X 30 PACK PCSX10</v>
          </cell>
        </row>
        <row r="1658">
          <cell r="B1658" t="str">
            <v>A1061002020010</v>
          </cell>
          <cell r="C1658"/>
          <cell r="D1658" t="str">
            <v>ABC SARI KEDELAI MILK STRAWBERRY 200 ML X 24 PCS</v>
          </cell>
        </row>
        <row r="1659">
          <cell r="B1659" t="str">
            <v>A1011000013510</v>
          </cell>
          <cell r="C1659"/>
          <cell r="D1659" t="str">
            <v>ABC KECAP MANIS 135 ML X 48 BTL</v>
          </cell>
        </row>
        <row r="1660">
          <cell r="B1660" t="str">
            <v>A1100005015510</v>
          </cell>
          <cell r="C1660"/>
          <cell r="D1660" t="str">
            <v>ABC SARDINES SARUNDENG 155 GR X 60 KLG</v>
          </cell>
        </row>
        <row r="1661">
          <cell r="B1661" t="str">
            <v>A1100005040010</v>
          </cell>
          <cell r="C1661"/>
          <cell r="D1661" t="str">
            <v>ABC SARDINES SARUNDENG 400 GR X 24 KLG</v>
          </cell>
        </row>
        <row r="1662">
          <cell r="B1662" t="str">
            <v>A1123002012510</v>
          </cell>
          <cell r="C1662"/>
          <cell r="D1662" t="str">
            <v>ABC SAMBAL HEINZ MEXICAN CHILI 125 GR X 48 PCH</v>
          </cell>
        </row>
        <row r="1663">
          <cell r="B1663" t="str">
            <v>A1111001032510</v>
          </cell>
          <cell r="C1663"/>
          <cell r="D1663" t="str">
            <v>ABC TOMAT HEINZ KETCHUP 325 GR X 24 BTL</v>
          </cell>
        </row>
        <row r="1664">
          <cell r="B1664" t="str">
            <v>A1123001012510</v>
          </cell>
          <cell r="C1664"/>
          <cell r="D1664" t="str">
            <v>ABC SAMBAL HEINZ INDONESIA CHILI 125 GR X 48 PCH</v>
          </cell>
        </row>
        <row r="1665">
          <cell r="B1665" t="str">
            <v>A1120006013510</v>
          </cell>
          <cell r="C1665"/>
          <cell r="D1665" t="str">
            <v>ABC SAMBAL ASLI 135 ML X 48 BTL</v>
          </cell>
        </row>
        <row r="1666">
          <cell r="B1666" t="str">
            <v>A1080000025010</v>
          </cell>
          <cell r="C1666"/>
          <cell r="D1666" t="str">
            <v>ABC SARI ASAM 250 ML X 24 PCS</v>
          </cell>
        </row>
        <row r="1667">
          <cell r="B1667" t="str">
            <v>A1011000008010</v>
          </cell>
          <cell r="C1667"/>
          <cell r="D1667" t="str">
            <v>ABC KECAP MANIS 80 ML X 48 PCH</v>
          </cell>
        </row>
        <row r="1668">
          <cell r="B1668" t="str">
            <v>A1123003012510</v>
          </cell>
          <cell r="C1668"/>
          <cell r="D1668" t="str">
            <v>ABC SAMBAL HEINZ KOREAN CHILI 125 GR X 48 PCH</v>
          </cell>
        </row>
        <row r="1669">
          <cell r="B1669" t="str">
            <v>A1011002052010</v>
          </cell>
          <cell r="C1669"/>
          <cell r="D1669" t="str">
            <v>ABC KECAP MANIS HOKI 520 ML X 12 PCH</v>
          </cell>
        </row>
        <row r="1670">
          <cell r="B1670" t="str">
            <v>A1041005009010</v>
          </cell>
          <cell r="C1670"/>
          <cell r="D1670" t="str">
            <v>ABC MR JUSSIE MILKY COKLAT 90 ML X 48 PCS</v>
          </cell>
        </row>
        <row r="1671">
          <cell r="B1671" t="str">
            <v>A1070001025010</v>
          </cell>
          <cell r="C1671"/>
          <cell r="D1671" t="str">
            <v>ABC JUICE GUAVA 250 ML X 24 PCS</v>
          </cell>
        </row>
        <row r="1672">
          <cell r="B1672" t="str">
            <v>A1070002025010</v>
          </cell>
          <cell r="C1672"/>
          <cell r="D1672" t="str">
            <v>ABC JUICE ORANGE 250 ML X 24 PCS</v>
          </cell>
        </row>
        <row r="1673">
          <cell r="B1673" t="str">
            <v>A1011000025011</v>
          </cell>
          <cell r="C1673"/>
          <cell r="D1673" t="str">
            <v>ABC KECAP MANIS 250 GR X 24 PCH BANDED</v>
          </cell>
        </row>
        <row r="1674">
          <cell r="B1674" t="str">
            <v>A1120008013510</v>
          </cell>
          <cell r="C1674"/>
          <cell r="D1674" t="str">
            <v>ABC SAMBAL EXTRA PEDAS 135 ML X 48 BTL</v>
          </cell>
        </row>
        <row r="1675">
          <cell r="B1675" t="str">
            <v>A1011000030010</v>
          </cell>
          <cell r="C1675"/>
          <cell r="D1675" t="str">
            <v>ABC KECAP MANIS 300 GR X 24 PCH</v>
          </cell>
        </row>
        <row r="1676">
          <cell r="B1676" t="str">
            <v>A1070006025010</v>
          </cell>
          <cell r="C1676"/>
          <cell r="D1676" t="str">
            <v>ABC JUICE SIRSAK 250 ML X 24 PCS</v>
          </cell>
        </row>
        <row r="1677">
          <cell r="B1677" t="str">
            <v>A1041002009010</v>
          </cell>
          <cell r="C1677"/>
          <cell r="D1677" t="str">
            <v>ABC MR JUSSIE MILKY STRAWBERRY 90 ML X 48 PCS</v>
          </cell>
        </row>
        <row r="1678">
          <cell r="B1678" t="str">
            <v>A1050000020010</v>
          </cell>
          <cell r="C1678"/>
          <cell r="D1678" t="str">
            <v>ABC KACANG HIJAU 200 ML X 24 PCS</v>
          </cell>
        </row>
        <row r="1679">
          <cell r="B1679" t="str">
            <v>A1022100006221</v>
          </cell>
          <cell r="C1679"/>
          <cell r="D1679" t="str">
            <v>ABC KECAP MANIS SACHET 62 GR X 60 RCG PCH PROMO</v>
          </cell>
        </row>
        <row r="1680">
          <cell r="B1680" t="str">
            <v>A1020102001820</v>
          </cell>
          <cell r="C1680"/>
          <cell r="D1680" t="str">
            <v>ABC SAUCE SACHET TIRAM 18GR X 12 PCSX10</v>
          </cell>
        </row>
        <row r="1681">
          <cell r="B1681" t="str">
            <v>A1122001001813</v>
          </cell>
          <cell r="C1681"/>
          <cell r="D1681" t="str">
            <v>ABC SAMBAL NUS.TERASI 18GR X 12 PACK PCSX10 PROMO</v>
          </cell>
        </row>
        <row r="1682">
          <cell r="B1682" t="str">
            <v>A1050000010010</v>
          </cell>
          <cell r="C1682"/>
          <cell r="D1682" t="str">
            <v>ABC KACANG HIJAU 100 ML X 48 PCS</v>
          </cell>
        </row>
        <row r="1683">
          <cell r="B1683" t="str">
            <v>A1011100001541</v>
          </cell>
          <cell r="C1683"/>
          <cell r="D1683" t="str">
            <v>ABC KECAP MANIS SACHET 15 GR X 24 RCG PCSX12 B5G1</v>
          </cell>
        </row>
        <row r="1684">
          <cell r="B1684" t="str">
            <v>A1020001019520</v>
          </cell>
          <cell r="C1684"/>
          <cell r="D1684" t="str">
            <v>MINYAK WIJEN SESAME OIL 1L X 6 JRG</v>
          </cell>
        </row>
        <row r="1685">
          <cell r="B1685" t="str">
            <v>A1120006069010</v>
          </cell>
          <cell r="C1685"/>
          <cell r="D1685" t="str">
            <v>ABC SAMBAL ASLI 690 GR X 6 PCS</v>
          </cell>
        </row>
        <row r="1686">
          <cell r="B1686" t="str">
            <v>A1061001020010</v>
          </cell>
          <cell r="C1686"/>
          <cell r="D1686" t="str">
            <v>ABC SARI KEDELAI MILK COKLAT 200 ML X 24 PCS</v>
          </cell>
        </row>
        <row r="1687">
          <cell r="B1687" t="str">
            <v>A1100001015511</v>
          </cell>
          <cell r="C1687"/>
          <cell r="D1687" t="str">
            <v>ABC SARDINES TOMAT 155 GR X 30 KLG BANDED</v>
          </cell>
        </row>
        <row r="1688">
          <cell r="B1688" t="str">
            <v>A1011005013510</v>
          </cell>
          <cell r="C1688"/>
          <cell r="D1688" t="str">
            <v>ABC KECAP MANIS PEDAS 135 ML X 48 BTL</v>
          </cell>
        </row>
        <row r="1689">
          <cell r="B1689" t="str">
            <v>A1011000068512</v>
          </cell>
          <cell r="C1689"/>
          <cell r="D1689" t="str">
            <v>ABC KECAP MANIS 685 GR X 12 PCH BANDED</v>
          </cell>
        </row>
        <row r="1690">
          <cell r="B1690" t="str">
            <v>A1011100002510</v>
          </cell>
          <cell r="C1690"/>
          <cell r="D1690" t="str">
            <v>ABC KECAP MANIS SACHET 25 GR X 12 RCG PCSX12</v>
          </cell>
        </row>
        <row r="1691">
          <cell r="B1691" t="str">
            <v>A1111001012510</v>
          </cell>
          <cell r="C1691"/>
          <cell r="D1691" t="str">
            <v>ABC TOMAT HEINZ KETCHUP 125 GR X 48 PCH</v>
          </cell>
        </row>
        <row r="1692">
          <cell r="B1692" t="str">
            <v>A1011006007510</v>
          </cell>
          <cell r="C1692"/>
          <cell r="D1692" t="str">
            <v>ABC KECAP MANIS EXTRA PEDAS 75 GR X 48 PCH</v>
          </cell>
        </row>
        <row r="1693">
          <cell r="B1693" t="str">
            <v>A1122004001811</v>
          </cell>
          <cell r="C1693"/>
          <cell r="D1693" t="str">
            <v>ABC SAMBAL NUS. GEPREK 18 GR X 10 PACK PCSX10 B8G2</v>
          </cell>
        </row>
        <row r="1694">
          <cell r="B1694" t="str">
            <v>A1122003001811</v>
          </cell>
          <cell r="C1694"/>
          <cell r="D1694" t="str">
            <v>ABC SAMBAL NUS. RENDANG 18GR X 10 PACK PCSX10 B8G2</v>
          </cell>
        </row>
        <row r="1695">
          <cell r="B1695" t="str">
            <v>A1011000062010</v>
          </cell>
          <cell r="C1695"/>
          <cell r="D1695" t="str">
            <v>ABC KECAP MANIS 620 ML X 12 BTL</v>
          </cell>
        </row>
        <row r="1696">
          <cell r="B1696" t="str">
            <v>A1122002001811</v>
          </cell>
          <cell r="C1696"/>
          <cell r="D1696" t="str">
            <v>ABC SAMBAL NUS. HIJAU 18 GR X 10 PACK PCSX10 B8G2</v>
          </cell>
        </row>
        <row r="1697">
          <cell r="B1697" t="str">
            <v>A1121000000710</v>
          </cell>
          <cell r="C1697"/>
          <cell r="D1697" t="str">
            <v>ABC SAMBAL HOKI 7 GR X 21 PACK PCSX24</v>
          </cell>
        </row>
        <row r="1698">
          <cell r="B1698" t="str">
            <v>A1011100002741</v>
          </cell>
          <cell r="C1698"/>
          <cell r="D1698" t="str">
            <v>ABC KECAP MANIS SACHET 27 GR X 12 RCG PCSX12 PROMO</v>
          </cell>
        </row>
        <row r="1699">
          <cell r="B1699" t="str">
            <v>A1122002001810</v>
          </cell>
          <cell r="C1699"/>
          <cell r="D1699" t="str">
            <v>ABC SAMBAL NUSANTARA HIJAU 18 GR X 10 PACK PCSX10</v>
          </cell>
        </row>
        <row r="1700">
          <cell r="B1700" t="str">
            <v>A1061000020010</v>
          </cell>
          <cell r="C1700"/>
          <cell r="D1700" t="str">
            <v>ABC SARI KEDELAI MILK 200 ML X 24 PCS</v>
          </cell>
        </row>
        <row r="1701">
          <cell r="B1701" t="str">
            <v>A1070003100110</v>
          </cell>
          <cell r="C1701"/>
          <cell r="D1701" t="str">
            <v>ABC JUICE APPLE 1 L X 12 PCS</v>
          </cell>
        </row>
        <row r="1702">
          <cell r="B1702" t="str">
            <v>A1011004065010</v>
          </cell>
          <cell r="C1702"/>
          <cell r="D1702" t="str">
            <v>ABC KECAP MANIS SEAFODD 650 GR X 12 PCH</v>
          </cell>
        </row>
        <row r="1703">
          <cell r="B1703" t="str">
            <v>A1122003001810</v>
          </cell>
          <cell r="C1703"/>
          <cell r="D1703" t="str">
            <v>ABC SAMBAL NUSANTARA RENDANG 18 GR X 10 PACK PCSX1</v>
          </cell>
        </row>
        <row r="1704">
          <cell r="B1704" t="str">
            <v>A1011000006211</v>
          </cell>
          <cell r="C1704"/>
          <cell r="D1704" t="str">
            <v>ABC KECAP MANIS 62 GR X 48 PCH B5G1</v>
          </cell>
        </row>
        <row r="1705">
          <cell r="B1705" t="str">
            <v>A1121000058010</v>
          </cell>
          <cell r="C1705"/>
          <cell r="D1705" t="str">
            <v>ABC SAMBAL HOKI 580 GR X 6 PCS</v>
          </cell>
        </row>
        <row r="1706">
          <cell r="B1706" t="str">
            <v>41010000120000</v>
          </cell>
          <cell r="C1706"/>
          <cell r="D1706" t="str">
            <v>COOKIES MEGA RING TRL 24X120GR PACK "SW36-024"CO05</v>
          </cell>
        </row>
        <row r="1707">
          <cell r="B1707" t="str">
            <v>41050000200010</v>
          </cell>
          <cell r="C1707"/>
          <cell r="D1707" t="str">
            <v>SANDWICH BON-BON CHO 42X191GR PACK "SW34-042"SW02</v>
          </cell>
        </row>
        <row r="1708">
          <cell r="B1708" t="str">
            <v>41023030252000</v>
          </cell>
          <cell r="C1708"/>
          <cell r="D1708" t="str">
            <v>CRCKRS SH PUFF SUPR 36X252/247GR PCK"CK07-601"CR07</v>
          </cell>
        </row>
        <row r="1709">
          <cell r="B1709" t="str">
            <v>41052090200010</v>
          </cell>
          <cell r="C1709"/>
          <cell r="D1709" t="str">
            <v>SANDWICH CRM V. SUSU 42X208GR PACK "SW44-042"SW16</v>
          </cell>
        </row>
        <row r="1710">
          <cell r="B1710" t="str">
            <v>41010000228000</v>
          </cell>
          <cell r="C1710"/>
          <cell r="D1710" t="str">
            <v>COOKIES MEGA RING CHO 12X228GR PACK "SW41-012"CO03</v>
          </cell>
        </row>
        <row r="1711">
          <cell r="B1711" t="str">
            <v>41059010200010</v>
          </cell>
          <cell r="C1711"/>
          <cell r="D1711" t="str">
            <v>SANDWICH ROSE CHOCO 42 X 208GR PACK "SW38-042"SW13</v>
          </cell>
        </row>
        <row r="1712">
          <cell r="B1712" t="str">
            <v>41052050200010</v>
          </cell>
          <cell r="C1712"/>
          <cell r="D1712" t="str">
            <v>SANDWICH CRM DURIAN 42 X 208GR PACK "SW40-042"SW08</v>
          </cell>
        </row>
        <row r="1713">
          <cell r="B1713" t="str">
            <v>41052030200010</v>
          </cell>
          <cell r="C1713"/>
          <cell r="D1713" t="str">
            <v>SANDWICH CRM CAPPUCINO 42X208GR PACK"SW42-042"SW06</v>
          </cell>
        </row>
        <row r="1714">
          <cell r="B1714" t="str">
            <v>41053000258010</v>
          </cell>
          <cell r="C1714"/>
          <cell r="D1714" t="str">
            <v>SANDWICH P.NUT 20 X 258GR PACK "SW15-020"SW12</v>
          </cell>
        </row>
        <row r="1715">
          <cell r="B1715" t="str">
            <v>41040000240000</v>
          </cell>
          <cell r="C1715"/>
          <cell r="D1715" t="str">
            <v>PRM COCO PUFF 36 X 232GR PACK "CK02-03601"PR01</v>
          </cell>
        </row>
        <row r="1716">
          <cell r="B1716" t="str">
            <v>41000010235000</v>
          </cell>
          <cell r="C1716"/>
          <cell r="D1716" t="str">
            <v>ASSORTED ALL IN BULAT 6 X 235GR TIN "AS11-006"AS01</v>
          </cell>
        </row>
        <row r="1717">
          <cell r="B1717" t="str">
            <v>41001000454000</v>
          </cell>
          <cell r="C1717"/>
          <cell r="D1717" t="str">
            <v>ASSORTED B.COOKIES 6 X 454GR TIN "CO02-006"AS05</v>
          </cell>
        </row>
        <row r="1718">
          <cell r="B1718" t="str">
            <v>41004021500000</v>
          </cell>
          <cell r="C1718"/>
          <cell r="D1718" t="str">
            <v>ASSORTED S.HOME SEGI 6 X 1500GR TIN "AS14-006"AS11</v>
          </cell>
        </row>
        <row r="1719">
          <cell r="B1719" t="str">
            <v>41002010600000</v>
          </cell>
          <cell r="C1719"/>
          <cell r="D1719" t="str">
            <v>ASSORTED FAMILY BULAT 6 X 600GR TIN "AS17-006"AS06</v>
          </cell>
        </row>
        <row r="1720">
          <cell r="B1720" t="str">
            <v>41050020200010</v>
          </cell>
          <cell r="C1720"/>
          <cell r="D1720" t="str">
            <v>SANDWICH ROSE CREAM 42 X 208GR PACK "SW37-042"SW14</v>
          </cell>
        </row>
        <row r="1721">
          <cell r="B1721" t="str">
            <v>41000020600000</v>
          </cell>
          <cell r="C1721"/>
          <cell r="D1721" t="str">
            <v>ASSORTED ALL IN SEGI 6 X 600GR TIN "AS12-006"AS02</v>
          </cell>
        </row>
        <row r="1722">
          <cell r="B1722" t="str">
            <v>41052070200010</v>
          </cell>
          <cell r="C1722"/>
          <cell r="D1722" t="str">
            <v>SANDWICH CRM NENAS 42 X 208GR PACK "SW39-042"SW10</v>
          </cell>
        </row>
        <row r="1723">
          <cell r="B1723" t="str">
            <v>41060000192010</v>
          </cell>
          <cell r="C1723"/>
          <cell r="D1723" t="str">
            <v>SHORT CAKE CHOCO 30 X 192GR PACK "SW51-030"SC02</v>
          </cell>
        </row>
        <row r="1724">
          <cell r="B1724" t="str">
            <v>41052080200010</v>
          </cell>
          <cell r="C1724"/>
          <cell r="D1724" t="str">
            <v>SANDWICH CRM S.BERRY 42X208GR PACK "SW43-042"SW15</v>
          </cell>
        </row>
        <row r="1725">
          <cell r="B1725" t="str">
            <v>41052040200010</v>
          </cell>
          <cell r="C1725"/>
          <cell r="D1725" t="str">
            <v>SANDWICH CRM COFFEE 42 X 208GR PACK "SW41-042"SW07</v>
          </cell>
        </row>
        <row r="1726">
          <cell r="B1726" t="str">
            <v>41030010350010</v>
          </cell>
          <cell r="C1726"/>
          <cell r="D1726" t="str">
            <v>MARIE SPESIAL 12 X 350GR PACK "MA02-012"MA02</v>
          </cell>
        </row>
        <row r="1727">
          <cell r="B1727" t="str">
            <v>76210020390000</v>
          </cell>
          <cell r="C1727"/>
          <cell r="D1727" t="str">
            <v>OAT CRUNCH CHUNKY HAZELNUT 12 PCS X 390G "OAT04</v>
          </cell>
        </row>
        <row r="1728">
          <cell r="B1728" t="str">
            <v>41023020263000</v>
          </cell>
          <cell r="C1728"/>
          <cell r="D1728" t="str">
            <v>CRACKERS SH PUFF CNUT 36X263GR PACK "CK18-036"CR06</v>
          </cell>
        </row>
        <row r="1729">
          <cell r="B1729" t="str">
            <v>41052060200010</v>
          </cell>
          <cell r="C1729"/>
          <cell r="D1729" t="str">
            <v>SANDWICH CRM LEMON 42 X 208GR PACK "SW45-042"SW09</v>
          </cell>
        </row>
        <row r="1730">
          <cell r="B1730" t="str">
            <v>41051020195010</v>
          </cell>
          <cell r="C1730"/>
          <cell r="D1730" t="str">
            <v>SANDWICH BUTTER CREAM 42X195GR PACK "SW50-042"SW05</v>
          </cell>
        </row>
        <row r="1731">
          <cell r="B1731" t="str">
            <v>41051010195010</v>
          </cell>
          <cell r="C1731"/>
          <cell r="D1731" t="str">
            <v>SANDWICH BUTTER CHOCO 42X195GR PACK "SW49-042"SW04</v>
          </cell>
        </row>
        <row r="1732">
          <cell r="B1732" t="str">
            <v>41060030192010</v>
          </cell>
          <cell r="C1732"/>
          <cell r="D1732" t="str">
            <v>SHORT CAKE VANILA 30 X 192GR PACK "SW52-030"SC05</v>
          </cell>
        </row>
        <row r="1733">
          <cell r="B1733" t="str">
            <v>410401010090000</v>
          </cell>
          <cell r="C1733"/>
          <cell r="D1733" t="str">
            <v>PRM GLAZIN B. CNUT 30 X 90GR PACK "CK09-030"PR02</v>
          </cell>
        </row>
        <row r="1734">
          <cell r="B1734" t="str">
            <v>41020000120000</v>
          </cell>
          <cell r="C1734"/>
          <cell r="D1734" t="str">
            <v>CRACKERS BISKIZ 30 X 120GR PACK "CK16-030"CR01</v>
          </cell>
        </row>
        <row r="1735">
          <cell r="B1735" t="str">
            <v>41050000020000</v>
          </cell>
          <cell r="C1735"/>
          <cell r="D1735" t="str">
            <v>SANDWICH BON-BON CHO 180 X 20GR SCH "SW51-180"SW03</v>
          </cell>
        </row>
        <row r="1736">
          <cell r="B1736" t="str">
            <v>41060010192010</v>
          </cell>
          <cell r="C1736"/>
          <cell r="D1736" t="str">
            <v>SHORT CAKE S.BERRY 30 X 205GR PACK "SW56-030"SC03</v>
          </cell>
        </row>
        <row r="1737">
          <cell r="B1737" t="str">
            <v>41023010280000</v>
          </cell>
          <cell r="C1737"/>
          <cell r="D1737" t="str">
            <v>CRACKERS SH PUFF MINI 36X280GR PACK "CK05-036"CR05</v>
          </cell>
        </row>
        <row r="1738">
          <cell r="B1738" t="str">
            <v>41023030027010</v>
          </cell>
          <cell r="C1738"/>
          <cell r="D1738" t="str">
            <v>CRACKERS SH PUFF SUPER 180X27GR SCH "CK16-180"CR08</v>
          </cell>
        </row>
        <row r="1739">
          <cell r="B1739" t="str">
            <v>41010000350000</v>
          </cell>
          <cell r="C1739"/>
          <cell r="D1739" t="str">
            <v>COOKIES MEGA RING B 12 X 228GR PACK "SW42-012"CO01</v>
          </cell>
        </row>
        <row r="1740">
          <cell r="B1740" t="str">
            <v>41060020192010</v>
          </cell>
          <cell r="C1740"/>
          <cell r="D1740" t="str">
            <v>SHORT CAKE TIRAMISU 30 X 205GR PACK "SW57-030"SC04</v>
          </cell>
        </row>
        <row r="1741">
          <cell r="B1741" t="str">
            <v>41053000024000</v>
          </cell>
          <cell r="C1741"/>
          <cell r="D1741" t="str">
            <v>SANDWICH P. NUT 120 X 24GR SCH "SW52-120"SW11</v>
          </cell>
        </row>
        <row r="1742">
          <cell r="B1742" t="str">
            <v>410401010021010</v>
          </cell>
          <cell r="C1742"/>
          <cell r="D1742" t="str">
            <v>PRM GLAZIN B. CNUT 180 X 21GR SCH "CK19-180"PR03</v>
          </cell>
        </row>
        <row r="1743">
          <cell r="B1743" t="str">
            <v>37090041005000</v>
          </cell>
          <cell r="C1743"/>
          <cell r="D1743" t="str">
            <v>PRTS DECORFIL VANILLA 4 PCSX5KG "4028314"PD06"</v>
          </cell>
        </row>
        <row r="1744">
          <cell r="B1744" t="str">
            <v>13011030000000</v>
          </cell>
          <cell r="C1744"/>
          <cell r="D1744" t="str">
            <v>EN LITHIUM BP2 2032 216 PACK"ENL03</v>
          </cell>
        </row>
        <row r="1745">
          <cell r="B1745" t="str">
            <v>K1111001005010</v>
          </cell>
          <cell r="C1745"/>
          <cell r="D1745" t="str">
            <v>KNF ESKULIN COLOGNE ROMANTIC PURPLE 50ML X 36 BTL</v>
          </cell>
        </row>
        <row r="1746">
          <cell r="B1746" t="str">
            <v>K1121001012510</v>
          </cell>
          <cell r="C1746"/>
          <cell r="D1746" t="str">
            <v>KNF ESKULIN HIJAB B.MIST P BLOSSOM 125ML X 36 BTL</v>
          </cell>
        </row>
        <row r="1747">
          <cell r="B1747" t="str">
            <v>K1090001010010</v>
          </cell>
          <cell r="C1747"/>
          <cell r="D1747" t="str">
            <v>KNF ELLIPS HAIR MIST FRESH&amp;SMOOTH 100ML X 18 BTL</v>
          </cell>
        </row>
        <row r="1748">
          <cell r="B1748" t="str">
            <v>K1158005010010</v>
          </cell>
          <cell r="C1748"/>
          <cell r="D1748" t="str">
            <v>KNF ESKULIN KIDS SPRAY DONALD 100ML X 36 BTL</v>
          </cell>
        </row>
        <row r="1749">
          <cell r="B1749" t="str">
            <v>K1102008000110</v>
          </cell>
          <cell r="C1749"/>
          <cell r="D1749" t="str">
            <v>KNF ELLIPS H.VIT KERATIN SILKY BLACK 1ML X 72 BLR</v>
          </cell>
        </row>
        <row r="1750">
          <cell r="B1750" t="str">
            <v>K1480003050010</v>
          </cell>
          <cell r="C1750"/>
          <cell r="D1750" t="str">
            <v>KNF SLEEK HAND WASH STRAWBERRY 500ML X 12 BTL</v>
          </cell>
        </row>
        <row r="1751">
          <cell r="B1751" t="str">
            <v>K1502000015010</v>
          </cell>
          <cell r="C1751"/>
          <cell r="D1751" t="str">
            <v>KNF SLEEK BABY BN CLEANSER 150ML X 36 BTL</v>
          </cell>
        </row>
        <row r="1752">
          <cell r="B1752" t="str">
            <v>K1506000090030</v>
          </cell>
          <cell r="C1752"/>
          <cell r="D1752" t="str">
            <v>KNF SLEEK BABY LAUNDRY DETERGENT 900ML X 12 PCH</v>
          </cell>
        </row>
        <row r="1753">
          <cell r="B1753" t="str">
            <v>K1122001010010</v>
          </cell>
          <cell r="C1753"/>
          <cell r="D1753" t="str">
            <v>KNF ESKULIN HIJAB C.GEL FRESH DAY 100ML X 36 BTL</v>
          </cell>
        </row>
        <row r="1754">
          <cell r="B1754" t="str">
            <v>K1155005010020</v>
          </cell>
          <cell r="C1754"/>
          <cell r="D1754" t="str">
            <v>KNF ESKULIN KIDS SHAMPOO CINDERELLA 100ML X 36 BTL</v>
          </cell>
        </row>
        <row r="1755">
          <cell r="B1755" t="str">
            <v>K1450011002510</v>
          </cell>
          <cell r="C1755"/>
          <cell r="D1755" t="str">
            <v>KNF SASHA HAIR COLORANT SKY BLUE 25GR X 72 BOX</v>
          </cell>
        </row>
        <row r="1756">
          <cell r="B1756" t="str">
            <v>13011020000000</v>
          </cell>
          <cell r="C1756"/>
          <cell r="D1756" t="str">
            <v>EN LITHIUM BP2 2025 216 PACK"ENL02</v>
          </cell>
        </row>
        <row r="1757">
          <cell r="B1757" t="str">
            <v>K1111006010010</v>
          </cell>
          <cell r="C1757"/>
          <cell r="D1757" t="str">
            <v>KNF ESKULIN COLOGNE CONFIDENT PEACH 100ML X 36 BTL</v>
          </cell>
        </row>
        <row r="1758">
          <cell r="B1758" t="str">
            <v>K1121003012510</v>
          </cell>
          <cell r="C1758"/>
          <cell r="D1758" t="str">
            <v>KNF ESKULIN HIJAB B.MIST D PURPLE 125ML X 36 BTL</v>
          </cell>
        </row>
        <row r="1759">
          <cell r="B1759" t="str">
            <v>K1440001003010</v>
          </cell>
          <cell r="C1759"/>
          <cell r="D1759" t="str">
            <v>KNF SASHA CREAMBATH AVOCADO 30GR X 72 BOX</v>
          </cell>
        </row>
        <row r="1760">
          <cell r="B1760" t="str">
            <v>K1158009012510</v>
          </cell>
          <cell r="C1760"/>
          <cell r="D1760" t="str">
            <v>KNF ESKULIN KIDS SPRAY RAPUNZEL 125ML X 36 BTL</v>
          </cell>
        </row>
        <row r="1761">
          <cell r="B1761" t="str">
            <v>K1155006020020</v>
          </cell>
          <cell r="C1761"/>
          <cell r="D1761" t="str">
            <v>KNF ESKULIN KIDS SHAMPOO DONALD 200ML X 36 BTL</v>
          </cell>
        </row>
        <row r="1762">
          <cell r="B1762" t="str">
            <v>K1501000007010</v>
          </cell>
          <cell r="C1762"/>
          <cell r="D1762" t="str">
            <v>KNF SLEEK BABY BABY TELON OIL 70ML X 48 BTL</v>
          </cell>
        </row>
        <row r="1763">
          <cell r="B1763" t="str">
            <v>K1111002010010</v>
          </cell>
          <cell r="C1763"/>
          <cell r="D1763" t="str">
            <v>KNF ESKULIN COLOGNE DREAMY BLUE 100ML X 36 BTL</v>
          </cell>
        </row>
        <row r="1764">
          <cell r="B1764" t="str">
            <v>K1045002015010</v>
          </cell>
          <cell r="C1764"/>
          <cell r="D1764" t="str">
            <v>KNF B&amp;B POWDER BUBBLES 150GR X 36 BTL</v>
          </cell>
        </row>
        <row r="1765">
          <cell r="B1765" t="str">
            <v>K1370001005010</v>
          </cell>
          <cell r="C1765"/>
          <cell r="D1765" t="str">
            <v>KNF RESIK V MANJAKANI WHITENING 50ML X 72 BTL</v>
          </cell>
        </row>
        <row r="1766">
          <cell r="B1766" t="str">
            <v>K1155014010020</v>
          </cell>
          <cell r="C1766"/>
          <cell r="D1766" t="str">
            <v>KNF ESKULIN KIDS SHAMPOO S.WHITE 100ML X 36 BTL</v>
          </cell>
        </row>
        <row r="1767">
          <cell r="B1767" t="str">
            <v>76180030190000B</v>
          </cell>
          <cell r="C1767"/>
          <cell r="D1767" t="str">
            <v>LEXUS SANDWICH CREAM CHEESE 12PCS X 190GR "B&gt;LX08"</v>
          </cell>
        </row>
        <row r="1768">
          <cell r="B1768" t="str">
            <v>76180030190002</v>
          </cell>
          <cell r="C1768"/>
          <cell r="D1768" t="str">
            <v>LEXUS SANDWICH C.CHEESE 12 PCS X 190GR IDM"LX16"</v>
          </cell>
        </row>
        <row r="1769">
          <cell r="B1769" t="str">
            <v>76190010200000B</v>
          </cell>
          <cell r="C1769"/>
          <cell r="D1769" t="str">
            <v>LEXUS CHOCO COATED CHOCO 12 PCS X 200GR "B&gt;LX06"</v>
          </cell>
        </row>
        <row r="1770">
          <cell r="B1770" t="str">
            <v>76200010375000B</v>
          </cell>
          <cell r="C1770"/>
          <cell r="D1770" t="str">
            <v>MUNCHYS CREAM CRACKERS ORIGINAL 12PCSX375G"B&gt;MC01"</v>
          </cell>
        </row>
        <row r="1771">
          <cell r="B1771" t="str">
            <v>76210010208000B</v>
          </cell>
          <cell r="C1771"/>
          <cell r="D1771" t="str">
            <v>OAT CRUNCH DARK CHOCOLATE 12 PCS X 208G "B&gt;OAT01"</v>
          </cell>
        </row>
        <row r="1772">
          <cell r="B1772" t="str">
            <v>76210010309000B</v>
          </cell>
          <cell r="C1772"/>
          <cell r="D1772" t="str">
            <v>OAT CRUNCH DARK CHOCOLATE 12 PCS X 390G "B&gt;OAT02"</v>
          </cell>
        </row>
        <row r="1773">
          <cell r="B1773" t="str">
            <v>13071010000000</v>
          </cell>
          <cell r="C1773"/>
          <cell r="D1773" t="str">
            <v>EN MINIATURE BP1 A23 480 PACK"ENM01</v>
          </cell>
        </row>
        <row r="1774">
          <cell r="B1774" t="str">
            <v>K1111009005010</v>
          </cell>
          <cell r="C1774"/>
          <cell r="D1774" t="str">
            <v>KNF ESKULIN COLOGNE ENCHANTING WHITE 50ML X 36 BTL</v>
          </cell>
        </row>
        <row r="1775">
          <cell r="B1775" t="str">
            <v>K1330001006010</v>
          </cell>
          <cell r="C1775"/>
          <cell r="D1775" t="str">
            <v>KNF OVALE FACIAL LOTION ANTI ACNE 60ML X 36 BTL</v>
          </cell>
        </row>
        <row r="1776">
          <cell r="B1776" t="str">
            <v>K1111005010010</v>
          </cell>
          <cell r="C1776"/>
          <cell r="D1776" t="str">
            <v>KNF ESKULIN COLOGNE GEL THURSDAY 100ML X 36 BTL</v>
          </cell>
        </row>
        <row r="1777">
          <cell r="B1777" t="str">
            <v>K1450002001010</v>
          </cell>
          <cell r="C1777"/>
          <cell r="D1777" t="str">
            <v>KNF SASHA HAIR COLORANT BLEACHING 10GR X 72 BOX</v>
          </cell>
        </row>
        <row r="1778">
          <cell r="B1778" t="str">
            <v>K1158007010010</v>
          </cell>
          <cell r="C1778"/>
          <cell r="D1778" t="str">
            <v>KNF ESKULIN KIDS SPRAY MICKEY 100ML X 36 BTL</v>
          </cell>
        </row>
        <row r="1779">
          <cell r="B1779" t="str">
            <v>K1506000045030</v>
          </cell>
          <cell r="C1779"/>
          <cell r="D1779" t="str">
            <v>KNF SLEEK BABY LAUNDRY DETERGENT 450ML X 12 PCH</v>
          </cell>
        </row>
        <row r="1780">
          <cell r="B1780" t="str">
            <v>K1111008010010</v>
          </cell>
          <cell r="C1780"/>
          <cell r="D1780" t="str">
            <v>KNF ESKULIN COLOGNE GLEEFUL YELLOW 100ML X 36 BTL</v>
          </cell>
        </row>
        <row r="1781">
          <cell r="B1781" t="str">
            <v>F5160005000010</v>
          </cell>
          <cell r="C1781"/>
          <cell r="D1781" t="str">
            <v>FS MT TOP ICE CHOCO BISCUIT 7GR X 720 PCS</v>
          </cell>
        </row>
        <row r="1782">
          <cell r="B1782" t="str">
            <v>26032060330030B</v>
          </cell>
          <cell r="C1782"/>
          <cell r="D1782" t="str">
            <v>B&gt; BV14 NU MTEA CHO HAZLTEA 24 BTLX330ML"BT103205"</v>
          </cell>
        </row>
        <row r="1783">
          <cell r="B1783" t="str">
            <v>K1045003015010</v>
          </cell>
          <cell r="C1783"/>
          <cell r="D1783" t="str">
            <v>KNF B&amp;B POWDER BUTTERCUP 150GR X 36 BTL</v>
          </cell>
        </row>
        <row r="1784">
          <cell r="B1784" t="str">
            <v>37011011005000B</v>
          </cell>
          <cell r="C1784"/>
          <cell r="D1784" t="str">
            <v>B&gt;BELCOLADE CT C501/J DROPS 2 PCSX5KG "4006947"B01</v>
          </cell>
        </row>
        <row r="1785">
          <cell r="B1785" t="str">
            <v>37040021005020</v>
          </cell>
          <cell r="C1785"/>
          <cell r="D1785" t="str">
            <v>CARAT SUPERCREM BREADLINE 4 PCSX5KG "4014962"CS06</v>
          </cell>
        </row>
        <row r="1786">
          <cell r="B1786" t="str">
            <v>37040051001020</v>
          </cell>
          <cell r="C1786"/>
          <cell r="D1786" t="str">
            <v>CARAT SUPERCREM PEANUT 10 PCSX1KG "4024012"CS10"</v>
          </cell>
        </row>
        <row r="1787">
          <cell r="B1787" t="str">
            <v>26010110070011B</v>
          </cell>
          <cell r="C1787"/>
          <cell r="D1787" t="str">
            <v>B&gt; SOTO AYAM 40BAG X 70GR "FN101109"ND36"</v>
          </cell>
        </row>
        <row r="1788">
          <cell r="B1788" t="str">
            <v>37090021005000B</v>
          </cell>
          <cell r="C1788"/>
          <cell r="D1788" t="str">
            <v>B&gt;PRTS DECORFIL ECO PINEAPLE 4PCSX5KG"4026609"PD02</v>
          </cell>
        </row>
        <row r="1789">
          <cell r="B1789" t="str">
            <v>37090031005000</v>
          </cell>
          <cell r="C1789"/>
          <cell r="D1789" t="str">
            <v>PRTS DECORFIL ECO STRWBRRY 4 PCSX5KG"4026596"PD03"</v>
          </cell>
        </row>
        <row r="1790">
          <cell r="B1790" t="str">
            <v>37142140500000</v>
          </cell>
          <cell r="C1790"/>
          <cell r="D1790" t="str">
            <v>PRTS TEG. BRW D.CHOCO 20 PCSX500GR "4018362"PTB01</v>
          </cell>
        </row>
        <row r="1791">
          <cell r="B1791" t="str">
            <v>37145331004000B</v>
          </cell>
          <cell r="C1791"/>
          <cell r="D1791" t="str">
            <v>B&gt;PRTS TEG. HI WIPCREAM VANILA12 PCSX400GR"4027223</v>
          </cell>
        </row>
        <row r="1792">
          <cell r="B1792" t="str">
            <v>37160011001000B</v>
          </cell>
          <cell r="C1792"/>
          <cell r="D1792" t="str">
            <v>B&gt;PRTS FESTIPAK WHIPPABLE TOP 12PCSX1L"4025782"F01</v>
          </cell>
        </row>
        <row r="1793">
          <cell r="B1793" t="str">
            <v>A1121000000710B</v>
          </cell>
          <cell r="C1793"/>
          <cell r="D1793" t="str">
            <v>ABC SAMBAL HOKI 7 GR X 21 PACK PCSX24</v>
          </cell>
        </row>
        <row r="1794">
          <cell r="B1794" t="str">
            <v>A1121000058010B</v>
          </cell>
          <cell r="C1794"/>
          <cell r="D1794" t="str">
            <v>ABC SAMBAL HOKI 580 GR X 6 PCS</v>
          </cell>
        </row>
        <row r="1795">
          <cell r="B1795" t="str">
            <v>41010000024010</v>
          </cell>
          <cell r="C1795"/>
          <cell r="D1795" t="str">
            <v>COOKIES MEGA RING CHO 120X24GR SCH "SW38-120"CO02</v>
          </cell>
        </row>
        <row r="1796">
          <cell r="B1796" t="str">
            <v>26031030450030</v>
          </cell>
          <cell r="C1796"/>
          <cell r="D1796" t="str">
            <v>NU GTEA R.JSMIN 24BTL X 450ML "BT101404"BV06</v>
          </cell>
        </row>
        <row r="1797">
          <cell r="B1797" t="str">
            <v>37050181005000</v>
          </cell>
          <cell r="C1797"/>
          <cell r="D1797" t="str">
            <v>PRTS BRILLO NEUTRAL 1 PCSX5KG "4111510"P18</v>
          </cell>
        </row>
        <row r="1798">
          <cell r="B1798" t="str">
            <v>37082151010000</v>
          </cell>
          <cell r="C1798"/>
          <cell r="D1798" t="str">
            <v>PRTS CFIL CLASSIC CHEESE 1 PCSX10KG"4021117"PCF223</v>
          </cell>
        </row>
        <row r="1799">
          <cell r="B1799" t="str">
            <v>F5010001000010</v>
          </cell>
          <cell r="C1799"/>
          <cell r="D1799" t="str">
            <v>FS MT AGARASA CHOCOLATE 10GR X 72 PCS</v>
          </cell>
        </row>
        <row r="1800">
          <cell r="B1800" t="str">
            <v>37060011010000</v>
          </cell>
          <cell r="C1800"/>
          <cell r="D1800" t="str">
            <v>PRTS CREMY GOLD 1 PCSX10KG "4111458"PC01</v>
          </cell>
        </row>
        <row r="1801">
          <cell r="B1801" t="str">
            <v>37050151012000N</v>
          </cell>
          <cell r="C1801"/>
          <cell r="D1801" t="str">
            <v>PRTS AMBIANTE 1 PCSX12LTR "4001087"4101843"P15</v>
          </cell>
        </row>
        <row r="1802">
          <cell r="B1802" t="str">
            <v>37144161005000N</v>
          </cell>
          <cell r="C1802"/>
          <cell r="D1802" t="str">
            <v>PRTS TEG. STN RED VVT 1 PCSX5KG "4111487"PTS01</v>
          </cell>
        </row>
        <row r="1803">
          <cell r="B1803" t="str">
            <v>37145291020000</v>
          </cell>
          <cell r="C1803"/>
          <cell r="D1803" t="str">
            <v>PRTS TEG. HI SPONGE 99 1 PCSX20KG "4025898"PTS14"</v>
          </cell>
        </row>
        <row r="1804">
          <cell r="B1804" t="str">
            <v>13071030000000</v>
          </cell>
          <cell r="C1804"/>
          <cell r="D1804" t="str">
            <v>EN MINIATURE BP1 A27 480 PACK"ENM03</v>
          </cell>
        </row>
        <row r="1805">
          <cell r="B1805" t="str">
            <v>26031040450030</v>
          </cell>
          <cell r="C1805"/>
          <cell r="D1805" t="str">
            <v>NU GTEA L.SUGAR 24BTL X 450ML "BT101403"BV07</v>
          </cell>
        </row>
        <row r="1806">
          <cell r="B1806" t="str">
            <v>V1011101036010</v>
          </cell>
          <cell r="C1806"/>
          <cell r="D1806" t="str">
            <v>VINDA SOFT PACK PRESTIGE FACIAL M 360S X 36 PCS</v>
          </cell>
        </row>
        <row r="1807">
          <cell r="B1807" t="str">
            <v>37130011020000</v>
          </cell>
          <cell r="C1807"/>
          <cell r="D1807" t="str">
            <v>PRTS SOFT'R ACTI-PLUS 1 PCSX20KG "4111429"PS05</v>
          </cell>
        </row>
        <row r="1808">
          <cell r="B1808" t="str">
            <v>37050191005000</v>
          </cell>
          <cell r="C1808"/>
          <cell r="D1808" t="str">
            <v>PRTS BRILLO APRIKOT 1 PCSX5KG "4111509"P19</v>
          </cell>
        </row>
        <row r="1809">
          <cell r="B1809" t="str">
            <v>76020220068000</v>
          </cell>
          <cell r="C1809"/>
          <cell r="D1809" t="str">
            <v>PIATTOS SEBLAK 30 PCS X 68GR "PIAB22"</v>
          </cell>
        </row>
        <row r="1810">
          <cell r="B1810" t="str">
            <v>F3052002001610</v>
          </cell>
          <cell r="C1810"/>
          <cell r="D1810" t="str">
            <v>MIE KREMEZZ MIX&amp;SHAKE AYAM PANGGANG 16G X 40 BAG</v>
          </cell>
        </row>
        <row r="1811">
          <cell r="B1811" t="str">
            <v>37081101025000</v>
          </cell>
          <cell r="C1811"/>
          <cell r="D1811" t="str">
            <v>PRTS CFIL ARO SARIKAYA 1 PCSX25KG"4111530"PCF204</v>
          </cell>
        </row>
        <row r="1812">
          <cell r="B1812" t="str">
            <v>37082071005000</v>
          </cell>
          <cell r="C1812"/>
          <cell r="D1812" t="str">
            <v>PRTS CFIL CLASSIC COFFEE 1 PCSX5KG "4111517"PCF215</v>
          </cell>
        </row>
        <row r="1813">
          <cell r="B1813" t="str">
            <v>37120011025000N</v>
          </cell>
          <cell r="C1813"/>
          <cell r="D1813" t="str">
            <v>PRTS S500 ACTI-PLUS 1 PCSX25KG "4111433"PS02</v>
          </cell>
        </row>
        <row r="1814">
          <cell r="B1814" t="str">
            <v>37082031005000</v>
          </cell>
          <cell r="C1814"/>
          <cell r="D1814" t="str">
            <v>PRTS CFIL CLS BANANA 1 PCSX5KG "4111515"PCF210</v>
          </cell>
        </row>
        <row r="1815">
          <cell r="B1815" t="str">
            <v>37110011010000N</v>
          </cell>
          <cell r="C1815"/>
          <cell r="D1815" t="str">
            <v>PRTS PURAVITA WHOLEMEAL 1 PCSX10KG "4009192"PP01</v>
          </cell>
        </row>
        <row r="1816">
          <cell r="B1816" t="str">
            <v>37070021005000N</v>
          </cell>
          <cell r="C1816"/>
          <cell r="D1816" t="str">
            <v>PRTS COLDFIL BLUEBERRY 1 PCSX5KG "4111553"PCF102</v>
          </cell>
        </row>
        <row r="1817">
          <cell r="B1817" t="str">
            <v>37130031010000</v>
          </cell>
          <cell r="C1817"/>
          <cell r="D1817" t="str">
            <v>PRTS SOFT'R XFRESH 1 PCSX10KG "4012560"PS07</v>
          </cell>
        </row>
        <row r="1818">
          <cell r="B1818" t="str">
            <v>37140321005000</v>
          </cell>
          <cell r="C1818"/>
          <cell r="D1818" t="str">
            <v>PRTS TEG. BLUDER 1 PCSX5KG "4027490"PT17"</v>
          </cell>
        </row>
        <row r="1819">
          <cell r="B1819" t="str">
            <v>37140291005000</v>
          </cell>
          <cell r="C1819"/>
          <cell r="D1819" t="str">
            <v>PRTS TEG. CASTELLA CAKE 1 PCSX5KG "4021502"PT12</v>
          </cell>
        </row>
        <row r="1820">
          <cell r="B1820" t="str">
            <v>37140301025000</v>
          </cell>
          <cell r="C1820"/>
          <cell r="D1820" t="str">
            <v>PRTS TEG.DNUT DAILY 1PCSX25KG"4022251"4022731"PT13</v>
          </cell>
        </row>
        <row r="1821">
          <cell r="B1821" t="str">
            <v>37150011005000</v>
          </cell>
          <cell r="C1821"/>
          <cell r="D1821" t="str">
            <v>PRTS VIVAFIL STRAWBERRY 1 PCSX5KG "4111564"PV01</v>
          </cell>
        </row>
        <row r="1822">
          <cell r="B1822" t="str">
            <v>26031050450030</v>
          </cell>
          <cell r="C1822"/>
          <cell r="D1822" t="str">
            <v>NU GTEA YOG. TEA 24BTL X 450ML "BT105401"BV08</v>
          </cell>
        </row>
        <row r="1823">
          <cell r="B1823" t="str">
            <v>37082041005000N</v>
          </cell>
          <cell r="C1823"/>
          <cell r="D1823" t="str">
            <v>PRTS CFIL CLASSIC DURIAN 1 PCSX5KG "4111518"PCF212</v>
          </cell>
        </row>
        <row r="1824">
          <cell r="B1824" t="str">
            <v>F5104013000010</v>
          </cell>
          <cell r="C1824"/>
          <cell r="D1824" t="str">
            <v>FS MT POP ICE UYU DARK CHOCO 25GR X 250 PCS</v>
          </cell>
        </row>
        <row r="1825">
          <cell r="B1825" t="str">
            <v>37082101005000</v>
          </cell>
          <cell r="C1825"/>
          <cell r="D1825" t="str">
            <v>PRTS CFIL CLS SARIKAYA 1 PCSX5KG "4111524"PCF218</v>
          </cell>
        </row>
        <row r="1826">
          <cell r="B1826" t="str">
            <v>37082011005000N</v>
          </cell>
          <cell r="C1826"/>
          <cell r="D1826" t="str">
            <v>PRTS CFIL CLASIC VANILLA 1 PCSX5KG "4111521"PCF206</v>
          </cell>
        </row>
        <row r="1827">
          <cell r="B1827" t="str">
            <v>37140311025000</v>
          </cell>
          <cell r="C1827"/>
          <cell r="D1827" t="str">
            <v>PRTS TEG. SWEET BUN DAILY 1 PCSX25KG "4023845"PT15</v>
          </cell>
        </row>
        <row r="1828">
          <cell r="B1828" t="str">
            <v>37082011025000N</v>
          </cell>
          <cell r="C1828"/>
          <cell r="D1828" t="str">
            <v>PRTS CFIL CLS VANILLA 1 PCSX25KG "4111522"PCF207</v>
          </cell>
        </row>
        <row r="1829">
          <cell r="B1829" t="str">
            <v>37144251010000</v>
          </cell>
          <cell r="C1829"/>
          <cell r="D1829" t="str">
            <v>PRTS TEG. STN M. COCOA 1 PCSX10KG "4111482"PTS10</v>
          </cell>
        </row>
        <row r="1830">
          <cell r="B1830" t="str">
            <v>37145271010000</v>
          </cell>
          <cell r="C1830"/>
          <cell r="D1830" t="str">
            <v>PRTS TEG. SPONGE CAKE 1 PCSX10KG "4007722"PTS12</v>
          </cell>
        </row>
        <row r="1831">
          <cell r="B1831" t="str">
            <v>37144201010000N</v>
          </cell>
          <cell r="C1831"/>
          <cell r="D1831" t="str">
            <v>PRTS TEG. STN M.CHOCO 1 PCSX10KG "4111472"PTS05</v>
          </cell>
        </row>
        <row r="1832">
          <cell r="B1832" t="str">
            <v>37140361010000</v>
          </cell>
          <cell r="C1832"/>
          <cell r="D1832" t="str">
            <v>PRTS TEG. MARBLE 1 PCSX10KG "4023093"PT21"</v>
          </cell>
        </row>
        <row r="1833">
          <cell r="B1833" t="str">
            <v>37082091005000</v>
          </cell>
          <cell r="C1833"/>
          <cell r="D1833" t="str">
            <v>PRTS CFIL CLASSIC TALAS 1 PCSX5KG "4111520"PCF217</v>
          </cell>
        </row>
        <row r="1834">
          <cell r="B1834" t="str">
            <v>37081031025000</v>
          </cell>
          <cell r="C1834"/>
          <cell r="D1834" t="str">
            <v>PRTS CREMFIL CLS BANANA 1 PCSX25KG "4011239"PCF202</v>
          </cell>
        </row>
        <row r="1835">
          <cell r="B1835" t="str">
            <v>37050121018000</v>
          </cell>
          <cell r="C1835"/>
          <cell r="D1835" t="str">
            <v>PRTS OLIX 1 PCSX18KG "4111493"P12</v>
          </cell>
        </row>
        <row r="1836">
          <cell r="B1836" t="str">
            <v>37140041010000</v>
          </cell>
          <cell r="C1836"/>
          <cell r="D1836" t="str">
            <v>PRTS TEG. CHIFFON 1 PCSX10KG "4111474"PT04</v>
          </cell>
        </row>
        <row r="1837">
          <cell r="B1837" t="str">
            <v>37140091005000</v>
          </cell>
          <cell r="C1837"/>
          <cell r="D1837" t="str">
            <v>PRTS TEG. PATACROUT 1 PCSX5KG "4111483"PT09</v>
          </cell>
        </row>
        <row r="1838">
          <cell r="B1838" t="str">
            <v>37144261010000</v>
          </cell>
          <cell r="C1838"/>
          <cell r="D1838" t="str">
            <v>PRTS TEG. STN D.MUFFIN 1 PCSX10KG "4111480"PTS11</v>
          </cell>
        </row>
        <row r="1839">
          <cell r="B1839" t="str">
            <v>26032010330030</v>
          </cell>
          <cell r="C1839"/>
          <cell r="D1839" t="str">
            <v>NU MTEA ORI 24BTL X 330ML "BT103201"BV10</v>
          </cell>
        </row>
        <row r="1840">
          <cell r="B1840" t="str">
            <v>76210030208000</v>
          </cell>
          <cell r="C1840"/>
          <cell r="D1840" t="str">
            <v>OAT CRUNCH STRWBRY&amp;B.CRRNT 12 PCS X 208G "OAT05"</v>
          </cell>
        </row>
        <row r="1841">
          <cell r="B1841" t="str">
            <v>37100011005000</v>
          </cell>
          <cell r="C1841"/>
          <cell r="D1841" t="str">
            <v>PRTS HOTFIL ORANGE 1 PCSX5KG "4111548"PH01</v>
          </cell>
        </row>
        <row r="1842">
          <cell r="B1842" t="str">
            <v>F3053001001610</v>
          </cell>
          <cell r="C1842"/>
          <cell r="D1842" t="str">
            <v>MIE KREMEZZ SHORR AYAM PANGGANG 16G X 126 BAG</v>
          </cell>
        </row>
        <row r="1843">
          <cell r="B1843" t="str">
            <v>37140341010000</v>
          </cell>
          <cell r="C1843"/>
          <cell r="D1843" t="str">
            <v>PRTS TEG. CARAMEL CAKE 1 PCSX10KG "4026906"PT19"</v>
          </cell>
        </row>
        <row r="1844">
          <cell r="B1844" t="str">
            <v>37070061005000</v>
          </cell>
          <cell r="C1844"/>
          <cell r="D1844" t="str">
            <v>PRTS COLDFIL LEMON 1 PCSX5KG "4111555"PCF109</v>
          </cell>
        </row>
        <row r="1845">
          <cell r="B1845" t="str">
            <v>37130061005000</v>
          </cell>
          <cell r="C1845"/>
          <cell r="D1845" t="str">
            <v>PRTS SOFT'R SWEET BUN 1 PCSX5KG "4026583"PS12"</v>
          </cell>
        </row>
        <row r="1846">
          <cell r="B1846" t="str">
            <v>37010011005000B</v>
          </cell>
          <cell r="C1846"/>
          <cell r="D1846" t="str">
            <v>B&gt; TOPFIL DARK CHERRY 1 PCSX5KG "4025476"T01"</v>
          </cell>
        </row>
        <row r="1847">
          <cell r="B1847" t="str">
            <v>37010021005000B</v>
          </cell>
          <cell r="C1847"/>
          <cell r="D1847" t="str">
            <v>B&gt;TOPFIL BLUEBERRY 1 PCSX5KG "4028252"T02"</v>
          </cell>
        </row>
        <row r="1848">
          <cell r="B1848" t="str">
            <v>37082111005000</v>
          </cell>
          <cell r="C1848"/>
          <cell r="D1848" t="str">
            <v>PRTS CFIL CLASIC CARAMEL 1 PCSX5KG "4111526"PCF219</v>
          </cell>
        </row>
        <row r="1849">
          <cell r="B1849" t="str">
            <v>37050201005000</v>
          </cell>
          <cell r="C1849"/>
          <cell r="D1849" t="str">
            <v>PRTS MAGNIFIER NEUTRAL 1 PCSX5KG "4111512"P20</v>
          </cell>
        </row>
        <row r="1850">
          <cell r="B1850" t="str">
            <v>37050101010000</v>
          </cell>
          <cell r="C1850"/>
          <cell r="D1850" t="str">
            <v>PRTS O-TENTIC DURUM 1 PCSX10KG "4100276"P10</v>
          </cell>
        </row>
        <row r="1851">
          <cell r="B1851" t="str">
            <v>37120050005000</v>
          </cell>
          <cell r="C1851"/>
          <cell r="D1851" t="str">
            <v>PRTS S500 XTRENGHT 1 PCSX5KG "4025730"PS11"</v>
          </cell>
        </row>
        <row r="1852">
          <cell r="B1852" t="str">
            <v>37130021020000</v>
          </cell>
          <cell r="C1852"/>
          <cell r="D1852" t="str">
            <v>PRTS SOFT'R ALPAGA 1 PCSX20KG "4111427"PS06</v>
          </cell>
        </row>
        <row r="1853">
          <cell r="B1853" t="str">
            <v>37140101005000</v>
          </cell>
          <cell r="C1853"/>
          <cell r="D1853" t="str">
            <v>PRTS TEG. CLARA 1 PCSX5KG "4010239"PT10</v>
          </cell>
        </row>
        <row r="1854">
          <cell r="B1854" t="str">
            <v>37140031010000</v>
          </cell>
          <cell r="C1854"/>
          <cell r="D1854" t="str">
            <v>PRTS TEG. MUFFIN ENAAAK 1 PCSX10KG "4111490"PT03</v>
          </cell>
        </row>
        <row r="1855">
          <cell r="B1855" t="str">
            <v>37010011005000</v>
          </cell>
          <cell r="C1855"/>
          <cell r="D1855" t="str">
            <v>TOPFIL DARK CHERRY 1 PCSX5KG "4025476"T01"</v>
          </cell>
        </row>
        <row r="1856">
          <cell r="B1856" t="str">
            <v>A1120006102410</v>
          </cell>
          <cell r="C1856"/>
          <cell r="D1856" t="str">
            <v>ABC SAMBAL ASLI 24 KG X 1 JRG</v>
          </cell>
        </row>
        <row r="1857">
          <cell r="B1857" t="str">
            <v>26032020330030</v>
          </cell>
          <cell r="C1857"/>
          <cell r="D1857" t="str">
            <v>NU MTEA T.TARIK 24BTL X 330ML "BT103202"BV11</v>
          </cell>
        </row>
        <row r="1858">
          <cell r="B1858" t="str">
            <v>F5122001000010</v>
          </cell>
          <cell r="C1858"/>
          <cell r="D1858" t="str">
            <v>FS MT PUDDING SANTAN PANDAN 130GR X 36 PCH</v>
          </cell>
        </row>
        <row r="1859">
          <cell r="B1859" t="str">
            <v>V1011001000810</v>
          </cell>
          <cell r="C1859"/>
          <cell r="D1859" t="str">
            <v>DR.P PREMIUM PLUS M 8S X 12 PCS</v>
          </cell>
        </row>
        <row r="1860">
          <cell r="B1860" t="str">
            <v>A1011000100610</v>
          </cell>
          <cell r="C1860"/>
          <cell r="D1860" t="str">
            <v>ABC KECAP MANIS 6 KG X 1 JRG</v>
          </cell>
        </row>
        <row r="1861">
          <cell r="B1861" t="str">
            <v>A1012000100610</v>
          </cell>
          <cell r="C1861"/>
          <cell r="D1861" t="str">
            <v>ABC KECAP ASIN 6 KG X 1 JRG</v>
          </cell>
        </row>
        <row r="1862">
          <cell r="B1862" t="str">
            <v>A1011000102510</v>
          </cell>
          <cell r="C1862"/>
          <cell r="D1862" t="str">
            <v>ABC KECAP MANIS 25 KG X 1 JRG</v>
          </cell>
        </row>
        <row r="1863">
          <cell r="B1863" t="str">
            <v>37070021025000</v>
          </cell>
          <cell r="C1863"/>
          <cell r="D1863" t="str">
            <v>PRTS COLDFIL BLUEBERRY 1 PCSX25KG "4111554"PCF103</v>
          </cell>
        </row>
        <row r="1864">
          <cell r="B1864" t="str">
            <v>A1120006100510</v>
          </cell>
          <cell r="C1864"/>
          <cell r="D1864" t="str">
            <v>ABC SAMBAL ASLI 5.5 KG X 1 JRG</v>
          </cell>
        </row>
        <row r="1865">
          <cell r="B1865" t="str">
            <v>A1110000100510</v>
          </cell>
          <cell r="C1865"/>
          <cell r="D1865" t="str">
            <v>ABC TOMAT 5,7 KG X 1 JRG</v>
          </cell>
        </row>
        <row r="1866">
          <cell r="B1866" t="str">
            <v>A1130001022011B</v>
          </cell>
          <cell r="C1866"/>
          <cell r="D1866" t="str">
            <v>B&gt; ABC MINYAK GORENG ROSEBRAND 220ML X 48 CUP</v>
          </cell>
        </row>
        <row r="1867">
          <cell r="B1867" t="str">
            <v>A1140001000011B</v>
          </cell>
          <cell r="C1867"/>
          <cell r="D1867" t="str">
            <v>B&gt; ABC T-SHIRT RETAIL GIMMICK X 1 PCS</v>
          </cell>
        </row>
        <row r="1868">
          <cell r="B1868" t="str">
            <v>37120050005000B</v>
          </cell>
          <cell r="C1868"/>
          <cell r="D1868" t="str">
            <v>B&gt; PRTS S500 XTRENGHT 1 PCSX5KG "4025730"PS11"</v>
          </cell>
        </row>
        <row r="1869">
          <cell r="B1869" t="str">
            <v>37030011005000</v>
          </cell>
          <cell r="C1869"/>
          <cell r="D1869" t="str">
            <v>CARAT DECORCREM DARK 1 PCSX5KG "4111502"CS01</v>
          </cell>
        </row>
        <row r="1870">
          <cell r="B1870" t="str">
            <v>37040001005000N</v>
          </cell>
          <cell r="C1870"/>
          <cell r="D1870" t="str">
            <v>CARAT SUPERCREM 1 PAILX5KG "4111503"CS03</v>
          </cell>
        </row>
        <row r="1871">
          <cell r="B1871" t="str">
            <v>A1020002013010</v>
          </cell>
          <cell r="C1871"/>
          <cell r="D1871" t="str">
            <v>ABC SAUCE TIRAM 130 ML X 48 BTL</v>
          </cell>
        </row>
        <row r="1872">
          <cell r="B1872" t="str">
            <v>A1011003013510</v>
          </cell>
          <cell r="C1872"/>
          <cell r="D1872" t="str">
            <v>ABC KECAP MANIS DAGING ASAP 135 ML X 48 BTL</v>
          </cell>
        </row>
        <row r="1873">
          <cell r="B1873" t="str">
            <v>A1122004001810</v>
          </cell>
          <cell r="C1873"/>
          <cell r="D1873" t="str">
            <v>ABC SAMBAL NUSANTARA GEPREK 18 GR X 10 PACK PCSX10</v>
          </cell>
        </row>
        <row r="1874">
          <cell r="B1874" t="str">
            <v>A1122005001810</v>
          </cell>
          <cell r="C1874"/>
          <cell r="D1874" t="str">
            <v>ABC SAMBAL NUSANTARA TERI 18 GR X 10 PACK PCSX10</v>
          </cell>
        </row>
        <row r="1875">
          <cell r="B1875" t="str">
            <v>P3011009030020</v>
          </cell>
          <cell r="C1875"/>
          <cell r="D1875" t="str">
            <v>COLLINS DIP GLAZE TARO 300GR X 24 PCS</v>
          </cell>
        </row>
        <row r="1876">
          <cell r="B1876" t="str">
            <v>F4011100007010</v>
          </cell>
          <cell r="C1876"/>
          <cell r="D1876" t="str">
            <v>DERMYTHOL BAR LUNCH 70G X 6 BOX</v>
          </cell>
        </row>
        <row r="1877">
          <cell r="B1877" t="str">
            <v>F4012001048020</v>
          </cell>
          <cell r="C1877"/>
          <cell r="D1877" t="str">
            <v>DERMYTHOL BCL HYGIENIC BIO SULFUR 480ML X 24 PUMP</v>
          </cell>
        </row>
        <row r="1878">
          <cell r="B1878" t="str">
            <v>F4012002048020</v>
          </cell>
          <cell r="C1878"/>
          <cell r="D1878" t="str">
            <v>DERMYTHOL BCL HYGIENIC PROTECT 480ML X 24 PUMP</v>
          </cell>
        </row>
        <row r="1879">
          <cell r="B1879" t="str">
            <v>F4012101040010</v>
          </cell>
          <cell r="C1879"/>
          <cell r="D1879" t="str">
            <v>DERMYTHOL BCL REF HYGIENIC BIO SLFR 400ML X 24 PCH</v>
          </cell>
        </row>
        <row r="1880">
          <cell r="B1880" t="str">
            <v>F4012102040010</v>
          </cell>
          <cell r="C1880"/>
          <cell r="D1880" t="str">
            <v>DERMYTHOL BCL REF HYGIENIC PROTECT 400ML X 24 PCH</v>
          </cell>
        </row>
        <row r="1881">
          <cell r="B1881" t="str">
            <v>F4013001007010</v>
          </cell>
          <cell r="C1881"/>
          <cell r="D1881" t="str">
            <v>DERMYTHOL SABUN HYGIENIC BIO SULFUR 70G X 72 PCS</v>
          </cell>
        </row>
        <row r="1882">
          <cell r="B1882" t="str">
            <v>F4013002007010</v>
          </cell>
          <cell r="C1882"/>
          <cell r="D1882" t="str">
            <v>DERMYTHOL SABUN HYGIENIC PROTECT 70G X 72 PCS</v>
          </cell>
        </row>
        <row r="1883">
          <cell r="B1883" t="str">
            <v>F4021001010010</v>
          </cell>
          <cell r="C1883"/>
          <cell r="D1883" t="str">
            <v>DREAM SABUN PAPAYA 100G X 72 PCS</v>
          </cell>
        </row>
        <row r="1884">
          <cell r="B1884" t="str">
            <v>F4041002020010</v>
          </cell>
          <cell r="C1884"/>
          <cell r="D1884" t="str">
            <v>GRDN GLOW BODY LTN RYL JASMINE 200ML X 48 BTL</v>
          </cell>
        </row>
        <row r="1885">
          <cell r="B1885" t="str">
            <v>F4041003020010</v>
          </cell>
          <cell r="C1885"/>
          <cell r="D1885" t="str">
            <v>GRDN GLOW BODY LTN TAIFI ROSE 200ML X 48 BTL</v>
          </cell>
        </row>
        <row r="1886">
          <cell r="B1886" t="str">
            <v>F4031001048030</v>
          </cell>
          <cell r="C1886"/>
          <cell r="D1886" t="str">
            <v>GRDN OF NA EEM BCL MDNGHT GRDN 480ML X 24 BTL</v>
          </cell>
        </row>
        <row r="1887">
          <cell r="B1887" t="str">
            <v>F4031101040020</v>
          </cell>
          <cell r="C1887"/>
          <cell r="D1887" t="str">
            <v>GRDN OF NA EEM BCL REF MDNGHT GRDN 400ML X 24 PCH</v>
          </cell>
        </row>
        <row r="1888">
          <cell r="B1888" t="str">
            <v>F4031102040020</v>
          </cell>
          <cell r="C1888"/>
          <cell r="D1888" t="str">
            <v>GRDN OF NA EEM BCL REF ROYAL JASMNE 400ML X 24 PCH</v>
          </cell>
        </row>
        <row r="1889">
          <cell r="B1889" t="str">
            <v>F4031103040020</v>
          </cell>
          <cell r="C1889"/>
          <cell r="D1889" t="str">
            <v>GRDN OF NA EEM BCL REF TAIFI ROSE 400ML X 24 PCH</v>
          </cell>
        </row>
        <row r="1890">
          <cell r="B1890" t="str">
            <v>F4031002048030</v>
          </cell>
          <cell r="C1890"/>
          <cell r="D1890" t="str">
            <v>GRDN OF NA EEM BCL ROYAL JASMINE 480ML X 24 BTL</v>
          </cell>
        </row>
        <row r="1891">
          <cell r="B1891" t="str">
            <v>F4031003048010</v>
          </cell>
          <cell r="C1891"/>
          <cell r="D1891" t="str">
            <v>GRDN OF NA EEM BCL TAIFI ROSE 480ML X 24 PUMP</v>
          </cell>
        </row>
        <row r="1892">
          <cell r="B1892" t="str">
            <v>F4032001007510</v>
          </cell>
          <cell r="C1892"/>
          <cell r="D1892" t="str">
            <v>GRDN OF NA EEM SABUN MIDNIGHT GRDN 75G X 24 PACK</v>
          </cell>
        </row>
        <row r="1893">
          <cell r="B1893" t="str">
            <v>F4032002007510</v>
          </cell>
          <cell r="C1893"/>
          <cell r="D1893" t="str">
            <v>GRDN OF NA EEM SABUN ROYAL JASMINE 75G X 24 PACK</v>
          </cell>
        </row>
        <row r="1894">
          <cell r="B1894" t="str">
            <v>F4032002007520</v>
          </cell>
          <cell r="C1894"/>
          <cell r="D1894" t="str">
            <v>GRDN OF NA EEM SABUN ROYAL JASMINE 75G X 72 PCS</v>
          </cell>
        </row>
        <row r="1895">
          <cell r="B1895" t="str">
            <v>F4053001003020</v>
          </cell>
          <cell r="C1895"/>
          <cell r="D1895" t="str">
            <v>PINK SKIN EDP FIRST LOVE 30ML X 48 BTL</v>
          </cell>
        </row>
        <row r="1896">
          <cell r="B1896" t="str">
            <v>F4053002003020</v>
          </cell>
          <cell r="C1896"/>
          <cell r="D1896" t="str">
            <v>PINK SKIN EDP FORGET ME NOT 30ML X 48 BTL</v>
          </cell>
        </row>
        <row r="1897">
          <cell r="B1897" t="str">
            <v>F4052001018010</v>
          </cell>
          <cell r="C1897"/>
          <cell r="D1897" t="str">
            <v>PINK SKIN PARFUME LTN FIRST LOVE 180ML X 48 TUBE</v>
          </cell>
        </row>
        <row r="1898">
          <cell r="B1898" t="str">
            <v>F4052002007010</v>
          </cell>
          <cell r="C1898"/>
          <cell r="D1898" t="str">
            <v>PINK SKIN PARFUME LTN FORGET ME NT 70ML X 48 TUBE</v>
          </cell>
        </row>
        <row r="1899">
          <cell r="B1899" t="str">
            <v>F4052003018010</v>
          </cell>
          <cell r="C1899"/>
          <cell r="D1899" t="str">
            <v>PINK SKIN PARFUME LTN SHINING STAR 180ML X 48 TUBE</v>
          </cell>
        </row>
        <row r="1900">
          <cell r="B1900" t="str">
            <v>F4061111150010</v>
          </cell>
          <cell r="C1900"/>
          <cell r="D1900" t="str">
            <v>SHINZUI BODY CLEANSER REF SAKURA 1500ML X 6 PCH</v>
          </cell>
        </row>
        <row r="1901">
          <cell r="B1901" t="str">
            <v>F4061702042010</v>
          </cell>
          <cell r="C1901"/>
          <cell r="D1901" t="str">
            <v>SHINZUI BODY CLEANSER REFILL KENSHO 420ML X 24 PCH</v>
          </cell>
        </row>
        <row r="1902">
          <cell r="B1902" t="str">
            <v>F4061103038010</v>
          </cell>
          <cell r="C1902"/>
          <cell r="D1902" t="str">
            <v>SHINZUI BODY CLEANSER REFILL KIREI 380ML X 24 PCH</v>
          </cell>
        </row>
        <row r="1903">
          <cell r="B1903" t="str">
            <v>F4061510042010</v>
          </cell>
          <cell r="C1903"/>
          <cell r="D1903" t="str">
            <v>SHINZUI BODY CLEANSER REFILL MYORI 420ML X 24 PCH</v>
          </cell>
        </row>
        <row r="1904">
          <cell r="B1904" t="str">
            <v>F4061611042010</v>
          </cell>
          <cell r="C1904"/>
          <cell r="D1904" t="str">
            <v>SHINZUI BODY CLEANSER REFILL SAKURA 420ML X 24 PCH</v>
          </cell>
        </row>
        <row r="1905">
          <cell r="B1905" t="str">
            <v>F4065003002010</v>
          </cell>
          <cell r="C1905"/>
          <cell r="D1905" t="str">
            <v>SHINZUI FACIAL WSH SNOW MSHRM 20ML X 12 TUBE</v>
          </cell>
        </row>
        <row r="1906">
          <cell r="B1906" t="str">
            <v>F4067005022510</v>
          </cell>
          <cell r="C1906"/>
          <cell r="D1906" t="str">
            <v>SHINZUI SABUN CAIR HANA 225ML X 48 PCH</v>
          </cell>
        </row>
        <row r="1907">
          <cell r="B1907" t="str">
            <v>F3053002001610</v>
          </cell>
          <cell r="C1907"/>
          <cell r="D1907" t="str">
            <v>MIE KREMEZZ SHORR SAMBAL BALADO 16G X 126 BAG</v>
          </cell>
        </row>
        <row r="1908">
          <cell r="B1908" t="str">
            <v>F4067011022510</v>
          </cell>
          <cell r="C1908"/>
          <cell r="D1908" t="str">
            <v>SHINZUI SABUN CAIR SAKURA 225ML X 48 PCH</v>
          </cell>
        </row>
        <row r="1909">
          <cell r="B1909" t="str">
            <v>F4066003006010</v>
          </cell>
          <cell r="C1909"/>
          <cell r="D1909" t="str">
            <v>SHINZUI SABUN KIREI 60G X 72 PCS</v>
          </cell>
        </row>
        <row r="1910">
          <cell r="B1910" t="str">
            <v>F40690010030121</v>
          </cell>
          <cell r="C1910"/>
          <cell r="D1910" t="str">
            <v>SHINZUI SUNSCREEN SPF 35 30ML X 48 TUBE BANDED</v>
          </cell>
        </row>
        <row r="1911">
          <cell r="B1911" t="str">
            <v>F4071103008510</v>
          </cell>
          <cell r="C1911"/>
          <cell r="D1911" t="str">
            <v>ZEN BCL REF SHISO &amp; SANDALWOOD 85ML X 48 PCH</v>
          </cell>
        </row>
        <row r="1912">
          <cell r="B1912" t="str">
            <v>F4071105040010</v>
          </cell>
          <cell r="C1912"/>
          <cell r="D1912" t="str">
            <v>ZEN BCL REF SHISO &amp; TEA TREE 400ML X 24 PCH</v>
          </cell>
        </row>
        <row r="1913">
          <cell r="B1913" t="str">
            <v>F4071001048030</v>
          </cell>
          <cell r="C1913"/>
          <cell r="D1913" t="str">
            <v>ZEN BCL SHISO &amp; ECHINACEA 480ML X 24 PUMP</v>
          </cell>
        </row>
        <row r="1914">
          <cell r="B1914" t="str">
            <v>F4072101040010</v>
          </cell>
          <cell r="C1914"/>
          <cell r="D1914" t="str">
            <v>ZEN BODY WSH REF SHISO &amp; SANDALWOOD 400ML X 24 PCH</v>
          </cell>
        </row>
        <row r="1915">
          <cell r="B1915" t="str">
            <v>F4072102040010</v>
          </cell>
          <cell r="C1915"/>
          <cell r="D1915" t="str">
            <v>ZEN BODY WSH REF SHISO &amp; SEA SALT 400ML X 24 PCH</v>
          </cell>
        </row>
        <row r="1916">
          <cell r="B1916" t="str">
            <v>F3053003001610</v>
          </cell>
          <cell r="C1916"/>
          <cell r="D1916" t="str">
            <v>MIE KREMEZZ SHORR KEJU MANIS 16G X 126 BAG</v>
          </cell>
        </row>
        <row r="1917">
          <cell r="B1917" t="str">
            <v>26012010000041B</v>
          </cell>
          <cell r="C1917"/>
          <cell r="D1917" t="str">
            <v>B&gt; ND21 ND MANGKOK SELERA PEDAS 200PCS X BONUS"0"B</v>
          </cell>
        </row>
        <row r="1918">
          <cell r="B1918" t="str">
            <v>V1011003000811</v>
          </cell>
          <cell r="C1918"/>
          <cell r="D1918" t="str">
            <v>DR.P PREMIUM PLUS XL 8S X 12 PCS</v>
          </cell>
        </row>
        <row r="1919">
          <cell r="B1919" t="str">
            <v>V1012000000910</v>
          </cell>
          <cell r="C1919"/>
          <cell r="D1919" t="str">
            <v>TEMPO WIPES WIPES PROTECT X 30 PCS</v>
          </cell>
        </row>
        <row r="1920">
          <cell r="B1920" t="str">
            <v>V1032100100210</v>
          </cell>
          <cell r="C1920"/>
          <cell r="D1920" t="str">
            <v>VINDA DELUXE TOILET ROLLS 2000S X 6 PCS</v>
          </cell>
        </row>
        <row r="1921">
          <cell r="B1921" t="str">
            <v>V1012103066010</v>
          </cell>
          <cell r="C1921"/>
          <cell r="D1921" t="str">
            <v>VINDA SOFT PACK DELUXE FACIAL L 660S X 16 PCS</v>
          </cell>
        </row>
        <row r="1922">
          <cell r="B1922" t="str">
            <v>F4066004006020</v>
          </cell>
          <cell r="C1922"/>
          <cell r="D1922" t="str">
            <v>SHINZUI SABUN MATSU 60G X 24 PACK</v>
          </cell>
        </row>
        <row r="1923">
          <cell r="B1923" t="str">
            <v>26031010330031</v>
          </cell>
          <cell r="C1923"/>
          <cell r="D1923" t="str">
            <v>NU GTEA HONEY 24BTL X 330ML PROMO"PT101208"BV16"</v>
          </cell>
        </row>
        <row r="1924">
          <cell r="B1924" t="str">
            <v>13086020000000</v>
          </cell>
          <cell r="C1924"/>
          <cell r="D1924" t="str">
            <v>EV BATT SW4 1015 MERAH AA 144 PACK"EVB02</v>
          </cell>
        </row>
        <row r="1925">
          <cell r="B1925" t="str">
            <v>F4072001048020</v>
          </cell>
          <cell r="C1925"/>
          <cell r="D1925" t="str">
            <v>ZEN BODY WSH SHISO &amp; SANDALWOOD 480ML X 24 PUMP</v>
          </cell>
        </row>
        <row r="1926">
          <cell r="B1926" t="str">
            <v>F4073101007010N</v>
          </cell>
          <cell r="C1926"/>
          <cell r="D1926" t="str">
            <v>ZEN SABUN LUNCH MIX 70G X 6 BOX</v>
          </cell>
        </row>
        <row r="1927">
          <cell r="B1927" t="str">
            <v>37090031005000B</v>
          </cell>
          <cell r="C1927"/>
          <cell r="D1927" t="str">
            <v>B&gt; PRTS DECORFIL ECO STRWBRRY 4 PCSX5KG"4026596"PD03"</v>
          </cell>
        </row>
        <row r="1928">
          <cell r="B1928" t="str">
            <v>F3061001003210</v>
          </cell>
          <cell r="C1928"/>
          <cell r="D1928" t="str">
            <v>TARO NET MEDIUM COWBOY STEAK 32G X 36 PCS</v>
          </cell>
        </row>
        <row r="1929">
          <cell r="B1929" t="str">
            <v>F4072103040010</v>
          </cell>
          <cell r="C1929"/>
          <cell r="D1929" t="str">
            <v>ZEN BODY WSH REF SHISO &amp; SULPHUR 380/400ML X 24 PCH</v>
          </cell>
        </row>
        <row r="1930">
          <cell r="B1930" t="str">
            <v>V1060100048010</v>
          </cell>
          <cell r="C1930"/>
          <cell r="D1930" t="str">
            <v>TEMPO KITCHEN TOWEL DAPUR 480S X 4 PCS</v>
          </cell>
        </row>
        <row r="1931">
          <cell r="B1931" t="str">
            <v>V1012000004810</v>
          </cell>
          <cell r="C1931"/>
          <cell r="D1931" t="str">
            <v>TEMPO MINI WIPES PROTECT 48S X 30 PCS</v>
          </cell>
        </row>
        <row r="1932">
          <cell r="B1932" t="str">
            <v>V1013103032010</v>
          </cell>
          <cell r="C1932"/>
          <cell r="D1932" t="str">
            <v>VINDA SOFT PACK CLASSIC FACIAL L 320S X 24 PCS</v>
          </cell>
        </row>
        <row r="1933">
          <cell r="B1933" t="str">
            <v>V1040104048010</v>
          </cell>
          <cell r="C1933"/>
          <cell r="D1933" t="str">
            <v>TEMPO SOFT PACK FACIAL SAKURA 480S X 36 PCS</v>
          </cell>
        </row>
        <row r="1934">
          <cell r="B1934" t="str">
            <v>V1012103048010</v>
          </cell>
          <cell r="C1934"/>
          <cell r="D1934" t="str">
            <v>VINDA SOFT PACK DELUXE FACIAL L 480S X 36 PCS</v>
          </cell>
        </row>
        <row r="1935">
          <cell r="B1935" t="str">
            <v>V1012002000810</v>
          </cell>
          <cell r="C1935"/>
          <cell r="D1935" t="str">
            <v>DR.P CLASSIC PLUS L 8S X 12 PCS</v>
          </cell>
        </row>
        <row r="1936">
          <cell r="B1936" t="str">
            <v>V1012001000810</v>
          </cell>
          <cell r="C1936"/>
          <cell r="D1936" t="str">
            <v>DR.P CLASSIC PLUS M 8S X 12 PCS</v>
          </cell>
        </row>
        <row r="1937">
          <cell r="B1937" t="str">
            <v>V1011002000810</v>
          </cell>
          <cell r="C1937"/>
          <cell r="D1937" t="str">
            <v>DR.P PREMIUM PLUS L 8S X 12 PCS</v>
          </cell>
        </row>
        <row r="1938">
          <cell r="B1938" t="str">
            <v>P3011009100510</v>
          </cell>
          <cell r="C1938"/>
          <cell r="D1938" t="str">
            <v>COLLINS DIP GLAZE TARO 5KG X 1 PAIL</v>
          </cell>
        </row>
        <row r="1939">
          <cell r="B1939" t="str">
            <v>P3031000050010</v>
          </cell>
          <cell r="C1939"/>
          <cell r="D1939" t="str">
            <v>GULUS GULA HALUS 500GR X 20 PCS</v>
          </cell>
        </row>
        <row r="1940">
          <cell r="B1940" t="str">
            <v>26031010330030B</v>
          </cell>
          <cell r="C1940"/>
          <cell r="D1940" t="str">
            <v>B&gt; NU GTEA HONEY 24BTL X 330ML "BT101202"BV01</v>
          </cell>
        </row>
        <row r="1941">
          <cell r="B1941" t="str">
            <v>F5123001000010</v>
          </cell>
          <cell r="C1941"/>
          <cell r="D1941" t="str">
            <v>FS MT PUDDING SUSU BELGIAN CHOCOLATE 145GR X 36 PCH</v>
          </cell>
        </row>
        <row r="1942">
          <cell r="B1942" t="str">
            <v>V1011101084010</v>
          </cell>
          <cell r="C1942"/>
          <cell r="D1942" t="str">
            <v>VINDA SOFT PACK PRESTIGE FACIAL M 840S X 4 PCS</v>
          </cell>
        </row>
        <row r="1943">
          <cell r="B1943" t="str">
            <v>V1051101012610</v>
          </cell>
          <cell r="C1943"/>
          <cell r="D1943" t="str">
            <v>TEMPO HANKY PETIT.S FACIAL BLUEBELL 126S X 20 PCS</v>
          </cell>
        </row>
        <row r="1944">
          <cell r="B1944" t="str">
            <v>V1040101048010</v>
          </cell>
          <cell r="C1944"/>
          <cell r="D1944" t="str">
            <v>TEMPO SOFT PACK FACIAL NEUTRAL 480S X 36 PCS</v>
          </cell>
        </row>
        <row r="1945">
          <cell r="B1945" t="str">
            <v>V1012102048010</v>
          </cell>
          <cell r="C1945"/>
          <cell r="D1945" t="str">
            <v>VINDA SOFT PACK DELUXE FACIAL M 480S X 36 PCS</v>
          </cell>
        </row>
        <row r="1946">
          <cell r="B1946" t="str">
            <v>V1011101100110</v>
          </cell>
          <cell r="C1946"/>
          <cell r="D1946" t="str">
            <v>TEMPO PRESTIGE TOILET NEUTRAL 1300S X 6 PCS</v>
          </cell>
        </row>
        <row r="1947">
          <cell r="B1947" t="str">
            <v>V1012101015010</v>
          </cell>
          <cell r="C1947"/>
          <cell r="D1947" t="str">
            <v>VINDA SOFT PACK DELUXE FACIAL S 150S X 96 PCS</v>
          </cell>
        </row>
        <row r="1948">
          <cell r="B1948" t="str">
            <v>V1040102048010</v>
          </cell>
          <cell r="C1948"/>
          <cell r="D1948" t="str">
            <v>TEMPO SOFT PACK FACIAL PEAR BLOSSOM 480S X 36 PCS</v>
          </cell>
        </row>
        <row r="1949">
          <cell r="B1949" t="str">
            <v>V1012003000810</v>
          </cell>
          <cell r="C1949"/>
          <cell r="D1949" t="str">
            <v>DR.P CLASSIC PLUS XL 8S X 12 PCS</v>
          </cell>
        </row>
        <row r="1950">
          <cell r="B1950" t="str">
            <v>V1022100008010</v>
          </cell>
          <cell r="C1950"/>
          <cell r="D1950" t="str">
            <v>VINDA KITCHEN TOWEL DELUXE DAPUR 240S X 12 PCS</v>
          </cell>
        </row>
        <row r="1951">
          <cell r="B1951" t="str">
            <v>V1012101048010</v>
          </cell>
          <cell r="C1951"/>
          <cell r="D1951" t="str">
            <v>VINDA SOFT PACK DELUXE FACIAL S 480S X 36 PCS</v>
          </cell>
        </row>
        <row r="1952">
          <cell r="B1952" t="str">
            <v>V1032100025010</v>
          </cell>
          <cell r="C1952"/>
          <cell r="D1952" t="str">
            <v>VINDA DELUXE TOILET ROLLS 250S X 27 PCS</v>
          </cell>
        </row>
        <row r="1953">
          <cell r="B1953" t="str">
            <v>V1040101012610</v>
          </cell>
          <cell r="C1953"/>
          <cell r="D1953" t="str">
            <v>TEMPO SOFT PACK FACIAL NEUTRAL 126S X 20 PCS</v>
          </cell>
        </row>
        <row r="1954">
          <cell r="B1954" t="str">
            <v>V1050102012610</v>
          </cell>
          <cell r="C1954"/>
          <cell r="D1954" t="str">
            <v>TEMPO HANKY FACIAL PEAR BLOSSOM 126S X 20 PCS</v>
          </cell>
        </row>
        <row r="1955">
          <cell r="B1955" t="str">
            <v>P3021001100120</v>
          </cell>
          <cell r="C1955"/>
          <cell r="D1955" t="str">
            <v>GOLDENFIL CRUNCHY CHEESE 1KG X 12 PCS</v>
          </cell>
        </row>
        <row r="1956">
          <cell r="B1956" t="str">
            <v>P3044100050020</v>
          </cell>
          <cell r="C1956"/>
          <cell r="D1956" t="str">
            <v>PRIMSFOOD GULA DONAT (GONAT) 500GR X 20 PCS</v>
          </cell>
        </row>
        <row r="1957">
          <cell r="B1957" t="str">
            <v>26031010450030B</v>
          </cell>
          <cell r="C1957"/>
          <cell r="D1957" t="str">
            <v>B&gt; NU GTEA HONEY 24BTL X 450ML "BT101402"BV02</v>
          </cell>
        </row>
        <row r="1958">
          <cell r="B1958" t="str">
            <v>76093030015003</v>
          </cell>
          <cell r="C1958"/>
          <cell r="D1958" t="str">
            <v>CLOUD9 CRUNCHY VANILLA 144 PCS X 11GR +2"C914"</v>
          </cell>
        </row>
        <row r="1959">
          <cell r="B1959" t="str">
            <v>26034020450011</v>
          </cell>
          <cell r="C1959"/>
          <cell r="D1959" t="str">
            <v>NU TEA ROYAL JASMINE 24BTLX450ML PRM"PT101404"BV23</v>
          </cell>
        </row>
        <row r="1960">
          <cell r="B1960" t="str">
            <v>26034030450011</v>
          </cell>
          <cell r="C1960"/>
          <cell r="D1960" t="str">
            <v>NU TEA LESS SUGAR 24BTL X 450ML PRMO"PT101403"BV22</v>
          </cell>
        </row>
        <row r="1961">
          <cell r="B1961" t="str">
            <v>26034040450011</v>
          </cell>
          <cell r="C1961"/>
          <cell r="D1961" t="str">
            <v>NU TEA YOGURT TEA 24BTL X 450ML PRMO"PT101405"BV24</v>
          </cell>
        </row>
        <row r="1962">
          <cell r="B1962" t="str">
            <v>26034050330011</v>
          </cell>
          <cell r="C1962"/>
          <cell r="D1962" t="str">
            <v>NU TEA MILK TEA ORI 24BTLX330ML PRMO"PT103207"BV25</v>
          </cell>
        </row>
        <row r="1963">
          <cell r="B1963" t="str">
            <v>26034060330011</v>
          </cell>
          <cell r="C1963"/>
          <cell r="D1963" t="str">
            <v>NU TEA TEH TARIK 24BTL X 330ML PRMO"PT103208"BV26"</v>
          </cell>
        </row>
        <row r="1964">
          <cell r="B1964" t="str">
            <v>26010010065010</v>
          </cell>
          <cell r="C1964"/>
          <cell r="D1964" t="str">
            <v>NDB AYAM BAWANG 40BAG X 65GR "FN101101"ND01</v>
          </cell>
        </row>
        <row r="1965">
          <cell r="B1965" t="str">
            <v>26010020070010</v>
          </cell>
          <cell r="C1965"/>
          <cell r="D1965" t="str">
            <v>NDB SEMUR A.PEDAS 40BAG X 70GR "FN101102"ND02</v>
          </cell>
        </row>
        <row r="1966">
          <cell r="B1966" t="str">
            <v>26010030070010</v>
          </cell>
          <cell r="C1966"/>
          <cell r="D1966" t="str">
            <v>NDB SUP TOMAT PDS 40BAG X 70GR "FN101103"ND03</v>
          </cell>
        </row>
        <row r="1967">
          <cell r="B1967" t="str">
            <v>26010040070010</v>
          </cell>
          <cell r="C1967"/>
          <cell r="D1967" t="str">
            <v>NDB GULAI A.PEDAS 40BAG X 70GR "FN101104"ND04</v>
          </cell>
        </row>
        <row r="1968">
          <cell r="B1968" t="str">
            <v>26010050070010</v>
          </cell>
          <cell r="C1968"/>
          <cell r="D1968" t="str">
            <v>NDB GORENG 40BAG X 70GR "FN101115"ND05</v>
          </cell>
        </row>
        <row r="1969">
          <cell r="B1969" t="str">
            <v>26010070080010</v>
          </cell>
          <cell r="C1969"/>
          <cell r="D1969" t="str">
            <v>NDB S.PEDAS NMPOL 40BAG X 80GR "FN101114"ND07</v>
          </cell>
        </row>
        <row r="1970">
          <cell r="B1970" t="str">
            <v>26010090085010</v>
          </cell>
          <cell r="C1970"/>
          <cell r="D1970" t="str">
            <v>NDB G.A.PDS LIMAU 40BAG X 85GR "FN101106"ND09</v>
          </cell>
        </row>
        <row r="1971">
          <cell r="B1971" t="str">
            <v>26010110070011</v>
          </cell>
          <cell r="C1971"/>
          <cell r="D1971" t="str">
            <v>NDB SOTO AYAM 40BAG X 70GR "FN101109"ND36"</v>
          </cell>
        </row>
        <row r="1972">
          <cell r="B1972" t="str">
            <v>76170030189000</v>
          </cell>
          <cell r="C1972"/>
          <cell r="D1972" t="str">
            <v>LEXUS COOKIES ORIGINAL 12 PCS X 189GR "LX03"</v>
          </cell>
        </row>
        <row r="1973">
          <cell r="B1973" t="str">
            <v>13025050000000</v>
          </cell>
          <cell r="C1973"/>
          <cell r="D1973" t="str">
            <v>EN ALK BP4 E92 AAA MAX 48 PACK"ENA14</v>
          </cell>
        </row>
        <row r="1974">
          <cell r="B1974" t="str">
            <v>F5110005000010</v>
          </cell>
          <cell r="C1974"/>
          <cell r="D1974" t="str">
            <v>FS MT POPJUSS MELON 20GR X 120 PCS</v>
          </cell>
        </row>
        <row r="1975">
          <cell r="B1975" t="str">
            <v>F5190006080010</v>
          </cell>
          <cell r="C1975"/>
          <cell r="D1975" t="str">
            <v>FS MT PRIMALINE FRUITY LYCHEE 800GR X 10 BAG</v>
          </cell>
        </row>
        <row r="1976">
          <cell r="B1976" t="str">
            <v>26010170080010</v>
          </cell>
          <cell r="C1976"/>
          <cell r="D1976" t="str">
            <v>NDB S.PDAS NMPOL AYM PDAS 40BAGX80GR"FN101117"ND28</v>
          </cell>
        </row>
        <row r="1977">
          <cell r="B1977" t="str">
            <v>26020010060020</v>
          </cell>
          <cell r="C1977"/>
          <cell r="D1977" t="str">
            <v>NDC AYAM BAWANG 12CUP X 60GR "FN101217"ND13</v>
          </cell>
        </row>
        <row r="1978">
          <cell r="B1978" t="str">
            <v>26020040060020</v>
          </cell>
          <cell r="C1978"/>
          <cell r="D1978" t="str">
            <v>NDC GULAI A.PEDAS 12CUP X 60GR "FN101220"ND14</v>
          </cell>
        </row>
        <row r="1979">
          <cell r="B1979" t="str">
            <v>26020120060020</v>
          </cell>
          <cell r="C1979"/>
          <cell r="D1979" t="str">
            <v>NDC KARI AYAM 12CUP X 60GR "FN101216"ND16</v>
          </cell>
        </row>
        <row r="1980">
          <cell r="B1980" t="str">
            <v>26020130060020</v>
          </cell>
          <cell r="C1980"/>
          <cell r="D1980" t="str">
            <v>NDC BASO SAPI 12CUP X 60GR "FN101219"ND17</v>
          </cell>
        </row>
        <row r="1981">
          <cell r="B1981" t="str">
            <v>26021010060020</v>
          </cell>
          <cell r="C1981"/>
          <cell r="D1981" t="str">
            <v>NDC N AYAM BAWANG 12 CUP X 60GR "DN101211"ND24"</v>
          </cell>
        </row>
        <row r="1982">
          <cell r="B1982" t="str">
            <v>26021110060020</v>
          </cell>
          <cell r="C1982"/>
          <cell r="D1982" t="str">
            <v>NDC N SOTO AYAM 12 CUP X 60GR "DN101212"ND25"</v>
          </cell>
        </row>
        <row r="1983">
          <cell r="B1983" t="str">
            <v>26021160080020</v>
          </cell>
          <cell r="C1983"/>
          <cell r="D1983" t="str">
            <v>NDC N FRIED NAMPOL 12 CUP X 80GR "DN101216"ND27"</v>
          </cell>
        </row>
        <row r="1984">
          <cell r="B1984" t="str">
            <v>26050120080020</v>
          </cell>
          <cell r="C1984"/>
          <cell r="D1984" t="str">
            <v>NDC N KARI AYAM 12CUP X 60GR "DN101210"ND21</v>
          </cell>
        </row>
        <row r="1985">
          <cell r="B1985" t="str">
            <v>13025040000000</v>
          </cell>
          <cell r="C1985"/>
          <cell r="D1985" t="str">
            <v>EN ALK BP4 E91 AA MAX 48 PACK"ENA12</v>
          </cell>
        </row>
        <row r="1986">
          <cell r="B1986" t="str">
            <v>F5110007000010</v>
          </cell>
          <cell r="C1986"/>
          <cell r="D1986" t="str">
            <v>FS MT POPJUSS TARO 20GR X 120 PCS</v>
          </cell>
        </row>
        <row r="1987">
          <cell r="B1987" t="str">
            <v>F5131002000010</v>
          </cell>
          <cell r="C1987"/>
          <cell r="D1987" t="str">
            <v>FS MT SILKY PUDDING CHOCOLATE 110GR X 24 PCH</v>
          </cell>
        </row>
        <row r="1988">
          <cell r="B1988" t="str">
            <v>F5160007000010</v>
          </cell>
          <cell r="C1988"/>
          <cell r="D1988" t="str">
            <v>FS MT TOP ICE CHOCO CHEESE 7GR X 720 PCS</v>
          </cell>
        </row>
        <row r="1989">
          <cell r="B1989" t="str">
            <v>F5190007080010</v>
          </cell>
          <cell r="C1989"/>
          <cell r="D1989" t="str">
            <v>FS MT PRIMALINE GREEN TEA MATCHA 800GR X 10 BAG</v>
          </cell>
        </row>
        <row r="1990">
          <cell r="B1990" t="str">
            <v>F5104015000010</v>
          </cell>
          <cell r="C1990"/>
          <cell r="D1990" t="str">
            <v>FS MT POP ICE UYU MATCHA 25GR X 250 PCS</v>
          </cell>
        </row>
        <row r="1991">
          <cell r="B1991" t="str">
            <v>17011020150000</v>
          </cell>
          <cell r="C1991"/>
          <cell r="D1991" t="str">
            <v>KUACI REBO MILK 48 PCS X 120GR/140GR"KR12</v>
          </cell>
        </row>
        <row r="1992">
          <cell r="B1992" t="str">
            <v>26050150080020</v>
          </cell>
          <cell r="C1992"/>
          <cell r="D1992" t="str">
            <v>NDC N G.AYMPDSLMAU 12CUP X 80GR "DN101215"ND23</v>
          </cell>
        </row>
        <row r="1993">
          <cell r="B1993" t="str">
            <v>26034070450010</v>
          </cell>
          <cell r="C1993"/>
          <cell r="D1993" t="str">
            <v>NU TEA ICE LYCHEE TEA 24BTL X 450ML "BT107401"BV27"</v>
          </cell>
        </row>
        <row r="1994">
          <cell r="B1994" t="str">
            <v>26031200450030</v>
          </cell>
          <cell r="C1994"/>
          <cell r="D1994" t="str">
            <v>NU GTEA BERRY CRUSH 24BTL X 450ML "BT105402"BV39"</v>
          </cell>
        </row>
        <row r="1995">
          <cell r="B1995" t="str">
            <v>26032060330031</v>
          </cell>
          <cell r="C1995"/>
          <cell r="D1995" t="str">
            <v>NU MTEA C.HAZELTEA 24BTLX330ML PRMO"PT103209"BV18</v>
          </cell>
        </row>
        <row r="1996">
          <cell r="B1996" t="str">
            <v>26034070450010B</v>
          </cell>
          <cell r="C1996"/>
          <cell r="D1996" t="str">
            <v>B&gt;NU TEA ICE LYCHEE TEA 24BTLX450ML "BT107401"BV27</v>
          </cell>
        </row>
        <row r="1997">
          <cell r="B1997" t="str">
            <v>26032190330030</v>
          </cell>
          <cell r="C1997"/>
          <cell r="D1997" t="str">
            <v>NU MTEA MATCHA LATTE 24BTL X 330ML "BT103206"BV38"</v>
          </cell>
        </row>
        <row r="1998">
          <cell r="B1998" t="str">
            <v>A1092007042510</v>
          </cell>
          <cell r="C1998"/>
          <cell r="D1998" t="str">
            <v>ABC SIRUP SQUASH C.PANDAN 425 ML X 12 BTL</v>
          </cell>
        </row>
        <row r="1999">
          <cell r="B1999" t="str">
            <v>F5100012000010</v>
          </cell>
          <cell r="C1999"/>
          <cell r="D1999" t="str">
            <v>FS MT POP ICE CREAM CHEESE 25GR X 250 PCS</v>
          </cell>
        </row>
        <row r="2000">
          <cell r="B2000" t="str">
            <v>76220010300000</v>
          </cell>
          <cell r="C2000"/>
          <cell r="D2000" t="str">
            <v>MUNCHYS CRACKERS CREAM CRACKER 12 PCS X 300G"MC02"</v>
          </cell>
        </row>
        <row r="2001">
          <cell r="B2001" t="str">
            <v>F5104016000010</v>
          </cell>
          <cell r="C2001"/>
          <cell r="D2001" t="str">
            <v>FS MT POP ICE UYU MATCHA COOKIES 25GR X 250 PCS</v>
          </cell>
        </row>
        <row r="2002">
          <cell r="B2002" t="str">
            <v>F5131003000010</v>
          </cell>
          <cell r="C2002"/>
          <cell r="D2002" t="str">
            <v>FS MT SILKY PUDDING GUM 110GR X 24 PCH</v>
          </cell>
        </row>
        <row r="2003">
          <cell r="B2003" t="str">
            <v>F5131102000010</v>
          </cell>
          <cell r="C2003"/>
          <cell r="D2003" t="str">
            <v>FS MT SILKY PUDDING BOX BISCUIT 155GR X 12 PCS</v>
          </cell>
        </row>
        <row r="2004">
          <cell r="B2004" t="str">
            <v>F5104018000010</v>
          </cell>
          <cell r="C2004"/>
          <cell r="D2004" t="str">
            <v>FS MT POP ICE UYU STRAWBERRY 25GR X 250 PCS</v>
          </cell>
        </row>
        <row r="2005">
          <cell r="B2005" t="str">
            <v>F5160008000010</v>
          </cell>
          <cell r="C2005"/>
          <cell r="D2005" t="str">
            <v>FS MT TOP ICE CHOCO ICE 7GR X 720 PCS</v>
          </cell>
        </row>
        <row r="2006">
          <cell r="B2006" t="str">
            <v>F5190008062510</v>
          </cell>
          <cell r="C2006"/>
          <cell r="D2006" t="str">
            <v>FS MT PRIMALINE LEMONADE TEA 625GR X 12 BAG</v>
          </cell>
        </row>
        <row r="2007">
          <cell r="B2007" t="str">
            <v>F5121001000010</v>
          </cell>
          <cell r="C2007"/>
          <cell r="D2007" t="str">
            <v>FS MT PUDDING LAPIS COCOPANDAN 100GR X 36 PCH</v>
          </cell>
        </row>
        <row r="2008">
          <cell r="B2008" t="str">
            <v>17011030070000</v>
          </cell>
          <cell r="C2008"/>
          <cell r="D2008" t="str">
            <v>KUACI REBO CARAMEL 48 PCS X 60GR/70GR"KR15</v>
          </cell>
        </row>
        <row r="2009">
          <cell r="B2009" t="str">
            <v>F5100025000010</v>
          </cell>
          <cell r="C2009"/>
          <cell r="D2009" t="str">
            <v>FS MT POP ICE STRAWBERRY 25GR X 250 PCS</v>
          </cell>
        </row>
        <row r="2010">
          <cell r="B2010" t="str">
            <v>F5010004000010</v>
          </cell>
          <cell r="C2010"/>
          <cell r="D2010" t="str">
            <v>FS MT AGARASA VANILLA 10GR X 72 PCS</v>
          </cell>
        </row>
        <row r="2011">
          <cell r="B2011" t="str">
            <v>76210030390000</v>
          </cell>
          <cell r="C2011"/>
          <cell r="D2011" t="str">
            <v>OAT CRUNCH STRWBRY&amp;B.CRRNT 12 PCS X 390G "OAT08"</v>
          </cell>
        </row>
        <row r="2012">
          <cell r="B2012" t="str">
            <v>F5131104000010</v>
          </cell>
          <cell r="C2012"/>
          <cell r="D2012" t="str">
            <v>FS MT SILKY PUDDING BOX GUM 155GR X 12 PCS</v>
          </cell>
        </row>
        <row r="2013">
          <cell r="B2013" t="str">
            <v>18014010030000</v>
          </cell>
          <cell r="C2013"/>
          <cell r="D2013" t="str">
            <v>CHOCO BUTTERFLY CHOCOLATE 72 PCS X 30GR"CC05</v>
          </cell>
        </row>
        <row r="2014">
          <cell r="B2014" t="str">
            <v>13087050000000</v>
          </cell>
          <cell r="C2014"/>
          <cell r="D2014" t="str">
            <v>EV BATT SW12 1215 HITAM AA 48 PACK"EVB08</v>
          </cell>
        </row>
        <row r="2015">
          <cell r="B2015" t="str">
            <v>C1120000000040</v>
          </cell>
          <cell r="C2015"/>
          <cell r="D2015" t="str">
            <v>CB GIFT X 6 BOX</v>
          </cell>
        </row>
        <row r="2016">
          <cell r="B2016" t="str">
            <v>F5082009000010</v>
          </cell>
          <cell r="C2016"/>
          <cell r="D2016" t="str">
            <v>FS MT NUTRIJELL EKONOMI KURMA 10GR X 144 PCS</v>
          </cell>
        </row>
        <row r="2017">
          <cell r="B2017" t="str">
            <v>F5190009080010</v>
          </cell>
          <cell r="C2017"/>
          <cell r="D2017" t="str">
            <v>FS MT PRIMALINE LYCHEE 800GR X 10 BAG</v>
          </cell>
        </row>
        <row r="2018">
          <cell r="B2018" t="str">
            <v>F5104017000010</v>
          </cell>
          <cell r="C2018"/>
          <cell r="D2018" t="str">
            <v>FS MT POP ICE UYU PISANG 25GR X 250 PCS</v>
          </cell>
        </row>
        <row r="2019">
          <cell r="B2019" t="str">
            <v>F5110004000010</v>
          </cell>
          <cell r="C2019"/>
          <cell r="D2019" t="str">
            <v>FS MT POPJUSS MANGGA 20GR X 120 PCS</v>
          </cell>
        </row>
        <row r="2020">
          <cell r="B2020" t="str">
            <v>F5100024000010</v>
          </cell>
          <cell r="C2020"/>
          <cell r="D2020" t="str">
            <v>FS MT POP ICE SIRSAK 25GR X 250 PCS</v>
          </cell>
        </row>
        <row r="2021">
          <cell r="B2021" t="str">
            <v>F5071001000010</v>
          </cell>
          <cell r="C2021"/>
          <cell r="D2021" t="str">
            <v>FS MT NUTRICAKE BROWNIES CHOCOLATE 230GR X 36 PCH</v>
          </cell>
        </row>
        <row r="2022">
          <cell r="B2022" t="str">
            <v>F5080012000010</v>
          </cell>
          <cell r="C2022"/>
          <cell r="D2022" t="str">
            <v>FS MT NUTRIJELL MANGGA 15GR X 144 PCS</v>
          </cell>
        </row>
        <row r="2023">
          <cell r="B2023" t="str">
            <v>F5100103000010</v>
          </cell>
          <cell r="C2023"/>
          <cell r="D2023" t="str">
            <v>FS MT POP ICE BOX MANGGA 25GR X 240 PCS</v>
          </cell>
        </row>
        <row r="2024">
          <cell r="B2024" t="str">
            <v>F5131007000010</v>
          </cell>
          <cell r="C2024"/>
          <cell r="D2024" t="str">
            <v>FS MT SILKY PUDDING TARO 110GR X 24 PCH</v>
          </cell>
        </row>
        <row r="2025">
          <cell r="B2025" t="str">
            <v>F5131105000010</v>
          </cell>
          <cell r="C2025"/>
          <cell r="D2025" t="str">
            <v>FS MT SILKY PUDDING BOX LECI 155GR X 12 PCS</v>
          </cell>
        </row>
        <row r="2026">
          <cell r="B2026" t="str">
            <v>18031090330000</v>
          </cell>
          <cell r="C2026"/>
          <cell r="D2026" t="str">
            <v>FOODS BELLA SPREAD CASHEW 12 PCS X 330GR"FB08</v>
          </cell>
        </row>
        <row r="2027">
          <cell r="B2027" t="str">
            <v>F5201001000010</v>
          </cell>
          <cell r="C2027"/>
          <cell r="D2027" t="str">
            <v>FS MT AGARIA EKONOMIS CHOCOLATE 7GR X 288 PCS</v>
          </cell>
        </row>
        <row r="2028">
          <cell r="B2028" t="str">
            <v>F5080002000010</v>
          </cell>
          <cell r="C2028"/>
          <cell r="D2028" t="str">
            <v>FS MT NUTRIJELL ANGGUR 15GR X 144 PCS</v>
          </cell>
        </row>
        <row r="2029">
          <cell r="B2029" t="str">
            <v>76020010015000</v>
          </cell>
          <cell r="C2029"/>
          <cell r="D2029" t="str">
            <v>PIATTOS SAPI PANGGANG 60 PCS X 15GR"PIAS15</v>
          </cell>
        </row>
        <row r="2030">
          <cell r="B2030" t="str">
            <v>F5080013000010</v>
          </cell>
          <cell r="C2030"/>
          <cell r="D2030" t="str">
            <v>FS MT NUTRIJELL MANGGA GEDONG 15GR X 144 PCS</v>
          </cell>
        </row>
        <row r="2031">
          <cell r="B2031" t="str">
            <v>F5082010000010</v>
          </cell>
          <cell r="C2031"/>
          <cell r="D2031" t="str">
            <v>FS MT NUTRIJELL EKONOMI LECI 10GR X 144 PCS</v>
          </cell>
        </row>
        <row r="2032">
          <cell r="B2032" t="str">
            <v>F5104019000010</v>
          </cell>
          <cell r="C2032"/>
          <cell r="D2032" t="str">
            <v>FS MT POP ICE UYU TARO 25GR X 250 PCS</v>
          </cell>
        </row>
        <row r="2033">
          <cell r="B2033" t="str">
            <v>F5171006100110</v>
          </cell>
          <cell r="C2033"/>
          <cell r="D2033" t="str">
            <v>FS MT BUBBLE POP BULKY ROYAL CHOCOLATE 1KG X 10 BAG</v>
          </cell>
        </row>
        <row r="2034">
          <cell r="B2034" t="str">
            <v>F5121002000010</v>
          </cell>
          <cell r="C2034"/>
          <cell r="D2034" t="str">
            <v>FS MT PUDDING LAPIS GULA JAWA 100GR X 36 PCH</v>
          </cell>
        </row>
        <row r="2035">
          <cell r="B2035" t="str">
            <v>F5190010080010</v>
          </cell>
          <cell r="C2035"/>
          <cell r="D2035" t="str">
            <v>FS MT PRIMALINE MANGO 800GR X 10 BAG</v>
          </cell>
        </row>
        <row r="2036">
          <cell r="B2036" t="str">
            <v>13021010000000</v>
          </cell>
          <cell r="C2036"/>
          <cell r="D2036" t="str">
            <v>EN ALK BP1 522 9V 144 PACK"ENA01</v>
          </cell>
        </row>
        <row r="2037">
          <cell r="B2037" t="str">
            <v>F5150001000010</v>
          </cell>
          <cell r="C2037"/>
          <cell r="D2037" t="str">
            <v>FS MT THE TJAP SOLO GREEN TEA 20GR X 150 PCS</v>
          </cell>
        </row>
        <row r="2038">
          <cell r="B2038" t="str">
            <v>F5160012000010</v>
          </cell>
          <cell r="C2038"/>
          <cell r="D2038" t="str">
            <v>FS MT TOP ICE GULA AREN 7GR X 720 PCS</v>
          </cell>
        </row>
        <row r="2039">
          <cell r="B2039" t="str">
            <v>17011030150000</v>
          </cell>
          <cell r="C2039"/>
          <cell r="D2039" t="str">
            <v>KUACI REBO CARAMEL 48 PCS X 120GR/140GR"KR16</v>
          </cell>
        </row>
        <row r="2040">
          <cell r="B2040" t="str">
            <v>F5201002000010</v>
          </cell>
          <cell r="C2040"/>
          <cell r="D2040" t="str">
            <v>FS MT AGARIA EKONOMIS HIJAU 7GR X 288 PCS</v>
          </cell>
        </row>
        <row r="2041">
          <cell r="B2041" t="str">
            <v>F5080014000010</v>
          </cell>
          <cell r="C2041"/>
          <cell r="D2041" t="str">
            <v>FS MT NUTRIJELL MELON 15GR X 144 PCS</v>
          </cell>
        </row>
        <row r="2042">
          <cell r="B2042" t="str">
            <v>76020010120000</v>
          </cell>
          <cell r="C2042"/>
          <cell r="D2042" t="str">
            <v>PIATTOS SAPI PANGGANG 16 PCS X 120GR"PIAX01</v>
          </cell>
        </row>
        <row r="2043">
          <cell r="B2043" t="str">
            <v>18031100330000</v>
          </cell>
          <cell r="C2043"/>
          <cell r="D2043" t="str">
            <v>FOODS BELLA SPRED CHASWENUT 12 PCS X 330GR"FB09</v>
          </cell>
        </row>
        <row r="2044">
          <cell r="B2044" t="str">
            <v>F5080003000010</v>
          </cell>
          <cell r="C2044"/>
          <cell r="D2044" t="str">
            <v>FS MT NUTRIJELL CHOCOLATE 30GR X 144 PCS</v>
          </cell>
        </row>
        <row r="2045">
          <cell r="B2045" t="str">
            <v>F5082011000010</v>
          </cell>
          <cell r="C2045"/>
          <cell r="D2045" t="str">
            <v>FS MT NUTRIJELL EKONOMI MANGGA 10GR X 144 PCS</v>
          </cell>
        </row>
        <row r="2046">
          <cell r="B2046" t="str">
            <v>F5100104000010</v>
          </cell>
          <cell r="C2046"/>
          <cell r="D2046" t="str">
            <v>FS MT POP ICE BOX STRAWBERRY 25GR X 240 PCS</v>
          </cell>
        </row>
        <row r="2047">
          <cell r="B2047" t="str">
            <v>F5100101000010</v>
          </cell>
          <cell r="C2047"/>
          <cell r="D2047" t="str">
            <v>FS MT POP ICE BOX ALPUKAT 25GR X 240 PCS</v>
          </cell>
        </row>
        <row r="2048">
          <cell r="B2048" t="str">
            <v>F5123002000010</v>
          </cell>
          <cell r="C2048"/>
          <cell r="D2048" t="str">
            <v>FS MT PUDDING SUSU CAPPUCINO 145GR X 36 PCH</v>
          </cell>
        </row>
        <row r="2049">
          <cell r="B2049" t="str">
            <v>F5131004000010</v>
          </cell>
          <cell r="C2049"/>
          <cell r="D2049" t="str">
            <v>FS MT SILKY PUDDING LECI 110GR X 24 PCH</v>
          </cell>
        </row>
        <row r="2050">
          <cell r="B2050" t="str">
            <v>F5131106000010</v>
          </cell>
          <cell r="C2050"/>
          <cell r="D2050" t="str">
            <v>FS MT SILKY PUDDING BOX PEACH 155GR X 12 PCS</v>
          </cell>
        </row>
        <row r="2051">
          <cell r="B2051" t="str">
            <v>F5171007050010</v>
          </cell>
          <cell r="C2051"/>
          <cell r="D2051" t="str">
            <v>FS MT BUBBLE POP BULKY TARO 500GR X 20 BAG</v>
          </cell>
        </row>
        <row r="2052">
          <cell r="B2052" t="str">
            <v>13025040000002</v>
          </cell>
          <cell r="C2052"/>
          <cell r="D2052" t="str">
            <v>EN ALK BP4 E91 AA MAX 96 PACK +2"ENA13</v>
          </cell>
        </row>
        <row r="2053">
          <cell r="B2053" t="str">
            <v>F5201003000010</v>
          </cell>
          <cell r="C2053"/>
          <cell r="D2053" t="str">
            <v>FS MT AGARIA EKONOMIS MERAH 7GR X 288 PCS</v>
          </cell>
        </row>
        <row r="2054">
          <cell r="B2054" t="str">
            <v>F5080004000010</v>
          </cell>
          <cell r="C2054"/>
          <cell r="D2054" t="str">
            <v>FS MT NUTRIJELL CINCAU HITAM 15GR X 144 PCS</v>
          </cell>
        </row>
        <row r="2055">
          <cell r="B2055" t="str">
            <v>F5160016000010</v>
          </cell>
          <cell r="C2055"/>
          <cell r="D2055" t="str">
            <v>FS MT TOP ICE MANGGA 7GR X 720 PCS</v>
          </cell>
        </row>
        <row r="2056">
          <cell r="B2056" t="str">
            <v>F5082012000010</v>
          </cell>
          <cell r="C2056"/>
          <cell r="D2056" t="str">
            <v>FS MT NUTRIJELL EKONOMI MELON 10GR X 144 PCS</v>
          </cell>
        </row>
        <row r="2057">
          <cell r="B2057" t="str">
            <v>F5190012080010</v>
          </cell>
          <cell r="C2057"/>
          <cell r="D2057" t="str">
            <v>FS MT PRIMALINE PLAIN AVOCADO 800GR X 10 BAG</v>
          </cell>
        </row>
        <row r="2058">
          <cell r="B2058" t="str">
            <v>F5140010000010</v>
          </cell>
          <cell r="C2058"/>
          <cell r="D2058" t="str">
            <v>FS MT TEH SISRI ORIGINAL 8GR X 720 PCS</v>
          </cell>
        </row>
        <row r="2059">
          <cell r="B2059" t="str">
            <v>17011060070000</v>
          </cell>
          <cell r="C2059"/>
          <cell r="D2059" t="str">
            <v>KUACI REBO GREEN TEA 48 PCS X 60GR/70GR"KR18</v>
          </cell>
        </row>
        <row r="2060">
          <cell r="B2060" t="str">
            <v>F5123003000010</v>
          </cell>
          <cell r="C2060"/>
          <cell r="D2060" t="str">
            <v>FS MT PUDDING SUSU CARAMEL 142GR X 36 PCH</v>
          </cell>
        </row>
        <row r="2061">
          <cell r="B2061" t="str">
            <v>18031110330000</v>
          </cell>
          <cell r="C2061"/>
          <cell r="D2061" t="str">
            <v>FOODS BELLA SPREAD CHEESE 12 PCS X 330GR"FB10</v>
          </cell>
        </row>
        <row r="2062">
          <cell r="B2062" t="str">
            <v>F5131107000010</v>
          </cell>
          <cell r="C2062"/>
          <cell r="D2062" t="str">
            <v>FS MT SILKY PUDDING BOX STRAWBERRY 155GR X 12 PCS</v>
          </cell>
        </row>
        <row r="2063">
          <cell r="B2063" t="str">
            <v>F5160009000010</v>
          </cell>
          <cell r="C2063"/>
          <cell r="D2063" t="str">
            <v>FS MT TOP ICE CHOCO WAFER 7GR X 720 PCS</v>
          </cell>
        </row>
        <row r="2064">
          <cell r="B2064" t="str">
            <v>76180010190000</v>
          </cell>
          <cell r="C2064"/>
          <cell r="D2064" t="str">
            <v>LEXUS SANDWICH CHOCOLATE 12 PCS X 190GR "LX05"</v>
          </cell>
        </row>
        <row r="2065">
          <cell r="B2065" t="str">
            <v>13062020700000</v>
          </cell>
          <cell r="C2065"/>
          <cell r="D2065" t="str">
            <v>EN RCH BATT BP2 NH12 AAA 36 PACK X 700 MAH"ENRB02</v>
          </cell>
        </row>
        <row r="2066">
          <cell r="B2066" t="str">
            <v>F5201004000010</v>
          </cell>
          <cell r="C2066"/>
          <cell r="D2066" t="str">
            <v>FS MT AGARIA EKONOMIS PUTIH 7GR X 288 PCS</v>
          </cell>
        </row>
        <row r="2067">
          <cell r="B2067" t="str">
            <v>F5190013050010</v>
          </cell>
          <cell r="C2067"/>
          <cell r="D2067" t="str">
            <v>FS MT PRIMALINE PLAIN JELLY POWDER 500GR X 16 BAG</v>
          </cell>
        </row>
        <row r="2068">
          <cell r="B2068" t="str">
            <v>18031120300000</v>
          </cell>
          <cell r="C2068"/>
          <cell r="D2068" t="str">
            <v>FOODS BELLA SPREAD TWIN.CHEESE 12 JAR X 330GR"FB11</v>
          </cell>
        </row>
        <row r="2069">
          <cell r="B2069" t="str">
            <v>F5100003000010</v>
          </cell>
          <cell r="C2069"/>
          <cell r="D2069" t="str">
            <v>FS MT POP ICE BLUEBERRY 25GR X 250 PCS</v>
          </cell>
        </row>
        <row r="2070">
          <cell r="B2070" t="str">
            <v>76020070120000</v>
          </cell>
          <cell r="C2070"/>
          <cell r="D2070" t="str">
            <v>PIATTOS SAMBAL GEPREK 16 PCS X 120GR"PIAX02</v>
          </cell>
        </row>
        <row r="2071">
          <cell r="B2071" t="str">
            <v>F5080005000010</v>
          </cell>
          <cell r="C2071"/>
          <cell r="D2071" t="str">
            <v>FS MT NUTRIJELL DARK CHOCO 24GR X 144 PCS</v>
          </cell>
        </row>
        <row r="2072">
          <cell r="B2072" t="str">
            <v>17011060150000</v>
          </cell>
          <cell r="C2072"/>
          <cell r="D2072" t="str">
            <v>KUACI REBO GREEN TEA 48 PCS X 120GR/140GR"KR19</v>
          </cell>
        </row>
        <row r="2073">
          <cell r="B2073" t="str">
            <v>F5080016000010</v>
          </cell>
          <cell r="C2073"/>
          <cell r="D2073" t="str">
            <v>FS MT NUTRIJELL PLAIN 15GR X 144 PCS</v>
          </cell>
        </row>
        <row r="2074">
          <cell r="B2074" t="str">
            <v>13062032000000</v>
          </cell>
          <cell r="C2074"/>
          <cell r="D2074" t="str">
            <v>EN RCH BATT BP2 NH15 AA 36 PACK X 2000 MAH"ENRB03</v>
          </cell>
        </row>
        <row r="2075">
          <cell r="B2075" t="str">
            <v>F5123004000010</v>
          </cell>
          <cell r="C2075"/>
          <cell r="D2075" t="str">
            <v>FS MT PUDDING SUSU CHOCOLATE 145GR X 36 PCH</v>
          </cell>
        </row>
        <row r="2076">
          <cell r="B2076" t="str">
            <v>F5131108000010</v>
          </cell>
          <cell r="C2076"/>
          <cell r="D2076" t="str">
            <v>FS MT SILKY PUDDING BOX TARO 155GR X 12 PCS</v>
          </cell>
        </row>
        <row r="2077">
          <cell r="B2077" t="str">
            <v>F5140003000010</v>
          </cell>
          <cell r="C2077"/>
          <cell r="D2077" t="str">
            <v>FS MT TEH SISRI CINCAU 8GR X 720 PCS</v>
          </cell>
        </row>
        <row r="2078">
          <cell r="B2078" t="str">
            <v>F5160015000010</v>
          </cell>
          <cell r="C2078"/>
          <cell r="D2078" t="str">
            <v>FS MT TOP ICE MALKIST KEJU 7GR X 720 PCS</v>
          </cell>
        </row>
        <row r="2079">
          <cell r="B2079" t="str">
            <v>F5160018000010</v>
          </cell>
          <cell r="C2079"/>
          <cell r="D2079" t="str">
            <v>FS MT TOP ICE MOCCA FREEZE 7GR X 720 PCS</v>
          </cell>
        </row>
        <row r="2080">
          <cell r="B2080" t="str">
            <v>13085100000000</v>
          </cell>
          <cell r="C2080"/>
          <cell r="D2080" t="str">
            <v>EV BATT SW2 950 PERAK 72 PACK"EVB14</v>
          </cell>
        </row>
        <row r="2081">
          <cell r="B2081" t="str">
            <v>18031130330000</v>
          </cell>
          <cell r="C2081"/>
          <cell r="D2081" t="str">
            <v>FOODS BELLA SPREAD CHOCOLATE 12 PCS X 330GR"FB12</v>
          </cell>
        </row>
        <row r="2082">
          <cell r="B2082" t="str">
            <v>F5010002000010</v>
          </cell>
          <cell r="C2082"/>
          <cell r="D2082" t="str">
            <v>FS MT AGARASA MELON 10GR X 72 PCS</v>
          </cell>
        </row>
        <row r="2083">
          <cell r="B2083" t="str">
            <v>F5080008000010</v>
          </cell>
          <cell r="C2083"/>
          <cell r="D2083" t="str">
            <v>FS MT NUTRIJELL KELAPA 15GR X 144 PCS</v>
          </cell>
        </row>
        <row r="2084">
          <cell r="B2084" t="str">
            <v>F5181002050010</v>
          </cell>
          <cell r="C2084"/>
          <cell r="D2084" t="str">
            <v>FS MT FROZZY POP BULKY AVOCADO 500GR X 20 BAG</v>
          </cell>
        </row>
        <row r="2085">
          <cell r="B2085" t="str">
            <v>F5010003000010</v>
          </cell>
          <cell r="C2085"/>
          <cell r="D2085" t="str">
            <v>FS MT AGARASA STRAWBERRY 10GR X 72 PCS</v>
          </cell>
        </row>
        <row r="2086">
          <cell r="B2086" t="str">
            <v>F5080017000010</v>
          </cell>
          <cell r="C2086"/>
          <cell r="D2086" t="str">
            <v>FS MT NUTRIJELL STRAWBERRY 15GR X 144 PCS</v>
          </cell>
        </row>
        <row r="2087">
          <cell r="B2087" t="str">
            <v>F5100001000010</v>
          </cell>
          <cell r="C2087"/>
          <cell r="D2087" t="str">
            <v>FS MT POP ICE ALPUKAT 25GR X 250 PCS</v>
          </cell>
        </row>
        <row r="2088">
          <cell r="B2088" t="str">
            <v>17011040150000</v>
          </cell>
          <cell r="C2088"/>
          <cell r="D2088" t="str">
            <v>KUACI REBO COCONUT 48 PCS X 120GR/140GR"KR22</v>
          </cell>
        </row>
        <row r="2089">
          <cell r="B2089" t="str">
            <v>F5100004000010</v>
          </cell>
          <cell r="C2089"/>
          <cell r="D2089" t="str">
            <v>FS MT POP ICE BUBBLE GUM 25GR X 250 PCS</v>
          </cell>
        </row>
        <row r="2090">
          <cell r="B2090" t="str">
            <v>F5101002000010</v>
          </cell>
          <cell r="C2090"/>
          <cell r="D2090" t="str">
            <v>FS MT POP ICE ACTIVE TORNADO SQUASH 25GR X 250 PCS</v>
          </cell>
        </row>
        <row r="2091">
          <cell r="B2091" t="str">
            <v>F5140004000010</v>
          </cell>
          <cell r="C2091"/>
          <cell r="D2091" t="str">
            <v>FS MT TEH SISRI FRUTEAZ GUMMY BERRY 8GR X 720 PCS</v>
          </cell>
        </row>
        <row r="2092">
          <cell r="B2092" t="str">
            <v>F5160010000010</v>
          </cell>
          <cell r="C2092"/>
          <cell r="D2092" t="str">
            <v>FS MT TOP ICE CHOCOLATE 7GR X 720 PCS</v>
          </cell>
        </row>
        <row r="2093">
          <cell r="B2093" t="str">
            <v>F5160014000010</v>
          </cell>
          <cell r="C2093"/>
          <cell r="D2093" t="str">
            <v>FS MT TOP ICE KOPI MOCCA 7GR X 720 PCS</v>
          </cell>
        </row>
        <row r="2094">
          <cell r="B2094" t="str">
            <v>F5190014080010</v>
          </cell>
          <cell r="C2094"/>
          <cell r="D2094" t="str">
            <v>FS MT PRIMALINE VANILLA 800GR X 10 BAG</v>
          </cell>
        </row>
        <row r="2095">
          <cell r="B2095" t="str">
            <v>76240010030000</v>
          </cell>
          <cell r="C2095"/>
          <cell r="D2095" t="str">
            <v>KING BEEF JAPANESE BBQ 30 PCS X 55GR KB01"</v>
          </cell>
        </row>
        <row r="2096">
          <cell r="B2096" t="str">
            <v>F5103001000010</v>
          </cell>
          <cell r="C2096"/>
          <cell r="D2096" t="str">
            <v>FS MT POP ICE SULTAN BROWN SUGAR 25GR X 250 PCS</v>
          </cell>
        </row>
        <row r="2097">
          <cell r="B2097" t="str">
            <v>F5040003000010</v>
          </cell>
          <cell r="C2097"/>
          <cell r="D2097" t="str">
            <v>FS MT JELLY SHAKE KELAPA 340ML X 12 BTL</v>
          </cell>
        </row>
        <row r="2098">
          <cell r="B2098" t="str">
            <v>F5040004000010</v>
          </cell>
          <cell r="C2098"/>
          <cell r="D2098" t="str">
            <v>FS MT JELLY SHAKE LECI 340ML X 12 BTL</v>
          </cell>
        </row>
        <row r="2099">
          <cell r="B2099" t="str">
            <v>F5181007050010</v>
          </cell>
          <cell r="C2099"/>
          <cell r="D2099" t="str">
            <v>FS MT FROZZY POP BULKY MANGGO 500GR X 20 BAG</v>
          </cell>
        </row>
        <row r="2100">
          <cell r="B2100" t="str">
            <v>P2047004015010</v>
          </cell>
          <cell r="C2100"/>
          <cell r="D2100" t="str">
            <v>CSBNCA HM P DEO B.SPRAY RED HYPED 150ML X 72 BTL</v>
          </cell>
        </row>
        <row r="2101">
          <cell r="B2101" t="str">
            <v>F5082001000010</v>
          </cell>
          <cell r="C2101"/>
          <cell r="D2101" t="str">
            <v>FS MT NUTRIJELL EKONOMI ANGGUR 10GR X 144 PCS</v>
          </cell>
        </row>
        <row r="2102">
          <cell r="B2102" t="str">
            <v>17011080140000</v>
          </cell>
          <cell r="C2102"/>
          <cell r="D2102" t="str">
            <v>KUACI REBO CAFFE LATTE 48 PCS X 120GR/140GR"KR24</v>
          </cell>
        </row>
        <row r="2103">
          <cell r="B2103" t="str">
            <v>F5080009000010</v>
          </cell>
          <cell r="C2103"/>
          <cell r="D2103" t="str">
            <v>FS MT NUTRIJELL KOPI 20GR X 144 PCS</v>
          </cell>
        </row>
        <row r="2104">
          <cell r="B2104" t="str">
            <v>F5091001000010</v>
          </cell>
          <cell r="C2104"/>
          <cell r="D2104" t="str">
            <v>FS MT OSHIHIRO HIGH JUICE ANGGUR X 144 PCS</v>
          </cell>
        </row>
        <row r="2105">
          <cell r="B2105" t="str">
            <v>F5100002000010</v>
          </cell>
          <cell r="C2105"/>
          <cell r="D2105" t="str">
            <v>FS MT POP ICE ANGGUR 25GR X 250 PCS</v>
          </cell>
        </row>
        <row r="2106">
          <cell r="B2106" t="str">
            <v>F5140005000010</v>
          </cell>
          <cell r="C2106"/>
          <cell r="D2106" t="str">
            <v>FS MT TEH SISRI FRUTEAZ STRAWBERRY 8GR X 720 PCS</v>
          </cell>
        </row>
        <row r="2107">
          <cell r="B2107" t="str">
            <v>F5160011000010</v>
          </cell>
          <cell r="C2107"/>
          <cell r="D2107" t="str">
            <v>FS MT TOP ICE DURIAN 7GR X 720 PCS</v>
          </cell>
        </row>
        <row r="2108">
          <cell r="B2108" t="str">
            <v>F5160017000010</v>
          </cell>
          <cell r="C2108"/>
          <cell r="D2108" t="str">
            <v>FS MT TOP ICE MELON 7GR X 720 PCS</v>
          </cell>
        </row>
        <row r="2109">
          <cell r="B2109" t="str">
            <v>76020110070000</v>
          </cell>
          <cell r="C2109"/>
          <cell r="D2109" t="str">
            <v>PIATTOS KOREAN SPICY CHESE 30 PCS X 70/68GR"PIAB10</v>
          </cell>
        </row>
        <row r="2110">
          <cell r="B2110" t="str">
            <v>F5103002000010</v>
          </cell>
          <cell r="C2110"/>
          <cell r="D2110" t="str">
            <v>FS MT POP ICE SULTAN CHEESU RED VELVET 25GR X 250 PCS</v>
          </cell>
        </row>
        <row r="2111">
          <cell r="B2111" t="str">
            <v>18031140330000</v>
          </cell>
          <cell r="C2111"/>
          <cell r="D2111" t="str">
            <v>FOODS BELLA SPREADTIRAMIZU 12 PCS X 330GR"FB13</v>
          </cell>
        </row>
        <row r="2112">
          <cell r="B2112" t="str">
            <v>13072040000000</v>
          </cell>
          <cell r="C2112"/>
          <cell r="D2112" t="str">
            <v>EN MINIATURE BP2 A76 240 PACK"ENM04</v>
          </cell>
        </row>
        <row r="2113">
          <cell r="B2113" t="str">
            <v>F5020003000010</v>
          </cell>
          <cell r="C2113"/>
          <cell r="D2113" t="str">
            <v>FS MT ANGET SARI WEDANG JAHE 24GR X 240 PCS</v>
          </cell>
        </row>
        <row r="2114">
          <cell r="B2114" t="str">
            <v>F5080010000010</v>
          </cell>
          <cell r="C2114"/>
          <cell r="D2114" t="str">
            <v>FS MT NUTRIJELL KURMA 15GR X 144 PCS</v>
          </cell>
        </row>
        <row r="2115">
          <cell r="B2115" t="str">
            <v>F5082002000010</v>
          </cell>
          <cell r="C2115"/>
          <cell r="D2115" t="str">
            <v>FS MT NUTRIJELL EKONOMI BLUEBERRY 10GR X 144 PCS</v>
          </cell>
        </row>
        <row r="2116">
          <cell r="B2116" t="str">
            <v>F5140006000010</v>
          </cell>
          <cell r="C2116"/>
          <cell r="D2116" t="str">
            <v>FS MT TEH SISRI GULA BATU 8GR X 720 PCS</v>
          </cell>
        </row>
        <row r="2117">
          <cell r="B2117" t="str">
            <v>41021000027010</v>
          </cell>
          <cell r="C2117"/>
          <cell r="D2117" t="str">
            <v>CRACKERS CREAM 180 X 27GR SCH "CK17-180"CR03</v>
          </cell>
        </row>
        <row r="2118">
          <cell r="B2118" t="str">
            <v>17011090140000</v>
          </cell>
          <cell r="C2118"/>
          <cell r="D2118" t="str">
            <v>KUACI REBO CHEESE 48 PCS X 120GR/140GR"KR25</v>
          </cell>
        </row>
        <row r="2119">
          <cell r="B2119" t="str">
            <v>F5160019000010</v>
          </cell>
          <cell r="C2119"/>
          <cell r="D2119" t="str">
            <v>FS MT TOP ICE MOMORIO 7GR X 720 PCS</v>
          </cell>
        </row>
        <row r="2120">
          <cell r="B2120" t="str">
            <v>F5171008050010</v>
          </cell>
          <cell r="C2120"/>
          <cell r="D2120" t="str">
            <v>FS MT BUBBLE POP BULKY VANILLA 500GR X 20 BAG</v>
          </cell>
        </row>
        <row r="2121">
          <cell r="B2121" t="str">
            <v>K1470001006510</v>
          </cell>
          <cell r="C2121"/>
          <cell r="D2121" t="str">
            <v>KNF SASHA PASTA ANTIBACTERIAL 65GR X 48 TUBE</v>
          </cell>
        </row>
        <row r="2122">
          <cell r="B2122" t="str">
            <v>F5190002080010</v>
          </cell>
          <cell r="C2122"/>
          <cell r="D2122" t="str">
            <v>FS MT PRIMALINE BLACKCURRANT 800GR X 10 BAG</v>
          </cell>
        </row>
        <row r="2123">
          <cell r="B2123" t="str">
            <v>18031150030010</v>
          </cell>
          <cell r="C2123"/>
          <cell r="D2123" t="str">
            <v>FOODS BELLA SPREAD C.HUZELNUT 96 SCH X 30GR"FB16</v>
          </cell>
        </row>
        <row r="2124">
          <cell r="B2124" t="str">
            <v>76093010015003B</v>
          </cell>
          <cell r="C2124"/>
          <cell r="D2124" t="str">
            <v>B&gt; CLOUD9 CRUNCHY CHOCOLATE 144 PCS X 11GR +2"C908</v>
          </cell>
        </row>
        <row r="2125">
          <cell r="B2125" t="str">
            <v>76180030076000</v>
          </cell>
          <cell r="C2125"/>
          <cell r="D2125" t="str">
            <v>LEXUS SANDWICH CREAM CHEESE 24 PCS X 76GR "LX09</v>
          </cell>
        </row>
        <row r="2126">
          <cell r="B2126" t="str">
            <v>F5080011000010</v>
          </cell>
          <cell r="C2126"/>
          <cell r="D2126" t="str">
            <v>FS MT NUTRIJELL LECI 15GR X 144 PCS</v>
          </cell>
        </row>
        <row r="2127">
          <cell r="B2127" t="str">
            <v>F5103003000010</v>
          </cell>
          <cell r="C2127"/>
          <cell r="D2127" t="str">
            <v>FS MT POP ICE SULTAN COOKIES CREAM 25GR X 250 PCS</v>
          </cell>
        </row>
        <row r="2128">
          <cell r="B2128" t="str">
            <v>F5083001000010</v>
          </cell>
          <cell r="C2128"/>
          <cell r="D2128" t="str">
            <v>FS MT NUTRIJELL YOGHURT BLACKCURRANT 35GR X 144 PCS</v>
          </cell>
        </row>
        <row r="2129">
          <cell r="B2129" t="str">
            <v>F5160020000010</v>
          </cell>
          <cell r="C2129"/>
          <cell r="D2129" t="str">
            <v>FS MT TOP ICE STRAWBERRY 7GR X 720 PCS</v>
          </cell>
        </row>
        <row r="2130">
          <cell r="B2130" t="str">
            <v>F5171008100110</v>
          </cell>
          <cell r="C2130"/>
          <cell r="D2130" t="str">
            <v>FS MT BUBBLE POP BULKY VANILLA 1KG X 10 BAG</v>
          </cell>
        </row>
        <row r="2131">
          <cell r="B2131" t="str">
            <v>F5190003080010</v>
          </cell>
          <cell r="C2131"/>
          <cell r="D2131" t="str">
            <v>FS MT PRIMALINE BLUEBERRY 800GR X 10 BAG</v>
          </cell>
        </row>
        <row r="2132">
          <cell r="B2132" t="str">
            <v>F5082014000010</v>
          </cell>
          <cell r="C2132"/>
          <cell r="D2132" t="str">
            <v>FS MT NUTRIJELL EKONOMI STRAWBERRY 10GR X 144 PCS</v>
          </cell>
        </row>
        <row r="2133">
          <cell r="B2133" t="str">
            <v>13093040000000</v>
          </cell>
          <cell r="C2133"/>
          <cell r="D2133" t="str">
            <v>EV FLASH LIGHT LOW COST LED 2AA BP 72 PACK"EVFL05</v>
          </cell>
        </row>
        <row r="2134">
          <cell r="B2134" t="str">
            <v>F5020101000010</v>
          </cell>
          <cell r="C2134"/>
          <cell r="D2134" t="str">
            <v>FS MT ANGET SARI BOX SUSU JAHE 28GR X 250 PCS</v>
          </cell>
        </row>
        <row r="2135">
          <cell r="B2135" t="str">
            <v>F5080001000010</v>
          </cell>
          <cell r="C2135"/>
          <cell r="D2135" t="str">
            <v>FS MT NUTRIJELL ALPUKAT 15GR X 144 PCS</v>
          </cell>
        </row>
        <row r="2136">
          <cell r="B2136" t="str">
            <v>18031150330000</v>
          </cell>
          <cell r="C2136"/>
          <cell r="D2136" t="str">
            <v>FOODS BELLA SPREAD C.HUZELNUT 12 JAR X 330GR"FB14</v>
          </cell>
        </row>
        <row r="2137">
          <cell r="B2137" t="str">
            <v>F5103007000010</v>
          </cell>
          <cell r="C2137"/>
          <cell r="D2137" t="str">
            <v>FS MT POP ICE SULTAN MATCHA CARAMEL 25GR X 250 PCS</v>
          </cell>
        </row>
        <row r="2138">
          <cell r="B2138" t="str">
            <v>F5020102000010</v>
          </cell>
          <cell r="C2138"/>
          <cell r="D2138" t="str">
            <v>FS MT ANGET SARI BOX WEDANG JAHE 24GR X 250 PCS</v>
          </cell>
        </row>
        <row r="2139">
          <cell r="B2139" t="str">
            <v>F5160023000010</v>
          </cell>
          <cell r="C2139"/>
          <cell r="D2139" t="str">
            <v>FS MT TOP ICE VANILLA BLUE 7GR X 720 PCS</v>
          </cell>
        </row>
        <row r="2140">
          <cell r="B2140" t="str">
            <v>F5220001009510</v>
          </cell>
          <cell r="C2140"/>
          <cell r="D2140" t="str">
            <v>FS MT NUTRISEDAP BUMBU PELEZAT SAUS TIRAM 9.5GRX12 SCH</v>
          </cell>
        </row>
        <row r="2141">
          <cell r="B2141" t="str">
            <v>F5181001050010</v>
          </cell>
          <cell r="C2141"/>
          <cell r="D2141" t="str">
            <v>FS MT FROZZY POP BULKY AMERICAN SWEET ORANGE 500GR X 20 BAG</v>
          </cell>
        </row>
        <row r="2142">
          <cell r="B2142" t="str">
            <v>76095010008020B</v>
          </cell>
          <cell r="C2142"/>
          <cell r="D2142" t="str">
            <v>B&gt; CLOUD9 CRUNCHY TREAT CHOCOLATE 24 PCH X 8GR"C913</v>
          </cell>
        </row>
        <row r="2143">
          <cell r="B2143" t="str">
            <v>F5080006000010</v>
          </cell>
          <cell r="C2143"/>
          <cell r="D2143" t="str">
            <v>FS MT NUTRIJELL JAMBU BIJI 15GR X 144 PCS</v>
          </cell>
        </row>
        <row r="2144">
          <cell r="B2144" t="str">
            <v>F5080007000010</v>
          </cell>
          <cell r="C2144"/>
          <cell r="D2144" t="str">
            <v>FS MT NUTRIJELL JERUK 15GR X 144 PCS</v>
          </cell>
        </row>
        <row r="2145">
          <cell r="B2145" t="str">
            <v>F5080015000010</v>
          </cell>
          <cell r="C2145"/>
          <cell r="D2145" t="str">
            <v>FS MT NUTRIJELL PISANG 15GR X 144 PCS</v>
          </cell>
        </row>
        <row r="2146">
          <cell r="B2146" t="str">
            <v>F5100010000010</v>
          </cell>
          <cell r="C2146"/>
          <cell r="D2146" t="str">
            <v>FS MT POP ICE CHOCOLATE 25GR X 250 PCS</v>
          </cell>
        </row>
        <row r="2147">
          <cell r="B2147" t="str">
            <v>F5190004080010</v>
          </cell>
          <cell r="C2147"/>
          <cell r="D2147" t="str">
            <v>FS MT PRIMALINE CAPPUCINO 800GR X 10 BAG</v>
          </cell>
        </row>
        <row r="2148">
          <cell r="B2148" t="str">
            <v>76240010015000</v>
          </cell>
          <cell r="C2148"/>
          <cell r="D2148" t="str">
            <v>KING BEEF JAPANASE BBQ 66 PCS X 15GR "KB02"</v>
          </cell>
        </row>
        <row r="2149">
          <cell r="B2149" t="str">
            <v>13051000000000</v>
          </cell>
          <cell r="C2149"/>
          <cell r="D2149" t="str">
            <v>EN CHARGE BATT CHVCM W/4 24 PACK"ENCB06</v>
          </cell>
        </row>
        <row r="2150">
          <cell r="B2150" t="str">
            <v>K1470001015010</v>
          </cell>
          <cell r="C2150"/>
          <cell r="D2150" t="str">
            <v>KNF SASHA PASTA ANTIBACTERIAL 150GR X 36 TUBE</v>
          </cell>
        </row>
        <row r="2151">
          <cell r="B2151" t="str">
            <v>18031170300020</v>
          </cell>
          <cell r="C2151"/>
          <cell r="D2151" t="str">
            <v>FOODS BELLA SPREAD MALT CRUNCHY 12 JARX300GR"FB18</v>
          </cell>
        </row>
        <row r="2152">
          <cell r="B2152" t="str">
            <v>F5103005000010</v>
          </cell>
          <cell r="C2152"/>
          <cell r="D2152" t="str">
            <v>FS MT POP ICE SULTAN ITALIAN CIOCCOLATO 25GR X 250 PCS</v>
          </cell>
        </row>
        <row r="2153">
          <cell r="B2153" t="str">
            <v>F5103008000010</v>
          </cell>
          <cell r="C2153"/>
          <cell r="D2153" t="str">
            <v>FS MT POP ICE SULTAN MATCHA COFFEE 25GR X 250 PCS</v>
          </cell>
        </row>
        <row r="2154">
          <cell r="B2154" t="str">
            <v>F5160024000010</v>
          </cell>
          <cell r="C2154"/>
          <cell r="D2154" t="str">
            <v>FS MT TOP ICE VANILLA LATTE 7GR X 720 PCS</v>
          </cell>
        </row>
        <row r="2155">
          <cell r="B2155" t="str">
            <v>F5030001000010</v>
          </cell>
          <cell r="C2155"/>
          <cell r="D2155" t="str">
            <v>FS MT HAPPY PUDDING CHOCOLATE X 100 PCS</v>
          </cell>
        </row>
        <row r="2156">
          <cell r="B2156" t="str">
            <v>F5181003050010</v>
          </cell>
          <cell r="C2156"/>
          <cell r="D2156" t="str">
            <v>FS MT FROZZY POP BULKY CAPPUCINO 500GR X 20 BAG</v>
          </cell>
        </row>
        <row r="2157">
          <cell r="B2157" t="str">
            <v>76020010075000</v>
          </cell>
          <cell r="C2157"/>
          <cell r="D2157" t="str">
            <v>PIATTOS SAPI PANGGANG 30 PCS X 68GR"PIAB01</v>
          </cell>
        </row>
        <row r="2158">
          <cell r="B2158" t="str">
            <v>F5081001000010</v>
          </cell>
          <cell r="C2158"/>
          <cell r="D2158" t="str">
            <v>FS MT NUTRIJELL BALANCED COLOUR BLUEBERRY 15GR X 144 PCS</v>
          </cell>
        </row>
        <row r="2159">
          <cell r="B2159" t="str">
            <v>F5100019000010</v>
          </cell>
          <cell r="C2159"/>
          <cell r="D2159" t="str">
            <v>FS MT POP ICE LECI 25GR X 250 PCS</v>
          </cell>
        </row>
        <row r="2160">
          <cell r="B2160" t="str">
            <v>F5103004000010</v>
          </cell>
          <cell r="C2160"/>
          <cell r="D2160" t="str">
            <v>FS MT POP ICE SULTAN CORN CARAMEL 25GR X 250 PCS</v>
          </cell>
        </row>
        <row r="2161">
          <cell r="B2161" t="str">
            <v>F5103006000010</v>
          </cell>
          <cell r="C2161"/>
          <cell r="D2161" t="str">
            <v>FS MT POP ICE SULTAN MARIE BISCUIT 25GR X 250 PCS</v>
          </cell>
        </row>
        <row r="2162">
          <cell r="B2162" t="str">
            <v>F5190005080010</v>
          </cell>
          <cell r="C2162"/>
          <cell r="D2162" t="str">
            <v>FS MT PRIMALINE CHOCOLATE 800GR X 10 BAG</v>
          </cell>
        </row>
        <row r="2163">
          <cell r="B2163" t="str">
            <v>13086090000000</v>
          </cell>
          <cell r="C2163"/>
          <cell r="D2163" t="str">
            <v>EV BATT SW4 915 BIRU 108 PACK"EVB13</v>
          </cell>
        </row>
        <row r="2164">
          <cell r="B2164" t="str">
            <v>F5030002000010</v>
          </cell>
          <cell r="C2164"/>
          <cell r="D2164" t="str">
            <v>FS MT HAPPY PUDDING MANGGA X 100 PCS</v>
          </cell>
        </row>
        <row r="2165">
          <cell r="B2165" t="str">
            <v>18041090015020N</v>
          </cell>
          <cell r="C2165"/>
          <cell r="D2165" t="str">
            <v>SNACK WAFER VANILA 120 CUP X 15GR"SNW01</v>
          </cell>
        </row>
        <row r="2166">
          <cell r="B2166" t="str">
            <v>13062032300000</v>
          </cell>
          <cell r="C2166"/>
          <cell r="D2166" t="str">
            <v>EN RCH BATT BP2 NH15 AA 36 PACK X 2300 MAH"ENRB06</v>
          </cell>
        </row>
        <row r="2167">
          <cell r="B2167" t="str">
            <v>F5081002000010</v>
          </cell>
          <cell r="C2167"/>
          <cell r="D2167" t="str">
            <v>FS MT NUTRIJELL BALANCED COLOUR DELIMA 15GR X 144 PCS</v>
          </cell>
        </row>
        <row r="2168">
          <cell r="B2168" t="str">
            <v>F5101001000010</v>
          </cell>
          <cell r="C2168"/>
          <cell r="D2168" t="str">
            <v>FS MT POP ICE ACTIVE CHOCO MALT 25GR X 250 PCS</v>
          </cell>
        </row>
        <row r="2169">
          <cell r="B2169" t="str">
            <v>P2047003015010</v>
          </cell>
          <cell r="C2169"/>
          <cell r="D2169" t="str">
            <v>CSBNCA HM P DEO B.SPRAY INFIN BLACK 150ML X 72 BTL</v>
          </cell>
        </row>
        <row r="2170">
          <cell r="B2170" t="str">
            <v>F5123009000010</v>
          </cell>
          <cell r="C2170"/>
          <cell r="D2170" t="str">
            <v>FS MT PUDDING SUSU STRAWBERRY 145GR X 36 PCH</v>
          </cell>
        </row>
        <row r="2171">
          <cell r="B2171" t="str">
            <v>F5160025000010</v>
          </cell>
          <cell r="C2171"/>
          <cell r="D2171" t="str">
            <v>FS MT TOP ICE WAFER KEJU 7GR X 720 PCS</v>
          </cell>
        </row>
        <row r="2172">
          <cell r="B2172" t="str">
            <v>F5140008000010</v>
          </cell>
          <cell r="C2172"/>
          <cell r="D2172" t="str">
            <v>FS MT TEH SISRI MANGGA 8GR X 720 PCS</v>
          </cell>
        </row>
        <row r="2173">
          <cell r="B2173" t="str">
            <v>F5100007000010</v>
          </cell>
          <cell r="C2173"/>
          <cell r="D2173" t="str">
            <v>FS MT POP ICE CHOCO CHEESE 25GR X 250 PCS</v>
          </cell>
        </row>
        <row r="2174">
          <cell r="B2174" t="str">
            <v>P2047002015010</v>
          </cell>
          <cell r="C2174"/>
          <cell r="D2174" t="str">
            <v>CSBNCA HM P DEO B.SPRAY BRWN LEGEND 150ML X 72 BTL</v>
          </cell>
        </row>
        <row r="2175">
          <cell r="B2175" t="str">
            <v>F5100020000010</v>
          </cell>
          <cell r="C2175"/>
          <cell r="D2175" t="str">
            <v>FS MT POP ICE MANGGA 25GR X 250 PCS</v>
          </cell>
        </row>
        <row r="2176">
          <cell r="B2176" t="str">
            <v>F5181004050010</v>
          </cell>
          <cell r="C2176"/>
          <cell r="D2176" t="str">
            <v>FS MT FROZZY POP BULKY CHOCO OREO 500GR X 20 BAG</v>
          </cell>
        </row>
        <row r="2177">
          <cell r="B2177" t="str">
            <v>76180020190000</v>
          </cell>
          <cell r="C2177"/>
          <cell r="D2177" t="str">
            <v>LEXUS SANDWICH PEANUT BUTTER 12 PCS X 190GR "LX07</v>
          </cell>
        </row>
        <row r="2178">
          <cell r="B2178" t="str">
            <v>F5040001000010</v>
          </cell>
          <cell r="C2178"/>
          <cell r="D2178" t="str">
            <v>FS MT JELLY SHAKE JAMBU BIJI 340ML X 12 BTL</v>
          </cell>
        </row>
        <row r="2179">
          <cell r="B2179" t="str">
            <v>18041170040000</v>
          </cell>
          <cell r="C2179"/>
          <cell r="D2179" t="str">
            <v>SNACK WAFER CHOCO MEISES 60 PCS X 35GR"SNW10</v>
          </cell>
        </row>
        <row r="2180">
          <cell r="B2180" t="str">
            <v>F5081003000010</v>
          </cell>
          <cell r="C2180"/>
          <cell r="D2180" t="str">
            <v>FS MT NUTRIJELL BALANCED COLOUR SIRSAK 15GR X 144 PCS</v>
          </cell>
        </row>
        <row r="2181">
          <cell r="B2181" t="str">
            <v>17011010070000</v>
          </cell>
          <cell r="C2181"/>
          <cell r="D2181" t="str">
            <v>KUACI REBO ORIGINAL 48 PCS X 60GR/70GR"KR04</v>
          </cell>
        </row>
        <row r="2182">
          <cell r="B2182" t="str">
            <v>F5100011000010</v>
          </cell>
          <cell r="C2182"/>
          <cell r="D2182" t="str">
            <v>FS MT POP ICE COTTON CANDY 25GR X 250 PCS</v>
          </cell>
        </row>
        <row r="2183">
          <cell r="B2183" t="str">
            <v>F5100027000010</v>
          </cell>
          <cell r="C2183"/>
          <cell r="D2183" t="str">
            <v>FS MT POP ICE TUTTI FRUTTI BUBBLE GUM 25GR X 250 PCS</v>
          </cell>
        </row>
        <row r="2184">
          <cell r="B2184" t="str">
            <v>F5181005050010</v>
          </cell>
          <cell r="C2184"/>
          <cell r="D2184" t="str">
            <v>FS MT FROZZY POP BULKY CHOCOLATE 500GR X 20 BAG</v>
          </cell>
        </row>
        <row r="2185">
          <cell r="B2185" t="str">
            <v>F5104011000010</v>
          </cell>
          <cell r="C2185"/>
          <cell r="D2185" t="str">
            <v>FS MT POP ICE UYU CHOCO HAZELNUT 25GR X 250 PCS</v>
          </cell>
        </row>
        <row r="2186">
          <cell r="B2186" t="str">
            <v>F5123010000010</v>
          </cell>
          <cell r="C2186"/>
          <cell r="D2186" t="str">
            <v>FS MT PUDDING SUSU VANILLA 120GR X 36 PCH</v>
          </cell>
        </row>
        <row r="2187">
          <cell r="B2187" t="str">
            <v>F5140009000010</v>
          </cell>
          <cell r="C2187"/>
          <cell r="D2187" t="str">
            <v>FS MT TEH SISRI MELATI 8GR X 720 PCS</v>
          </cell>
        </row>
        <row r="2188">
          <cell r="B2188" t="str">
            <v>F5171001100110</v>
          </cell>
          <cell r="C2188"/>
          <cell r="D2188" t="str">
            <v>FS MT BUBBLE POP BULKY AVOCADO 1KG X 10 BAG</v>
          </cell>
        </row>
        <row r="2189">
          <cell r="B2189" t="str">
            <v>F5110001000010</v>
          </cell>
          <cell r="C2189"/>
          <cell r="D2189" t="str">
            <v>FS MT POPJUSS ANGGUR 20GR X 120 PCS</v>
          </cell>
        </row>
        <row r="2190">
          <cell r="B2190" t="str">
            <v>F5190011080010</v>
          </cell>
          <cell r="C2190"/>
          <cell r="D2190" t="str">
            <v>FS MT PRIMALINE MILKY STRAWBERRY 800GR X 10 BAG</v>
          </cell>
        </row>
        <row r="2191">
          <cell r="B2191" t="str">
            <v>18042180015000</v>
          </cell>
          <cell r="C2191"/>
          <cell r="D2191" t="str">
            <v>SNACK SANRIO CHOCO STRAWBERRY 120 PCS X 15GR"SNW11</v>
          </cell>
        </row>
        <row r="2192">
          <cell r="B2192" t="str">
            <v>F5040002000010</v>
          </cell>
          <cell r="C2192"/>
          <cell r="D2192" t="str">
            <v>FS MT JELLY SHAKE JERUK 340ML X 12 BTL</v>
          </cell>
        </row>
        <row r="2193">
          <cell r="B2193" t="str">
            <v>F5100013000010</v>
          </cell>
          <cell r="C2193"/>
          <cell r="D2193" t="str">
            <v>FS MT POP ICE DURIAN 25GR X 250 PCS</v>
          </cell>
        </row>
        <row r="2194">
          <cell r="B2194" t="str">
            <v>F5102101000011</v>
          </cell>
          <cell r="C2194"/>
          <cell r="D2194" t="str">
            <v>FS MT POP ICE CHOCO DREAM CHOCO COCONUT 25GR X 240 PCS +2 PCS</v>
          </cell>
        </row>
        <row r="2195">
          <cell r="B2195" t="str">
            <v>F5110003000010</v>
          </cell>
          <cell r="C2195"/>
          <cell r="D2195" t="str">
            <v>FS MT POPJUSS CHOCOLATE 20GR X 120 PCS</v>
          </cell>
        </row>
        <row r="2196">
          <cell r="B2196" t="str">
            <v>F5181006050010</v>
          </cell>
          <cell r="C2196"/>
          <cell r="D2196" t="str">
            <v>FS MT FROZZY POP BULKY JERUK MANIS 500GR X 20 BAG</v>
          </cell>
        </row>
        <row r="2197">
          <cell r="B2197" t="str">
            <v>F5104014000010</v>
          </cell>
          <cell r="C2197"/>
          <cell r="D2197" t="str">
            <v>FS MT POP ICE UYU ICE CREAM VANILLA 25GR X 250 PCS</v>
          </cell>
        </row>
        <row r="2198">
          <cell r="B2198" t="str">
            <v>76020040075000</v>
          </cell>
          <cell r="C2198"/>
          <cell r="D2198" t="str">
            <v>PIATTOS SEAWEED 30 PCS X 68GR"PIAB03</v>
          </cell>
        </row>
        <row r="2199">
          <cell r="B2199" t="str">
            <v>F5171002050010</v>
          </cell>
          <cell r="C2199"/>
          <cell r="D2199" t="str">
            <v>FS MT BUBBLE POP BULKY BUBBLE GUM 500GR X 20 BAG</v>
          </cell>
        </row>
        <row r="2200">
          <cell r="B2200" t="str">
            <v>13026040000000</v>
          </cell>
          <cell r="C2200"/>
          <cell r="D2200" t="str">
            <v>EN ALK BP6 E91 AA MAX 96 PACK"ENA16</v>
          </cell>
        </row>
        <row r="2201">
          <cell r="B2201" t="str">
            <v>F5082003000010</v>
          </cell>
          <cell r="C2201"/>
          <cell r="D2201" t="str">
            <v>FS MT NUTRIJELL EKONOMI CHOCOLATE 10GR X 144 PCS</v>
          </cell>
        </row>
        <row r="2202">
          <cell r="B2202" t="str">
            <v>F5100022000010</v>
          </cell>
          <cell r="C2202"/>
          <cell r="D2202" t="str">
            <v>FS MT POP ICE MOCCACINO 25GR X 250 PCS</v>
          </cell>
        </row>
        <row r="2203">
          <cell r="B2203" t="str">
            <v>F5110002000010</v>
          </cell>
          <cell r="C2203"/>
          <cell r="D2203" t="str">
            <v>FS MT POPJUSS CAPPUCINO 20GR X 120 PCS</v>
          </cell>
        </row>
        <row r="2204">
          <cell r="B2204" t="str">
            <v>18042190015000</v>
          </cell>
          <cell r="C2204"/>
          <cell r="D2204" t="str">
            <v>SNACK SANRIO CHOCO VANILLA 120 PCS X 15GR"SNW12</v>
          </cell>
        </row>
        <row r="2205">
          <cell r="B2205" t="str">
            <v>76180030190000</v>
          </cell>
          <cell r="C2205"/>
          <cell r="D2205" t="str">
            <v>LEXUS SANDWICH CREAM CHEESE 12 PCS X 190GR "LX08</v>
          </cell>
        </row>
        <row r="2206">
          <cell r="B2206" t="str">
            <v>F5100023000010</v>
          </cell>
          <cell r="C2206"/>
          <cell r="D2206" t="str">
            <v>FS MT POP ICE PINEAPPLE MILK 25GR X 250 PCS</v>
          </cell>
        </row>
        <row r="2207">
          <cell r="B2207" t="str">
            <v>F5102102000011</v>
          </cell>
          <cell r="C2207"/>
          <cell r="D2207" t="str">
            <v>FS MT POP ICE CHOCO DREAM CHOCO LATTE 25GR X 240 PCS +2 PCS</v>
          </cell>
        </row>
        <row r="2208">
          <cell r="B2208" t="str">
            <v>F5110006000010</v>
          </cell>
          <cell r="C2208"/>
          <cell r="D2208" t="str">
            <v>FS MT POPJUSS STRAWBERRY 20GR X 120 PCS</v>
          </cell>
        </row>
        <row r="2209">
          <cell r="B2209" t="str">
            <v>F5181008050010</v>
          </cell>
          <cell r="C2209"/>
          <cell r="D2209" t="str">
            <v>FS MT FROZZY POP BULKY MOCCACINO 500GR X 20 BAG</v>
          </cell>
        </row>
        <row r="2210">
          <cell r="B2210" t="str">
            <v>F5131101000010</v>
          </cell>
          <cell r="C2210"/>
          <cell r="D2210" t="str">
            <v>FS MT SILKY PUDDING BOX ALPUKAT 155GR X 12 PCS</v>
          </cell>
        </row>
        <row r="2211">
          <cell r="B2211" t="str">
            <v>F5171002100110</v>
          </cell>
          <cell r="C2211"/>
          <cell r="D2211" t="str">
            <v>FS MT BUBBLE POP BULKY BUBBLE GUM 1KG X 10 BAG</v>
          </cell>
        </row>
        <row r="2212">
          <cell r="B2212" t="str">
            <v>F5051001000010</v>
          </cell>
          <cell r="C2212"/>
          <cell r="D2212" t="str">
            <v>FS MT KAROMAH SUSU KAMBING ORIGINAL 25GR X 120 PCS</v>
          </cell>
        </row>
        <row r="2213">
          <cell r="B2213" t="str">
            <v>13026050000000</v>
          </cell>
          <cell r="C2213"/>
          <cell r="D2213" t="str">
            <v>EN ALK BP6 E92 AAA MAX 96 PACK"ENA17</v>
          </cell>
        </row>
        <row r="2214">
          <cell r="B2214" t="str">
            <v>F5082004000010</v>
          </cell>
          <cell r="C2214"/>
          <cell r="D2214" t="str">
            <v>FS MT NUTRIJELL EKONOMI CINCAU HITAM 10GR X 144 PCS</v>
          </cell>
        </row>
        <row r="2215">
          <cell r="B2215" t="str">
            <v>F5100014000010</v>
          </cell>
          <cell r="C2215"/>
          <cell r="D2215" t="str">
            <v>FS MT POP ICE ES DOGER 25GR X 250 PCS</v>
          </cell>
        </row>
        <row r="2216">
          <cell r="B2216" t="str">
            <v>F5123005000010</v>
          </cell>
          <cell r="C2216"/>
          <cell r="D2216" t="str">
            <v>FS MT PUDDING SUSU MANGGA 170GR X 36 PCH</v>
          </cell>
        </row>
        <row r="2217">
          <cell r="B2217" t="str">
            <v>F5051101000010</v>
          </cell>
          <cell r="C2217"/>
          <cell r="D2217" t="str">
            <v>FS MT KAROMAH SUSU KAMBING BOX MADU 25GR X 120 PCS</v>
          </cell>
        </row>
        <row r="2218">
          <cell r="B2218" t="str">
            <v>F5181010050010</v>
          </cell>
          <cell r="C2218"/>
          <cell r="D2218" t="str">
            <v>FS MT FROZZY POP BULKY THAI TEA 500GR X 20 BAG</v>
          </cell>
        </row>
        <row r="2219">
          <cell r="B2219" t="str">
            <v>76020070035000</v>
          </cell>
          <cell r="C2219"/>
          <cell r="D2219" t="str">
            <v>PIATTOS SAMBAL GEPREK 30 PCS X 35GR"PIAS12</v>
          </cell>
        </row>
        <row r="2220">
          <cell r="B2220" t="str">
            <v>18050030500000</v>
          </cell>
          <cell r="C2220"/>
          <cell r="D2220" t="str">
            <v>WAFER TWIN CHO TIRAMIZU 6 PCS X 500GR"W03</v>
          </cell>
        </row>
        <row r="2221">
          <cell r="B2221" t="str">
            <v>F5082005000010</v>
          </cell>
          <cell r="C2221"/>
          <cell r="D2221" t="str">
            <v>FS MT NUTRIJELL EKONOMI DARK CHOCO 10GR X 144 PCS</v>
          </cell>
        </row>
        <row r="2222">
          <cell r="B2222" t="str">
            <v>F5100026000010</v>
          </cell>
          <cell r="C2222"/>
          <cell r="D2222" t="str">
            <v>FS MT POP ICE TARO 25GR X 250 PCS</v>
          </cell>
        </row>
        <row r="2223">
          <cell r="B2223" t="str">
            <v>F5123006000010</v>
          </cell>
          <cell r="C2223"/>
          <cell r="D2223" t="str">
            <v>FS MT PUDDING SUSU KOREAN STRAWBERRY 145GR X 36 PCH</v>
          </cell>
        </row>
        <row r="2224">
          <cell r="B2224" t="str">
            <v>F5102103000011</v>
          </cell>
          <cell r="C2224"/>
          <cell r="D2224" t="str">
            <v>FS MT POP ICE CHOCO DREAM CHOCO MALT 25GR X 240 PCS +2 PCS</v>
          </cell>
        </row>
        <row r="2225">
          <cell r="B2225" t="str">
            <v>F5140001000010</v>
          </cell>
          <cell r="C2225"/>
          <cell r="D2225" t="str">
            <v>FS MT TEH SISRI APEL 8GR X 720 PCS</v>
          </cell>
        </row>
        <row r="2226">
          <cell r="B2226" t="str">
            <v>F5171003100110</v>
          </cell>
          <cell r="C2226"/>
          <cell r="D2226" t="str">
            <v>FS MT BUBBLE POP BULKY COFFEE CARAMEL 1KG X 10 BAG</v>
          </cell>
        </row>
        <row r="2227">
          <cell r="B2227" t="str">
            <v>F5131001000010</v>
          </cell>
          <cell r="C2227"/>
          <cell r="D2227" t="str">
            <v>FS MT SILKY PUDDING ALPUKAT 110GR X 24 PCH</v>
          </cell>
        </row>
        <row r="2228">
          <cell r="B2228" t="str">
            <v>F5100015000010</v>
          </cell>
          <cell r="C2228"/>
          <cell r="D2228" t="str">
            <v>FS MT POP ICE ES TELER 25GR X 250 PCS</v>
          </cell>
        </row>
        <row r="2229">
          <cell r="B2229" t="str">
            <v>F5131006000010</v>
          </cell>
          <cell r="C2229"/>
          <cell r="D2229" t="str">
            <v>FS MT SILKY PUDDING STRAWBERRY 110GR X 24 PCH</v>
          </cell>
        </row>
        <row r="2230">
          <cell r="B2230" t="str">
            <v>18053100350000</v>
          </cell>
          <cell r="C2230"/>
          <cell r="D2230" t="str">
            <v>WAFER STICK PREMIUM 12 JAR X 350GR"WS08</v>
          </cell>
        </row>
        <row r="2231">
          <cell r="B2231" t="str">
            <v>F5051102000010</v>
          </cell>
          <cell r="C2231"/>
          <cell r="D2231" t="str">
            <v>FS MT KAROMAH SUSU KAMBING BOX ORIGINAL 25GR X 120 PCS</v>
          </cell>
        </row>
        <row r="2232">
          <cell r="B2232" t="str">
            <v>13091010000000</v>
          </cell>
          <cell r="C2232"/>
          <cell r="D2232" t="str">
            <v>EV FLASH LIGHT AP COMPACT METAL 48 PACK"EVFL01</v>
          </cell>
        </row>
        <row r="2233">
          <cell r="B2233" t="str">
            <v>F5100016000010</v>
          </cell>
          <cell r="C2233"/>
          <cell r="D2233" t="str">
            <v>FS MT POP ICE GRAPE MUSCAT CANDY 25GR X 250 PCS</v>
          </cell>
        </row>
        <row r="2234">
          <cell r="B2234" t="str">
            <v>F5100028000010</v>
          </cell>
          <cell r="C2234"/>
          <cell r="D2234" t="str">
            <v>FS MT POP ICE VANILLA BLUE 25GR X 250 PCS</v>
          </cell>
        </row>
        <row r="2235">
          <cell r="B2235" t="str">
            <v>F5123007000010</v>
          </cell>
          <cell r="C2235"/>
          <cell r="D2235" t="str">
            <v>FS MT PUDDING SUSU MELON 145GR X 36 PCH</v>
          </cell>
        </row>
        <row r="2236">
          <cell r="B2236" t="str">
            <v>F5102104000011</v>
          </cell>
          <cell r="C2236"/>
          <cell r="D2236" t="str">
            <v>FS MT POP ICE CHOCO DREAM CHOCO MINT 25GR X 240 PCS +2 PCS</v>
          </cell>
        </row>
        <row r="2237">
          <cell r="B2237" t="str">
            <v>F5082006000010</v>
          </cell>
          <cell r="C2237"/>
          <cell r="D2237" t="str">
            <v>FS MT NUTRIJELL EKONOMI JAMBU BIJI 10GR X 144 PCS</v>
          </cell>
        </row>
        <row r="2238">
          <cell r="B2238" t="str">
            <v>F5171004100110</v>
          </cell>
          <cell r="C2238"/>
          <cell r="D2238" t="str">
            <v>FS MT BUBBLE POP BULKY CREAMY CHOCOLATE 1KG X 10 BAG</v>
          </cell>
        </row>
        <row r="2239">
          <cell r="B2239" t="str">
            <v>F5140002000010</v>
          </cell>
          <cell r="C2239"/>
          <cell r="D2239" t="str">
            <v>FS MT TEH SISRI BLACKCURRANT 8GR X 720 PCS</v>
          </cell>
        </row>
        <row r="2240">
          <cell r="B2240" t="str">
            <v>F5190015080010</v>
          </cell>
          <cell r="C2240"/>
          <cell r="D2240" t="str">
            <v>FS MT PRIMALINE RED VELVET 800GR X 10 BAG</v>
          </cell>
        </row>
        <row r="2241">
          <cell r="B2241" t="str">
            <v>F5140007000010</v>
          </cell>
          <cell r="C2241"/>
          <cell r="D2241" t="str">
            <v>FS MT TEH SISRI LEMON 8GR X 720 PCS</v>
          </cell>
        </row>
        <row r="2242">
          <cell r="B2242" t="str">
            <v>F5131103000010</v>
          </cell>
          <cell r="C2242"/>
          <cell r="D2242" t="str">
            <v>FS MT SILKY PUDDING BOX CHOCOLATE 155GR X 12 PCS</v>
          </cell>
        </row>
        <row r="2243">
          <cell r="B2243" t="str">
            <v>76210020208000</v>
          </cell>
          <cell r="C2243"/>
          <cell r="D2243" t="str">
            <v>OAT CRUNCH CHUNKY HAZELNUT 12 PCS X 208G "OAT03</v>
          </cell>
        </row>
        <row r="2244">
          <cell r="B2244" t="str">
            <v>17011010150000</v>
          </cell>
          <cell r="C2244"/>
          <cell r="D2244" t="str">
            <v>KUACI REBO ORIGINAL 48PCS X 120GR/140GR"KR05</v>
          </cell>
        </row>
        <row r="2245">
          <cell r="B2245" t="str">
            <v>F5082007000010</v>
          </cell>
          <cell r="C2245"/>
          <cell r="D2245" t="str">
            <v>FS MT NUTRIJELL EKONOMI JERUK 10GR X 144 PCS</v>
          </cell>
        </row>
        <row r="2246">
          <cell r="B2246" t="str">
            <v>F5100030000010</v>
          </cell>
          <cell r="C2246"/>
          <cell r="D2246" t="str">
            <v>FS MT POP ICE STRAWBERRY YOGHURT 25GR X 250 PCS</v>
          </cell>
        </row>
        <row r="2247">
          <cell r="B2247" t="str">
            <v>F5160001000010</v>
          </cell>
          <cell r="C2247"/>
          <cell r="D2247" t="str">
            <v>FS MT TOP ICE ANGGUR 7GR X 720 PCS</v>
          </cell>
        </row>
        <row r="2248">
          <cell r="B2248" t="str">
            <v>F5103101000010</v>
          </cell>
          <cell r="C2248"/>
          <cell r="D2248" t="str">
            <v>FS MT POP ICE SULTAN BOX ITALIAN CIOCCOLATO 25GR X 240 PCS</v>
          </cell>
        </row>
        <row r="2249">
          <cell r="B2249" t="str">
            <v>F5160004000010</v>
          </cell>
          <cell r="C2249"/>
          <cell r="D2249" t="str">
            <v>FS MT TOP ICE CAPPUCINO 7GR X 720 PCS</v>
          </cell>
        </row>
        <row r="2250">
          <cell r="B2250" t="str">
            <v>F5171005100110</v>
          </cell>
          <cell r="C2250"/>
          <cell r="D2250" t="str">
            <v>FS MT BUBBLE POP BULKY ROYAL CAPPUCINO 1KG X 10 BAG</v>
          </cell>
        </row>
        <row r="2251">
          <cell r="B2251" t="str">
            <v>19022010150000N</v>
          </cell>
          <cell r="C2251"/>
          <cell r="D2251" t="str">
            <v>AZALEA Z.OIL W.HABBATUSSAUDA 24 PCS X 150/135ML "GZBB001AZ08</v>
          </cell>
        </row>
        <row r="2252">
          <cell r="B2252" t="str">
            <v>F5100017000010</v>
          </cell>
          <cell r="C2252"/>
          <cell r="D2252" t="str">
            <v>FS MT POP ICE JAMBU BIJI 25GR X 250 PCS</v>
          </cell>
        </row>
        <row r="2253">
          <cell r="B2253" t="str">
            <v>76020070050002</v>
          </cell>
          <cell r="C2253"/>
          <cell r="D2253" t="str">
            <v>PIATTOS SAMBAL GEPREK 60 PCS X 15GR"PIAS18</v>
          </cell>
        </row>
        <row r="2254">
          <cell r="B2254" t="str">
            <v>F5061001000010</v>
          </cell>
          <cell r="C2254"/>
          <cell r="D2254" t="str">
            <v>FS MT MY VLA PUDDING CHOCOLATE 63GR X 72 PCS</v>
          </cell>
        </row>
        <row r="2255">
          <cell r="B2255" t="str">
            <v>F5123008000010</v>
          </cell>
          <cell r="C2255"/>
          <cell r="D2255" t="str">
            <v>FS MT PUDDING SUSU RED VELVET 110GR X 36 PCH</v>
          </cell>
        </row>
        <row r="2256">
          <cell r="B2256" t="str">
            <v>F5160006000010</v>
          </cell>
          <cell r="C2256"/>
          <cell r="D2256" t="str">
            <v>FS MT TOP ICE CHOCO CARAMEL 7GR X 720 PCS</v>
          </cell>
        </row>
        <row r="2257">
          <cell r="B2257" t="str">
            <v>17011020070000</v>
          </cell>
          <cell r="C2257"/>
          <cell r="D2257" t="str">
            <v>KUACI REBO MILK 48 PCS X 60GR/70GR"KR11</v>
          </cell>
        </row>
        <row r="2258">
          <cell r="B2258" t="str">
            <v>F5082008000010</v>
          </cell>
          <cell r="C2258"/>
          <cell r="D2258" t="str">
            <v>FS MT NUTRIJELL EKONOMI KELAPA 10GR X 144 PCS</v>
          </cell>
        </row>
        <row r="2259">
          <cell r="B2259" t="str">
            <v>F5100102000010</v>
          </cell>
          <cell r="C2259"/>
          <cell r="D2259" t="str">
            <v>FS MT POP ICE BOX CHOCOLATE 25GR X 240 PCS</v>
          </cell>
        </row>
        <row r="2260">
          <cell r="B2260" t="str">
            <v>F5131005000010</v>
          </cell>
          <cell r="C2260"/>
          <cell r="D2260" t="str">
            <v>FS MT SILKY PUDDING MATCHA 110GR X 24 PCH</v>
          </cell>
        </row>
        <row r="2261">
          <cell r="B2261" t="str">
            <v>F2050020025021</v>
          </cell>
          <cell r="C2261"/>
          <cell r="D2261" t="str">
            <v>FON ANCHOR BONEETO VANILA 25GR X 120 SCH PROMO</v>
          </cell>
        </row>
        <row r="2262">
          <cell r="B2262" t="str">
            <v>F5160002000010</v>
          </cell>
          <cell r="C2262"/>
          <cell r="D2262" t="str">
            <v>FS MT TOP ICE BLUEBERRY 7GR X 720 PCS</v>
          </cell>
        </row>
        <row r="2263">
          <cell r="B2263" t="str">
            <v>F5160022000010</v>
          </cell>
          <cell r="C2263"/>
          <cell r="D2263" t="str">
            <v>FS MT TOP ICE VANILLA 7GR X 720 PCS</v>
          </cell>
        </row>
        <row r="2264">
          <cell r="B2264" t="str">
            <v>76210040208000</v>
          </cell>
          <cell r="C2264"/>
          <cell r="D2264" t="str">
            <v>OAT CRUNCH NUTTY CHOCOLATE 12 PCS X 208G "OAT06"</v>
          </cell>
        </row>
        <row r="2265">
          <cell r="B2265" t="str">
            <v>13025050000002</v>
          </cell>
          <cell r="C2265"/>
          <cell r="D2265" t="str">
            <v>EN ALK BP4 E92 AAA MAX 96 PACK +2"ENA15</v>
          </cell>
        </row>
        <row r="2266">
          <cell r="B2266" t="str">
            <v>F5061002000010</v>
          </cell>
          <cell r="C2266"/>
          <cell r="D2266" t="str">
            <v>FS MT MY VLA PUDDING VANILLA 60GR X 72 PCS</v>
          </cell>
        </row>
        <row r="2267">
          <cell r="B2267" t="str">
            <v>F5160013000010</v>
          </cell>
          <cell r="C2267"/>
          <cell r="D2267" t="str">
            <v>FS MT TOP ICE KACANG HIJAU 7GR X 720 PCS</v>
          </cell>
        </row>
        <row r="2268">
          <cell r="B2268" t="str">
            <v>F5171006050010</v>
          </cell>
          <cell r="C2268"/>
          <cell r="D2268" t="str">
            <v>FS MT BUBBLE POP BULKY ROYAL CHOCOLATE 500GR X 20 BAG</v>
          </cell>
        </row>
        <row r="2269">
          <cell r="B2269" t="str">
            <v>K1470003006510</v>
          </cell>
          <cell r="C2269"/>
          <cell r="D2269" t="str">
            <v>KNF SASHA PASTA WHITENING 65GR X 48 TUBE</v>
          </cell>
        </row>
        <row r="2270">
          <cell r="B2270" t="str">
            <v>F5160021000010</v>
          </cell>
          <cell r="C2270"/>
          <cell r="D2270" t="str">
            <v>FS MT TOP ICE TARO 7GR X 720 PCS</v>
          </cell>
        </row>
        <row r="2271">
          <cell r="B2271" t="str">
            <v>76190010200000</v>
          </cell>
          <cell r="C2271"/>
          <cell r="D2271" t="str">
            <v>LEXUS CHOCO COATED CHOCO 12 PCS X 200GR "LX06"</v>
          </cell>
        </row>
        <row r="2272">
          <cell r="B2272" t="str">
            <v>13040040000000</v>
          </cell>
          <cell r="C2272"/>
          <cell r="D2272" t="str">
            <v>EN FLASH LIGHT BOOKLITE 64 PACK"ENFL04</v>
          </cell>
        </row>
        <row r="2273">
          <cell r="B2273" t="str">
            <v>K1080001020010</v>
          </cell>
          <cell r="C2273"/>
          <cell r="D2273" t="str">
            <v>KNF ELLIPS HAIR MASK VIT. H.TREATMENT 200G X12 JAR</v>
          </cell>
        </row>
        <row r="2274">
          <cell r="B2274" t="str">
            <v>K1241001015010</v>
          </cell>
          <cell r="C2274"/>
          <cell r="D2274" t="str">
            <v>KNF MASTER SPLASH COLOGNE COOL 150ML X 36 BTL</v>
          </cell>
        </row>
        <row r="2275">
          <cell r="B2275" t="str">
            <v>K1111007010010</v>
          </cell>
          <cell r="C2275"/>
          <cell r="D2275" t="str">
            <v>KNF ESKULIN COLOGNE GLAMOROUS RED 100ML X 36 BTL</v>
          </cell>
        </row>
        <row r="2276">
          <cell r="B2276" t="str">
            <v>K1100007000110</v>
          </cell>
          <cell r="C2276"/>
          <cell r="D2276" t="str">
            <v>KNF ELLIPS H.VIT SHINY BLACK 1ML X 72 BLR</v>
          </cell>
        </row>
        <row r="2277">
          <cell r="B2277" t="str">
            <v>K1270003001510</v>
          </cell>
          <cell r="C2277"/>
          <cell r="D2277" t="str">
            <v>KNF OVALE CLAY MASK HEALTHY GLOW 15GR X 144 SCH</v>
          </cell>
        </row>
        <row r="2278">
          <cell r="B2278" t="str">
            <v>K1041001028010</v>
          </cell>
          <cell r="C2278"/>
          <cell r="D2278" t="str">
            <v>KNF B&amp;B HAIR BODY WASH SMOOTH PINKIE 280ML X 24 BT</v>
          </cell>
        </row>
        <row r="2279">
          <cell r="B2279" t="str">
            <v>K1155001020020</v>
          </cell>
          <cell r="C2279"/>
          <cell r="D2279" t="str">
            <v>KNF ESKULIN KIDS SHAMPOO ANNA 200ML X 36 BTL</v>
          </cell>
        </row>
        <row r="2280">
          <cell r="B2280" t="str">
            <v>K1045005015010</v>
          </cell>
          <cell r="C2280"/>
          <cell r="D2280" t="str">
            <v>KNF B&amp;B POWDER NATURAL MILD 150GR X 36 BTL</v>
          </cell>
        </row>
        <row r="2281">
          <cell r="B2281" t="str">
            <v>K1450006002510</v>
          </cell>
          <cell r="C2281"/>
          <cell r="D2281" t="str">
            <v>KNF SASHA HAIR COLORANT GOLDEN 25GR X 72 BOX</v>
          </cell>
        </row>
        <row r="2282">
          <cell r="B2282" t="str">
            <v>K1351001010010</v>
          </cell>
          <cell r="C2282"/>
          <cell r="D2282" t="str">
            <v>KNF OVALE MICELLAR WATER H2O BRIGHT 100ML X 36 BTL</v>
          </cell>
        </row>
        <row r="2283">
          <cell r="B2283" t="str">
            <v>K1450014002510</v>
          </cell>
          <cell r="C2283"/>
          <cell r="D2283" t="str">
            <v>KNF SASHA HAIR COLORANT DARK BLUE 25GR X 72 BOX</v>
          </cell>
        </row>
        <row r="2284">
          <cell r="B2284" t="str">
            <v>K1380001009010</v>
          </cell>
          <cell r="C2284"/>
          <cell r="D2284" t="str">
            <v>KNF RESIK V PKW SIRIH ANGGREK 90ML X 36 BTL</v>
          </cell>
        </row>
        <row r="2285">
          <cell r="B2285" t="str">
            <v>K1047001006010</v>
          </cell>
          <cell r="C2285"/>
          <cell r="D2285" t="str">
            <v>KNF B&amp;B SPRAY COLOGNE BLOSSOM 60ML X 36 BTL</v>
          </cell>
        </row>
        <row r="2286">
          <cell r="B2286" t="str">
            <v>K1158008010010</v>
          </cell>
          <cell r="C2286"/>
          <cell r="D2286" t="str">
            <v>KNF ESKULIN KIDS SPRAY MINNIE 100ML X 36 BTL</v>
          </cell>
        </row>
        <row r="2287">
          <cell r="B2287" t="str">
            <v>K1251001015010</v>
          </cell>
          <cell r="C2287"/>
          <cell r="D2287" t="str">
            <v>KNF MASTER KIDS SHAMPOO BATMAN 150ML X 36 BTL</v>
          </cell>
        </row>
        <row r="2288">
          <cell r="B2288" t="str">
            <v>76220040380000</v>
          </cell>
          <cell r="C2288"/>
          <cell r="D2288" t="str">
            <v>MUNCHYS CRACKERS VEGE 12 PCS X 380G "MC06"</v>
          </cell>
        </row>
        <row r="2289">
          <cell r="B2289" t="str">
            <v>76230010380000</v>
          </cell>
          <cell r="C2289"/>
          <cell r="D2289" t="str">
            <v>MUNCHYS MALKIST SUGAR CRACKERS 12 PCS X 380G"MC03"</v>
          </cell>
        </row>
        <row r="2290">
          <cell r="B2290" t="str">
            <v>76000000259000</v>
          </cell>
          <cell r="C2290"/>
          <cell r="D2290" t="str">
            <v>TOP MIX 12 PCS X 295G "TM01"</v>
          </cell>
        </row>
        <row r="2291">
          <cell r="B2291" t="str">
            <v>76020020018001</v>
          </cell>
          <cell r="C2291"/>
          <cell r="D2291" t="str">
            <v>PIATTOS BBQ 60 PCS X 13/18GR NEW"PIAS16</v>
          </cell>
        </row>
        <row r="2292">
          <cell r="B2292" t="str">
            <v>76020040018001</v>
          </cell>
          <cell r="C2292"/>
          <cell r="D2292" t="str">
            <v>PIATTOS SEAWEED 60 PCS X 13GR NEW"PIAS17</v>
          </cell>
        </row>
        <row r="2293">
          <cell r="B2293" t="str">
            <v>76020240068003</v>
          </cell>
          <cell r="C2293"/>
          <cell r="D2293" t="str">
            <v>PIATTOS JAPANASE WAGYU STEAK 30PCSX68GR+20%"PIAB24</v>
          </cell>
        </row>
        <row r="2294">
          <cell r="B2294" t="str">
            <v>76020250120000</v>
          </cell>
          <cell r="C2294"/>
          <cell r="D2294" t="str">
            <v>PIATTOS KOREAN SPICY NOODLE 16PCSX120GR"PIAS20</v>
          </cell>
        </row>
        <row r="2295">
          <cell r="B2295" t="str">
            <v>76020230068003</v>
          </cell>
          <cell r="C2295"/>
          <cell r="D2295" t="str">
            <v>PIATTOS SPICY MALA 30 PCS X 68GR +20%"PIAB23"</v>
          </cell>
        </row>
        <row r="2296">
          <cell r="B2296" t="str">
            <v>76020210068003</v>
          </cell>
          <cell r="C2296"/>
          <cell r="D2296" t="str">
            <v>PIATTOS BBQ BRAZIL 30 PCS X 68GR +20%"PIAB21"</v>
          </cell>
        </row>
        <row r="2297">
          <cell r="B2297" t="str">
            <v>13040030000000</v>
          </cell>
          <cell r="C2297"/>
          <cell r="D2297" t="str">
            <v>EN FLASH LIGHT UNIVERSAL 60 HL 72 PACK"ENFL03</v>
          </cell>
        </row>
        <row r="2298">
          <cell r="B2298" t="str">
            <v>K1080002020010</v>
          </cell>
          <cell r="C2298"/>
          <cell r="D2298" t="str">
            <v>KNF ELLIPS HAIR MASK VIT. NUTRI COLOR 200G X12 JAR</v>
          </cell>
        </row>
        <row r="2299">
          <cell r="B2299" t="str">
            <v>K1111001010010</v>
          </cell>
          <cell r="C2299"/>
          <cell r="D2299" t="str">
            <v>KNF ESKULIN COLOGNE ROMANTIC PURPLE 100ML X 36 BTL</v>
          </cell>
        </row>
        <row r="2300">
          <cell r="B2300" t="str">
            <v>K1450010002510</v>
          </cell>
          <cell r="C2300"/>
          <cell r="D2300" t="str">
            <v>KNF SASHA HAIR COLORANT PASSION RED 25GR X 72 BOX</v>
          </cell>
        </row>
        <row r="2301">
          <cell r="B2301" t="str">
            <v>K1162102010010</v>
          </cell>
          <cell r="C2301"/>
          <cell r="D2301" t="str">
            <v>KNF ESKULIN KIDS H. LOT SPRAY PRINC 100ML X 24 BTL</v>
          </cell>
        </row>
        <row r="2302">
          <cell r="B2302" t="str">
            <v>K1270005001010</v>
          </cell>
          <cell r="C2302"/>
          <cell r="D2302" t="str">
            <v>KNF OVALE CLAY MASK PURIFYING 10GR X 144 SCH</v>
          </cell>
        </row>
        <row r="2303">
          <cell r="B2303" t="str">
            <v>K1041002020020</v>
          </cell>
          <cell r="C2303"/>
          <cell r="D2303" t="str">
            <v>KNF B&amp;B HAIR BODY WASH RIKO 200ML X 24 PCH</v>
          </cell>
        </row>
        <row r="2304">
          <cell r="B2304" t="str">
            <v>K1155002020020</v>
          </cell>
          <cell r="C2304"/>
          <cell r="D2304" t="str">
            <v>KNF ESKULIN KIDS SHAMPOO ARIEL 200ML X 36 BTL</v>
          </cell>
        </row>
        <row r="2305">
          <cell r="B2305" t="str">
            <v>76170020189000</v>
          </cell>
          <cell r="C2305"/>
          <cell r="D2305" t="str">
            <v>LEXUS COOKIES MIXED NUTS 12 PCS X 189GR "LX02"</v>
          </cell>
        </row>
        <row r="2306">
          <cell r="B2306" t="str">
            <v>76170010189000</v>
          </cell>
          <cell r="C2306"/>
          <cell r="D2306" t="str">
            <v>LEXUS COOKIES DARK CHOCOLATE 12 PCS X 189GR "LX01"</v>
          </cell>
        </row>
        <row r="2307">
          <cell r="B2307" t="str">
            <v>76180050190000</v>
          </cell>
          <cell r="C2307"/>
          <cell r="D2307" t="str">
            <v>LEXUS SANDWICH LEMON CREAM 12 PCS X 190GR "LX13"</v>
          </cell>
        </row>
        <row r="2308">
          <cell r="B2308" t="str">
            <v>76180020418000</v>
          </cell>
          <cell r="C2308"/>
          <cell r="D2308" t="str">
            <v>LEXUS SANDWICH PEANUT BUTTER 12 PCS X 418GR "LX11"</v>
          </cell>
        </row>
        <row r="2309">
          <cell r="B2309" t="str">
            <v>76200010375000</v>
          </cell>
          <cell r="C2309"/>
          <cell r="D2309" t="str">
            <v>MUNCHYS CREAM CRACKERS ORIGINAL 12 PCSX375G "MC01"</v>
          </cell>
        </row>
        <row r="2310">
          <cell r="B2310" t="str">
            <v>76021010068000</v>
          </cell>
          <cell r="C2310"/>
          <cell r="D2310" t="str">
            <v>PIATTOS BIG&amp;CRISPY SAPI PANGGANG 30PCSX68GR"PIAB25</v>
          </cell>
        </row>
        <row r="2311">
          <cell r="B2311" t="str">
            <v>76093010014000</v>
          </cell>
          <cell r="C2311"/>
          <cell r="D2311" t="str">
            <v>CLOUD9 CRUNCHY CHOCOLATE 144 PCS X 14GR"C911</v>
          </cell>
        </row>
        <row r="2312">
          <cell r="B2312" t="str">
            <v>76040010022000</v>
          </cell>
          <cell r="C2312"/>
          <cell r="D2312" t="str">
            <v>POPPINS COKLAT 40 PCS X 22GR"POP02</v>
          </cell>
        </row>
        <row r="2313">
          <cell r="B2313" t="str">
            <v>13101020000000</v>
          </cell>
          <cell r="C2313"/>
          <cell r="D2313" t="str">
            <v>FLASH LIGHT HEADLIGHT 5 LED 72 PACK"FL02</v>
          </cell>
        </row>
        <row r="2314">
          <cell r="B2314" t="str">
            <v>K1081001001810</v>
          </cell>
          <cell r="C2314"/>
          <cell r="D2314" t="str">
            <v>KNF ELLIPS H.MASK KERATIN HAIR REPAIR 18G X 72 SCH</v>
          </cell>
        </row>
        <row r="2315">
          <cell r="B2315" t="str">
            <v>K1111003010010</v>
          </cell>
          <cell r="C2315"/>
          <cell r="D2315" t="str">
            <v>KNF ESKULIN COLOGNE GEL TUESDAY 100ML X 36 BTL</v>
          </cell>
        </row>
        <row r="2316">
          <cell r="B2316" t="str">
            <v>K1450016002510</v>
          </cell>
          <cell r="C2316"/>
          <cell r="D2316" t="str">
            <v>KNF SASHA HAIR COLORANT BURGUNDY 25GR X 72 BOX</v>
          </cell>
        </row>
        <row r="2317">
          <cell r="B2317" t="str">
            <v>K1100004000140</v>
          </cell>
          <cell r="C2317"/>
          <cell r="D2317" t="str">
            <v>KNF ELLIPS H.VIT NUTRI COLOR 1ML X 12 JAR</v>
          </cell>
        </row>
        <row r="2318">
          <cell r="B2318" t="str">
            <v>K1330001020010</v>
          </cell>
          <cell r="C2318"/>
          <cell r="D2318" t="str">
            <v>KNF OVALE FACIAL LOTION ANTI ACNE 200ML X 36 BTL</v>
          </cell>
        </row>
        <row r="2319">
          <cell r="B2319" t="str">
            <v>K1041002028010</v>
          </cell>
          <cell r="C2319"/>
          <cell r="D2319" t="str">
            <v>KNF B&amp;B HAIR BODY WASH CLEAN RAINBOW 280ML X 24 BT</v>
          </cell>
        </row>
        <row r="2320">
          <cell r="B2320" t="str">
            <v>K1155013020020</v>
          </cell>
          <cell r="C2320"/>
          <cell r="D2320" t="str">
            <v>KNF ESKULIN KIDS SHAMPOO RAPUNZEL 200ML X 36 BTL</v>
          </cell>
        </row>
        <row r="2321">
          <cell r="B2321" t="str">
            <v>K1155009020020</v>
          </cell>
          <cell r="C2321"/>
          <cell r="D2321" t="str">
            <v>KNF ESKULIN KIDS SHAMPOO MICKEY 200ML X 36 BTL</v>
          </cell>
        </row>
        <row r="2322">
          <cell r="B2322" t="str">
            <v>76010010006010</v>
          </cell>
          <cell r="C2322"/>
          <cell r="D2322" t="str">
            <v>JACK N JILL PARTY LEBARAN 12 PACK X 6S SAT"JJ01"</v>
          </cell>
        </row>
        <row r="2323">
          <cell r="B2323" t="str">
            <v>76220030258000</v>
          </cell>
          <cell r="C2323"/>
          <cell r="D2323" t="str">
            <v>MUNCHYS CRACKERS CHOC SANDWICH 12 PCS X 258G "MC05</v>
          </cell>
        </row>
        <row r="2324">
          <cell r="B2324" t="str">
            <v>76220020276000</v>
          </cell>
          <cell r="C2324"/>
          <cell r="D2324" t="str">
            <v>MUNCHYS CRACKERS WHEAT CRACKER 12 PCS X 276G"MC04"</v>
          </cell>
        </row>
        <row r="2325">
          <cell r="B2325" t="str">
            <v>76180040190000</v>
          </cell>
          <cell r="C2325"/>
          <cell r="D2325" t="str">
            <v>LEXUS SANDWICH LYCHEE CREAM 12 PCS X 190GR "LX12"</v>
          </cell>
        </row>
        <row r="2326">
          <cell r="B2326" t="str">
            <v>76180010418000</v>
          </cell>
          <cell r="C2326"/>
          <cell r="D2326" t="str">
            <v>LEXUS SANDWICH CHOCOLATE 12 PCS X 418GR "LX10</v>
          </cell>
        </row>
        <row r="2327">
          <cell r="B2327" t="str">
            <v>76020200068000</v>
          </cell>
          <cell r="C2327"/>
          <cell r="D2327" t="str">
            <v>PIATTOS MYSTERY 30 PCS X 68GR"PIAB20</v>
          </cell>
        </row>
        <row r="2328">
          <cell r="B2328" t="str">
            <v>76020070020000</v>
          </cell>
          <cell r="C2328"/>
          <cell r="D2328" t="str">
            <v>PIATTOS SAMBAL GEPREK 40 PCS X 20GR"PIAS11</v>
          </cell>
        </row>
        <row r="2329">
          <cell r="B2329" t="str">
            <v>76020260115000</v>
          </cell>
          <cell r="C2329"/>
          <cell r="D2329" t="str">
            <v>PIATTOS RUMPUT LAUT NORI 16 PCS X 115GR "PIAB26"</v>
          </cell>
        </row>
        <row r="2330">
          <cell r="B2330" t="str">
            <v>76020020018000</v>
          </cell>
          <cell r="C2330"/>
          <cell r="D2330" t="str">
            <v>PIATTOS BBQ 40 PCS X 18GR"PIAS04</v>
          </cell>
        </row>
        <row r="2331">
          <cell r="B2331" t="str">
            <v>13093070000000</v>
          </cell>
          <cell r="C2331"/>
          <cell r="D2331" t="str">
            <v>EV FLASH LIGHT LOW COST LED 2D SW 96 PACK"EVFL07</v>
          </cell>
        </row>
        <row r="2332">
          <cell r="B2332" t="str">
            <v>K1082001002010</v>
          </cell>
          <cell r="C2332"/>
          <cell r="D2332" t="str">
            <v>KNF ELLIPS H.MASK MOROCCAN H.TREATMENT 20G X 72 SC</v>
          </cell>
        </row>
        <row r="2333">
          <cell r="B2333" t="str">
            <v>K1111009010010</v>
          </cell>
          <cell r="C2333"/>
          <cell r="D2333" t="str">
            <v>KNF ESKULIN COLOGNE GEL ENCHANTING 100ML X 36 BTL</v>
          </cell>
        </row>
        <row r="2334">
          <cell r="B2334" t="str">
            <v>K1111005005010</v>
          </cell>
          <cell r="C2334"/>
          <cell r="D2334" t="str">
            <v>KNF ESKULIN COLOGNE AMUSING VANILLA 50ML X 36 BTL</v>
          </cell>
        </row>
        <row r="2335">
          <cell r="B2335" t="str">
            <v>K1100008000140</v>
          </cell>
          <cell r="C2335"/>
          <cell r="D2335" t="str">
            <v>KNF ELLIPS H.VIT SMOOTH &amp; SHINY 1ML X 12 JAR</v>
          </cell>
        </row>
        <row r="2336">
          <cell r="B2336" t="str">
            <v>K1360001010010</v>
          </cell>
          <cell r="C2336"/>
          <cell r="D2336" t="str">
            <v>KNF RESIK V GODOKAN SIRIH 100ML X 36 BTL</v>
          </cell>
        </row>
        <row r="2337">
          <cell r="B2337" t="str">
            <v>K1155005020020</v>
          </cell>
          <cell r="C2337"/>
          <cell r="D2337" t="str">
            <v>KNF ESKULIN KIDS SHAMPOO CINDERELLA 200ML X 36 BTL</v>
          </cell>
        </row>
        <row r="2338">
          <cell r="B2338" t="str">
            <v>K1155014020020</v>
          </cell>
          <cell r="C2338"/>
          <cell r="D2338" t="str">
            <v>KNF ESKULIN KIDS SHAMPOO S.WHITE 200ML X 36 BTL</v>
          </cell>
        </row>
        <row r="2339">
          <cell r="B2339" t="str">
            <v>76093040015003</v>
          </cell>
          <cell r="C2339"/>
          <cell r="D2339" t="str">
            <v>CLOUD9 CRUNCHY VANILLA LAVA 144 PCS X 15GR +2"C909</v>
          </cell>
        </row>
        <row r="2340">
          <cell r="B2340" t="str">
            <v>76094010014010</v>
          </cell>
          <cell r="C2340"/>
          <cell r="D2340" t="str">
            <v>CLOUD9 CRUNCHY 3IN1 CHOCOLATE 24 BAG X 14GR"C912</v>
          </cell>
        </row>
        <row r="2341">
          <cell r="B2341" t="str">
            <v>76020010020000</v>
          </cell>
          <cell r="C2341"/>
          <cell r="D2341" t="str">
            <v>PIATTOS SAPI PANGGANG 40 PCS X 20GR"PIAS02</v>
          </cell>
        </row>
        <row r="2342">
          <cell r="B2342" t="str">
            <v>76040020016000</v>
          </cell>
          <cell r="C2342"/>
          <cell r="D2342" t="str">
            <v>POPPINS VANILLA 60 PCS X 16GR "POP04"</v>
          </cell>
        </row>
        <row r="2343">
          <cell r="B2343" t="str">
            <v>76020020020000</v>
          </cell>
          <cell r="C2343"/>
          <cell r="D2343" t="str">
            <v>PIATTOS BBQ 40 PCS X 20GR"PIAS05</v>
          </cell>
        </row>
        <row r="2344">
          <cell r="B2344" t="str">
            <v>76020040018000</v>
          </cell>
          <cell r="C2344"/>
          <cell r="D2344" t="str">
            <v>PIATTOS SEAWEED 40 PCS X 18GR"PIAS08</v>
          </cell>
        </row>
        <row r="2345">
          <cell r="B2345" t="str">
            <v>76240010015000B</v>
          </cell>
          <cell r="C2345"/>
          <cell r="D2345" t="str">
            <v>KING BEEF JAPANASE BBQ 66 PCS X 15GR "B&gt;KB02"</v>
          </cell>
        </row>
        <row r="2346">
          <cell r="B2346" t="str">
            <v>76040010016000N</v>
          </cell>
          <cell r="C2346"/>
          <cell r="D2346" t="str">
            <v>POPPINS COKLAT 80 PCS X 16GR"POP01</v>
          </cell>
        </row>
        <row r="2347">
          <cell r="B2347" t="str">
            <v>76020100070000</v>
          </cell>
          <cell r="C2347"/>
          <cell r="D2347" t="str">
            <v>PIATTOS JAWARA SAMBAL BAWANG 30 PCS X 70GR"PIAB09</v>
          </cell>
        </row>
        <row r="2348">
          <cell r="B2348" t="str">
            <v>13093050000000</v>
          </cell>
          <cell r="C2348"/>
          <cell r="D2348" t="str">
            <v>EV FLASH LIGHT LOW COST LED 2AA SW 144 PACK"EVFL08</v>
          </cell>
        </row>
        <row r="2349">
          <cell r="B2349" t="str">
            <v>K1082002002010</v>
          </cell>
          <cell r="C2349"/>
          <cell r="D2349" t="str">
            <v>KNF ELLIPS H.MASK MOROCCAN NUTRICOLOR 20G X 72 SCH</v>
          </cell>
        </row>
        <row r="2350">
          <cell r="B2350" t="str">
            <v>K1330001010010</v>
          </cell>
          <cell r="C2350"/>
          <cell r="D2350" t="str">
            <v>KNF OVALE FACIAL LOTION ANTI ACNE 100ML X 36 BTL</v>
          </cell>
        </row>
        <row r="2351">
          <cell r="B2351" t="str">
            <v>K1111007005010</v>
          </cell>
          <cell r="C2351"/>
          <cell r="D2351" t="str">
            <v>KNF ESKULIN COLOGNE GLAMOROUS RED 50ML X 36 BTL</v>
          </cell>
        </row>
        <row r="2352">
          <cell r="B2352" t="str">
            <v>K1100001000110</v>
          </cell>
          <cell r="C2352"/>
          <cell r="D2352" t="str">
            <v>KNF ELLIPS H.VIT HAIR TREATMENT 1ML X 72 BLR</v>
          </cell>
        </row>
        <row r="2353">
          <cell r="B2353" t="str">
            <v>K1370000009010</v>
          </cell>
          <cell r="C2353"/>
          <cell r="D2353" t="str">
            <v>KNF RESIK V MANJAKANI 90ML X 36 BTL</v>
          </cell>
        </row>
        <row r="2354">
          <cell r="B2354" t="str">
            <v>K1155007020020</v>
          </cell>
          <cell r="C2354"/>
          <cell r="D2354" t="str">
            <v>KNF ESKULIN KIDS SHAMPOO ELSA 200ML X 36 BTL</v>
          </cell>
        </row>
        <row r="2355">
          <cell r="B2355" t="str">
            <v>K1045001006010</v>
          </cell>
          <cell r="C2355"/>
          <cell r="D2355" t="str">
            <v>KNF B&amp;B POWDER BLOSSOM 60GR X 36 BTL</v>
          </cell>
        </row>
        <row r="2356">
          <cell r="B2356" t="str">
            <v>76140010020000</v>
          </cell>
          <cell r="C2356"/>
          <cell r="D2356" t="str">
            <v>ROLLER COASTER JAGUNG MANIS 60 PCS X 20GR"RC03</v>
          </cell>
        </row>
        <row r="2357">
          <cell r="B2357" t="str">
            <v>76020260068003</v>
          </cell>
          <cell r="C2357"/>
          <cell r="D2357" t="str">
            <v>PIATTOS OSENG MERCON 30PCSX68GR+15%"PIAB27</v>
          </cell>
        </row>
        <row r="2358">
          <cell r="B2358" t="str">
            <v>76180030076002</v>
          </cell>
          <cell r="C2358"/>
          <cell r="D2358" t="str">
            <v>LEXUS SANDWICH C.CHEESE 24 PCS X 76GR IDM"LX18"</v>
          </cell>
        </row>
        <row r="2359">
          <cell r="B2359" t="str">
            <v>76180010076002</v>
          </cell>
          <cell r="C2359"/>
          <cell r="D2359" t="str">
            <v>LEXUS SANDWICH CHOCOLATE 24 PCS X 76GR IDM"LX17"</v>
          </cell>
        </row>
        <row r="2360">
          <cell r="B2360" t="str">
            <v>76140010065000</v>
          </cell>
          <cell r="C2360"/>
          <cell r="D2360" t="str">
            <v>ROLLER COASTER JAGUNG MANIS 30 PCS X 65GR"RC02</v>
          </cell>
        </row>
        <row r="2361">
          <cell r="B2361" t="str">
            <v>76020070018000</v>
          </cell>
          <cell r="C2361"/>
          <cell r="D2361" t="str">
            <v>PIATTOS SAMBAL GEPREK 40 PCS X 18GR"PIAS10</v>
          </cell>
        </row>
        <row r="2362">
          <cell r="B2362" t="str">
            <v>76020010015000B</v>
          </cell>
          <cell r="C2362"/>
          <cell r="D2362" t="str">
            <v>PIATTOS SAPI PANGGANG 60 PCS X 13GR "B&gt;PIAS15"</v>
          </cell>
        </row>
        <row r="2363">
          <cell r="B2363" t="str">
            <v>76020010075000B</v>
          </cell>
          <cell r="C2363"/>
          <cell r="D2363" t="str">
            <v>B&gt; PIATTOS SAPI PANGGANG 30 PCS X 68GR"PIAB01</v>
          </cell>
        </row>
        <row r="2364">
          <cell r="B2364" t="str">
            <v>13093060000000</v>
          </cell>
          <cell r="C2364"/>
          <cell r="D2364" t="str">
            <v>EV FLASH LIGHT LOW COST LED 2D BP 24 PACK"EVFL06</v>
          </cell>
        </row>
        <row r="2365">
          <cell r="B2365" t="str">
            <v>K1241003015010</v>
          </cell>
          <cell r="C2365"/>
          <cell r="D2365" t="str">
            <v>KNF MASTER SPLASH COLOGNE FREEDOM 150ML X 36 BTL</v>
          </cell>
        </row>
        <row r="2366">
          <cell r="B2366" t="str">
            <v>K1241007015010</v>
          </cell>
          <cell r="C2366"/>
          <cell r="D2366" t="str">
            <v>KNF MASTER SPLASH COLOGNE SPORTY 150ML X 36 BTL</v>
          </cell>
        </row>
        <row r="2367">
          <cell r="B2367" t="str">
            <v>K1370000005010</v>
          </cell>
          <cell r="C2367"/>
          <cell r="D2367" t="str">
            <v>KNF RESIK V MANJAKANI 50ML X 72 BTL</v>
          </cell>
        </row>
        <row r="2368">
          <cell r="B2368" t="str">
            <v>K1100002000110</v>
          </cell>
          <cell r="C2368"/>
          <cell r="D2368" t="str">
            <v>KNF ELLIPS H.VIT HAIR VITALITY 1ML X 72 BLR</v>
          </cell>
        </row>
        <row r="2369">
          <cell r="B2369" t="str">
            <v>K1450001002510</v>
          </cell>
          <cell r="C2369"/>
          <cell r="D2369" t="str">
            <v>KNF SASHA HAIR COLORANT ASH GREY 25GR X 72 BOX</v>
          </cell>
        </row>
        <row r="2370">
          <cell r="B2370" t="str">
            <v>K1155010020020</v>
          </cell>
          <cell r="C2370"/>
          <cell r="D2370" t="str">
            <v>KNF ESKULIN KIDS SHAMPOO MINNIE 200ML X 36 BTL</v>
          </cell>
        </row>
        <row r="2371">
          <cell r="B2371" t="str">
            <v>K1045003006010</v>
          </cell>
          <cell r="C2371"/>
          <cell r="D2371" t="str">
            <v>KNF B&amp;B POWDER BUTTERCUP 60GR X 36 BTL</v>
          </cell>
        </row>
        <row r="2372">
          <cell r="B2372" t="str">
            <v>K1340005010010</v>
          </cell>
          <cell r="C2372"/>
          <cell r="D2372" t="str">
            <v>KNF OVALE LULUR BALI HONEY COCONUT 100GR X 24 JAR</v>
          </cell>
        </row>
        <row r="2373">
          <cell r="B2373" t="str">
            <v>76020020075000B</v>
          </cell>
          <cell r="C2373"/>
          <cell r="D2373" t="str">
            <v>B&gt; PIATTOS BBQ 30 PCS X 68GR"PIAB02</v>
          </cell>
        </row>
        <row r="2374">
          <cell r="B2374" t="str">
            <v>76020040015000B</v>
          </cell>
          <cell r="C2374"/>
          <cell r="D2374" t="str">
            <v>B&gt; PIATTOS SEAWEED 60 PCS X 13GR"PIAS17</v>
          </cell>
        </row>
        <row r="2375">
          <cell r="B2375" t="str">
            <v>76020040075000B</v>
          </cell>
          <cell r="C2375"/>
          <cell r="D2375" t="str">
            <v>B&gt; PIATTOS SEAWEED 30 PCS X 68GR"PIAB03</v>
          </cell>
        </row>
        <row r="2376">
          <cell r="B2376" t="str">
            <v>76020070075000B</v>
          </cell>
          <cell r="C2376"/>
          <cell r="D2376" t="str">
            <v>B&gt; PIATTOS SAMBAL GEPREK 30 PCS X 68GR"PIAB06</v>
          </cell>
        </row>
        <row r="2377">
          <cell r="B2377" t="str">
            <v>76020110070000B</v>
          </cell>
          <cell r="C2377"/>
          <cell r="D2377" t="str">
            <v>B&gt; PIATTOS KOREAN SPICY CHEESE 30 PCSX70GR"PIAB10</v>
          </cell>
        </row>
        <row r="2378">
          <cell r="B2378" t="str">
            <v>76020170075000B</v>
          </cell>
          <cell r="C2378"/>
          <cell r="D2378" t="str">
            <v>B&gt; PIATTOS SAMBAL MATAH 30 PCS X 75/68GR"PIAB17</v>
          </cell>
        </row>
        <row r="2379">
          <cell r="B2379" t="str">
            <v>76020220068000B</v>
          </cell>
          <cell r="C2379"/>
          <cell r="D2379" t="str">
            <v>PIATTOS SEBLAK 30 PCS X 68GR "B&gt;PIAB22"</v>
          </cell>
        </row>
        <row r="2380">
          <cell r="B2380" t="str">
            <v>76020260068003B</v>
          </cell>
          <cell r="C2380"/>
          <cell r="D2380" t="str">
            <v>B&gt; PIATTOS OSENG MERCON 30PCSX68GR+15%"PIAB27</v>
          </cell>
        </row>
        <row r="2381">
          <cell r="B2381" t="str">
            <v>76021010068000B</v>
          </cell>
          <cell r="C2381"/>
          <cell r="D2381" t="str">
            <v>PIATOS BIG&amp;CRSPY SAPI PANGGANG 30PCSX68GR"B&gt;PIAB25</v>
          </cell>
        </row>
        <row r="2382">
          <cell r="B2382" t="str">
            <v>13086050000000</v>
          </cell>
          <cell r="C2382"/>
          <cell r="D2382" t="str">
            <v>EV BATT SW4 1215 HITAM AA 144 PACK"EVB09</v>
          </cell>
        </row>
        <row r="2383">
          <cell r="B2383" t="str">
            <v>K1241005015010</v>
          </cell>
          <cell r="C2383"/>
          <cell r="D2383" t="str">
            <v>KNF MASTER SPLASH COLOGNE POWER 150ML X 36 BTL</v>
          </cell>
        </row>
        <row r="2384">
          <cell r="B2384" t="str">
            <v>K1242004010010</v>
          </cell>
          <cell r="C2384"/>
          <cell r="D2384" t="str">
            <v>KNF MASTER SPRAY COLOGNE G.FOUGERE 100ML X 36 BTL</v>
          </cell>
        </row>
        <row r="2385">
          <cell r="B2385" t="str">
            <v>K1420003002510</v>
          </cell>
          <cell r="C2385"/>
          <cell r="D2385" t="str">
            <v>KNF SAMANTHA HC CHOCOLATE BROWN 25GR X 72 BOX</v>
          </cell>
        </row>
        <row r="2386">
          <cell r="B2386" t="str">
            <v>K1041001025010</v>
          </cell>
          <cell r="C2386"/>
          <cell r="D2386" t="str">
            <v>KNF B&amp;B HAIR BODY WASH RIKO 250ML X 24 BTL</v>
          </cell>
        </row>
        <row r="2387">
          <cell r="B2387" t="str">
            <v>K1450003002510</v>
          </cell>
          <cell r="C2387"/>
          <cell r="D2387" t="str">
            <v>KNF SASHA HAIR COLORANT BLUE BLACK 25GR X 72 BOX</v>
          </cell>
        </row>
        <row r="2388">
          <cell r="B2388" t="str">
            <v>K1161002020020</v>
          </cell>
          <cell r="C2388"/>
          <cell r="D2388" t="str">
            <v>KNF ESKULIN KIDS H. B.WASH MICKEY 200ML X 24 PCH</v>
          </cell>
        </row>
        <row r="2389">
          <cell r="B2389" t="str">
            <v>K1340001010010</v>
          </cell>
          <cell r="C2389"/>
          <cell r="D2389" t="str">
            <v>KNF OVALE LULUR BALI BENGKOANG 100GR X 24 JAR</v>
          </cell>
        </row>
        <row r="2390">
          <cell r="B2390" t="str">
            <v>76040010020000B</v>
          </cell>
          <cell r="C2390"/>
          <cell r="D2390" t="str">
            <v>B&gt; POPPINS COKLAT 60 PCS X 16GR"POP03</v>
          </cell>
        </row>
        <row r="2391">
          <cell r="B2391" t="str">
            <v>76040020016000B</v>
          </cell>
          <cell r="C2391"/>
          <cell r="D2391" t="str">
            <v>B&gt; POPPINS VANILLA 60 PCS X 16GR "POP04"</v>
          </cell>
        </row>
        <row r="2392">
          <cell r="B2392" t="str">
            <v>76170030189000B</v>
          </cell>
          <cell r="C2392"/>
          <cell r="D2392" t="str">
            <v>LEXUS COOKIES ORIGINAL 12 PCS X 189GR "B&gt;LX03"</v>
          </cell>
        </row>
        <row r="2393">
          <cell r="B2393" t="str">
            <v>76180010190000B</v>
          </cell>
          <cell r="C2393"/>
          <cell r="D2393" t="str">
            <v>LEXUS SANDWICH CHOCOLATE 12 PCS X 190GR "B&gt;LX05"</v>
          </cell>
        </row>
        <row r="2394">
          <cell r="B2394" t="str">
            <v>76180010190002</v>
          </cell>
          <cell r="C2394"/>
          <cell r="D2394" t="str">
            <v>LEXUS SANDWICH CHOCOLATE 12 PCS X 190GR IDM"LX15"</v>
          </cell>
        </row>
        <row r="2395">
          <cell r="B2395" t="str">
            <v>76180010418000B</v>
          </cell>
          <cell r="C2395"/>
          <cell r="D2395" t="str">
            <v>LEXUS SANDWICH CHOCOLATE 12 PCS X 418GR "B&gt;LX10</v>
          </cell>
        </row>
        <row r="2396">
          <cell r="B2396" t="str">
            <v>76180020190000B</v>
          </cell>
          <cell r="C2396"/>
          <cell r="D2396" t="str">
            <v>LEXUS SANDWICH PEANUT BUTTER 12 PCSX190GR "B&gt;LX07"</v>
          </cell>
        </row>
        <row r="2397">
          <cell r="B2397" t="str">
            <v>76210030390000B</v>
          </cell>
          <cell r="C2397"/>
          <cell r="D2397" t="str">
            <v>OAT CRUNCH STRWBRY&amp;B.CRRNT 12 PCS X 390G "B&gt;OAT08"</v>
          </cell>
        </row>
        <row r="2398">
          <cell r="B2398" t="str">
            <v>76220020276000B</v>
          </cell>
          <cell r="C2398"/>
          <cell r="D2398" t="str">
            <v>MUNCHYS CRACKERS WHEAT CRACKER 12 CS X 276G"B&gt;MC04</v>
          </cell>
        </row>
        <row r="2399">
          <cell r="B2399" t="str">
            <v>76220040380000B</v>
          </cell>
          <cell r="C2399"/>
          <cell r="D2399" t="str">
            <v>MUNCHYS CRACKERS VEGE 12 PCS X 380G "B&gt;MC06"</v>
          </cell>
        </row>
        <row r="2400">
          <cell r="B2400" t="str">
            <v>76230010380000B</v>
          </cell>
          <cell r="C2400"/>
          <cell r="D2400" t="str">
            <v>MUNCHYS MALKIST SUGAR CRACKERS 12 PCSX380G"B&gt;MC03"</v>
          </cell>
        </row>
        <row r="2401">
          <cell r="B2401" t="str">
            <v>76240010030000B</v>
          </cell>
          <cell r="C2401"/>
          <cell r="D2401" t="str">
            <v>KING BEEF JAPANESE BBQ 30 PCS X 55GR B&gt;KB01"</v>
          </cell>
        </row>
        <row r="2402">
          <cell r="B2402" t="str">
            <v>13051030000000</v>
          </cell>
          <cell r="C2402"/>
          <cell r="D2402" t="str">
            <v>EN CHARGE BATT CH2PC4 2X700 AAA 24 PACK"ENCB03</v>
          </cell>
        </row>
        <row r="2403">
          <cell r="B2403" t="str">
            <v>K1330003006010</v>
          </cell>
          <cell r="C2403"/>
          <cell r="D2403" t="str">
            <v>KNF OVALE FACIAL LOTION LEMON 60ML X 36 BTL</v>
          </cell>
        </row>
        <row r="2404">
          <cell r="B2404" t="str">
            <v>K1082003002010</v>
          </cell>
          <cell r="C2404"/>
          <cell r="D2404" t="str">
            <v>KNF ELLIPS H.MASK MOROCCAN SMOOTH&amp;SHINY 20G X 72 S</v>
          </cell>
        </row>
        <row r="2405">
          <cell r="B2405" t="str">
            <v>K1420009002510</v>
          </cell>
          <cell r="C2405"/>
          <cell r="D2405" t="str">
            <v>KNF SAMANTHA HC GOLDEN 25GR X 72 BOX</v>
          </cell>
        </row>
        <row r="2406">
          <cell r="B2406" t="str">
            <v>K1046001010020</v>
          </cell>
          <cell r="C2406"/>
          <cell r="D2406" t="str">
            <v>KNF B&amp;B SHAMPOO STRAWBERRY BLOSSOM 100ML X 36 BTL</v>
          </cell>
        </row>
        <row r="2407">
          <cell r="B2407" t="str">
            <v>76020040013004</v>
          </cell>
          <cell r="C2407"/>
          <cell r="D2407" t="str">
            <v>PIATTOS SEAWEED 66 PCS X 13GR +7G"PIAS18"</v>
          </cell>
        </row>
        <row r="2408">
          <cell r="B2408" t="str">
            <v>76020190068000</v>
          </cell>
          <cell r="C2408"/>
          <cell r="D2408" t="str">
            <v>PIATTOS MIE PEDAS KOREA 30 PCS X 68GR"PIAB19</v>
          </cell>
        </row>
        <row r="2409">
          <cell r="B2409" t="str">
            <v>76160010060000</v>
          </cell>
          <cell r="C2409"/>
          <cell r="D2409" t="str">
            <v>NOVA MULTIGRAIN BBQ 30 PCS X 60GR"NM01</v>
          </cell>
        </row>
        <row r="2410">
          <cell r="B2410" t="str">
            <v>13022060000000</v>
          </cell>
          <cell r="C2410"/>
          <cell r="D2410" t="str">
            <v>EN ALK BP2 EP91 MAXPLUS 48 PACK"ENA04</v>
          </cell>
        </row>
        <row r="2411">
          <cell r="B2411" t="str">
            <v>K1330003010010</v>
          </cell>
          <cell r="C2411"/>
          <cell r="D2411" t="str">
            <v>KNF OVALE FACIAL LOTION LEMON 100ML X 36 BTL</v>
          </cell>
        </row>
        <row r="2412">
          <cell r="B2412" t="str">
            <v>K1100001000140</v>
          </cell>
          <cell r="C2412"/>
          <cell r="D2412" t="str">
            <v>KNF ELLIPS H.VIT HAIR TREATMENT 1ML X 12 JAR</v>
          </cell>
        </row>
        <row r="2413">
          <cell r="B2413" t="str">
            <v>K1121002012510</v>
          </cell>
          <cell r="C2413"/>
          <cell r="D2413" t="str">
            <v>KNF ESKULIN HIJAB B.MIST BLUE TEMPT. 125ML X 36 BT</v>
          </cell>
        </row>
        <row r="2414">
          <cell r="B2414" t="str">
            <v>K1046002010020</v>
          </cell>
          <cell r="C2414"/>
          <cell r="D2414" t="str">
            <v>KNF B&amp;B SHAMPOO ORANGE BUBBLES 100ML X 36 BTL</v>
          </cell>
        </row>
        <row r="2415">
          <cell r="B2415" t="str">
            <v>K1450007002510</v>
          </cell>
          <cell r="C2415"/>
          <cell r="D2415" t="str">
            <v>KNF SASHA HAIR COLORANT GOLDEN BLONDE 25GR X 72 BO</v>
          </cell>
        </row>
        <row r="2416">
          <cell r="B2416" t="str">
            <v>K1161004028010</v>
          </cell>
          <cell r="C2416"/>
          <cell r="D2416" t="str">
            <v>KNF ESKULIN KIDS H. B.WASH SOFT&amp;PROT. 280ML X 24 B</v>
          </cell>
        </row>
        <row r="2417">
          <cell r="B2417" t="str">
            <v>K1460003000110</v>
          </cell>
          <cell r="C2417"/>
          <cell r="D2417" t="str">
            <v>KNF SASHA HAIR VITAMIN DAMAGE CARE 1ML X 72 BLR</v>
          </cell>
        </row>
        <row r="2418">
          <cell r="B2418" t="str">
            <v>K1111008005010</v>
          </cell>
          <cell r="C2418"/>
          <cell r="D2418" t="str">
            <v>KNF ESKULIN COLOGNE GLEENFUL YELLOW 50ML X 36 BTL</v>
          </cell>
        </row>
        <row r="2419">
          <cell r="B2419" t="str">
            <v>K1450015002510</v>
          </cell>
          <cell r="C2419"/>
          <cell r="D2419" t="str">
            <v>KNF SASHA HAIR COLORANT DARK BROWN 25GR X 72 BOX</v>
          </cell>
        </row>
        <row r="2420">
          <cell r="B2420" t="str">
            <v>K1351002010010</v>
          </cell>
          <cell r="C2420"/>
          <cell r="D2420" t="str">
            <v>KNF OVALE MICELLAR WATER H2O ACNE.C 100ML X 36 BTL</v>
          </cell>
        </row>
        <row r="2421">
          <cell r="B2421" t="str">
            <v>K1047001012510</v>
          </cell>
          <cell r="C2421"/>
          <cell r="D2421" t="str">
            <v>KNF B&amp;B SPRAY COLOGNE BLOSSOM 125ML X 36 BTL</v>
          </cell>
        </row>
        <row r="2422">
          <cell r="B2422" t="str">
            <v>K1380004009010</v>
          </cell>
          <cell r="C2422"/>
          <cell r="D2422" t="str">
            <v>KNF RESIK V PKW SIRIH WANGI 90ML X 36 BTL</v>
          </cell>
        </row>
        <row r="2423">
          <cell r="B2423" t="str">
            <v>K1047002006010</v>
          </cell>
          <cell r="C2423"/>
          <cell r="D2423" t="str">
            <v>KNF B&amp;B SPRAY COLOGNE BUBBLES 60ML X 36 BTL</v>
          </cell>
        </row>
        <row r="2424">
          <cell r="B2424" t="str">
            <v>K1420001001010</v>
          </cell>
          <cell r="C2424"/>
          <cell r="D2424" t="str">
            <v>KNF SAMANTHA HC BLEACHING 10GR X 72 BOX</v>
          </cell>
        </row>
        <row r="2425">
          <cell r="B2425" t="str">
            <v>K1253001010010</v>
          </cell>
          <cell r="C2425"/>
          <cell r="D2425" t="str">
            <v>KNF MASTER KIDS SPRAY COL. BATMAN 100ML X 36 BTL</v>
          </cell>
        </row>
        <row r="2426">
          <cell r="B2426" t="str">
            <v>K1380003009010</v>
          </cell>
          <cell r="C2426"/>
          <cell r="D2426" t="str">
            <v>KNF RESIK V PKW SIRIH MAWAR 90ML X 36 BTL</v>
          </cell>
        </row>
        <row r="2427">
          <cell r="B2427" t="str">
            <v>K1045002006010</v>
          </cell>
          <cell r="C2427"/>
          <cell r="D2427" t="str">
            <v>KNF B&amp;B POWDER BUBBLES 60GR X 36 BTL</v>
          </cell>
        </row>
        <row r="2428">
          <cell r="B2428" t="str">
            <v>K1253008010010</v>
          </cell>
          <cell r="C2428"/>
          <cell r="D2428" t="str">
            <v>KNF MASTER KIDS SPRAY COL. SUPERMAN 100ML X 36 BTL</v>
          </cell>
        </row>
        <row r="2429">
          <cell r="B2429" t="str">
            <v>K1253007010010</v>
          </cell>
          <cell r="C2429"/>
          <cell r="D2429" t="str">
            <v>KNF MASTER KIDS SPRAY COL. SPIDERMAN 100ML X 36 BT</v>
          </cell>
        </row>
        <row r="2430">
          <cell r="B2430" t="str">
            <v>K1047003006010</v>
          </cell>
          <cell r="C2430"/>
          <cell r="D2430" t="str">
            <v>KNF B&amp;B SPRAY COLOGNE BUTTERCUP 60ML X 36 BTL</v>
          </cell>
        </row>
        <row r="2431">
          <cell r="B2431" t="str">
            <v>K1081002001810</v>
          </cell>
          <cell r="C2431"/>
          <cell r="D2431" t="str">
            <v>KNF ELLIPS H.MASK KERATIN SILKY BLACK 18G X 72 SCH</v>
          </cell>
        </row>
        <row r="2432">
          <cell r="B2432" t="str">
            <v>K1047004012510</v>
          </cell>
          <cell r="C2432"/>
          <cell r="D2432" t="str">
            <v>KNF B&amp;B SPRAY COLOGNE POWEPUFF GIRLS 125ML X 36 BT</v>
          </cell>
        </row>
        <row r="2433">
          <cell r="B2433" t="str">
            <v>K1440002003010</v>
          </cell>
          <cell r="C2433"/>
          <cell r="D2433" t="str">
            <v>KNF SASHA CREAMBATH ROYAL JELLY 30GR X 72 BOX</v>
          </cell>
        </row>
        <row r="2434">
          <cell r="B2434" t="str">
            <v>K1046002020020</v>
          </cell>
          <cell r="C2434"/>
          <cell r="D2434" t="str">
            <v>KNF B&amp;B SHAMPOO ORANGE BUBBLES 200ML X 36 BTL</v>
          </cell>
        </row>
        <row r="2435">
          <cell r="B2435" t="str">
            <v>K1502000045022</v>
          </cell>
          <cell r="C2435"/>
          <cell r="D2435" t="str">
            <v>KNF SLEEK BABY BN CLEANSER 450ML X 12 PCH EXT 20%</v>
          </cell>
        </row>
        <row r="2436">
          <cell r="B2436" t="str">
            <v>K1450008002510</v>
          </cell>
          <cell r="C2436"/>
          <cell r="D2436" t="str">
            <v>KNF SASHA HAIR COLORANT GREEN TOSCA 25GR X 72 BOX</v>
          </cell>
        </row>
        <row r="2437">
          <cell r="B2437" t="str">
            <v>K1450012002510</v>
          </cell>
          <cell r="C2437"/>
          <cell r="D2437" t="str">
            <v>KNF SASHA HAIR COLORANT SMOKEY LILAC 25GR X 72 BOX</v>
          </cell>
        </row>
        <row r="2438">
          <cell r="B2438" t="str">
            <v>K1270001001010</v>
          </cell>
          <cell r="C2438"/>
          <cell r="D2438" t="str">
            <v>KNF OVALE CLAY MASK ACNE PRONE 10GR X 144 SCH</v>
          </cell>
        </row>
        <row r="2439">
          <cell r="B2439" t="str">
            <v>K1270002001510</v>
          </cell>
          <cell r="C2439"/>
          <cell r="D2439" t="str">
            <v>KNF OVALE CLAY MASK DEEP HYDRA 15GR X 144 SCH</v>
          </cell>
        </row>
        <row r="2440">
          <cell r="B2440" t="str">
            <v>K1270004001510</v>
          </cell>
          <cell r="C2440"/>
          <cell r="D2440" t="str">
            <v>KNF OVALE CLAY MASK OIL CONTROL 15GR X 144 SCH</v>
          </cell>
        </row>
        <row r="2441">
          <cell r="B2441" t="str">
            <v>K1100003004520</v>
          </cell>
          <cell r="C2441"/>
          <cell r="D2441" t="str">
            <v>KNF ELLIPS H.VIT MILKSHAKE 45ML X 36 BTL</v>
          </cell>
        </row>
        <row r="2442">
          <cell r="B2442" t="str">
            <v>K1370000020010</v>
          </cell>
          <cell r="C2442"/>
          <cell r="D2442" t="str">
            <v>KNF RESIK V MANJAKANI 200ML X 36 BTL</v>
          </cell>
        </row>
        <row r="2443">
          <cell r="B2443" t="str">
            <v>K1370001009010</v>
          </cell>
          <cell r="C2443"/>
          <cell r="D2443" t="str">
            <v>KNF RESIK V MANJAKANI WHITENING 90ML X 36 BTL</v>
          </cell>
        </row>
        <row r="2444">
          <cell r="B2444" t="str">
            <v>K1370001020010</v>
          </cell>
          <cell r="C2444"/>
          <cell r="D2444" t="str">
            <v>KNF RESIK V MANJAKANI WHITENING 200ML X 36 BTL</v>
          </cell>
        </row>
        <row r="2445">
          <cell r="B2445" t="str">
            <v>K1390001020010</v>
          </cell>
          <cell r="C2445"/>
          <cell r="D2445" t="str">
            <v>KNF RESIK V RAMUAN MADURA WHITENING 200ML X 36 BTL</v>
          </cell>
        </row>
        <row r="2446">
          <cell r="B2446" t="str">
            <v>K1351003030010</v>
          </cell>
          <cell r="C2446"/>
          <cell r="D2446" t="str">
            <v>KNF OVALE MICELLAR WATER H2O HYDRA 300ML X 24 BTL</v>
          </cell>
        </row>
        <row r="2447">
          <cell r="B2447" t="str">
            <v>K1450013002510</v>
          </cell>
          <cell r="C2447"/>
          <cell r="D2447" t="str">
            <v>KNF SASHA HAIR COLORANT COPPER HAZEL 25GR X 72 BOX</v>
          </cell>
        </row>
        <row r="2448">
          <cell r="B2448" t="str">
            <v>K1340004010010</v>
          </cell>
          <cell r="C2448"/>
          <cell r="D2448" t="str">
            <v>KNF OVALE LULUR BALI COFFEE 100GR X 24 JAR</v>
          </cell>
        </row>
        <row r="2449">
          <cell r="B2449" t="str">
            <v>K1112003003010</v>
          </cell>
          <cell r="C2449"/>
          <cell r="D2449" t="str">
            <v>KNF ESKULIN EDP ENCHANTED PETALS 30ML BTL</v>
          </cell>
        </row>
        <row r="2450">
          <cell r="B2450" t="str">
            <v>K1112004003010</v>
          </cell>
          <cell r="C2450"/>
          <cell r="D2450" t="str">
            <v>KNF ESKULIN EDP TWILIGHT AMOUR 30ML BTL</v>
          </cell>
        </row>
        <row r="2451">
          <cell r="B2451" t="str">
            <v>K1121004012510</v>
          </cell>
          <cell r="C2451"/>
          <cell r="D2451" t="str">
            <v>KNF ESKULIN HIJAB B.MIST S YELLOW 125ML X 36 BTL</v>
          </cell>
        </row>
        <row r="2452">
          <cell r="B2452" t="str">
            <v>K1121005012510</v>
          </cell>
          <cell r="C2452"/>
          <cell r="D2452" t="str">
            <v>KNF ESKULIN HIJAB B.MIST G FANTASY 125ML X 36 BTL</v>
          </cell>
        </row>
        <row r="2453">
          <cell r="B2453" t="str">
            <v>K1141001011010</v>
          </cell>
          <cell r="C2453"/>
          <cell r="D2453" t="str">
            <v>KNF ESKULIN KOREAN SPRAY SPRING SEOUL 110ML X 36 B</v>
          </cell>
        </row>
        <row r="2454">
          <cell r="B2454" t="str">
            <v>K1141002011010</v>
          </cell>
          <cell r="C2454"/>
          <cell r="D2454" t="str">
            <v>KNF ESKULIN KOREAN SPRAY AUTUMN BUSAN 110ML X 36 B</v>
          </cell>
        </row>
        <row r="2455">
          <cell r="B2455" t="str">
            <v>K1141003011010</v>
          </cell>
          <cell r="C2455"/>
          <cell r="D2455" t="str">
            <v>KNF ESKULIN KOREAN SPRAY WINTER JEJU 110ML X 36 BT</v>
          </cell>
        </row>
        <row r="2456">
          <cell r="B2456" t="str">
            <v>K1114004010510</v>
          </cell>
          <cell r="C2456"/>
          <cell r="D2456" t="str">
            <v>KNF ESKULIN SPRAY WAKE UP GIRL 105ML X 36 BTL</v>
          </cell>
        </row>
        <row r="2457">
          <cell r="B2457" t="str">
            <v>K1100002000140</v>
          </cell>
          <cell r="C2457"/>
          <cell r="D2457" t="str">
            <v>KNF ELLIPS H.VIT HAIR VITALITY 1ML X 12 JAR</v>
          </cell>
        </row>
        <row r="2458">
          <cell r="B2458" t="str">
            <v>K1480001100420</v>
          </cell>
          <cell r="C2458"/>
          <cell r="D2458" t="str">
            <v>KNF SLEEK HAND WASH APPLE 4L X 4 JRG</v>
          </cell>
        </row>
        <row r="2459">
          <cell r="B2459" t="str">
            <v>K1480002100420</v>
          </cell>
          <cell r="C2459"/>
          <cell r="D2459" t="str">
            <v>KNF SLEEK HAND WASH LEMON 4L X 4 JRG</v>
          </cell>
        </row>
        <row r="2460">
          <cell r="B2460" t="str">
            <v>K1158004012510</v>
          </cell>
          <cell r="C2460"/>
          <cell r="D2460" t="str">
            <v>KNF ESKULIN KIDS SPRAY CINDERELLA 125ML X 36 BTL</v>
          </cell>
        </row>
        <row r="2461">
          <cell r="B2461" t="str">
            <v>K1253003010010</v>
          </cell>
          <cell r="C2461"/>
          <cell r="D2461" t="str">
            <v>KNF MASTER KIDS SPRAY COL. BUMBLEBEE 100ML X 36 BT</v>
          </cell>
        </row>
        <row r="2462">
          <cell r="B2462" t="str">
            <v>K1253005010010</v>
          </cell>
          <cell r="C2462"/>
          <cell r="D2462" t="str">
            <v>KNF MASTER KIDS SPRAY COL. IRON MAN 100ML X 36 BTL</v>
          </cell>
        </row>
        <row r="2463">
          <cell r="B2463" t="str">
            <v>K1254001007510</v>
          </cell>
          <cell r="C2463"/>
          <cell r="D2463" t="str">
            <v>KNF MASTER KIDS STYLISH GEL BATMAN 75GR X 48 JAR</v>
          </cell>
        </row>
        <row r="2464">
          <cell r="B2464" t="str">
            <v>K1254002007510</v>
          </cell>
          <cell r="C2464"/>
          <cell r="D2464" t="str">
            <v>KNF MASTER KIDS STYLISH GEL SPIDERMAN 75GR X 48 JA</v>
          </cell>
        </row>
        <row r="2465">
          <cell r="B2465" t="str">
            <v>K1254003007510</v>
          </cell>
          <cell r="C2465"/>
          <cell r="D2465" t="str">
            <v>KNF MASTER KIDS STYLISH GEL SUPERMAN 75GR X 48 JAR</v>
          </cell>
        </row>
        <row r="2466">
          <cell r="B2466" t="str">
            <v>K1506000100420</v>
          </cell>
          <cell r="C2466"/>
          <cell r="D2466" t="str">
            <v>KNF SLEEK BABY LAUNDRY DETERGENT 4L X 4 JRG</v>
          </cell>
        </row>
        <row r="2467">
          <cell r="B2467" t="str">
            <v>K1506000120010</v>
          </cell>
          <cell r="C2467"/>
          <cell r="D2467" t="str">
            <v>KNF SLEEK BABY LAUNDRY DETERGENT 1200ML X 6 BTL</v>
          </cell>
        </row>
        <row r="2468">
          <cell r="B2468" t="str">
            <v>K1480003100420</v>
          </cell>
          <cell r="C2468"/>
          <cell r="D2468" t="str">
            <v>KNF SLEEK HAND WASH STRAWBERRY 4L X 4 JRG</v>
          </cell>
        </row>
        <row r="2469">
          <cell r="B2469" t="str">
            <v>K1164001004510</v>
          </cell>
          <cell r="C2469"/>
          <cell r="D2469" t="str">
            <v>KNF ESKULIN KIDS SUNSCREEN STITCH 45GR X 24 BTL</v>
          </cell>
        </row>
        <row r="2470">
          <cell r="B2470" t="str">
            <v>K1503000008010</v>
          </cell>
          <cell r="C2470"/>
          <cell r="D2470" t="str">
            <v>KNF SLEEK BABY DIAPER CREAM 80ML X 36 TUBE</v>
          </cell>
        </row>
        <row r="2471">
          <cell r="B2471" t="str">
            <v>K1156004025010</v>
          </cell>
          <cell r="C2471"/>
          <cell r="D2471" t="str">
            <v>KNF ESKULIN KIDS SHOWER GEL S.WHITE 250ML X 36 BTL</v>
          </cell>
        </row>
        <row r="2472">
          <cell r="B2472" t="str">
            <v>K1156006025010</v>
          </cell>
          <cell r="C2472"/>
          <cell r="D2472" t="str">
            <v>KNF ESKULIN KIDS SHOWER GEL RAPUNZEL 250ML X 36 BT</v>
          </cell>
        </row>
        <row r="2473">
          <cell r="B2473" t="str">
            <v>K1255002005010</v>
          </cell>
          <cell r="C2473"/>
          <cell r="D2473" t="str">
            <v>KNF MASTER KIDS TOOTH PASTE BEN-10 50GR X 48 TUBE</v>
          </cell>
        </row>
        <row r="2474">
          <cell r="B2474" t="str">
            <v>K1255004005010</v>
          </cell>
          <cell r="C2474"/>
          <cell r="D2474" t="str">
            <v>KNF MASTER KIDS TOOTH PASTE SPIDERMAN 50GR X 48 TU</v>
          </cell>
        </row>
        <row r="2475">
          <cell r="B2475" t="str">
            <v>K1255005005010</v>
          </cell>
          <cell r="C2475"/>
          <cell r="D2475" t="str">
            <v>KNF MASTER KIDS TOOTH PASTE SUPERMAN 50GR X 48 TUB</v>
          </cell>
        </row>
        <row r="2476">
          <cell r="B2476" t="str">
            <v>K1480001050010</v>
          </cell>
          <cell r="C2476"/>
          <cell r="D2476" t="str">
            <v>KNF SLEEK HAND WASH APPLE 500ML X 12 BTL</v>
          </cell>
        </row>
        <row r="2477">
          <cell r="B2477" t="str">
            <v>K1490004025010</v>
          </cell>
          <cell r="C2477"/>
          <cell r="D2477" t="str">
            <v>KNF SLEEK FOAMY H W RELIEVING 250ML X 24 BTL</v>
          </cell>
        </row>
        <row r="2478">
          <cell r="B2478" t="str">
            <v>K1156002025010</v>
          </cell>
          <cell r="C2478"/>
          <cell r="D2478" t="str">
            <v>KNF ESKULIN KIDS SHOWER GEL CINDERELA 250ML X 36 B</v>
          </cell>
        </row>
        <row r="2479">
          <cell r="B2479" t="str">
            <v>K1157006012510</v>
          </cell>
          <cell r="C2479"/>
          <cell r="D2479" t="str">
            <v>KNF ESKULIN KIDS SPLASH RAPUNZEL 125ML X 36 BTL</v>
          </cell>
        </row>
        <row r="2480">
          <cell r="B2480" t="str">
            <v>K1251007015010</v>
          </cell>
          <cell r="C2480"/>
          <cell r="D2480" t="str">
            <v>KNF MASTER KIDS SHAMPOO SPIDERMAN 150ML X 36 BTL</v>
          </cell>
        </row>
        <row r="2481">
          <cell r="B2481" t="str">
            <v>K1251008015010</v>
          </cell>
          <cell r="C2481"/>
          <cell r="D2481" t="str">
            <v>KNF MASTER KIDS SHAMPOO SUPERMAN 150ML X 36 BTL</v>
          </cell>
        </row>
        <row r="2482">
          <cell r="B2482" t="str">
            <v>K1253002010010</v>
          </cell>
          <cell r="C2482"/>
          <cell r="D2482" t="str">
            <v>KNF MASTER KIDS SPRAY COL. BEN-10 100ML X 36 BTL</v>
          </cell>
        </row>
        <row r="2483">
          <cell r="B2483" t="str">
            <v>K1253004010010</v>
          </cell>
          <cell r="C2483"/>
          <cell r="D2483" t="str">
            <v>KNF MASTER KIDS SPRAY COL. C.AMERICA 100ML X 36 BT</v>
          </cell>
        </row>
        <row r="2484">
          <cell r="B2484" t="str">
            <v>K1505002025010</v>
          </cell>
          <cell r="C2484"/>
          <cell r="D2484" t="str">
            <v>KNF SLEEK BABY HAIR&amp;BODY LIQ.WASH 250ML X 36 BTL</v>
          </cell>
        </row>
        <row r="2485">
          <cell r="B2485" t="str">
            <v>K1260001010010</v>
          </cell>
          <cell r="C2485"/>
          <cell r="D2485" t="str">
            <v>KNF OVALE OLIVE OIL 100ML X 24 BTL</v>
          </cell>
        </row>
        <row r="2486">
          <cell r="B2486" t="str">
            <v>K1507000075010</v>
          </cell>
          <cell r="C2486"/>
          <cell r="D2486" t="str">
            <v>KNF SLEEK BABY SOFTENER 750ML X 12 PCH</v>
          </cell>
        </row>
        <row r="2487">
          <cell r="B2487" t="str">
            <v>K1252001017510</v>
          </cell>
          <cell r="C2487"/>
          <cell r="D2487" t="str">
            <v>KNF MASTER KIDS SHOWER GEL C- AMERICA 175ML X 36 B</v>
          </cell>
        </row>
        <row r="2488">
          <cell r="B2488" t="str">
            <v>K1251002015010</v>
          </cell>
          <cell r="C2488"/>
          <cell r="D2488" t="str">
            <v>KNF MASTER KIDS SHAMPOO BEN-10 150ML X 36 BTL</v>
          </cell>
        </row>
        <row r="2489">
          <cell r="B2489" t="str">
            <v>K1161002025010</v>
          </cell>
          <cell r="C2489"/>
          <cell r="D2489" t="str">
            <v>KNF ESKULIN KIDS H. B.WASH MICKEY 250ML X 24 BTL</v>
          </cell>
        </row>
        <row r="2490">
          <cell r="B2490" t="str">
            <v>K1251005015010</v>
          </cell>
          <cell r="C2490"/>
          <cell r="D2490" t="str">
            <v>KNF MASTER KIDS SHAMPOO IRON MAN 150ML X 36 BTL</v>
          </cell>
        </row>
        <row r="2491">
          <cell r="B2491" t="str">
            <v>K1161003028010</v>
          </cell>
          <cell r="C2491"/>
          <cell r="D2491" t="str">
            <v>KNF ESKULIN KIDS H. B.WASH N.SMOOTH 280ML X 24 BTL</v>
          </cell>
        </row>
        <row r="2492">
          <cell r="B2492" t="str">
            <v>K1251004015010</v>
          </cell>
          <cell r="C2492"/>
          <cell r="D2492" t="str">
            <v>KNF MASTER KIDS SHAMPOO CAPT. AMERICA 150ML X 36 B</v>
          </cell>
        </row>
        <row r="2493">
          <cell r="B2493" t="str">
            <v>K1210001100420</v>
          </cell>
          <cell r="C2493"/>
          <cell r="D2493" t="str">
            <v>KNF INSTANCE GEL HAND SANITIZER 4L X 4 JRG</v>
          </cell>
        </row>
        <row r="2494">
          <cell r="B2494" t="str">
            <v>K1114001010510</v>
          </cell>
          <cell r="C2494"/>
          <cell r="D2494" t="str">
            <v>KNF ESKULIN SPRAY CHEER THE WORLD 105ML X 36 BTL</v>
          </cell>
        </row>
        <row r="2495">
          <cell r="B2495" t="str">
            <v>K1114002010510</v>
          </cell>
          <cell r="C2495"/>
          <cell r="D2495" t="str">
            <v>KNF ESKULIN SPRAY GOOD NIGHT KISS 105ML X 36 BTL</v>
          </cell>
        </row>
        <row r="2496">
          <cell r="B2496" t="str">
            <v>K1114003010510</v>
          </cell>
          <cell r="C2496"/>
          <cell r="D2496" t="str">
            <v>KNF ESKULIN SPRAY SHAKE YOUR BODY 105ML X 36 BTL</v>
          </cell>
        </row>
        <row r="2497">
          <cell r="B2497" t="str">
            <v>K1340002010010</v>
          </cell>
          <cell r="C2497"/>
          <cell r="D2497" t="str">
            <v>KNF OVALE LULUR BALI BOREH 100GR X 24 JAR</v>
          </cell>
        </row>
        <row r="2498">
          <cell r="B2498" t="str">
            <v>K1010001006010</v>
          </cell>
          <cell r="C2498"/>
          <cell r="D2498" t="str">
            <v>KNF ABSOLUTE CHAMOMILE 60ML X 36 BTL</v>
          </cell>
        </row>
        <row r="2499">
          <cell r="B2499" t="str">
            <v>K1046008020020</v>
          </cell>
          <cell r="C2499"/>
          <cell r="D2499" t="str">
            <v>KNF B&amp;B SHAMPOO SWEET FLO PINKIE 200ML X 36 BTL</v>
          </cell>
        </row>
        <row r="2500">
          <cell r="B2500" t="str">
            <v>K1046009020020</v>
          </cell>
          <cell r="C2500"/>
          <cell r="D2500" t="str">
            <v>KNF B&amp;B SHAMPOO FRUITYFUN RAINBOW 200ML X 36 BTL</v>
          </cell>
        </row>
        <row r="2501">
          <cell r="B2501" t="str">
            <v>K1048006005020</v>
          </cell>
          <cell r="C2501"/>
          <cell r="D2501" t="str">
            <v>KNF B&amp;B TOOTH PASTE PINKIE PIE 50GR X 48 TUBE</v>
          </cell>
        </row>
        <row r="2502">
          <cell r="B2502" t="str">
            <v>K1157002012510</v>
          </cell>
          <cell r="C2502"/>
          <cell r="D2502" t="str">
            <v>KNF ESKULIN KIDS SPLASH ARIEL 125ML X 36 BTL</v>
          </cell>
        </row>
        <row r="2503">
          <cell r="B2503" t="str">
            <v>K1157003012510</v>
          </cell>
          <cell r="C2503"/>
          <cell r="D2503" t="str">
            <v>KNF ESKULIN KIDS SPLASH BELLE 125ML X 36 BTL</v>
          </cell>
        </row>
        <row r="2504">
          <cell r="B2504" t="str">
            <v>K1048005005020</v>
          </cell>
          <cell r="C2504"/>
          <cell r="D2504" t="str">
            <v>KNF B&amp;B TOOTH PASTE POWERPUFF GIRL 50GR X 48 TUBE</v>
          </cell>
        </row>
        <row r="2505">
          <cell r="B2505" t="str">
            <v>K1048008004510</v>
          </cell>
          <cell r="C2505"/>
          <cell r="D2505" t="str">
            <v>KNF B&amp;B TOOTH PASTE RIKO 45GR X 48 PACK</v>
          </cell>
        </row>
        <row r="2506">
          <cell r="B2506" t="str">
            <v>K1010001015010</v>
          </cell>
          <cell r="C2506"/>
          <cell r="D2506" t="str">
            <v>KNF ABSOLUTE CHAMOMILE 150ML X 36 BTL</v>
          </cell>
        </row>
        <row r="2507">
          <cell r="B2507" t="str">
            <v>K1070001005020</v>
          </cell>
          <cell r="C2507"/>
          <cell r="D2507" t="str">
            <v>KNF ELLIPS DRY SHAMPOO BLOSSOM 50ML X 24 KLG</v>
          </cell>
        </row>
        <row r="2508">
          <cell r="B2508" t="str">
            <v>K1070002005020</v>
          </cell>
          <cell r="C2508"/>
          <cell r="D2508" t="str">
            <v>KNF ELLIPS DRY SHAMPOO BREEZE 50ML X 24 KLG</v>
          </cell>
        </row>
        <row r="2509">
          <cell r="B2509" t="str">
            <v>K1070004005020</v>
          </cell>
          <cell r="C2509"/>
          <cell r="D2509" t="str">
            <v>KNF ELLIPS DRY SHAMPOO FRUITY 50ML X 24 KLG</v>
          </cell>
        </row>
        <row r="2510">
          <cell r="B2510" t="str">
            <v>K1103001004810</v>
          </cell>
          <cell r="C2510"/>
          <cell r="D2510" t="str">
            <v>KNF ELLIPS HAIR SERUM ULTRA TREATMENT 48MLX36 BTL</v>
          </cell>
        </row>
        <row r="2511">
          <cell r="B2511" t="str">
            <v>K1155010010020</v>
          </cell>
          <cell r="C2511"/>
          <cell r="D2511" t="str">
            <v>KNF ESKULIN KIDS SHAMPOO MINNIE 100ML X 36 BTL</v>
          </cell>
        </row>
        <row r="2512">
          <cell r="B2512" t="str">
            <v>K1081003001810</v>
          </cell>
          <cell r="C2512"/>
          <cell r="D2512" t="str">
            <v>KNF ELLIPS H.MASK KERATIN SMOOTH&amp;SLKY 18G X 72 SCH</v>
          </cell>
        </row>
        <row r="2513">
          <cell r="B2513" t="str">
            <v>K1460002000140</v>
          </cell>
          <cell r="C2513"/>
          <cell r="D2513" t="str">
            <v>KNF SASHA HAIR VITAMIN COLOR GLOW 1ML X 12 BAG</v>
          </cell>
        </row>
        <row r="2514">
          <cell r="B2514" t="str">
            <v>K1460003000120</v>
          </cell>
          <cell r="C2514"/>
          <cell r="D2514" t="str">
            <v>KNF SASHA HAIR VITAMIN DAMAGE CARE 1ML X 24 JAR</v>
          </cell>
        </row>
        <row r="2515">
          <cell r="B2515" t="str">
            <v>K1102006000120</v>
          </cell>
          <cell r="C2515"/>
          <cell r="D2515" t="str">
            <v>KNF ELLIPS H.VIT KERATIN HAIR REPAIR 1ML X 12 JAR</v>
          </cell>
        </row>
        <row r="2516">
          <cell r="B2516" t="str">
            <v>K1102008000120</v>
          </cell>
          <cell r="C2516"/>
          <cell r="D2516" t="str">
            <v>KNF ELLIPS H.VIT KERATIN SILKY BLACK 1ML X 12 JAR</v>
          </cell>
        </row>
        <row r="2517">
          <cell r="B2517" t="str">
            <v>K1158001012510</v>
          </cell>
          <cell r="C2517"/>
          <cell r="D2517" t="str">
            <v>KNF ESKULIN KIDS SPRAY ANNA 125ML X 36 BTL</v>
          </cell>
        </row>
        <row r="2518">
          <cell r="B2518" t="str">
            <v>K1090003005010</v>
          </cell>
          <cell r="C2518"/>
          <cell r="D2518" t="str">
            <v>KNF ELLIPS HAIR MIST MIST ME UP 50ML X 36 BTL</v>
          </cell>
        </row>
        <row r="2519">
          <cell r="B2519" t="str">
            <v>K1220001010010</v>
          </cell>
          <cell r="C2519"/>
          <cell r="D2519" t="str">
            <v>KNF INSTANCE LIQ HAND SANITIZER 100ML X 24 BTL</v>
          </cell>
        </row>
        <row r="2520">
          <cell r="B2520" t="str">
            <v>19016040008010B</v>
          </cell>
          <cell r="C2520"/>
          <cell r="D2520" t="str">
            <v>B&gt; NATUR H.RECOVERY ALMOND &amp; ARGAN OIL 1 PCS X 8ML "GNFA002B&gt; NTR44</v>
          </cell>
        </row>
        <row r="2521">
          <cell r="B2521" t="str">
            <v>18013010014010</v>
          </cell>
          <cell r="C2521"/>
          <cell r="D2521" t="str">
            <v>CHOCO XTRA SINGLES STICK CHOCOLATE 240 PCS X 14GR</v>
          </cell>
        </row>
        <row r="2522">
          <cell r="B2522" t="str">
            <v>R1021206010010B</v>
          </cell>
          <cell r="C2522"/>
          <cell r="D2522" t="str">
            <v>RB B&gt; DETTOL BODY SOAP HK ORIGINAL 100GR X PCS</v>
          </cell>
        </row>
        <row r="2523">
          <cell r="B2523" t="str">
            <v>R1021109010010</v>
          </cell>
          <cell r="C2523"/>
          <cell r="D2523" t="str">
            <v>RB DETTOL BODY SOAP 3SP SKINCARE 100GR X 36 PCS</v>
          </cell>
        </row>
        <row r="2524">
          <cell r="B2524" t="str">
            <v>R1025003020011</v>
          </cell>
          <cell r="C2524"/>
          <cell r="D2524" t="str">
            <v>RB DETTOL HAND WASH SENSITIVE 200ML X 24 PCH BANDED</v>
          </cell>
        </row>
        <row r="2525">
          <cell r="B2525" t="str">
            <v>K1507000043010</v>
          </cell>
          <cell r="C2525"/>
          <cell r="D2525" t="str">
            <v>KNF SLEEK BABY SOFTENER 430ML X 12 PCH</v>
          </cell>
        </row>
        <row r="2526">
          <cell r="B2526" t="str">
            <v>K1102106000120</v>
          </cell>
          <cell r="C2526"/>
          <cell r="D2526" t="str">
            <v>KNF ELLIPS HVIT KERATIN 15C HAIR REPAIR 1MLX24 JAR</v>
          </cell>
        </row>
        <row r="2527">
          <cell r="B2527" t="str">
            <v>K1047011012510</v>
          </cell>
          <cell r="C2527"/>
          <cell r="D2527" t="str">
            <v>KNF B&amp;B SPRAY COLOGNE SWEET PINKIE 125ML X 36 BTL</v>
          </cell>
        </row>
        <row r="2528">
          <cell r="B2528" t="str">
            <v>K1047009010010</v>
          </cell>
          <cell r="C2528"/>
          <cell r="D2528" t="str">
            <v>KNF B&amp;B SPRAY COLOGNE RIKO 100ML X 36 BTL</v>
          </cell>
        </row>
        <row r="2529">
          <cell r="B2529" t="str">
            <v>K1158002012510</v>
          </cell>
          <cell r="C2529"/>
          <cell r="D2529" t="str">
            <v>KNF ESKULIN KIDS SPRAY ARIEL 125ML X 36 BTL</v>
          </cell>
        </row>
        <row r="2530">
          <cell r="B2530" t="str">
            <v>K1300001007520</v>
          </cell>
          <cell r="C2530"/>
          <cell r="D2530" t="str">
            <v>KNF OVALE FACE MASK BENGKOANG 75GR X 24 TUBE</v>
          </cell>
        </row>
        <row r="2531">
          <cell r="B2531" t="str">
            <v>K1270003007520</v>
          </cell>
          <cell r="C2531"/>
          <cell r="D2531" t="str">
            <v>KNF OVALE CLAY MASK HEALTHY GLOW 75GR X 24 TUBE</v>
          </cell>
        </row>
        <row r="2532">
          <cell r="B2532" t="str">
            <v>K1506000045031</v>
          </cell>
          <cell r="C2532"/>
          <cell r="D2532" t="str">
            <v>KNF SLEEK BABY LAUNDRY DETERGENT 450ML X 12 PCH +2</v>
          </cell>
        </row>
        <row r="2533">
          <cell r="B2533" t="str">
            <v>K1048003005020</v>
          </cell>
          <cell r="C2533"/>
          <cell r="D2533" t="str">
            <v>KNF B&amp;B TOOTH PASTE BUMBLEBEE 50GR X 48 TUBE</v>
          </cell>
        </row>
        <row r="2534">
          <cell r="B2534" t="str">
            <v>K1255001005010</v>
          </cell>
          <cell r="C2534"/>
          <cell r="D2534" t="str">
            <v>KNF MASTER KIDS TOOTH PASTE BATMAN 50GR X 48 TUBE</v>
          </cell>
        </row>
        <row r="2535">
          <cell r="B2535" t="str">
            <v>K1220001100420</v>
          </cell>
          <cell r="C2535"/>
          <cell r="D2535" t="str">
            <v>KNF INSTANCE LIQ HAND SANITIZER 4L X 4 JRG</v>
          </cell>
        </row>
        <row r="2536">
          <cell r="B2536" t="str">
            <v>K1102007000120</v>
          </cell>
          <cell r="C2536"/>
          <cell r="D2536" t="str">
            <v>KNF ELLIPS H.VIT KERATIN SMOOTH&amp;SILKY 1ML X 12 JAR</v>
          </cell>
        </row>
        <row r="2537">
          <cell r="B2537" t="str">
            <v>K1157007006010</v>
          </cell>
          <cell r="C2537"/>
          <cell r="D2537" t="str">
            <v>KNF ESKULIN KIDS SPLASH S.WHITE 60ML X 36 BTL</v>
          </cell>
        </row>
        <row r="2538">
          <cell r="B2538" t="str">
            <v>K1030002000010</v>
          </cell>
          <cell r="C2538"/>
          <cell r="D2538" t="str">
            <v>KNF ABSTRACT EYELASH F02 EXOTIC X 100 BOX</v>
          </cell>
        </row>
        <row r="2539">
          <cell r="B2539" t="str">
            <v>K1030013000010</v>
          </cell>
          <cell r="C2539"/>
          <cell r="D2539" t="str">
            <v>KNF ABSTRACT EYELASH N06 SNOWDROP X 100 BOX</v>
          </cell>
        </row>
        <row r="2540">
          <cell r="B2540" t="str">
            <v>K1030017000010</v>
          </cell>
          <cell r="C2540"/>
          <cell r="D2540" t="str">
            <v>KNF ABSTRACT EYELASH N10 FREESIA X 100 BOX</v>
          </cell>
        </row>
        <row r="2541">
          <cell r="B2541" t="str">
            <v>K1157004006010</v>
          </cell>
          <cell r="C2541"/>
          <cell r="D2541" t="str">
            <v>KNF ESKULIN KIDS SPLASH CINDERELLA 60ML X 36 BTL</v>
          </cell>
        </row>
        <row r="2542">
          <cell r="B2542" t="str">
            <v>K1156009025010</v>
          </cell>
          <cell r="C2542"/>
          <cell r="D2542" t="str">
            <v>KNF ESKULIN KIDS SHOWER GEL ELSA 250ML X 36 BTL</v>
          </cell>
        </row>
        <row r="2543">
          <cell r="B2543" t="str">
            <v>K1161004028020</v>
          </cell>
          <cell r="C2543"/>
          <cell r="D2543" t="str">
            <v>KNF ESKULIN KIDS H. B.WASH SOFT&amp;PROT. 280ML X 24 P</v>
          </cell>
        </row>
        <row r="2544">
          <cell r="B2544" t="str">
            <v>K1157002006010</v>
          </cell>
          <cell r="C2544"/>
          <cell r="D2544" t="str">
            <v>KNF ESKULIN KIDS SPLASH ARIEL 60ML X 36 BTL</v>
          </cell>
        </row>
        <row r="2545">
          <cell r="B2545" t="str">
            <v>K1030014000010</v>
          </cell>
          <cell r="C2545"/>
          <cell r="D2545" t="str">
            <v>KNF ABSTRACT EYELASH N07 AZALEA X 100 BOX</v>
          </cell>
        </row>
        <row r="2546">
          <cell r="B2546" t="str">
            <v>K1157003006010</v>
          </cell>
          <cell r="C2546"/>
          <cell r="D2546" t="str">
            <v>KNF ESKULIN KIDS SPLASH BELLE 60ML X 36 BTL</v>
          </cell>
        </row>
        <row r="2547">
          <cell r="B2547" t="str">
            <v>K1252002017510</v>
          </cell>
          <cell r="C2547"/>
          <cell r="D2547" t="str">
            <v>KNF MASTER KIDS SHOWER GEL IRON MAN 175ML X 36 BTL</v>
          </cell>
        </row>
        <row r="2548">
          <cell r="B2548" t="str">
            <v>K1047003012510</v>
          </cell>
          <cell r="C2548"/>
          <cell r="D2548" t="str">
            <v>KNF B&amp;B SPRAY COLOGNE BUTTERCUP 125ML X 36 BTL</v>
          </cell>
        </row>
        <row r="2549">
          <cell r="B2549" t="str">
            <v>K1047012012510</v>
          </cell>
          <cell r="C2549"/>
          <cell r="D2549" t="str">
            <v>KNF B&amp;B SPRAY COLOGNE FRESH RAINBOW 125ML X 36 BTL</v>
          </cell>
        </row>
        <row r="2550">
          <cell r="B2550" t="str">
            <v>K1051001010010</v>
          </cell>
          <cell r="C2550"/>
          <cell r="D2550" t="str">
            <v>KNF CLICK T.PASTE FRESH BREATH 100GR X 24 TUBE</v>
          </cell>
        </row>
        <row r="2551">
          <cell r="B2551" t="str">
            <v>K1051003010010</v>
          </cell>
          <cell r="C2551"/>
          <cell r="D2551" t="str">
            <v>KNF CLICK T.PASTE SENSITIVE PROTECT 100GR X 24 TUB</v>
          </cell>
        </row>
        <row r="2552">
          <cell r="B2552" t="str">
            <v>K1051004010010</v>
          </cell>
          <cell r="C2552"/>
          <cell r="D2552" t="str">
            <v>KNF CLICK T.PASTE ALL OUT PROTECT 100GR X 24 TUBE</v>
          </cell>
        </row>
        <row r="2553">
          <cell r="B2553" t="str">
            <v>K1153004005010</v>
          </cell>
          <cell r="C2553"/>
          <cell r="D2553" t="str">
            <v>KNF ESKULIN KIDS H.SANITIZER TIGGER 50ML X 36 BTL</v>
          </cell>
        </row>
        <row r="2554">
          <cell r="B2554" t="str">
            <v>K1505002012010</v>
          </cell>
          <cell r="C2554"/>
          <cell r="D2554" t="str">
            <v>KNF SLEEK BABY HAIR&amp;BODY LIQ.WASH 120ML X 36 BTL</v>
          </cell>
        </row>
        <row r="2555">
          <cell r="B2555" t="str">
            <v>K1506000002040</v>
          </cell>
          <cell r="C2555"/>
          <cell r="D2555" t="str">
            <v>KNF SLEEK BABY LAUNDRY DETERGENT 20ML X 120 SCH</v>
          </cell>
        </row>
        <row r="2556">
          <cell r="B2556" t="str">
            <v>K1420012002510</v>
          </cell>
          <cell r="C2556"/>
          <cell r="D2556" t="str">
            <v>KNF SAMANTHA HC N.BLACK 25GR X 72 BOX</v>
          </cell>
        </row>
        <row r="2557">
          <cell r="B2557" t="str">
            <v>K1380001020010</v>
          </cell>
          <cell r="C2557"/>
          <cell r="D2557" t="str">
            <v>KNF RESIK V PKW SIRIH ANGGREK 200ML X 36 BTL</v>
          </cell>
        </row>
        <row r="2558">
          <cell r="B2558" t="str">
            <v>K1100009003420</v>
          </cell>
          <cell r="C2558"/>
          <cell r="D2558" t="str">
            <v>KNF ELLIPS H.VIT ULTRA TREATMENT 34ML X 20 BTL</v>
          </cell>
        </row>
        <row r="2559">
          <cell r="B2559" t="str">
            <v>K1420008002510</v>
          </cell>
          <cell r="C2559"/>
          <cell r="D2559" t="str">
            <v>KNF SAMANTHA HC DARK MHGN BROWN 25GR X 72 BOX</v>
          </cell>
        </row>
        <row r="2560">
          <cell r="B2560" t="str">
            <v>K1047002012510</v>
          </cell>
          <cell r="C2560"/>
          <cell r="D2560" t="str">
            <v>KNF B&amp;B SPRAY COLOGNE BUBBLES 125ML X 36 BTL</v>
          </cell>
        </row>
        <row r="2561">
          <cell r="B2561" t="str">
            <v>K1158005006010</v>
          </cell>
          <cell r="C2561"/>
          <cell r="D2561" t="str">
            <v>KNF ESKULIN KIDS SPRAY DONALD 60ML X 36 BTL</v>
          </cell>
        </row>
        <row r="2562">
          <cell r="B2562" t="str">
            <v>K1047004006010</v>
          </cell>
          <cell r="C2562"/>
          <cell r="D2562" t="str">
            <v>KNF B&amp;B SPRAY COLOGNE POWEPUFF GIRLS 60ML X 36 BTL</v>
          </cell>
        </row>
        <row r="2563">
          <cell r="B2563" t="str">
            <v>K1114004006510</v>
          </cell>
          <cell r="C2563"/>
          <cell r="D2563" t="str">
            <v>KNF ESKULIN SPRAY WAKE UP GIRL 65ML X 36 BTL</v>
          </cell>
        </row>
        <row r="2564">
          <cell r="B2564" t="str">
            <v>K1070004020010</v>
          </cell>
          <cell r="C2564"/>
          <cell r="D2564" t="str">
            <v>KNF ELLIPS DRY SHAMPOO FRUITY 200ML X 12 BTL</v>
          </cell>
        </row>
        <row r="2565">
          <cell r="B2565" t="str">
            <v>K1070001020010</v>
          </cell>
          <cell r="C2565"/>
          <cell r="D2565" t="str">
            <v>KNF ELLIPS DRY SHAMPOO BLOSSOM 200ML X 12 BTL</v>
          </cell>
        </row>
        <row r="2566">
          <cell r="B2566" t="str">
            <v>K1220001001810</v>
          </cell>
          <cell r="C2566"/>
          <cell r="D2566" t="str">
            <v>KNF INSTANCE LIQ HAND SANITIZER 18ML X 72 BTL</v>
          </cell>
        </row>
        <row r="2567">
          <cell r="B2567" t="str">
            <v>K1420005002510</v>
          </cell>
          <cell r="C2567"/>
          <cell r="D2567" t="str">
            <v>KNF SAMANTHA HC COP GOLD BLONDE 25GR X 72 BOX</v>
          </cell>
        </row>
        <row r="2568">
          <cell r="B2568" t="str">
            <v>K1241006015010</v>
          </cell>
          <cell r="C2568"/>
          <cell r="D2568" t="str">
            <v>KNF MASTER SPLASH COLOGNE SPIRIT 150ML X 36 BTL</v>
          </cell>
        </row>
        <row r="2569">
          <cell r="B2569" t="str">
            <v>K1410001003010</v>
          </cell>
          <cell r="C2569"/>
          <cell r="D2569" t="str">
            <v>KNF SAMANTHA CREAMBATH ALOE VERA 30GR X 72 SCH</v>
          </cell>
        </row>
        <row r="2570">
          <cell r="B2570" t="str">
            <v>K1420010002510</v>
          </cell>
          <cell r="C2570"/>
          <cell r="D2570" t="str">
            <v>KNF SAMANTHA HC IRISE RED 25GR X 72 BOX</v>
          </cell>
        </row>
        <row r="2571">
          <cell r="B2571" t="str">
            <v>K1420002002510</v>
          </cell>
          <cell r="C2571"/>
          <cell r="D2571" t="str">
            <v>KNF SAMANTHA HC BLUE BLACK 25GR X 72 BOX</v>
          </cell>
        </row>
        <row r="2572">
          <cell r="B2572" t="str">
            <v>K1420006002510</v>
          </cell>
          <cell r="C2572"/>
          <cell r="D2572" t="str">
            <v>KNF SAMANTHA HC COPPER HAZEL 25GR X 72 BOX</v>
          </cell>
        </row>
        <row r="2573">
          <cell r="B2573" t="str">
            <v>K1242003010010</v>
          </cell>
          <cell r="C2573"/>
          <cell r="D2573" t="str">
            <v>KNF MASTER SPRAY COLOGNE E.AMBER 100ML X 36 BTL</v>
          </cell>
        </row>
        <row r="2574">
          <cell r="B2574" t="str">
            <v>K1070003020020</v>
          </cell>
          <cell r="C2574"/>
          <cell r="D2574" t="str">
            <v>KNF ELLIPS DRY SHAMPOO EXOTIC 200ML X 24 KLG</v>
          </cell>
        </row>
        <row r="2575">
          <cell r="B2575" t="str">
            <v>K1320002003010</v>
          </cell>
          <cell r="C2575"/>
          <cell r="D2575" t="str">
            <v>KNF OVALE FACE SERUM MOISTURIZING 30ML X 24 BTL</v>
          </cell>
        </row>
        <row r="2576">
          <cell r="B2576" t="str">
            <v>K1051005010010</v>
          </cell>
          <cell r="C2576"/>
          <cell r="D2576" t="str">
            <v>KNF CLICK T.PASTE GUM HEALTH PROTECT 100GR X 24 TU</v>
          </cell>
        </row>
        <row r="2577">
          <cell r="B2577" t="str">
            <v>K1051002010010</v>
          </cell>
          <cell r="C2577"/>
          <cell r="D2577" t="str">
            <v>KNF CLICK T.PASTE CAVITY PROTECT 100GR X 24 TUBE</v>
          </cell>
        </row>
        <row r="2578">
          <cell r="B2578" t="str">
            <v>K1302003001510</v>
          </cell>
          <cell r="C2578"/>
          <cell r="D2578" t="str">
            <v>KNF OVALE FACE MASK POWDER BLACK TEA 15GR X 144 SC</v>
          </cell>
        </row>
        <row r="2579">
          <cell r="B2579" t="str">
            <v>K1101011000110</v>
          </cell>
          <cell r="C2579"/>
          <cell r="D2579" t="str">
            <v>KNF ELLIPS H.VIT BALI NOURISH&amp;PROTECT 1ML X 72 BLR</v>
          </cell>
        </row>
        <row r="2580">
          <cell r="B2580" t="str">
            <v>K1030023000010</v>
          </cell>
          <cell r="C2580"/>
          <cell r="D2580" t="str">
            <v>KNF ABSTRACT EYELASH U03 DAISY X 100 BOX</v>
          </cell>
        </row>
        <row r="2581">
          <cell r="B2581" t="str">
            <v>K1300001001510</v>
          </cell>
          <cell r="C2581"/>
          <cell r="D2581" t="str">
            <v>KNF OVALE FACE MASK BENGKOANG 15GR X 144 SCH</v>
          </cell>
        </row>
        <row r="2582">
          <cell r="B2582" t="str">
            <v>K1163001010010</v>
          </cell>
          <cell r="C2582"/>
          <cell r="D2582" t="str">
            <v>KNF ESKULIN KIDS H. VIT. N.SMOOTH 100ML X 24 BTL</v>
          </cell>
        </row>
        <row r="2583">
          <cell r="B2583" t="str">
            <v>K1210001005010</v>
          </cell>
          <cell r="C2583"/>
          <cell r="D2583" t="str">
            <v>KNF INSTANCE GEL HAND SANITIZER 50ML X 36 BTL</v>
          </cell>
        </row>
        <row r="2584">
          <cell r="B2584" t="str">
            <v>K1490004025020</v>
          </cell>
          <cell r="C2584"/>
          <cell r="D2584" t="str">
            <v>KNF SLEEK FOAMY H W RELIEVING 250ML X 24 PCH</v>
          </cell>
        </row>
        <row r="2585">
          <cell r="B2585" t="str">
            <v>K1420014002510</v>
          </cell>
          <cell r="C2585"/>
          <cell r="D2585" t="str">
            <v>KNF SAMANTHA HC PURPLE RED 25GR X 72 BOX</v>
          </cell>
        </row>
        <row r="2586">
          <cell r="B2586" t="str">
            <v>K1300003007520</v>
          </cell>
          <cell r="C2586"/>
          <cell r="D2586" t="str">
            <v>KNF OVALE FACE MASK LEMON 75GR X 24 TUBE</v>
          </cell>
        </row>
        <row r="2587">
          <cell r="B2587" t="str">
            <v>K1420013002510</v>
          </cell>
          <cell r="C2587"/>
          <cell r="D2587" t="str">
            <v>KNF SAMANTHA HC PASSION RED 25GR X 72 BOX</v>
          </cell>
        </row>
        <row r="2588">
          <cell r="B2588" t="str">
            <v>K1380002009010</v>
          </cell>
          <cell r="C2588"/>
          <cell r="D2588" t="str">
            <v>KNF RESIK V PKW SIRIH KENANGA 90ML X 36 BTL</v>
          </cell>
        </row>
        <row r="2589">
          <cell r="B2589" t="str">
            <v>K1420016002510</v>
          </cell>
          <cell r="C2589"/>
          <cell r="D2589" t="str">
            <v>KNF SAMANTHA HC ASH GREY 25GR X 72 BOX</v>
          </cell>
        </row>
        <row r="2590">
          <cell r="B2590" t="str">
            <v>K1020002006010</v>
          </cell>
          <cell r="C2590"/>
          <cell r="D2590" t="str">
            <v>KNF ABSOLUTE HYPO YOUTH REVITALIZE 60ML X 36 BTL</v>
          </cell>
        </row>
        <row r="2591">
          <cell r="B2591" t="str">
            <v>K1320001003010</v>
          </cell>
          <cell r="C2591"/>
          <cell r="D2591" t="str">
            <v>KNF OVALE FACE SERUM ANTI AGING 30ML X 24 BTL</v>
          </cell>
        </row>
        <row r="2592">
          <cell r="B2592" t="str">
            <v>K1020002015010</v>
          </cell>
          <cell r="C2592"/>
          <cell r="D2592" t="str">
            <v>KNF ABSOLUTE HYPO YOUTH REVITALIZE 150ML X 36 BTL</v>
          </cell>
        </row>
        <row r="2593">
          <cell r="B2593" t="str">
            <v>K1210001050010</v>
          </cell>
          <cell r="C2593"/>
          <cell r="D2593" t="str">
            <v>KNF INSTANCE GEL HAND SANITIZER 500ML X 12 BTL</v>
          </cell>
        </row>
        <row r="2594">
          <cell r="B2594" t="str">
            <v>K1030020000010</v>
          </cell>
          <cell r="C2594"/>
          <cell r="D2594" t="str">
            <v>KNF ABSTRACT EYELASH P03 RMNTC GLAM X 100 BOX</v>
          </cell>
        </row>
        <row r="2595">
          <cell r="B2595" t="str">
            <v>K1157005006010</v>
          </cell>
          <cell r="C2595"/>
          <cell r="D2595" t="str">
            <v>KNF ESKULIN KIDS SPLASH ELSA 60ML X 36 BTL</v>
          </cell>
        </row>
        <row r="2596">
          <cell r="B2596" t="str">
            <v>K1030018000010</v>
          </cell>
          <cell r="C2596"/>
          <cell r="D2596" t="str">
            <v>KNF ABSTRACT EYELASH P01 RADIANT GLOW X 100 BOX</v>
          </cell>
        </row>
        <row r="2597">
          <cell r="B2597" t="str">
            <v>M4030000000010</v>
          </cell>
          <cell r="C2597"/>
          <cell r="D2597" t="str">
            <v>LADAKU SACHET 8 PACK X 72 SCH</v>
          </cell>
        </row>
        <row r="2598">
          <cell r="B2598" t="str">
            <v>M4011005000010</v>
          </cell>
          <cell r="C2598"/>
          <cell r="D2598" t="str">
            <v>REMPAH DESAKU MARINASI 36 PACK X 12 SCH</v>
          </cell>
        </row>
        <row r="2599">
          <cell r="B2599" t="str">
            <v>M4011001000011</v>
          </cell>
          <cell r="C2599"/>
          <cell r="D2599" t="str">
            <v>REMPAH DESAKU BAWANG PUTIH 8 PACK X 24 SCH</v>
          </cell>
        </row>
        <row r="2600">
          <cell r="B2600" t="str">
            <v>M4011004000010</v>
          </cell>
          <cell r="C2600"/>
          <cell r="D2600" t="str">
            <v>REMPAH DESAKU KUNYIT BUBUK 18 PACK X 24 SCH</v>
          </cell>
        </row>
        <row r="2601">
          <cell r="B2601" t="str">
            <v>M4011003000010</v>
          </cell>
          <cell r="C2601"/>
          <cell r="D2601" t="str">
            <v>REMPAH DESAKU KETUMBAR BUBUK 8 PACK X 24 SCH</v>
          </cell>
        </row>
        <row r="2602">
          <cell r="B2602" t="str">
            <v>M4011002000010</v>
          </cell>
          <cell r="C2602"/>
          <cell r="D2602" t="str">
            <v>REMPAH DESAKU CABE BUBUK 12 PACK X 10 SCH</v>
          </cell>
        </row>
        <row r="2603">
          <cell r="B2603" t="str">
            <v>M4021003000010</v>
          </cell>
          <cell r="C2603"/>
          <cell r="D2603" t="str">
            <v>BUMBU DESAKU KARI NUSANTARA 12 PACK X 10 SCH</v>
          </cell>
        </row>
        <row r="2604">
          <cell r="B2604" t="str">
            <v>M4021005000010</v>
          </cell>
          <cell r="C2604"/>
          <cell r="D2604" t="str">
            <v>BUMBU DESAKU OPOR 12 PACK X 10 SCH</v>
          </cell>
        </row>
        <row r="2605">
          <cell r="B2605" t="str">
            <v>M4011001000012</v>
          </cell>
          <cell r="C2605"/>
          <cell r="D2605" t="str">
            <v>REMPAH DESAKU BAWANG PUTIH X 432 6PACK X 72SCH SCH</v>
          </cell>
        </row>
        <row r="2606">
          <cell r="B2606" t="str">
            <v>M4021001000010</v>
          </cell>
          <cell r="C2606"/>
          <cell r="D2606" t="str">
            <v>BUMBU DESAKU BALADO 12 PACK X 10 SCH</v>
          </cell>
        </row>
        <row r="2607">
          <cell r="B2607" t="str">
            <v>C1130003005010</v>
          </cell>
          <cell r="C2607"/>
          <cell r="D2607" t="str">
            <v>CB HAIR LOT. CANDLE NUT &amp; CELERY 50ML X 48 BTL</v>
          </cell>
        </row>
        <row r="2608">
          <cell r="B2608" t="str">
            <v>C1130003010010</v>
          </cell>
          <cell r="C2608"/>
          <cell r="D2608" t="str">
            <v>CB HAIR LOT. CANDLE NUT &amp; CELERY 100ML X 48 BTL</v>
          </cell>
        </row>
        <row r="2609">
          <cell r="B2609" t="str">
            <v>C1130003020010</v>
          </cell>
          <cell r="C2609"/>
          <cell r="D2609" t="str">
            <v>CB HAIR LOT. CANDLE NUT &amp; CELERY 200ML X 24 BTL</v>
          </cell>
        </row>
        <row r="2610">
          <cell r="B2610" t="str">
            <v>C1211001005010</v>
          </cell>
          <cell r="C2610"/>
          <cell r="D2610" t="str">
            <v>CB OIL EXTRA FILL MILD&amp;GENTLE 50ML X 96 BTL</v>
          </cell>
        </row>
        <row r="2611">
          <cell r="B2611" t="str">
            <v>C1211003005010</v>
          </cell>
          <cell r="C2611"/>
          <cell r="D2611" t="str">
            <v>CB OIL EXTRA FILL SOFT&amp;SMOOTH 50ML X 96 BTL</v>
          </cell>
        </row>
        <row r="2612">
          <cell r="B2612" t="str">
            <v>C1221002003510</v>
          </cell>
          <cell r="C2612"/>
          <cell r="D2612" t="str">
            <v>CB POWDER EXTRA FILL MILD&amp;GENTLE 35G X 48 BTL</v>
          </cell>
        </row>
        <row r="2613">
          <cell r="B2613" t="str">
            <v>C1221002007510</v>
          </cell>
          <cell r="C2613"/>
          <cell r="D2613" t="str">
            <v>CB POWDER EXTRA FILL MILD&amp;GENTLE 75G X 48 BTL</v>
          </cell>
        </row>
        <row r="2614">
          <cell r="B2614" t="str">
            <v>C1221002010010</v>
          </cell>
          <cell r="C2614"/>
          <cell r="D2614" t="str">
            <v>CB POWDER EXTRA FILL MILD&amp;GENTLE 100ML X 48 BTL</v>
          </cell>
        </row>
        <row r="2615">
          <cell r="B2615" t="str">
            <v>C1221003003510</v>
          </cell>
          <cell r="C2615"/>
          <cell r="D2615" t="str">
            <v>CB POWDER EXTRA FILL SOFT&amp;SMOOTH 35G X 48 BTL</v>
          </cell>
        </row>
        <row r="2616">
          <cell r="B2616" t="str">
            <v>C1221003007510</v>
          </cell>
          <cell r="C2616"/>
          <cell r="D2616" t="str">
            <v>CB POWDER EXTRA FILL SOFT&amp;SMOOTH 75G X 48 BTL</v>
          </cell>
        </row>
        <row r="2617">
          <cell r="B2617" t="str">
            <v>C1221003010010</v>
          </cell>
          <cell r="C2617"/>
          <cell r="D2617" t="str">
            <v>CB POWDER EXTRA FILL SOFT&amp;SMOOTH 100G X 48 BTL</v>
          </cell>
        </row>
        <row r="2618">
          <cell r="B2618" t="str">
            <v>C1240002006010</v>
          </cell>
          <cell r="C2618"/>
          <cell r="D2618" t="str">
            <v>CB SOAP MILD&amp;GENTLE 60G X 144 PCS</v>
          </cell>
        </row>
        <row r="2619">
          <cell r="B2619" t="str">
            <v>C1240002006020N</v>
          </cell>
          <cell r="C2619"/>
          <cell r="D2619" t="str">
            <v>CB SOAP MILD&amp;GENTLE 60G X 72 PACK</v>
          </cell>
        </row>
        <row r="2620">
          <cell r="B2620" t="str">
            <v>C1240004006020N</v>
          </cell>
          <cell r="C2620"/>
          <cell r="D2620" t="str">
            <v>CB SOAP SOFT&amp;SMOOTH 60G X 72 PACK</v>
          </cell>
        </row>
        <row r="2621">
          <cell r="B2621" t="str">
            <v>C1221001003510</v>
          </cell>
          <cell r="C2621"/>
          <cell r="D2621" t="str">
            <v>CB POWDER EXTRA FILL FRESH&amp;NOURISH 35G X 48 BTL</v>
          </cell>
        </row>
        <row r="2622">
          <cell r="B2622" t="str">
            <v>C1240004006010</v>
          </cell>
          <cell r="C2622"/>
          <cell r="D2622" t="str">
            <v>CB SOAP SOFT&amp;SMOOTH 60G X 144 PCS</v>
          </cell>
        </row>
        <row r="2623">
          <cell r="B2623" t="str">
            <v>C1221002035010</v>
          </cell>
          <cell r="C2623"/>
          <cell r="D2623" t="str">
            <v>CB POWDER EXTRA FILL MILD&amp;GENTLE 350G X 24 BTL</v>
          </cell>
        </row>
        <row r="2624">
          <cell r="B2624" t="str">
            <v>C1221003020010</v>
          </cell>
          <cell r="C2624"/>
          <cell r="D2624" t="str">
            <v>CB POWDER EXTRA FILL SOFT&amp;SMOOTH 200G X 24 BTL</v>
          </cell>
        </row>
        <row r="2625">
          <cell r="B2625" t="str">
            <v>C1221003035010</v>
          </cell>
          <cell r="C2625"/>
          <cell r="D2625" t="str">
            <v>CB POWDER EXTRA FILL SOFT&amp;SMOOTH 350G X 24 BTL</v>
          </cell>
        </row>
        <row r="2626">
          <cell r="B2626" t="str">
            <v>C1211001010010</v>
          </cell>
          <cell r="C2626"/>
          <cell r="D2626" t="str">
            <v>CB OIL EXTRA FILL MILD&amp;GENTLE 100ML X 48 BTL</v>
          </cell>
        </row>
        <row r="2627">
          <cell r="B2627" t="str">
            <v>C1060001000010</v>
          </cell>
          <cell r="C2627"/>
          <cell r="D2627" t="str">
            <v>CB RETAIL X 2 PACK</v>
          </cell>
        </row>
        <row r="2628">
          <cell r="B2628" t="str">
            <v>C1211003010010</v>
          </cell>
          <cell r="C2628"/>
          <cell r="D2628" t="str">
            <v>CB OIL EXTRA FILL SOFT&amp;SMOOTH 100ML X 48 BTL</v>
          </cell>
        </row>
        <row r="2629">
          <cell r="B2629" t="str">
            <v>C1221002020010</v>
          </cell>
          <cell r="C2629"/>
          <cell r="D2629" t="str">
            <v>CB POWDER EXTRA FILL MILD&amp;GENTLE 200G X 24 BTL</v>
          </cell>
        </row>
        <row r="2630">
          <cell r="B2630" t="str">
            <v>C1284002004510</v>
          </cell>
          <cell r="C2630"/>
          <cell r="D2630" t="str">
            <v>CB WIPES TRI MILD&amp;GENTLE 45S X 12 PACK</v>
          </cell>
        </row>
        <row r="2631">
          <cell r="B2631" t="str">
            <v>C1284004004510</v>
          </cell>
          <cell r="C2631"/>
          <cell r="D2631" t="str">
            <v>CB WIPES TRI SOFT&amp;SMOOTH 45S X 12 PACK</v>
          </cell>
        </row>
        <row r="2632">
          <cell r="B2632" t="str">
            <v>C1261000003010</v>
          </cell>
          <cell r="C2632"/>
          <cell r="D2632" t="str">
            <v>CB TELON OIL PLUS 30ML X 72 BOX</v>
          </cell>
        </row>
        <row r="2633">
          <cell r="B2633" t="str">
            <v>C1261000006020</v>
          </cell>
          <cell r="C2633"/>
          <cell r="D2633" t="str">
            <v>CB TELON OIL PLUS 60ML X 60 PCS</v>
          </cell>
        </row>
        <row r="2634">
          <cell r="B2634" t="str">
            <v>C1271001010010</v>
          </cell>
          <cell r="C2634"/>
          <cell r="D2634" t="str">
            <v>CB WASH EXTRA FILL MILD&amp;GENTLE 100ML X 12 BTL</v>
          </cell>
        </row>
        <row r="2635">
          <cell r="B2635" t="str">
            <v>C1200001001810</v>
          </cell>
          <cell r="C2635"/>
          <cell r="D2635" t="str">
            <v>CB NIPPLE MIX 18S X 12 JAR</v>
          </cell>
        </row>
        <row r="2636">
          <cell r="B2636" t="str">
            <v>C1270003005520</v>
          </cell>
          <cell r="C2636"/>
          <cell r="D2636" t="str">
            <v>CB WASH MILD&amp;GENTLE 55ML X 48 PCH</v>
          </cell>
        </row>
        <row r="2637">
          <cell r="B2637" t="str">
            <v>C1270003020020</v>
          </cell>
          <cell r="C2637"/>
          <cell r="D2637" t="str">
            <v>CB WASH MILD&amp;GENTLE 200ML X 24 PCH</v>
          </cell>
        </row>
        <row r="2638">
          <cell r="B2638" t="str">
            <v>C1284003004510</v>
          </cell>
          <cell r="C2638"/>
          <cell r="D2638" t="str">
            <v>CB WPE TRI NATURAL REFRESHING. 45'S X 12 PACK</v>
          </cell>
        </row>
        <row r="2639">
          <cell r="B2639" t="str">
            <v>C1100003005010</v>
          </cell>
          <cell r="C2639"/>
          <cell r="D2639" t="str">
            <v>CB CREAM MILD&amp;GENTLE 50G X 72 JAR</v>
          </cell>
        </row>
        <row r="2640">
          <cell r="B2640" t="str">
            <v>C1100006005010</v>
          </cell>
          <cell r="C2640"/>
          <cell r="D2640" t="str">
            <v>CB CREAM SOFT&amp;SMOOTH 50G X 72 JAR</v>
          </cell>
        </row>
        <row r="2641">
          <cell r="B2641" t="str">
            <v>C1211003003510</v>
          </cell>
          <cell r="C2641"/>
          <cell r="D2641" t="str">
            <v>CB OIL EXTRA FILL SOFT&amp;SMOOTH 35ML X 48 BTL</v>
          </cell>
        </row>
        <row r="2642">
          <cell r="B2642" t="str">
            <v>C1100002005010</v>
          </cell>
          <cell r="C2642"/>
          <cell r="D2642" t="str">
            <v>CB CREAM FRESH&amp;NOURISH 50G X 72 JAR</v>
          </cell>
        </row>
        <row r="2643">
          <cell r="B2643" t="str">
            <v>C1240001006010</v>
          </cell>
          <cell r="C2643"/>
          <cell r="D2643" t="str">
            <v>CB SOAP FRESH&amp;NOURISH 60G X 144 PCS</v>
          </cell>
        </row>
        <row r="2644">
          <cell r="B2644" t="str">
            <v>C1281001001010</v>
          </cell>
          <cell r="C2644"/>
          <cell r="D2644" t="str">
            <v>CB WIPES DUAL MILD&amp;GENTLE 10S X 72 PACK</v>
          </cell>
        </row>
        <row r="2645">
          <cell r="B2645" t="str">
            <v>C1281006001010</v>
          </cell>
          <cell r="C2645"/>
          <cell r="D2645" t="str">
            <v>CB WIPES DUAL SOFT&amp;SMOOTH 10S X 72 PACK</v>
          </cell>
        </row>
        <row r="2646">
          <cell r="B2646" t="str">
            <v>C1284001004510</v>
          </cell>
          <cell r="C2646"/>
          <cell r="D2646" t="str">
            <v>CB WIPES TRI FRESH&amp;NOURISH 45S X 12 PACK</v>
          </cell>
        </row>
        <row r="2647">
          <cell r="B2647" t="str">
            <v>C1221001007510</v>
          </cell>
          <cell r="C2647"/>
          <cell r="D2647" t="str">
            <v>CB POWDER EXTRA FILL FRESH&amp;NOURISH 75G X 48 BTL</v>
          </cell>
        </row>
        <row r="2648">
          <cell r="B2648" t="str">
            <v>C1100001005010</v>
          </cell>
          <cell r="C2648"/>
          <cell r="D2648" t="str">
            <v>CB CREAM FACE&amp;BODY 50G X 72 JAR</v>
          </cell>
        </row>
        <row r="2649">
          <cell r="B2649" t="str">
            <v>C1261000015010</v>
          </cell>
          <cell r="C2649"/>
          <cell r="D2649" t="str">
            <v>CB TELON OIL PLUS 150ML X 48 BOX</v>
          </cell>
        </row>
        <row r="2650">
          <cell r="B2650" t="str">
            <v>C1400002040021</v>
          </cell>
          <cell r="C2650"/>
          <cell r="D2650" t="str">
            <v>IMPERIAL WASH CLASSIC 400ML X 12 PCH +220ML</v>
          </cell>
        </row>
        <row r="2651">
          <cell r="B2651" t="str">
            <v>C1400011040021</v>
          </cell>
          <cell r="C2651"/>
          <cell r="D2651" t="str">
            <v>IMPERIAL WASH SOFTLY SOFTLY 400ML X 12 PCH +220ML</v>
          </cell>
        </row>
        <row r="2652">
          <cell r="B2652" t="str">
            <v>C1270001037520</v>
          </cell>
          <cell r="C2652"/>
          <cell r="D2652" t="str">
            <v>CB WASH DEEP MOISTURE 375ML X 24 PCH</v>
          </cell>
        </row>
        <row r="2653">
          <cell r="B2653" t="str">
            <v>C1270003037520</v>
          </cell>
          <cell r="C2653"/>
          <cell r="D2653" t="str">
            <v>CB WASH MILD&amp;GENTLE 375ML X 24 PCH</v>
          </cell>
        </row>
        <row r="2654">
          <cell r="B2654" t="str">
            <v>C1221001010010</v>
          </cell>
          <cell r="C2654"/>
          <cell r="D2654" t="str">
            <v>CB POWDER EXTRA FILL FRESH&amp;NOURISH 100G X 48 BTL</v>
          </cell>
        </row>
        <row r="2655">
          <cell r="B2655" t="str">
            <v>C1231002005010</v>
          </cell>
          <cell r="C2655"/>
          <cell r="D2655" t="str">
            <v>CB SHAMPOO EXT.FILL AVOCADO&amp;PRO VIT 50ML X 96 BTL</v>
          </cell>
        </row>
        <row r="2656">
          <cell r="B2656" t="str">
            <v>C1221001020010</v>
          </cell>
          <cell r="C2656"/>
          <cell r="D2656" t="str">
            <v>CB POWDER EXTRA FILL FRESH&amp;NOURISH 200G X 24 BTL</v>
          </cell>
        </row>
        <row r="2657">
          <cell r="B2657" t="str">
            <v>C1231001005010</v>
          </cell>
          <cell r="C2657"/>
          <cell r="D2657" t="str">
            <v>CB SHAMPOO EXT.FILL ALMOND OIL&amp;HONEY 50ML X 96 BTL</v>
          </cell>
        </row>
        <row r="2658">
          <cell r="B2658" t="str">
            <v>C1231001010010</v>
          </cell>
          <cell r="C2658"/>
          <cell r="D2658" t="str">
            <v>CB SHAMPOO EXT.FILL ALMOND OIL&amp;HONEY 100ML X 48 BT</v>
          </cell>
        </row>
        <row r="2659">
          <cell r="B2659" t="str">
            <v>C1090001005010</v>
          </cell>
          <cell r="C2659"/>
          <cell r="D2659" t="str">
            <v>CB COTTON BUDS EXTRA FINE 50S X 288 PCS</v>
          </cell>
        </row>
        <row r="2660">
          <cell r="B2660" t="str">
            <v>C1090002005010</v>
          </cell>
          <cell r="C2660"/>
          <cell r="D2660" t="str">
            <v>CB COTTON BUDS REGULAR 50S X 288 PCS</v>
          </cell>
        </row>
        <row r="2661">
          <cell r="B2661" t="str">
            <v>C1131003005010</v>
          </cell>
          <cell r="C2661"/>
          <cell r="D2661" t="str">
            <v>CB HAIR LOT. EXT.FILL CANDLE&amp;CELERY 50ML X 48 BTL</v>
          </cell>
        </row>
        <row r="2662">
          <cell r="B2662" t="str">
            <v>C1271004010010</v>
          </cell>
          <cell r="C2662"/>
          <cell r="D2662" t="str">
            <v>CB WASH EXTRA FILL DEEP MOISTURE XF 100ML X 12 BTL</v>
          </cell>
        </row>
        <row r="2663">
          <cell r="B2663" t="str">
            <v>C1421001070010</v>
          </cell>
          <cell r="C2663"/>
          <cell r="D2663" t="str">
            <v>CB LIQ.DETERGENT DUAL EXTRA SENSITIVE 700MLX6 PACK</v>
          </cell>
        </row>
        <row r="2664">
          <cell r="B2664" t="str">
            <v>C1140000030021</v>
          </cell>
          <cell r="C2664"/>
          <cell r="D2664" t="str">
            <v>CB LIQ.CLEANSER 300ML X 24 PCH +XF33%</v>
          </cell>
        </row>
        <row r="2665">
          <cell r="B2665" t="str">
            <v>C1070001010010</v>
          </cell>
          <cell r="C2665"/>
          <cell r="D2665" t="str">
            <v>CB BATH FRESH&amp;NOURISH 100ML X 24 BTL</v>
          </cell>
        </row>
        <row r="2666">
          <cell r="B2666" t="str">
            <v>C1070001040020</v>
          </cell>
          <cell r="C2666"/>
          <cell r="D2666" t="str">
            <v>CB BATH FRESH&amp;NOURISH 400ML X 24 PCH</v>
          </cell>
        </row>
        <row r="2667">
          <cell r="B2667" t="str">
            <v>C1070002030010</v>
          </cell>
          <cell r="C2667"/>
          <cell r="D2667" t="str">
            <v>CB BATH SOFT&amp;SMOOTH 300ML X 12 BTL</v>
          </cell>
        </row>
        <row r="2668">
          <cell r="B2668" t="str">
            <v>C1080002010010</v>
          </cell>
          <cell r="C2668"/>
          <cell r="D2668" t="str">
            <v>CB COLOGNE CHEERFUL SMILE 100ML X 48 BTL</v>
          </cell>
        </row>
        <row r="2669">
          <cell r="B2669" t="str">
            <v>C1080006010010</v>
          </cell>
          <cell r="C2669"/>
          <cell r="D2669" t="str">
            <v>CB COLOGNE SPARKLING JOY 100ML X 48 BTL</v>
          </cell>
        </row>
        <row r="2670">
          <cell r="B2670" t="str">
            <v>C1090001010010</v>
          </cell>
          <cell r="C2670"/>
          <cell r="D2670" t="str">
            <v>CB COTTON BUDS EXTRA FINE 100S X 144 PCS</v>
          </cell>
        </row>
        <row r="2671">
          <cell r="B2671" t="str">
            <v>C1090002010010</v>
          </cell>
          <cell r="C2671"/>
          <cell r="D2671" t="str">
            <v>CB COTTON BUDS REGULAR 100S X 144 PCS</v>
          </cell>
        </row>
        <row r="2672">
          <cell r="B2672" t="str">
            <v>C1131002005010</v>
          </cell>
          <cell r="C2672"/>
          <cell r="D2672" t="str">
            <v>CB HAIR LOT. EXT.FILL AVOCADO&amp;VIT B5 50ML X 48 BTL</v>
          </cell>
        </row>
        <row r="2673">
          <cell r="B2673" t="str">
            <v>C1131002010010</v>
          </cell>
          <cell r="C2673"/>
          <cell r="D2673" t="str">
            <v>CB HAIR LOT. EXT.FILL AVOCADO&amp;VIT B5 100ML X 48 BT</v>
          </cell>
        </row>
        <row r="2674">
          <cell r="B2674" t="str">
            <v>C1170001010010</v>
          </cell>
          <cell r="C2674"/>
          <cell r="D2674" t="str">
            <v>CB MILK BATH SOFT&amp;SMOOTH 100ML X 24 BTL</v>
          </cell>
        </row>
        <row r="2675">
          <cell r="B2675" t="str">
            <v>C1231003010010</v>
          </cell>
          <cell r="C2675"/>
          <cell r="D2675" t="str">
            <v>CB SHAMPOO EXT.FILL CANDLE NUT&amp;CELERY 100ML X 48 B</v>
          </cell>
        </row>
        <row r="2676">
          <cell r="B2676" t="str">
            <v>C1231004010010</v>
          </cell>
          <cell r="C2676"/>
          <cell r="D2676" t="str">
            <v>CB SHAMPOO EXT.FILL COCONUT&amp;ALOE.V 100ML X 48 BTL</v>
          </cell>
        </row>
        <row r="2677">
          <cell r="B2677" t="str">
            <v>C1240002008510</v>
          </cell>
          <cell r="C2677"/>
          <cell r="D2677" t="str">
            <v>CBABY SOAP MILD&amp;GENTLE 85G X 72 PCS</v>
          </cell>
        </row>
        <row r="2678">
          <cell r="B2678" t="str">
            <v>C1240004008510</v>
          </cell>
          <cell r="C2678"/>
          <cell r="D2678" t="str">
            <v>CB SOAP SOFT&amp;SMOOTH 85G X 72 PCS</v>
          </cell>
        </row>
        <row r="2679">
          <cell r="B2679" t="str">
            <v>C1320002004510</v>
          </cell>
          <cell r="C2679"/>
          <cell r="D2679" t="str">
            <v>CUSSONS KIDS T.PASTE FRESH APPLE 45G X 144 BOX</v>
          </cell>
        </row>
        <row r="2680">
          <cell r="B2680" t="str">
            <v>C1320003004510</v>
          </cell>
          <cell r="C2680"/>
          <cell r="D2680" t="str">
            <v>CUSSONS KIDS T.PASTE FRUITY BERRIES 45G X 144 BOX</v>
          </cell>
        </row>
        <row r="2681">
          <cell r="B2681" t="str">
            <v>C1320006004510</v>
          </cell>
          <cell r="C2681"/>
          <cell r="D2681" t="str">
            <v>CUSSONS KIDS T.PASTE STRAWBERRY 45G X 144 BOX</v>
          </cell>
        </row>
        <row r="2682">
          <cell r="B2682" t="str">
            <v>C1100006010010</v>
          </cell>
          <cell r="C2682"/>
          <cell r="D2682" t="str">
            <v>CB CREAM SOFT&amp;SMOOTH 100G X 24 JAR</v>
          </cell>
        </row>
        <row r="2683">
          <cell r="B2683" t="str">
            <v>C1131004010010</v>
          </cell>
          <cell r="C2683"/>
          <cell r="D2683" t="str">
            <v>CB HAIR LOT. EXT.FILL COCONUT&amp;ALOE.V 100ML X 48 BT</v>
          </cell>
        </row>
        <row r="2684">
          <cell r="B2684" t="str">
            <v>C1071001010010</v>
          </cell>
          <cell r="C2684"/>
          <cell r="D2684" t="str">
            <v>CB BATH EXT.FILL FRESH&amp;NOURISH 100ML X 12 BTL</v>
          </cell>
        </row>
        <row r="2685">
          <cell r="B2685" t="str">
            <v>C1080005010010</v>
          </cell>
          <cell r="C2685"/>
          <cell r="D2685" t="str">
            <v>CB COLOGNE SOFT TOUCH 100ML X 48 BTL</v>
          </cell>
        </row>
        <row r="2686">
          <cell r="B2686" t="str">
            <v>C1150001010010</v>
          </cell>
          <cell r="C2686"/>
          <cell r="D2686" t="str">
            <v>CB LOTION FRESH&amp;NOURISH 100ML X 48 BTL</v>
          </cell>
        </row>
        <row r="2687">
          <cell r="B2687" t="str">
            <v>C1150003010010</v>
          </cell>
          <cell r="C2687"/>
          <cell r="D2687" t="str">
            <v>CB LOTION MILD&amp;GENTLE 100ML X 48 BTL</v>
          </cell>
        </row>
        <row r="2688">
          <cell r="B2688" t="str">
            <v>C1290003010010</v>
          </cell>
          <cell r="C2688"/>
          <cell r="D2688" t="str">
            <v>CUSSONS KIDS COLOGNE STRAWBERRY 100ML X 48 BTL</v>
          </cell>
        </row>
        <row r="2689">
          <cell r="B2689" t="str">
            <v>C1180001010010</v>
          </cell>
          <cell r="C2689"/>
          <cell r="D2689" t="str">
            <v>CB MOSCARE SKIN LOTION CITRONELLA 100G X 24 TUBE</v>
          </cell>
        </row>
        <row r="2690">
          <cell r="B2690" t="str">
            <v>C1171001010010</v>
          </cell>
          <cell r="C2690"/>
          <cell r="D2690" t="str">
            <v>CB MILK BATH EXTRA FILL SOFT&amp;SMOOTH 100ML X 12 BTL</v>
          </cell>
        </row>
        <row r="2691">
          <cell r="B2691" t="str">
            <v>C1131003010010</v>
          </cell>
          <cell r="C2691"/>
          <cell r="D2691" t="str">
            <v>CB HAIR LOT. EXT.FILL CANDLE&amp;CELERY 100ML X 48 BTL</v>
          </cell>
        </row>
        <row r="2692">
          <cell r="B2692" t="str">
            <v>C1231002010010</v>
          </cell>
          <cell r="C2692"/>
          <cell r="D2692" t="str">
            <v>CB SHAMPOO EXT.FILL AVOCADO&amp;PRO VIT 100ML X 48 BTL</v>
          </cell>
        </row>
        <row r="2693">
          <cell r="B2693" t="str">
            <v>C1210001005010</v>
          </cell>
          <cell r="C2693"/>
          <cell r="D2693" t="str">
            <v>CB OIL MILD&amp;GENTLE 50ML X 96 BTL</v>
          </cell>
        </row>
        <row r="2694">
          <cell r="B2694" t="str">
            <v>C1210003005010</v>
          </cell>
          <cell r="C2694"/>
          <cell r="D2694" t="str">
            <v>CB OIL SOFT&amp;SMOOTH 50ML X 96 BTL</v>
          </cell>
        </row>
        <row r="2695">
          <cell r="B2695" t="str">
            <v>C1100003010010</v>
          </cell>
          <cell r="C2695"/>
          <cell r="D2695" t="str">
            <v>CB CREAM MILD&amp;GENTLE 100G X 24 JAR</v>
          </cell>
        </row>
        <row r="2696">
          <cell r="B2696" t="str">
            <v>C1080004010010</v>
          </cell>
          <cell r="C2696"/>
          <cell r="D2696" t="str">
            <v>CB COLOGNE LOVELY KISS 100ML X 48 BTL</v>
          </cell>
        </row>
        <row r="2697">
          <cell r="B2697" t="str">
            <v>C1120004000020</v>
          </cell>
          <cell r="C2697"/>
          <cell r="D2697" t="str">
            <v>CB GIFT DAILY ESSENTIAL X 24 PACK</v>
          </cell>
        </row>
        <row r="2698">
          <cell r="B2698" t="str">
            <v>C1131001005010</v>
          </cell>
          <cell r="C2698"/>
          <cell r="D2698" t="str">
            <v>CB HAIR LOT. EXT.FILL ALMOND OIL&amp;HONEY 50ML X 48 B</v>
          </cell>
        </row>
        <row r="2699">
          <cell r="B2699" t="str">
            <v>C1131004005010</v>
          </cell>
          <cell r="C2699"/>
          <cell r="D2699" t="str">
            <v>CB HAIR LOT. EXT.FILL COCONUT&amp;ALOE.V 50ML X 48 BTL</v>
          </cell>
        </row>
        <row r="2700">
          <cell r="B2700" t="str">
            <v>C1261000009010</v>
          </cell>
          <cell r="C2700"/>
          <cell r="D2700" t="str">
            <v>CB TELON OIL PLUS 90ML X 60 BOX</v>
          </cell>
        </row>
        <row r="2701">
          <cell r="B2701" t="str">
            <v>C1300005009010</v>
          </cell>
          <cell r="C2701"/>
          <cell r="D2701" t="str">
            <v>CUSSONS KIDS SHAMPOO SOFT&amp;SMOOTH 90ML X 48 BTL</v>
          </cell>
        </row>
        <row r="2702">
          <cell r="B2702" t="str">
            <v>C1070001020010</v>
          </cell>
          <cell r="C2702"/>
          <cell r="D2702" t="str">
            <v>CB BATH FRESH&amp;NOURISH 200ML X 12 BTL</v>
          </cell>
        </row>
        <row r="2703">
          <cell r="B2703" t="str">
            <v>C1120001000020</v>
          </cell>
          <cell r="C2703"/>
          <cell r="D2703" t="str">
            <v>CB GIFT BASIC ESSENTIAL X 12 PACK</v>
          </cell>
        </row>
        <row r="2704">
          <cell r="B2704" t="str">
            <v>C1120003000020</v>
          </cell>
          <cell r="C2704"/>
          <cell r="D2704" t="str">
            <v>CB GIFT COMPLETE ESSENTIAL X 12 PACK</v>
          </cell>
        </row>
        <row r="2705">
          <cell r="B2705" t="str">
            <v>C1221001035010</v>
          </cell>
          <cell r="C2705"/>
          <cell r="D2705" t="str">
            <v>CB POWDER EXTRA FILL FRESH&amp;NOURISH 350G X 24 BTL</v>
          </cell>
        </row>
        <row r="2706">
          <cell r="B2706" t="str">
            <v>C1300002009010</v>
          </cell>
          <cell r="C2706"/>
          <cell r="D2706" t="str">
            <v>CUSSONS KIDS SHAMPOO FRESH&amp;NOURISH 90ML X 48 BTL</v>
          </cell>
        </row>
        <row r="2707">
          <cell r="B2707" t="str">
            <v>C1131001010010</v>
          </cell>
          <cell r="C2707"/>
          <cell r="D2707" t="str">
            <v>CB HAIR LOT. EXT.FILL ALMOND OIL&amp;HONEY 100ML X 48</v>
          </cell>
        </row>
        <row r="2708">
          <cell r="B2708" t="str">
            <v>C1160002006010</v>
          </cell>
          <cell r="C2708"/>
          <cell r="D2708" t="str">
            <v>CB MILK REGULAR 60ML X 36 BTL</v>
          </cell>
        </row>
        <row r="2709">
          <cell r="B2709" t="str">
            <v>C1160002025010</v>
          </cell>
          <cell r="C2709"/>
          <cell r="D2709" t="str">
            <v>CB MILK REGULAR 250ML X 36 BTL</v>
          </cell>
        </row>
        <row r="2710">
          <cell r="B2710" t="str">
            <v>C1270003010010</v>
          </cell>
          <cell r="C2710"/>
          <cell r="D2710" t="str">
            <v>CB WASH MILD&amp;GENTLE 100ML X 24 BTL</v>
          </cell>
        </row>
        <row r="2711">
          <cell r="B2711" t="str">
            <v>C1300001009010</v>
          </cell>
          <cell r="C2711"/>
          <cell r="D2711" t="str">
            <v>CUSSONS KIDS SHAMPOO BLACK&amp;SHINY 90ML X 48 BTL</v>
          </cell>
        </row>
        <row r="2712">
          <cell r="B2712" t="str">
            <v>C1320005004510</v>
          </cell>
          <cell r="C2712"/>
          <cell r="D2712" t="str">
            <v>CUSSONS KIDS T.PASTE SPARKLING ORANGE 45G X 144 BO</v>
          </cell>
        </row>
        <row r="2713">
          <cell r="B2713" t="str">
            <v>C1011001000410</v>
          </cell>
          <cell r="C2713"/>
          <cell r="D2713" t="str">
            <v>BABY PLUS HAIR DYE POWDER BLACK 4.5G X 144 BOX</v>
          </cell>
        </row>
        <row r="2714">
          <cell r="B2714" t="str">
            <v>C1170001060012</v>
          </cell>
          <cell r="C2714"/>
          <cell r="D2714" t="str">
            <v>CB MILK BATH SOFT&amp;SMOOTH 600ML X 12 BTL +25%</v>
          </cell>
        </row>
        <row r="2715">
          <cell r="B2715" t="str">
            <v>C1270003060022</v>
          </cell>
          <cell r="C2715"/>
          <cell r="D2715" t="str">
            <v>CB WASH MILD&amp;GENTLE 600ML X 12 PCH +25%</v>
          </cell>
        </row>
        <row r="2716">
          <cell r="B2716" t="str">
            <v>C1360003010010</v>
          </cell>
          <cell r="C2716"/>
          <cell r="D2716" t="str">
            <v>IMPERIAL BODY MIST COSMIC UNICORN 100ML X 36 BTL</v>
          </cell>
        </row>
        <row r="2717">
          <cell r="B2717" t="str">
            <v>C1210002010010</v>
          </cell>
          <cell r="C2717"/>
          <cell r="D2717" t="str">
            <v>CB OIL NATURAL 100ML X 48 BTL</v>
          </cell>
        </row>
        <row r="2718">
          <cell r="B2718" t="str">
            <v>C1390002009510N</v>
          </cell>
          <cell r="C2718"/>
          <cell r="D2718" t="str">
            <v>IMPERIAL SOAP CLASSIC 95G X 72 PACK</v>
          </cell>
        </row>
        <row r="2719">
          <cell r="B2719" t="str">
            <v>C1390002007020N</v>
          </cell>
          <cell r="C2719"/>
          <cell r="D2719" t="str">
            <v>IMPERIAL SOAP CLASSIC 70G X 144 PCS</v>
          </cell>
        </row>
        <row r="2720">
          <cell r="B2720" t="str">
            <v>C1270003020010</v>
          </cell>
          <cell r="C2720"/>
          <cell r="D2720" t="str">
            <v>CB WASH MILD&amp;GENTLE 200ML X 12 BTL</v>
          </cell>
        </row>
        <row r="2721">
          <cell r="B2721" t="str">
            <v>C1070002040020</v>
          </cell>
          <cell r="C2721"/>
          <cell r="D2721" t="str">
            <v>CB BATH SOFT&amp;SMOOTH 400/375ML X 24 PCH</v>
          </cell>
        </row>
        <row r="2722">
          <cell r="B2722" t="str">
            <v>C1080001010010</v>
          </cell>
          <cell r="C2722"/>
          <cell r="D2722" t="str">
            <v>CB COLOGNE BUTTERFLY SUNSHINE 100ML X 48 BTL</v>
          </cell>
        </row>
        <row r="2723">
          <cell r="B2723" t="str">
            <v>C1100004005010</v>
          </cell>
          <cell r="C2723"/>
          <cell r="D2723" t="str">
            <v>CB CREAM NEWBORN 50G X 72 JAR</v>
          </cell>
        </row>
        <row r="2724">
          <cell r="B2724" t="str">
            <v>C1100005005020</v>
          </cell>
          <cell r="C2724"/>
          <cell r="D2724" t="str">
            <v>CB CREAM PROTECT&amp;CARE 50G X 48 TUBE</v>
          </cell>
        </row>
        <row r="2725">
          <cell r="B2725" t="str">
            <v>C1120007000020</v>
          </cell>
          <cell r="C2725"/>
          <cell r="D2725" t="str">
            <v>CB GIFT NEWBORN X 12 PACK</v>
          </cell>
        </row>
        <row r="2726">
          <cell r="B2726" t="str">
            <v>C1160002012510</v>
          </cell>
          <cell r="C2726"/>
          <cell r="D2726" t="str">
            <v>CB MILK REGULAR 125ML X 36 BTL</v>
          </cell>
        </row>
        <row r="2727">
          <cell r="B2727" t="str">
            <v>C1280005004510</v>
          </cell>
          <cell r="C2727"/>
          <cell r="D2727" t="str">
            <v>CB WIPES PURE&amp;GENTLE 45S X 24 PCS</v>
          </cell>
        </row>
        <row r="2728">
          <cell r="B2728" t="str">
            <v>C1150002020010</v>
          </cell>
          <cell r="C2728"/>
          <cell r="D2728" t="str">
            <v>CB LOTION HAPPY FRESH 200ML X 24 BTL</v>
          </cell>
        </row>
        <row r="2729">
          <cell r="B2729" t="str">
            <v>C1180001005010</v>
          </cell>
          <cell r="C2729"/>
          <cell r="D2729" t="str">
            <v>CB MOSCARE SKIN LOTION CITRONELLA 50G X 48 TUBE</v>
          </cell>
        </row>
        <row r="2730">
          <cell r="B2730" t="str">
            <v>C1190001010010</v>
          </cell>
          <cell r="C2730"/>
          <cell r="D2730" t="str">
            <v>CB NATURAL HAIR OIL CANDLENUT 100ML X 24 BTL</v>
          </cell>
        </row>
        <row r="2731">
          <cell r="B2731" t="str">
            <v>C1190002010010</v>
          </cell>
          <cell r="C2731"/>
          <cell r="D2731" t="str">
            <v>CB NATURAL HAIR OIL COCONUT 100ML X 24 BTL</v>
          </cell>
        </row>
        <row r="2732">
          <cell r="B2732" t="str">
            <v>C1270004040020</v>
          </cell>
          <cell r="C2732"/>
          <cell r="D2732" t="str">
            <v>CB WASH NEWBORN 400ML X 24 PCH</v>
          </cell>
        </row>
        <row r="2733">
          <cell r="B2733" t="str">
            <v>C1290002010010</v>
          </cell>
          <cell r="C2733"/>
          <cell r="D2733" t="str">
            <v>CUSSONS KIDS COLOGNE FRUITY BERRIES 100ML X 48 BTL</v>
          </cell>
        </row>
        <row r="2734">
          <cell r="B2734" t="str">
            <v>C1140000070022</v>
          </cell>
          <cell r="C2734"/>
          <cell r="D2734" t="str">
            <v>CB LIQ.CLEANSER 700ML X 6 PCH +300ML</v>
          </cell>
        </row>
        <row r="2735">
          <cell r="B2735" t="str">
            <v>C1150006020010</v>
          </cell>
          <cell r="C2735"/>
          <cell r="D2735" t="str">
            <v>CB LOTION SOFT&amp;SMOOTH 200ML X 24 BTL</v>
          </cell>
        </row>
        <row r="2736">
          <cell r="B2736" t="str">
            <v>C1270002020010</v>
          </cell>
          <cell r="C2736"/>
          <cell r="D2736" t="str">
            <v>CB WASH HAPPY FRESH 200ML X 12 BTL</v>
          </cell>
        </row>
        <row r="2737">
          <cell r="B2737" t="str">
            <v>C1270003030010</v>
          </cell>
          <cell r="C2737"/>
          <cell r="D2737" t="str">
            <v>CB WASH MILD&amp;GENTLE 300ML X 12 BTL</v>
          </cell>
        </row>
        <row r="2738">
          <cell r="B2738" t="str">
            <v>C1140000045012</v>
          </cell>
          <cell r="C2738"/>
          <cell r="D2738" t="str">
            <v>CB LIQ.CLEANSER 450ML X 6 BTL +300ML</v>
          </cell>
        </row>
        <row r="2739">
          <cell r="B2739" t="str">
            <v>C1150003020010</v>
          </cell>
          <cell r="C2739"/>
          <cell r="D2739" t="str">
            <v>CB LOTION MILD&amp;GENTLE 200ML X 24 BTL</v>
          </cell>
        </row>
        <row r="2740">
          <cell r="B2740" t="str">
            <v>C1150004010010</v>
          </cell>
          <cell r="C2740"/>
          <cell r="D2740" t="str">
            <v>CB LOTION NEWBORN 100ML X 48 BTL</v>
          </cell>
        </row>
        <row r="2741">
          <cell r="B2741" t="str">
            <v>C1111000000010</v>
          </cell>
          <cell r="C2741"/>
          <cell r="D2741" t="str">
            <v>CB FOLDABLE BOTTLE BRUSH X 24 PCS</v>
          </cell>
        </row>
        <row r="2742">
          <cell r="B2742" t="str">
            <v>C1150001020010</v>
          </cell>
          <cell r="C2742"/>
          <cell r="D2742" t="str">
            <v>CB LOTION FRESH&amp;NOURISH 200ML X 24 BTL</v>
          </cell>
        </row>
        <row r="2743">
          <cell r="B2743" t="str">
            <v>C1080003010010</v>
          </cell>
          <cell r="C2743"/>
          <cell r="D2743" t="str">
            <v>CB COLOGNE HAPPY FRESH 100ML X 48 BTL</v>
          </cell>
        </row>
        <row r="2744">
          <cell r="B2744" t="str">
            <v>C1150006010010</v>
          </cell>
          <cell r="C2744"/>
          <cell r="D2744" t="str">
            <v>CB LOTION SOFT&amp;SMOOTH 100ML X 48 BTL</v>
          </cell>
        </row>
        <row r="2745">
          <cell r="B2745" t="str">
            <v>C1290001010010</v>
          </cell>
          <cell r="C2745"/>
          <cell r="D2745" t="str">
            <v>CUSSONS KIDS COLOGNE FRESH APPLE 100ML X 48 BTL</v>
          </cell>
        </row>
        <row r="2746">
          <cell r="B2746" t="str">
            <v>C1330001028020</v>
          </cell>
          <cell r="C2746"/>
          <cell r="D2746" t="str">
            <v>CUSSONS KIDS WASH ACTIVE&amp;NOURISH 280ML X 12 PUMP</v>
          </cell>
        </row>
        <row r="2747">
          <cell r="B2747" t="str">
            <v>C1330002028020</v>
          </cell>
          <cell r="C2747"/>
          <cell r="D2747" t="str">
            <v>CUSSONS KIDS WASH FRESH&amp;PROTECT 280ML X 12 PUMP</v>
          </cell>
        </row>
        <row r="2748">
          <cell r="B2748" t="str">
            <v>C1330005028020</v>
          </cell>
          <cell r="C2748"/>
          <cell r="D2748" t="str">
            <v>CUSSONS KIDS WASH SOFT&amp;SMOOTH 280ML X 12 PUMP</v>
          </cell>
        </row>
        <row r="2749">
          <cell r="B2749" t="str">
            <v>C1360005010010</v>
          </cell>
          <cell r="C2749"/>
          <cell r="D2749" t="str">
            <v>IMPERIAL BODY MIST MARSMALLOW 100ML X 48 BTL</v>
          </cell>
        </row>
        <row r="2750">
          <cell r="B2750" t="str">
            <v>C1270001020010</v>
          </cell>
          <cell r="C2750"/>
          <cell r="D2750" t="str">
            <v>CB WASH DEEP MOISTURE 200ML X 12 BTL</v>
          </cell>
        </row>
        <row r="2751">
          <cell r="B2751" t="str">
            <v>C1270004010010</v>
          </cell>
          <cell r="C2751"/>
          <cell r="D2751" t="str">
            <v>CB WASH NEWBORN 100ML X 24 BTL</v>
          </cell>
        </row>
        <row r="2752">
          <cell r="B2752" t="str">
            <v>C1270001060020</v>
          </cell>
          <cell r="C2752"/>
          <cell r="D2752" t="str">
            <v>CB WASH DEEP MOISTURE 600ML X 12 PCH</v>
          </cell>
        </row>
        <row r="2753">
          <cell r="B2753" t="str">
            <v>C1310001000010</v>
          </cell>
          <cell r="C2753"/>
          <cell r="D2753" t="str">
            <v>CUSSONS KIDS T.BRUSH 5 - 7 YEARS X 144 PCS</v>
          </cell>
        </row>
        <row r="2754">
          <cell r="B2754" t="str">
            <v>C1300001018010</v>
          </cell>
          <cell r="C2754"/>
          <cell r="D2754" t="str">
            <v>CUSSONS KIDS SHAMPOO BLACK&amp;SHINY 180ML X 24 BTL</v>
          </cell>
        </row>
        <row r="2755">
          <cell r="B2755" t="str">
            <v>C1300005018010</v>
          </cell>
          <cell r="C2755"/>
          <cell r="D2755" t="str">
            <v>CUSSONS KIDS SHAMPOO SOFT&amp;SMOOTH 180ML X 24 BTL</v>
          </cell>
        </row>
        <row r="2756">
          <cell r="B2756" t="str">
            <v>C1390002007010N</v>
          </cell>
          <cell r="C2756"/>
          <cell r="D2756" t="str">
            <v>IMPERIAL SOAP CLASSIC 70G X 36 PACK</v>
          </cell>
        </row>
        <row r="2757">
          <cell r="B2757" t="str">
            <v>C1281001004510</v>
          </cell>
          <cell r="C2757"/>
          <cell r="D2757" t="str">
            <v>CB WIPES DUAL MILD&amp;GENTLE 45S X 18 PACK</v>
          </cell>
        </row>
        <row r="2758">
          <cell r="B2758" t="str">
            <v>C1281002004510</v>
          </cell>
          <cell r="C2758"/>
          <cell r="D2758" t="str">
            <v>CB WIPES DUAL FRESH&amp;NOURISH 45S X 18 PACK</v>
          </cell>
        </row>
        <row r="2759">
          <cell r="B2759" t="str">
            <v>C1281006004510</v>
          </cell>
          <cell r="C2759"/>
          <cell r="D2759" t="str">
            <v>CB WIPES DUAL SOFT&amp;SMOOTH 45S X 18 PACK</v>
          </cell>
        </row>
        <row r="2760">
          <cell r="B2760" t="str">
            <v>C1210003010010</v>
          </cell>
          <cell r="C2760"/>
          <cell r="D2760" t="str">
            <v>CB OIL SOFT&amp;SMOOTH 100ML X 48 BTL</v>
          </cell>
        </row>
        <row r="2761">
          <cell r="B2761" t="str">
            <v>C1131003003510</v>
          </cell>
          <cell r="C2761"/>
          <cell r="D2761" t="str">
            <v>CB HAIR LOT. EXT.FILL CANDLE&amp;CELERY 35ML X 48 BTL</v>
          </cell>
        </row>
        <row r="2762">
          <cell r="B2762" t="str">
            <v>C1270004020010</v>
          </cell>
          <cell r="C2762"/>
          <cell r="D2762" t="str">
            <v>CB WASH NEWBORN 200ML X 12 BTL</v>
          </cell>
        </row>
        <row r="2763">
          <cell r="B2763" t="str">
            <v>C1250003070020</v>
          </cell>
          <cell r="C2763"/>
          <cell r="D2763" t="str">
            <v>CB SOFTENER SWEET DREAM 700ML X 12 PCH</v>
          </cell>
        </row>
        <row r="2764">
          <cell r="B2764" t="str">
            <v>C1250001070020</v>
          </cell>
          <cell r="C2764"/>
          <cell r="D2764" t="str">
            <v>CB SOFTENER MILD&amp;GENTLE 700ML X 12 PCH</v>
          </cell>
        </row>
        <row r="2765">
          <cell r="B2765" t="str">
            <v>C1250002070020</v>
          </cell>
          <cell r="C2765"/>
          <cell r="D2765" t="str">
            <v>CB SOFTENER SOFT FLORAL 700ML X 12 PCH</v>
          </cell>
        </row>
        <row r="2766">
          <cell r="B2766" t="str">
            <v>C1100007005010</v>
          </cell>
          <cell r="C2766"/>
          <cell r="D2766" t="str">
            <v>CB CREAM CUDDLE CALM 50G X 72 JAR</v>
          </cell>
        </row>
        <row r="2767">
          <cell r="B2767" t="str">
            <v>C1261001006010</v>
          </cell>
          <cell r="C2767"/>
          <cell r="D2767" t="str">
            <v>CB TELON OIL PLUS CUDDLE CALM 60ML X 60 BOX</v>
          </cell>
        </row>
        <row r="2768">
          <cell r="B2768" t="str">
            <v>C1270005037520</v>
          </cell>
          <cell r="C2768"/>
          <cell r="D2768" t="str">
            <v>CB WASH CUDDLE CALM 375ML X 24 PCH</v>
          </cell>
        </row>
        <row r="2769">
          <cell r="B2769" t="str">
            <v>C1210001010010</v>
          </cell>
          <cell r="C2769"/>
          <cell r="D2769" t="str">
            <v>CB OIL MILD&amp;GENTLE 100ML X 48 BTL</v>
          </cell>
        </row>
        <row r="2770">
          <cell r="B2770" t="str">
            <v>C1230003010010</v>
          </cell>
          <cell r="C2770"/>
          <cell r="D2770" t="str">
            <v>CB SHAMPOO CANDLE NUT&amp;CELERY 100ML X 48 BTL</v>
          </cell>
        </row>
        <row r="2771">
          <cell r="B2771" t="str">
            <v>C1230001010010</v>
          </cell>
          <cell r="C2771"/>
          <cell r="D2771" t="str">
            <v>CB SHAMPOO ALMOND OIL&amp;HONEY 100ML X 48 BTL</v>
          </cell>
        </row>
        <row r="2772">
          <cell r="B2772" t="str">
            <v>C1230003020010</v>
          </cell>
          <cell r="C2772"/>
          <cell r="D2772" t="str">
            <v>CB SHAMPOO CANDLE NUT&amp;CELERY 200ML X 24 BTL</v>
          </cell>
        </row>
        <row r="2773">
          <cell r="B2773" t="str">
            <v>C1130001010010</v>
          </cell>
          <cell r="C2773"/>
          <cell r="D2773" t="str">
            <v>CB HAIR LOT. ALMOND OIL&amp;HONEY 100ML X 48 BTL</v>
          </cell>
        </row>
        <row r="2774">
          <cell r="B2774" t="str">
            <v>C1230004010010</v>
          </cell>
          <cell r="C2774"/>
          <cell r="D2774" t="str">
            <v>CB SHAMPOO COCONUT&amp;ALOE.V 100ML X 48 BTL</v>
          </cell>
        </row>
        <row r="2775">
          <cell r="B2775" t="str">
            <v>C1130002010010</v>
          </cell>
          <cell r="C2775"/>
          <cell r="D2775" t="str">
            <v>CB HAIR LOT. AVOCADO&amp;PRO VIT B5 100ML X 48 BTL</v>
          </cell>
        </row>
        <row r="2776">
          <cell r="B2776" t="str">
            <v>C1330001025010</v>
          </cell>
          <cell r="C2776"/>
          <cell r="D2776" t="str">
            <v>CUSSONS KIDS WASH ACTIVE&amp;NOURISH 250ML X 24 PCH</v>
          </cell>
        </row>
        <row r="2777">
          <cell r="B2777" t="str">
            <v>C1330002025010</v>
          </cell>
          <cell r="C2777"/>
          <cell r="D2777" t="str">
            <v>CUSSONS KIDS WASH FRESH&amp;PROTECT 250ML X 24 PCH</v>
          </cell>
        </row>
        <row r="2778">
          <cell r="B2778" t="str">
            <v>C1270001020020</v>
          </cell>
          <cell r="C2778"/>
          <cell r="D2778" t="str">
            <v>CB WASH DEEP MOISTURE 200ML X 24 PCH</v>
          </cell>
        </row>
        <row r="2779">
          <cell r="B2779" t="str">
            <v>C1330005025010</v>
          </cell>
          <cell r="C2779"/>
          <cell r="D2779" t="str">
            <v>CUSSONS KIDS WASH SOFT&amp;SMOOTH 250ML X 24 PCH</v>
          </cell>
        </row>
        <row r="2780">
          <cell r="B2780" t="str">
            <v>C1300002018010</v>
          </cell>
          <cell r="C2780"/>
          <cell r="D2780" t="str">
            <v>CUSSONS KIDS SHAMPOO FRESH&amp;NOURISH 180ML X 24 BTL</v>
          </cell>
        </row>
        <row r="2781">
          <cell r="B2781" t="str">
            <v>C1120005000020</v>
          </cell>
          <cell r="C2781"/>
          <cell r="D2781" t="str">
            <v>CB GIFT FUN BATHING X 12 PACK</v>
          </cell>
        </row>
        <row r="2782">
          <cell r="B2782" t="str">
            <v>C1101001005010</v>
          </cell>
          <cell r="C2782"/>
          <cell r="D2782" t="str">
            <v>CB CREAM SENSICARE INT. SOOTHING 50G X 12 JAR</v>
          </cell>
        </row>
        <row r="2783">
          <cell r="B2783" t="str">
            <v>C1161000012510</v>
          </cell>
          <cell r="C2783"/>
          <cell r="D2783" t="str">
            <v>CB MILK WIDE NECK 125ML X 12 BTL</v>
          </cell>
        </row>
        <row r="2784">
          <cell r="B2784" t="str">
            <v>C1200101000210</v>
          </cell>
          <cell r="C2784"/>
          <cell r="D2784" t="str">
            <v>CB NIPPLE WIDE NECK L 2S X 24 BOX</v>
          </cell>
        </row>
        <row r="2785">
          <cell r="B2785" t="str">
            <v>C1200102000210</v>
          </cell>
          <cell r="C2785"/>
          <cell r="D2785" t="str">
            <v>CB NIPPLE WIDE NECK M 2S X 24 BOX</v>
          </cell>
        </row>
        <row r="2786">
          <cell r="B2786" t="str">
            <v>C1130001020010</v>
          </cell>
          <cell r="C2786"/>
          <cell r="D2786" t="str">
            <v>CB HAIR LOT. ALMOND OIL&amp;HONEY 200ML X 24 BTL</v>
          </cell>
        </row>
        <row r="2787">
          <cell r="B2787" t="str">
            <v>C1270002040020</v>
          </cell>
          <cell r="C2787"/>
          <cell r="D2787" t="str">
            <v>CB WASH HAPPY FRESH 400ML X 24 PCH</v>
          </cell>
        </row>
        <row r="2788">
          <cell r="B2788" t="str">
            <v>C1130004020010</v>
          </cell>
          <cell r="C2788"/>
          <cell r="D2788" t="str">
            <v>CB HAIR LOT. COCONUT&amp;ALOE.V 200ML X 24 BTL</v>
          </cell>
        </row>
        <row r="2789">
          <cell r="B2789" t="str">
            <v>C1130004010010</v>
          </cell>
          <cell r="C2789"/>
          <cell r="D2789" t="str">
            <v>CB HAIR LOT. COCONUT&amp;ALOE.V 100ML X 48 BTL</v>
          </cell>
        </row>
        <row r="2790">
          <cell r="B2790" t="str">
            <v>C1230004020010</v>
          </cell>
          <cell r="C2790"/>
          <cell r="D2790" t="str">
            <v>CB SHAMPOO COCONUT&amp;ALOE.V 200ML X 24 BTL</v>
          </cell>
        </row>
        <row r="2791">
          <cell r="B2791" t="str">
            <v>C1250002101520</v>
          </cell>
          <cell r="C2791"/>
          <cell r="D2791" t="str">
            <v>CB SOFTENER SOFT FLORAL 1.5 L X 6 PCH</v>
          </cell>
        </row>
        <row r="2792">
          <cell r="B2792" t="str">
            <v>C1250001101520</v>
          </cell>
          <cell r="C2792"/>
          <cell r="D2792" t="str">
            <v>CB SOFTENER MILD&amp;GENTLE 1.5 L X 6 PCH</v>
          </cell>
        </row>
        <row r="2793">
          <cell r="B2793" t="str">
            <v>C1400013040021</v>
          </cell>
          <cell r="C2793"/>
          <cell r="D2793" t="str">
            <v>IMPERIAL WASH WHITE PRINCESS 400ML X 12 PCH +220ML</v>
          </cell>
        </row>
        <row r="2794">
          <cell r="B2794" t="str">
            <v>C1270003040021</v>
          </cell>
          <cell r="C2794"/>
          <cell r="D2794" t="str">
            <v>CB WASH MILD&amp;GENTLE 400ML X 24 PCH BANDED</v>
          </cell>
        </row>
        <row r="2795">
          <cell r="B2795" t="str">
            <v>C1070002020010</v>
          </cell>
          <cell r="C2795"/>
          <cell r="D2795" t="str">
            <v>CB BATH SOFT&amp;SMOOTH 200ML X 12 BTL</v>
          </cell>
        </row>
        <row r="2796">
          <cell r="B2796" t="str">
            <v>C1360006010010</v>
          </cell>
          <cell r="C2796"/>
          <cell r="D2796" t="str">
            <v>IMPERIAL BODY MIST MERMAID MAGIC 100ML X 36 BTL</v>
          </cell>
        </row>
        <row r="2797">
          <cell r="B2797" t="str">
            <v>C1270005020010</v>
          </cell>
          <cell r="C2797"/>
          <cell r="D2797" t="str">
            <v>CB WASH CUDDLE CALM 200ML X 12 BTL</v>
          </cell>
        </row>
        <row r="2798">
          <cell r="B2798" t="str">
            <v>C1120008000020</v>
          </cell>
          <cell r="C2798"/>
          <cell r="D2798" t="str">
            <v>CB GIFT TRAVEL ESENTIAL X 36 PACK</v>
          </cell>
        </row>
        <row r="2799">
          <cell r="B2799" t="str">
            <v>C1120007000040</v>
          </cell>
          <cell r="C2799"/>
          <cell r="D2799" t="str">
            <v>CB GIFT NEWBORN X 6 BOX</v>
          </cell>
        </row>
        <row r="2800">
          <cell r="B2800" t="str">
            <v>C1420001070020</v>
          </cell>
          <cell r="C2800"/>
          <cell r="D2800" t="str">
            <v>CB LIQ.DETERGENT ANTI BACTERIAL 700ML X 12 PCH</v>
          </cell>
        </row>
        <row r="2801">
          <cell r="B2801" t="str">
            <v>C1360008010010</v>
          </cell>
          <cell r="C2801"/>
          <cell r="D2801" t="str">
            <v>IMPERIAL BODY MIST RAINBOW 100ML X 48 BTL</v>
          </cell>
        </row>
        <row r="2802">
          <cell r="B2802" t="str">
            <v>C1413001010010</v>
          </cell>
          <cell r="C2802"/>
          <cell r="D2802" t="str">
            <v>O.SOURCE BODY MIST CHERRY ALMOND 100ML X 24 BTL</v>
          </cell>
        </row>
        <row r="2803">
          <cell r="B2803" t="str">
            <v>C1413004010010</v>
          </cell>
          <cell r="C2803"/>
          <cell r="D2803" t="str">
            <v>O.SOURCE BODY MIST MAPPLE VANILLA 100ML X 24 BTL</v>
          </cell>
        </row>
        <row r="2804">
          <cell r="B2804" t="str">
            <v>C1413005010010</v>
          </cell>
          <cell r="C2804"/>
          <cell r="D2804" t="str">
            <v>O.SOURCE BODY MIST VANILLA&amp;RASPBERRY 100ML X 24 BT</v>
          </cell>
        </row>
        <row r="2805">
          <cell r="B2805" t="str">
            <v>C1415001000110</v>
          </cell>
          <cell r="C2805"/>
          <cell r="D2805" t="str">
            <v>O.SOURCE BODY WASH SHEA BUTTER &amp; HONEY 1ML X 4 BTL</v>
          </cell>
        </row>
        <row r="2806">
          <cell r="B2806" t="str">
            <v>C1415005000110</v>
          </cell>
          <cell r="C2806"/>
          <cell r="D2806" t="str">
            <v>O.SOURCE BODY WASH VANILLA&amp;RASPBERRY 1ML X 4 BTL</v>
          </cell>
        </row>
        <row r="2807">
          <cell r="B2807" t="str">
            <v>C1417008025010</v>
          </cell>
          <cell r="C2807"/>
          <cell r="D2807" t="str">
            <v>O.SOURCE SHOWER VANILA&amp;RASPBERRY 250ML X 24 BTL</v>
          </cell>
        </row>
        <row r="2808">
          <cell r="B2808" t="str">
            <v>C1261000006010</v>
          </cell>
          <cell r="C2808"/>
          <cell r="D2808" t="str">
            <v>CB TELON OIL PLUS 60ML X 48 BOX</v>
          </cell>
        </row>
        <row r="2809">
          <cell r="B2809" t="str">
            <v>C1030001005010</v>
          </cell>
          <cell r="C2809"/>
          <cell r="D2809" t="str">
            <v>CAREX HAND SPRAY ALOE VERA 50ML X 48 BTL</v>
          </cell>
        </row>
        <row r="2810">
          <cell r="B2810" t="str">
            <v>C1240002007510</v>
          </cell>
          <cell r="C2810"/>
          <cell r="D2810" t="str">
            <v>CB SOAP MILD&amp;GENTLE 75G X 144 PCS</v>
          </cell>
        </row>
        <row r="2811">
          <cell r="B2811" t="str">
            <v>C1161000025010</v>
          </cell>
          <cell r="C2811"/>
          <cell r="D2811" t="str">
            <v>CB MILK WIDE NECK 250ML X 12 BTL</v>
          </cell>
        </row>
        <row r="2812">
          <cell r="B2812" t="str">
            <v>C1200103000210</v>
          </cell>
          <cell r="C2812"/>
          <cell r="D2812" t="str">
            <v>CB NIPPLE WIDE NECK S 2S X 24 BOX</v>
          </cell>
        </row>
        <row r="2813">
          <cell r="B2813" t="str">
            <v>C1070002010011</v>
          </cell>
          <cell r="C2813"/>
          <cell r="D2813" t="str">
            <v>CB BATH SOFT&amp;SMOOTH 100ML X 12 BTL BANDED</v>
          </cell>
        </row>
        <row r="2814">
          <cell r="B2814" t="str">
            <v>C1261001015010</v>
          </cell>
          <cell r="C2814"/>
          <cell r="D2814" t="str">
            <v>CB TELON OIL PLUS CUDDLE CALM 150ML X 48 BOX</v>
          </cell>
        </row>
        <row r="2815">
          <cell r="B2815" t="str">
            <v>C1271003010011</v>
          </cell>
          <cell r="C2815"/>
          <cell r="D2815" t="str">
            <v>CB WASH EXTRA FILL MILD&amp;GENTLE 100ML X 12 BTL BAND</v>
          </cell>
        </row>
        <row r="2816">
          <cell r="B2816" t="str">
            <v>S1011000020010</v>
          </cell>
          <cell r="C2816"/>
          <cell r="D2816" t="str">
            <v>SPS MONTISS COMPACT INTERFOLD 200S X 48 PCS</v>
          </cell>
        </row>
        <row r="2817">
          <cell r="B2817" t="str">
            <v>S1012000015010</v>
          </cell>
          <cell r="C2817"/>
          <cell r="D2817" t="str">
            <v>SPS MONTISS HANDTOWEL 150S X 48 PCS</v>
          </cell>
        </row>
        <row r="2818">
          <cell r="B2818" t="str">
            <v>G1076201000410</v>
          </cell>
          <cell r="C2818"/>
          <cell r="D2818" t="str">
            <v>HIT MAGIC EXPERT PIRAMIDA CLASSIC LILY BLOSSOM 4S X 120 PCS</v>
          </cell>
        </row>
        <row r="2819">
          <cell r="B2819" t="str">
            <v>S1014001100110</v>
          </cell>
          <cell r="C2819"/>
          <cell r="D2819" t="str">
            <v>SPS MONTISS SOFTPACK JUMBO 1000S X 12 PCS</v>
          </cell>
        </row>
        <row r="2820">
          <cell r="B2820" t="str">
            <v>S1014000012010</v>
          </cell>
          <cell r="C2820"/>
          <cell r="D2820" t="str">
            <v>SPS MONTISS SOFTPACK 120S X 96 PCS</v>
          </cell>
        </row>
        <row r="2821">
          <cell r="B2821" t="str">
            <v>S1014000015010</v>
          </cell>
          <cell r="C2821"/>
          <cell r="D2821" t="str">
            <v>SPS MONTISS SOFTPACK 150S X 48 PCS</v>
          </cell>
        </row>
        <row r="2822">
          <cell r="B2822" t="str">
            <v>S1014000018510</v>
          </cell>
          <cell r="C2822"/>
          <cell r="D2822" t="str">
            <v>SPS MONTISS SOFTPACK 185S X 60 PCS</v>
          </cell>
        </row>
        <row r="2823">
          <cell r="B2823" t="str">
            <v>S1014000020010</v>
          </cell>
          <cell r="C2823"/>
          <cell r="D2823" t="str">
            <v>SPS MONTISS SOFTPACK 200S X 60 PCS</v>
          </cell>
        </row>
        <row r="2824">
          <cell r="B2824" t="str">
            <v>S1014100020010</v>
          </cell>
          <cell r="C2824"/>
          <cell r="D2824" t="str">
            <v>SPS MONTISS SOFTPACK 2IN1 200S X 30 PCS</v>
          </cell>
        </row>
        <row r="2825">
          <cell r="B2825" t="str">
            <v>S1014100025010</v>
          </cell>
          <cell r="C2825"/>
          <cell r="D2825" t="str">
            <v>SPS MONTISS SOFTPACK 2IN1 250S X 24 PCS</v>
          </cell>
        </row>
        <row r="2826">
          <cell r="B2826" t="str">
            <v>S1014000025010</v>
          </cell>
          <cell r="C2826"/>
          <cell r="D2826" t="str">
            <v>SPS MONTISS SOFTPACK 250S X 48 PCS</v>
          </cell>
        </row>
        <row r="2827">
          <cell r="B2827" t="str">
            <v>S1014000026010</v>
          </cell>
          <cell r="C2827"/>
          <cell r="D2827" t="str">
            <v>SPS MONTISS SOFTPACK 260S X 48 PCS</v>
          </cell>
        </row>
        <row r="2828">
          <cell r="B2828" t="str">
            <v>44010010200000</v>
          </cell>
          <cell r="C2828"/>
          <cell r="D2828" t="str">
            <v>WHIPKING ORIGINAL 24 PCH X 200G "WK01"</v>
          </cell>
        </row>
        <row r="2829">
          <cell r="B2829" t="str">
            <v>S1016000005010</v>
          </cell>
          <cell r="C2829"/>
          <cell r="D2829" t="str">
            <v>SPS MONTISS TRAVEL PACK 50S X 96 PCS</v>
          </cell>
        </row>
        <row r="2830">
          <cell r="B2830" t="str">
            <v>S1021001012010</v>
          </cell>
          <cell r="C2830"/>
          <cell r="D2830" t="str">
            <v>SPS NKA FAVOUR SOFTPACK MOLANG MINI 120S X 96 PCS</v>
          </cell>
        </row>
        <row r="2831">
          <cell r="B2831" t="str">
            <v>S1031000020010</v>
          </cell>
          <cell r="C2831"/>
          <cell r="D2831" t="str">
            <v>SPS NKA MONTISS COMPACT INTERFOLD 4IN1 200S X 12 BUNDLE</v>
          </cell>
        </row>
        <row r="2832">
          <cell r="B2832" t="str">
            <v>F40611002001010</v>
          </cell>
          <cell r="C2832"/>
          <cell r="D2832" t="str">
            <v>SHINZUI MOISTURIZER GEL 10G X 120 TUBE</v>
          </cell>
        </row>
        <row r="2833">
          <cell r="B2833" t="str">
            <v>G1020000002010</v>
          </cell>
          <cell r="C2833"/>
          <cell r="D2833" t="str">
            <v>BIOSOL 20ML X 144 SCH</v>
          </cell>
        </row>
        <row r="2834">
          <cell r="B2834" t="str">
            <v>S1041000016010</v>
          </cell>
          <cell r="C2834"/>
          <cell r="D2834" t="str">
            <v>SPS SIERRA SOFTPACK 160S X 60 PCS</v>
          </cell>
        </row>
        <row r="2835">
          <cell r="B2835" t="str">
            <v>S1041000020010</v>
          </cell>
          <cell r="C2835"/>
          <cell r="D2835" t="str">
            <v>SPS SIERRA SOFTPACK 200S X 48 PCS</v>
          </cell>
        </row>
        <row r="2836">
          <cell r="B2836" t="str">
            <v>S1032001100120</v>
          </cell>
          <cell r="C2836"/>
          <cell r="D2836" t="str">
            <v>SPS NKA MONTISS SOFTPACK JUMBO 1000S X 12 PCS</v>
          </cell>
        </row>
        <row r="2837">
          <cell r="B2837" t="str">
            <v>S1041100025010</v>
          </cell>
          <cell r="C2837"/>
          <cell r="D2837" t="str">
            <v>SPS SIERRA SOFTPACK 4IN1 250S X 12 BUNDLE</v>
          </cell>
        </row>
        <row r="2838">
          <cell r="B2838" t="str">
            <v>S1041000025010</v>
          </cell>
          <cell r="C2838"/>
          <cell r="D2838" t="str">
            <v>SPS SIERRA SOFTPACK 250S X 48 PCS</v>
          </cell>
        </row>
        <row r="2839">
          <cell r="B2839" t="str">
            <v>S1041000060010</v>
          </cell>
          <cell r="C2839"/>
          <cell r="D2839" t="str">
            <v>SPS SIERRA SOFTPACK 600S X 18 PCS</v>
          </cell>
        </row>
        <row r="2840">
          <cell r="B2840" t="str">
            <v>R1011000010010</v>
          </cell>
          <cell r="C2840"/>
          <cell r="D2840" t="str">
            <v>RB BRASSO METAL POOLISH 100ML X 48 PCS</v>
          </cell>
        </row>
        <row r="2841">
          <cell r="B2841" t="str">
            <v>R1021101010010</v>
          </cell>
          <cell r="C2841"/>
          <cell r="D2841" t="str">
            <v>RB DETTOL BODY SOAP 3SP COOL 100GR X 48 PCS</v>
          </cell>
        </row>
        <row r="2842">
          <cell r="B2842" t="str">
            <v>R1021101006510</v>
          </cell>
          <cell r="C2842"/>
          <cell r="D2842" t="str">
            <v>RB DETTOL BODY SOAP 3SP COOL 65GR X 48 PCS</v>
          </cell>
        </row>
        <row r="2843">
          <cell r="B2843" t="str">
            <v>R1021102010010</v>
          </cell>
          <cell r="C2843"/>
          <cell r="D2843" t="str">
            <v>RB DETTOL BODY SOAP 3SP FAMILY PROTECT 100GR X 48 PCS</v>
          </cell>
        </row>
        <row r="2844">
          <cell r="B2844" t="str">
            <v>R1021103010010</v>
          </cell>
          <cell r="C2844"/>
          <cell r="D2844" t="str">
            <v>RB DETTOL BODY SOAP 3SP FRESH 100GR X 48 PCS</v>
          </cell>
        </row>
        <row r="2845">
          <cell r="B2845" t="str">
            <v>R1021103006510</v>
          </cell>
          <cell r="C2845"/>
          <cell r="D2845" t="str">
            <v>RB DETTOL BODY SOAP 3SP FRESH 65GR X 48 PCS</v>
          </cell>
        </row>
        <row r="2846">
          <cell r="B2846" t="str">
            <v>R1021104010010</v>
          </cell>
          <cell r="C2846"/>
          <cell r="D2846" t="str">
            <v>RB DETTOL BODY SOAP 3SP LASTING 100GR X 48 PCS</v>
          </cell>
        </row>
        <row r="2847">
          <cell r="B2847" t="str">
            <v>R1021105010010</v>
          </cell>
          <cell r="C2847"/>
          <cell r="D2847" t="str">
            <v>RB DETTOL BODY SOAP 3SP ORIGINAL 100GR X 48 PCS</v>
          </cell>
        </row>
        <row r="2848">
          <cell r="B2848" t="str">
            <v>R1021105006010</v>
          </cell>
          <cell r="C2848"/>
          <cell r="D2848" t="str">
            <v>RB DETTOL BODY SOAP 3SP ORIGINAL 60GR X 48 PCS</v>
          </cell>
        </row>
        <row r="2849">
          <cell r="B2849" t="str">
            <v>R1021106010010</v>
          </cell>
          <cell r="C2849"/>
          <cell r="D2849" t="str">
            <v>RB DETTOL BODY SOAP 3SP RE-ENERGIZER 100GR X 48 PCS</v>
          </cell>
        </row>
        <row r="2850">
          <cell r="B2850" t="str">
            <v>R1021107010010</v>
          </cell>
          <cell r="C2850"/>
          <cell r="D2850" t="str">
            <v>RB DETTOL BODY SOAP 3SP SKINCARE 100GR X 48 PCS</v>
          </cell>
        </row>
        <row r="2851">
          <cell r="B2851" t="str">
            <v>R1021201010010</v>
          </cell>
          <cell r="C2851"/>
          <cell r="D2851" t="str">
            <v>RB DETTOL BODY SOAP HK ALOE VERA 100GR X 144 PCS</v>
          </cell>
        </row>
        <row r="2852">
          <cell r="B2852" t="str">
            <v>R1021202010010</v>
          </cell>
          <cell r="C2852"/>
          <cell r="D2852" t="str">
            <v>RB DETTOL BODY SOAP HK COOL 100GR X 144 PCS</v>
          </cell>
        </row>
        <row r="2853">
          <cell r="B2853" t="str">
            <v>R1021203010010</v>
          </cell>
          <cell r="C2853"/>
          <cell r="D2853" t="str">
            <v>RB DETTOL BODY SOAP HK FRESH 100GR X 144 PCS</v>
          </cell>
        </row>
        <row r="2854">
          <cell r="B2854" t="str">
            <v>R1021204010010</v>
          </cell>
          <cell r="C2854"/>
          <cell r="D2854" t="str">
            <v>RB DETTOL BODY SOAP HK INVIGORATE 100GR X 144 PCS</v>
          </cell>
        </row>
        <row r="2855">
          <cell r="B2855" t="str">
            <v>R1021205010010</v>
          </cell>
          <cell r="C2855"/>
          <cell r="D2855" t="str">
            <v>RB DETTOL BODY SOAP HK LASTING 100GR X 144 PCS</v>
          </cell>
        </row>
        <row r="2856">
          <cell r="B2856" t="str">
            <v>R1021206010010</v>
          </cell>
          <cell r="C2856"/>
          <cell r="D2856" t="str">
            <v>RB DETTOL BODY SOAP HK ORIGINAL 100GR X 144 PCS</v>
          </cell>
        </row>
        <row r="2857">
          <cell r="B2857" t="str">
            <v>R1021207010010</v>
          </cell>
          <cell r="C2857"/>
          <cell r="D2857" t="str">
            <v>RB DETTOL BODY SOAP HK RE-ENERGIZER 100GR X 144 PCS</v>
          </cell>
        </row>
        <row r="2858">
          <cell r="B2858" t="str">
            <v>R1021208010010</v>
          </cell>
          <cell r="C2858"/>
          <cell r="D2858" t="str">
            <v>RB DETTOL BODY SOAP HK SENSITIVE 100GR X 144 PCS</v>
          </cell>
        </row>
        <row r="2859">
          <cell r="B2859" t="str">
            <v>R1021209010010</v>
          </cell>
          <cell r="C2859"/>
          <cell r="D2859" t="str">
            <v>RB DETTOL BODY SOAP HK SKINCARE 100GR X 144 PCS</v>
          </cell>
        </row>
        <row r="2860">
          <cell r="B2860" t="str">
            <v>R1021301010010</v>
          </cell>
          <cell r="C2860"/>
          <cell r="D2860" t="str">
            <v>RB DETTOL BODY SOAP SH COOL 100GR X 27 PCS</v>
          </cell>
        </row>
        <row r="2861">
          <cell r="B2861" t="str">
            <v>R1021302010010</v>
          </cell>
          <cell r="C2861"/>
          <cell r="D2861" t="str">
            <v>RB DETTOL BODY SOAP SH FRESH 100GR X 27 PCS</v>
          </cell>
        </row>
        <row r="2862">
          <cell r="B2862" t="str">
            <v>R1021303010010</v>
          </cell>
          <cell r="C2862"/>
          <cell r="D2862" t="str">
            <v>RB DETTOL BODY SOAP SH LASTING 100GR X 27 PCS</v>
          </cell>
        </row>
        <row r="2863">
          <cell r="B2863" t="str">
            <v>R1021304010010</v>
          </cell>
          <cell r="C2863"/>
          <cell r="D2863" t="str">
            <v>RB DETTOL BODY SOAP SH ORIGINAL 100GR X 27 PCS</v>
          </cell>
        </row>
        <row r="2864">
          <cell r="B2864" t="str">
            <v>R1021305010010</v>
          </cell>
          <cell r="C2864"/>
          <cell r="D2864" t="str">
            <v>RB DETTOL BODY SOAP SH RE-ENERGIZER 100GR X 27 PCS</v>
          </cell>
        </row>
        <row r="2865">
          <cell r="B2865" t="str">
            <v>R1021306010010</v>
          </cell>
          <cell r="C2865"/>
          <cell r="D2865" t="str">
            <v>RB DETTOL BODY SOAP SH SKINCARE 100GR X 27 PCS</v>
          </cell>
        </row>
        <row r="2866">
          <cell r="B2866" t="str">
            <v>R1021001010010</v>
          </cell>
          <cell r="C2866"/>
          <cell r="D2866" t="str">
            <v>RB DETTOL BODY SOAP COOL 100GR X 144 PCS</v>
          </cell>
        </row>
        <row r="2867">
          <cell r="B2867" t="str">
            <v>R1021001006010</v>
          </cell>
          <cell r="C2867"/>
          <cell r="D2867" t="str">
            <v>RB DETTOL BODY SOAP COOL 60GR X 144 PCS</v>
          </cell>
        </row>
        <row r="2868">
          <cell r="B2868" t="str">
            <v>R1021002010010</v>
          </cell>
          <cell r="C2868"/>
          <cell r="D2868" t="str">
            <v>RB DETTOL BODY SOAP FAMILY PROTECT 100GR X 144 PCS</v>
          </cell>
        </row>
        <row r="2869">
          <cell r="B2869" t="str">
            <v>R1021003006010</v>
          </cell>
          <cell r="C2869"/>
          <cell r="D2869" t="str">
            <v>RB DETTOL BODY SOAP FRESH 60GR X 144 PCS</v>
          </cell>
        </row>
        <row r="2870">
          <cell r="B2870" t="str">
            <v>R1021004010010</v>
          </cell>
          <cell r="C2870"/>
          <cell r="D2870" t="str">
            <v>RB DETTOL BODY SOAP LASTING 100GR X 144 PCS</v>
          </cell>
        </row>
        <row r="2871">
          <cell r="B2871" t="str">
            <v>R1021004006010</v>
          </cell>
          <cell r="C2871"/>
          <cell r="D2871" t="str">
            <v>RB DETTOL BODY SOAP LASTING 60GR X 144 PCS</v>
          </cell>
        </row>
        <row r="2872">
          <cell r="B2872" t="str">
            <v>R1021005010010</v>
          </cell>
          <cell r="C2872"/>
          <cell r="D2872" t="str">
            <v>RB DETTOL BODY SOAP ORIGINAL 100GR X 144 PCS</v>
          </cell>
        </row>
        <row r="2873">
          <cell r="B2873" t="str">
            <v>R1021005006010</v>
          </cell>
          <cell r="C2873"/>
          <cell r="D2873" t="str">
            <v>RB DETTOL BODY SOAP ORIGINAL 60GR X 144 PCS</v>
          </cell>
        </row>
        <row r="2874">
          <cell r="B2874" t="str">
            <v>R1021006006010</v>
          </cell>
          <cell r="C2874"/>
          <cell r="D2874" t="str">
            <v>RB DETTOL BODY SOAP RE-ENERGIZER 60GR X 144 PCS</v>
          </cell>
        </row>
        <row r="2875">
          <cell r="B2875" t="str">
            <v>R1021007006010</v>
          </cell>
          <cell r="C2875"/>
          <cell r="D2875" t="str">
            <v>RB DETTOL BODY SOAP SKINCARE 60GR X 144 PCS</v>
          </cell>
        </row>
        <row r="2876">
          <cell r="B2876" t="str">
            <v>R1022001010010</v>
          </cell>
          <cell r="C2876"/>
          <cell r="D2876" t="str">
            <v>RB DETTOL BODY WASH COOL 100ML X 24 BTL</v>
          </cell>
        </row>
        <row r="2877">
          <cell r="B2877" t="str">
            <v>R1022001020020</v>
          </cell>
          <cell r="C2877"/>
          <cell r="D2877" t="str">
            <v>RB DETTOL BODY WASH COOL 200ML X 24 PCH</v>
          </cell>
        </row>
        <row r="2878">
          <cell r="B2878" t="str">
            <v>R1022001037020</v>
          </cell>
          <cell r="C2878"/>
          <cell r="D2878" t="str">
            <v>RB DETTOL BODY WASH COOL 370ML X 24 PCH</v>
          </cell>
        </row>
        <row r="2879">
          <cell r="B2879" t="str">
            <v>R1022001050030</v>
          </cell>
          <cell r="C2879"/>
          <cell r="D2879" t="str">
            <v>RB DETTOL BODY WASH COOL 500ML X 12 PUMP</v>
          </cell>
        </row>
        <row r="2880">
          <cell r="B2880" t="str">
            <v>R1022001072020</v>
          </cell>
          <cell r="C2880"/>
          <cell r="D2880" t="str">
            <v>RB DETTOL BODY WASH COOL 720ML X 12 PCH</v>
          </cell>
        </row>
        <row r="2881">
          <cell r="B2881" t="str">
            <v>F40610001015010</v>
          </cell>
          <cell r="C2881"/>
          <cell r="D2881" t="str">
            <v>SHINZUI MICELLAR WATER BRIGHTENING 150ML X 48 BTL</v>
          </cell>
        </row>
        <row r="2882">
          <cell r="B2882" t="str">
            <v>F4065004008020</v>
          </cell>
          <cell r="C2882"/>
          <cell r="D2882" t="str">
            <v>SHINZUI FACIAL WSH ANTI ACNE 80ML X 48 PCS</v>
          </cell>
        </row>
        <row r="2883">
          <cell r="B2883" t="str">
            <v>R1022003010010</v>
          </cell>
          <cell r="C2883"/>
          <cell r="D2883" t="str">
            <v>RB DETTOL BODY WASH FRESH 100ML X 24 BTL</v>
          </cell>
        </row>
        <row r="2884">
          <cell r="B2884" t="str">
            <v>R1022003020020</v>
          </cell>
          <cell r="C2884"/>
          <cell r="D2884" t="str">
            <v>RB DETTOL BODY WASH FRESH 200ML X 24 PCH</v>
          </cell>
        </row>
        <row r="2885">
          <cell r="B2885" t="str">
            <v>R1022003037020</v>
          </cell>
          <cell r="C2885"/>
          <cell r="D2885" t="str">
            <v>RB DETTOL BODY WASH FRESH 370/410ML X 24 PCH</v>
          </cell>
        </row>
        <row r="2886">
          <cell r="B2886" t="str">
            <v>R1022003050030</v>
          </cell>
          <cell r="C2886"/>
          <cell r="D2886" t="str">
            <v>RB DETTOL BODY WASH FRESH 500ML X 12 PUMP</v>
          </cell>
        </row>
        <row r="2887">
          <cell r="B2887" t="str">
            <v>R1022003072020</v>
          </cell>
          <cell r="C2887"/>
          <cell r="D2887" t="str">
            <v>RB DETTOL BODY WASH FRESH 720/800ML X 12 PCH</v>
          </cell>
        </row>
        <row r="2888">
          <cell r="B2888" t="str">
            <v>R1022004037020</v>
          </cell>
          <cell r="C2888"/>
          <cell r="D2888" t="str">
            <v>RB DETTOL BODY WASH GREEN TEA 370GR X 24 PCH</v>
          </cell>
        </row>
        <row r="2889">
          <cell r="B2889" t="str">
            <v>R1022005037020</v>
          </cell>
          <cell r="C2889"/>
          <cell r="D2889" t="str">
            <v>RB DETTOL BODY WASH HONEY 370/410ML X 24 PCH</v>
          </cell>
        </row>
        <row r="2890">
          <cell r="B2890" t="str">
            <v>R1022006037020</v>
          </cell>
          <cell r="C2890"/>
          <cell r="D2890" t="str">
            <v>RB DETTOL BODY WASH LASTING 370/410ML X 24 PCH</v>
          </cell>
        </row>
        <row r="2891">
          <cell r="B2891" t="str">
            <v>R1022006075020</v>
          </cell>
          <cell r="C2891"/>
          <cell r="D2891" t="str">
            <v>RB DETTOL BODY WASH LASTING 750ML X 12 PCH</v>
          </cell>
        </row>
        <row r="2892">
          <cell r="B2892" t="str">
            <v>R1022007037020</v>
          </cell>
          <cell r="C2892"/>
          <cell r="D2892" t="str">
            <v>RB DETTOL BODY WASH LAVENDER 370GR X 24 PCH</v>
          </cell>
        </row>
        <row r="2893">
          <cell r="B2893" t="str">
            <v>R1022008010010</v>
          </cell>
          <cell r="C2893"/>
          <cell r="D2893" t="str">
            <v>RB DETTOL BODY WASH ORIGINAL 100ML X 24 BTL</v>
          </cell>
        </row>
        <row r="2894">
          <cell r="B2894" t="str">
            <v>R1022008020020</v>
          </cell>
          <cell r="C2894"/>
          <cell r="D2894" t="str">
            <v>RB DETTOL BODY WASH ORIGINAL 200ML X 24 PCH</v>
          </cell>
        </row>
        <row r="2895">
          <cell r="B2895" t="str">
            <v>R1022008037021</v>
          </cell>
          <cell r="C2895"/>
          <cell r="D2895" t="str">
            <v>RB DETTOL BODY WASH ORIGINAL 370ML X 24 PCH BANDED</v>
          </cell>
        </row>
        <row r="2896">
          <cell r="B2896" t="str">
            <v>R1022008050030</v>
          </cell>
          <cell r="C2896"/>
          <cell r="D2896" t="str">
            <v>RB DETTOL BODY WASH ORIGINAL 500ML X 12 PUMP</v>
          </cell>
        </row>
        <row r="2897">
          <cell r="B2897" t="str">
            <v>R1022008072020</v>
          </cell>
          <cell r="C2897"/>
          <cell r="D2897" t="str">
            <v>RB DETTOL BODY WASH ORIGINAL 720ML X 12 PCH</v>
          </cell>
        </row>
        <row r="2898">
          <cell r="B2898" t="str">
            <v>R1022009037020</v>
          </cell>
          <cell r="C2898"/>
          <cell r="D2898" t="str">
            <v>RB DETTOL BODY WASH RE-ENERGIZER 370/410ML X 24 PCH</v>
          </cell>
        </row>
        <row r="2899">
          <cell r="B2899" t="str">
            <v>R1022010020020</v>
          </cell>
          <cell r="C2899"/>
          <cell r="D2899" t="str">
            <v>RB DETTOL BODY WASH SKINCARE 200ML X 24 PCH</v>
          </cell>
        </row>
        <row r="2900">
          <cell r="B2900" t="str">
            <v>R1022010037020</v>
          </cell>
          <cell r="C2900"/>
          <cell r="D2900" t="str">
            <v>RB DETTOL BODY WASH SKINCARE 370/410ML X 24 PCH</v>
          </cell>
        </row>
        <row r="2901">
          <cell r="B2901" t="str">
            <v>R1022011041020</v>
          </cell>
          <cell r="C2901"/>
          <cell r="D2901" t="str">
            <v>RB DETTOL BODY WASH TROPICAL SLASH 410ML X 24 PCH</v>
          </cell>
        </row>
        <row r="2902">
          <cell r="B2902" t="str">
            <v>R1023001070010</v>
          </cell>
          <cell r="C2902"/>
          <cell r="D2902" t="str">
            <v>RB DETTOL FLOOR CLEANER CITRUS 700ML X 12 PCH</v>
          </cell>
        </row>
        <row r="2903">
          <cell r="B2903" t="str">
            <v>R1023002070010</v>
          </cell>
          <cell r="C2903"/>
          <cell r="D2903" t="str">
            <v>RB DETTOL FLOOR CLEANER LAVENDER 700ML X 12 PCH</v>
          </cell>
        </row>
        <row r="2904">
          <cell r="B2904" t="str">
            <v>R1023003070010</v>
          </cell>
          <cell r="C2904"/>
          <cell r="D2904" t="str">
            <v>RB DETTOL FLOOR CLEANER PINE 700ML X 12 PCH</v>
          </cell>
        </row>
        <row r="2905">
          <cell r="B2905" t="str">
            <v>R1024001005010</v>
          </cell>
          <cell r="C2905"/>
          <cell r="D2905" t="str">
            <v>RB DETTOL HAND SANITIZER CITRUS 50ML X 48 BTL</v>
          </cell>
        </row>
        <row r="2906">
          <cell r="B2906" t="str">
            <v>R1025001020010</v>
          </cell>
          <cell r="C2906"/>
          <cell r="D2906" t="str">
            <v>RB DETTOL HAND WASH ORIGINAL 200ML X 24 PCH</v>
          </cell>
        </row>
        <row r="2907">
          <cell r="B2907" t="str">
            <v>R1025001024520</v>
          </cell>
          <cell r="C2907"/>
          <cell r="D2907" t="str">
            <v>RB DETTOL HAND WASH ORIGINAL 245ML X 12 PUMP</v>
          </cell>
        </row>
        <row r="2908">
          <cell r="B2908" t="str">
            <v>R1025001040010</v>
          </cell>
          <cell r="C2908"/>
          <cell r="D2908" t="str">
            <v>RB DETTOL HAND WASH ORIGINAL 400ML X 24 PCH</v>
          </cell>
        </row>
        <row r="2909">
          <cell r="B2909" t="str">
            <v>R1025002020010</v>
          </cell>
          <cell r="C2909"/>
          <cell r="D2909" t="str">
            <v>RB DETTOL HAND WASH RE-ENERGIZER 200ML X 24 PCH</v>
          </cell>
        </row>
        <row r="2910">
          <cell r="B2910" t="str">
            <v>R1025003020010</v>
          </cell>
          <cell r="C2910"/>
          <cell r="D2910" t="str">
            <v>RB DETTOL HAND WASH SENSITIVE 200ML X 24 PCH</v>
          </cell>
        </row>
        <row r="2911">
          <cell r="B2911" t="str">
            <v>R1025004020010</v>
          </cell>
          <cell r="C2911"/>
          <cell r="D2911" t="str">
            <v>RB DETTOL HAND WASH SKINCARE 200ML X 24 PCH</v>
          </cell>
        </row>
        <row r="2912">
          <cell r="B2912" t="str">
            <v>R1025004024521</v>
          </cell>
          <cell r="C2912"/>
          <cell r="D2912" t="str">
            <v>RB DETTOL HAND WASH SKINCARE 245ML X 12 PUMP BANDED</v>
          </cell>
        </row>
        <row r="2913">
          <cell r="B2913" t="str">
            <v>R1026101010010</v>
          </cell>
          <cell r="C2913"/>
          <cell r="D2913" t="str">
            <v>RB DETTOL PLASTIK ANTISEPTIK WATERPROOF 100S X 36 JAR</v>
          </cell>
        </row>
        <row r="2914">
          <cell r="B2914" t="str">
            <v>R1026101030020</v>
          </cell>
          <cell r="C2914"/>
          <cell r="D2914" t="str">
            <v>RB DETTOL PLASTIK ANTISEPTIK WATERPROOF 300S X 6 BOX</v>
          </cell>
        </row>
        <row r="2915">
          <cell r="B2915" t="str">
            <v>R1026100030020</v>
          </cell>
          <cell r="C2915"/>
          <cell r="D2915" t="str">
            <v>RB DETTOL PLASTIK ANTISEPTIK 300S X 6 BOX</v>
          </cell>
        </row>
        <row r="2916">
          <cell r="B2916" t="str">
            <v>R1027101001010</v>
          </cell>
          <cell r="C2916"/>
          <cell r="D2916" t="str">
            <v>RB DETTOL WIPES STYLE ORIGINAL 10S X 40 PCS</v>
          </cell>
        </row>
        <row r="2917">
          <cell r="B2917" t="str">
            <v>R1027101005010</v>
          </cell>
          <cell r="C2917"/>
          <cell r="D2917" t="str">
            <v>RB DETTOL WIPES STYLE ORIGINAL 50S X 24 PCS</v>
          </cell>
        </row>
        <row r="2918">
          <cell r="B2918" t="str">
            <v>R1027102001010</v>
          </cell>
          <cell r="C2918"/>
          <cell r="D2918" t="str">
            <v>RB DETTOL WIPES STYLE SENSITIVE 10S X 40 PCS</v>
          </cell>
        </row>
        <row r="2919">
          <cell r="B2919" t="str">
            <v>R1027102005010</v>
          </cell>
          <cell r="C2919"/>
          <cell r="D2919" t="str">
            <v>RB DETTOL WIPES STYLE SENSITIVE 50S X 24 PCS</v>
          </cell>
        </row>
        <row r="2920">
          <cell r="B2920" t="str">
            <v>R1031001040010</v>
          </cell>
          <cell r="C2920"/>
          <cell r="D2920" t="str">
            <v>RB HARPIC BATHROOM CLEANER LIME 400ML X 12 PCH</v>
          </cell>
        </row>
        <row r="2921">
          <cell r="B2921" t="str">
            <v>R1031001045020</v>
          </cell>
          <cell r="C2921"/>
          <cell r="D2921" t="str">
            <v>RB HARPIC BATHROOM CLEANER LIME 450ML X 12 TUBE</v>
          </cell>
        </row>
        <row r="2922">
          <cell r="B2922" t="str">
            <v>R1032002040510</v>
          </cell>
          <cell r="C2922"/>
          <cell r="D2922" t="str">
            <v>RB HARPIC TOILET CLEANER CITRUS 405ML X 12 BTL</v>
          </cell>
        </row>
        <row r="2923">
          <cell r="B2923" t="str">
            <v>R1032002045010</v>
          </cell>
          <cell r="C2923"/>
          <cell r="D2923" t="str">
            <v>RB HARPIC TOILET CLEANER CITRUS 450ML X 12 BTL</v>
          </cell>
        </row>
        <row r="2924">
          <cell r="B2924" t="str">
            <v>R1032002067510</v>
          </cell>
          <cell r="C2924"/>
          <cell r="D2924" t="str">
            <v>RB HARPIC TOILET CLEANER CITRUS 675ML X 12 BTL</v>
          </cell>
        </row>
        <row r="2925">
          <cell r="B2925" t="str">
            <v>R1032002075010</v>
          </cell>
          <cell r="C2925"/>
          <cell r="D2925" t="str">
            <v>RB HARPIC TOILET CLEANER CITRUS 750ML X 12 BTL</v>
          </cell>
        </row>
        <row r="2926">
          <cell r="B2926" t="str">
            <v>R1032003049510</v>
          </cell>
          <cell r="C2926"/>
          <cell r="D2926" t="str">
            <v>RB HARPIC TOILET CLEANER FLORAL 495ML X 12 BTL</v>
          </cell>
        </row>
        <row r="2927">
          <cell r="B2927" t="str">
            <v>R1032004045010</v>
          </cell>
          <cell r="C2927"/>
          <cell r="D2927" t="str">
            <v>RB HARPIC TOILET CLEANER LAVENDER 450ML X 12 BTL</v>
          </cell>
        </row>
        <row r="2928">
          <cell r="B2928" t="str">
            <v>R1032005049510</v>
          </cell>
          <cell r="C2928"/>
          <cell r="D2928" t="str">
            <v>RB HARPIC TOILET CLEANER LEMON 495ML X 12 BTL</v>
          </cell>
        </row>
        <row r="2929">
          <cell r="B2929" t="str">
            <v>R1032006020010</v>
          </cell>
          <cell r="C2929"/>
          <cell r="D2929" t="str">
            <v>RB HARPIC TOILET CLEANER ORIGINAL 200ML X 24 BTL</v>
          </cell>
        </row>
        <row r="2930">
          <cell r="B2930" t="str">
            <v>R1032006040510</v>
          </cell>
          <cell r="C2930"/>
          <cell r="D2930" t="str">
            <v>RB HARPIC TOILET CLEANER ORIGINAL 405ML X 12 BTL</v>
          </cell>
        </row>
        <row r="2931">
          <cell r="B2931" t="str">
            <v>R1032006045010</v>
          </cell>
          <cell r="C2931"/>
          <cell r="D2931" t="str">
            <v>RB HARPIC TOILET CLEANER ORIGINAL 450ML X 12 BTL</v>
          </cell>
        </row>
        <row r="2932">
          <cell r="B2932" t="str">
            <v>R1032006075010</v>
          </cell>
          <cell r="C2932"/>
          <cell r="D2932" t="str">
            <v>RB HARPIC TOILET CLEANER ORIGINAL 750ML X 12 BTL</v>
          </cell>
        </row>
        <row r="2933">
          <cell r="B2933" t="str">
            <v>R1032006075020</v>
          </cell>
          <cell r="C2933"/>
          <cell r="D2933" t="str">
            <v>RB HARPIC TOILET CLEANER ORIGINAL 750ML X 6 PACK</v>
          </cell>
        </row>
        <row r="2934">
          <cell r="B2934" t="str">
            <v>R1032007045010</v>
          </cell>
          <cell r="C2934"/>
          <cell r="D2934" t="str">
            <v>RB HARPIC TOILET CLEANER WHITE &amp; SHINE 450ML X 12 BTL</v>
          </cell>
        </row>
        <row r="2935">
          <cell r="B2935" t="str">
            <v>R1041000100110</v>
          </cell>
          <cell r="C2935"/>
          <cell r="D2935" t="str">
            <v>RB LIQUID MOSAIC 1L X 12 BTL</v>
          </cell>
        </row>
        <row r="2936">
          <cell r="B2936" t="str">
            <v>R1041000100420</v>
          </cell>
          <cell r="C2936"/>
          <cell r="D2936" t="str">
            <v>RB LIQUID MOSAIC 4.5L X 4 JRG</v>
          </cell>
        </row>
        <row r="2937">
          <cell r="B2937" t="str">
            <v>R1041000004510</v>
          </cell>
          <cell r="C2937"/>
          <cell r="D2937" t="str">
            <v>RB LIQUID MOSAIC 45ML X 48 BTL</v>
          </cell>
        </row>
        <row r="2938">
          <cell r="B2938" t="str">
            <v>R1041000009510</v>
          </cell>
          <cell r="C2938"/>
          <cell r="D2938" t="str">
            <v>RB LIQUID MOSAIC 95ML X 48 BTL</v>
          </cell>
        </row>
        <row r="2939">
          <cell r="B2939" t="str">
            <v>R1041000049510</v>
          </cell>
          <cell r="C2939"/>
          <cell r="D2939" t="str">
            <v>RB LIQUID MOSAIC 495ML X 12 BTL</v>
          </cell>
        </row>
        <row r="2940">
          <cell r="B2940" t="str">
            <v>R1041000075010</v>
          </cell>
          <cell r="C2940"/>
          <cell r="D2940" t="str">
            <v>RB LIQUID MOSAIC 750ML X 12 BTL</v>
          </cell>
        </row>
        <row r="2941">
          <cell r="B2941" t="str">
            <v>R1041000024510</v>
          </cell>
          <cell r="C2941"/>
          <cell r="D2941" t="str">
            <v>RB LIQUID MOSAIC 245ML X 24 BTL</v>
          </cell>
        </row>
        <row r="2942">
          <cell r="B2942" t="str">
            <v>R1051001000010</v>
          </cell>
          <cell r="C2942"/>
          <cell r="D2942" t="str">
            <v>RB STREPSILS 12X8S COOL X 576 PCS</v>
          </cell>
        </row>
        <row r="2943">
          <cell r="B2943" t="str">
            <v>R1051002000010</v>
          </cell>
          <cell r="C2943"/>
          <cell r="D2943" t="str">
            <v>RB STREPSILS 12X8S COOL + VIT C X 12 PCS</v>
          </cell>
        </row>
        <row r="2944">
          <cell r="B2944" t="str">
            <v>R1051003000010</v>
          </cell>
          <cell r="C2944"/>
          <cell r="D2944" t="str">
            <v>RB STREPSILS 12X8S MENTHOL &amp; VANILLA X 576 PCS</v>
          </cell>
        </row>
        <row r="2945">
          <cell r="B2945" t="str">
            <v>R1051004000010</v>
          </cell>
          <cell r="C2945"/>
          <cell r="D2945" t="str">
            <v>RB STREPSILS 12X8S ORIGINAL X 576 PCS</v>
          </cell>
        </row>
        <row r="2946">
          <cell r="B2946" t="str">
            <v>R1051005000010</v>
          </cell>
          <cell r="C2946"/>
          <cell r="D2946" t="str">
            <v>RB STREPSILS 12X8S SOOTHINGS X 576 PCS</v>
          </cell>
        </row>
        <row r="2947">
          <cell r="B2947" t="str">
            <v>R1051006000010</v>
          </cell>
          <cell r="C2947"/>
          <cell r="D2947" t="str">
            <v>RB STREPSILS 12X8S SUGAR FREE X 576 PCS</v>
          </cell>
        </row>
        <row r="2948">
          <cell r="B2948" t="str">
            <v>R1051007000010</v>
          </cell>
          <cell r="C2948"/>
          <cell r="D2948" t="str">
            <v>RB STREPSILS 12X8S VITAMIN C X 576 PCS</v>
          </cell>
        </row>
        <row r="2949">
          <cell r="B2949" t="str">
            <v>R1052001000010</v>
          </cell>
          <cell r="C2949"/>
          <cell r="D2949" t="str">
            <v>RB STREPSILS 24X1 COOL X 576 PCS</v>
          </cell>
        </row>
        <row r="2950">
          <cell r="B2950" t="str">
            <v>R1052002000010</v>
          </cell>
          <cell r="C2950"/>
          <cell r="D2950" t="str">
            <v>RB STREPSILS 24X1 SOOTHINGS X 576 PCS</v>
          </cell>
        </row>
        <row r="2951">
          <cell r="B2951" t="str">
            <v>R1053001000010</v>
          </cell>
          <cell r="C2951"/>
          <cell r="D2951" t="str">
            <v>RB STREPSILS 2X6 COOL X 288 PCS</v>
          </cell>
        </row>
        <row r="2952">
          <cell r="B2952" t="str">
            <v>R1053002000010</v>
          </cell>
          <cell r="C2952"/>
          <cell r="D2952" t="str">
            <v>RB STREPSILS 2X6 SOOTHINGS X 288 PCS</v>
          </cell>
        </row>
        <row r="2953">
          <cell r="B2953" t="str">
            <v>R1054001000010</v>
          </cell>
          <cell r="C2953"/>
          <cell r="D2953" t="str">
            <v>RB STREPSILS 48X1S COOL X 576 PCS</v>
          </cell>
        </row>
        <row r="2954">
          <cell r="B2954" t="str">
            <v>R1054002000010</v>
          </cell>
          <cell r="C2954"/>
          <cell r="D2954" t="str">
            <v>RB STREPSILS 48X1S SOOTHINGS X 576 PCS</v>
          </cell>
        </row>
        <row r="2955">
          <cell r="B2955" t="str">
            <v>R1061101000010</v>
          </cell>
          <cell r="C2955"/>
          <cell r="D2955" t="str">
            <v>RB TIGA RODA 10H P20 ORIGINAL X 12 PCS</v>
          </cell>
        </row>
        <row r="2956">
          <cell r="B2956" t="str">
            <v>R1061001000010</v>
          </cell>
          <cell r="C2956"/>
          <cell r="D2956" t="str">
            <v>RB TIGA RODA 10H GREEN X 60 PCS</v>
          </cell>
        </row>
        <row r="2957">
          <cell r="B2957" t="str">
            <v>R1062001000010</v>
          </cell>
          <cell r="C2957"/>
          <cell r="D2957" t="str">
            <v>RB TIGA RODA 12H GREEN X 60 PCS</v>
          </cell>
        </row>
        <row r="2958">
          <cell r="B2958" t="str">
            <v>R1062101000010</v>
          </cell>
          <cell r="C2958"/>
          <cell r="D2958" t="str">
            <v>RB TIGA RODA 12H P30 ORIGINAL X 12 PCS</v>
          </cell>
        </row>
        <row r="2959">
          <cell r="B2959" t="str">
            <v>R1063001000010</v>
          </cell>
          <cell r="C2959"/>
          <cell r="D2959" t="str">
            <v>RB TIGA RODA 8H GREEN X 60 PCS</v>
          </cell>
        </row>
        <row r="2960">
          <cell r="B2960" t="str">
            <v>R1071001015010</v>
          </cell>
          <cell r="C2960"/>
          <cell r="D2960" t="str">
            <v>RB VANISH LIQUID PINK 150ML X 24 PCH</v>
          </cell>
        </row>
        <row r="2961">
          <cell r="B2961" t="str">
            <v>R1071001001520</v>
          </cell>
          <cell r="C2961"/>
          <cell r="D2961" t="str">
            <v>RB VANISH LIQUID PINK 15ML X 144 SCH</v>
          </cell>
        </row>
        <row r="2962">
          <cell r="B2962" t="str">
            <v>R1071001100130</v>
          </cell>
          <cell r="C2962"/>
          <cell r="D2962" t="str">
            <v>RB VANISH LIQUID PINK 1L X 12 BTL</v>
          </cell>
        </row>
        <row r="2963">
          <cell r="B2963" t="str">
            <v>R1071001025010</v>
          </cell>
          <cell r="C2963"/>
          <cell r="D2963" t="str">
            <v>RB VANISH LIQUID PINK 250ML X 24 PCH</v>
          </cell>
        </row>
        <row r="2964">
          <cell r="B2964" t="str">
            <v>R1071001042510</v>
          </cell>
          <cell r="C2964"/>
          <cell r="D2964" t="str">
            <v>RB VANISH LIQUID PINK 425ML X 12 PCH</v>
          </cell>
        </row>
        <row r="2965">
          <cell r="B2965" t="str">
            <v>R1071001050030</v>
          </cell>
          <cell r="C2965"/>
          <cell r="D2965" t="str">
            <v>RB VANISH LIQUID PINK 500ML X 12 BTL</v>
          </cell>
        </row>
        <row r="2966">
          <cell r="B2966" t="str">
            <v>R1071001006020</v>
          </cell>
          <cell r="C2966"/>
          <cell r="D2966" t="str">
            <v>RB VANISH LIQUID PINK 60ML X 72 SCH</v>
          </cell>
        </row>
        <row r="2967">
          <cell r="B2967" t="str">
            <v>R1071001075010</v>
          </cell>
          <cell r="C2967"/>
          <cell r="D2967" t="str">
            <v>RB VANISH LIQUID PINK 750ML X 12 PCH</v>
          </cell>
        </row>
        <row r="2968">
          <cell r="B2968" t="str">
            <v>R1071002040010</v>
          </cell>
          <cell r="C2968"/>
          <cell r="D2968" t="str">
            <v>RB VANISH LIQUID WHITE 400ML X 12 PCH</v>
          </cell>
        </row>
        <row r="2969">
          <cell r="B2969" t="str">
            <v>R1071002006020</v>
          </cell>
          <cell r="C2969"/>
          <cell r="D2969" t="str">
            <v>RB VANISH LIQUID WHITE 60ML X 72 SCH</v>
          </cell>
        </row>
        <row r="2970">
          <cell r="B2970" t="str">
            <v>R1072001003010</v>
          </cell>
          <cell r="C2970"/>
          <cell r="D2970" t="str">
            <v>RB VANISH POWDER PINK 30GR X 72 PCS</v>
          </cell>
        </row>
        <row r="2971">
          <cell r="B2971" t="str">
            <v>R1072001040020</v>
          </cell>
          <cell r="C2971"/>
          <cell r="D2971" t="str">
            <v>RB VANISH POWDER PINK 400GR X 12 TUBE</v>
          </cell>
        </row>
        <row r="2972">
          <cell r="B2972" t="str">
            <v>R1081001002510</v>
          </cell>
          <cell r="C2972"/>
          <cell r="D2972" t="str">
            <v>RB VEET PURE NORMAL 25GR X 144 PCS</v>
          </cell>
        </row>
        <row r="2973">
          <cell r="B2973" t="str">
            <v>R1081001006010</v>
          </cell>
          <cell r="C2973"/>
          <cell r="D2973" t="str">
            <v>RB VEET PURE NORMAL 60GR X 144 PCS</v>
          </cell>
        </row>
        <row r="2974">
          <cell r="B2974" t="str">
            <v>R1081002002510</v>
          </cell>
          <cell r="C2974"/>
          <cell r="D2974" t="str">
            <v>RB VEET PURE SENSITIVE 25GR X 144 PCS</v>
          </cell>
        </row>
        <row r="2975">
          <cell r="B2975" t="str">
            <v>R1025004020011</v>
          </cell>
          <cell r="C2975"/>
          <cell r="D2975" t="str">
            <v>RB DETTOL HAND WASH SKINCARE 200ML X 24 PCH BANDED</v>
          </cell>
        </row>
        <row r="2976">
          <cell r="B2976" t="str">
            <v>K1300002001510</v>
          </cell>
          <cell r="C2976"/>
          <cell r="D2976" t="str">
            <v>KNF OVALE FACE MASK CUCUMBER 15GR X 144 SCH</v>
          </cell>
        </row>
        <row r="2977">
          <cell r="B2977" t="str">
            <v>K1330005006010</v>
          </cell>
          <cell r="C2977"/>
          <cell r="D2977" t="str">
            <v>KNF OVALE FACIAL LOTION PAPAYA 60ML X 36 BTL</v>
          </cell>
        </row>
        <row r="2978">
          <cell r="B2978" t="str">
            <v>A1011000060011</v>
          </cell>
          <cell r="C2978"/>
          <cell r="D2978" t="str">
            <v>ABC KECAP MANIS 600 GR X 12 PCH BANDED</v>
          </cell>
        </row>
        <row r="2979">
          <cell r="B2979" t="str">
            <v>C1230002010010</v>
          </cell>
          <cell r="C2979"/>
          <cell r="D2979" t="str">
            <v>CB SHAMPOO AVOCADO&amp;PRO VIT 100ML X 48 BTL</v>
          </cell>
        </row>
        <row r="2980">
          <cell r="B2980" t="str">
            <v>C1300002020010</v>
          </cell>
          <cell r="C2980"/>
          <cell r="D2980" t="str">
            <v>CUSSONS KIDS SHAMPOO FRESH&amp;NOURISH 200ML X 24 BTL</v>
          </cell>
        </row>
        <row r="2981">
          <cell r="B2981" t="str">
            <v>C1400005040020</v>
          </cell>
          <cell r="C2981"/>
          <cell r="D2981" t="str">
            <v>IMPERIAL WASH MERMAID MAGIC 400ML X 24 PCH</v>
          </cell>
        </row>
        <row r="2982">
          <cell r="B2982" t="str">
            <v>R1022001020021</v>
          </cell>
          <cell r="C2982"/>
          <cell r="D2982" t="str">
            <v>RB DETTOL BODY WASH COOL 200ML X 24 PCH BANDED</v>
          </cell>
        </row>
        <row r="2983">
          <cell r="B2983" t="str">
            <v>K1157001012510</v>
          </cell>
          <cell r="C2983"/>
          <cell r="D2983" t="str">
            <v>KNF ESKULIN KIDS SPLASH ANNA 125ML X 36 BTL</v>
          </cell>
        </row>
        <row r="2984">
          <cell r="B2984" t="str">
            <v>K1330004010010B</v>
          </cell>
          <cell r="C2984"/>
          <cell r="D2984" t="str">
            <v>B&gt;KNF OVALE FACIAL LOT LUMI YAMBEAN 100ML X 36 BTL</v>
          </cell>
        </row>
        <row r="2985">
          <cell r="B2985" t="str">
            <v>K1490003025020</v>
          </cell>
          <cell r="C2985"/>
          <cell r="D2985" t="str">
            <v>KNF SLEEK FOAMY H W REFRESH 250ML X 24 PCH</v>
          </cell>
        </row>
        <row r="2986">
          <cell r="B2986" t="str">
            <v>K1111002005010B</v>
          </cell>
          <cell r="C2986"/>
          <cell r="D2986" t="str">
            <v>B&gt; KNF ESKULIN COLOGNE GEL MONDAY 50ML X 36 BTL</v>
          </cell>
        </row>
        <row r="2987">
          <cell r="B2987" t="str">
            <v>K1131001011010</v>
          </cell>
          <cell r="C2987"/>
          <cell r="D2987" t="str">
            <v>KNF ESKULIN JAPAN SPRAY SUNSHINE KISS 110ML X 36 BTL</v>
          </cell>
        </row>
        <row r="2988">
          <cell r="B2988" t="str">
            <v>K1156001025010</v>
          </cell>
          <cell r="C2988"/>
          <cell r="D2988" t="str">
            <v>KNF ESKULIN KIDS SHOWER GEL BLUE 250ML X 24 BTL</v>
          </cell>
        </row>
        <row r="2989">
          <cell r="B2989" t="str">
            <v>K1241003007510</v>
          </cell>
          <cell r="C2989"/>
          <cell r="D2989" t="str">
            <v>KNF MASTER SPLASH COLOGNE FREEDOM 75ML X 36 BTL</v>
          </cell>
        </row>
        <row r="2990">
          <cell r="B2990" t="str">
            <v>K1420004002510</v>
          </cell>
          <cell r="C2990"/>
          <cell r="D2990" t="str">
            <v>KNF SAMANTHA HC COFFEE PURPLE 25GR X 72 BOX</v>
          </cell>
        </row>
        <row r="2991">
          <cell r="B2991" t="str">
            <v>K1460001000110</v>
          </cell>
          <cell r="C2991"/>
          <cell r="D2991" t="str">
            <v>KNF SASHA HAIR VITAMIN BLACK SHINE 1ML X 72 BLR</v>
          </cell>
        </row>
        <row r="2992">
          <cell r="B2992" t="str">
            <v>R1022010020021</v>
          </cell>
          <cell r="C2992"/>
          <cell r="D2992" t="str">
            <v>RB DETTOL BODY WASH SKINCARE 200ML X 24 PCH BANDED</v>
          </cell>
        </row>
        <row r="2993">
          <cell r="B2993" t="str">
            <v>C1160001012510</v>
          </cell>
          <cell r="C2993"/>
          <cell r="D2993" t="str">
            <v>CB MILK BPA FREE 125ML X 36 BTL</v>
          </cell>
        </row>
        <row r="2994">
          <cell r="B2994" t="str">
            <v>C1240001007510</v>
          </cell>
          <cell r="C2994"/>
          <cell r="D2994" t="str">
            <v>CB SOAP FRESH&amp;NOURISH 75G X 144 PCS</v>
          </cell>
        </row>
        <row r="2995">
          <cell r="B2995" t="str">
            <v>C1300003020010</v>
          </cell>
          <cell r="C2995"/>
          <cell r="D2995" t="str">
            <v>CUSSONS KIDS SHAMPOO LOVE STRAWBERRY 200ML X 24 BTL</v>
          </cell>
        </row>
        <row r="2996">
          <cell r="B2996" t="str">
            <v>K1030021000010</v>
          </cell>
          <cell r="C2996"/>
          <cell r="D2996" t="str">
            <v>KNF ABSTRACT EYELASH P04 SMOKY MOOD X 100 BOX</v>
          </cell>
        </row>
        <row r="2997">
          <cell r="B2997" t="str">
            <v>K1330001006010B</v>
          </cell>
          <cell r="C2997"/>
          <cell r="D2997" t="str">
            <v>B&gt; KNF OVALE FACIAL LOTION ANTI ACNE 60ML X 36 BTL</v>
          </cell>
        </row>
        <row r="2998">
          <cell r="B2998" t="str">
            <v>K1340002010010B</v>
          </cell>
          <cell r="C2998"/>
          <cell r="D2998" t="str">
            <v>B&gt; KNF OVALE LULUR BALI BOREH 100GR X 24 JAR</v>
          </cell>
        </row>
        <row r="2999">
          <cell r="B2999" t="str">
            <v>K1030001000010</v>
          </cell>
          <cell r="C2999"/>
          <cell r="D2999" t="str">
            <v>KNF ABSTRACT EYELASH F01 VIBRANT X 100 BOX</v>
          </cell>
        </row>
        <row r="3000">
          <cell r="B3000" t="str">
            <v>K1111004010010</v>
          </cell>
          <cell r="C3000"/>
          <cell r="D3000" t="str">
            <v>KNF ESKULIN COLOGNE GEL WEDNESDAY 100ML X 36 BTL</v>
          </cell>
        </row>
        <row r="3001">
          <cell r="B3001" t="str">
            <v>K1152002020010</v>
          </cell>
          <cell r="C3001"/>
          <cell r="D3001" t="str">
            <v>KNF ESKULIN KIDS F.BODY WASH POOH 200ML X 24 BTL</v>
          </cell>
        </row>
        <row r="3002">
          <cell r="B3002" t="str">
            <v>K1156010025010</v>
          </cell>
          <cell r="C3002"/>
          <cell r="D3002" t="str">
            <v>KNF ESKULIN KIDS SHOWER GEL PROTECT 250ML X 36 BTL</v>
          </cell>
        </row>
        <row r="3003">
          <cell r="B3003" t="str">
            <v>K1242001005010</v>
          </cell>
          <cell r="C3003"/>
          <cell r="D3003" t="str">
            <v>KNF MASTER SPRAY COLOGNE AQUA BLUE 50ML X 36 BTL</v>
          </cell>
        </row>
        <row r="3004">
          <cell r="B3004" t="str">
            <v>K1300003001510</v>
          </cell>
          <cell r="C3004"/>
          <cell r="D3004" t="str">
            <v>KNF OVALE FACE MASK LEMON 15GR X 144 SCH</v>
          </cell>
        </row>
        <row r="3005">
          <cell r="B3005" t="str">
            <v>K1330005010010</v>
          </cell>
          <cell r="C3005"/>
          <cell r="D3005" t="str">
            <v>KNF OVALE FACIAL LOTION PAPAYA 100ML X 36 BTL</v>
          </cell>
        </row>
        <row r="3006">
          <cell r="B3006" t="str">
            <v>K1420015002510</v>
          </cell>
          <cell r="C3006"/>
          <cell r="D3006" t="str">
            <v>KNF SAMANTHA HC WILD BERRY 25GR X 72 BOX</v>
          </cell>
        </row>
        <row r="3007">
          <cell r="B3007" t="str">
            <v>K1460004000110</v>
          </cell>
          <cell r="C3007"/>
          <cell r="D3007" t="str">
            <v>KNF SASHA HAIR VITAMIN SILKY SHINE 1ML X 72 BLR</v>
          </cell>
        </row>
        <row r="3008">
          <cell r="B3008" t="str">
            <v>K1470001015011</v>
          </cell>
          <cell r="C3008"/>
          <cell r="D3008" t="str">
            <v>KNF SASHA PASTA ANTIBACTERIAL 150GR X 36 TUBE BND</v>
          </cell>
        </row>
        <row r="3009">
          <cell r="B3009" t="str">
            <v>R1022001037021</v>
          </cell>
          <cell r="C3009"/>
          <cell r="D3009" t="str">
            <v>RB DETTOL BODY WASH COOL 370ML X 24 PCH BANDED</v>
          </cell>
        </row>
        <row r="3010">
          <cell r="B3010" t="str">
            <v>C1231003005010</v>
          </cell>
          <cell r="C3010"/>
          <cell r="D3010" t="str">
            <v>CB SHAMPOO EXT.FILL CANDLENUT&amp;CELERY 50ML X 96 BTL</v>
          </cell>
        </row>
        <row r="3011">
          <cell r="B3011" t="str">
            <v>C1240003007510</v>
          </cell>
          <cell r="C3011"/>
          <cell r="D3011" t="str">
            <v>CB SOAP PROTECT CARE 75G X 144 PCS</v>
          </cell>
        </row>
        <row r="3012">
          <cell r="B3012" t="str">
            <v>C1320004004510</v>
          </cell>
          <cell r="C3012"/>
          <cell r="D3012" t="str">
            <v>CUSSONS KIDS T.PASTE LOVE STRAWBERRY 45G X 144 BOX</v>
          </cell>
        </row>
        <row r="3013">
          <cell r="B3013" t="str">
            <v>K1111003005010B</v>
          </cell>
          <cell r="C3013"/>
          <cell r="D3013" t="str">
            <v>B&gt;KNF ESKULIN COLOGNE ADORABEL PINK 50ML X 36 BTL</v>
          </cell>
        </row>
        <row r="3014">
          <cell r="B3014" t="str">
            <v>K1330001010010B</v>
          </cell>
          <cell r="C3014"/>
          <cell r="D3014" t="str">
            <v>B&gt;KNF OVALE FACIAL LOTION ANTI ACNE 100ML X 36 BTL</v>
          </cell>
        </row>
        <row r="3015">
          <cell r="B3015" t="str">
            <v>K1340004010010B</v>
          </cell>
          <cell r="C3015"/>
          <cell r="D3015" t="str">
            <v>B&gt; KNF OVALE LULUR BALI COFFEE 100GR X 24 JAR</v>
          </cell>
        </row>
        <row r="3016">
          <cell r="B3016" t="str">
            <v>K1046005001010</v>
          </cell>
          <cell r="C3016"/>
          <cell r="D3016" t="str">
            <v>KNF B&amp;B SHAMPOO BARBIE 10ML X 24 AMP</v>
          </cell>
        </row>
        <row r="3017">
          <cell r="B3017" t="str">
            <v>K1113002012510</v>
          </cell>
          <cell r="C3017"/>
          <cell r="D3017" t="str">
            <v>KNF ESKULIN SPLASH FIRST LOVE 125ML X 36 BTL</v>
          </cell>
        </row>
        <row r="3018">
          <cell r="B3018" t="str">
            <v>R1022003037021</v>
          </cell>
          <cell r="C3018"/>
          <cell r="D3018" t="str">
            <v>RB DETTOL BODY WASH FRESH 370/410ML X 24 PCH BANDED</v>
          </cell>
        </row>
        <row r="3019">
          <cell r="B3019" t="str">
            <v>R1022005037021</v>
          </cell>
          <cell r="C3019"/>
          <cell r="D3019" t="str">
            <v>RB DETTOL BODY WASH HONEY 370/410ML X 24 PCH BANDED</v>
          </cell>
        </row>
        <row r="3020">
          <cell r="B3020" t="str">
            <v>K1154003015010</v>
          </cell>
          <cell r="C3020"/>
          <cell r="D3020" t="str">
            <v>KNF ESKULIN KIDS POWDER POOH 150GR X 36 BTL</v>
          </cell>
        </row>
        <row r="3021">
          <cell r="B3021" t="str">
            <v>K1162001010010</v>
          </cell>
          <cell r="C3021"/>
          <cell r="D3021" t="str">
            <v>KNF ESKULIN KIDS H. LOT GENTLE CARE 100ML X 24 BTL</v>
          </cell>
        </row>
        <row r="3022">
          <cell r="B3022" t="str">
            <v>K1242002005010</v>
          </cell>
          <cell r="C3022"/>
          <cell r="D3022" t="str">
            <v>KNF MASTER SPRAY COLOGNE BLACK MUSK 50ML X 36 BTL</v>
          </cell>
        </row>
        <row r="3023">
          <cell r="B3023" t="str">
            <v>K1300004001510</v>
          </cell>
          <cell r="C3023"/>
          <cell r="D3023" t="str">
            <v>KNF OVALE FACE MASK TOMATO 15GR X 144 SCH</v>
          </cell>
        </row>
        <row r="3024">
          <cell r="B3024" t="str">
            <v>K1330005020010</v>
          </cell>
          <cell r="C3024"/>
          <cell r="D3024" t="str">
            <v>KNF OVALE FACIAL LOTION PAPAYA 200ML X 36 BTL</v>
          </cell>
        </row>
        <row r="3025">
          <cell r="B3025" t="str">
            <v>K1436002010510</v>
          </cell>
          <cell r="C3025"/>
          <cell r="D3025" t="str">
            <v>KNF SAMANTHA POP SPRAY JANJI MANIS 105ML X 36 BTL</v>
          </cell>
        </row>
        <row r="3026">
          <cell r="B3026" t="str">
            <v>C1231004005010</v>
          </cell>
          <cell r="C3026"/>
          <cell r="D3026" t="str">
            <v>CB SHAMPOO EXT.FILL COCONUT&amp;ALOE.V 50ML X 96 BTL</v>
          </cell>
        </row>
        <row r="3027">
          <cell r="B3027" t="str">
            <v>R1022008037020</v>
          </cell>
          <cell r="C3027"/>
          <cell r="D3027" t="str">
            <v>RB DETTOL BODY WASH ORIGINAL 370ML X 24 PCH</v>
          </cell>
        </row>
        <row r="3028">
          <cell r="B3028" t="str">
            <v>C1260000006010</v>
          </cell>
          <cell r="C3028"/>
          <cell r="D3028" t="str">
            <v>CB TELON OIL 60ML X 48 BOX</v>
          </cell>
        </row>
        <row r="3029">
          <cell r="B3029" t="str">
            <v>C1390002010020</v>
          </cell>
          <cell r="C3029"/>
          <cell r="D3029" t="str">
            <v>IMPERIAL SOAP CLASSIC 100G X 72 PCS</v>
          </cell>
        </row>
        <row r="3030">
          <cell r="B3030" t="str">
            <v>S1032100020020</v>
          </cell>
          <cell r="C3030"/>
          <cell r="D3030" t="str">
            <v>SPS NKA MONTISS SOFTPACK 2IN1 200S X 30 PCS</v>
          </cell>
        </row>
        <row r="3031">
          <cell r="B3031" t="str">
            <v>R1022006037021</v>
          </cell>
          <cell r="C3031"/>
          <cell r="D3031" t="str">
            <v>RB DETTOL BODY WASH LASTING 370/410ML X 24 PCH BANDED</v>
          </cell>
        </row>
        <row r="3032">
          <cell r="B3032" t="str">
            <v>K1330003006010B</v>
          </cell>
          <cell r="C3032"/>
          <cell r="D3032" t="str">
            <v>B&gt; KNF OVALE FACIAL LOTION LEMON 60ML X 36 BTL</v>
          </cell>
        </row>
        <row r="3033">
          <cell r="B3033" t="str">
            <v>K1340005010010B</v>
          </cell>
          <cell r="C3033"/>
          <cell r="D3033" t="str">
            <v>B&gt;KNF OVALE LULUR BALI HONEY COCONUT 100GRX 24 JAR</v>
          </cell>
        </row>
        <row r="3034">
          <cell r="B3034" t="str">
            <v>K1047013012510</v>
          </cell>
          <cell r="C3034"/>
          <cell r="D3034" t="str">
            <v>KNF B&amp;B SPRAY COLOGNE BARBIE FASHION 125ML X 36 BTL</v>
          </cell>
        </row>
        <row r="3035">
          <cell r="B3035" t="str">
            <v>K1113004012510</v>
          </cell>
          <cell r="C3035"/>
          <cell r="D3035" t="str">
            <v>KNF ESKULIN SPLASH FIRST KISS 125ML X 36 BTL</v>
          </cell>
        </row>
        <row r="3036">
          <cell r="B3036" t="str">
            <v>K1154004015010</v>
          </cell>
          <cell r="C3036"/>
          <cell r="D3036" t="str">
            <v>KNF ESKULIN KIDS POWDER PURE &amp; MILD 150GR X 36 BTL</v>
          </cell>
        </row>
        <row r="3037">
          <cell r="B3037" t="str">
            <v>K1210001010010</v>
          </cell>
          <cell r="C3037"/>
          <cell r="D3037" t="str">
            <v>KNF INSTANCE GEL HAND SANITIZER 100ML X 36 BTL</v>
          </cell>
        </row>
        <row r="3038">
          <cell r="B3038" t="str">
            <v>R1022009037021</v>
          </cell>
          <cell r="C3038"/>
          <cell r="D3038" t="str">
            <v>RB DETTOL BODY WASH RE-ENERGIZER 370/410ML X 24 PCH BANDED</v>
          </cell>
        </row>
        <row r="3039">
          <cell r="B3039" t="str">
            <v>K1280002010010</v>
          </cell>
          <cell r="C3039"/>
          <cell r="D3039" t="str">
            <v>KNF OVALE CLEANSING GEL WHITENING 100ML X 36 BTL</v>
          </cell>
        </row>
        <row r="3040">
          <cell r="B3040" t="str">
            <v>K1301001001510</v>
          </cell>
          <cell r="C3040"/>
          <cell r="D3040" t="str">
            <v>KNF OVALE FACE MASK BEDAK D. MUTIARA 15GR X 72 SCH</v>
          </cell>
        </row>
        <row r="3041">
          <cell r="B3041" t="str">
            <v>K1340003010010</v>
          </cell>
          <cell r="C3041"/>
          <cell r="D3041" t="str">
            <v>KNF OVALE LULUR BALI CHOCOLATE 100GR X 24 JAR</v>
          </cell>
        </row>
        <row r="3042">
          <cell r="B3042" t="str">
            <v>K1436004010510</v>
          </cell>
          <cell r="C3042"/>
          <cell r="D3042" t="str">
            <v>KNF SAMANTHA POP SPRAY INGAT GEBETAN 105ML X 36 BTL</v>
          </cell>
        </row>
        <row r="3043">
          <cell r="B3043" t="str">
            <v>C1390002007510</v>
          </cell>
          <cell r="C3043"/>
          <cell r="D3043" t="str">
            <v>IMPERIAL SOAP CLASSIC 75G X 36 PACK</v>
          </cell>
        </row>
        <row r="3044">
          <cell r="B3044" t="str">
            <v>C1270003040010</v>
          </cell>
          <cell r="C3044"/>
          <cell r="D3044" t="str">
            <v>CB WASH MILD&amp;GENTLE 400ML X 12 BTL</v>
          </cell>
        </row>
        <row r="3045">
          <cell r="B3045" t="str">
            <v>C1400003020010</v>
          </cell>
          <cell r="C3045"/>
          <cell r="D3045" t="str">
            <v>IMPERIAL WASH COSMIC UNICORN 200ML X 36 BTL</v>
          </cell>
        </row>
        <row r="3046">
          <cell r="B3046" t="str">
            <v>K1111005005010B</v>
          </cell>
          <cell r="C3046"/>
          <cell r="D3046" t="str">
            <v>B&gt;KNF ESKULIN COLOGNE AMUSING VANILLA 50ML X 36 BTL</v>
          </cell>
        </row>
        <row r="3047">
          <cell r="B3047" t="str">
            <v>K1330003010010B</v>
          </cell>
          <cell r="C3047"/>
          <cell r="D3047" t="str">
            <v>B&gt; KNF OVALE FACIAL LOTION LEMON 100ML X 36 BTL</v>
          </cell>
        </row>
        <row r="3048">
          <cell r="B3048" t="str">
            <v>K1340006010010B</v>
          </cell>
          <cell r="C3048"/>
          <cell r="D3048" t="str">
            <v>B&gt; KNF OVALE LULUR BALI MILK 100GR X 24 JAR</v>
          </cell>
        </row>
        <row r="3049">
          <cell r="B3049" t="str">
            <v>R1022010037021</v>
          </cell>
          <cell r="C3049"/>
          <cell r="D3049" t="str">
            <v>RB DETTOL BODY WASH SKINCARE 370/410ML X 24 PCH BANDED</v>
          </cell>
        </row>
        <row r="3050">
          <cell r="B3050" t="str">
            <v>R1025001040011</v>
          </cell>
          <cell r="C3050"/>
          <cell r="D3050" t="str">
            <v>RB DETTOL HAND WASH ORIGINAL 400ML X 24 PCH BANDED</v>
          </cell>
        </row>
        <row r="3051">
          <cell r="B3051" t="str">
            <v>K1048004005020</v>
          </cell>
          <cell r="C3051"/>
          <cell r="D3051" t="str">
            <v>KNF B&amp;B TOOTH PASTE OPT PRIME 50GR X 48 TUBE</v>
          </cell>
        </row>
        <row r="3052">
          <cell r="B3052" t="str">
            <v>K1114003006510</v>
          </cell>
          <cell r="C3052"/>
          <cell r="D3052" t="str">
            <v>KNF ESKULIN SPRAY SHAKE YOUR BODY 65ML X 36 BTL</v>
          </cell>
        </row>
        <row r="3053">
          <cell r="B3053" t="str">
            <v>K1155009001010</v>
          </cell>
          <cell r="C3053"/>
          <cell r="D3053" t="str">
            <v>KNF ESKULIN KIDS SHAMPOO MICKEY 10ML X 24 AMP</v>
          </cell>
        </row>
        <row r="3054">
          <cell r="B3054" t="str">
            <v>R1025004024520</v>
          </cell>
          <cell r="C3054"/>
          <cell r="D3054" t="str">
            <v>RB DETTOL HAND WASH SKINCARE 245ML X 12 PUMP</v>
          </cell>
        </row>
        <row r="3055">
          <cell r="B3055" t="str">
            <v>R1071002015010</v>
          </cell>
          <cell r="C3055"/>
          <cell r="D3055" t="str">
            <v>RB VANISH LIQUID WHITE 150ML X 24 PCH</v>
          </cell>
        </row>
        <row r="3056">
          <cell r="B3056" t="str">
            <v>P3031000025010</v>
          </cell>
          <cell r="C3056"/>
          <cell r="D3056" t="str">
            <v>GULUS GULA HALUS 250GR X 40 PCS</v>
          </cell>
        </row>
        <row r="3057">
          <cell r="B3057" t="str">
            <v>K1220001006010</v>
          </cell>
          <cell r="C3057"/>
          <cell r="D3057" t="str">
            <v>KNF INSTANCE LIQ HAND SANITIZER 60ML X 36 BTL</v>
          </cell>
        </row>
        <row r="3058">
          <cell r="B3058" t="str">
            <v>K1290002000310</v>
          </cell>
          <cell r="C3058"/>
          <cell r="D3058" t="str">
            <v>KNF OVALE ESST VIT FACE REJUVE 0,3ML X 48 BLR</v>
          </cell>
        </row>
        <row r="3059">
          <cell r="B3059" t="str">
            <v>K1302001001510</v>
          </cell>
          <cell r="C3059"/>
          <cell r="D3059" t="str">
            <v>KNF OVALE FACE MASK POWDER AVOCADO 15GR X 144 SCH</v>
          </cell>
        </row>
        <row r="3060">
          <cell r="B3060" t="str">
            <v>P3031000100510</v>
          </cell>
          <cell r="C3060"/>
          <cell r="D3060" t="str">
            <v>GULUS GULA HALUS 5KG X 2 PCS</v>
          </cell>
        </row>
        <row r="3061">
          <cell r="B3061" t="str">
            <v>R1071002045010</v>
          </cell>
          <cell r="C3061"/>
          <cell r="D3061" t="str">
            <v>RB VANISH LIQUID WHITE 450ML X 12 PCH</v>
          </cell>
        </row>
        <row r="3062">
          <cell r="B3062" t="str">
            <v>C1170001040020</v>
          </cell>
          <cell r="C3062"/>
          <cell r="D3062" t="str">
            <v>CB MILK BATH SOFT&amp;SMOOTH 400ML X 24 PCH</v>
          </cell>
        </row>
        <row r="3063">
          <cell r="B3063" t="str">
            <v>R1021304006510</v>
          </cell>
          <cell r="C3063"/>
          <cell r="D3063" t="str">
            <v>RB DETTOL BODY SOAP SH ORIGINAL 65GR X 27 PCS</v>
          </cell>
        </row>
        <row r="3064">
          <cell r="B3064" t="str">
            <v>C1281003004510</v>
          </cell>
          <cell r="C3064"/>
          <cell r="D3064" t="str">
            <v>CB WIPES DUAL NATURAL REFRESHING. 45S X 18 PACK</v>
          </cell>
        </row>
        <row r="3065">
          <cell r="B3065" t="str">
            <v>C1400003040020</v>
          </cell>
          <cell r="C3065"/>
          <cell r="D3065" t="str">
            <v>IMPERIAL WASH COSMIC UNICORN 400ML X 24 PCH</v>
          </cell>
        </row>
        <row r="3066">
          <cell r="B3066" t="str">
            <v>K1111009005010B</v>
          </cell>
          <cell r="C3066"/>
          <cell r="D3066" t="str">
            <v>B&gt;KNF ESKULIN COLOGNE ENCHANTING WHITE 50ML X 36 BTL</v>
          </cell>
        </row>
        <row r="3067">
          <cell r="B3067" t="str">
            <v>R1021307010010</v>
          </cell>
          <cell r="C3067"/>
          <cell r="D3067" t="str">
            <v>RB DETTOL BODY SOAP SH SENSITIVE 100GR X 144 PCS</v>
          </cell>
        </row>
        <row r="3068">
          <cell r="B3068" t="str">
            <v>R1021003010010</v>
          </cell>
          <cell r="C3068"/>
          <cell r="D3068" t="str">
            <v>RB DETTOL BODY SOAP FRESH 100GR X 144 PCS</v>
          </cell>
        </row>
        <row r="3069">
          <cell r="B3069" t="str">
            <v>R1021107006010</v>
          </cell>
          <cell r="C3069"/>
          <cell r="D3069" t="str">
            <v>RB DETTOL BODY SOAP 3SP SKINCARE 60GR X 48 PCS</v>
          </cell>
        </row>
        <row r="3070">
          <cell r="B3070" t="str">
            <v>R1021106006010</v>
          </cell>
          <cell r="C3070"/>
          <cell r="D3070" t="str">
            <v>RB DETTOL BODY SOAP 3SP RE-ENERGIZER 60GR X 48 PCS</v>
          </cell>
        </row>
        <row r="3071">
          <cell r="B3071" t="str">
            <v>K1330004006010B</v>
          </cell>
          <cell r="C3071"/>
          <cell r="D3071" t="str">
            <v>B&gt;KNF OVALE FACIAL LOTION LUMI YAMBEAN 60ML X 36 BTL</v>
          </cell>
        </row>
        <row r="3072">
          <cell r="B3072" t="str">
            <v>R1100000003010</v>
          </cell>
          <cell r="C3072"/>
          <cell r="D3072" t="str">
            <v>RB MULTI PURPOSE CLEANER APPLE 30S X 9 PCS</v>
          </cell>
        </row>
        <row r="3073">
          <cell r="B3073" t="str">
            <v>R1091001045010</v>
          </cell>
          <cell r="C3073"/>
          <cell r="D3073" t="str">
            <v>RB LAUNDRY DISINFECTANT FLORAL FRESH 450ML X 12 PCH</v>
          </cell>
        </row>
        <row r="3074">
          <cell r="B3074" t="str">
            <v>R1025002024520</v>
          </cell>
          <cell r="C3074"/>
          <cell r="D3074" t="str">
            <v>RB DETTOL HAND WASH RE-ENERGIZER 245ML X 12 PUMP</v>
          </cell>
        </row>
        <row r="3075">
          <cell r="B3075" t="str">
            <v>K1410004003010</v>
          </cell>
          <cell r="C3075"/>
          <cell r="D3075" t="str">
            <v>KNF SAMANTHA CREAMBATH GINSENG 30GR X 72 SCH</v>
          </cell>
        </row>
        <row r="3076">
          <cell r="B3076" t="str">
            <v>K1070003005020</v>
          </cell>
          <cell r="C3076"/>
          <cell r="D3076" t="str">
            <v>KNF ELLIPS DRY SHAMPOO EXOTIC 50ML X 24 KLG</v>
          </cell>
        </row>
        <row r="3077">
          <cell r="B3077" t="str">
            <v>R1033001045010</v>
          </cell>
          <cell r="C3077"/>
          <cell r="D3077" t="str">
            <v>RB HARPIC DISINFECTANT FLORAL 450ML X 12 BTL</v>
          </cell>
        </row>
        <row r="3078">
          <cell r="B3078" t="str">
            <v>R1022010010010</v>
          </cell>
          <cell r="C3078"/>
          <cell r="D3078" t="str">
            <v>RB DETTOL BODY WASH SKINCARE 100ML X 24 BTL</v>
          </cell>
        </row>
        <row r="3079">
          <cell r="B3079" t="str">
            <v>R1022010030010</v>
          </cell>
          <cell r="C3079"/>
          <cell r="D3079" t="str">
            <v>RB DETTOL BODY WASH SKINCARE 300ML X 12 BTL</v>
          </cell>
        </row>
        <row r="3080">
          <cell r="B3080" t="str">
            <v>R1022009020010</v>
          </cell>
          <cell r="C3080"/>
          <cell r="D3080" t="str">
            <v>RB DETTOL BODY WASH RE-ENERGIZER 200ML X 24 BTL</v>
          </cell>
        </row>
        <row r="3081">
          <cell r="B3081" t="str">
            <v>R1022009030010</v>
          </cell>
          <cell r="C3081"/>
          <cell r="D3081" t="str">
            <v>RB DETTOL BODY WASH RE-ENERGIZER 300ML X 12 BTL</v>
          </cell>
        </row>
        <row r="3082">
          <cell r="B3082" t="str">
            <v>R1022008010030</v>
          </cell>
          <cell r="C3082"/>
          <cell r="D3082" t="str">
            <v>RB DETTOL BODY WASH ORIGINAL 100ML X 24 PCS</v>
          </cell>
        </row>
        <row r="3083">
          <cell r="B3083" t="str">
            <v>F4062005021010</v>
          </cell>
          <cell r="C3083"/>
          <cell r="D3083" t="str">
            <v>SHINZUI BODY LATION MYORI 210ML X 48 BTL</v>
          </cell>
        </row>
        <row r="3084">
          <cell r="B3084" t="str">
            <v>R1022003030010</v>
          </cell>
          <cell r="C3084"/>
          <cell r="D3084" t="str">
            <v>RB DETTOL BODY WASH FRESH 300ML X 12 BTL</v>
          </cell>
        </row>
        <row r="3085">
          <cell r="B3085" t="str">
            <v>S1032000015020</v>
          </cell>
          <cell r="C3085"/>
          <cell r="D3085" t="str">
            <v>SPS NKA MONTISS SOFTPACK 150S X 48 PCS</v>
          </cell>
        </row>
        <row r="3086">
          <cell r="B3086" t="str">
            <v>R1022004041020</v>
          </cell>
          <cell r="C3086"/>
          <cell r="D3086" t="str">
            <v>RB DETTOL BODY WASH ALOE VERA 410ML X 24 PCH</v>
          </cell>
        </row>
        <row r="3087">
          <cell r="B3087" t="str">
            <v>A1011000045010</v>
          </cell>
          <cell r="C3087"/>
          <cell r="D3087" t="str">
            <v>ABC KECAP MANIS 450 GR X 12 PCH</v>
          </cell>
        </row>
        <row r="3088">
          <cell r="B3088" t="str">
            <v>F4066003006013</v>
          </cell>
          <cell r="C3088"/>
          <cell r="D3088" t="str">
            <v>SHINZUI SABUN KIREI 60G X 72 PCS PROMO</v>
          </cell>
        </row>
        <row r="3089">
          <cell r="B3089" t="str">
            <v>C1221002005010</v>
          </cell>
          <cell r="C3089"/>
          <cell r="D3089" t="str">
            <v>CB POWDER EXTRA FILL MILD&amp;GENTLE 50G X 48 BTL</v>
          </cell>
        </row>
        <row r="3090">
          <cell r="B3090" t="str">
            <v>R1022001072021</v>
          </cell>
          <cell r="C3090"/>
          <cell r="D3090" t="str">
            <v>RB DETTOL BODY WASH COOL 720ML X 6 PCH BANDED</v>
          </cell>
        </row>
        <row r="3091">
          <cell r="B3091" t="str">
            <v>C1300002010010</v>
          </cell>
          <cell r="C3091"/>
          <cell r="D3091" t="str">
            <v>CUSSONS KIDS SHAMPOO FRESH&amp;NOURISH 100ML X 48 BTL</v>
          </cell>
        </row>
        <row r="3092">
          <cell r="B3092" t="str">
            <v>C1400005020010</v>
          </cell>
          <cell r="C3092"/>
          <cell r="D3092" t="str">
            <v>IMPERIAL WASH MERMAID MAGIC 200ML X 36 BTL</v>
          </cell>
        </row>
        <row r="3093">
          <cell r="B3093" t="str">
            <v>K1470002015010</v>
          </cell>
          <cell r="C3093"/>
          <cell r="D3093" t="str">
            <v>KNF SASHA PASTA GIGI BERLUBANG 150GR X 36 TUBE</v>
          </cell>
        </row>
        <row r="3094">
          <cell r="B3094" t="str">
            <v>13091020000000</v>
          </cell>
          <cell r="C3094"/>
          <cell r="D3094" t="str">
            <v>EV FLASH LIGHT AP METAL RECH 16 PACK"EVFL02</v>
          </cell>
        </row>
        <row r="3095">
          <cell r="B3095" t="str">
            <v>13091040000000</v>
          </cell>
          <cell r="C3095"/>
          <cell r="D3095" t="str">
            <v>EV FLASH LIGHT AP RECHARGE 150 16 PACK "EVFL11"</v>
          </cell>
        </row>
        <row r="3096">
          <cell r="B3096" t="str">
            <v>13091050000000</v>
          </cell>
          <cell r="C3096"/>
          <cell r="D3096" t="str">
            <v>EV FLASH LIGHT AP RECHARGE 60 16 PACK "EVFL12"</v>
          </cell>
        </row>
        <row r="3097">
          <cell r="B3097" t="str">
            <v>13091060000000</v>
          </cell>
          <cell r="C3097"/>
          <cell r="D3097" t="str">
            <v>EV FLASH LIGHT AP RECHARGE 110 16 PACK "EVFL13"</v>
          </cell>
        </row>
        <row r="3098">
          <cell r="B3098" t="str">
            <v>13091070000000</v>
          </cell>
          <cell r="C3098"/>
          <cell r="D3098" t="str">
            <v>EV FLASH LIGHT AP RECHARGE HEADL 120 16PACK"EVFL14</v>
          </cell>
        </row>
        <row r="3099">
          <cell r="B3099" t="str">
            <v>13023030000000</v>
          </cell>
          <cell r="C3099"/>
          <cell r="D3099" t="str">
            <v>EN ALK BP2-TITANIUM E2 X 92 AAA 48 PACK"ENA09</v>
          </cell>
        </row>
        <row r="3100">
          <cell r="B3100" t="str">
            <v>13061040000000</v>
          </cell>
          <cell r="C3100"/>
          <cell r="D3100" t="str">
            <v>ENRB07 EN RCH BATT BP1 NH22 9V 36 PACK X ""</v>
          </cell>
        </row>
        <row r="3101">
          <cell r="B3101" t="str">
            <v>13062031300000</v>
          </cell>
          <cell r="C3101"/>
          <cell r="D3101" t="str">
            <v>EN RCH BATT BP2 NH15 AA 36 PACK1300 MAH "ENRB04"</v>
          </cell>
        </row>
        <row r="3102">
          <cell r="B3102" t="str">
            <v>13081120000000</v>
          </cell>
          <cell r="C3102"/>
          <cell r="D3102" t="str">
            <v>EV BATT BP2 A92 AAA GOLD 216 PACK"EVB16</v>
          </cell>
        </row>
        <row r="3103">
          <cell r="B3103" t="str">
            <v>M4011001000010</v>
          </cell>
          <cell r="C3103"/>
          <cell r="D3103" t="str">
            <v>REMPAH DESAKU BAWANG PUTIH 36 PACK X 12 SCH</v>
          </cell>
        </row>
        <row r="3104">
          <cell r="B3104" t="str">
            <v>M4021002000010</v>
          </cell>
          <cell r="C3104"/>
          <cell r="D3104" t="str">
            <v>BUMBU DESAKU GULAI PADANG 12 PACK X 10 SCH</v>
          </cell>
        </row>
        <row r="3105">
          <cell r="B3105" t="str">
            <v>M4021004000010</v>
          </cell>
          <cell r="C3105"/>
          <cell r="D3105" t="str">
            <v>BUMBU DESAKU SAMBAL GORENG 12 PACK X 10 SCH</v>
          </cell>
        </row>
        <row r="3106">
          <cell r="B3106" t="str">
            <v>13090090000000</v>
          </cell>
          <cell r="C3106"/>
          <cell r="D3106" t="str">
            <v>EV FLASH LIGHT SENTER 1 PACK"EVFL10</v>
          </cell>
        </row>
        <row r="3107">
          <cell r="B3107" t="str">
            <v>19014020080000N</v>
          </cell>
          <cell r="C3107"/>
          <cell r="D3107" t="str">
            <v>NATUR H.VIT ARGAN OIL&amp;OLIVE OIL 24PCSX80ML"GNJC001NTR43</v>
          </cell>
        </row>
        <row r="3108">
          <cell r="B3108" t="str">
            <v>F5200001020010</v>
          </cell>
          <cell r="C3108"/>
          <cell r="D3108" t="str">
            <v>FS MT WHIPKING ORIGINAL 200GR X 24 PCH</v>
          </cell>
        </row>
        <row r="3109">
          <cell r="B3109" t="str">
            <v>R1022001030010</v>
          </cell>
          <cell r="C3109"/>
          <cell r="D3109" t="str">
            <v>RB DETTOL BODY WASH COOL 300ML X 12 BTL</v>
          </cell>
        </row>
        <row r="3110">
          <cell r="B3110" t="str">
            <v>R1071002042510</v>
          </cell>
          <cell r="C3110"/>
          <cell r="D3110" t="str">
            <v>RB VANISH LIQUID WHITE 425ML X 12 PCH</v>
          </cell>
        </row>
        <row r="3111">
          <cell r="B3111" t="str">
            <v>R1071002075010</v>
          </cell>
          <cell r="C3111"/>
          <cell r="D3111" t="str">
            <v>RB VANISH LIQUID WHITE 750ML X 12 PCH</v>
          </cell>
        </row>
        <row r="3112">
          <cell r="B3112" t="str">
            <v>44070120007000</v>
          </cell>
          <cell r="C3112"/>
          <cell r="D3112" t="str">
            <v>TEH SISRI STRAWBERRY 720 SCH X 7GR "TS13"</v>
          </cell>
        </row>
        <row r="3113">
          <cell r="B3113" t="str">
            <v>44070130007000</v>
          </cell>
          <cell r="C3113"/>
          <cell r="D3113" t="str">
            <v>TEH SISRI GUMMY BERRY 720 SCH X 7GR "TS14"</v>
          </cell>
        </row>
        <row r="3114">
          <cell r="B3114" t="str">
            <v>26035050000041B</v>
          </cell>
          <cell r="C3114"/>
          <cell r="D3114" t="str">
            <v>NU KAOS YOG. TEA 20PCS X BONUS B&gt; BV18</v>
          </cell>
        </row>
        <row r="3115">
          <cell r="B3115" t="str">
            <v>44042150015000</v>
          </cell>
          <cell r="C3115"/>
          <cell r="D3115" t="str">
            <v>NUTRIJELL B.CLR DELIMA 144 PCS X 15GR "NJ16"</v>
          </cell>
        </row>
        <row r="3116">
          <cell r="B3116" t="str">
            <v>S1013000008010</v>
          </cell>
          <cell r="C3116"/>
          <cell r="D3116" t="str">
            <v>SPS MONTISS KITCHEN TOWEL 80S X 16 PCS</v>
          </cell>
        </row>
        <row r="3117">
          <cell r="B3117" t="str">
            <v>F5080018000010</v>
          </cell>
          <cell r="C3117"/>
          <cell r="D3117" t="str">
            <v>FS MT NUTRIJELL BLUEBERRY 15GR X 144 PCS</v>
          </cell>
        </row>
        <row r="3118">
          <cell r="B3118" t="str">
            <v>F5030003000010</v>
          </cell>
          <cell r="C3118"/>
          <cell r="D3118" t="str">
            <v>FS MT HAPPY PUDDING TARO 60GR X 100 PCS</v>
          </cell>
        </row>
        <row r="3119">
          <cell r="B3119" t="str">
            <v>U3020008007010</v>
          </cell>
          <cell r="C3119"/>
          <cell r="D3119" t="str">
            <v>F601ADN DH AIR F H ARUM DALU 70GRX24PCS</v>
          </cell>
        </row>
        <row r="3120">
          <cell r="B3120" t="str">
            <v>F5030004000010</v>
          </cell>
          <cell r="C3120"/>
          <cell r="D3120" t="str">
            <v>FS MT HAPPY PUDDING VANILA 60GR X 100 PCS</v>
          </cell>
        </row>
        <row r="3121">
          <cell r="B3121" t="str">
            <v>K1111004005010</v>
          </cell>
          <cell r="C3121"/>
          <cell r="D3121" t="str">
            <v>KNF ESKULIN COLOGNE GEL WEDNESDAY 50ML X 36 BTL</v>
          </cell>
        </row>
        <row r="3122">
          <cell r="B3122" t="str">
            <v>K1410002003010</v>
          </cell>
          <cell r="C3122"/>
          <cell r="D3122" t="str">
            <v>KNF SAMANTHA CREAMBATH AVOCADO 30GR X 72 SCH</v>
          </cell>
        </row>
        <row r="3123">
          <cell r="B3123" t="str">
            <v>F5211001045010</v>
          </cell>
          <cell r="C3123"/>
          <cell r="D3123" t="str">
            <v>FS MT GOLDEN SARI TEPUNG ORIGINAL 450GR X 20 PCS</v>
          </cell>
        </row>
        <row r="3124">
          <cell r="B3124" t="str">
            <v>R1022002037020</v>
          </cell>
          <cell r="C3124"/>
          <cell r="D3124" t="str">
            <v>RB DETTOL BODY WASH FAMILY PROTECT 370ML X 24 PCH BANDED</v>
          </cell>
        </row>
        <row r="3125">
          <cell r="B3125" t="str">
            <v>S1015100023810</v>
          </cell>
          <cell r="C3125"/>
          <cell r="D3125" t="str">
            <v>SPS MONTISS TOILET ROLL 8IN1 238S X 12 PCS</v>
          </cell>
        </row>
        <row r="3126">
          <cell r="B3126" t="str">
            <v>A1100002015512</v>
          </cell>
          <cell r="C3126"/>
          <cell r="D3126" t="str">
            <v>ABC SARDINES CHILI 155 GR X 60 KLG</v>
          </cell>
        </row>
        <row r="3127">
          <cell r="B3127" t="str">
            <v>F5051103000010</v>
          </cell>
          <cell r="C3127"/>
          <cell r="D3127" t="str">
            <v>FS MT KAROMAH SUSU KAMBING BOX KURMA 25GR X 120 PCS</v>
          </cell>
        </row>
        <row r="3128">
          <cell r="B3128" t="str">
            <v>F5150002000010</v>
          </cell>
          <cell r="C3128"/>
          <cell r="D3128" t="str">
            <v>FS MT THE TJAP SOLO TEH HIJAU MELATI 35GR X 40 PCH</v>
          </cell>
        </row>
        <row r="3129">
          <cell r="B3129" t="str">
            <v>G1020000040021</v>
          </cell>
          <cell r="C3129"/>
          <cell r="D3129" t="str">
            <v>BIOSOL 400ML X 6 PCH BOGOF</v>
          </cell>
        </row>
        <row r="3130">
          <cell r="B3130" t="str">
            <v>K1330002006010</v>
          </cell>
          <cell r="C3130"/>
          <cell r="D3130" t="str">
            <v>KNF OVALE FACIAL LOTION EXTRA MILD 60ML X 36 BTL</v>
          </cell>
        </row>
        <row r="3131">
          <cell r="B3131" t="str">
            <v>K1410005003010</v>
          </cell>
          <cell r="C3131"/>
          <cell r="D3131" t="str">
            <v>KNF SAMANTHA CREAMBATH ROYAL JELLY 30GR X 72 SCH</v>
          </cell>
        </row>
        <row r="3132">
          <cell r="B3132" t="str">
            <v>F2010010580010</v>
          </cell>
          <cell r="C3132"/>
          <cell r="D3132" t="str">
            <v>FON ANLENE ACTIFIT ORIGINAL 560GR/570GR X 12 BOX</v>
          </cell>
        </row>
        <row r="3133">
          <cell r="B3133" t="str">
            <v>37090051005000</v>
          </cell>
          <cell r="C3133"/>
          <cell r="D3133" t="str">
            <v>PRTS DECORFIL MILKY CHEESE 4 PCSX5KG "4026548"PD10"</v>
          </cell>
        </row>
        <row r="3134">
          <cell r="B3134" t="str">
            <v>F2010030580010</v>
          </cell>
          <cell r="C3134"/>
          <cell r="D3134" t="str">
            <v>FON ANLENE ACTIFIT  VANILA 560GR/570GR X 12 BOX</v>
          </cell>
        </row>
        <row r="3135">
          <cell r="B3135" t="str">
            <v>G1020000040020</v>
          </cell>
          <cell r="C3135"/>
          <cell r="D3135" t="str">
            <v>BIOSOL 400ML X 12 PCH</v>
          </cell>
        </row>
        <row r="3136">
          <cell r="B3136" t="str">
            <v>U3020003007011</v>
          </cell>
          <cell r="C3136"/>
          <cell r="D3136" t="str">
            <v>F601AH DH AIR F APPLE HARMONY 55GRX24PCS</v>
          </cell>
        </row>
        <row r="3137">
          <cell r="B3137" t="str">
            <v>G1076202000410</v>
          </cell>
          <cell r="C3137"/>
          <cell r="D3137" t="str">
            <v>HIT MAGIC EXPERT PIRAMIDA FLORAL BLOSSOM 4S X 120 PCS</v>
          </cell>
        </row>
        <row r="3138">
          <cell r="B3138" t="str">
            <v>G1020000070021</v>
          </cell>
          <cell r="C3138"/>
          <cell r="D3138" t="str">
            <v>BIOSOL 700ML X 6 PCH BOGOF</v>
          </cell>
        </row>
        <row r="3139">
          <cell r="B3139" t="str">
            <v>G1020000070020</v>
          </cell>
          <cell r="C3139"/>
          <cell r="D3139" t="str">
            <v>BIOSOL 700ML X 12 PCH</v>
          </cell>
        </row>
        <row r="3140">
          <cell r="B3140" t="str">
            <v>G1031001001210</v>
          </cell>
          <cell r="C3140"/>
          <cell r="D3140" t="str">
            <v>CAP GAJAH LEM LALAT STICK 12S X 72 PCS</v>
          </cell>
        </row>
        <row r="3141">
          <cell r="B3141" t="str">
            <v>G1031002000310</v>
          </cell>
          <cell r="C3141"/>
          <cell r="D3141" t="str">
            <v>CAP GAJAH LEM LALAT KERTAS 3S X 120 PCS</v>
          </cell>
        </row>
        <row r="3142">
          <cell r="B3142" t="str">
            <v>G1032101006011</v>
          </cell>
          <cell r="C3142"/>
          <cell r="D3142" t="str">
            <v>CAP GAJAH LEM TIKUS MULTI PACK TRAP 60GR X 12 PCS 5+1</v>
          </cell>
        </row>
        <row r="3143">
          <cell r="B3143" t="str">
            <v>G1032001006010</v>
          </cell>
          <cell r="C3143"/>
          <cell r="D3143" t="str">
            <v>CAP GAJAH LEM TIKUS TRAP 60GR X 72 PCS</v>
          </cell>
        </row>
        <row r="3144">
          <cell r="B3144" t="str">
            <v>G1032001007010</v>
          </cell>
          <cell r="C3144"/>
          <cell r="D3144" t="str">
            <v>CAP GAJAH LEM TIKUS TRAP 70GR X 72 PCS</v>
          </cell>
        </row>
        <row r="3145">
          <cell r="B3145" t="str">
            <v>G1032000005010</v>
          </cell>
          <cell r="C3145"/>
          <cell r="D3145" t="str">
            <v>CAP GAJAH LEM TIKUS 50ML X 144 TUBE</v>
          </cell>
        </row>
        <row r="3146">
          <cell r="B3146" t="str">
            <v>G1032000010010</v>
          </cell>
          <cell r="C3146"/>
          <cell r="D3146" t="str">
            <v>CAP GAJAH LEM TIKUS 100ML X 144 TUBE</v>
          </cell>
        </row>
        <row r="3147">
          <cell r="B3147" t="str">
            <v>G1041000017510</v>
          </cell>
          <cell r="C3147"/>
          <cell r="D3147" t="str">
            <v>CARRERA DASHBOARD CLEANER 175ML X 12 BTL</v>
          </cell>
        </row>
        <row r="3148">
          <cell r="B3148" t="str">
            <v>G1042001011010</v>
          </cell>
          <cell r="C3148"/>
          <cell r="D3148" t="str">
            <v>CARRERA MOTOR CHAIN LUBE 110ML X 12 BTL</v>
          </cell>
        </row>
        <row r="3149">
          <cell r="B3149" t="str">
            <v>G1043001020010</v>
          </cell>
          <cell r="C3149"/>
          <cell r="D3149" t="str">
            <v>CARRERA PELUMAS XP-1000 200ML X 12 BTL</v>
          </cell>
        </row>
        <row r="3150">
          <cell r="B3150" t="str">
            <v>G1044000020010</v>
          </cell>
          <cell r="C3150"/>
          <cell r="D3150" t="str">
            <v>CARRERA PENGKILAP BAN 200ML X 48 PCH</v>
          </cell>
        </row>
        <row r="3151">
          <cell r="B3151" t="str">
            <v>G1044000040010</v>
          </cell>
          <cell r="C3151"/>
          <cell r="D3151" t="str">
            <v>CARRERA PENGKILAP BAN 400ML X 12 BTL</v>
          </cell>
        </row>
        <row r="3152">
          <cell r="B3152" t="str">
            <v>G1045000010010</v>
          </cell>
          <cell r="C3152"/>
          <cell r="D3152" t="str">
            <v>CARRERA POLES MOTOR 100ML X 24 PUMP</v>
          </cell>
        </row>
        <row r="3153">
          <cell r="B3153" t="str">
            <v>G1046101040010</v>
          </cell>
          <cell r="C3153"/>
          <cell r="D3153" t="str">
            <v>CARRERA WASH&amp;WAX REFILL 400ML X 12 PCH</v>
          </cell>
        </row>
        <row r="3154">
          <cell r="B3154" t="str">
            <v>G1047101040010</v>
          </cell>
          <cell r="C3154"/>
          <cell r="D3154" t="str">
            <v>CARRERA SHAMPOO MOBIL 400ML X 12 PCH</v>
          </cell>
        </row>
        <row r="3155">
          <cell r="B3155" t="str">
            <v>G1047101080010</v>
          </cell>
          <cell r="C3155"/>
          <cell r="D3155" t="str">
            <v>CARRERA SHAMPOO MOBIL 800ML X 12 PCH</v>
          </cell>
        </row>
        <row r="3156">
          <cell r="B3156" t="str">
            <v>G1047202002020</v>
          </cell>
          <cell r="C3156"/>
          <cell r="D3156" t="str">
            <v>CARRERA SHAMPOO MOTOR 20ML X 144 PCS</v>
          </cell>
        </row>
        <row r="3157">
          <cell r="B3157" t="str">
            <v>G1048101018010</v>
          </cell>
          <cell r="C3157"/>
          <cell r="D3157" t="str">
            <v>CARRERA SPON MOBIL 180GR X 24 PCS</v>
          </cell>
        </row>
        <row r="3158">
          <cell r="B3158" t="str">
            <v>G1048202018010</v>
          </cell>
          <cell r="C3158"/>
          <cell r="D3158" t="str">
            <v>CARRERA SPON MOTOR 180GR X 144 PCS</v>
          </cell>
        </row>
        <row r="3159">
          <cell r="B3159" t="str">
            <v>G1048303018010</v>
          </cell>
          <cell r="C3159"/>
          <cell r="D3159" t="str">
            <v>CARRERA SPON SERBA GUNA 180GR X 24 PCS</v>
          </cell>
        </row>
        <row r="3160">
          <cell r="B3160" t="str">
            <v>G1049000025010</v>
          </cell>
          <cell r="C3160"/>
          <cell r="D3160" t="str">
            <v>CARRERA WIPER&amp;WASH 250ML X 12 BTL</v>
          </cell>
        </row>
        <row r="3161">
          <cell r="B3161" t="str">
            <v>G1051001003010</v>
          </cell>
          <cell r="C3161"/>
          <cell r="D3161" t="str">
            <v>FOGO PENGHARUM LEMARI BREEZE 30GR X 72 PCS</v>
          </cell>
        </row>
        <row r="3162">
          <cell r="B3162" t="str">
            <v>G1051002003010</v>
          </cell>
          <cell r="C3162"/>
          <cell r="D3162" t="str">
            <v>FOGO PENGHARUM LEMARI FLORAL 30GR X 72 PCS</v>
          </cell>
        </row>
        <row r="3163">
          <cell r="B3163" t="str">
            <v>G1051003003010</v>
          </cell>
          <cell r="C3163"/>
          <cell r="D3163" t="str">
            <v>FOGO PENGHARUM LEMARI FRESH 30GR X 72 PCS</v>
          </cell>
        </row>
        <row r="3164">
          <cell r="B3164" t="str">
            <v>G1051004001210</v>
          </cell>
          <cell r="C3164"/>
          <cell r="D3164" t="str">
            <v>FOGO PENGHARUM LEMARI PRINCESS 12GR X 72 PCS</v>
          </cell>
        </row>
        <row r="3165">
          <cell r="B3165" t="str">
            <v>G1061000022010</v>
          </cell>
          <cell r="C3165"/>
          <cell r="D3165" t="str">
            <v>GAS WONDERFUEL 220GR X 12 KLG</v>
          </cell>
        </row>
        <row r="3166">
          <cell r="B3166" t="str">
            <v>G1071001020010</v>
          </cell>
          <cell r="C3166"/>
          <cell r="D3166" t="str">
            <v>HIT AEROSOL BLOOMING TEA 200ML X 12 KLG</v>
          </cell>
        </row>
        <row r="3167">
          <cell r="B3167" t="str">
            <v>G1071002060010</v>
          </cell>
          <cell r="C3167"/>
          <cell r="D3167" t="str">
            <v>HIT AEROSOL CITRUS 600ML X 12 KLG</v>
          </cell>
        </row>
        <row r="3168">
          <cell r="B3168" t="str">
            <v>G1071003040010</v>
          </cell>
          <cell r="C3168"/>
          <cell r="D3168" t="str">
            <v>HIT AEROSOL COTTON POWDER 400ML X 12 KLG</v>
          </cell>
        </row>
        <row r="3169">
          <cell r="B3169" t="str">
            <v>G1071003060010</v>
          </cell>
          <cell r="C3169"/>
          <cell r="D3169" t="str">
            <v>HIT AEROSOL COTTON POWDER 600ML X 12 KLG</v>
          </cell>
        </row>
        <row r="3170">
          <cell r="B3170" t="str">
            <v>G1071003075010</v>
          </cell>
          <cell r="C3170"/>
          <cell r="D3170" t="str">
            <v>HIT AEROSOL COTTON POWDER 750ML X 12 KLG</v>
          </cell>
        </row>
        <row r="3171">
          <cell r="B3171" t="str">
            <v>G1071004040010</v>
          </cell>
          <cell r="C3171"/>
          <cell r="D3171" t="str">
            <v>HIT AEROSOL FRESH CITRUS 415/400ML X 12 KLG</v>
          </cell>
        </row>
        <row r="3172">
          <cell r="B3172" t="str">
            <v>G1071004060010</v>
          </cell>
          <cell r="C3172"/>
          <cell r="D3172" t="str">
            <v>HIT AEROSOL FRESH CITRUS 600ML X 12 KLG</v>
          </cell>
        </row>
        <row r="3173">
          <cell r="B3173" t="str">
            <v>G1071005018010</v>
          </cell>
          <cell r="C3173"/>
          <cell r="D3173" t="str">
            <v>HIT AEROSOL JAPANESE SAKURA 180ML X 12 KLG</v>
          </cell>
        </row>
        <row r="3174">
          <cell r="B3174" t="str">
            <v>G1071005040010</v>
          </cell>
          <cell r="C3174"/>
          <cell r="D3174" t="str">
            <v>HIT AEROSOL JAPANESE SAKURA 400ML X 12 KLG</v>
          </cell>
        </row>
        <row r="3175">
          <cell r="B3175" t="str">
            <v>G1071005060010</v>
          </cell>
          <cell r="C3175"/>
          <cell r="D3175" t="str">
            <v>HIT AEROSOL JAPANESE SAKURA 600ML X 12 KLG</v>
          </cell>
        </row>
        <row r="3176">
          <cell r="B3176" t="str">
            <v>G1071006040010</v>
          </cell>
          <cell r="C3176"/>
          <cell r="D3176" t="str">
            <v>HIT AEROSOL LAVENDER BREEZE 400ML X 12 KLG</v>
          </cell>
        </row>
        <row r="3177">
          <cell r="B3177" t="str">
            <v>G1071006060010</v>
          </cell>
          <cell r="C3177"/>
          <cell r="D3177" t="str">
            <v>HIT AEROSOL LAVENDER BREEZE 600ML X 12 KLG</v>
          </cell>
        </row>
        <row r="3178">
          <cell r="B3178" t="str">
            <v>G1071006075010</v>
          </cell>
          <cell r="C3178"/>
          <cell r="D3178" t="str">
            <v>HIT AEROSOL LAVENDER BREEZE 750ML X 12 KLG</v>
          </cell>
        </row>
        <row r="3179">
          <cell r="B3179" t="str">
            <v>G1071007015010</v>
          </cell>
          <cell r="C3179"/>
          <cell r="D3179" t="str">
            <v>HIT AEROSOL LILY BLOSSOM 150ML X 24 KLG</v>
          </cell>
        </row>
        <row r="3180">
          <cell r="B3180" t="str">
            <v>G1071007018010</v>
          </cell>
          <cell r="C3180"/>
          <cell r="D3180" t="str">
            <v>HIT AEROSOL LILY BLOSSOM 180ML X 12 KLG</v>
          </cell>
        </row>
        <row r="3181">
          <cell r="B3181" t="str">
            <v>G1071007040010</v>
          </cell>
          <cell r="C3181"/>
          <cell r="D3181" t="str">
            <v>HIT AEROSOL LILY BLOSSOM 415/400ML X 12 KLG</v>
          </cell>
        </row>
        <row r="3182">
          <cell r="B3182" t="str">
            <v>G1071007060010</v>
          </cell>
          <cell r="C3182"/>
          <cell r="D3182" t="str">
            <v>HIT AEROSOL LILY BLOSSOM 600ML X 12 KLG</v>
          </cell>
        </row>
        <row r="3183">
          <cell r="B3183" t="str">
            <v>G1071007075010</v>
          </cell>
          <cell r="C3183"/>
          <cell r="D3183" t="str">
            <v>HIT AEROSOL LILY BLOSSOM 750ML X 12 KLG</v>
          </cell>
        </row>
        <row r="3184">
          <cell r="B3184" t="str">
            <v>G1071008015010</v>
          </cell>
          <cell r="C3184"/>
          <cell r="D3184" t="str">
            <v>HIT AEROSOL ORANGE 150ML X 24 KLG</v>
          </cell>
        </row>
        <row r="3185">
          <cell r="B3185" t="str">
            <v>G1071008018010</v>
          </cell>
          <cell r="C3185"/>
          <cell r="D3185" t="str">
            <v>HIT AEROSOL ORANGE 180ML X 12 KLG</v>
          </cell>
        </row>
        <row r="3186">
          <cell r="B3186" t="str">
            <v>G1071008040010</v>
          </cell>
          <cell r="C3186"/>
          <cell r="D3186" t="str">
            <v>HIT AEROSOL ORANGE 415/400ML X 12 KLG</v>
          </cell>
        </row>
        <row r="3187">
          <cell r="B3187" t="str">
            <v>G1071008060010</v>
          </cell>
          <cell r="C3187"/>
          <cell r="D3187" t="str">
            <v>HIT AEROSOL ORANGE 600ML X 12 KLG</v>
          </cell>
        </row>
        <row r="3188">
          <cell r="B3188" t="str">
            <v>G1071008075010</v>
          </cell>
          <cell r="C3188"/>
          <cell r="D3188" t="str">
            <v>HIT AEROSOL ORANGE 750ML X 12 KLG</v>
          </cell>
        </row>
        <row r="3189">
          <cell r="B3189" t="str">
            <v>G1071009015010</v>
          </cell>
          <cell r="C3189"/>
          <cell r="D3189" t="str">
            <v>HIT AEROSOL PINK BLOSSOM 150ML X 24 KLG</v>
          </cell>
        </row>
        <row r="3190">
          <cell r="B3190" t="str">
            <v>G1071009018010</v>
          </cell>
          <cell r="C3190"/>
          <cell r="D3190" t="str">
            <v>HIT AEROSOL PINK BLOSSOM 180ML X 12 KLG</v>
          </cell>
        </row>
        <row r="3191">
          <cell r="B3191" t="str">
            <v>G1071009040010</v>
          </cell>
          <cell r="C3191"/>
          <cell r="D3191" t="str">
            <v>HIT AEROSOL PINK BLOSSOM 400ML X 12 KLG</v>
          </cell>
        </row>
        <row r="3192">
          <cell r="B3192" t="str">
            <v>G1071009060010</v>
          </cell>
          <cell r="C3192"/>
          <cell r="D3192" t="str">
            <v>HIT AEROSOL PINK BLOSSOM 600ML X 12 KLG</v>
          </cell>
        </row>
        <row r="3193">
          <cell r="B3193" t="str">
            <v>G1072001002010</v>
          </cell>
          <cell r="C3193"/>
          <cell r="D3193" t="str">
            <v>HIT ANTI KECOA GEL 20GR X 12 PCS</v>
          </cell>
        </row>
        <row r="3194">
          <cell r="B3194" t="str">
            <v>G1072002015020</v>
          </cell>
          <cell r="C3194"/>
          <cell r="D3194" t="str">
            <v>HIT ANTI KECOA SPRAY 150ML X 12 KLG</v>
          </cell>
        </row>
        <row r="3195">
          <cell r="B3195" t="str">
            <v>G1078101022510</v>
          </cell>
          <cell r="C3195"/>
          <cell r="D3195" t="str">
            <v>HIT MAT GOODKNIGHT ALAT TIKUS 225GR X 48 PCS</v>
          </cell>
        </row>
        <row r="3196">
          <cell r="B3196" t="str">
            <v>G1078001022511</v>
          </cell>
          <cell r="C3196"/>
          <cell r="D3196" t="str">
            <v>HIT MAT GOODKNIGHT EKO 225GR X 48 PCS BANDED</v>
          </cell>
        </row>
        <row r="3197">
          <cell r="B3197" t="str">
            <v>G1073101004510</v>
          </cell>
          <cell r="C3197"/>
          <cell r="D3197" t="str">
            <v>HIT GOODKNIGHT EXPRESS REFILL APPLE 45ML X 144 BOX</v>
          </cell>
        </row>
        <row r="3198">
          <cell r="B3198" t="str">
            <v>G1073102004510</v>
          </cell>
          <cell r="C3198"/>
          <cell r="D3198" t="str">
            <v>HIT GOODKNIGHT EXPRESS REFILL FRESH 45ML X 144 BOX</v>
          </cell>
        </row>
        <row r="3199">
          <cell r="B3199" t="str">
            <v>G1073103004510</v>
          </cell>
          <cell r="C3199"/>
          <cell r="D3199" t="str">
            <v>HIT GOODKNIGHT EXPRESS REFILL PINK BLOSSOM 45ML X 144 BOX</v>
          </cell>
        </row>
        <row r="3200">
          <cell r="B3200" t="str">
            <v>G1073001000010</v>
          </cell>
          <cell r="C3200"/>
          <cell r="D3200" t="str">
            <v>HIT GOODKNIGHT EXPRESS APPLE X 24 SET</v>
          </cell>
        </row>
        <row r="3201">
          <cell r="B3201" t="str">
            <v>G1074101003510</v>
          </cell>
          <cell r="C3201"/>
          <cell r="D3201" t="str">
            <v>HIT GOODKNIGHT NON-STOP REFILL CLASSIC 35ML X 144 BOX</v>
          </cell>
        </row>
        <row r="3202">
          <cell r="B3202" t="str">
            <v>G1074102003510</v>
          </cell>
          <cell r="C3202"/>
          <cell r="D3202" t="str">
            <v>HIT GOODKNIGHT NON-STOP REFILL FRESH 35ML X 144 BOX</v>
          </cell>
        </row>
        <row r="3203">
          <cell r="B3203" t="str">
            <v>G1074001025010</v>
          </cell>
          <cell r="C3203"/>
          <cell r="D3203" t="str">
            <v>HIT GOODKNIGHT NON-STOP EKONOMIS 250GR X 24 SET</v>
          </cell>
        </row>
        <row r="3204">
          <cell r="B3204" t="str">
            <v>G1074002003520</v>
          </cell>
          <cell r="C3204"/>
          <cell r="D3204" t="str">
            <v>HIT GOODKNIGHT NON-STOP FRESH MULTI PACK 35ML X 144 BOX</v>
          </cell>
        </row>
        <row r="3205">
          <cell r="B3205" t="str">
            <v>G1075001017510</v>
          </cell>
          <cell r="C3205"/>
          <cell r="D3205" t="str">
            <v>HIT LIQUID CLASSIC LILY BLOSSOM 175ML X 24 PCH</v>
          </cell>
        </row>
        <row r="3206">
          <cell r="B3206" t="str">
            <v>G1075001036010</v>
          </cell>
          <cell r="C3206"/>
          <cell r="D3206" t="str">
            <v>HIT LIQUID CLASSIC LILY BLOSSOM 360ML X 12 PCH</v>
          </cell>
        </row>
        <row r="3207">
          <cell r="B3207" t="str">
            <v>G1075001070010</v>
          </cell>
          <cell r="C3207"/>
          <cell r="D3207" t="str">
            <v>HIT LIQUID CLASSIC LILY BLOSSOM 700ML X 12 PCH</v>
          </cell>
        </row>
        <row r="3208">
          <cell r="B3208" t="str">
            <v>G1075002036010</v>
          </cell>
          <cell r="C3208"/>
          <cell r="D3208" t="str">
            <v>HIT LIQUID GREEN TEA 360ML X 12 PCH</v>
          </cell>
        </row>
        <row r="3209">
          <cell r="B3209" t="str">
            <v>G1075002070010</v>
          </cell>
          <cell r="C3209"/>
          <cell r="D3209" t="str">
            <v>HIT LIQUID GREEN TEA 700ML X 12 PCH</v>
          </cell>
        </row>
        <row r="3210">
          <cell r="B3210" t="str">
            <v>G1075003070011</v>
          </cell>
          <cell r="C3210"/>
          <cell r="D3210" t="str">
            <v>HIT LIQUID LILY BLOSSOM 700ML X 12 PCH BANDED</v>
          </cell>
        </row>
        <row r="3211">
          <cell r="B3211" t="str">
            <v>G1075004036010</v>
          </cell>
          <cell r="C3211"/>
          <cell r="D3211" t="str">
            <v>HIT LIQUID ORANGE 360ML X 12 PCH</v>
          </cell>
        </row>
        <row r="3212">
          <cell r="B3212" t="str">
            <v>G1075004070010</v>
          </cell>
          <cell r="C3212"/>
          <cell r="D3212" t="str">
            <v>HIT LIQUID ORANGE 700ML X 12 PCH</v>
          </cell>
        </row>
        <row r="3213">
          <cell r="B3213" t="str">
            <v>G1076101000410</v>
          </cell>
          <cell r="C3213"/>
          <cell r="D3213" t="str">
            <v>HIT MAGIC EXPERT CLASSIC LILY BLOSSOM 4S X 120 PCS</v>
          </cell>
        </row>
        <row r="3214">
          <cell r="B3214" t="str">
            <v>G1076102000410</v>
          </cell>
          <cell r="C3214"/>
          <cell r="D3214" t="str">
            <v>HIT MAGIC EXPERT FLORAL BLOSSOM 4S X 120 PCS</v>
          </cell>
        </row>
        <row r="3215">
          <cell r="B3215" t="str">
            <v>G1076201001010</v>
          </cell>
          <cell r="C3215"/>
          <cell r="D3215" t="str">
            <v>HIT MAGIC EXPERT PIRAMIDA FLORAL BLOSSOM 10S X 36 PCS</v>
          </cell>
        </row>
        <row r="3216">
          <cell r="B3216" t="str">
            <v>G1076001000410</v>
          </cell>
          <cell r="C3216"/>
          <cell r="D3216" t="str">
            <v>HIT MAGIC CLASSIC LILY BLOSSOM 4S X 576 PCS</v>
          </cell>
        </row>
        <row r="3217">
          <cell r="B3217" t="str">
            <v>G1076002001010</v>
          </cell>
          <cell r="C3217"/>
          <cell r="D3217" t="str">
            <v>HIT MAGIC FLORAL 10S X 144 PCS</v>
          </cell>
        </row>
        <row r="3218">
          <cell r="B3218" t="str">
            <v>G1076002000410</v>
          </cell>
          <cell r="C3218"/>
          <cell r="D3218" t="str">
            <v>HIT MAGIC FLORAL 4S X 576 PCS</v>
          </cell>
        </row>
        <row r="3219">
          <cell r="B3219" t="str">
            <v>G1076003001010</v>
          </cell>
          <cell r="C3219"/>
          <cell r="D3219" t="str">
            <v>HIT MAGIC FRESH 10S X 144 PCS</v>
          </cell>
        </row>
        <row r="3220">
          <cell r="B3220" t="str">
            <v>G1076003000310</v>
          </cell>
          <cell r="C3220"/>
          <cell r="D3220" t="str">
            <v>HIT MAGIC FRESH 3S X 576 PCS</v>
          </cell>
        </row>
        <row r="3221">
          <cell r="B3221" t="str">
            <v>G1076003000411</v>
          </cell>
          <cell r="C3221"/>
          <cell r="D3221" t="str">
            <v>HIT MAGIC FRESH 4S X 576 PCS 12+1</v>
          </cell>
        </row>
        <row r="3222">
          <cell r="B3222" t="str">
            <v>G1076004001010</v>
          </cell>
          <cell r="C3222"/>
          <cell r="D3222" t="str">
            <v>HIT MAGIC LILY BLOSSOM 10S X 144 PCS</v>
          </cell>
        </row>
        <row r="3223">
          <cell r="B3223" t="str">
            <v>G1078101001510</v>
          </cell>
          <cell r="C3223"/>
          <cell r="D3223" t="str">
            <v>HIT MAT GOODKNIGHT REFILL GREEN TEA 15S X 144 PCS</v>
          </cell>
        </row>
        <row r="3224">
          <cell r="B3224" t="str">
            <v>G1078101001811</v>
          </cell>
          <cell r="C3224"/>
          <cell r="D3224" t="str">
            <v>HIT MAT GOODKNIGHT REFILL GREEN TEA 18S X 144 PCS +12S</v>
          </cell>
        </row>
        <row r="3225">
          <cell r="B3225" t="str">
            <v>G1078101004810</v>
          </cell>
          <cell r="C3225"/>
          <cell r="D3225" t="str">
            <v>HIT MAT GOODKNIGHT REFILL GREEN TEA 48S X 72 PCS</v>
          </cell>
        </row>
        <row r="3226">
          <cell r="B3226" t="str">
            <v>G1078001001811</v>
          </cell>
          <cell r="C3226"/>
          <cell r="D3226" t="str">
            <v>HIT MAT GOODKNIGHT CLASSIC 18S X 144 PCS +12S</v>
          </cell>
        </row>
        <row r="3227">
          <cell r="B3227" t="str">
            <v>G1077001001812</v>
          </cell>
          <cell r="C3227"/>
          <cell r="D3227" t="str">
            <v>HIT MAT CLASSIC 18S X 144 PCS +6S</v>
          </cell>
        </row>
        <row r="3228">
          <cell r="B3228" t="str">
            <v>G1078001004810</v>
          </cell>
          <cell r="C3228"/>
          <cell r="D3228" t="str">
            <v>HIT MAT GOODKNIGHT CLASSIC 48S X 72 PCS</v>
          </cell>
        </row>
        <row r="3229">
          <cell r="B3229" t="str">
            <v>G1077001000413</v>
          </cell>
          <cell r="C3229"/>
          <cell r="D3229" t="str">
            <v>HIT MAT CLASSIC 4S X 864 PCS 12+1</v>
          </cell>
        </row>
        <row r="3230">
          <cell r="B3230" t="str">
            <v>G1077002001812</v>
          </cell>
          <cell r="C3230"/>
          <cell r="D3230" t="str">
            <v>HIT MAT FLORAL 18S X 144 PCS +6S</v>
          </cell>
        </row>
        <row r="3231">
          <cell r="B3231" t="str">
            <v>G1077003000410</v>
          </cell>
          <cell r="C3231"/>
          <cell r="D3231" t="str">
            <v>HIT MAT GREEN TEA 4S X 864 PCS</v>
          </cell>
        </row>
        <row r="3232">
          <cell r="B3232" t="str">
            <v>G1077003000610</v>
          </cell>
          <cell r="C3232"/>
          <cell r="D3232" t="str">
            <v>HIT MAT GREEN TEA 6S X 48 PCS</v>
          </cell>
        </row>
        <row r="3233">
          <cell r="B3233" t="str">
            <v>G1078004003010</v>
          </cell>
          <cell r="C3233"/>
          <cell r="D3233" t="str">
            <v>HIT MAT GOODKNIGHT PINK BLOSSOM 30S X 144 PCS</v>
          </cell>
        </row>
        <row r="3234">
          <cell r="B3234" t="str">
            <v>G1078004006010</v>
          </cell>
          <cell r="C3234"/>
          <cell r="D3234" t="str">
            <v>HIT MAT GOODKNIGHT PINK BLOSSOM 60S X 72 PCS</v>
          </cell>
        </row>
        <row r="3235">
          <cell r="B3235" t="str">
            <v>G1079001001011</v>
          </cell>
          <cell r="C3235"/>
          <cell r="D3235" t="str">
            <v>HIT ONE PUSH GREEN TEA 10ML X 48 PCS BOGOF</v>
          </cell>
        </row>
        <row r="3236">
          <cell r="B3236" t="str">
            <v>G1079002001010</v>
          </cell>
          <cell r="C3236"/>
          <cell r="D3236" t="str">
            <v>HIT ONE PUSH ORANGE 10ML X 48 PCS</v>
          </cell>
        </row>
        <row r="3237">
          <cell r="B3237" t="str">
            <v>G1079002001011</v>
          </cell>
          <cell r="C3237"/>
          <cell r="D3237" t="str">
            <v>HIT ONE PUSH ORANGE 10ML X 48 PCS BOGOF</v>
          </cell>
        </row>
        <row r="3238">
          <cell r="B3238" t="str">
            <v>G1070001000010</v>
          </cell>
          <cell r="C3238"/>
          <cell r="D3238" t="str">
            <v>HIT POMPA PLASTIK X 120 PCS</v>
          </cell>
        </row>
        <row r="3239">
          <cell r="B3239" t="str">
            <v>G1081101003010</v>
          </cell>
          <cell r="C3239"/>
          <cell r="D3239" t="str">
            <v>KLINPAK ALUMINIUM FOIL REFILL JUMBO 30CM X 24 PCS</v>
          </cell>
        </row>
        <row r="3240">
          <cell r="B3240" t="str">
            <v>G1081101004510</v>
          </cell>
          <cell r="C3240"/>
          <cell r="D3240" t="str">
            <v>KLINPAK ALUMINIUM FOIL REFILL JUMBO 45CM X 24 PCS</v>
          </cell>
        </row>
        <row r="3241">
          <cell r="B3241" t="str">
            <v>G1081001003010</v>
          </cell>
          <cell r="C3241"/>
          <cell r="D3241" t="str">
            <v>KLINPAK ALUMINIUM FOIL 5M 30CM X 12 PCS</v>
          </cell>
        </row>
        <row r="3242">
          <cell r="B3242" t="str">
            <v>G1081002003010</v>
          </cell>
          <cell r="C3242"/>
          <cell r="D3242" t="str">
            <v>KLINPAK ALUMINIUM FOIL JUMBO 30CM X 12 PCS</v>
          </cell>
        </row>
        <row r="3243">
          <cell r="B3243" t="str">
            <v>G1081002004510</v>
          </cell>
          <cell r="C3243"/>
          <cell r="D3243" t="str">
            <v>KLINPAK ALUMINIUM FOIL JUMBO 45CM X 12 PCS</v>
          </cell>
        </row>
        <row r="3244">
          <cell r="B3244" t="str">
            <v>G1082101003810</v>
          </cell>
          <cell r="C3244"/>
          <cell r="D3244" t="str">
            <v>KLINPAK CLING WRAP REFILL JUMBO 38CM X 24 PCS</v>
          </cell>
        </row>
        <row r="3245">
          <cell r="B3245" t="str">
            <v>G1082102003010</v>
          </cell>
          <cell r="C3245"/>
          <cell r="D3245" t="str">
            <v>KLINPAK CLING WRAP REFILL REGULER 30CM X 24 PCS</v>
          </cell>
        </row>
        <row r="3246">
          <cell r="B3246" t="str">
            <v>G1082001004510</v>
          </cell>
          <cell r="C3246"/>
          <cell r="D3246" t="str">
            <v>KLINPAK CLING WRAP BIG 45CM X 6 PCS</v>
          </cell>
        </row>
        <row r="3247">
          <cell r="B3247" t="str">
            <v>G1082002003810</v>
          </cell>
          <cell r="C3247"/>
          <cell r="D3247" t="str">
            <v>KLINPAK CLING WRAP JUMBO 38CM X 12 PCS</v>
          </cell>
        </row>
        <row r="3248">
          <cell r="B3248" t="str">
            <v>G1082003003010</v>
          </cell>
          <cell r="C3248"/>
          <cell r="D3248" t="str">
            <v>KLINPAK CLING WRAP REGULER 30CM X 12 PCS</v>
          </cell>
        </row>
        <row r="3249">
          <cell r="B3249" t="str">
            <v>G1083001010010</v>
          </cell>
          <cell r="C3249"/>
          <cell r="D3249" t="str">
            <v>KLINPAK KANTONG PLASTIK SERBAGUNA 38CM X 24 PCS</v>
          </cell>
        </row>
        <row r="3250">
          <cell r="B3250" t="str">
            <v>G1084001010010</v>
          </cell>
          <cell r="C3250"/>
          <cell r="D3250" t="str">
            <v>KLINPAK KANTONG SAMPAH BESAR 100CM X 24 PCS</v>
          </cell>
        </row>
        <row r="3251">
          <cell r="B3251" t="str">
            <v>G1084002012010</v>
          </cell>
          <cell r="C3251"/>
          <cell r="D3251" t="str">
            <v>KLINPAK KANTONG SAMPAH EXTRA 120CM X 24 PCS</v>
          </cell>
        </row>
        <row r="3252">
          <cell r="B3252" t="str">
            <v>G1084003005010</v>
          </cell>
          <cell r="C3252"/>
          <cell r="D3252" t="str">
            <v>KLINPAK KANTONG SAMPAH KECIL 50CM X 24 PCS</v>
          </cell>
        </row>
        <row r="3253">
          <cell r="B3253" t="str">
            <v>G1084004008010</v>
          </cell>
          <cell r="C3253"/>
          <cell r="D3253" t="str">
            <v>KLINPAK KANTONG SAMPAH SEDANG 80CM X 24 PCS</v>
          </cell>
        </row>
        <row r="3254">
          <cell r="B3254" t="str">
            <v>G1091001005011</v>
          </cell>
          <cell r="C3254"/>
          <cell r="D3254" t="str">
            <v>MITU BABY GANTI POPOK BLUE LILY 50S X 24 PCS BOGOF</v>
          </cell>
        </row>
        <row r="3255">
          <cell r="B3255" t="str">
            <v>G1091002005011</v>
          </cell>
          <cell r="C3255"/>
          <cell r="D3255" t="str">
            <v>MITU BABY GANTI POPOK PINK ROSE 50S X 24 PCS BOGOF</v>
          </cell>
        </row>
        <row r="3256">
          <cell r="B3256" t="str">
            <v>G1091003005011</v>
          </cell>
          <cell r="C3256"/>
          <cell r="D3256" t="str">
            <v>MITU BABY GANTI POPOK PURPLE 50S X 24 PCS BOGOF</v>
          </cell>
        </row>
        <row r="3257">
          <cell r="B3257" t="str">
            <v>G1091004005011</v>
          </cell>
          <cell r="C3257"/>
          <cell r="D3257" t="str">
            <v>MITU BABY GANTI POPOK WHITE 50S X 24 PCS BOGOF</v>
          </cell>
        </row>
        <row r="3258">
          <cell r="B3258" t="str">
            <v>G1092001000010</v>
          </cell>
          <cell r="C3258"/>
          <cell r="D3258" t="str">
            <v>MITU BABY GIFT SET ESSENTIAL X 24 PACK</v>
          </cell>
        </row>
        <row r="3259">
          <cell r="B3259" t="str">
            <v>G1092002000010</v>
          </cell>
          <cell r="C3259"/>
          <cell r="D3259" t="str">
            <v>MITU BABY GIFT SET PREMIUM X 6 PACK</v>
          </cell>
        </row>
        <row r="3260">
          <cell r="B3260" t="str">
            <v>G1093000000010</v>
          </cell>
          <cell r="C3260"/>
          <cell r="D3260" t="str">
            <v>MITU BABY PAKET X 12 BOX</v>
          </cell>
        </row>
        <row r="3261">
          <cell r="B3261" t="str">
            <v>G1101001010010</v>
          </cell>
          <cell r="C3261"/>
          <cell r="D3261" t="str">
            <v>MITU BABY COLOGNE F&amp;C FRESH GREEN 100ML X 48 PCS</v>
          </cell>
        </row>
        <row r="3262">
          <cell r="B3262" t="str">
            <v>G1101001005010</v>
          </cell>
          <cell r="C3262"/>
          <cell r="D3262" t="str">
            <v>MITU BABY COLOGNE F&amp;C FRESH GREEN 50ML X 48 PCS</v>
          </cell>
        </row>
        <row r="3263">
          <cell r="B3263" t="str">
            <v>G1101003010010</v>
          </cell>
          <cell r="C3263"/>
          <cell r="D3263" t="str">
            <v>MITU BABY COLOGNE F&amp;C SWEET PINK 100ML X 48 PCS</v>
          </cell>
        </row>
        <row r="3264">
          <cell r="B3264" t="str">
            <v>G1101003005010</v>
          </cell>
          <cell r="C3264"/>
          <cell r="D3264" t="str">
            <v>MITU BABY COLOGNE F&amp;C SWEET PINK 50ML X 48 PCS</v>
          </cell>
        </row>
        <row r="3265">
          <cell r="B3265" t="str">
            <v>G1111001010010</v>
          </cell>
          <cell r="C3265"/>
          <cell r="D3265" t="str">
            <v>MITU BABY HAIR LOTION F&amp;C ALOE 100ML X 48 PCS</v>
          </cell>
        </row>
        <row r="3266">
          <cell r="B3266" t="str">
            <v>G1121101040010</v>
          </cell>
          <cell r="C3266"/>
          <cell r="D3266" t="str">
            <v>MITU BABY MILK BATH F&amp;C REFILL OAT 400ML X 12 PCH</v>
          </cell>
        </row>
        <row r="3267">
          <cell r="B3267" t="str">
            <v>G1121001020020</v>
          </cell>
          <cell r="C3267"/>
          <cell r="D3267" t="str">
            <v>MITU BABY MILK BATH F&amp;C OAT 200ML X 24 BTL</v>
          </cell>
        </row>
        <row r="3268">
          <cell r="B3268" t="str">
            <v>G1131001009511</v>
          </cell>
          <cell r="C3268"/>
          <cell r="D3268" t="str">
            <v>MITU BABY OIL F&amp;C OLIVE 95ML X 48 BTL +50%</v>
          </cell>
        </row>
        <row r="3269">
          <cell r="B3269" t="str">
            <v>G1141001010011</v>
          </cell>
          <cell r="C3269"/>
          <cell r="D3269" t="str">
            <v>MITU BABY POWDER F&amp;C CLASSIC 100GR X 36 BTL +50%</v>
          </cell>
        </row>
        <row r="3270">
          <cell r="B3270" t="str">
            <v>G1141001020011</v>
          </cell>
          <cell r="C3270"/>
          <cell r="D3270" t="str">
            <v>MITU BABY POWDER F&amp;C CLASSIC 200GR X 36 BTL +50%</v>
          </cell>
        </row>
        <row r="3271">
          <cell r="B3271" t="str">
            <v>G1141001005011</v>
          </cell>
          <cell r="C3271"/>
          <cell r="D3271" t="str">
            <v>MITU BABY POWDER F&amp;C CLASSIC 50GR X 36 BTL +50%</v>
          </cell>
        </row>
        <row r="3272">
          <cell r="B3272" t="str">
            <v>G1141002010011</v>
          </cell>
          <cell r="C3272"/>
          <cell r="D3272" t="str">
            <v>MITU BABY POWDER F&amp;C FLORAL 100GR X 36 BTL +50%</v>
          </cell>
        </row>
        <row r="3273">
          <cell r="B3273" t="str">
            <v>G1141002020011</v>
          </cell>
          <cell r="C3273"/>
          <cell r="D3273" t="str">
            <v>MITU BABY POWDER F&amp;C FLORAL 200GR X 36 BTL +50%</v>
          </cell>
        </row>
        <row r="3274">
          <cell r="B3274" t="str">
            <v>G1141002005011</v>
          </cell>
          <cell r="C3274"/>
          <cell r="D3274" t="str">
            <v>MITU BABY POWDER F&amp;C FLORAL 50GR X 36 BTL +50%</v>
          </cell>
        </row>
        <row r="3275">
          <cell r="B3275" t="str">
            <v>G1151101020010</v>
          </cell>
          <cell r="C3275"/>
          <cell r="D3275" t="str">
            <v>MITU BABY SABUN F&amp;C 2IN1 REFILL HONEY 200ML X 36 PCH</v>
          </cell>
        </row>
        <row r="3276">
          <cell r="B3276" t="str">
            <v>G1151101040010</v>
          </cell>
          <cell r="C3276"/>
          <cell r="D3276" t="str">
            <v>MITU BABY SABUN F&amp;C 2IN1 REFILL HONEY 400ML X 12 PCH</v>
          </cell>
        </row>
        <row r="3277">
          <cell r="B3277" t="str">
            <v>G1151001020020</v>
          </cell>
          <cell r="C3277"/>
          <cell r="D3277" t="str">
            <v>MITU BABY SABUN F&amp;C 2IN1 HONEY 200ML X 36 BTL</v>
          </cell>
        </row>
        <row r="3278">
          <cell r="B3278" t="str">
            <v>G1161101040010</v>
          </cell>
          <cell r="C3278"/>
          <cell r="D3278" t="str">
            <v>MITU BABY SHAMPOO F&amp;C REFILL ALOE 400ML X 12 PCH</v>
          </cell>
        </row>
        <row r="3279">
          <cell r="B3279" t="str">
            <v>G1161001020020</v>
          </cell>
          <cell r="C3279"/>
          <cell r="D3279" t="str">
            <v>MITU BABY SHAMPOO F&amp;C ALOE 200ML X 36 BTL</v>
          </cell>
        </row>
        <row r="3280">
          <cell r="B3280" t="str">
            <v>G1171001004511</v>
          </cell>
          <cell r="C3280"/>
          <cell r="D3280" t="str">
            <v>MITU BABY WIPES ANTISEPTIC EXTRA 45S X 24 PCS BOGOF</v>
          </cell>
        </row>
        <row r="3281">
          <cell r="B3281" t="str">
            <v>G1171002001011</v>
          </cell>
          <cell r="C3281"/>
          <cell r="D3281" t="str">
            <v>MITU BABY WIPES ANTISEPTIC REFRESHING 10S X 144 PCS BOGOF</v>
          </cell>
        </row>
        <row r="3282">
          <cell r="B3282" t="str">
            <v>G1171002000410</v>
          </cell>
          <cell r="C3282"/>
          <cell r="D3282" t="str">
            <v>MITU BABY WIPES ANTISEPTIC REFRESHING 4S X 288 PCS</v>
          </cell>
        </row>
        <row r="3283">
          <cell r="B3283" t="str">
            <v>G1172001002510</v>
          </cell>
          <cell r="C3283"/>
          <cell r="D3283" t="str">
            <v>MITU BABY WIPES F&amp;C BLOOMING CHERRY 25S X 72 PCS</v>
          </cell>
        </row>
        <row r="3284">
          <cell r="B3284" t="str">
            <v>G1172001003010</v>
          </cell>
          <cell r="C3284"/>
          <cell r="D3284" t="str">
            <v>MITU BABY WIPES F&amp;C BLOOMING CHERRY 30S X 72 PCS</v>
          </cell>
        </row>
        <row r="3285">
          <cell r="B3285" t="str">
            <v>G1172001000410</v>
          </cell>
          <cell r="C3285"/>
          <cell r="D3285" t="str">
            <v>MITU BABY WIPES F&amp;C BLOOMING CHERRY 4S X 288 PCS</v>
          </cell>
        </row>
        <row r="3286">
          <cell r="B3286" t="str">
            <v>G1172002001011</v>
          </cell>
          <cell r="C3286"/>
          <cell r="D3286" t="str">
            <v>MITU BABY WIPES F&amp;C BLOSSOM BERRY 10S X 144 PCS BOGOF</v>
          </cell>
        </row>
        <row r="3287">
          <cell r="B3287" t="str">
            <v>G1172002002010</v>
          </cell>
          <cell r="C3287"/>
          <cell r="D3287" t="str">
            <v>MITU BABY WIPES F&amp;C BLOSSOM BERRY 20S X 72 PCS</v>
          </cell>
        </row>
        <row r="3288">
          <cell r="B3288" t="str">
            <v>G1172002002410</v>
          </cell>
          <cell r="C3288"/>
          <cell r="D3288" t="str">
            <v>MITU BABY WIPES F&amp;C BLOSSOM BERRY 24S X 36 PCS</v>
          </cell>
        </row>
        <row r="3289">
          <cell r="B3289" t="str">
            <v>G1172002002510</v>
          </cell>
          <cell r="C3289"/>
          <cell r="D3289" t="str">
            <v>MITU BABY WIPES F&amp;C BLOSSOM BERRY 25S X 72 PCS</v>
          </cell>
        </row>
        <row r="3290">
          <cell r="B3290" t="str">
            <v>G1172002004011</v>
          </cell>
          <cell r="C3290"/>
          <cell r="D3290" t="str">
            <v>MITU BABY WIPES F&amp;C BLOSSOM BERRY 40S X 24 PCS BOGOF</v>
          </cell>
        </row>
        <row r="3291">
          <cell r="B3291" t="str">
            <v>G1172002000410</v>
          </cell>
          <cell r="C3291"/>
          <cell r="D3291" t="str">
            <v>MITU BABY WIPES F&amp;C BLOSSOM BERRY 4S X 288 PCS</v>
          </cell>
        </row>
        <row r="3292">
          <cell r="B3292" t="str">
            <v>G1172002006010</v>
          </cell>
          <cell r="C3292"/>
          <cell r="D3292" t="str">
            <v>MITU BABY WIPES F&amp;C BLOSSOM BERRY 60S X 24 PCS</v>
          </cell>
        </row>
        <row r="3293">
          <cell r="B3293" t="str">
            <v>G1172002006020</v>
          </cell>
          <cell r="C3293"/>
          <cell r="D3293" t="str">
            <v>MITU BABY WIPES F&amp;C BLOSSOM BERRY 60S X 24 BTL</v>
          </cell>
        </row>
        <row r="3294">
          <cell r="B3294" t="str">
            <v>G1172003001010</v>
          </cell>
          <cell r="C3294"/>
          <cell r="D3294" t="str">
            <v>MITU BABY WIPES F&amp;C PINK CHERRY 10S X 144 PCS</v>
          </cell>
        </row>
        <row r="3295">
          <cell r="B3295" t="str">
            <v>G1172003002010</v>
          </cell>
          <cell r="C3295"/>
          <cell r="D3295" t="str">
            <v>MITU BABY WIPES F&amp;C PINK CHERRY 20S X 72 PCS</v>
          </cell>
        </row>
        <row r="3296">
          <cell r="B3296" t="str">
            <v>G1172003002410</v>
          </cell>
          <cell r="C3296"/>
          <cell r="D3296" t="str">
            <v>MITU BABY WIPES F&amp;C PINK CHERRY 24S X 36 PCS</v>
          </cell>
        </row>
        <row r="3297">
          <cell r="B3297" t="str">
            <v>G1172003004011</v>
          </cell>
          <cell r="C3297"/>
          <cell r="D3297" t="str">
            <v>MITU BABY WIPES F&amp;C PINK CHERRY 40S X 24 PCS BOGOF</v>
          </cell>
        </row>
        <row r="3298">
          <cell r="B3298" t="str">
            <v>G1172003006020</v>
          </cell>
          <cell r="C3298"/>
          <cell r="D3298" t="str">
            <v>MITU BABY WIPES F&amp;C PINK CHERRY 60S X 24 BTL</v>
          </cell>
        </row>
        <row r="3299">
          <cell r="B3299" t="str">
            <v>G1181000025010</v>
          </cell>
          <cell r="C3299"/>
          <cell r="D3299" t="str">
            <v>MITU MINI ZIPLOCK 250GR X 36 PACK</v>
          </cell>
        </row>
        <row r="3300">
          <cell r="B3300" t="str">
            <v>G1191100009010</v>
          </cell>
          <cell r="C3300"/>
          <cell r="D3300" t="str">
            <v>MITU WETTIES ANTISEPTIC REFILL 90S X 24 PCS</v>
          </cell>
        </row>
        <row r="3301">
          <cell r="B3301" t="str">
            <v>G1192001001010</v>
          </cell>
          <cell r="C3301"/>
          <cell r="D3301" t="str">
            <v>MITU WETTIES FAMILY TRAVEL LEMON 10S X 144 PACK</v>
          </cell>
        </row>
        <row r="3302">
          <cell r="B3302" t="str">
            <v>G1192000001010</v>
          </cell>
          <cell r="C3302"/>
          <cell r="D3302" t="str">
            <v>MITU WETTIES FAMILY TRAVEL 10S X 144 PACK</v>
          </cell>
        </row>
        <row r="3303">
          <cell r="B3303" t="str">
            <v>G1190101009010</v>
          </cell>
          <cell r="C3303"/>
          <cell r="D3303" t="str">
            <v>MITU WETTIES REFILL LEMON 90S X 24 PCS</v>
          </cell>
        </row>
        <row r="3304">
          <cell r="B3304" t="str">
            <v>G1190001009020</v>
          </cell>
          <cell r="C3304"/>
          <cell r="D3304" t="str">
            <v>MITU WETTIES LEMON 90S X 24 BTL</v>
          </cell>
        </row>
        <row r="3305">
          <cell r="B3305" t="str">
            <v>G1201101006010</v>
          </cell>
          <cell r="C3305"/>
          <cell r="D3305" t="str">
            <v>NYU CREME HAIR COLOUR MULTI PACK NATURAL BLACK 60ML X 24 BOX</v>
          </cell>
        </row>
        <row r="3306">
          <cell r="B3306" t="str">
            <v>G1201001000010</v>
          </cell>
          <cell r="C3306"/>
          <cell r="D3306" t="str">
            <v>NYU CREME HAIR COLOUR ASH BLONDE X 24 BOX</v>
          </cell>
        </row>
        <row r="3307">
          <cell r="B3307" t="str">
            <v>G1201002000020</v>
          </cell>
          <cell r="C3307"/>
          <cell r="D3307" t="str">
            <v>NYU CREME HAIR COLOUR BLUE BLACK X 144 SCH</v>
          </cell>
        </row>
        <row r="3308">
          <cell r="B3308" t="str">
            <v>G1201002000010</v>
          </cell>
          <cell r="C3308"/>
          <cell r="D3308" t="str">
            <v>NYU CREME HAIR COLOUR BLUE BLACK X 24 BOX</v>
          </cell>
        </row>
        <row r="3309">
          <cell r="B3309" t="str">
            <v>G1201003000010</v>
          </cell>
          <cell r="C3309"/>
          <cell r="D3309" t="str">
            <v>NYU CREME HAIR COLOUR BURGUNDY X 24 BOX</v>
          </cell>
        </row>
        <row r="3310">
          <cell r="B3310" t="str">
            <v>G1201004000010</v>
          </cell>
          <cell r="C3310"/>
          <cell r="D3310" t="str">
            <v>NYU CREME HAIR COLOUR BURGUNDY + BLEACH X 24 BOX</v>
          </cell>
        </row>
        <row r="3311">
          <cell r="B3311" t="str">
            <v>G1201005000010</v>
          </cell>
          <cell r="C3311"/>
          <cell r="D3311" t="str">
            <v>NYU CREME HAIR COLOUR CARAMEL X 24 BOX</v>
          </cell>
        </row>
        <row r="3312">
          <cell r="B3312" t="str">
            <v>G1201006000010</v>
          </cell>
          <cell r="C3312"/>
          <cell r="D3312" t="str">
            <v>NYU CREME HAIR COLOUR CARAMEL + BLEACH X 24 BOX</v>
          </cell>
        </row>
        <row r="3313">
          <cell r="B3313" t="str">
            <v>G1201007000011</v>
          </cell>
          <cell r="C3313"/>
          <cell r="D3313" t="str">
            <v>NYU CREME HAIR COLOUR CHERRY RED X 24 BOX BANDED</v>
          </cell>
        </row>
        <row r="3314">
          <cell r="B3314" t="str">
            <v>G1201007000010</v>
          </cell>
          <cell r="C3314"/>
          <cell r="D3314" t="str">
            <v>NYU CREME HAIR COLOUR CHERRY RED X 24 BOX</v>
          </cell>
        </row>
        <row r="3315">
          <cell r="B3315" t="str">
            <v>G1076202001010</v>
          </cell>
          <cell r="C3315"/>
          <cell r="D3315" t="str">
            <v>HIT MAGIC EXPERT PIRAMIDA FLORAL BLOSSOM 10S X 36 PCS</v>
          </cell>
        </row>
        <row r="3316">
          <cell r="B3316" t="str">
            <v>G1201009000010</v>
          </cell>
          <cell r="C3316"/>
          <cell r="D3316" t="str">
            <v>NYU CREME HAIR COLOUR COPPERY BROWN X 24 BOX</v>
          </cell>
        </row>
        <row r="3317">
          <cell r="B3317" t="str">
            <v>G1201009000020</v>
          </cell>
          <cell r="C3317"/>
          <cell r="D3317" t="str">
            <v>NYU CREME HAIR COLOUR COPPERY BROWN X 144 SCH</v>
          </cell>
        </row>
        <row r="3318">
          <cell r="B3318" t="str">
            <v>G1262101004211</v>
          </cell>
          <cell r="C3318"/>
          <cell r="D3318" t="str">
            <v>STELLA ALL IN ONE MULTI PACK CAFFE LATTE 42GR X 18 PCS 3+1</v>
          </cell>
        </row>
        <row r="3319">
          <cell r="B3319" t="str">
            <v>G1201011000010</v>
          </cell>
          <cell r="C3319"/>
          <cell r="D3319" t="str">
            <v>NYU CREME HAIR COLOUR FLAMING ORANGE X 24 BOX</v>
          </cell>
        </row>
        <row r="3320">
          <cell r="B3320" t="str">
            <v>G1201012000010</v>
          </cell>
          <cell r="C3320"/>
          <cell r="D3320" t="str">
            <v>NYU CREME HAIR COLOUR GOLDEN BROWN X 24 BOX</v>
          </cell>
        </row>
        <row r="3321">
          <cell r="B3321" t="str">
            <v>G1201012000020</v>
          </cell>
          <cell r="C3321"/>
          <cell r="D3321" t="str">
            <v>NYU CREME HAIR COLOUR GOLDEN BROWN X 144 SCH</v>
          </cell>
        </row>
        <row r="3322">
          <cell r="B3322" t="str">
            <v>G1201013000010</v>
          </cell>
          <cell r="C3322"/>
          <cell r="D3322" t="str">
            <v>NYU CREME HAIR COLOUR GOLDEN BROWN + BLEACH X 24 BOX</v>
          </cell>
        </row>
        <row r="3323">
          <cell r="B3323" t="str">
            <v>G1201014000020</v>
          </cell>
          <cell r="C3323"/>
          <cell r="D3323" t="str">
            <v>NYU CREME HAIR COLOUR NATURAL BLACK X 144 SCH</v>
          </cell>
        </row>
        <row r="3324">
          <cell r="B3324" t="str">
            <v>G1201014000010</v>
          </cell>
          <cell r="C3324"/>
          <cell r="D3324" t="str">
            <v>NYU CREME HAIR COLOUR NATURAL BLACK X 24 BOX</v>
          </cell>
        </row>
        <row r="3325">
          <cell r="B3325" t="str">
            <v>G1201015000010</v>
          </cell>
          <cell r="C3325"/>
          <cell r="D3325" t="str">
            <v>NYU CREME HAIR COLOUR NATURAL BLEACH X 24 BOX</v>
          </cell>
        </row>
        <row r="3326">
          <cell r="B3326" t="str">
            <v>G1201016000020</v>
          </cell>
          <cell r="C3326"/>
          <cell r="D3326" t="str">
            <v>NYU CREME HAIR COLOUR NATURAL BROWN X 144 SCH</v>
          </cell>
        </row>
        <row r="3327">
          <cell r="B3327" t="str">
            <v>G1201016000010</v>
          </cell>
          <cell r="C3327"/>
          <cell r="D3327" t="str">
            <v>NYU CREME HAIR COLOUR NATURAL BROWN X 24 BOX</v>
          </cell>
        </row>
        <row r="3328">
          <cell r="B3328" t="str">
            <v>G1211001000010</v>
          </cell>
          <cell r="C3328"/>
          <cell r="D3328" t="str">
            <v>NYU HENNA SHAMPOO BLUE BLACK X 72 PCS</v>
          </cell>
        </row>
        <row r="3329">
          <cell r="B3329" t="str">
            <v>G1211002000010</v>
          </cell>
          <cell r="C3329"/>
          <cell r="D3329" t="str">
            <v>NYU HENNA SHAMPOO BURGUNDY X 72 PCS</v>
          </cell>
        </row>
        <row r="3330">
          <cell r="B3330" t="str">
            <v>G1211003000010</v>
          </cell>
          <cell r="C3330"/>
          <cell r="D3330" t="str">
            <v>NYU HENNA SHAMPOO NATURAL BLACK X 72 PCS</v>
          </cell>
        </row>
        <row r="3331">
          <cell r="B3331" t="str">
            <v>G1211004000010</v>
          </cell>
          <cell r="C3331"/>
          <cell r="D3331" t="str">
            <v>NYU HENNA SHAMPOO NATURAL BROWN X 72 PCS</v>
          </cell>
        </row>
        <row r="3332">
          <cell r="B3332" t="str">
            <v>G1221001010010</v>
          </cell>
          <cell r="C3332"/>
          <cell r="D3332" t="str">
            <v>POLYTEX KANTONG SAMPAH L 100CM X 24 PCS</v>
          </cell>
        </row>
        <row r="3333">
          <cell r="B3333" t="str">
            <v>G1221002008010</v>
          </cell>
          <cell r="C3333"/>
          <cell r="D3333" t="str">
            <v>POLYTEX KANTONG SAMPAH M 80CM X 24 PCS</v>
          </cell>
        </row>
        <row r="3334">
          <cell r="B3334" t="str">
            <v>G1221003012010</v>
          </cell>
          <cell r="C3334"/>
          <cell r="D3334" t="str">
            <v>POLYTEX KANTONG SAMPAH XL 120CM X 24 PCS</v>
          </cell>
        </row>
        <row r="3335">
          <cell r="B3335" t="str">
            <v>G1222101000010</v>
          </cell>
          <cell r="C3335"/>
          <cell r="D3335" t="str">
            <v>POLYTEX LAP KAIN MICROFIBER X 72 PCS</v>
          </cell>
        </row>
        <row r="3336">
          <cell r="B3336" t="str">
            <v>G1222201000010</v>
          </cell>
          <cell r="C3336"/>
          <cell r="D3336" t="str">
            <v>POLYTEX LAP PENYERAP CHAMOIS X 72 PCS</v>
          </cell>
        </row>
        <row r="3337">
          <cell r="B3337" t="str">
            <v>G1223101000310</v>
          </cell>
          <cell r="C3337"/>
          <cell r="D3337" t="str">
            <v>POLYTEX S.STEEL MULTI PACK EXTRA BERSIH &amp; TAHAN LAMA 3S X 24 PCS</v>
          </cell>
        </row>
        <row r="3338">
          <cell r="B3338" t="str">
            <v>G1223001000210</v>
          </cell>
          <cell r="C3338"/>
          <cell r="D3338" t="str">
            <v>POLYTEX S.STEEL EXTRA BERSIH &amp; TAHAN LAMA 2S X 48 PCS</v>
          </cell>
        </row>
        <row r="3339">
          <cell r="B3339" t="str">
            <v>G1223001000010</v>
          </cell>
          <cell r="C3339"/>
          <cell r="D3339" t="str">
            <v>POLYTEX S.STEEL EXTRA BERSIH &amp; TAHAN LAMA X 72 PCS</v>
          </cell>
        </row>
        <row r="3340">
          <cell r="B3340" t="str">
            <v>G1223001001210</v>
          </cell>
          <cell r="C3340"/>
          <cell r="D3340" t="str">
            <v>POLYTEX S.STEEL REGULAR 12.5G X 72 PCS</v>
          </cell>
        </row>
        <row r="3341">
          <cell r="B3341" t="str">
            <v>G1223201001210</v>
          </cell>
          <cell r="C3341"/>
          <cell r="D3341" t="str">
            <v>POLYTEX S.STEEL PAPAN REGULAR 12.5G X 72 PCS</v>
          </cell>
        </row>
        <row r="3342">
          <cell r="B3342" t="str">
            <v>G1224101000010</v>
          </cell>
          <cell r="C3342"/>
          <cell r="D3342" t="str">
            <v>POLYTEX SABUT JARING ANTI GORES X 72 PCS</v>
          </cell>
        </row>
        <row r="3343">
          <cell r="B3343" t="str">
            <v>G1224201000010</v>
          </cell>
          <cell r="C3343"/>
          <cell r="D3343" t="str">
            <v>POLYTEX SABUT NILON EXTRA BERSIH &amp; TAHAN LAMA X 576 PCS</v>
          </cell>
        </row>
        <row r="3344">
          <cell r="B3344" t="str">
            <v>G1224301000010</v>
          </cell>
          <cell r="C3344"/>
          <cell r="D3344" t="str">
            <v>POLYTEX SABUT SPON ANTI GORES X 288 PCS</v>
          </cell>
        </row>
        <row r="3345">
          <cell r="B3345" t="str">
            <v>G1224302000010</v>
          </cell>
          <cell r="C3345"/>
          <cell r="D3345" t="str">
            <v>POLYTEX SABUT SPON EXTRA BERSIH &amp; TAHAN LAMA X 288 PCS</v>
          </cell>
        </row>
        <row r="3346">
          <cell r="B3346" t="str">
            <v>G1224303000010</v>
          </cell>
          <cell r="C3346"/>
          <cell r="D3346" t="str">
            <v>POLYTEX SABUT SPON REGULAR X 288 PCS</v>
          </cell>
        </row>
        <row r="3347">
          <cell r="B3347" t="str">
            <v>G1224303000210</v>
          </cell>
          <cell r="C3347"/>
          <cell r="D3347" t="str">
            <v>POLYTEX SABUT SPON REGULAR 2S X 120 PCS</v>
          </cell>
        </row>
        <row r="3348">
          <cell r="B3348" t="str">
            <v>G1224401000310</v>
          </cell>
          <cell r="C3348"/>
          <cell r="D3348" t="str">
            <v>POLYTEX SABUT SPON MULTI PACK EXTRA BERSIH &amp; TAHAN LAMA 3S X 80 PCS</v>
          </cell>
        </row>
        <row r="3349">
          <cell r="B3349" t="str">
            <v>G1224401000510</v>
          </cell>
          <cell r="C3349"/>
          <cell r="D3349" t="str">
            <v>POLYTEX SABUT SPON MULTI PACK EXTRA BERSIH &amp; TAHAN LAMA 5S X 48 PCS</v>
          </cell>
        </row>
        <row r="3350">
          <cell r="B3350" t="str">
            <v>G1224501000210</v>
          </cell>
          <cell r="C3350"/>
          <cell r="D3350" t="str">
            <v>POLYTEX SABUT SPON PAKET EXTRA KUAT 2S X 120 PCS</v>
          </cell>
        </row>
        <row r="3351">
          <cell r="B3351" t="str">
            <v>G1224601000010</v>
          </cell>
          <cell r="C3351"/>
          <cell r="D3351" t="str">
            <v>POLYTEX SABUT STAINLESS REGULER X 72 PCS</v>
          </cell>
        </row>
        <row r="3352">
          <cell r="B3352" t="str">
            <v>G1225001000010</v>
          </cell>
          <cell r="C3352"/>
          <cell r="D3352" t="str">
            <v>POLYTEX SELULOSA EXTRA KUAT X 72 PCS</v>
          </cell>
        </row>
        <row r="3353">
          <cell r="B3353" t="str">
            <v>G1226101000010</v>
          </cell>
          <cell r="C3353"/>
          <cell r="D3353" t="str">
            <v>POLYTEX SPON JARING ANTI GORES X 72 PCS</v>
          </cell>
        </row>
        <row r="3354">
          <cell r="B3354" t="str">
            <v>G1226201000010</v>
          </cell>
          <cell r="C3354"/>
          <cell r="D3354" t="str">
            <v>POLYTEX SPON PENYERAP SERBAGUNA X 72 PCS</v>
          </cell>
        </row>
        <row r="3355">
          <cell r="B3355" t="str">
            <v>G1226001000010</v>
          </cell>
          <cell r="C3355"/>
          <cell r="D3355" t="str">
            <v>POLYTEX SPON REGULAR JUMBO X 48 PCS</v>
          </cell>
        </row>
        <row r="3356">
          <cell r="B3356" t="str">
            <v>G1227101000010</v>
          </cell>
          <cell r="C3356"/>
          <cell r="D3356" t="str">
            <v>POLYTEX SS &amp; SP MULTI PACK REGULER X 24 PCS</v>
          </cell>
        </row>
        <row r="3357">
          <cell r="B3357" t="str">
            <v>G1231001040010</v>
          </cell>
          <cell r="C3357"/>
          <cell r="D3357" t="str">
            <v>PROCLIN PENGHILANG NODA AKSI PUTIH 400ML X 12 PCH</v>
          </cell>
        </row>
        <row r="3358">
          <cell r="B3358" t="str">
            <v>G1231000012510</v>
          </cell>
          <cell r="C3358"/>
          <cell r="D3358" t="str">
            <v>PROCLIN PENGHILANG NODA 125ML X 24 PCH</v>
          </cell>
        </row>
        <row r="3359">
          <cell r="B3359" t="str">
            <v>G1231000018020</v>
          </cell>
          <cell r="C3359"/>
          <cell r="D3359" t="str">
            <v>PROCLIN PENGHILANG NODA 180ML X 24 BTL</v>
          </cell>
        </row>
        <row r="3360">
          <cell r="B3360" t="str">
            <v>G1231000002530</v>
          </cell>
          <cell r="C3360"/>
          <cell r="D3360" t="str">
            <v>PROCLIN PENGHILANG NODA 25ML X 144 SCH BANDED</v>
          </cell>
        </row>
        <row r="3361">
          <cell r="B3361" t="str">
            <v>G1231000040010</v>
          </cell>
          <cell r="C3361"/>
          <cell r="D3361" t="str">
            <v>PROCLIN PENGHILANG NODA 400ML X 12 PCH</v>
          </cell>
        </row>
        <row r="3362">
          <cell r="B3362" t="str">
            <v>G1231000040011</v>
          </cell>
          <cell r="C3362"/>
          <cell r="D3362" t="str">
            <v>PROCLIN PENGHILANG NODA 400ML X 12 PCH BANDED</v>
          </cell>
        </row>
        <row r="3363">
          <cell r="B3363" t="str">
            <v>G1231000040020</v>
          </cell>
          <cell r="C3363"/>
          <cell r="D3363" t="str">
            <v>PROCLIN PENGHILANG NODA 400ML X 24 BTL</v>
          </cell>
        </row>
        <row r="3364">
          <cell r="B3364" t="str">
            <v>G1231000080011</v>
          </cell>
          <cell r="C3364"/>
          <cell r="D3364" t="str">
            <v>PROCLIN PENGHILANG NODA 800ML X 12 PCH BANDED</v>
          </cell>
        </row>
        <row r="3365">
          <cell r="B3365" t="str">
            <v>G1231000080010</v>
          </cell>
          <cell r="C3365"/>
          <cell r="D3365" t="str">
            <v>PROCLIN PENGHILANG NODA 800ML X 12 PCH</v>
          </cell>
        </row>
        <row r="3366">
          <cell r="B3366" t="str">
            <v>G1230000100110</v>
          </cell>
          <cell r="C3366"/>
          <cell r="D3366" t="str">
            <v>PROCLIN 1 L X 12 BTL</v>
          </cell>
        </row>
        <row r="3367">
          <cell r="B3367" t="str">
            <v>G1230000020010</v>
          </cell>
          <cell r="C3367"/>
          <cell r="D3367" t="str">
            <v>PROCLIN 200ML X 48 BTL</v>
          </cell>
        </row>
        <row r="3368">
          <cell r="B3368" t="str">
            <v>G1230000002520</v>
          </cell>
          <cell r="C3368"/>
          <cell r="D3368" t="str">
            <v>PROCLIN 25ML X 144 PCS</v>
          </cell>
        </row>
        <row r="3369">
          <cell r="B3369" t="str">
            <v>G1230000100330</v>
          </cell>
          <cell r="C3369"/>
          <cell r="D3369" t="str">
            <v>PROCLIN 3.5 L X 4 JRG</v>
          </cell>
        </row>
        <row r="3370">
          <cell r="B3370" t="str">
            <v>G1230000050010</v>
          </cell>
          <cell r="C3370"/>
          <cell r="D3370" t="str">
            <v>PROCLIN 500ML X 24 BTL</v>
          </cell>
        </row>
        <row r="3371">
          <cell r="B3371" t="str">
            <v>G1241100020010</v>
          </cell>
          <cell r="C3371"/>
          <cell r="D3371" t="str">
            <v>SANITER AEROSOL AIR SURFACE 200ML X 12 KLG</v>
          </cell>
        </row>
        <row r="3372">
          <cell r="B3372" t="str">
            <v>G1242001020010</v>
          </cell>
          <cell r="C3372"/>
          <cell r="D3372" t="str">
            <v>SANITER HAND SANITIZER GEL 200ML X 24 PCH</v>
          </cell>
        </row>
        <row r="3373">
          <cell r="B3373" t="str">
            <v>G1242001023020</v>
          </cell>
          <cell r="C3373"/>
          <cell r="D3373" t="str">
            <v>SANITER HAND SANITIZER GEL 230ML X 12 PUMP</v>
          </cell>
        </row>
        <row r="3374">
          <cell r="B3374" t="str">
            <v>G1250001000010</v>
          </cell>
          <cell r="C3374"/>
          <cell r="D3374" t="str">
            <v>SHOCK ANTI SUMBAT X 24 BTL</v>
          </cell>
        </row>
        <row r="3375">
          <cell r="B3375" t="str">
            <v>G1261201024510</v>
          </cell>
          <cell r="C3375"/>
          <cell r="D3375" t="str">
            <v>STELLA AEROSOL F&amp;P FABRIC SPRAY CHERRY BLOOM 245ML X 12 PCS</v>
          </cell>
        </row>
        <row r="3376">
          <cell r="B3376" t="str">
            <v>G1261102030020</v>
          </cell>
          <cell r="C3376"/>
          <cell r="D3376" t="str">
            <v>STELLA AEROSOL F&amp;P CITRUS 300ML X 12 KLG</v>
          </cell>
        </row>
        <row r="3377">
          <cell r="B3377" t="str">
            <v>G1261103030020</v>
          </cell>
          <cell r="C3377"/>
          <cell r="D3377" t="str">
            <v>STELLA AEROSOL F&amp;P FLORAL 300ML X 12 KLG</v>
          </cell>
        </row>
        <row r="3378">
          <cell r="B3378" t="str">
            <v>G1261204024510</v>
          </cell>
          <cell r="C3378"/>
          <cell r="D3378" t="str">
            <v>STELLA AEROSOL F&amp;P FABRIC SPRAY PINK PEONY 245ML X 12 PCS</v>
          </cell>
        </row>
        <row r="3379">
          <cell r="B3379" t="str">
            <v>G1261201040010</v>
          </cell>
          <cell r="C3379"/>
          <cell r="D3379" t="str">
            <v>STELLA AEROSOL MULTI PACK APPLE 400ML X 6 KLG</v>
          </cell>
        </row>
        <row r="3380">
          <cell r="B3380" t="str">
            <v>G1261202035010</v>
          </cell>
          <cell r="C3380"/>
          <cell r="D3380" t="str">
            <v>STELLA AEROSOL MULTI PACK ORANGE 350ML X 6 KLG</v>
          </cell>
        </row>
        <row r="3381">
          <cell r="B3381" t="str">
            <v>G1261001017510</v>
          </cell>
          <cell r="C3381"/>
          <cell r="D3381" t="str">
            <v>STELLA AEROSOL APPLE 175ML X 12 KLG</v>
          </cell>
        </row>
        <row r="3382">
          <cell r="B3382" t="str">
            <v>G1261001035010</v>
          </cell>
          <cell r="C3382"/>
          <cell r="D3382" t="str">
            <v>STELLA AEROSOL APPLE 350ML X 12 KLG</v>
          </cell>
        </row>
        <row r="3383">
          <cell r="B3383" t="str">
            <v>G1261002017510</v>
          </cell>
          <cell r="C3383"/>
          <cell r="D3383" t="str">
            <v>STELLA AEROSOL BLOOMING JASMINE 175ML X 12 KLG</v>
          </cell>
        </row>
        <row r="3384">
          <cell r="B3384" t="str">
            <v>G1261002035010</v>
          </cell>
          <cell r="C3384"/>
          <cell r="D3384" t="str">
            <v>STELLA AEROSOL BLOOMING JASMINE 350ML X 12 KLG</v>
          </cell>
        </row>
        <row r="3385">
          <cell r="B3385" t="str">
            <v>G1261003017510</v>
          </cell>
          <cell r="C3385"/>
          <cell r="D3385" t="str">
            <v>STELLA AEROSOL CAFFE LATTE 175ML X 12 KLG</v>
          </cell>
        </row>
        <row r="3386">
          <cell r="B3386" t="str">
            <v>G1261003035010</v>
          </cell>
          <cell r="C3386"/>
          <cell r="D3386" t="str">
            <v>STELLA AEROSOL CAFFE LATTE 350ML X 12 KLG</v>
          </cell>
        </row>
        <row r="3387">
          <cell r="B3387" t="str">
            <v>G1261004017510</v>
          </cell>
          <cell r="C3387"/>
          <cell r="D3387" t="str">
            <v>STELLA AEROSOL JAPANESE SAKURA 175ML X 12 KLG</v>
          </cell>
        </row>
        <row r="3388">
          <cell r="B3388" t="str">
            <v>G1261004035010</v>
          </cell>
          <cell r="C3388"/>
          <cell r="D3388" t="str">
            <v>STELLA AEROSOL JAPANESE SAKURA 350ML X 12 KLG</v>
          </cell>
        </row>
        <row r="3389">
          <cell r="B3389" t="str">
            <v>G1261005017510</v>
          </cell>
          <cell r="C3389"/>
          <cell r="D3389" t="str">
            <v>STELLA AEROSOL LAVENDER 175ML X 12 KLG</v>
          </cell>
        </row>
        <row r="3390">
          <cell r="B3390" t="str">
            <v>G1261005035010</v>
          </cell>
          <cell r="C3390"/>
          <cell r="D3390" t="str">
            <v>STELLA AEROSOL LAVENDER 350ML X 12 KLG</v>
          </cell>
        </row>
        <row r="3391">
          <cell r="B3391" t="str">
            <v>G1261006017510</v>
          </cell>
          <cell r="C3391"/>
          <cell r="D3391" t="str">
            <v>STELLA AEROSOL LEMON 175ML X 12 KLG</v>
          </cell>
        </row>
        <row r="3392">
          <cell r="B3392" t="str">
            <v>G1261006035010</v>
          </cell>
          <cell r="C3392"/>
          <cell r="D3392" t="str">
            <v>STELLA AEROSOL LEMON 350ML X 12 KLG</v>
          </cell>
        </row>
        <row r="3393">
          <cell r="B3393" t="str">
            <v>G1261007040010</v>
          </cell>
          <cell r="C3393"/>
          <cell r="D3393" t="str">
            <v>STELLA AEROSOL ODOUR NETRALIZER 400ML X 12 KLG</v>
          </cell>
        </row>
        <row r="3394">
          <cell r="B3394" t="str">
            <v>G1261008014010</v>
          </cell>
          <cell r="C3394"/>
          <cell r="D3394" t="str">
            <v>STELLA AEROSOL ORANGE 140ML X 12 KLG</v>
          </cell>
        </row>
        <row r="3395">
          <cell r="B3395" t="str">
            <v>G1261008017510</v>
          </cell>
          <cell r="C3395"/>
          <cell r="D3395" t="str">
            <v>STELLA AEROSOL ORANGE 175ML X 12 KLG</v>
          </cell>
        </row>
        <row r="3396">
          <cell r="B3396" t="str">
            <v>G1261008035010</v>
          </cell>
          <cell r="C3396"/>
          <cell r="D3396" t="str">
            <v>STELLA AEROSOL ORANGE 350ML X 12 KLG</v>
          </cell>
        </row>
        <row r="3397">
          <cell r="B3397" t="str">
            <v>G1261009017510</v>
          </cell>
          <cell r="C3397"/>
          <cell r="D3397" t="str">
            <v>STELLA AEROSOL RAJA AMPAT LAGOON 175ML X 12 KLG</v>
          </cell>
        </row>
        <row r="3398">
          <cell r="B3398" t="str">
            <v>G1261009035010</v>
          </cell>
          <cell r="C3398"/>
          <cell r="D3398" t="str">
            <v>STELLA AEROSOL RAJA AMPAT LAGOON 350ML X 12 KLG</v>
          </cell>
        </row>
        <row r="3399">
          <cell r="B3399" t="str">
            <v>G1261010035010</v>
          </cell>
          <cell r="C3399"/>
          <cell r="D3399" t="str">
            <v>STELLA AEROSOL REFRESHING KENANGA 350ML X 12 KLG</v>
          </cell>
        </row>
        <row r="3400">
          <cell r="B3400" t="str">
            <v>G1261011020010</v>
          </cell>
          <cell r="C3400"/>
          <cell r="D3400" t="str">
            <v>STELLA AEROSOL ROSE 200ML X 12 KLG</v>
          </cell>
        </row>
        <row r="3401">
          <cell r="B3401" t="str">
            <v>G1261011040010</v>
          </cell>
          <cell r="C3401"/>
          <cell r="D3401" t="str">
            <v>STELLA AEROSOL ROSE 400ML X 12 KLG</v>
          </cell>
        </row>
        <row r="3402">
          <cell r="B3402" t="str">
            <v>G1261012035010</v>
          </cell>
          <cell r="C3402"/>
          <cell r="D3402" t="str">
            <v>STELLA AEROSOL WARM VERBENA 350ML X 12 KLG</v>
          </cell>
        </row>
        <row r="3403">
          <cell r="B3403" t="str">
            <v>41021000248000</v>
          </cell>
          <cell r="C3403"/>
          <cell r="D3403" t="str">
            <v>CRACKERS CREAM 36 X 243GR PACK "CK03-03601"CR04</v>
          </cell>
        </row>
        <row r="3404">
          <cell r="B3404" t="str">
            <v>K1156005025010</v>
          </cell>
          <cell r="C3404"/>
          <cell r="D3404" t="str">
            <v>KNF ESKULIN KIDS SHOWER GEL PINK 250ML X 24 BTL</v>
          </cell>
        </row>
        <row r="3405">
          <cell r="B3405" t="str">
            <v>K1242005005010</v>
          </cell>
          <cell r="C3405"/>
          <cell r="D3405" t="str">
            <v>KNF MASTER SPRAY COLOGNE RED WOOD 50ML X 36 BTL</v>
          </cell>
        </row>
        <row r="3406">
          <cell r="B3406" t="str">
            <v>G1191000001020</v>
          </cell>
          <cell r="C3406"/>
          <cell r="D3406" t="str">
            <v>MITU WETTIES ANTISEPTIC 90S X 24 BTL</v>
          </cell>
        </row>
        <row r="3407">
          <cell r="B3407" t="str">
            <v>K1156007025010</v>
          </cell>
          <cell r="C3407"/>
          <cell r="D3407" t="str">
            <v>KNF ESKULIN KIDS SHOWER GEL F CHEER 250ML X 36 BTL</v>
          </cell>
        </row>
        <row r="3408">
          <cell r="B3408" t="str">
            <v>G1261008000010</v>
          </cell>
          <cell r="C3408"/>
          <cell r="D3408" t="str">
            <v>STELLA AEROSOL MULTI PACK ORANGE 400ML X 6 KLG</v>
          </cell>
        </row>
        <row r="3409">
          <cell r="B3409" t="str">
            <v>R1022001030020</v>
          </cell>
          <cell r="C3409"/>
          <cell r="D3409" t="str">
            <v>RB DETTOL BODY WASH COOL 300ML X 24 PCH</v>
          </cell>
        </row>
        <row r="3410">
          <cell r="B3410" t="str">
            <v>R1022006030010</v>
          </cell>
          <cell r="C3410"/>
          <cell r="D3410" t="str">
            <v>RB DETTOL BODY WASH LASTING 300ML X 12 BTL</v>
          </cell>
        </row>
        <row r="3411">
          <cell r="B3411" t="str">
            <v>R1022008030010</v>
          </cell>
          <cell r="C3411"/>
          <cell r="D3411" t="str">
            <v>RB DETTOL BODY WASH ORIGINAL 300ML X 12 BTL</v>
          </cell>
        </row>
        <row r="3412">
          <cell r="B3412" t="str">
            <v>R1022002037021</v>
          </cell>
          <cell r="C3412"/>
          <cell r="D3412" t="str">
            <v>RB DETTOL BODY WASH FAMILY PROTECT 370ML X 24 PCH</v>
          </cell>
        </row>
        <row r="3413">
          <cell r="B3413" t="str">
            <v>G1263001010010</v>
          </cell>
          <cell r="C3413"/>
          <cell r="D3413" t="str">
            <v>STELLA CLIP&amp;TWIST AFTERSMOKE 100GR X 24 PCS</v>
          </cell>
        </row>
        <row r="3414">
          <cell r="B3414" t="str">
            <v>G1263002010010</v>
          </cell>
          <cell r="C3414"/>
          <cell r="D3414" t="str">
            <v>STELLA CLIP&amp;TWIST AQUA MARINE 100GR X 24 PCS</v>
          </cell>
        </row>
        <row r="3415">
          <cell r="B3415" t="str">
            <v>G1264101000010</v>
          </cell>
          <cell r="C3415"/>
          <cell r="D3415" t="str">
            <v>STELLA DAILY FRESH CAR+INDOOR AQUA X 72 PCS</v>
          </cell>
        </row>
        <row r="3416">
          <cell r="B3416" t="str">
            <v>G1264102000010</v>
          </cell>
          <cell r="C3416"/>
          <cell r="D3416" t="str">
            <v>STELLA DAILY FRESH CAR+INDOOR LILY DREAM X 72 PCS</v>
          </cell>
        </row>
        <row r="3417">
          <cell r="B3417" t="str">
            <v>G1264103000010</v>
          </cell>
          <cell r="C3417"/>
          <cell r="D3417" t="str">
            <v>STELLA DAILY FRESH CAR+INDOOR MUSK X 72 PCS</v>
          </cell>
        </row>
        <row r="3418">
          <cell r="B3418" t="str">
            <v>G1264104000010</v>
          </cell>
          <cell r="C3418"/>
          <cell r="D3418" t="str">
            <v>STELLA DAILY FRESH CAR+INDOOR ORANGE X 72 PCS</v>
          </cell>
        </row>
        <row r="3419">
          <cell r="B3419" t="str">
            <v>G1264201000010</v>
          </cell>
          <cell r="C3419"/>
          <cell r="D3419" t="str">
            <v>STELLA DAILY FRESH CAR+INDOOR MTP LILY DREAM X 72 PCS</v>
          </cell>
        </row>
        <row r="3420">
          <cell r="B3420" t="str">
            <v>G1264202000010</v>
          </cell>
          <cell r="C3420"/>
          <cell r="D3420" t="str">
            <v>STELLA DAILY FRESH CAR+INDOOR MTP ROSE KISS X 72 PCS</v>
          </cell>
        </row>
        <row r="3421">
          <cell r="B3421" t="str">
            <v>G1264203000010</v>
          </cell>
          <cell r="C3421"/>
          <cell r="D3421" t="str">
            <v>STELLA DAILY FRESH CAR+INDOOR MTP VANILLA X 72 PCS</v>
          </cell>
        </row>
        <row r="3422">
          <cell r="B3422" t="str">
            <v>G1264301000010</v>
          </cell>
          <cell r="C3422"/>
          <cell r="D3422" t="str">
            <v>STELLA DAILY FRESH INDOOR DREAM ISLAND X 72 PCS</v>
          </cell>
        </row>
        <row r="3423">
          <cell r="B3423" t="str">
            <v>G1264001000010</v>
          </cell>
          <cell r="C3423"/>
          <cell r="D3423" t="str">
            <v>STELLA DAILY FRESH GREEN FRESH X 72 PCS</v>
          </cell>
        </row>
        <row r="3424">
          <cell r="B3424" t="str">
            <v>G1264002000010</v>
          </cell>
          <cell r="C3424"/>
          <cell r="D3424" t="str">
            <v>STELLA DAILY FRESH ORANGE X 72 PCS</v>
          </cell>
        </row>
        <row r="3425">
          <cell r="B3425" t="str">
            <v>G1264003000010</v>
          </cell>
          <cell r="C3425"/>
          <cell r="D3425" t="str">
            <v>STELLA DAILY FRESH RED KISS X 72 PCS</v>
          </cell>
        </row>
        <row r="3426">
          <cell r="B3426" t="str">
            <v>G1265000002510</v>
          </cell>
          <cell r="C3426"/>
          <cell r="D3426" t="str">
            <v>STELLA DEVICE 25ML X 24 SET</v>
          </cell>
        </row>
        <row r="3427">
          <cell r="B3427" t="str">
            <v>G1266001002510</v>
          </cell>
          <cell r="C3427"/>
          <cell r="D3427" t="str">
            <v>STELLA ELECTRIC JASMINE BREEZE 25ML X 144 PCS</v>
          </cell>
        </row>
        <row r="3428">
          <cell r="B3428" t="str">
            <v>G1266002002510</v>
          </cell>
          <cell r="C3428"/>
          <cell r="D3428" t="str">
            <v>STELLA ELECTRIC LAVENDER 25ML X 144 PCS</v>
          </cell>
        </row>
        <row r="3429">
          <cell r="B3429" t="str">
            <v>G1267101000010</v>
          </cell>
          <cell r="C3429"/>
          <cell r="D3429" t="str">
            <v>STELLA FUN&amp;FRESH MULTI PACK CARAMEL MACHIATO X 144 PCS</v>
          </cell>
        </row>
        <row r="3430">
          <cell r="B3430" t="str">
            <v>G1267102000010</v>
          </cell>
          <cell r="C3430"/>
          <cell r="D3430" t="str">
            <v>STELLA FUN&amp;FRESH MULTI PACK FRUITY X 144 PCS</v>
          </cell>
        </row>
        <row r="3431">
          <cell r="B3431" t="str">
            <v>G1267103000010</v>
          </cell>
          <cell r="C3431"/>
          <cell r="D3431" t="str">
            <v>STELLA FUN&amp;FRESH MULTI PACK HAPPY DAY X 144 PCS</v>
          </cell>
        </row>
        <row r="3432">
          <cell r="B3432" t="str">
            <v>G1267104000010</v>
          </cell>
          <cell r="C3432"/>
          <cell r="D3432" t="str">
            <v>STELLA FUN&amp;FRESH MULTI PACK SAKURA BLOSSOM X 144 PCS</v>
          </cell>
        </row>
        <row r="3433">
          <cell r="B3433" t="str">
            <v>G1267001000010</v>
          </cell>
          <cell r="C3433"/>
          <cell r="D3433" t="str">
            <v>STELLA FUN&amp;FRESH CARAMEL MACHIATO X 144 PCS</v>
          </cell>
        </row>
        <row r="3434">
          <cell r="B3434" t="str">
            <v>G1267002000010</v>
          </cell>
          <cell r="C3434"/>
          <cell r="D3434" t="str">
            <v>STELLA FUN&amp;FRESH FRUITY X 144 PCS</v>
          </cell>
        </row>
        <row r="3435">
          <cell r="B3435" t="str">
            <v>G1267003000010</v>
          </cell>
          <cell r="C3435"/>
          <cell r="D3435" t="str">
            <v>STELLA FUN&amp;FRESH HAPPY DAY X 144 PCS</v>
          </cell>
        </row>
        <row r="3436">
          <cell r="B3436" t="str">
            <v>G1267004000010</v>
          </cell>
          <cell r="C3436"/>
          <cell r="D3436" t="str">
            <v>STELLA FUN&amp;FRESH ICED SENSATION X 144 PCS</v>
          </cell>
        </row>
        <row r="3437">
          <cell r="B3437" t="str">
            <v>G1267005000010</v>
          </cell>
          <cell r="C3437"/>
          <cell r="D3437" t="str">
            <v>STELLA FUN&amp;FRESH SAKURA BLOSSOM X 144 PCS</v>
          </cell>
        </row>
        <row r="3438">
          <cell r="B3438" t="str">
            <v>G1268006000010</v>
          </cell>
          <cell r="C3438"/>
          <cell r="D3438" t="str">
            <v>STELLA HANG&amp;FLIP AQUA REFLECTION X 24 PCS</v>
          </cell>
        </row>
        <row r="3439">
          <cell r="B3439" t="str">
            <v>G1268007000010</v>
          </cell>
          <cell r="C3439"/>
          <cell r="D3439" t="str">
            <v>STELLA HANG&amp;FLIP JASMINE FLOW X 24 PCS</v>
          </cell>
        </row>
        <row r="3440">
          <cell r="B3440" t="str">
            <v>G1269001007010</v>
          </cell>
          <cell r="C3440"/>
          <cell r="D3440" t="str">
            <v>STELLA SKYLINE DRAGON 70ML X 24 PCS</v>
          </cell>
        </row>
        <row r="3441">
          <cell r="B3441" t="str">
            <v>G1290100000010</v>
          </cell>
          <cell r="C3441"/>
          <cell r="D3441" t="str">
            <v>STELLA POCKET BATHROOM MULTI PACK X 18 BOX</v>
          </cell>
        </row>
        <row r="3442">
          <cell r="B3442" t="str">
            <v>G1290001000020</v>
          </cell>
          <cell r="C3442"/>
          <cell r="D3442" t="str">
            <v>STELLA POCKET BATHROOM BLUE X 72 PCS</v>
          </cell>
        </row>
        <row r="3443">
          <cell r="B3443" t="str">
            <v>G1290002000020</v>
          </cell>
          <cell r="C3443"/>
          <cell r="D3443" t="str">
            <v>STELLA POCKET BATHROOM EXOTIC FRUIT X 72 PCS</v>
          </cell>
        </row>
        <row r="3444">
          <cell r="B3444" t="str">
            <v>G1290003000020</v>
          </cell>
          <cell r="C3444"/>
          <cell r="D3444" t="str">
            <v>STELLA POCKET BATHROOM GREEN X 72 PCS</v>
          </cell>
        </row>
        <row r="3445">
          <cell r="B3445" t="str">
            <v>G1290004000020</v>
          </cell>
          <cell r="C3445"/>
          <cell r="D3445" t="str">
            <v>STELLA POCKET BATHROOM LUXURIOS FLOWER X 72 PCS</v>
          </cell>
        </row>
        <row r="3446">
          <cell r="B3446" t="str">
            <v>G1290005000020</v>
          </cell>
          <cell r="C3446"/>
          <cell r="D3446" t="str">
            <v>STELLA POCKET BATHROOM ORANGE X 72 PCS</v>
          </cell>
        </row>
        <row r="3447">
          <cell r="B3447" t="str">
            <v>G1290006000020</v>
          </cell>
          <cell r="C3447"/>
          <cell r="D3447" t="str">
            <v>STELLA POCKET BATHROOM PURPLE X 72 PCS</v>
          </cell>
        </row>
        <row r="3448">
          <cell r="B3448" t="str">
            <v>G1290007000020</v>
          </cell>
          <cell r="C3448"/>
          <cell r="D3448" t="str">
            <v>STELLA POCKET BATHROOM FRESH GREEN X 72 PCS</v>
          </cell>
        </row>
        <row r="3449">
          <cell r="B3449" t="str">
            <v>G1271101004010</v>
          </cell>
          <cell r="C3449"/>
          <cell r="D3449" t="str">
            <v>STELLA MATIC MINI REFILL CAFFE LATTE 40ML X 24 KLG</v>
          </cell>
        </row>
        <row r="3450">
          <cell r="B3450" t="str">
            <v>G1271102004010</v>
          </cell>
          <cell r="C3450"/>
          <cell r="D3450" t="str">
            <v>STELLA MATIC MINI REFILL DREAM ISLAND 40ML X 24 KLG</v>
          </cell>
        </row>
        <row r="3451">
          <cell r="B3451" t="str">
            <v>G1271103004010</v>
          </cell>
          <cell r="C3451"/>
          <cell r="D3451" t="str">
            <v>STELLA MATIC MINI REFILL GREEN FANTASY 40ML X 24 KLG</v>
          </cell>
        </row>
        <row r="3452">
          <cell r="B3452" t="str">
            <v>G1271104004010</v>
          </cell>
          <cell r="C3452"/>
          <cell r="D3452" t="str">
            <v>STELLA MATIC MINI REFILL TROPICAL BREEZE 40ML X 24 KLG</v>
          </cell>
        </row>
        <row r="3453">
          <cell r="B3453" t="str">
            <v>G1271201000010</v>
          </cell>
          <cell r="C3453"/>
          <cell r="D3453" t="str">
            <v>STELLA MATIC MINI SET CAFFE LATTE X 24 KLG</v>
          </cell>
        </row>
        <row r="3454">
          <cell r="B3454" t="str">
            <v>G1271202000010</v>
          </cell>
          <cell r="C3454"/>
          <cell r="D3454" t="str">
            <v>STELLA MATIC MINI SET GREEN FANTASY X 24 KLG</v>
          </cell>
        </row>
        <row r="3455">
          <cell r="B3455" t="str">
            <v>G1272100000010</v>
          </cell>
          <cell r="C3455"/>
          <cell r="D3455" t="str">
            <v>STELLA MATIC PARFUMIST SMART SET X 12 PCS</v>
          </cell>
        </row>
        <row r="3456">
          <cell r="B3456" t="str">
            <v>G1270101016010</v>
          </cell>
          <cell r="C3456"/>
          <cell r="D3456" t="str">
            <v>STELLA MATIC REFILL APPLE 160ML X 12 KLG</v>
          </cell>
        </row>
        <row r="3457">
          <cell r="B3457" t="str">
            <v>G1270102016010</v>
          </cell>
          <cell r="C3457"/>
          <cell r="D3457" t="str">
            <v>STELLA MATIC REFILL BLOOMING JASMINE 160ML X 12 KLG</v>
          </cell>
        </row>
        <row r="3458">
          <cell r="B3458" t="str">
            <v>G1270103016010</v>
          </cell>
          <cell r="C3458"/>
          <cell r="D3458" t="str">
            <v>STELLA MATIC REFILL CAFFE LATTE 160ML X 12 KLG</v>
          </cell>
        </row>
        <row r="3459">
          <cell r="B3459" t="str">
            <v>G1270105016010</v>
          </cell>
          <cell r="C3459"/>
          <cell r="D3459" t="str">
            <v>STELLA MATIC REFILL GREEN FANTASY 160ML X 12 KLG</v>
          </cell>
        </row>
        <row r="3460">
          <cell r="B3460" t="str">
            <v>G1270104022510</v>
          </cell>
          <cell r="C3460"/>
          <cell r="D3460" t="str">
            <v>STELLA MATIC REFILL FLORAL CITRUS 225ML X 12 KLG</v>
          </cell>
        </row>
        <row r="3461">
          <cell r="B3461" t="str">
            <v>G1270106016010</v>
          </cell>
          <cell r="C3461"/>
          <cell r="D3461" t="str">
            <v>STELLA MATIC REFILL JAPANESE SAKURA 160ML X 12 KLG</v>
          </cell>
        </row>
        <row r="3462">
          <cell r="B3462" t="str">
            <v>G1270107016010</v>
          </cell>
          <cell r="C3462"/>
          <cell r="D3462" t="str">
            <v>STELLA MATIC REFILL LAVENDER 160ML X 12 KLG</v>
          </cell>
        </row>
        <row r="3463">
          <cell r="B3463" t="str">
            <v>K1156008025010</v>
          </cell>
          <cell r="C3463"/>
          <cell r="D3463" t="str">
            <v>KNF ESKULIN KIDS SHOWER GEL F.FRESH 250ML X 36 BTL</v>
          </cell>
        </row>
        <row r="3464">
          <cell r="B3464" t="str">
            <v>G1270108016010</v>
          </cell>
          <cell r="C3464"/>
          <cell r="D3464" t="str">
            <v>STELLA MATIC REFILL LEMON 160ML X 12 KLG</v>
          </cell>
        </row>
        <row r="3465">
          <cell r="B3465" t="str">
            <v>G1270109016010</v>
          </cell>
          <cell r="C3465"/>
          <cell r="D3465" t="str">
            <v>STELLA MATIC REFILL ORANGE 160ML X 12 KLG</v>
          </cell>
        </row>
        <row r="3466">
          <cell r="B3466" t="str">
            <v>G1270110016010</v>
          </cell>
          <cell r="C3466"/>
          <cell r="D3466" t="str">
            <v>STELLA MATIC REFILL RAJA AMPAT LAGOON 160ML X 12 KLG</v>
          </cell>
        </row>
        <row r="3467">
          <cell r="B3467" t="str">
            <v>G1270111016010</v>
          </cell>
          <cell r="C3467"/>
          <cell r="D3467" t="str">
            <v>STELLA MATIC REFILL ROYAL KENANGA 160ML X 12 KLG</v>
          </cell>
        </row>
        <row r="3468">
          <cell r="B3468" t="str">
            <v>G1270112016010</v>
          </cell>
          <cell r="C3468"/>
          <cell r="D3468" t="str">
            <v>STELLA MATIC REFILL WARM VERBENA 160ML X 12 KLG</v>
          </cell>
        </row>
        <row r="3469">
          <cell r="B3469" t="str">
            <v>G1270113016010</v>
          </cell>
          <cell r="C3469"/>
          <cell r="D3469" t="str">
            <v>STELLA MATIC REFILL WILD FLOWER 160ML X 12 KLG</v>
          </cell>
        </row>
        <row r="3470">
          <cell r="B3470" t="str">
            <v>G1270201016010</v>
          </cell>
          <cell r="C3470"/>
          <cell r="D3470" t="str">
            <v>STELLA MATIC REFILL MULTI PACK APPLE 160ML X 6 KLG</v>
          </cell>
        </row>
        <row r="3471">
          <cell r="B3471" t="str">
            <v>G1270202016010</v>
          </cell>
          <cell r="C3471"/>
          <cell r="D3471" t="str">
            <v>STELLA MATIC REFILL MULTI PACK CAFFE LATTE 160ML X 6 KLG</v>
          </cell>
        </row>
        <row r="3472">
          <cell r="B3472" t="str">
            <v>G1270203016010</v>
          </cell>
          <cell r="C3472"/>
          <cell r="D3472" t="str">
            <v>STELLA MATIC REFILL MULTI PACK GREEN FANTASY 160ML X 6 KLG</v>
          </cell>
        </row>
        <row r="3473">
          <cell r="B3473" t="str">
            <v>G1270204016010</v>
          </cell>
          <cell r="C3473"/>
          <cell r="D3473" t="str">
            <v>STELLA MATIC REFILL MULTI PACK JAPANESE SAKURA 160ML X 6 KLG</v>
          </cell>
        </row>
        <row r="3474">
          <cell r="B3474" t="str">
            <v>G1270205016010</v>
          </cell>
          <cell r="C3474"/>
          <cell r="D3474" t="str">
            <v>STELLA MATIC REFILL MULTI PACK LAVENDER 160ML X 6 KLG</v>
          </cell>
        </row>
        <row r="3475">
          <cell r="B3475" t="str">
            <v>G1270206016010</v>
          </cell>
          <cell r="C3475"/>
          <cell r="D3475" t="str">
            <v>STELLA MATIC REFILL MULTI PACK ORANGE 160ML X 6 KLG</v>
          </cell>
        </row>
        <row r="3476">
          <cell r="B3476" t="str">
            <v>G1270300000010</v>
          </cell>
          <cell r="C3476"/>
          <cell r="D3476" t="str">
            <v>STELLA MATIC SET X 12 BOX</v>
          </cell>
        </row>
        <row r="3477">
          <cell r="B3477" t="str">
            <v>G1280101000010</v>
          </cell>
          <cell r="C3477"/>
          <cell r="D3477" t="str">
            <v>STELLA MIST DIFFUSER REFILL LEMON X 12 PCS</v>
          </cell>
        </row>
        <row r="3478">
          <cell r="B3478" t="str">
            <v>G1280201000010</v>
          </cell>
          <cell r="C3478"/>
          <cell r="D3478" t="str">
            <v>STELLA MIST DIFFUSER SET LEMON X 6 PCS</v>
          </cell>
        </row>
        <row r="3479">
          <cell r="B3479" t="str">
            <v>G1301000000010</v>
          </cell>
          <cell r="C3479"/>
          <cell r="D3479" t="str">
            <v>SUSEMI SABUT POLOS X 576 PCS</v>
          </cell>
        </row>
        <row r="3480">
          <cell r="B3480" t="str">
            <v>G1302000000010</v>
          </cell>
          <cell r="C3480"/>
          <cell r="D3480" t="str">
            <v>SUSEMI SABUT SPON X 288 PCS</v>
          </cell>
        </row>
        <row r="3481">
          <cell r="B3481" t="str">
            <v>G1303000004010</v>
          </cell>
          <cell r="C3481"/>
          <cell r="D3481" t="str">
            <v>SUSEMI SABUT STAINLESS 40GR X 72 PCS</v>
          </cell>
        </row>
        <row r="3482">
          <cell r="B3482" t="str">
            <v>G1303100000010</v>
          </cell>
          <cell r="C3482"/>
          <cell r="D3482" t="str">
            <v>SUSEMI SABUT STAINLESS PAPAN X 432 PCS</v>
          </cell>
        </row>
        <row r="3483">
          <cell r="B3483" t="str">
            <v>G1172001002520</v>
          </cell>
          <cell r="C3483"/>
          <cell r="D3483" t="str">
            <v>MITU BABY WIPES F&amp;C BLOOMING CHERRY 25S X 72 RCG</v>
          </cell>
        </row>
        <row r="3484">
          <cell r="B3484" t="str">
            <v>G1011000001510</v>
          </cell>
          <cell r="C3484"/>
          <cell r="D3484" t="str">
            <v>AUTOSOL METAL POLISH 15GR X 144 TUBE</v>
          </cell>
        </row>
        <row r="3485">
          <cell r="B3485" t="str">
            <v>G1201008000010</v>
          </cell>
          <cell r="C3485"/>
          <cell r="D3485" t="str">
            <v>NYU CREME HAIR COLOUR CHERRY RED + BLEACH X 24 BOX</v>
          </cell>
        </row>
        <row r="3486">
          <cell r="B3486" t="str">
            <v>G1201010000010</v>
          </cell>
          <cell r="C3486"/>
          <cell r="D3486" t="str">
            <v>NYU CREME HAIR COLOUR COPPERY BROWN + BLEACH X 24 BOX</v>
          </cell>
        </row>
        <row r="3487">
          <cell r="B3487" t="str">
            <v>G1226002000010</v>
          </cell>
          <cell r="C3487"/>
          <cell r="D3487" t="str">
            <v>POLYTEX SPON SERBAGUNA X 144 PCS</v>
          </cell>
        </row>
        <row r="3488">
          <cell r="B3488" t="str">
            <v>G1262102004211</v>
          </cell>
          <cell r="C3488"/>
          <cell r="D3488" t="str">
            <v>STELLA ALL IN ONE MULTI PACK LAVENDER 42GR X 18 PCS 3+1</v>
          </cell>
        </row>
        <row r="3489">
          <cell r="B3489" t="str">
            <v>G1262103004211</v>
          </cell>
          <cell r="C3489"/>
          <cell r="D3489" t="str">
            <v>STELLA ALL IN ONE MULTI PACK LEMON 42GR X 18 PCS 3+1</v>
          </cell>
        </row>
        <row r="3490">
          <cell r="B3490" t="str">
            <v>G1262104004211</v>
          </cell>
          <cell r="C3490"/>
          <cell r="D3490" t="str">
            <v>STELLA ALL IN ONE MULTI PACK ORANGE 42GR X 18 PCS 3+1</v>
          </cell>
        </row>
        <row r="3491">
          <cell r="B3491" t="str">
            <v>G1262104004212</v>
          </cell>
          <cell r="C3491"/>
          <cell r="D3491" t="str">
            <v>STELLA ALL IN ONE MULTI PACK ORANGE 42GR X 18 PCS BANDED</v>
          </cell>
        </row>
        <row r="3492">
          <cell r="B3492" t="str">
            <v>G1262001004211</v>
          </cell>
          <cell r="C3492"/>
          <cell r="D3492" t="str">
            <v>STELLA ALL IN ONE APPLE 42GR X 72 PCS BANDED</v>
          </cell>
        </row>
        <row r="3493">
          <cell r="B3493" t="str">
            <v>G1262001004210</v>
          </cell>
          <cell r="C3493"/>
          <cell r="D3493" t="str">
            <v>STELLA ALL IN ONE APPLE 42GR X 72 PCS</v>
          </cell>
        </row>
        <row r="3494">
          <cell r="B3494" t="str">
            <v>G1262003004211</v>
          </cell>
          <cell r="C3494"/>
          <cell r="D3494" t="str">
            <v>STELLA ALL IN ONE BOUGENVILLE 42GR X 72 PCS BANDED</v>
          </cell>
        </row>
        <row r="3495">
          <cell r="B3495" t="str">
            <v>G1262002004211</v>
          </cell>
          <cell r="C3495"/>
          <cell r="D3495" t="str">
            <v>STELLA ALL IN ONE BLOOMING JASMINE 42GR X 72 PCS BANDED</v>
          </cell>
        </row>
        <row r="3496">
          <cell r="B3496" t="str">
            <v>G1262002004210</v>
          </cell>
          <cell r="C3496"/>
          <cell r="D3496" t="str">
            <v>STELLA ALL IN ONE BLOOMING JASMINE 42GR X 72 PCS</v>
          </cell>
        </row>
        <row r="3497">
          <cell r="B3497" t="str">
            <v>G1262003004210</v>
          </cell>
          <cell r="C3497"/>
          <cell r="D3497" t="str">
            <v>STELLA ALL IN ONE BOUGENVILLE 42GR X 72 PCS</v>
          </cell>
        </row>
        <row r="3498">
          <cell r="B3498" t="str">
            <v>G1262004004211</v>
          </cell>
          <cell r="C3498"/>
          <cell r="D3498" t="str">
            <v>STELLA ALL IN ONE CAFFE LATTE 42GR X 72 PCS BANDED</v>
          </cell>
        </row>
        <row r="3499">
          <cell r="B3499" t="str">
            <v>G1262004004210</v>
          </cell>
          <cell r="C3499"/>
          <cell r="D3499" t="str">
            <v>STELLA ALL IN ONE CAFFE LATTE 42GR X 72 PCS</v>
          </cell>
        </row>
        <row r="3500">
          <cell r="B3500" t="str">
            <v>G1262005004211</v>
          </cell>
          <cell r="C3500"/>
          <cell r="D3500" t="str">
            <v>STELLA ALL IN ONE LAVENDER 42GR X 72 PCS BANDED</v>
          </cell>
        </row>
        <row r="3501">
          <cell r="B3501" t="str">
            <v>G1262005004210</v>
          </cell>
          <cell r="C3501"/>
          <cell r="D3501" t="str">
            <v>STELLA ALL IN ONE LAVENDER 42GR X 72 PCS</v>
          </cell>
        </row>
        <row r="3502">
          <cell r="B3502" t="str">
            <v>G1262006004211</v>
          </cell>
          <cell r="C3502"/>
          <cell r="D3502" t="str">
            <v>STELLA ALL IN ONE LEMON 42GR X 72 PCS BANDED</v>
          </cell>
        </row>
        <row r="3503">
          <cell r="B3503" t="str">
            <v>G1262006004210</v>
          </cell>
          <cell r="C3503"/>
          <cell r="D3503" t="str">
            <v>STELLA ALL IN ONE LEMON 42GR X 72 PCS</v>
          </cell>
        </row>
        <row r="3504">
          <cell r="B3504" t="str">
            <v>G1262007004210</v>
          </cell>
          <cell r="C3504"/>
          <cell r="D3504" t="str">
            <v>STELLA ALL IN ONE LIME 42GR X 72 PCS</v>
          </cell>
        </row>
        <row r="3505">
          <cell r="B3505" t="str">
            <v>G1262008004211</v>
          </cell>
          <cell r="C3505"/>
          <cell r="D3505" t="str">
            <v>STELLA ALL IN ONE ORANGE 42GR X 72 PCS BANDED</v>
          </cell>
        </row>
        <row r="3506">
          <cell r="B3506" t="str">
            <v>G1262008004210</v>
          </cell>
          <cell r="C3506"/>
          <cell r="D3506" t="str">
            <v>STELLA ALL IN ONE ORANGE 42GR X 72 PCS</v>
          </cell>
        </row>
        <row r="3507">
          <cell r="B3507" t="str">
            <v>G1262009004211</v>
          </cell>
          <cell r="C3507"/>
          <cell r="D3507" t="str">
            <v>STELLA ALL IN ONE SENSATION 42GR X 72 PCS BANDED</v>
          </cell>
        </row>
        <row r="3508">
          <cell r="B3508" t="str">
            <v>G1262009004210</v>
          </cell>
          <cell r="C3508"/>
          <cell r="D3508" t="str">
            <v>STELLA ALL IN ONE SENSATION 42GR X 72 PCS</v>
          </cell>
        </row>
        <row r="3509">
          <cell r="B3509" t="str">
            <v>G1264105000010</v>
          </cell>
          <cell r="C3509"/>
          <cell r="D3509" t="str">
            <v>STELLA DAILY FRESH CAR+INDOOR ROSE KISS X 72 PCS</v>
          </cell>
        </row>
        <row r="3510">
          <cell r="B3510" t="str">
            <v>G1264106000010</v>
          </cell>
          <cell r="C3510"/>
          <cell r="D3510" t="str">
            <v>STELLA DAILY FRESH CAR+INDOOR VANILLA X 72 PCS</v>
          </cell>
        </row>
        <row r="3511">
          <cell r="B3511" t="str">
            <v>R1022003072021</v>
          </cell>
          <cell r="C3511"/>
          <cell r="D3511" t="str">
            <v>RB DETTOL BODY WASH FRESH 720ML X 6 PCH BANDED</v>
          </cell>
        </row>
        <row r="3512">
          <cell r="B3512" t="str">
            <v>A1120006013010N</v>
          </cell>
          <cell r="C3512"/>
          <cell r="D3512" t="str">
            <v>ABC SAMBAL ASLI MT2406 130 ML X 48 BTL</v>
          </cell>
        </row>
        <row r="3513">
          <cell r="B3513" t="str">
            <v>K1242004005010</v>
          </cell>
          <cell r="C3513"/>
          <cell r="D3513" t="str">
            <v>KNF MASTER SPRAY COLOGNE GREEN FOUGERE 50ML X 36 BTL</v>
          </cell>
        </row>
        <row r="3514">
          <cell r="B3514" t="str">
            <v>13111010000000</v>
          </cell>
          <cell r="C3514"/>
          <cell r="D3514" t="str">
            <v>KEY CHAIN LIGHT JEEP 96 PACK "KC01"</v>
          </cell>
        </row>
        <row r="3515">
          <cell r="B3515" t="str">
            <v>R1022002072021</v>
          </cell>
          <cell r="C3515"/>
          <cell r="D3515" t="str">
            <v>RB DETTOL BODY WASH FAMILY PROTECT 720ML X 6 PCH BANDED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18.605913310188" createdVersion="8" refreshedVersion="6" minRefreshableVersion="3" recordCount="906" xr:uid="{14271D16-06CD-49A1-81CD-A428F8521F54}">
  <cacheSource type="worksheet">
    <worksheetSource name="Table43"/>
  </cacheSource>
  <cacheFields count="71">
    <cacheField name="CONCATENATE MAPPING" numFmtId="0">
      <sharedItems/>
    </cacheField>
    <cacheField name="No. Urut_x000a_Item Sama" numFmtId="0">
      <sharedItems containsString="0" containsBlank="1" containsNumber="1" containsInteger="1" minValue="1" maxValue="11"/>
    </cacheField>
    <cacheField name="NO" numFmtId="0">
      <sharedItems containsBlank="1"/>
    </cacheField>
    <cacheField name="Kode Pcpl" numFmtId="0">
      <sharedItems containsMixedTypes="1" containsNumber="1" containsInteger="1" minValue="10002" maxValue="191703000" count="2045">
        <n v="3121445"/>
        <n v="3055580"/>
        <s v="ID020064"/>
        <n v="3171295"/>
        <n v="3166934"/>
        <n v="3119258"/>
        <n v="3331432"/>
        <n v="3171286"/>
        <n v="3166924"/>
        <n v="3060311"/>
        <n v="3087451"/>
        <s v="ID8195121M"/>
        <n v="3031726"/>
        <s v="ID8099810M"/>
        <s v="ID0344249M"/>
        <s v="ID8088690M"/>
        <n v="3300517"/>
        <n v="3170933"/>
        <n v="3147626"/>
        <n v="3170945"/>
        <n v="3166937"/>
        <n v="3148248"/>
        <n v="3166942"/>
        <n v="3060668"/>
        <n v="3087594"/>
        <s v="ID8195069M"/>
        <n v="3031729"/>
        <s v="ID8162950"/>
        <s v="ID8162950M"/>
        <n v="3166975"/>
        <n v="3331433"/>
        <n v="3119259"/>
        <n v="3238406"/>
        <n v="3224742"/>
        <n v="3166958"/>
        <n v="3083294"/>
        <n v="3238701"/>
        <n v="3061093"/>
        <n v="3224745"/>
        <n v="3087035"/>
        <s v="ID8208591"/>
        <s v="ID8046692M"/>
        <s v="ID8099814M"/>
        <s v="ID8195137M"/>
        <s v="ID0344251M"/>
        <s v="ID8088692M"/>
        <n v="3193502"/>
        <n v="3193501"/>
        <n v="3337511"/>
        <n v="3346278"/>
        <n v="3347342"/>
        <n v="3205578"/>
        <n v="3171290"/>
        <n v="3166920"/>
        <n v="3060315"/>
        <n v="3087442"/>
        <n v="3031521"/>
        <s v="ID8195124M"/>
        <s v="ID8101185M"/>
        <s v="ID0344283"/>
        <s v="ID0344283M"/>
        <s v="ID8086777M"/>
        <n v="3171288"/>
        <n v="3166930"/>
        <n v="3241018"/>
        <n v="3060310"/>
        <n v="3087454"/>
        <n v="3046064"/>
        <n v="3031513"/>
        <s v="ID8195118M"/>
        <n v="3040220"/>
        <s v="ID8101184M"/>
        <s v="ID0344271M"/>
        <s v="ID8017222"/>
        <s v="ID8086775M"/>
        <n v="3303377"/>
        <n v="3322938"/>
        <n v="3300518"/>
        <n v="3327493"/>
        <n v="3205580"/>
        <n v="3170941"/>
        <n v="3060214"/>
        <n v="3087462"/>
        <s v="ID8195111M"/>
        <n v="3031522"/>
        <s v="ID8101180M"/>
        <s v="ID0344284"/>
        <s v="ID0344284M"/>
        <s v="ID8086773M"/>
        <n v="3170952"/>
        <n v="3241019"/>
        <n v="3060226"/>
        <n v="3046065"/>
        <s v="ID8195107M"/>
        <n v="3031514"/>
        <n v="3040221"/>
        <s v="ID8101179M"/>
        <s v="ID0344272"/>
        <s v="ID0344272M"/>
        <s v="ID8017227"/>
        <s v="ID8086766M"/>
        <s v="ID8166036"/>
        <n v="3303380"/>
        <n v="3166944"/>
        <n v="3241020"/>
        <n v="3089727"/>
        <s v="ID8195066M"/>
        <n v="3031516"/>
        <n v="3046067"/>
        <n v="3040223"/>
        <n v="8162948"/>
        <s v="ID8162948M"/>
        <n v="3327358"/>
        <n v="3341789"/>
        <n v="3341912"/>
        <n v="3166960"/>
        <n v="3240714"/>
        <n v="3083255"/>
        <n v="3058676"/>
        <n v="3238702"/>
        <n v="3061092"/>
        <n v="3224747"/>
        <n v="3087037"/>
        <n v="3040219"/>
        <n v="3046059"/>
        <s v="ID8166035"/>
        <s v="ID8208586"/>
        <s v="ID8046687M"/>
        <s v="ID8101182M"/>
        <s v="ID8195133M"/>
        <s v="ID0344281M"/>
        <s v="ID8017238"/>
        <s v="ID8086778M"/>
        <n v="3303378"/>
        <n v="3346280"/>
        <n v="3170971"/>
        <n v="3241032"/>
        <n v="3088941"/>
        <n v="3060639"/>
        <n v="3046066"/>
        <s v="ID8195084M"/>
        <n v="3031515"/>
        <n v="3040222"/>
        <s v="ID8053182M"/>
        <s v="ID8101170M"/>
        <s v="ID8166033"/>
        <s v="ID8086747M"/>
        <n v="3346279"/>
        <n v="3180048"/>
        <n v="3241033"/>
        <n v="3337512"/>
        <n v="3088980"/>
        <n v="3060910"/>
        <n v="3059600"/>
        <n v="3046060"/>
        <s v="ID8195053M"/>
        <n v="3031517"/>
        <n v="3040224"/>
        <s v="ID8101175M"/>
        <s v="ID8166032"/>
        <n v="3337515"/>
        <n v="3327357"/>
        <n v="3231609"/>
        <n v="3139842"/>
        <n v="3166914"/>
        <n v="3087066"/>
        <n v="3339119"/>
        <n v="3303382"/>
        <n v="3226051"/>
        <n v="3087453"/>
        <n v="3166928"/>
        <n v="3171287"/>
        <n v="3072649"/>
        <n v="3060313"/>
        <s v="ID8166034"/>
        <s v="ID8195120M"/>
        <n v="3042283"/>
        <n v="3031557"/>
        <s v="ID8096565"/>
        <s v="ID8096565M"/>
        <s v="ID0343839"/>
        <s v="ID0343839M"/>
        <s v="ID8086721"/>
        <s v="ID8086721M"/>
        <n v="8201505"/>
        <s v="ID8201505M"/>
        <n v="3226039"/>
        <n v="3170949"/>
        <n v="3087587"/>
        <n v="3072650"/>
        <n v="3060222"/>
        <n v="3031555"/>
        <n v="3042265"/>
        <s v="ID8195108M"/>
        <s v="ID8096567M"/>
        <s v="ID0343841"/>
        <s v="ID0343841M"/>
        <s v="ID8086718"/>
        <s v="ID8086718M"/>
        <n v="8201504"/>
        <s v="ID8201504M"/>
        <n v="3226040"/>
        <n v="3166903"/>
        <n v="3060319"/>
        <n v="3088965"/>
        <n v="3175587"/>
        <n v="3072660"/>
        <s v="ID8195076M"/>
        <n v="3032585"/>
        <n v="3042271"/>
        <s v="ID8096559M"/>
        <s v="ID0343835M"/>
        <s v="ID8086707M"/>
        <n v="8203478"/>
        <n v="3303381"/>
        <n v="3226053"/>
        <n v="3166943"/>
        <n v="3072652"/>
        <n v="3060666"/>
        <n v="3087595"/>
        <s v="ID8195067M"/>
        <n v="3031553"/>
        <n v="3042269"/>
        <s v="ID8162952"/>
        <s v="ID8162952M"/>
        <n v="8201502"/>
        <s v="ID8201502M"/>
        <s v="ID8201508M"/>
        <n v="3303384"/>
        <n v="3226670"/>
        <n v="3087036"/>
        <n v="3166959"/>
        <n v="3083291"/>
        <n v="3072648"/>
        <n v="3238704"/>
        <n v="3061111"/>
        <n v="3061091"/>
        <n v="3061107"/>
        <n v="3224746"/>
        <n v="3042261"/>
        <s v="ID8208588M"/>
        <s v="ID8046689M"/>
        <s v="ID8096569M"/>
        <s v="ID0343843M"/>
        <s v="ID8086725M"/>
        <s v="ID8201506M"/>
        <s v="3226670B"/>
        <n v="3226052"/>
        <n v="3088940"/>
        <n v="3170964"/>
        <n v="3072664"/>
        <n v="3060640"/>
        <s v="ID8195089M"/>
        <n v="3031554"/>
        <n v="3042267"/>
        <s v="ID8097636M"/>
        <n v="8201503"/>
        <s v="ID8201503M"/>
        <n v="3303383"/>
        <n v="3226038"/>
        <n v="3088970"/>
        <n v="3182834"/>
        <n v="3337509"/>
        <n v="3072665"/>
        <n v="3060913"/>
        <s v="ID8195042M"/>
        <n v="3031551"/>
        <n v="3042273"/>
        <s v="ID8096561M"/>
        <s v="ID0343834M"/>
        <s v="ID8086712M"/>
        <n v="8201499"/>
        <n v="3303379"/>
        <n v="3226054"/>
        <n v="3337514"/>
        <n v="3179981"/>
        <n v="3072666"/>
        <n v="3088979"/>
        <n v="3060842"/>
        <s v="ID8195056M"/>
        <n v="3031552"/>
        <n v="3042277"/>
        <s v="ID8096563M"/>
        <s v="ID0343837"/>
        <s v="ID0343837M"/>
        <s v="ID8086714"/>
        <s v="ID8086714M"/>
        <n v="8201501"/>
        <s v="ID8201501M"/>
        <n v="3303385"/>
        <n v="3279341"/>
        <n v="3171285"/>
        <n v="3166932"/>
        <n v="3060312"/>
        <n v="3089721"/>
        <n v="3031605"/>
        <n v="3046054"/>
        <s v="ID8195117M"/>
        <n v="3040208"/>
        <s v="ID8046663"/>
        <s v="ID8046663M"/>
        <s v="ID8123279"/>
        <s v="ID8070526"/>
        <s v="ID8096601M"/>
        <s v="ID8151091"/>
        <s v="ID8166042"/>
        <s v="ID0344253M"/>
        <s v="ID8089141"/>
        <s v="ID8089141M"/>
        <n v="3279345"/>
        <n v="3170955"/>
        <n v="3060228"/>
        <n v="3087590"/>
        <n v="3046055"/>
        <s v="ID8195106M"/>
        <n v="3031606"/>
        <n v="3040212"/>
        <s v="ID8151090"/>
        <s v="ID8046659"/>
        <s v="ID8046659M"/>
        <s v="ID8070524"/>
        <s v="ID8123277"/>
        <s v="ID8096606M"/>
        <s v="ID8166044"/>
        <s v="ID0344255M"/>
        <s v="ID8089143"/>
        <s v="ID8089143M"/>
        <n v="3279349"/>
        <n v="3166948"/>
        <n v="3060665"/>
        <n v="3087596"/>
        <n v="3046057"/>
        <s v="ID8195064M"/>
        <n v="3031608"/>
        <n v="3040215"/>
        <s v="ID8162946"/>
        <s v="ID8162946M"/>
        <n v="3205624"/>
        <n v="3279342"/>
        <n v="3166973"/>
        <n v="3083293"/>
        <n v="3238703"/>
        <n v="3224748"/>
        <n v="3087038"/>
        <s v="ID8208583"/>
        <n v="3040206"/>
        <s v="ID8046665M"/>
        <s v="ID8151092"/>
        <s v="ID8096610M"/>
        <s v="ID8166043"/>
        <s v="ID8195131M"/>
        <s v="ID0344256M"/>
        <s v="ID8089145M"/>
        <n v="3279347"/>
        <n v="3173444"/>
        <n v="3088962"/>
        <n v="3060638"/>
        <n v="3046056"/>
        <s v="ID8195083M"/>
        <n v="3031607"/>
        <n v="3040214"/>
        <s v="ID8121204"/>
        <s v="ID8121204M"/>
        <s v="ID8151087"/>
        <s v="ID8166041"/>
        <s v="ID8121206"/>
        <s v="ID8121206M"/>
        <n v="3279348"/>
        <n v="3180374"/>
        <n v="3337513"/>
        <n v="3088981"/>
        <n v="3060919"/>
        <n v="3046061"/>
        <s v="ID8195052M"/>
        <n v="3031609"/>
        <n v="3040216"/>
        <s v="ID8046662"/>
        <s v="ID8046662M"/>
        <s v="ID8070523"/>
        <s v="ID8123275"/>
        <s v="ID8096593M"/>
        <s v="ID8151086"/>
        <s v="ID8166040"/>
        <s v="ID0344238M"/>
        <s v="ID8089138"/>
        <s v="ID8089138M"/>
        <n v="3182835"/>
        <n v="3279343"/>
        <n v="3166906"/>
        <n v="3088969"/>
        <n v="3185034"/>
        <n v="3086300"/>
        <n v="3062482"/>
        <n v="3031798"/>
        <n v="3045729"/>
        <s v="ID8101892"/>
        <s v="ID0307897"/>
        <n v="3180820"/>
        <n v="3295019"/>
        <n v="3086301"/>
        <n v="3062480"/>
        <n v="3027650"/>
        <n v="3035411"/>
        <n v="3045731"/>
        <s v="ID8094397"/>
        <s v="ID8139979"/>
        <s v="ID8139991"/>
        <s v="ID0307871"/>
        <s v="ID0345511"/>
        <s v="ID0323047"/>
        <n v="3171382"/>
        <n v="3171385"/>
        <n v="3267943"/>
        <n v="3060931"/>
        <n v="3054939"/>
        <n v="3303401"/>
        <n v="3311976"/>
        <n v="3187501"/>
        <n v="3086339"/>
        <n v="3062479"/>
        <n v="3072204"/>
        <n v="3317329"/>
        <n v="3186490"/>
        <s v="ID8198663"/>
        <n v="3025795"/>
        <s v="ID0366074"/>
        <n v="3041686"/>
        <n v="3045730"/>
        <s v="ID8094389"/>
        <s v="ID8134084"/>
        <s v="ID8139162"/>
        <s v="ID0307876"/>
        <n v="3289668"/>
        <n v="3171386"/>
        <n v="3071451"/>
        <n v="3328377"/>
        <n v="3303749"/>
        <n v="3303392"/>
        <n v="3086303"/>
        <n v="3075305"/>
        <n v="3045732"/>
        <s v="ID8101887"/>
        <s v="ID0307889"/>
        <n v="3278293"/>
        <n v="3171387"/>
        <n v="3073485"/>
        <n v="3288190"/>
        <n v="3306723"/>
        <n v="3317335"/>
        <n v="3300633"/>
        <n v="3321120"/>
        <n v="3167498"/>
        <n v="3086295"/>
        <n v="3062475"/>
        <n v="3031797"/>
        <s v="ID8101893"/>
        <s v="ID0307896"/>
        <n v="3328387"/>
        <n v="3278508"/>
        <n v="3167502"/>
        <n v="3328388"/>
        <n v="3086296"/>
        <n v="3062468"/>
        <s v="ID8054550"/>
        <n v="3027649"/>
        <n v="3035410"/>
        <s v="ID8094396"/>
        <s v="ID8139981"/>
        <s v="ID8139989"/>
        <s v="ID0307870"/>
        <n v="323044"/>
        <n v="3167499"/>
        <n v="3172265"/>
        <n v="3267946"/>
        <n v="3328390"/>
        <n v="3086338"/>
        <n v="3072209"/>
        <n v="3186391"/>
        <n v="3317330"/>
        <n v="3303402"/>
        <n v="3229980"/>
        <n v="3187438"/>
        <s v="ID8198662"/>
        <n v="3025797"/>
        <s v="ID0366077"/>
        <n v="3041070"/>
        <s v="ID8094387"/>
        <s v="ID8134085"/>
        <s v="ID8139160"/>
        <s v="ID0307875"/>
        <n v="3289693"/>
        <n v="3167500"/>
        <n v="3072072"/>
        <n v="3328378"/>
        <n v="3303750"/>
        <n v="3303393"/>
        <n v="3328389"/>
        <n v="3086299"/>
        <n v="3075306"/>
        <s v="ID8101888"/>
        <s v="ID0307888"/>
        <n v="3278294"/>
        <n v="3328391"/>
        <n v="3207912"/>
        <n v="3288763"/>
        <n v="3328392"/>
        <n v="3306725"/>
        <n v="3235021"/>
        <n v="3193561"/>
        <n v="3073462"/>
        <n v="3267944"/>
        <n v="3337487"/>
        <n v="3134653"/>
        <n v="3229985"/>
        <n v="3062065"/>
        <n v="3072197"/>
        <n v="3267941"/>
        <n v="3328393"/>
        <n v="3086343"/>
        <n v="3317333"/>
        <n v="3061088"/>
        <n v="3303400"/>
        <n v="3229983"/>
        <n v="3187506"/>
        <n v="3186384"/>
        <n v="3062067"/>
        <s v="ID8198660"/>
        <n v="3025799"/>
        <s v="ID8191033"/>
        <n v="3041687"/>
        <s v="ID8162943"/>
        <n v="3278297"/>
        <n v="3207910"/>
        <n v="3267994"/>
        <n v="3328394"/>
        <n v="3235020"/>
        <n v="3070350"/>
        <n v="3086222"/>
        <n v="3031796"/>
        <s v="ID8053041"/>
        <s v="ID8101894"/>
        <s v="ID8141185"/>
        <n v="3295021"/>
        <n v="3086293"/>
        <n v="3070362"/>
        <n v="3027651"/>
        <n v="3035412"/>
        <s v="ID8061786"/>
        <s v="ID8053031"/>
        <s v="ID8070528"/>
        <s v="ID8094398"/>
        <s v="ID8139982"/>
        <s v="ID8139992"/>
        <n v="3070219"/>
        <n v="3072208"/>
        <n v="3267940"/>
        <n v="3086337"/>
        <s v="ID8094391"/>
        <n v="3317331"/>
        <n v="3303398"/>
        <n v="3311971"/>
        <n v="3025794"/>
        <s v="ID8070529"/>
        <n v="3041075"/>
        <s v="ID8053039"/>
        <s v="ID8134086"/>
        <s v="ID8139163"/>
        <s v="ID8198664"/>
        <n v="3289669"/>
        <n v="3075886"/>
        <n v="3072069"/>
        <n v="3328376"/>
        <n v="3303748"/>
        <n v="3303389"/>
        <n v="3086294"/>
        <s v="ID8101889"/>
        <s v="ID8053033"/>
        <n v="3278296"/>
        <n v="3207911"/>
        <n v="3062125"/>
        <n v="3062123"/>
        <n v="3072200"/>
        <n v="3317334"/>
        <n v="3303403"/>
        <n v="3328395"/>
        <n v="3086340"/>
        <n v="3267942"/>
        <n v="3062124"/>
        <s v="ID8048147"/>
        <s v="ID8198661"/>
        <n v="3025798"/>
        <s v="ID8066274"/>
        <n v="3041074"/>
        <s v="ID8094383"/>
        <s v="ID8134081"/>
        <s v="ID8139159"/>
        <n v="3193554"/>
        <n v="3278509"/>
        <n v="3193559"/>
        <n v="3086344"/>
        <n v="3027597"/>
        <n v="3035407"/>
        <s v="ID8094395"/>
        <s v="ID0307869"/>
        <s v="ID0345510"/>
        <s v="ID0323045"/>
        <s v="ID8139984"/>
        <n v="3062473"/>
        <n v="3193560"/>
        <n v="3267949"/>
        <n v="3317332"/>
        <n v="3303399"/>
        <n v="3337486"/>
        <n v="3087024"/>
        <n v="3067957"/>
        <s v="ID8198659"/>
        <n v="3025800"/>
        <s v="ID8134083"/>
        <s v="ID0366076"/>
        <n v="3041073"/>
        <s v="ID8094385"/>
        <s v="ID8139156"/>
        <s v="ID0307874"/>
        <n v="3213263"/>
        <n v="3267950"/>
        <n v="3193544"/>
        <n v="3193551"/>
        <n v="3035935"/>
        <n v="3341577"/>
        <n v="3035932"/>
        <n v="3341576"/>
        <n v="3035934"/>
        <n v="3341564"/>
        <n v="3211226"/>
        <n v="3034096"/>
        <n v="3087300"/>
        <s v="ID0277241"/>
        <s v="ID0343031"/>
        <n v="3036427"/>
        <n v="3087299"/>
        <n v="3298762"/>
        <n v="3298765"/>
        <n v="3298767"/>
        <n v="167209"/>
        <s v="ID0343039"/>
        <s v="ID8096558"/>
        <s v="ID0198100"/>
        <n v="3298763"/>
        <n v="3028804"/>
        <n v="3087301"/>
        <n v="3067588"/>
        <n v="3067587"/>
        <n v="3034193"/>
        <n v="3087304"/>
        <s v="ID8137010"/>
        <n v="3087302"/>
        <n v="3182540"/>
        <n v="3087321"/>
        <n v="3034094"/>
        <s v="ID0343032"/>
        <n v="3036426"/>
        <s v="ID0396856"/>
        <n v="3182542"/>
        <n v="3087315"/>
        <n v="3169695"/>
        <s v="ID0343033"/>
        <n v="3034113"/>
        <n v="3036425"/>
        <s v="ID0396857"/>
        <n v="3182541"/>
        <n v="3319938"/>
        <n v="3087312"/>
        <n v="3169688"/>
        <s v="ID0343036"/>
        <n v="3321225"/>
        <s v="ID8096557"/>
        <s v="ID0284334"/>
        <n v="3182539"/>
        <n v="3087320"/>
        <n v="3315035"/>
        <n v="3315036"/>
        <n v="3315034"/>
        <n v="3054867"/>
        <n v="3054871"/>
        <n v="3054868"/>
        <s v="ID8024116"/>
        <n v="3197890"/>
        <n v="8024116"/>
        <s v="ID8083928"/>
        <s v="ID8098928"/>
        <n v="8177647"/>
        <n v="3055641"/>
        <s v="ID8024117"/>
        <n v="3197883"/>
        <n v="3054865"/>
        <n v="3054866"/>
        <n v="8024117"/>
        <n v="8177642"/>
        <n v="3337409"/>
        <n v="3337410"/>
        <n v="3111603"/>
        <n v="3184878"/>
        <n v="3111424"/>
        <n v="3184880"/>
        <n v="3054873"/>
        <n v="3171307"/>
        <n v="3182016"/>
        <n v="3179545"/>
        <n v="3046077"/>
        <n v="3171314"/>
        <n v="3135091"/>
        <n v="3287457"/>
        <s v="ID8013730"/>
        <s v="ID8013764"/>
        <s v="ID8153743"/>
        <s v="ID8109161"/>
        <n v="3026265"/>
        <n v="3111847"/>
        <n v="3171308"/>
        <n v="3107669"/>
        <n v="3171313"/>
        <n v="3135039"/>
        <n v="3107674"/>
        <n v="3111849"/>
        <s v="ID0377866"/>
        <s v="ID8153736"/>
        <s v="ID0391394"/>
        <n v="3046076"/>
        <n v="3171375"/>
        <n v="3135037"/>
        <n v="3288421"/>
        <s v="ID8013727"/>
        <s v="ID8153745"/>
        <s v="ID8013761"/>
        <n v="3026266"/>
        <n v="3111848"/>
        <s v="ID0377869"/>
        <s v="ID8153737"/>
        <s v="ID0391396"/>
        <s v="ID8102124"/>
        <n v="3046079"/>
        <n v="3171311"/>
        <n v="3284568"/>
        <n v="3135092"/>
        <n v="3182014"/>
        <s v="ID0336277"/>
        <s v="ID8129044"/>
        <s v="ID0377872"/>
        <n v="3171305"/>
        <n v="3111846"/>
        <n v="3046078"/>
        <n v="3054493"/>
        <n v="3171312"/>
        <n v="3284569"/>
        <n v="3135036"/>
        <n v="3288420"/>
        <s v="ID0377875"/>
        <s v="ID8153747"/>
        <s v="ID0391397"/>
        <s v="ID8109162"/>
        <n v="3026264"/>
        <s v="ID8102127"/>
        <n v="3171315"/>
        <n v="3284581"/>
        <n v="3135038"/>
        <n v="3180176"/>
        <n v="3107663"/>
        <n v="3289670"/>
        <n v="3299440"/>
        <n v="3317542"/>
        <n v="3077391"/>
        <n v="3212637"/>
        <n v="3181092"/>
        <s v="ID0140059"/>
        <n v="3212638"/>
        <n v="3255721"/>
        <n v="3255730"/>
        <n v="3181105"/>
        <s v="ID0140063"/>
        <n v="3212639"/>
        <n v="3181106"/>
        <n v="3255744"/>
        <n v="3255742"/>
        <s v="ID0140191"/>
        <n v="3212640"/>
        <n v="3181107"/>
        <s v="ID0140195"/>
        <n v="3212641"/>
        <n v="3181108"/>
        <n v="3066005"/>
        <n v="3254081"/>
        <s v="ID0140198"/>
        <n v="3212642"/>
        <n v="3181110"/>
        <n v="3165027"/>
        <n v="3212643"/>
        <n v="3117522"/>
        <n v="3181109"/>
        <n v="3038920"/>
        <n v="3054687"/>
        <n v="3065116"/>
        <n v="3038921"/>
        <n v="3038922"/>
        <n v="3038924"/>
        <n v="3038923"/>
        <n v="8021804"/>
        <n v="8021803"/>
        <s v="0373104"/>
        <s v="0373100"/>
        <n v="3300965"/>
        <n v="3300964"/>
        <n v="8125396"/>
        <n v="3056005"/>
        <n v="8204616"/>
        <s v="ID0346825"/>
        <s v="ID8153744"/>
        <s v="ID0143020"/>
        <n v="3288419"/>
        <n v="8125395"/>
        <s v="ID8153739"/>
        <s v="ID0143060"/>
        <n v="8204615"/>
        <s v="ID8153741"/>
        <n v="8125394"/>
        <n v="3031590"/>
        <s v="ID0143062"/>
        <n v="8125397"/>
        <n v="3056004"/>
        <n v="8204617"/>
        <s v="ID0365729"/>
        <s v="ID8153746"/>
        <s v="ID0143051"/>
        <n v="3239831"/>
        <n v="3120730"/>
        <n v="3090609"/>
        <n v="3297499"/>
        <n v="3120734"/>
        <n v="3239832"/>
        <n v="3017044"/>
        <n v="3185296"/>
        <n v="3090608"/>
        <n v="3239837"/>
        <n v="3085682"/>
        <n v="8056155"/>
        <s v="ID8155965"/>
        <n v="3120761"/>
        <n v="3046369"/>
        <n v="3084198"/>
        <n v="3239838"/>
        <n v="3120768"/>
        <n v="3239839"/>
        <n v="3085681"/>
        <n v="3046368"/>
        <n v="8056151"/>
        <s v="ID8155903"/>
        <n v="3063341"/>
        <n v="3120769"/>
        <n v="3182000"/>
        <n v="3085678"/>
        <n v="3239840"/>
        <n v="8056153"/>
        <s v="ID8155964"/>
        <n v="3239841"/>
        <n v="3085680"/>
        <n v="3036573"/>
        <n v="3120770"/>
        <n v="3053343"/>
        <n v="3182011"/>
        <n v="3085676"/>
        <n v="3239842"/>
        <n v="8056152"/>
        <s v="ID8155962"/>
        <n v="3297500"/>
        <n v="3239844"/>
        <n v="3120741"/>
        <n v="3052120"/>
        <n v="3195853"/>
        <n v="3108501"/>
        <n v="3120743"/>
        <n v="3239834"/>
        <n v="3329565"/>
        <n v="3120728"/>
        <n v="3239835"/>
        <n v="3052122"/>
        <n v="3114180"/>
        <n v="3114286"/>
        <n v="3239836"/>
        <n v="3301366"/>
        <n v="3301367"/>
        <n v="3153793"/>
        <n v="3301368"/>
        <n v="3029310"/>
        <n v="8081929"/>
        <n v="304157"/>
        <n v="3299694"/>
        <n v="3299695"/>
        <n v="304095"/>
        <n v="8081935"/>
        <n v="3299677"/>
        <n v="8081923"/>
        <n v="3329228"/>
        <n v="3169674"/>
        <n v="3185070"/>
        <n v="3185069"/>
        <n v="100003468" u="1"/>
        <n v="100110193" u="1"/>
        <n v="100106534" u="1"/>
        <n v="60115" u="1"/>
        <n v="60052" u="1"/>
        <n v="100112697" u="1"/>
        <n v="100108910" u="1"/>
        <n v="100203" u="1"/>
        <n v="100002372" u="1"/>
        <n v="10061" u="1"/>
        <n v="100101774" u="1"/>
        <n v="10484494" u="1"/>
        <n v="100100102" u="1"/>
        <n v="100111473" u="1"/>
        <n v="100105822" u="1"/>
        <n v="100003012" u="1"/>
        <n v="100003204" u="1"/>
        <n v="100003332" u="1"/>
        <n v="100204" u="1"/>
        <n v="100003460" u="1"/>
        <n v="100106334" u="1"/>
        <n v="100112369" u="1"/>
        <n v="60116" u="1"/>
        <n v="60053" u="1"/>
        <n v="100101446" u="1"/>
        <n v="100004356" u="1"/>
        <n v="100205" u="1"/>
        <n v="100111022" u="1"/>
        <n v="100113009" u="1"/>
        <n v="10077" u="1"/>
        <n v="100101894" u="1"/>
        <n v="100003068" u="1"/>
        <n v="100003260" u="1"/>
        <n v="100111662" u="1"/>
        <n v="100003324" u="1"/>
        <n v="100106198" u="1"/>
        <n v="100109990" u="1"/>
        <n v="60117" u="1"/>
        <n v="100103302" u="1"/>
        <n v="60054" u="1"/>
        <n v="100113006" u="1"/>
        <n v="161702000" u="1"/>
        <n v="112601000" u="1"/>
        <n v="100003060" u="1"/>
        <n v="100111462" u="1"/>
        <n v="10030" u="1"/>
        <n v="100003252" u="1"/>
        <n v="100003316" u="1"/>
        <n v="100003380" u="1"/>
        <n v="100109982" u="1"/>
        <n v="100003508" u="1"/>
        <n v="100108374" u="1"/>
        <n v="100101366" u="1"/>
        <n v="100004212" u="1"/>
        <n v="191702001" u="1"/>
        <n v="100000425" u="1"/>
        <n v="100004340" u="1"/>
        <n v="60118" u="1"/>
        <n v="60055" u="1"/>
        <n v="100103614" u="1"/>
        <n v="100109142" u="1"/>
        <n v="100112870" u="1"/>
        <n v="100111326" u="1"/>
        <n v="100105798" u="1"/>
        <n v="10109" u="1"/>
        <n v="100109910" u="1"/>
        <n v="100112286" u="1"/>
        <n v="100110486" u="1"/>
        <n v="100112862" u="1"/>
        <n v="60119" u="1"/>
        <n v="60056" u="1"/>
        <n v="100111254" u="1"/>
        <n v="100100075" u="1"/>
        <n v="100003305" u="1"/>
        <n v="100003369" u="1"/>
        <n v="100111958" u="1"/>
        <n v="100112342" u="1"/>
        <n v="112604000" u="1"/>
        <n v="100101227" u="1"/>
        <n v="100002273" u="1"/>
        <n v="100004329" u="1"/>
        <n v="100101803" u="1"/>
        <n v="60120" u="1"/>
        <n v="100100067" u="1"/>
        <n v="60057" u="1"/>
        <n v="100100131" u="1"/>
        <n v="100100259" u="1"/>
        <n v="100003297" u="1"/>
        <n v="100003361" u="1"/>
        <n v="100106358" u="1"/>
        <n v="100113750" u="1"/>
        <n v="100106550" u="1"/>
        <n v="112602000" u="1"/>
        <n v="100112462" u="1"/>
        <n v="100101347" u="1"/>
        <n v="100004193" u="1"/>
        <n v="100103531" u="1"/>
        <n v="100101795" u="1"/>
        <n v="410066" u="1"/>
        <n v="100109566" u="1"/>
        <n v="60121" u="1"/>
        <n v="100003033" u="1"/>
        <n v="100003161" u="1"/>
        <n v="100100443" u="1"/>
        <n v="410068" u="1"/>
        <n v="100003289" u="1"/>
        <n v="100003417" u="1"/>
        <n v="10374203" u="1"/>
        <n v="10094" u="1"/>
        <n v="10031" u="1"/>
        <n v="150291" u="1"/>
        <n v="100108918" u="1"/>
        <n v="410072" u="1"/>
        <n v="150292" u="1"/>
        <n v="100004377" u="1"/>
        <n v="100103523" u="1"/>
        <n v="100111102" u="1"/>
        <n v="100111166" u="1"/>
        <n v="100101787" u="1"/>
        <n v="410073" u="1"/>
        <n v="100002897" u="1"/>
        <n v="1059929" u="1"/>
        <n v="100100435" u="1"/>
        <n v="1059933" u="1"/>
        <n v="100113670" u="1"/>
        <n v="10374202" u="1"/>
        <n v="150294" u="1"/>
        <n v="10110" u="1"/>
        <n v="100106539" u="1"/>
        <n v="100112318" u="1"/>
        <n v="100101267" u="1"/>
        <n v="150295" u="1"/>
        <n v="12001" u="1"/>
        <n v="100112830" u="1"/>
        <n v="100002441" u="1"/>
        <n v="100103515" u="1"/>
        <n v="100003017" u="1"/>
        <n v="100003209" u="1"/>
        <n v="100003337" u="1"/>
        <n v="60060" u="1"/>
        <n v="100975" u="1"/>
        <n v="100003465" u="1"/>
        <n v="150298" u="1"/>
        <n v="120011" u="1"/>
        <n v="10063" u="1"/>
        <n v="150299" u="1"/>
        <n v="100002369" u="1"/>
        <n v="100103379" u="1"/>
        <n v="100976" u="1"/>
        <n v="100100099" u="1"/>
        <n v="112603000" u="1"/>
        <n v="100220" u="1"/>
        <n v="100003009" u="1"/>
        <n v="100003329" u="1"/>
        <n v="60124" u="1"/>
        <n v="60061" u="1"/>
        <n v="100101059" u="1"/>
        <n v="100221" u="1"/>
        <n v="100108707" u="1"/>
        <n v="100002681" u="1"/>
        <n v="100103627" u="1"/>
        <n v="100111147" u="1"/>
        <n v="100101891" u="1"/>
        <n v="100111467" u="1"/>
        <n v="100222" u="1"/>
        <n v="100003321" u="1"/>
        <n v="100109987" u="1"/>
        <n v="60125" u="1"/>
        <n v="60062" u="1"/>
        <n v="900005" u="1"/>
        <n v="100113003" u="1"/>
        <n v="100100083" u="1"/>
        <n v="100003057" u="1"/>
        <n v="100003313" u="1"/>
        <n v="100003377" u="1"/>
        <n v="100109979" u="1"/>
        <n v="100001582" u="1"/>
        <n v="100111971" u="1"/>
        <n v="60063" u="1"/>
        <n v="100981" u="1"/>
        <n v="100101363" u="1"/>
        <n v="100004209" u="1"/>
        <n v="100004337" u="1"/>
        <n v="100225" u="1"/>
        <n v="100112867" u="1"/>
        <n v="10048" u="1"/>
        <n v="100111323" u="1"/>
        <n v="100105795" u="1"/>
        <n v="100111515" u="1"/>
        <n v="100003054" u="1"/>
        <n v="100109907" u="1"/>
        <n v="100226" u="1"/>
        <n v="100001638" u="1"/>
        <n v="100001766" u="1"/>
        <n v="60001" u="1"/>
        <n v="100103411" u="1"/>
        <n v="100004334" u="1"/>
        <n v="100111251" u="1"/>
        <n v="100109579" u="1"/>
        <n v="12018" u="1"/>
        <n v="100003302" u="1"/>
        <n v="100109963" u="1"/>
        <n v="100003366" u="1"/>
        <n v="100106363" u="1"/>
        <n v="100111955" u="1"/>
        <n v="100001694" u="1"/>
        <n v="100100840" u="1"/>
        <n v="100106555" u="1"/>
        <n v="100228" u="1"/>
        <n v="100101352" u="1"/>
        <n v="60065" u="1"/>
        <n v="60002" u="1"/>
        <n v="100004326" u="1"/>
        <n v="100112851" u="1"/>
        <n v="100101800" u="1"/>
        <n v="100002718" u="1"/>
        <n v="100229" u="1"/>
        <n v="100100064" u="1"/>
        <n v="100003166" u="1"/>
        <n v="150319" u="1"/>
        <n v="100003230" u="1"/>
        <n v="100986" u="1"/>
        <n v="100106547" u="1"/>
        <n v="150320" u="1"/>
        <n v="100112267" u="1"/>
        <n v="100101344" u="1"/>
        <n v="100987" u="1"/>
        <n v="60003" u="1"/>
        <n v="100101792" u="1"/>
        <n v="100111235" u="1"/>
        <n v="100100120" u="1"/>
        <n v="100103848" u="1"/>
        <n v="10096" u="1"/>
        <n v="460054" u="1"/>
        <n v="100100440" u="1"/>
        <n v="100003222" u="1"/>
        <n v="100113675" u="1"/>
        <n v="100003350" u="1"/>
        <n v="460055" u="1"/>
        <n v="460056" u="1"/>
        <n v="100108915" u="1"/>
        <n v="191702000" u="1"/>
        <n v="100004374" u="1"/>
        <n v="100111099" u="1"/>
        <n v="100111163" u="1"/>
        <n v="100101784" u="1"/>
        <n v="60067" u="1"/>
        <n v="60004" u="1"/>
        <n v="460060" u="1"/>
        <n v="100100112" u="1"/>
        <n v="100100240" u="1"/>
        <n v="100003022" u="1"/>
        <n v="460061" u="1"/>
        <n v="100233" u="1"/>
        <n v="100100432" u="1"/>
        <n v="10112" u="1"/>
        <n v="100003214" u="1"/>
        <n v="100003342" u="1"/>
        <n v="100003406" u="1"/>
        <n v="100106536" u="1"/>
        <n v="100112507" u="1"/>
        <n v="100234" u="1"/>
        <n v="100002374" u="1"/>
        <n v="100103512" u="1"/>
        <n v="100101776" u="1"/>
        <n v="150329" u="1"/>
        <n v="60068" u="1"/>
        <n v="100991" u="1"/>
        <n v="100100232" u="1"/>
        <n v="100003014" u="1"/>
        <n v="100003206" u="1"/>
        <n v="100001470" u="1"/>
        <n v="100003334" u="1"/>
        <n v="100111987" u="1"/>
        <n v="100112371" u="1"/>
        <n v="10002" u="1"/>
        <n v="100002366" u="1"/>
        <n v="150332" u="1"/>
        <n v="100236" u="1"/>
        <n v="100004358" u="1"/>
        <n v="100002686" u="1"/>
        <n v="120028" u="1"/>
        <n v="100100096" u="1"/>
        <n v="150333" u="1"/>
        <n v="150081" u="1"/>
        <n v="60006" u="1"/>
        <n v="100003262" u="1"/>
        <n v="1062272" u="1"/>
        <n v="100106200" u="1"/>
        <n v="100003454" u="1"/>
        <n v="100109992" u="1"/>
        <n v="10081" u="1"/>
        <n v="120029" u="1"/>
        <n v="10018" u="1"/>
        <n v="10489794" u="1"/>
        <n v="100111080" u="1"/>
        <n v="100238" u="1"/>
        <n v="120030" u="1"/>
        <n v="100002998" u="1"/>
        <n v="100003062" u="1"/>
        <n v="100111464" u="1"/>
        <n v="100003254" u="1"/>
        <n v="60070" u="1"/>
        <n v="100109984" u="1"/>
        <n v="100100792" u="1"/>
        <n v="100108376" u="1"/>
        <n v="10097" u="1"/>
        <n v="120031" u="1"/>
        <n v="10489793" u="1"/>
        <n v="100101368" u="1"/>
        <n v="100110880" u="1"/>
        <n v="100109144" u="1"/>
        <n v="100109208" u="1"/>
        <n v="100100272" u="1"/>
        <n v="120032" u="1"/>
        <n v="100100400" u="1"/>
        <n v="150341" u="1"/>
        <n v="60071" u="1"/>
        <n v="100111968" u="1"/>
        <n v="100001771" u="1"/>
        <n v="100112288" u="1"/>
        <n v="100101232" u="1"/>
        <n v="10113" u="1"/>
        <n v="10489792" u="1"/>
        <n v="100101360" u="1"/>
        <n v="120033" u="1"/>
        <n v="100002347" u="1"/>
        <n v="100112864" u="1"/>
        <n v="12004" u="1"/>
        <n v="100111256" u="1"/>
        <n v="100100077" u="1"/>
        <n v="100003051" u="1"/>
        <n v="120034" u="1"/>
        <n v="100003307" u="1"/>
        <n v="100003371" u="1"/>
        <n v="100111960" u="1"/>
        <n v="60072" u="1"/>
        <n v="100001763" u="1"/>
        <n v="60009" u="1"/>
        <n v="100110416" u="1"/>
        <n v="100112344" u="1"/>
        <n v="10489791" u="1"/>
        <n v="100112408" u="1"/>
        <n v="120035" u="1"/>
        <n v="100004203" u="1"/>
        <n v="10066" u="1"/>
        <n v="1062376" u="1"/>
        <n v="100004331" u="1"/>
        <n v="12020" u="1"/>
        <n v="100111248" u="1"/>
        <n v="100003235" u="1"/>
        <n v="100003299" u="1"/>
        <n v="100003363" u="1"/>
        <n v="100106360" u="1"/>
        <n v="100106552" u="1"/>
        <n v="150349" u="1"/>
        <n v="100112272" u="1"/>
        <n v="60010" u="1"/>
        <n v="100112464" u="1"/>
        <n v="100101349" u="1"/>
        <n v="150350" u="1"/>
        <n v="100004195" u="1"/>
        <n v="10082" u="1"/>
        <n v="100003163" u="1"/>
        <n v="100003227" u="1"/>
        <n v="100003483" u="1"/>
        <n v="100112456" u="1"/>
        <n v="100101341" u="1"/>
        <n v="10098" u="1"/>
        <n v="100101789" u="1"/>
        <n v="100100117" u="1"/>
        <n v="100111424" u="1"/>
        <n v="100100437" u="1"/>
        <n v="100003219" u="1"/>
        <n v="100003283" u="1"/>
        <n v="100113672" u="1"/>
        <n v="100003347" u="1"/>
        <n v="100106541" u="1"/>
        <n v="100003987" u="1"/>
        <n v="100108912" u="1"/>
        <n v="60075" u="1"/>
        <n v="100112832" u="1"/>
        <n v="100103517" u="1"/>
        <n v="10114" u="1"/>
        <n v="100103965" u="1"/>
        <n v="100003019" u="1"/>
        <n v="100003211" u="1"/>
        <n v="100003339" u="1"/>
        <n v="100104413" u="1"/>
        <n v="100003467" u="1"/>
        <n v="10492077" u="1"/>
        <n v="100108909" u="1"/>
        <n v="100002371" u="1"/>
        <n v="100004235" u="1"/>
        <n v="100103381" u="1"/>
        <n v="60076" u="1"/>
        <n v="60013" u="1"/>
        <n v="100101773" u="1"/>
        <n v="100105821" u="1"/>
        <n v="100003011" u="1"/>
        <n v="10067" u="1"/>
        <n v="100003203" u="1"/>
        <n v="400129" u="1"/>
        <n v="100003331" u="1"/>
        <n v="100106205" u="1"/>
        <n v="10004" u="1"/>
        <n v="100003459" u="1"/>
        <n v="400130" u="1"/>
        <n v="400131" u="1"/>
        <n v="100108709" u="1"/>
        <n v="400132" u="1"/>
        <n v="101701006" u="1"/>
        <n v="400133" u="1"/>
        <n v="100113008" u="1"/>
        <n v="400134" u="1"/>
        <n v="100105557" u="1"/>
        <n v="60014" u="1"/>
        <n v="100101893" u="1"/>
        <n v="100109477" u="1"/>
        <n v="400135" u="1"/>
        <n v="100003067" u="1"/>
        <n v="400136" u="1"/>
        <n v="100111661" u="1"/>
        <n v="10083" u="1"/>
        <n v="100003323" u="1"/>
        <n v="100100605" u="1"/>
        <n v="100106197" u="1"/>
        <n v="100109989" u="1"/>
        <n v="400137" u="1"/>
        <n v="10476413" u="1"/>
        <n v="400138" u="1"/>
        <n v="10476212" u="1"/>
        <n v="400139" u="1"/>
        <n v="400140" u="1"/>
        <n v="60078" u="1"/>
        <n v="60015" u="1"/>
        <n v="100003059" u="1"/>
        <n v="100104133" u="1"/>
        <n v="100003315" u="1"/>
        <n v="100003379" u="1"/>
        <n v="10099" u="1"/>
        <n v="100109981" u="1"/>
        <n v="100113773" u="1"/>
        <n v="10476412" u="1"/>
        <n v="150119" u="1"/>
        <n v="10476211" u="1"/>
        <n v="100101365" u="1"/>
        <n v="100004211" u="1"/>
        <n v="100004339" u="1"/>
        <n v="100109141" u="1"/>
        <n v="100112869" u="1"/>
        <n v="100109205" u="1"/>
        <n v="10491511" u="1"/>
        <n v="100111325" u="1"/>
        <n v="100105797" u="1"/>
        <n v="60016" u="1"/>
        <n v="100111709" u="1"/>
        <n v="100109909" u="1"/>
        <n v="10115" u="1"/>
        <n v="10476411" u="1"/>
        <n v="100002216" u="1"/>
        <n v="100108877" u="1"/>
        <n v="10493109" u="1"/>
        <n v="100002472" u="1"/>
        <n v="100111253" u="1"/>
        <n v="100113437" u="1"/>
        <n v="60080" u="1"/>
        <n v="60017" u="1"/>
        <n v="460164" u="1"/>
        <n v="10492040" u="1"/>
        <n v="100003304" u="1"/>
        <n v="100003368" u="1"/>
        <n v="100111957" u="1"/>
        <n v="460165" u="1"/>
        <n v="100106557" u="1"/>
        <n v="460166" u="1"/>
        <n v="100108677" u="1"/>
        <n v="100002080" u="1"/>
        <n v="460167" u="1"/>
        <n v="460168" u="1"/>
        <n v="100004328" u="1"/>
        <n v="460169" u="1"/>
        <n v="100101802" u="1"/>
        <n v="100100066" u="1"/>
        <n v="460170" u="1"/>
        <n v="100003040" u="1"/>
        <n v="460171" u="1"/>
        <n v="150129" u="1"/>
        <n v="100003296" u="1"/>
        <n v="100108157" u="1"/>
        <n v="60081" u="1"/>
        <n v="100003360" u="1"/>
        <n v="100113749" u="1"/>
        <n v="460172" u="1"/>
        <n v="100110085" u="1"/>
        <n v="100106549" u="1"/>
        <n v="100112269" u="1"/>
        <n v="460174" u="1"/>
        <n v="100112461" u="1"/>
        <n v="100101346" u="1"/>
        <n v="100002392" u="1"/>
        <n v="100103530" u="1"/>
        <n v="100101794" u="1"/>
        <n v="100111237" u="1"/>
        <n v="100103850" u="1"/>
        <n v="100109565" u="1"/>
        <n v="150132" u="1"/>
        <n v="100111429" u="1"/>
        <n v="100003032" u="1"/>
        <n v="100100314" u="1"/>
        <n v="460178" u="1"/>
        <n v="100003224" u="1"/>
        <n v="100003288" u="1"/>
        <n v="460179" u="1"/>
        <n v="100003416" u="1"/>
        <n v="60082" u="1"/>
        <n v="10100" u="1"/>
        <n v="10493307" u="1"/>
        <n v="460182" u="1"/>
        <n v="100002384" u="1"/>
        <n v="100112837" u="1"/>
        <n v="460183" u="1"/>
        <n v="100004376" u="1"/>
        <n v="100111101" u="1"/>
        <n v="100111165" u="1"/>
        <n v="10493130" u="1"/>
        <n v="100100114" u="1"/>
        <n v="100002896" u="1"/>
        <n v="460185" u="1"/>
        <n v="100109877" u="1"/>
        <n v="100003216" u="1"/>
        <n v="460186" u="1"/>
        <n v="10493909" u="1"/>
        <n v="100003280" u="1"/>
        <n v="100003344" u="1"/>
        <n v="100110197" u="1"/>
        <n v="460187" u="1"/>
        <n v="100106538" u="1"/>
        <n v="60083" u="1"/>
        <n v="100112317" u="1"/>
        <n v="60020" u="1"/>
        <n v="460188" u="1"/>
        <n v="460189" u="1"/>
        <n v="10493306" u="1"/>
        <n v="100002376" u="1"/>
        <n v="100112829" u="1"/>
        <n v="460190" u="1"/>
        <n v="100002440" u="1"/>
        <n v="10493129" u="1"/>
        <n v="100101778" u="1"/>
        <n v="460191" u="1"/>
        <n v="460192" u="1"/>
        <n v="100100234" u="1"/>
        <n v="100111541" u="1"/>
        <n v="10493892" u="1"/>
        <n v="460193" u="1"/>
        <n v="100003208" u="1"/>
        <n v="100003272" u="1"/>
        <n v="100003336" u="1"/>
        <n v="100111989" u="1"/>
        <n v="460194" u="1"/>
        <n v="100003464" u="1"/>
        <n v="460195" u="1"/>
        <n v="10493040" u="1"/>
        <n v="60084" u="1"/>
        <n v="60021" u="1"/>
        <n v="100002368" u="1"/>
        <n v="10132" u="1"/>
        <n v="100141" u="1"/>
        <n v="100109162" u="1"/>
        <n v="10493128" u="1"/>
        <n v="12023" u="1"/>
        <n v="100003008" u="1"/>
        <n v="100003328" u="1"/>
        <n v="100106202" u="1"/>
        <n v="10493039" u="1"/>
        <n v="1056730" u="1"/>
        <n v="60022" u="1"/>
        <n v="1056731" u="1"/>
        <n v="10493127" u="1"/>
        <n v="100002680" u="1"/>
        <n v="100103626" u="1"/>
        <n v="100100090" u="1"/>
        <n v="100003000" u="1"/>
        <n v="612953" u="1"/>
        <n v="100111466" u="1"/>
        <n v="100001264" u="1"/>
        <n v="612954" u="1"/>
        <n v="100111658" u="1"/>
        <n v="612955" u="1"/>
        <n v="100003320" u="1"/>
        <n v="612956" u="1"/>
        <n v="100109986" u="1"/>
        <n v="100003512" u="1"/>
        <n v="612957" u="1"/>
        <n v="150148" u="1"/>
        <n v="612958" u="1"/>
        <n v="60086" u="1"/>
        <n v="60023" u="1"/>
        <n v="10493126" u="1"/>
        <n v="100109146" u="1"/>
        <n v="100113002" u="1"/>
        <n v="100100082" u="1"/>
        <n v="150150" u="1"/>
        <n v="10101" u="1"/>
        <n v="100003056" u="1"/>
        <n v="100003312" u="1"/>
        <n v="100003376" u="1"/>
        <n v="100109978" u="1"/>
        <n v="100003504" u="1"/>
        <n v="100111970" u="1"/>
        <n v="100001773" u="1"/>
        <n v="100101362" u="1"/>
        <n v="100004208" u="1"/>
        <n v="100004336" u="1"/>
        <n v="150153" u="1"/>
        <n v="100112866" u="1"/>
        <n v="100111322" u="1"/>
        <n v="150154" u="1"/>
        <n v="100100207" u="1"/>
        <n v="10117" u="1"/>
        <n v="100003053" u="1"/>
        <n v="100109906" u="1"/>
        <n v="100111962" u="1"/>
        <n v="100001765" u="1"/>
        <n v="100102898" u="1"/>
        <n v="10445624" u="1"/>
        <n v="100004333" u="1"/>
        <n v="100112858" u="1"/>
        <n v="60088" u="1"/>
        <n v="100111250" u="1"/>
        <n v="60025" u="1"/>
        <n v="10133" u="1"/>
        <n v="100003301" u="1"/>
        <n v="100003365" u="1"/>
        <n v="100106362" u="1"/>
        <n v="100110026" u="1"/>
        <n v="100001693" u="1"/>
        <n v="100106554" u="1"/>
        <n v="150159" u="1"/>
        <n v="100108674" u="1"/>
        <n v="100004325" u="1"/>
        <n v="100112850" u="1"/>
        <n v="100101799" u="1"/>
        <n v="100002717" u="1"/>
        <n v="100100063" u="1"/>
        <n v="60089" u="1"/>
        <n v="100003165" u="1"/>
        <n v="150162" u="1"/>
        <n v="100151" u="1"/>
        <n v="100003357" u="1"/>
        <n v="100003421" u="1"/>
        <n v="10086" u="1"/>
        <n v="100106546" u="1"/>
        <n v="150163" u="1"/>
        <n v="100112458" u="1"/>
        <n v="100101343" u="1"/>
        <n v="150164" u="1"/>
        <n v="100100119" u="1"/>
        <n v="100103847" u="1"/>
        <n v="60090" u="1"/>
        <n v="60027" u="1"/>
        <n v="100100439" u="1"/>
        <n v="100113674" u="1"/>
        <n v="100003349" u="1"/>
        <n v="150166" u="1"/>
        <n v="10102" u="1"/>
        <n v="10039" u="1"/>
        <n v="150167" u="1"/>
        <n v="100108914" u="1"/>
        <n v="100103519" u="1"/>
        <n v="100111162" u="1"/>
        <n v="150168" u="1"/>
        <n v="100101783" u="1"/>
        <n v="100003021" u="1"/>
        <n v="100100431" u="1"/>
        <n v="100003213" u="1"/>
        <n v="60091" u="1"/>
        <n v="60028" u="1"/>
        <n v="100003341" u="1"/>
        <n v="100003469" u="1"/>
        <n v="100110194" u="1"/>
        <n v="100106535" u="1"/>
        <n v="100108719" u="1"/>
        <n v="150171" u="1"/>
        <n v="100108911" u="1"/>
        <n v="12009" u="1"/>
        <n v="612042" u="1"/>
        <n v="10446110" u="1"/>
        <n v="612043" u="1"/>
        <n v="100111090" u="1"/>
        <n v="612044" u="1"/>
        <n v="100101775" u="1"/>
        <n v="612045" u="1"/>
        <n v="150172" u="1"/>
        <n v="100100103" u="1"/>
        <n v="100156" u="1"/>
        <n v="612046" u="1"/>
        <n v="100105823" u="1"/>
        <n v="612047" u="1"/>
        <n v="100003013" u="1"/>
        <n v="100113530" u="1"/>
        <n v="100003205" u="1"/>
        <n v="100001469" u="1"/>
        <n v="150173" u="1"/>
        <n v="100003333" u="1"/>
        <n v="100003397" u="1"/>
        <n v="100111986" u="1"/>
        <n v="60092" u="1"/>
        <n v="100003461" u="1"/>
        <n v="60029" u="1"/>
        <n v="10134" u="1"/>
        <n v="150174" u="1"/>
        <n v="150175" u="1"/>
        <n v="100004357" u="1"/>
        <n v="100113010" u="1"/>
        <n v="100100095" u="1"/>
        <n v="100101895" u="1"/>
        <n v="191703000" u="1"/>
        <n v="150176" u="1"/>
        <n v="100003069" u="1"/>
        <n v="100158" u="1"/>
        <n v="100111663" u="1"/>
        <n v="100003325" u="1"/>
        <n v="100106199" u="1"/>
        <n v="100109991" u="1"/>
        <n v="150177" u="1"/>
        <n v="60093" u="1"/>
        <n v="60030" u="1"/>
        <n v="100112367" u="1"/>
        <n v="150178" u="1"/>
        <n v="100103303" u="1"/>
        <n v="100113007" u="1"/>
        <n v="100003061" u="1"/>
        <n v="100111463" u="1"/>
        <n v="150180" u="1"/>
        <n v="100003253" u="1"/>
        <n v="100003317" u="1"/>
        <n v="100109983" u="1"/>
        <n v="10496741" u="1"/>
        <n v="150181" u="1"/>
        <n v="60094" u="1"/>
        <n v="60031" u="1"/>
        <n v="100101367" u="1"/>
        <n v="100161" u="1"/>
        <n v="100004341" u="1"/>
        <n v="612087" u="1"/>
        <n v="100109143" u="1"/>
        <n v="100109207" u="1"/>
        <n v="100111327" u="1"/>
        <n v="100105799" u="1"/>
        <n v="612091" u="1"/>
        <n v="100001194" u="1"/>
        <n v="150184" u="1"/>
        <n v="100162" u="1"/>
        <n v="100106375" u="1"/>
        <n v="100111967" u="1"/>
        <n v="612095" u="1"/>
        <n v="612096" u="1"/>
        <n v="100001770" u="1"/>
        <n v="100112287" u="1"/>
        <n v="612098" u="1"/>
        <n v="60095" u="1"/>
        <n v="10415658" u="1"/>
        <n v="100002218" u="1"/>
        <n v="612100" u="1"/>
        <n v="150186" u="1"/>
        <n v="100112863" u="1"/>
        <n v="100163" u="1"/>
        <n v="600001" u="1"/>
        <n v="100111255" u="1"/>
        <n v="150187" u="1"/>
        <n v="100003050" u="1"/>
        <n v="100001250" u="1"/>
        <n v="100003306" u="1"/>
        <n v="100003370" u="1"/>
        <n v="100111959" u="1"/>
        <n v="150188" u="1"/>
        <n v="100001762" u="1"/>
        <n v="100112343" u="1"/>
        <n v="100108679" u="1"/>
        <n v="10415657" u="1"/>
        <n v="100101228" u="1"/>
        <n v="150189" u="1"/>
        <n v="60096" u="1"/>
        <n v="100004202" u="1"/>
        <n v="10135" u="1"/>
        <n v="150190" u="1"/>
        <n v="100165" u="1"/>
        <n v="100100068" u="1"/>
        <n v="100100260" u="1"/>
        <n v="150191" u="1"/>
        <n v="10496706" u="1"/>
        <n v="100003234" u="1"/>
        <n v="100003298" u="1"/>
        <n v="100003362" u="1"/>
        <n v="100106359" u="1"/>
        <n v="100113751" u="1"/>
        <n v="100106551" u="1"/>
        <n v="150192" u="1"/>
        <n v="100166" u="1"/>
        <n v="100112463" u="1"/>
        <n v="612128" u="1"/>
        <n v="100101348" u="1"/>
        <n v="100108927" u="1"/>
        <n v="10497059" u="1"/>
        <n v="150193" u="1"/>
        <n v="100004194" u="1"/>
        <n v="612130" u="1"/>
        <n v="60097" u="1"/>
        <n v="100103532" u="1"/>
        <n v="100101796" u="1"/>
        <n v="150194" u="1"/>
        <n v="612134" u="1"/>
        <n v="100100316" u="1"/>
        <n v="10496705" u="1"/>
        <n v="100003162" u="1"/>
        <n v="100003226" u="1"/>
        <n v="612137" u="1"/>
        <n v="100108151" u="1"/>
        <n v="100003354" u="1"/>
        <n v="100003418" u="1"/>
        <n v="190031" u="1"/>
        <n v="612141" u="1"/>
        <n v="150196" u="1"/>
        <n v="100168" u="1"/>
        <n v="100112455" u="1"/>
        <n v="100101340" u="1"/>
        <n v="10367046" u="1"/>
        <n v="100111103" u="1"/>
        <n v="100111167" u="1"/>
        <n v="60098" u="1"/>
        <n v="60035" u="1"/>
        <n v="190034" u="1"/>
        <n v="100100436" u="1"/>
        <n v="10496712" u="1"/>
        <n v="100003282" u="1"/>
        <n v="100113671" u="1"/>
        <n v="100003346" u="1"/>
        <n v="10480600" u="1"/>
        <n v="190035" u="1"/>
        <n v="100106540" u="1"/>
        <n v="100112319" u="1"/>
        <n v="10415646" u="1"/>
        <n v="190036" u="1"/>
        <n v="100112831" u="1"/>
        <n v="100002442" u="1"/>
        <n v="100004370" u="1"/>
        <n v="100103516" u="1"/>
        <n v="100101780" u="1"/>
        <n v="60099" u="1"/>
        <n v="100100236" u="1"/>
        <n v="100003018" u="1"/>
        <n v="10481258" u="1"/>
        <n v="150202" u="1"/>
        <n v="100003210" u="1"/>
        <n v="10120" u="1"/>
        <n v="10480599" u="1"/>
        <n v="100003466" u="1"/>
        <n v="190039" u="1"/>
        <n v="150960" u="1"/>
        <n v="100108908" u="1"/>
        <n v="150204" u="1"/>
        <n v="100002370" u="1"/>
        <n v="100004234" u="1"/>
        <n v="100103380" u="1"/>
        <n v="100172" u="1"/>
        <n v="190040" u="1"/>
        <n v="100101772" u="1"/>
        <n v="150961" u="1"/>
        <n v="100100100" u="1"/>
        <n v="100105820" u="1"/>
        <n v="60100" u="1"/>
        <n v="190041" u="1"/>
        <n v="60037" u="1"/>
        <n v="10481257" u="1"/>
        <n v="100109676" u="1"/>
        <n v="100003202" u="1"/>
        <n v="10480598" u="1"/>
        <n v="100003330" u="1"/>
        <n v="100106204" u="1"/>
        <n v="150206" u="1"/>
        <n v="100173" u="1"/>
        <n v="100003458" u="1"/>
        <n v="190043" u="1"/>
        <n v="100174" u="1"/>
        <n v="100103628" u="1"/>
        <n v="100105556" u="1"/>
        <n v="100111148" u="1"/>
        <n v="100101892" u="1"/>
        <n v="100109476" u="1"/>
        <n v="100003066" u="1"/>
        <n v="100111468" u="1"/>
        <n v="150209" u="1"/>
        <n v="60101" u="1"/>
        <n v="60038" u="1"/>
        <n v="100003322" u="1"/>
        <n v="100100604" u="1"/>
        <n v="100109988" u="1"/>
        <n v="100100796" u="1"/>
        <n v="150210" u="1"/>
        <n v="10089" u="1"/>
        <n v="150211" u="1"/>
        <n v="373100" u="1"/>
        <n v="190047" u="1"/>
        <n v="100113004" u="1"/>
        <n v="100101948" u="1"/>
        <n v="100176" u="1"/>
        <n v="100003058" u="1"/>
        <n v="100104132" u="1"/>
        <n v="373104" u="1"/>
        <n v="100003314" u="1"/>
        <n v="100003378" u="1"/>
        <n v="60102" u="1"/>
        <n v="100109980" u="1"/>
        <n v="60039" u="1"/>
        <n v="100113772" u="1"/>
        <n v="100111972" u="1"/>
        <n v="190050" u="1"/>
        <n v="100101364" u="1"/>
        <n v="150971" u="1"/>
        <n v="10042" u="1"/>
        <n v="100004210" u="1"/>
        <n v="100004338" u="1"/>
        <n v="190051" u="1"/>
        <n v="100112868" u="1"/>
        <n v="100109204" u="1"/>
        <n v="100111324" u="1"/>
        <n v="100105796" u="1"/>
        <n v="100003055" u="1"/>
        <n v="100109908" u="1"/>
        <n v="100003311" u="1"/>
        <n v="150217" u="1"/>
        <n v="100003375" u="1"/>
        <n v="60103" u="1"/>
        <n v="100003503" u="1"/>
        <n v="60040" u="1"/>
        <n v="150218" u="1"/>
        <n v="100179" u="1"/>
        <n v="100002215" u="1"/>
        <n v="100108876" u="1"/>
        <n v="150975" u="1"/>
        <n v="100002471" u="1"/>
        <n v="100004335" u="1"/>
        <n v="150219" u="1"/>
        <n v="12012" u="1"/>
        <n v="100111252" u="1"/>
        <n v="150976" u="1"/>
        <n v="100109580" u="1"/>
        <n v="100180" u="1"/>
        <n v="110013" u="1"/>
        <n v="100003303" u="1"/>
        <n v="100003367" u="1"/>
        <n v="100106364" u="1"/>
        <n v="100111956" u="1"/>
        <n v="150221" u="1"/>
        <n v="100100841" u="1"/>
        <n v="100106556" u="1"/>
        <n v="60104" u="1"/>
        <n v="190057" u="1"/>
        <n v="150978" u="1"/>
        <n v="100108676" u="1"/>
        <n v="100101225" u="1"/>
        <n v="100181" u="1"/>
        <n v="110014" u="1"/>
        <n v="10074" u="1"/>
        <n v="100004327" u="1"/>
        <n v="100112852" u="1"/>
        <n v="100101801" u="1"/>
        <n v="100100129" u="1"/>
        <n v="100111500" u="1"/>
        <n v="100003039" u="1"/>
        <n v="100003231" u="1"/>
        <n v="100108156" u="1"/>
        <n v="100003359" u="1"/>
        <n v="100100833" u="1"/>
        <n v="100106548" u="1"/>
        <n v="100112268" u="1"/>
        <n v="60105" u="1"/>
        <n v="60042" u="1"/>
        <n v="100112460" u="1"/>
        <n v="100101345" u="1"/>
        <n v="150226" u="1"/>
        <n v="10090" u="1"/>
        <n v="110016" u="1"/>
        <n v="100101793" u="1"/>
        <n v="100111236" u="1"/>
        <n v="100103849" u="1"/>
        <n v="100109564" u="1"/>
        <n v="100100313" u="1"/>
        <n v="100113420" u="1"/>
        <n v="100001295" u="1"/>
        <n v="100100441" u="1"/>
        <n v="100003223" u="1"/>
        <n v="100003287" u="1"/>
        <n v="100003351" u="1"/>
        <n v="110017" u="1"/>
        <n v="60106" u="1"/>
        <n v="100108916" u="1"/>
        <n v="60043" u="1"/>
        <n v="191702002" u="1"/>
        <n v="100103521" u="1"/>
        <n v="100111100" u="1"/>
        <n v="150230" u="1"/>
        <n v="100111164" u="1"/>
        <n v="100101785" u="1"/>
        <n v="10106" u="1"/>
        <n v="10483781" u="1"/>
        <n v="110018" u="1"/>
        <n v="100002895" u="1"/>
        <n v="100100241" u="1"/>
        <n v="150231" u="1"/>
        <n v="100003215" u="1"/>
        <n v="100003279" u="1"/>
        <n v="100003343" u="1"/>
        <n v="100110196" u="1"/>
        <n v="150232" u="1"/>
        <n v="100186" u="1"/>
        <n v="100106537" u="1"/>
        <n v="150233" u="1"/>
        <n v="60107" u="1"/>
        <n v="100103513" u="1"/>
        <n v="10483780" u="1"/>
        <n v="150234" u="1"/>
        <n v="100187" u="1"/>
        <n v="100003015" u="1"/>
        <n v="100003207" u="1"/>
        <n v="150235" u="1"/>
        <n v="100001471" u="1"/>
        <n v="12013" u="1"/>
        <n v="100111988" u="1"/>
        <n v="100188" u="1"/>
        <n v="100002367" u="1"/>
        <n v="100101449" u="1"/>
        <n v="60108" u="1"/>
        <n v="100003007" u="1"/>
        <n v="100189" u="1"/>
        <n v="10386537" u="1"/>
        <n v="10075" u="1"/>
        <n v="100003263" u="1"/>
        <n v="100003327" u="1"/>
        <n v="100106201" u="1"/>
        <n v="100003455" u="1"/>
        <n v="100109993" u="1"/>
        <n v="150239" u="1"/>
        <n v="10483417" u="1"/>
        <n v="150240" u="1"/>
        <n v="150241" u="1"/>
        <n v="10499440" u="1"/>
        <n v="100103625" u="1"/>
        <n v="60109" u="1"/>
        <n v="100100089" u="1"/>
        <n v="60046" u="1"/>
        <n v="100002999" u="1"/>
        <n v="10499263" u="1"/>
        <n v="100003063" u="1"/>
        <n v="100111465" u="1"/>
        <n v="100191" u="1"/>
        <n v="100003255" u="1"/>
        <n v="100003319" u="1"/>
        <n v="100109985" u="1"/>
        <n v="100100793" u="1"/>
        <n v="100101369" u="1"/>
        <n v="100192" u="1"/>
        <n v="100110881" u="1"/>
        <n v="100109145" u="1"/>
        <n v="100109209" u="1"/>
        <n v="100100081" u="1"/>
        <n v="60110" u="1"/>
        <n v="100100273" u="1"/>
        <n v="60047" u="1"/>
        <n v="10499262" u="1"/>
        <n v="100100337" u="1"/>
        <n v="100193" u="1"/>
        <n v="10107" u="1"/>
        <n v="100111969" u="1"/>
        <n v="100001772" u="1"/>
        <n v="100101361" u="1"/>
        <n v="100194" u="1"/>
        <n v="100112865" u="1"/>
        <n v="60111" u="1"/>
        <n v="100003052" u="1"/>
        <n v="100113441" u="1"/>
        <n v="60048" u="1"/>
        <n v="460917" u="1"/>
        <n v="100003308" u="1"/>
        <n v="100003372" u="1"/>
        <n v="100111961" u="1"/>
        <n v="10123" u="1"/>
        <n v="100195" u="1"/>
        <n v="460918" u="1"/>
        <n v="100001764" u="1"/>
        <n v="100102897" u="1"/>
        <n v="100101230" u="1"/>
        <n v="100004204" u="1"/>
        <n v="460921" u="1"/>
        <n v="100004332" u="1"/>
        <n v="10483783" u="1"/>
        <n v="100111249" u="1"/>
        <n v="60112" u="1"/>
        <n v="60049" u="1"/>
        <n v="100003300" u="1"/>
        <n v="100109961" u="1"/>
        <n v="100003364" u="1"/>
        <n v="100106361" u="1"/>
        <n v="100110025" u="1"/>
        <n v="100106553" u="1"/>
        <n v="100112465" u="1"/>
        <n v="100101350" u="1"/>
        <n v="100004324" u="1"/>
        <n v="100112849" u="1"/>
        <n v="10483782" u="1"/>
        <n v="100100062" u="1"/>
        <n v="100003164" u="1"/>
        <n v="100003228" u="1"/>
        <n v="100108153" u="1"/>
        <n v="60113" u="1"/>
        <n v="60050" u="1"/>
        <n v="10484360" u="1"/>
        <n v="100112457" u="1"/>
        <n v="10092" u="1"/>
        <n v="100101342" u="1"/>
        <n v="10029" u="1"/>
        <n v="100101790" u="1"/>
        <n v="100111169" u="1"/>
        <n v="100100118" u="1"/>
        <n v="100109625" u="1"/>
        <n v="100003284" u="1"/>
        <n v="100113673" u="1"/>
        <n v="100003348" u="1"/>
        <n v="60114" u="1"/>
        <n v="60051" u="1"/>
        <n v="100106542" u="1"/>
        <n v="100108721" u="1"/>
        <n v="100201" u="1"/>
        <n v="10108" u="1"/>
        <n v="100103518" u="1"/>
        <n v="100111161" u="1"/>
        <n v="100101782" u="1"/>
        <n v="100003020" u="1"/>
        <n v="100202" u="1"/>
      </sharedItems>
    </cacheField>
    <cacheField name="Klp Brg Pcpl" numFmtId="1">
      <sharedItems containsSemiMixedTypes="0" containsString="0" containsNumber="1" containsInteger="1" minValue="0" maxValue="20010010100010"/>
    </cacheField>
    <cacheField name="Nama Barang Principle" numFmtId="0">
      <sharedItems containsBlank="1"/>
    </cacheField>
    <cacheField name="ISI/CTN" numFmtId="0">
      <sharedItems containsString="0" containsBlank="1" containsNumber="1" containsInteger="1" minValue="1" maxValue="1000" count="39">
        <n v="48"/>
        <n v="144"/>
        <n v="36"/>
        <n v="27"/>
        <n v="24"/>
        <n v="12"/>
        <n v="6"/>
        <m/>
        <n v="40"/>
        <n v="4"/>
        <n v="576"/>
        <n v="288"/>
        <n v="60"/>
        <n v="72"/>
        <n v="9"/>
        <n v="96" u="1"/>
        <n v="100" u="1"/>
        <n v="330" u="1"/>
        <n v="1000" u="1"/>
        <n v="180" u="1"/>
        <n v="420" u="1"/>
        <n v="15" u="1"/>
        <n v="120" u="1"/>
        <n v="2" u="1"/>
        <n v="300" u="1"/>
        <n v="18" u="1"/>
        <n v="20" u="1"/>
        <n v="160" u="1"/>
        <n v="21" u="1"/>
        <n v="264" u="1"/>
        <n v="1" u="1"/>
        <n v="8" u="1"/>
        <n v="270" u="1"/>
        <n v="25" u="1"/>
        <n v="360" u="1"/>
        <n v="10" u="1"/>
        <n v="216" u="1"/>
        <n v="30" u="1"/>
        <n v="240" u="1"/>
      </sharedItems>
    </cacheField>
    <cacheField name="Column3" numFmtId="0">
      <sharedItems containsBlank="1"/>
    </cacheField>
    <cacheField name="Ket. Tambahan / Pembantu" numFmtId="1">
      <sharedItems containsString="0" containsBlank="1" containsNumber="1" containsInteger="1" minValue="95506296" maxValue="9556111621029"/>
    </cacheField>
    <cacheField name="SATUAN Fix Win" numFmtId="0">
      <sharedItems containsMixedTypes="1" containsNumber="1" containsInteger="1" minValue="0" maxValue="0" count="11">
        <s v="PCS"/>
        <s v="BTL"/>
        <s v="PCH"/>
        <s v="PUMP"/>
        <s v="BOX"/>
        <s v="JAR"/>
        <s v="TUBE"/>
        <s v="PACK"/>
        <s v="JRG"/>
        <s v="SCH"/>
        <n v="0" u="1"/>
      </sharedItems>
    </cacheField>
    <cacheField name="Nama Kelompok Win" numFmtId="0">
      <sharedItems/>
    </cacheField>
    <cacheField name="Kode Kelompok Win" numFmtId="0">
      <sharedItems/>
    </cacheField>
    <cacheField name="Kode BARANG Win2" numFmtId="0">
      <sharedItems count="2027">
        <s v="R1011000010010"/>
        <s v="R1021001006010"/>
        <s v="R1021001010010"/>
        <s v="R1021002010010"/>
        <s v="R1021003006010"/>
        <s v="R1021003010010"/>
        <s v="R1021004006010"/>
        <s v="R1021004010010"/>
        <s v="R1021005006010"/>
        <s v="R1021005010010"/>
        <s v="R1021006006010"/>
        <s v="R1021007006010"/>
        <s v="R1021008006010"/>
        <s v="R1021101006510"/>
        <s v="R1021101010010"/>
        <s v="R1021101010011"/>
        <s v="R1021102010010"/>
        <s v="R1021103006510"/>
        <s v="R1021103010010"/>
        <s v="R1021103010011"/>
        <s v="R1021104010010"/>
        <s v="R1021104010011"/>
        <s v="R1021105006010"/>
        <s v="R1021105010010"/>
        <s v="R1021105010011"/>
        <s v="R1021106006010"/>
        <s v="R1021106010010"/>
        <s v="R1021107006010"/>
        <s v="R1021107010010"/>
        <s v="R1021107010011"/>
        <s v="R1021109010011"/>
        <s v="R1021201010010"/>
        <s v="R1021201010011"/>
        <s v="R1021202010010"/>
        <s v="R1021203010010"/>
        <s v="R1021204010010"/>
        <s v="R1021204010011"/>
        <s v="R1021205010010"/>
        <s v="R1021205010011"/>
        <s v="R1021206010010"/>
        <s v="R1021206010010B"/>
        <s v="R1021207010010"/>
        <s v="R1021207010011"/>
        <s v="R1021208010010"/>
        <s v="R1021208010011"/>
        <s v="R1021209010010"/>
        <s v="R1021209010011"/>
        <s v="R1021301010010"/>
        <s v="R1021302010010"/>
        <s v="R1021303010010"/>
        <s v="R1021304006510"/>
        <s v="R1021304010010"/>
        <s v="R1021305010010"/>
        <s v="R1021306010010"/>
        <s v="R1021307010010"/>
        <s v="R1022001010010"/>
        <s v="R1022001020020"/>
        <s v="R1022001020021"/>
        <s v="R1022001030020"/>
        <s v="R1022001037020"/>
        <s v="R1022001037021"/>
        <s v="R1022001050030"/>
        <s v="R1022001072020"/>
        <s v="R1022001072021"/>
        <s v="R1022002037020"/>
        <s v="R1022002037021"/>
        <s v="R1022002072021"/>
        <s v="R1022003010010"/>
        <s v="R1022003010020"/>
        <s v="R1022003020020"/>
        <s v="R1022003030010"/>
        <s v="R1022003037020"/>
        <s v="R1022003037021"/>
        <s v="R1022003050030"/>
        <s v="R1022003072020"/>
        <s v="R1022003072021"/>
        <s v="R1022004037020"/>
        <s v="R1022004041020"/>
        <s v="R1022005037020"/>
        <s v="R1022005037021"/>
        <s v="R1022006030010"/>
        <s v="R1022006037020"/>
        <s v="R1022006037021"/>
        <s v="R1022006075020"/>
        <s v="R1022007037020"/>
        <s v="R1022008010010"/>
        <s v="R1022008010030"/>
        <s v="R1022008020020"/>
        <s v="R1022008030010"/>
        <s v="R1022008037020"/>
        <s v="R1022008037021"/>
        <s v="R1022008050030"/>
        <s v="R1022008072020"/>
        <s v="R1022009020010"/>
        <s v="R1022009020020"/>
        <s v="R1022009030010"/>
        <s v="R1022009037020"/>
        <s v="R1022009037021"/>
        <s v="R1022010010010"/>
        <s v="R1022010020020"/>
        <s v="R1022010020021"/>
        <s v="R1022010030010"/>
        <s v="R1022010037020"/>
        <s v="R1022010037021"/>
        <s v="R1022011041020"/>
        <s v="R1022013041020"/>
        <s v="R1022012062530"/>
        <s v="R1023001070010"/>
        <s v="R1023002070010"/>
        <s v="R1023003070010"/>
        <s v="R1024001005010"/>
        <s v="R1025001020010"/>
        <s v="R1025001024520"/>
        <s v="R1025001024521"/>
        <s v="R1025001040010"/>
        <s v="R1025001040011"/>
        <s v="R1025002020010"/>
        <s v="R1025002024520"/>
        <s v="R1025003020010"/>
        <s v="R1025003020011"/>
        <s v="R1025004020010"/>
        <s v="R1025004020011"/>
        <s v="R1025004024520"/>
        <s v="R1025004024521"/>
        <s v="R1025003024520"/>
        <s v="R1026100030020"/>
        <s v="R1026101010010"/>
        <s v="R1026101030020"/>
        <s v="R1027101001010"/>
        <s v="R1027101005010"/>
        <s v="R1027102001010"/>
        <s v="R1027102005010"/>
        <s v="R1028001025010"/>
        <s v="R1028002025010"/>
        <s v="R1031001040010"/>
        <s v="R1031001045020"/>
        <s v="R1032002040510"/>
        <s v="R1032002045010"/>
        <s v="R1032002067510"/>
        <s v="R1032002075010"/>
        <s v="R1032003049510"/>
        <s v="R1032004045010"/>
        <s v="R1032005049510"/>
        <s v="R1032006020010"/>
        <s v="R1032006040510"/>
        <s v="R1032006045010"/>
        <s v="R1032006075010"/>
        <s v="R1032006075020"/>
        <s v="R1032007045010"/>
        <s v="R1032008045010"/>
        <s v="R1033001045010"/>
        <s v="R1041000004510"/>
        <s v="R1041000009510"/>
        <s v="R1041000024510"/>
        <s v="R1041000049510"/>
        <s v="R1041000075010"/>
        <s v="R1041000100110"/>
        <s v="R1041000100420"/>
        <s v="R1051001000010"/>
        <s v="R1051002000010"/>
        <s v="R1051003000010"/>
        <s v="R1051004000010"/>
        <s v="R1051005000010"/>
        <s v="R1051006000010"/>
        <s v="R1051007000010"/>
        <s v="R1052001000010"/>
        <s v="R1052002000010"/>
        <s v="R1053001000010"/>
        <s v="R1053002000010"/>
        <s v="R1054001000010"/>
        <s v="R1054002000010"/>
        <s v="R1061001000010"/>
        <s v="R1061101000010"/>
        <s v="R1062001000010"/>
        <s v="R1062101000010"/>
        <s v="R1063001000010"/>
        <s v="R1071001001520"/>
        <s v="R1071001006020"/>
        <s v="R1071001015010"/>
        <s v="R1071001025010"/>
        <s v="R1071001042510"/>
        <s v="R1071001050030"/>
        <s v="R1071001075010"/>
        <s v="R1071001100130"/>
        <s v="R1071002006020"/>
        <s v="R1071002015010"/>
        <s v="R1071002040010"/>
        <s v="R1071002042510"/>
        <s v="R1071002045010"/>
        <s v="R1071002050030"/>
        <s v="R1071002075010"/>
        <s v="R1072001003010"/>
        <s v="R1072001010510"/>
        <s v="R1072001040020"/>
        <s v="R1081001002510"/>
        <s v="R1081001006010"/>
        <s v="R1081002002510"/>
        <s v="R1081002006010"/>
        <s v="R1091001045010"/>
        <s v="R1100000003010"/>
        <s v="K1090002010010" u="1"/>
        <s v="K1155013020010" u="1"/>
        <s v="K1161003028010" u="1"/>
        <s v="K1048002005010" u="1"/>
        <s v="K1161001000110" u="1"/>
        <s v="K1242004010010" u="1"/>
        <s v="K1045003015010" u="1"/>
        <s v="C1150005010010" u="1"/>
        <s v="C1390002010020" u="1"/>
        <s v="K1330005010010" u="1"/>
        <s v="K1256002005010" u="1"/>
        <s v="P2021005100120" u="1"/>
        <s v="C1270004010010" u="1"/>
        <s v="C1290003010010" u="1"/>
        <s v="K1190002005011" u="1"/>
        <s v="C1350005010010" u="1"/>
        <s v="C1390003010010" u="1"/>
        <s v="C1380003004010" u="1"/>
        <s v="K1241004015010" u="1"/>
        <s v="K1490001025020" u="1"/>
        <s v="C1020006005010" u="1"/>
        <s v="C1370003025020" u="1"/>
        <s v="M6120402000010" u="1"/>
        <s v="K1400006005010" u="1"/>
        <s v="C1240004006020" u="1"/>
        <s v="K1280002006010" u="1"/>
        <s v="P3011005030020" u="1"/>
        <s v="P3022001100120" u="1"/>
        <s v="K1048008004510" u="1"/>
        <s v="K1155002010020" u="1"/>
        <s v="K1155004050010" u="1"/>
        <s v="K1155003010010" u="1"/>
        <s v="K1155012010020" u="1"/>
        <s v="K1051004010010" u="1"/>
        <s v="M6130201006010" u="1"/>
        <s v="C1270004040020" u="1"/>
        <s v="K1030005000010" u="1"/>
        <s v="K1111006010010" u="1"/>
        <s v="K1437003018010" u="1"/>
        <s v="C1150006040010" u="1"/>
        <s v="C1350005040020" u="1"/>
        <s v="M6100011050040" u="1"/>
        <s v="C1330005028020" u="1"/>
        <s v="K1030015000010" u="1"/>
        <s v="K1380003020010" u="1"/>
        <s v="K1154003015010" u="1"/>
        <s v="P2011009030020" u="1"/>
        <s v="K1081002001810" u="1"/>
        <s v="K1153003005010" u="1"/>
        <s v="F4012002048020" u="1"/>
        <s v="C1400008020010" u="1"/>
        <s v="M6010403065020" u="1"/>
        <s v="K1045003006010" u="1"/>
        <s v="K1157002006010" u="1"/>
        <s v="A1041005009010" u="1"/>
        <s v="K1082002002010" u="1"/>
        <s v="K1380002009010" u="1"/>
        <s v="M6100001025030" u="1"/>
        <s v="K1470003015010" u="1"/>
        <s v="M6100011025030" u="1"/>
        <s v="K1381002006010" u="1"/>
        <s v="P3011002100120" u="1"/>
        <s v="F4067005022510" u="1"/>
        <s v="M6030017001510" u="1"/>
        <s v="K1170003003010" u="1"/>
        <s v="K1155010001040" u="1"/>
        <s v="P2047103100520" u="1"/>
        <s v="K1156003025010" u="1"/>
        <s v="A1070002100110" u="1"/>
        <s v="C1080004010010" u="1"/>
        <s v="K1070002005020" u="1"/>
        <s v="K1340005010010" u="1"/>
        <s v="A1120009095010" u="1"/>
        <s v="P2011006100120" u="1"/>
        <s v="F4013002007010" u="1"/>
        <s v="C1020100000000" u="1"/>
        <s v="C1360005010010" u="1"/>
        <s v="M6024105000210" u="1"/>
        <s v="K1190002005010" u="1"/>
        <s v="K1242004005010" u="1"/>
        <s v="K1251004015010" u="1"/>
        <s v="M6101011010030" u="1"/>
        <s v="K1490003025011" u="1"/>
        <s v="K1381002009010" u="1"/>
        <s v="F4041002020010" u="1"/>
        <s v="M6100001015030" u="1"/>
        <s v="C1270004005010" u="1"/>
        <s v="M6100011015030" u="1"/>
        <s v="P3024001100120" u="1"/>
        <s v="K1046003020020" u="1"/>
        <s v="K1100002000140" u="1"/>
        <s v="K1330005006010" u="1"/>
        <s v="M6151000005010" u="1"/>
        <s v="C1417005050030" u="1"/>
        <s v="K1046004020010" u="1"/>
        <s v="K1070003020020" u="1"/>
        <s v="K1480002040030" u="1"/>
        <s v="M6153000012010" u="1"/>
        <s v="C1390002007020" u="1"/>
        <s v="K1070004020010" u="1"/>
        <s v="K1253004010010" u="1"/>
        <s v="P2044100050020" u="1"/>
        <s v="K1100005000110" u="1"/>
        <s v="M6123400000030" u="1"/>
        <s v="C1150006020010" u="1"/>
        <s v="K1330006020010" u="1"/>
        <s v="K1460001000120" u="1"/>
        <s v="A1092004045010" u="1"/>
        <s v="C1417005025020" u="1"/>
        <s v="K1255003005010" u="1"/>
        <s v="C1360007010710" u="1"/>
        <s v="K1460002000110" u="1"/>
        <s v="K1047003006010" u="1"/>
        <s v="K1111006005010" u="1"/>
        <s v="M6122201000020" u="1"/>
        <s v="K1081002012020" u="1"/>
        <s v="A1070005025010" u="1"/>
        <s v="C1417006025010" u="1"/>
        <s v="M6154000010010" u="1"/>
        <s v="M6050001010010" u="1"/>
        <s v="C1280004001010" u="1"/>
        <s v="M6033001001010" u="1"/>
        <s v="K1046003010020" u="1"/>
        <s v="F4062001021010" u="1"/>
        <s v="K1155003020020" u="1"/>
        <s v="M6033011001010" u="1"/>
        <s v="K1180003003010" u="1"/>
        <s v="K1155013020020" u="1"/>
        <s v="M6062000012010" u="1"/>
        <s v="A1120008013011" u="1"/>
        <s v="K1048002005020" u="1"/>
        <s v="K1155009004510" u="1"/>
        <s v="K1155014020010" u="1"/>
        <s v="K1161004028010" u="1"/>
        <s v="P2045100050020" u="1"/>
        <s v="K1048003005010" u="1"/>
        <s v="K1242005010010" u="1"/>
        <s v="K1045004015010" u="1"/>
        <s v="C1001000000410" u="1"/>
        <s v="C1150006010010" u="1"/>
        <s v="F4031001048030" u="1"/>
        <s v="K1330006010010" u="1"/>
        <s v="P2021006100120" u="1"/>
        <s v="K1190003005011" u="1"/>
        <s v="C1390004010010" u="1"/>
        <s v="C1380004004010" u="1"/>
        <s v="K1241005015010" u="1"/>
        <s v="M6063000010010" u="1"/>
        <s v="M6155000010010" u="1"/>
        <s v="A1011000092510" u="1"/>
        <s v="C1020007005010" u="1"/>
        <s v="C1080004005010" u="1"/>
        <s v="F4031003048010" u="1"/>
        <s v="F4063001020010" u="1"/>
        <s v="K1490003025010" u="1"/>
        <s v="M6120403000010" u="1"/>
        <s v="F4052001018010" u="1"/>
        <s v="F4062001010010" u="1"/>
        <s v="C1280004005010" u="1"/>
        <s v="K1155004050020" u="1"/>
        <s v="P3011006030020" u="1"/>
        <s v="K1380003006010" u="1"/>
        <s v="K1155003010020" u="1"/>
        <s v="K1155005050010" u="1"/>
        <s v="A1011000068512" u="1"/>
        <s v="M6030012001010" u="1"/>
        <s v="M6153000006010" u="1"/>
        <s v="C1040006020020" u="1"/>
        <s v="K1051005010010" u="1"/>
        <s v="C1011501020010" u="1"/>
        <s v="M6130202006010" u="1"/>
        <s v="K1030006000010" u="1"/>
        <s v="K1111007010010" u="1"/>
        <s v="K1155014010010" u="1"/>
        <s v="A1120008038010" u="1"/>
        <s v="K1030016000010" u="1"/>
        <s v="K1380004020010" u="1"/>
        <s v="K1154004015010" u="1"/>
        <s v="M6101002020030" u="1"/>
        <s v="K1081003001810" u="1"/>
        <s v="K1153004005010" u="1"/>
        <s v="M6160201040020" u="1"/>
        <s v="P2041100014020" u="1"/>
        <s v="F4052001007010" u="1"/>
        <s v="K1158009012510" u="1"/>
        <s v="M6130002003010" u="1"/>
        <s v="C1400009020010" u="1"/>
        <s v="K1157003006010" u="1"/>
        <s v="A1011000082510" u="1"/>
        <s v="M6080200014010" u="1"/>
        <s v="K1082003002010" u="1"/>
        <s v="K1380003009010" u="1"/>
        <s v="C1281004005010" u="1"/>
        <s v="F4063001011010" u="1"/>
        <s v="P3011003100120" u="1"/>
        <s v="F4067006022510" u="1"/>
        <s v="F4061001005010" u="1"/>
        <s v="K1170004003010" u="1"/>
        <s v="M6062000006010" u="1"/>
        <s v="M6154000006010" u="1"/>
        <s v="A1120008027010" u="1"/>
        <s v="F4061111072510" u="1"/>
        <s v="K1158011000910" u="1"/>
        <s v="A1120008013010" u="1"/>
        <s v="M6131202006010" u="1"/>
        <s v="K1156004025010" u="1"/>
        <s v="A1070003100110" u="1"/>
        <s v="C1080005010010" u="1"/>
        <s v="K1070003005020" u="1"/>
        <s v="K1340006010010" u="1"/>
        <s v="P2011007100120" u="1"/>
        <s v="M6131002003010" u="1"/>
        <s v="C1360006010010" u="1"/>
        <s v="F4065001008012" u="1"/>
        <s v="K1190003005010" u="1"/>
        <s v="K1242005005010" u="1"/>
        <s v="K1251005015010" u="1"/>
        <s v="M6101012010030" u="1"/>
        <s v="K1490004025011" u="1"/>
        <s v="M6120002000020" u="1"/>
        <s v="P2011010100510" u="1"/>
        <s v="F4041003020010" u="1"/>
        <s v="M6100002015030" u="1"/>
        <s v="P3024002100120" u="1"/>
        <s v="K1046004020020" u="1"/>
        <s v="K1330006006010" u="1"/>
        <s v="K1070004020020" u="1"/>
        <s v="M6152000002020" u="1"/>
        <s v="F4061403042010" u="1"/>
        <s v="M6155000006010" u="1"/>
        <s v="K1480003040030" u="1"/>
        <s v="K1253005010010" u="1"/>
        <s v="C1011101020010" u="1"/>
        <s v="C1120007000020" u="1"/>
        <s v="K1100006000110" u="1"/>
        <s v="A1011100002741" u="1"/>
        <s v="F4064001013010" u="1"/>
        <s v="A1120008000810" u="1"/>
        <s v="A1092005045010" u="1"/>
        <s v="K1255004005010" u="1"/>
        <s v="K1460003000110" u="1"/>
        <s v="K1047004006010" u="1"/>
        <s v="K1111007005010" u="1"/>
        <s v="K1081003012020" u="1"/>
        <s v="M6152000004020" u="1"/>
        <s v="A1070006025010" u="1"/>
        <s v="C1417007025010" u="1"/>
        <s v="F4067010018010" u="1"/>
        <s v="M6130300001520" u="1"/>
        <s v="F4062002021010" u="1"/>
        <s v="P3021003100120" u="1"/>
        <s v="K1155009004520" u="1"/>
        <s v="K1161001000130" u="1"/>
        <s v="K1180004003010" u="1"/>
        <s v="K1155005020010" u="1"/>
        <s v="K1155014020020" u="1"/>
        <s v="K1161004028020" u="1"/>
        <s v="M6062001012010" u="1"/>
        <s v="K1048003005020" u="1"/>
        <s v="K1048004005010" u="1"/>
        <s v="K1045005015010" u="1"/>
        <s v="C1020006005030" u="1"/>
        <s v="C1390004010020" u="1"/>
        <s v="F4031002048030" u="1"/>
        <s v="C1380005004010" u="1"/>
        <s v="K1241006015010" u="1"/>
        <s v="K1490003025020" u="1"/>
        <s v="P2045100025020" u="1"/>
        <s v="F4065001008011" u="1"/>
        <s v="F4063002020010" u="1"/>
        <s v="K1490004025010" u="1"/>
        <s v="F4052002018010" u="1"/>
        <s v="F4062002010010" u="1"/>
        <s v="K1155005050020" u="1"/>
        <s v="M6042002001010" u="1"/>
        <s v="M6010102001510" u="1"/>
        <s v="P3011007030020" u="1"/>
        <s v="P3011204100120" u="1"/>
        <s v="M6030003001010" u="1"/>
        <s v="M6030013001010" u="1"/>
        <s v="K1155005010010" u="1"/>
        <s v="K1155014010020" u="1"/>
        <s v="A1011000068510" u="1"/>
        <s v="K1051006010010" u="1"/>
        <s v="C1011502020010" u="1"/>
        <s v="K1030007000010" u="1"/>
        <s v="K1102006000110" u="1"/>
        <s v="K1111008010010" u="1"/>
        <s v="K1046005001010" u="1"/>
        <s v="F4053001003020" u="1"/>
        <s v="M6100004050030" u="1"/>
        <s v="K1030017000010" u="1"/>
        <s v="K1154005015010" u="1"/>
        <s v="K1153005001810" u="1"/>
        <s v="F4052002007010" u="1"/>
        <s v="F4072001048020" u="1"/>
        <s v="M6031002000020" u="1"/>
        <s v="P2046100025020" u="1"/>
        <s v="K1157004006010" u="1"/>
        <s v="K1270005001010" u="1"/>
        <s v="K1082004002010" u="1"/>
        <s v="K1380004009010" u="1"/>
        <s v="M6100003025030" u="1"/>
        <s v="C1281005005010" u="1"/>
        <s v="P3047101100520" u="1"/>
        <s v="F4067005022530" u="1"/>
        <s v="A1130001022011B" u="1"/>
        <s v="C1400009022020" u="1"/>
        <s v="F4063002011010" u="1"/>
        <s v="A1110000033510" u="1"/>
        <s v="M6062001006010" u="1"/>
        <s v="K1156005025010" u="1"/>
        <s v="C1011001000410" u="1"/>
        <s v="C1080006010010" u="1"/>
        <s v="K1070004005020" u="1"/>
        <s v="P2011008100120" u="1"/>
        <s v="K1251006015010" u="1"/>
        <s v="M6101013010030" u="1"/>
        <s v="P2011001100510" u="1"/>
        <s v="P2031000100510" u="1"/>
        <s v="K1270005005010" u="1"/>
        <s v="K1490005025011" u="1"/>
        <s v="M6120003000020" u="1"/>
        <s v="P2011011100510" u="1"/>
        <s v="A1100001042510" u="1"/>
        <s v="M6100013015030" u="1"/>
        <s v="P3024003100120" u="1"/>
        <s v="K1100004000140" u="1"/>
        <s v="K1253006010010" u="1"/>
        <s v="C1120008000020" u="1"/>
        <s v="K1100007000110" u="1"/>
        <s v="K1460003000120" u="1"/>
        <s v="F4064002013010" u="1"/>
        <s v="A1092006045010" u="1"/>
        <s v="K1255005005010" u="1"/>
        <s v="K1460004000110" u="1"/>
        <s v="K1111008005010" u="1"/>
        <s v="P2045100101020" u="1"/>
        <s v="C1417008025010" u="1"/>
        <s v="F4066001008010" u="1"/>
        <s v="M6090201001010" u="1"/>
        <s v="F4062003021010" u="1"/>
        <s v="P3021004100120" u="1"/>
        <s v="K1155005020020" u="1"/>
        <s v="K1158005010010" u="1"/>
        <s v="F4068001002010" u="1"/>
        <s v="K1180005003010" u="1"/>
        <s v="K1155006020010" u="1"/>
        <s v="M6024505000240" u="1"/>
        <s v="F4061204042010" u="1"/>
        <s v="K1048004005020" u="1"/>
        <s v="A1110000027510" u="1"/>
        <s v="A1110000013510" u="1"/>
        <s v="K1048005005010" u="1"/>
        <s v="A1120007100110" u="1"/>
        <s v="F4071001048030" u="1"/>
        <s v="F4067011048020" u="1"/>
        <s v="M6090100000420" u="1"/>
        <s v="P2046100101020" u="1"/>
        <s v="C1380006004010" u="1"/>
        <s v="K1241007015010" u="1"/>
        <s v="K1490004025020" u="1"/>
        <s v="F4065002008011" u="1"/>
        <s v="A1100001015511" u="1"/>
        <s v="C1080006005010" u="1"/>
        <s v="M6041001000910" u="1"/>
        <s v="F4063003020010" u="1"/>
        <s v="K1490005025010" u="1"/>
        <s v="C1281006001010" u="1"/>
        <s v="F4052003018010" u="1"/>
        <s v="F4062003010010" u="1"/>
        <s v="C1280006005010" u="1"/>
        <s v="M6042003001010" u="1"/>
        <s v="P3011008030020" u="1"/>
        <s v="K1155005010020" u="1"/>
        <s v="F4065001002020" u="1"/>
        <s v="M6030014001010" u="1"/>
        <s v="A1011000013510" u="1"/>
        <s v="K1102006000120" u="1"/>
        <s v="K1155006010010" u="1"/>
        <s v="K1046005001020" u="1"/>
        <s v="K1051007010010" u="1"/>
        <s v="K1030008000010" u="1"/>
        <s v="K1102007000110" u="1"/>
        <s v="K1111009010010" u="1"/>
        <s v="F4069001003010" u="1"/>
        <s v="K1046006001010" u="1"/>
        <s v="F4053002003020" u="1"/>
        <s v="K1153005005020" u="1"/>
        <s v="K1030018000010" u="1"/>
        <s v="K1082001001210" u="1"/>
        <s v="M6100015050030" u="1"/>
        <s v="F4052003007010" u="1"/>
        <s v="F4072002048020" u="1"/>
        <s v="K1157005006010" u="1"/>
        <s v="M6100004025030" u="1"/>
        <s v="P3047102100520" u="1"/>
        <s v="F4067006022530" u="1"/>
        <s v="M6100014025030" u="1"/>
        <s v="F4063003011010" u="1"/>
        <s v="P3011005100120" u="1"/>
        <s v="F4061103072510" u="1"/>
        <s v="F4073002006010" u="1"/>
        <s v="A1120010013510" u="1"/>
        <s v="K1156006025010" u="1"/>
        <s v="C1080007010010" u="1"/>
        <s v="A1110000100510" u="1"/>
        <s v="P2011009100120" u="1"/>
        <s v="K1270005005020" u="1"/>
        <s v="C1360008010010" u="1"/>
        <s v="K1158005006010" u="1"/>
        <s v="K1251007015010" u="1"/>
        <s v="P2011002100510" u="1"/>
        <s v="M6120004000020" u="1"/>
        <s v="A1100001015510" u="1"/>
        <s v="M6100004015030" u="1"/>
        <s v="A1100002042510" u="1"/>
        <s v="A1111001032510" u="1"/>
        <s v="M6140102001510" u="1"/>
        <s v="K1046007020010" u="1"/>
        <s v="C1120007000040" u="1"/>
        <s v="K1460002000140" u="1"/>
        <s v="K1253007010010" u="1"/>
        <s v="K1460003000130" u="1"/>
        <s v="C1120009000020" u="1"/>
        <s v="K1100008000110" u="1"/>
        <s v="K1460004000120" u="1"/>
        <s v="F4064003013010" u="1"/>
        <s v="P2041100100120" u="1"/>
        <s v="C1417008025020" u="1"/>
        <s v="K1111009005010" u="1"/>
        <s v="F4066002008010" u="1"/>
        <s v="C1280007001010" u="1"/>
        <s v="A1011000102510" u="1"/>
        <s v="M6143502001510" u="1"/>
        <s v="C1390002009510N" u="1"/>
        <s v="M6033004001010" u="1"/>
        <s v="M6062001012030" u="1"/>
        <s v="M6101010002150" u="1"/>
        <s v="F4062004021010" u="1"/>
        <s v="P3021005100120" u="1"/>
        <s v="K1155006020020" u="1"/>
        <s v="M6061002002020" u="1"/>
        <s v="K1180006003010" u="1"/>
        <s v="K1155007020010" u="1"/>
        <s v="K1048005005020" u="1"/>
        <s v="A1120011033510" u="1"/>
        <s v="K1048006005010" u="1"/>
        <s v="A1120010007510" u="1"/>
        <s v="F4071002048030" u="1"/>
        <s v="C1380007004010" u="1"/>
        <s v="F4067011004820" u="1"/>
        <s v="K1490005025020" u="1"/>
        <s v="C1080007005010" u="1"/>
        <s v="M6041002000910" u="1"/>
        <s v="F4063004020010" u="1"/>
        <s v="F4052004018010" u="1"/>
        <s v="F4062004010010" u="1"/>
        <s v="C1280007005010" u="1"/>
        <s v="M6042004001010" u="1"/>
        <s v="A1111001012510" u="1"/>
        <s v="M6010104001510" u="1"/>
        <s v="P3011009030020" u="1"/>
        <s v="A1011000027520" u="1"/>
        <s v="M6030005001010" u="1"/>
        <s v="K1155006010020" u="1"/>
        <s v="M6030015001010" u="1"/>
        <s v="K1102007000120" u="1"/>
        <s v="F4065003002010" u="1"/>
        <s v="K1051008010010" u="1"/>
        <s v="K1030009000010" u="1"/>
        <s v="K1102008000110" u="1"/>
        <s v="K1046007001010" u="1"/>
        <s v="F4053003003020" u="1"/>
        <s v="M6100006050030" u="1"/>
        <s v="M6100015050040" u="1"/>
        <s v="K1030019000010" u="1"/>
        <s v="P2043100100120" u="1"/>
        <s v="F4073101007010N" u="1"/>
        <s v="F4052004007010" u="1"/>
        <s v="F4072003048020" u="1"/>
        <s v="K1157006006010" u="1"/>
        <s v="F4041002000920" u="1"/>
        <s v="M6100005025030" u="1"/>
        <s v="P3047103100520" u="1"/>
        <s v="F4067007022530" u="1"/>
        <s v="M6100015025030" u="1"/>
        <s v="P2022001102520" u="1"/>
        <s v="F4063004011010" u="1"/>
        <s v="P2011104102020" u="1"/>
        <s v="P3011006100120" u="1"/>
        <s v="K1100009000831" u="1"/>
        <s v="F4067009022510" u="1"/>
        <s v="F4061104072510" u="1"/>
        <s v="P2042001102510" u="1"/>
        <s v="R1021109010010" u="1"/>
        <s v="A1120011013510" u="1"/>
        <s v="K1156007025010" u="1"/>
        <s v="P2024101100120" u="1"/>
        <s v="P2021302100120" u="1"/>
        <s v="C1360009010010" u="1"/>
        <s v="K1251008015010" u="1"/>
        <s v="P2051001100510" u="1"/>
        <s v="A1100002015510" u="1"/>
        <s v="F2020010170010" u="1"/>
        <s v="P3044100050020" u="1"/>
        <s v="F2020020170010" u="1"/>
        <s v="M6100015015030" u="1"/>
        <s v="K1046007020020" u="1"/>
        <s v="K1400001012510" u="1"/>
        <s v="K1046008020010" u="1"/>
        <s v="F4066003006010" u="1"/>
        <s v="K1460003000140" u="1"/>
        <s v="K1210001100420" u="1"/>
        <s v="K1506000100420" u="1"/>
        <s v="K1253008010010" u="1"/>
        <s v="K1460004000130" u="1"/>
        <s v="C1390003007510N" u="1"/>
        <s v="P2021102100120" u="1"/>
        <s v="M6025109000210" u="1"/>
        <s v="M6062000012050" u="1"/>
        <s v="A1020001019510" u="1"/>
        <s v="F4066003008010" u="1"/>
        <s v="K1300001001510" u="1"/>
        <s v="P3045100050020" u="1"/>
        <s v="P2048000102510" u="1"/>
        <s v="M6040005005010" u="1"/>
        <s v="P3021006100120" u="1"/>
        <s v="K1155007020020" u="1"/>
        <s v="K1158007010010" u="1"/>
        <s v="K1180007003010" u="1"/>
        <s v="F2020040160010" u="1"/>
        <s v="M6062004012010" u="1"/>
        <s v="K1048006005020" u="1"/>
        <s v="K1420010002510" u="1"/>
        <s v="F4068002003020" u="1"/>
        <s v="A1120012033510" u="1"/>
        <s v="K1048007005010" u="1"/>
        <s v="F4071003048030" u="1"/>
        <s v="P2022102100120" u="1"/>
        <s v="M6110101070010" u="1"/>
        <s v="C1320001004510" u="1"/>
        <s v="C1380008004010" u="1"/>
        <s v="M6063004010010" u="1"/>
        <s v="M6041003000910" u="1"/>
        <s v="F4063005020010" u="1"/>
        <s v="K1301001001510" u="1"/>
        <s v="A1123001012510" u="1"/>
        <s v="M6042005001010" u="1"/>
        <s v="C1414001012510" u="1"/>
        <s v="P3041100014020" u="1"/>
        <s v="K1155009050010" u="1"/>
        <s v="M6030016001010" u="1"/>
        <s v="F2020010025011" u="1"/>
        <s v="K1102008000120" u="1"/>
        <s v="K1220001100420" u="1"/>
        <s v="K1300001007510" u="1"/>
        <s v="C1221001003510" u="1"/>
        <s v="F4053004003020" u="1"/>
        <s v="M6100007050030" u="1"/>
        <s v="K1290001000310" u="1"/>
        <s v="F4041002000930" u="1"/>
        <s v="K1157007006010" u="1"/>
        <s v="F4041003000920" u="1"/>
        <s v="K1302001001510" u="1"/>
        <s v="M6062000006050" u="1"/>
        <s v="M6100006025030" u="1"/>
        <s v="F2010010240010" u="1"/>
        <s v="F4067008022530" u="1"/>
        <s v="F2010020240010" u="1"/>
        <s v="P2022002102520" u="1"/>
        <s v="F4063005011010" u="1"/>
        <s v="P3011007100120" u="1"/>
        <s v="F2010030020021" u="1"/>
        <s v="F2010030240010" u="1"/>
        <s v="P2042002102510" u="1"/>
        <s v="A1124001013510" u="1"/>
        <s v="A1020002013510" u="1"/>
        <s v="M6062004006010" u="1"/>
        <s v="P3011010100510" u="1"/>
        <s v="C1221001007510" u="1"/>
        <s v="A1120012013510" u="1"/>
        <s v="K1156008025010" u="1"/>
        <s v="F4073003007020" u="1"/>
        <s v="M6063000005050" u="1"/>
        <s v="K1155008001010" u="1"/>
        <s v="M6064001001040" u="1"/>
        <s v="C1200101000210" u="1"/>
        <s v="K1158007006010" u="1"/>
        <s v="M6101016010030" u="1"/>
        <s v="P2051002100510" u="1"/>
        <s v="F4012101040010" u="1"/>
        <s v="M6100006015030" u="1"/>
        <s v="F2030010150010" u="1"/>
        <s v="F4061103008510" u="1"/>
        <s v="A1100004042510" u="1"/>
        <s v="K1046008020020" u="1"/>
        <s v="M6032006001010" u="1"/>
        <s v="K1100007000140" u="1"/>
        <s v="K1400002012510" u="1"/>
        <s v="F4066003006020" u="1"/>
        <s v="K1046009020010" u="1"/>
        <s v="F2010020025021" u="1"/>
        <s v="F4066004006010" u="1"/>
        <s v="F2020010025010" u="1"/>
        <s v="F2020020025010" u="1"/>
        <s v="A1011000100610" u="1"/>
        <s v="F2010010580010" u="1"/>
        <s v="F2010020580010" u="1"/>
        <s v="F4011100007010" u="1"/>
        <s v="M6140100060010" u="1"/>
        <s v="M6062001012050" u="1"/>
        <s v="A1020002019510" u="1"/>
        <s v="F4066004008010" u="1"/>
        <s v="F2010030580010" u="1"/>
        <s v="K1113001012510" u="1"/>
        <s v="K1300002001510" u="1"/>
        <s v="F2020010240010" u="1"/>
        <s v="K1121001012510" u="1"/>
        <s v="M6143504001510" u="1"/>
        <s v="F2020020240010" u="1"/>
        <s v="M6062003012030" u="1"/>
        <s v="C1161000012510" u="1"/>
        <s v="M6010306001510" u="1"/>
        <s v="F2040010175010" u="1"/>
        <s v="M6040006005010" u="1"/>
        <s v="F2020030240010" u="1"/>
        <s v="F2010030020020" u="1"/>
        <s v="K1158008010010" u="1"/>
        <s v="F2040020175010" u="1"/>
        <s v="P3045100025020" u="1"/>
        <s v="K1155009020010" u="1"/>
        <s v="K1048007005020" u="1"/>
        <s v="K1420011002510" u="1"/>
        <s v="K1114001010510" u="1"/>
        <s v="A1012000100610" u="1"/>
        <s v="M6141100060010" u="1"/>
        <s v="C1320002004510" u="1"/>
        <s v="C1400106020010" u="1"/>
        <s v="F2010040022020" u="1"/>
        <s v="F4063006020010" u="1"/>
        <s v="K1301002001510" u="1"/>
        <s v="F4071103008510" u="1"/>
        <s v="A1123002012510" u="1"/>
        <s v="K1155009050020" u="1"/>
        <s v="M6042006001010" u="1"/>
        <s v="M6010106001510" u="1"/>
        <s v="M6030007001010" u="1"/>
        <s v="C1414002012510" u="1"/>
        <s v="K1047009010010" u="1"/>
        <s v="P3046100025020" u="1"/>
        <s v="K1300001007520" u="1"/>
        <s v="M6030017001010" u="1"/>
        <s v="A1011003013510" u="1"/>
        <s v="K1155009010010" u="1"/>
        <s v="F2010020025020" u="1"/>
        <s v="C1221002003510" u="1"/>
        <s v="M6021401000240" u="1"/>
        <s v="C1240001007510" u="1"/>
        <s v="K1290001000320" u="1"/>
        <s v="M6100008050030" u="1"/>
        <s v="K1290002000310" u="1"/>
        <s v="F4041003000930" u="1"/>
        <s v="K1302002001510" u="1"/>
        <s v="M6062001006050" u="1"/>
        <s v="F4031101040010" u="1"/>
        <s v="M6100007025030" u="1"/>
        <s v="M6121300000010" u="1"/>
        <s v="F2041010150010" u="1"/>
        <s v="F4067009022530" u="1"/>
        <s v="F2020040580010" u="1"/>
        <s v="F4063006011010" u="1"/>
        <s v="P3011008100120" u="1"/>
        <s v="P2042003102510" u="1"/>
        <s v="P3011001100510" u="1"/>
        <s v="P3031000100510" u="1"/>
        <s v="K1450010002510" u="1"/>
        <s v="C1221002007510" u="1"/>
        <s v="F4061510042010" u="1"/>
        <s v="M6025309000230" u="1"/>
        <s v="A1120013027510" u="1"/>
        <s v="K1155008001020" u="1"/>
        <s v="A1120013013510" u="1"/>
        <s v="K1156009025010" u="1"/>
        <s v="F4073004007020" u="1"/>
        <s v="K1155009001010" u="1"/>
        <s v="M6140100070020" u="1"/>
        <s v="M6140300060020" u="1"/>
        <s v="M6101007010030" u="1"/>
        <s v="C1200102000210" u="1"/>
        <s v="P2031000050010" u="1"/>
        <s v="K1158008006010" u="1"/>
        <s v="P2011005100510" u="1"/>
        <s v="P2051003100510" u="1"/>
        <s v="F4012102040010" u="1"/>
        <s v="A1100004015510" u="1"/>
        <s v="K1114001006510" u="1"/>
        <s v="F4073005008010" u="1"/>
        <s v="M6100007015030" u="1"/>
        <s v="M6121100000010" u="1"/>
        <s v="M6130100010010" u="1"/>
        <s v="M6100017015030" u="1"/>
        <s v="K1046009020020" u="1"/>
        <s v="C1160001012510" u="1"/>
        <s v="K1100008000140" u="1"/>
        <s v="K1400003012510" u="1"/>
        <s v="F4066004006020" u="1"/>
        <s v="M6032017001010" u="1"/>
        <s v="P3045100101020" u="1"/>
        <s v="C1211003003510" u="1"/>
        <s v="M6141300060020" u="1"/>
        <s v="F4067005018010" u="1"/>
        <s v="F2062010180010" u="1"/>
        <s v="A1020003019510" u="1"/>
        <s v="F4066005008010" u="1"/>
        <s v="K1113002012510" u="1"/>
        <s v="K1300003001510" u="1"/>
        <s v="M6101003002150" u="1"/>
        <s v="K1121002012510" u="1"/>
        <s v="K1155009020020" u="1"/>
        <s v="C1370001022510" u="1"/>
        <s v="K1420002002510" u="1"/>
        <s v="P3046100101020" u="1"/>
        <s v="K1420012002510" u="1"/>
        <s v="K1114002010510" u="1"/>
        <s v="F4067005048020" u="1"/>
        <s v="C1320003004510" u="1"/>
        <s v="P2011010030020" u="1"/>
        <s v="A1100005015511" u="1"/>
        <s v="F2040010350010" u="1"/>
        <s v="F2040020350010" u="1"/>
        <s v="F4071104008510" u="1"/>
        <s v="K1155009050030" u="1"/>
        <s v="A1123003012510" u="1"/>
        <s v="M6030008001010" u="1"/>
        <s v="C1414003012510" u="1"/>
        <s v="K1155009010020" u="1"/>
        <s v="A1011000030012" u="1"/>
        <s v="K1300003007510" u="1"/>
        <s v="C1221003003510" u="1"/>
        <s v="C1240002007510" u="1"/>
        <s v="K1290002000320" u="1"/>
        <s v="C1240002008510" u="1"/>
        <s v="F4031101040020" u="1"/>
        <s v="K1047010012510" u="1"/>
        <s v="K1302003001510" u="1"/>
        <s v="M6100008025030" u="1"/>
        <s v="F4061111040011" u="1"/>
        <s v="K1435001012510" u="1"/>
        <s v="P3011009100120" u="1"/>
        <s v="K1450001002510" u="1"/>
        <s v="P3011002100510" u="1"/>
        <s v="K1241001007510" u="1"/>
        <s v="K1450011002510" u="1"/>
        <s v="A1011000060010" u="1"/>
        <s v="C1221003007510" u="1"/>
        <s v="K1155009001020" u="1"/>
        <s v="K1436001010510" u="1"/>
        <s v="F4073005007020" u="1"/>
        <s v="C1200103000210" u="1"/>
        <s v="C1000000000000" u="1"/>
        <s v="M6040007000020" u="1"/>
        <s v="P2011006100510" u="1"/>
        <s v="A1100005015510" u="1"/>
        <s v="K1114002006510" u="1"/>
        <s v="A1011000062010" u="1"/>
        <s v="M6100008015030" u="1"/>
        <s v="F4061110038010" u="1"/>
        <s v="P2031000025010" u="1"/>
        <s v="K1434001006510" u="1"/>
        <s v="C1160002012510" u="1"/>
        <s v="P3041100100120" u="1"/>
        <s v="K1400004012510" u="1"/>
        <s v="F4061301042010" u="1"/>
        <s v="C1131003003510" u="1"/>
        <s v="K1155010004510" u="1"/>
        <s v="A1030100000310" u="1"/>
        <s v="A1121000000710" u="1"/>
        <s v="M6124500000020" u="1"/>
        <s v="C1250001101520" u="1"/>
        <s v="A1020004019510" u="1"/>
        <s v="F4066006008010" u="1"/>
        <s v="A1012000062010" u="1"/>
        <s v="K1113003012510" u="1"/>
        <s v="K1300004001510" u="1"/>
        <s v="K1121003012510" u="1"/>
        <s v="C1240002006020N" u="1"/>
        <s v="F2080010175010" u="1"/>
        <s v="C1370002022510" u="1"/>
        <s v="K1420003002510" u="1"/>
        <s v="C1270001037520" u="1"/>
        <s v="K1252001017510" u="1"/>
        <s v="C1400011072010" u="1"/>
        <s v="F2080020175010" u="1"/>
        <s v="K1420013002510" u="1"/>
        <s v="M6024402000240" u="1"/>
        <s v="K1114003010510" u="1"/>
        <s v="K1100003004520" u="1"/>
        <s v="F4067006048020" u="1"/>
        <s v="C1400010040021" u="1"/>
        <s v="C1320004004510" u="1"/>
        <s v="P2011011030020" u="1"/>
        <s v="K1158010012510" u="1"/>
        <s v="F4061111150010" u="1"/>
        <s v="C1400010020010" u="1"/>
        <s v="F4071105008510" u="1"/>
        <s v="P3043100100120" u="1"/>
        <s v="A1120006102410" u="1"/>
        <s v="K1470001006511" u="1"/>
        <s v="M6030009001010" u="1"/>
        <s v="F2050010025020" u="1"/>
        <s v="A1011005027510" u="1"/>
        <s v="F4061702042010" u="1"/>
        <s v="K1300003007520" u="1"/>
        <s v="K1502000090021" u="1"/>
        <s v="A1011005013510" u="1"/>
        <s v="F2051010115010" u="1"/>
        <s v="C1240002007520" u="1"/>
        <s v="F2050020025020" u="1"/>
        <s v="F2051020115010" u="1"/>
        <s v="C1240003007510" u="1"/>
        <s v="A1011000030010" u="1"/>
        <s v="K1480001100420" u="1"/>
        <s v="F2051030115010" u="1"/>
        <s v="M6101009020030" u="1"/>
        <s v="P3022001102520" u="1"/>
        <s v="P3011104102020" u="1"/>
        <s v="C1281001004510" u="1"/>
        <s v="P2020001030020" u="1"/>
        <s v="K1047001012510" u="1"/>
        <s v="F2062010360010" u="1"/>
        <s v="F4031102040020" u="1"/>
        <s v="P3042001102510" u="1"/>
        <s v="K1047011012510" u="1"/>
        <s v="K1302004001510" u="1"/>
        <s v="F4071101040010" u="1"/>
        <s v="M6031018000020" u="1"/>
        <s v="M6060004012050" u="1"/>
        <s v="F40690010030121" u="1"/>
        <s v="F2030010400010" u="1"/>
        <s v="F2050010320010" u="1"/>
        <s v="C1400010010010" u="1"/>
        <s v="K1435002012510" u="1"/>
        <s v="F2050020320010" u="1"/>
        <s v="P3024101100120" u="1"/>
        <s v="P3021302100120" u="1"/>
        <s v="K1155008001040" u="1"/>
        <s v="P3051001100510" u="1"/>
        <s v="A1011000060020" u="1"/>
        <s v="K1241002007510" u="1"/>
        <s v="K1450012002510" u="1"/>
        <s v="M6100112002020" u="1"/>
        <s v="K1436002010510" u="1"/>
        <s v="F2020010850010" u="1"/>
        <s v="P2023001050020" u="1"/>
        <s v="F4073006007020" u="1"/>
        <s v="C1000000000010" u="1"/>
        <s v="F2020020850010" u="1"/>
        <s v="C1400001040010" u="1"/>
        <s v="M6122301000020" u="1"/>
        <s v="F2020030850010" u="1"/>
        <s v="P2011007100510" u="1"/>
        <s v="F2050010685010" u="1"/>
        <s v="F4072101040010" u="1"/>
        <s v="C1400011040010" u="1"/>
        <s v="F4061101038010" u="1"/>
        <s v="K1114003006510" u="1"/>
        <s v="A1011001062010" u="1"/>
        <s v="F2050020685010" u="1"/>
        <s v="M6100009015030" u="1"/>
        <s v="F4061111038010" u="1"/>
        <s v="K1434002006510" u="1"/>
        <s v="P3021102100120" u="1"/>
        <s v="K1400005012510" u="1"/>
        <s v="C1140000070022" u="1"/>
        <s v="K1254001007510" u="1"/>
        <s v="K1470001006510" u="1"/>
        <s v="K1502000090020" u="1"/>
        <s v="F40630030200111" u="1"/>
        <s v="K1155010004520" u="1"/>
        <s v="A1121000058010" u="1"/>
        <s v="C1390001007510" u="1"/>
        <s v="P3048000102510" u="1"/>
        <s v="K1502000050010" u="1"/>
        <s v="C1140000045012" u="1"/>
        <s v="C1250002101520" u="1"/>
        <s v="K1157001012510" u="1"/>
        <s v="M6122101000020" u="1"/>
        <s v="M6160102060010" u="1"/>
        <s v="A1011000025010" u="1"/>
        <s v="F2020010600010" u="1"/>
        <s v="K1113004012510" u="1"/>
        <s v="F2020020600010" u="1"/>
        <s v="A1011001052010" u="1"/>
        <s v="K1121004012510" u="1"/>
        <s v="F2020030600010" u="1"/>
        <s v="F2060010200010" u="1"/>
        <s v="P3022102100120" u="1"/>
        <s v="C1400002072010" u="1"/>
        <s v="M6070100001010" u="1"/>
        <s v="F2060020200010" u="1"/>
        <s v="C1370003022510" u="1"/>
        <s v="K1420004002510" u="1"/>
        <s v="K1252002017510" u="1"/>
        <s v="F2060030200010" u="1"/>
        <s v="A1011000013010" u="1"/>
        <s v="A1120006033510" u="1"/>
        <s v="K1420014002510" u="1"/>
        <s v="K1114004010510" u="1"/>
        <s v="C1011201040010" u="1"/>
        <s v="C1284001004510" u="1"/>
        <s v="C1421001070010" u="1"/>
        <s v="A1110000000810" u="1"/>
        <s v="C1400011040021" u="1"/>
        <s v="K1158001012510" u="1"/>
        <s v="C1320005004510" u="1"/>
        <s v="C1400001020010" u="1"/>
        <s v="K1502000015012" u="1"/>
        <s v="M6080100010010" u="1"/>
        <s v="C1420001075010" u="1"/>
        <s v="M6040009008010" u="1"/>
        <s v="C1400011020010" u="1"/>
        <s v="F2061010200010" u="1"/>
        <s v="K1470002006511" u="1"/>
        <s v="C1400011022022" u="1"/>
        <s v="C1400010022020" u="1"/>
        <s v="C1240004007510" u="1"/>
        <s v="C1140000030011" u="1"/>
        <s v="K1480002100420" u="1"/>
        <s v="K1502000045022" u="1"/>
        <s v="P3022002102520" u="1"/>
        <s v="C1111000000010" u="1"/>
        <s v="C1281002004510" u="1"/>
        <s v="C1240004008510" u="1"/>
        <s v="K1047002012510" u="1"/>
        <s v="F4031103040020" u="1"/>
        <s v="F4071103080010" u="1"/>
        <s v="P3042002102510" u="1"/>
        <s v="K1047012012510" u="1"/>
        <s v="K1270002001510" u="1"/>
        <s v="M6062004006050" u="1"/>
        <s v="F4071102040010" u="1"/>
        <s v="M6130600001520" u="1"/>
        <s v="K1435003012510" u="1"/>
        <s v="F2070010200010" u="1"/>
        <s v="F2070020200010" u="1"/>
        <s v="K1450003002510" u="1"/>
        <s v="K1155009001040" u="1"/>
        <s v="P3051002100510" u="1"/>
        <s v="K1241003007510" u="1"/>
        <s v="A1120006013510" u="1"/>
        <s v="K1436003010510" u="1"/>
        <s v="F4073007007020" u="1"/>
        <s v="M6063004005050" u="1"/>
        <s v="C1390002007010N" u="1"/>
        <s v="A1011000008010" u="1"/>
        <s v="C1400002040010" u="1"/>
        <s v="C1400011040020" u="1"/>
        <s v="M6024006000210" u="1"/>
        <s v="P2011008100510" u="1"/>
        <s v="K1500000000010" u="1"/>
        <s v="F4072102040010" u="1"/>
        <s v="F4061102038010" u="1"/>
        <s v="K1114004006510" u="1"/>
        <s v="M6020007000210" u="1"/>
        <s v="A1120006001510" u="1"/>
        <s v="M6130400001520" u="1"/>
        <s v="K1400006012510" u="1"/>
        <s v="K1254002007510" u="1"/>
        <s v="K1470002006510" u="1"/>
        <s v="A1011006007510" u="1"/>
        <s v="C1140000070020" u="1"/>
        <s v="F40630040200111" u="1"/>
        <s v="C1131005003510" u="1"/>
        <s v="K1210001050010" u="1"/>
        <s v="K1506000050010" u="1"/>
        <s v="C1390002007510" u="1"/>
        <s v="C1420001070020" u="1"/>
        <s v="C1140000030010" u="1"/>
        <s v="K1502000045021" u="1"/>
        <s v="C1210001010010" u="1"/>
        <s v="C1011601005010" u="1"/>
        <s v="C1300001018010" u="1"/>
        <s v="K1157002012510" u="1"/>
        <s v="M6160103060010" u="1"/>
        <s v="C1140000045010" u="1"/>
        <s v="F4071103040011" u="1"/>
        <s v="M6040008000910" u="1"/>
        <s v="C1100001005010" u="1"/>
        <s v="F2060010400010" u="1"/>
        <s v="A1011002052010" u="1"/>
        <s v="C1200001001810" u="1"/>
        <s v="K1121005012510" u="1"/>
        <s v="C1390002009510" u="1"/>
        <s v="F2060020400010" u="1"/>
        <s v="M6010202001510" u="1"/>
        <s v="C1240004006020N" u="1"/>
        <s v="F2060030400010" u="1"/>
        <s v="K1420005002510" u="1"/>
        <s v="C1270003037520" u="1"/>
        <s v="C1400013072010" u="1"/>
        <s v="K1420015002510" u="1"/>
        <s v="A1120006007510" u="1"/>
        <s v="C1141001070010" u="1"/>
        <s v="F4067007048030" u="1"/>
        <s v="K1501000003010" u="1"/>
        <s v="C1400002040021" u="1"/>
        <s v="C1284002004510" u="1"/>
        <s v="A1120006100510" u="1"/>
        <s v="C1211001010010" u="1"/>
        <s v="C1220001020010" u="1"/>
        <s v="C1400012040021" u="1"/>
        <s v="C1140001075010" u="1"/>
        <s v="C1300002020010" u="1"/>
        <s v="C1412001020010" u="1"/>
        <s v="K1158002012510" u="1"/>
        <s v="A1050000025011" u="1"/>
        <s v="C1011401005010" u="1"/>
        <s v="C1320006004510" u="1"/>
        <s v="C1310001000010" u="1"/>
        <s v="C1400002020010" u="1"/>
        <s v="C1411001010010" u="1"/>
        <s v="C1390002011520" u="1"/>
        <s v="C1101001005010" u="1"/>
        <s v="C1400012020010" u="1"/>
        <s v="K1502000015010" u="1"/>
        <s v="M6080300001020" u="1"/>
        <s v="C1300001009010" u="1"/>
        <s v="K1470003006511" u="1"/>
        <s v="A1011006013520" u="1"/>
        <s v="C1400001022020" u="1"/>
        <s v="K1049002004510" u="1"/>
        <s v="F4073208006020" u="1"/>
        <s v="C1400011022020" u="1"/>
        <s v="C1240004007520" u="1"/>
        <s v="C1140000030021" u="1"/>
        <s v="F4073208007020" u="1"/>
        <s v="K1480003100420" u="1"/>
        <s v="K1501000007010" u="1"/>
        <s v="A1050000020010" u="1"/>
        <s v="C1221001020010" u="1"/>
        <s v="C1281003004510" u="1"/>
        <s v="F2030010800010" u="1"/>
        <s v="F4073101007010" u="1"/>
        <s v="C1220001010010" u="1"/>
        <s v="F4032001007510" u="1"/>
        <s v="K1047003012510" u="1"/>
        <s v="K1502000045020" u="1"/>
        <s v="P3042003102510" u="1"/>
        <s v="C1300002010010" u="1"/>
        <s v="F4061104040011" u="1"/>
        <s v="P2011010100120" u="1"/>
        <s v="K1047013012510" u="1"/>
        <s v="K1270003001510" u="1"/>
        <s v="C1221001035010" u="1"/>
        <s v="F4073101008010" u="1"/>
        <s v="C1400012010010" u="1"/>
        <s v="C1210001005010" u="1"/>
        <s v="A1020002042010" u="1"/>
        <s v="F2070020400010" u="1"/>
        <s v="M6140201001510" u="1"/>
        <s v="K1450004002510" u="1"/>
        <s v="P3031000050010" u="1"/>
        <s v="P3011005100510" u="1"/>
        <s v="P3051003100510" u="1"/>
        <s v="K1241004007510" u="1"/>
        <s v="C1170001060012" u="1"/>
        <s v="C1390002007020N" u="1"/>
        <s v="K1436004010510" u="1"/>
        <s v="A1122001018011" u="1"/>
        <s v="F4073008007020" u="1"/>
        <s v="A1100003030010" u="1"/>
        <s v="C1130001020010" u="1"/>
        <s v="C1400002040020" u="1"/>
        <s v="C1210002020010" u="1"/>
        <s v="C1221001010010" u="1"/>
        <s v="C1230001020010" u="1"/>
        <s v="K1504000000010" u="1"/>
        <s v="C1400012040020" u="1"/>
        <s v="C1413001010010" u="1"/>
        <s v="C1250001075010" u="1"/>
        <s v="F4067101018010" u="1"/>
        <s v="P2011009100510" u="1"/>
        <s v="A1122001001811" u="1"/>
        <s v="A1050000025010" u="1"/>
        <s v="C1270003005520" u="1"/>
        <s v="F4072103040010" u="1"/>
        <s v="C1400013040010" u="1"/>
        <s v="F4061103038010" u="1"/>
        <s v="C1211001005010" u="1"/>
        <s v="K1506000090030" u="1"/>
        <s v="M6010305001010" u="1"/>
        <s v="K1254003007510" u="1"/>
        <s v="K1470003006510" u="1"/>
        <s v="C1140001070020" u="1"/>
        <s v="F40630050200111" u="1"/>
        <s v="C1390002007520" u="1"/>
        <s v="C1022001010010" u="1"/>
        <s v="C1390003007510" u="1"/>
        <s v="K1210001010010" u="1"/>
        <s v="C1130001010010" u="1"/>
        <s v="C1231001020010" u="1"/>
        <s v="A1011003065010" u="1"/>
        <s v="C1210002010010" u="1"/>
        <s v="C1230001010010" u="1"/>
        <s v="K1503000008010" u="1"/>
        <s v="C1300002018010" u="1"/>
        <s v="K1157003012510" u="1"/>
        <s v="K1510001010010" u="1"/>
        <s v="F4071104040011" u="1"/>
        <s v="C1020001005010" u="1"/>
        <s v="K1200001005010" u="1"/>
        <s v="C1100002005010" u="1"/>
        <s v="C1220001005010" u="1"/>
        <s v="C1330001025010" u="1"/>
        <s v="K1400001005010" u="1"/>
        <s v="C1390003009510" u="1"/>
        <s v="M6090101001010" u="1"/>
        <s v="K1420006002510" u="1"/>
        <s v="P3011010030020" u="1"/>
        <s v="A1120008033510" u="1"/>
        <s v="K1420016002510" u="1"/>
        <s v="M6024405000240" u="1"/>
        <s v="F4067008048030" u="1"/>
        <s v="K1111001010010" u="1"/>
        <s v="K1506000120010" u="1"/>
        <s v="A1061000020010" u="1"/>
        <s v="C1415002050010" u="1"/>
        <s v="F4067009048020" u="1"/>
        <s v="K1505001030010" u="1"/>
        <s v="C1284003004510" u="1"/>
        <s v="A1122001018010" u="1"/>
        <s v="C1131001010010" u="1"/>
        <s v="K1030010000010" u="1"/>
        <s v="C1220002020010" u="1"/>
        <s v="C1231001010010" u="1"/>
        <s v="C1400013040021" u="1"/>
        <s v="K1310001000010" u="1"/>
        <s v="K1010001015010" u="1"/>
        <s v="C1300003020010" u="1"/>
        <s v="C1412002020010" u="1"/>
        <s v="K1030020000010" u="1"/>
        <s v="K1158003012510" u="1"/>
        <s v="C1310002000010" u="1"/>
        <s v="C1400003020010" u="1"/>
        <s v="A1011100001510" u="1"/>
        <s v="C1021001005010" u="1"/>
        <s v="A1122001001810" u="1"/>
        <s v="C1220002035010" u="1"/>
        <s v="C1415001025010" u="1"/>
        <s v="C1400013020010" u="1"/>
        <s v="C1221001005010" u="1"/>
        <s v="C1300002009010" u="1"/>
        <s v="A1011100002510" u="1"/>
        <s v="M6142001001510" u="1"/>
        <s v="C1400002022020" u="1"/>
        <s v="A1012000013110" u="1"/>
        <s v="C1400012022020" u="1"/>
        <s v="A1122001007010" u="1"/>
        <s v="C1250001070020" u="1"/>
        <s v="K1112001010010" u="1"/>
        <s v="C1340001003011" u="1"/>
        <s v="K1410001003010" u="1"/>
        <s v="F40711020085101" u="1"/>
        <s v="C1041001020010" u="1"/>
        <s v="C1140000010020" u="1"/>
        <s v="F4032001007520" u="1"/>
        <s v="K1220001010010" u="1"/>
        <s v="M6020207000230" u="1"/>
        <s v="C1100003010010" u="1"/>
        <s v="C1221002020010" u="1"/>
        <s v="P2011001100120" u="1"/>
        <s v="C1220002010010" u="1"/>
        <s v="C1260000010010" u="1"/>
        <s v="F4032002007510" u="1"/>
        <s v="K1047004012510" u="1"/>
        <s v="C1022001005010" u="1"/>
        <s v="C1040001025010" u="1"/>
        <s v="P2011011100120" u="1"/>
        <s v="K1047014012510" u="1"/>
        <s v="K1270004001510" u="1"/>
        <s v="C1030001005010" u="1"/>
        <s v="C1221002035010" u="1"/>
        <s v="C1416001025010" u="1"/>
        <s v="K1210001005010" u="1"/>
        <s v="C1360010010010" u="1"/>
        <s v="M6024110000210" u="1"/>
        <s v="C1130001005010" u="1"/>
        <s v="C1210002005010" u="1"/>
        <s v="K1010001006010" u="1"/>
        <s v="K1450005002510" u="1"/>
        <s v="P2043100102510" u="1"/>
        <s v="P3011006100510" u="1"/>
        <s v="K1241005007510" u="1"/>
        <s v="K1502000007020" u="1"/>
        <s v="A1120008013510" u="1"/>
        <s v="C1120001000020" u="1"/>
        <s v="P3031000025010" u="1"/>
        <s v="C1150001020010" u="1"/>
        <s v="C1400003040020" u="1"/>
        <s v="C1413003050010" u="1"/>
        <s v="K1330001020010" u="1"/>
        <s v="P2021201100120" u="1"/>
        <s v="C1221002010010" u="1"/>
        <s v="C1230002020010" u="1"/>
        <s v="A1050000025020" u="1"/>
        <s v="K1020001015010" u="1"/>
        <s v="P2020001100120" u="1"/>
        <s v="C1350001020010" u="1"/>
        <s v="C1400013040020" u="1"/>
        <s v="C1413002010010" u="1"/>
        <s v="F4067102018010" u="1"/>
        <s v="K1111001005010" u="1"/>
        <s v="A1122002001811" u="1"/>
        <s v="C1161000025010" u="1"/>
        <s v="C1131001005010" u="1"/>
        <s v="F4061104038010" u="1"/>
        <s v="A1120008001510" u="1"/>
        <s v="C1231001005010" u="1"/>
        <s v="F4061109008510" u="1"/>
        <s v="M6100013000520" u="1"/>
        <s v="K1420001001010" u="1"/>
        <s v="M6100014000510" u="1"/>
        <s v="K1270003007520" u="1"/>
        <s v="F40630060200111" u="1"/>
        <s v="K1320001003010" u="1"/>
        <s v="K1506000045031" u="1"/>
        <s v="K1122001010010" u="1"/>
        <s v="K1434001050010" u="1"/>
        <s v="C1390004007510" u="1"/>
        <s v="C1130002010010" u="1"/>
        <s v="C1150001010010" u="1"/>
        <s v="C1411002020020" u="1"/>
        <s v="K1330001010010" u="1"/>
        <s v="A1011004065010" u="1"/>
        <s v="K1021001015010" u="1"/>
        <s v="P2021001100120" u="1"/>
        <s v="C1210003010010" u="1"/>
        <s v="C1230002010010" u="1"/>
        <s v="C1042001025010" u="1"/>
        <s v="K1157004012510" u="1"/>
        <s v="F4071105040011" u="1"/>
        <s v="K1220001001810" u="1"/>
        <s v="C1020002005010" u="1"/>
        <s v="K1200002005010" u="1"/>
        <s v="C1100003005010" u="1"/>
        <s v="C1261000015010" u="1"/>
        <s v="M6132500001220" u="1"/>
        <s v="C1220002005010" u="1"/>
        <s v="C1330002025010" u="1"/>
        <s v="K1020001006010" u="1"/>
        <s v="K1220001006010" u="1"/>
        <s v="K1100009003420" u="1"/>
        <s v="K1420007002510" u="1"/>
        <s v="C1240001006010" u="1"/>
        <s v="C1260000006010" u="1"/>
        <s v="K1101011003020" u="1"/>
        <s v="K1420017002510" u="1"/>
        <s v="K1155010050010" u="1"/>
        <s v="A1120008007510" u="1"/>
        <s v="C1040001020020" u="1"/>
        <s v="C1261000003010" u="1"/>
        <s v="A1122001018020" u="1"/>
        <s v="C1070001020011" u="1"/>
        <s v="K1030001000010" u="1"/>
        <s v="K1111002010010" u="1"/>
        <s v="A1061001020010" u="1"/>
        <s v="C1415003050010" u="1"/>
        <s v="C1284004004510" u="1"/>
        <s v="C1131002010010" u="1"/>
        <s v="C1330001028020" u="1"/>
        <s v="K1030011000010" u="1"/>
        <s v="K1230001000010" u="1"/>
        <s v="P2011005030020" u="1"/>
        <s v="P2022001100120" u="1"/>
        <s v="C1211003010010" u="1"/>
        <s v="C1231002010010" u="1"/>
        <s v="K1310002000010" u="1"/>
        <s v="K1431001010010" u="1"/>
        <s v="C1280005004510" u="1"/>
        <s v="K1010002015010" u="1"/>
        <s v="C1300004020010" u="1"/>
        <s v="C1412003020010" u="1"/>
        <s v="K1030021000010" u="1"/>
        <s v="K1131001011010" u="1"/>
        <s v="K1158004012510" u="1"/>
        <s v="C1415001025020" u="1"/>
        <s v="C1400004020010" u="1"/>
        <s v="A1080000025010" u="1"/>
        <s v="A1041001009010" u="1"/>
        <s v="A1122002001810" u="1"/>
        <s v="C1417001005010" u="1"/>
        <s v="C1221002005010" u="1"/>
        <s v="M6143202001510" u="1"/>
        <s v="P3020001030020" u="1"/>
        <s v="C1261000006010" u="1"/>
        <s v="K1113001007010" u="1"/>
        <s v="C1400013022020" u="1"/>
        <s v="F4067011022510" u="1"/>
        <s v="C1250002070020" u="1"/>
        <s v="C1020001104020" u="1"/>
        <s v="K1112002010010" u="1"/>
        <s v="C1340002003011" u="1"/>
        <s v="K1410002003010" u="1"/>
        <s v="K1506000045030" u="1"/>
        <s v="M6022608000230" u="1"/>
        <s v="C1041002020010" u="1"/>
        <s v="K1140001010010" u="1"/>
        <s v="A1100005040010" u="1"/>
        <s v="F4032002007520" u="1"/>
        <s v="A1110001100110" u="1"/>
        <s v="C1221003020010" u="1"/>
        <s v="K1340001010010" u="1"/>
        <s v="P2011002100120" u="1"/>
        <s v="F4032003007510" u="1"/>
        <s v="C1300004010010" u="1"/>
        <s v="C1360001010010" u="1"/>
        <s v="C1040002025010" u="1"/>
        <s v="A1042001009010" u="1"/>
        <s v="K1047015012510" u="1"/>
        <s v="C1050001005010" u="1"/>
        <s v="C1160001025010" u="1"/>
        <s v="C1221003035010" u="1"/>
        <s v="F4071105040010" u="1"/>
        <s v="C1360011010010" u="1"/>
        <s v="C1261000009010" u="1"/>
        <s v="C1210003005010" u="1"/>
        <s v="K1010002006010" u="1"/>
        <s v="P3023001050020" u="1"/>
        <s v="M6142603001510" u="1"/>
        <s v="K1330001006010" u="1"/>
        <s v="K1450006002510" u="1"/>
        <s v="C1417001050030" u="1"/>
        <s v="C1011301007510" u="1"/>
        <s v="P3011007100510" u="1"/>
        <s v="C1120000000040" u="1"/>
        <s v="K1241006007510" u="1"/>
        <s v="C1270001060020" u="1"/>
        <s v="M6100116002020" u="1"/>
        <s v="C1071001010011" u="1"/>
        <s v="C1070001020010" u="1"/>
        <s v="K1100001000110" u="1"/>
        <s v="P2024001100120" u="1"/>
        <s v="C1060001000010" u="1"/>
        <s v="C1130003020010" u="1"/>
        <s v="C1150002020010" u="1"/>
        <s v="C1170001020010" u="1"/>
        <s v="K1330002020010" u="1"/>
        <s v="K1350001020010" u="1"/>
        <s v="K1361000010010" u="1"/>
        <s v="K1370000020010" u="1"/>
        <s v="K1041001025010" u="1"/>
        <s v="C1221003010010" u="1"/>
        <s v="C1230003020010" u="1"/>
        <s v="C1270001020010" u="1"/>
        <s v="K1020002015010" u="1"/>
        <s v="K1505001025020" u="1"/>
        <s v="C1350002020010" u="1"/>
        <s v="C1413003010010" u="1"/>
        <s v="K1141001011010" u="1"/>
        <s v="M6021101000220" u="1"/>
        <s v="F4067103018010" u="1"/>
        <s v="K1111002005010" u="1"/>
        <s v="A1122003001811" u="1"/>
        <s v="A1070001025010" u="1"/>
        <s v="C1051001005010" u="1"/>
        <s v="C1417002025010" u="1"/>
        <s v="K1505002025010" u="1"/>
        <s v="C1131002005010" u="1"/>
        <s v="C1211003005010" u="1"/>
        <s v="C1231002005010" u="1"/>
        <s v="M6142403001510" u="1"/>
        <s v="K1505002012010" u="1"/>
        <s v="K1438001050010" u="1"/>
        <s v="C1390004007520" u="1"/>
        <s v="K1041001028010" u="1"/>
        <s v="K1042001010010" u="1"/>
        <s v="K1320002003010" u="1"/>
        <s v="K1122002010010" u="1"/>
        <s v="K1155010020010" u="1"/>
        <s v="K1434002050010" u="1"/>
        <s v="C1042001104010" u="1"/>
        <s v="K1440001003010" u="1"/>
        <s v="K1242001010010" u="1"/>
        <s v="C1070001010010" u="1"/>
        <s v="C1130003010010" u="1"/>
        <s v="C1170001010010" u="1"/>
        <s v="C1220004010011" u="1"/>
        <s v="C1411003020020" u="1"/>
        <s v="K1101011000110" u="1"/>
        <s v="K1330002010010" u="1"/>
        <s v="K1350001010010" u="1"/>
        <s v="C1230003010010" u="1"/>
        <s v="C1042002025010" u="1"/>
        <s v="K1157005012510" u="1"/>
        <s v="F4071106040011" u="1"/>
        <s v="K1241001015010" u="1"/>
        <s v="C1020003005010" u="1"/>
        <s v="K1200003005010" u="1"/>
        <s v="K1433001015010" u="1"/>
        <s v="C1100004005010" u="1"/>
        <s v="C1330003025010" u="1"/>
        <s v="K1020002006010" u="1"/>
        <s v="K1400003005010" u="1"/>
        <s v="A1011000006211" u="1"/>
        <s v="C1160001006010" u="1"/>
        <s v="K1420008002510" u="1"/>
        <s v="C1240002006010" u="1"/>
        <s v="K1155010050020" u="1"/>
        <s v="K1101012003020" u="1"/>
        <s v="C1070001040020" u="1"/>
        <s v="K1043001010010" u="1"/>
        <s v="C1170001040020" u="1"/>
        <s v="K1051001010010" u="1"/>
        <s v="K1152001020010" u="1"/>
        <s v="C1070002020011" u="1"/>
        <s v="C1070002040010" u="1"/>
        <s v="K1030002000010" u="1"/>
        <s v="K1111003010010" u="1"/>
        <s v="K1155010010010" u="1"/>
        <s v="A1061002020010" u="1"/>
        <s v="C1071001010010" u="1"/>
        <s v="C1415004050010" u="1"/>
        <s v="C1131003010010" u="1"/>
        <s v="C1171001010010" u="1"/>
        <s v="C1272001020010" u="1"/>
        <s v="C1330002028020" u="1"/>
        <s v="K1030012000010" u="1"/>
        <s v="K1351001010010" u="1"/>
        <s v="P2011006030020" u="1"/>
        <s v="C1220004020010" u="1"/>
        <s v="C1231003010010" u="1"/>
        <s v="C1271001010010" u="1"/>
        <s v="K1431002010010" u="1"/>
        <s v="K1010003015010" u="1"/>
        <s v="C1412004020010" u="1"/>
        <s v="K1030022000010" u="1"/>
        <s v="K1131002011010" u="1"/>
        <s v="C1400005020010" u="1"/>
        <s v="C1411004010010" u="1"/>
        <s v="A1041002009010" u="1"/>
        <s v="A1122003001810" u="1"/>
        <s v="C1220004035010" u="1"/>
        <s v="C1221003005010" u="1"/>
        <s v="C1261000006020" u="1"/>
        <s v="M6143203001510" u="1"/>
        <s v="K1113002007010" u="1"/>
        <s v="C1250003070020" u="1"/>
        <s v="K1041002020010" u="1"/>
        <s v="C1041003020010" u="1"/>
        <s v="C1070002010011" u="1"/>
        <s v="C1070002030010" u="1"/>
        <s v="K1432001010020" u="1"/>
        <s v="K1044001025010" u="1"/>
        <s v="C1080001010010" u="1"/>
        <s v="F4032003007520" u="1"/>
        <s v="K1260001010010" u="1"/>
        <s v="K1480001050010" u="1"/>
        <s v="C1180001010010" u="1"/>
        <s v="K1340002010010" u="1"/>
        <s v="K1360001010010" u="1"/>
        <s v="C1281006004510" u="1"/>
        <s v="K1156010025010" u="1"/>
        <s v="P2011003100120" u="1"/>
        <s v="C1220004010010" u="1"/>
        <s v="K1060001011010" u="1"/>
        <s v="C1360002010010" u="1"/>
        <s v="K1155010001010" u="1"/>
        <s v="C1040003025010" u="1"/>
        <s v="K1242001005010" u="1"/>
        <s v="K1251001015010" u="1"/>
        <s v="C1050002005010" u="1"/>
        <s v="C1160002025010" u="1"/>
        <s v="C1130003005010" u="1"/>
        <s v="K1370000005010" u="1"/>
        <s v="A1091001046010" u="1"/>
        <s v="K1010003006010" u="1"/>
        <s v="A1011000006210" u="1"/>
        <s v="K1330002006010" u="1"/>
        <s v="K1450007002510" u="1"/>
        <s v="K1046001020010" u="1"/>
        <s v="P3011008100510" u="1"/>
        <s v="C1270003060022" u="1"/>
        <s v="K1241007007510" u="1"/>
        <s v="M6100107002020" u="1"/>
        <s v="A1011100001541" u="1"/>
        <s v="C1120002000030" u="1"/>
        <s v="K1070001020010" u="1"/>
        <s v="K1253001010010" u="1"/>
        <s v="C1070002020010" u="1"/>
        <s v="C1120003000020" u="1"/>
        <s v="K1100002000110" u="1"/>
        <s v="P2024002100120" u="1"/>
        <s v="C1130004020010" u="1"/>
        <s v="C1150003020010" u="1"/>
        <s v="C1400005040020" u="1"/>
        <s v="K1330003020010" u="1"/>
        <s v="K1350002020010" u="1"/>
        <s v="K1370001020010" u="1"/>
        <s v="C1221004010010" u="1"/>
        <s v="C1230004020010" u="1"/>
        <s v="C1270002020010" u="1"/>
        <s v="A1092001045010" u="1"/>
        <s v="C1417002025020" u="1"/>
        <s v="C1350003020010" u="1"/>
        <s v="C1360004010710" u="1"/>
        <s v="C1413004010010" u="1"/>
        <s v="K1141002011010" u="1"/>
        <s v="F4067104018010" u="1"/>
        <s v="K1111003005010" u="1"/>
        <s v="K1151001005010" u="1"/>
        <s v="A1122004001811" u="1"/>
        <s v="A1070002025010" u="1"/>
        <s v="C1330003035020" u="1"/>
        <s v="C1131003005010" u="1"/>
        <s v="K1470001015011" u="1"/>
        <s v="K1370000009010" u="1"/>
        <s v="K1046001010010" u="1"/>
        <s v="K1155001020010" u="1"/>
        <s v="K1155010020020" u="1"/>
        <s v="K1438002050010" u="1"/>
        <s v="K1155006004510" u="1"/>
        <s v="C1390005007520" u="1"/>
        <s v="K1041002028010" u="1"/>
        <s v="K1320003003010" u="1"/>
        <s v="K1155011020010" u="1"/>
        <s v="K1161001028010" u="1"/>
        <s v="K1162001010010" u="1"/>
        <s v="K1434003050010" u="1"/>
        <s v="K1440002003010" u="1"/>
        <s v="A1120006060010" u="1"/>
        <s v="K1242002010010" u="1"/>
        <s v="K1021002015020" u="1"/>
        <s v="K1045001015010" u="1"/>
        <s v="C1090001010010" u="1"/>
        <s v="C1270203040010" u="1"/>
        <s v="C1130004010010" u="1"/>
        <s v="C1150003010010" u="1"/>
        <s v="C1190001010010" u="1"/>
        <s v="C1411004020020" u="1"/>
        <s v="K1101012000110" u="1"/>
        <s v="K1330003010010" u="1"/>
        <s v="K1350002010010" u="1"/>
        <s v="P2021003100120" u="1"/>
        <s v="C1230004010010" u="1"/>
        <s v="C1290001010010" u="1"/>
        <s v="C1300005018010" u="1"/>
        <s v="K1157006012510" u="1"/>
        <s v="C1380001004010" u="1"/>
        <s v="K1241002015010" u="1"/>
        <s v="C1020004005010" u="1"/>
        <s v="C1370001025020" u="1"/>
        <s v="K1433002015010" u="1"/>
        <s v="C1180001005010" u="1"/>
        <s v="C1281001001010" u="1"/>
        <s v="C1220004005010" u="1"/>
        <s v="C1280001005010" u="1"/>
        <s v="C1330004025010" u="1"/>
        <s v="K1400004005010" u="1"/>
        <s v="C1240002006020" u="1"/>
        <s v="K1155010050030" u="1"/>
        <s v="M6010206001510" u="1"/>
        <s v="C1160002006010" u="1"/>
        <s v="K1420009002510" u="1"/>
        <s v="K1155002050010" u="1"/>
        <s v="C1415003050030" u="1"/>
        <s v="K1152001020020" u="1"/>
        <s v="C1070002040020" u="1"/>
        <s v="K1155010010020" u="1"/>
        <s v="C1040003020020" u="1"/>
        <s v="K1051002010010" u="1"/>
        <s v="K1152002020010" u="1"/>
        <s v="K1163001010010" u="1"/>
        <s v="M6021501000240" u="1"/>
        <s v="C1270002040020" u="1"/>
        <s v="K1030003000010" u="1"/>
        <s v="K1111004010010" u="1"/>
        <s v="C1131004010010" u="1"/>
        <s v="C1270003020011" u="1"/>
        <s v="C1270003040010" u="1"/>
        <s v="C1272002020010" u="1"/>
        <s v="K1030013000010" u="1"/>
        <s v="K1351002010010" u="1"/>
        <s v="K1380001020010" u="1"/>
        <s v="K1154001015010" u="1"/>
        <s v="P2011007030020" u="1"/>
        <s v="P2011204100120" u="1"/>
        <s v="C1231004010010" u="1"/>
        <s v="K1431003010010" u="1"/>
        <s v="A1011004015020" u="1"/>
        <s v="K1153001005010" u="1"/>
        <s v="M6080400000620" u="1"/>
        <s v="K1030023000010" u="1"/>
        <s v="K1131003011010" u="1"/>
        <s v="K1158006012510" u="1"/>
        <s v="K1506000002040" u="1"/>
        <s v="M6023209001230" u="1"/>
        <s v="M6010401065020" u="1"/>
        <s v="K1045001006010" u="1"/>
        <s v="A1041003009010" u="1"/>
        <s v="A1122004001810" u="1"/>
        <s v="K1270001001010" u="1"/>
        <s v="C1417003005010" u="1"/>
        <s v="K1470001015010" u="1"/>
        <s v="K1450002001010" u="1"/>
        <s v="C1300005009010" u="1"/>
        <s v="F4067011022530" u="1"/>
        <s v="C1282001002010" u="1"/>
        <s v="K1113003007010" u="1"/>
        <s v="K1041002020020" u="1"/>
        <s v="K1170001003010" u="1"/>
        <s v="P3011010100120" u="1"/>
        <s v="K1161002020010" u="1"/>
        <s v="P2047101100520" u="1"/>
        <s v="K1410004003010" u="1"/>
        <s v="K1432002010020" u="1"/>
        <s v="K1044002025010" u="1"/>
        <s v="K1156001025010" u="1"/>
        <s v="C1080002010010" u="1"/>
        <s v="K1280001010010" u="1"/>
        <s v="K1381001020010" u="1"/>
        <s v="K1480002050010" u="1"/>
        <s v="C1100006010010" u="1"/>
        <s v="C1270003030010" u="1"/>
        <s v="K1155010001020" u="1"/>
        <s v="K1340003010010" u="1"/>
        <s v="A1120006069010" u="1"/>
        <s v="C1360003010010" u="1"/>
        <s v="M6024103000210" u="1"/>
        <s v="C1040004025010" u="1"/>
        <s v="K1242002005010" u="1"/>
        <s v="K1251002015010" u="1"/>
        <s v="M6110202050010" u="1"/>
        <s v="C1090001005010" u="1"/>
        <s v="K1490001025011" u="1"/>
        <s v="C1130004005010" u="1"/>
        <s v="K1370001005010" u="1"/>
        <s v="A1091002046010" u="1"/>
        <s v="M6130503001220" u="1"/>
        <s v="K1046001020020" u="1"/>
        <s v="K1330003006010" u="1"/>
        <s v="K1450008002510" u="1"/>
        <s v="K1046002020010" u="1"/>
        <s v="P3011009100510" u="1"/>
        <s v="K1070001020020" u="1"/>
        <s v="M6100108002020" u="1"/>
        <s v="C1270003040021" u="1"/>
        <s v="K1070002020010" u="1"/>
        <s v="C1413005050020" u="1"/>
        <s v="K1253002010010" u="1"/>
        <s v="C1120004000020" u="1"/>
        <s v="P2024003100120" u="1"/>
        <s v="C1271003010011" u="1"/>
        <s v="K1330004020010" u="1"/>
        <s v="K1390001020010" u="1"/>
        <s v="C1270003020010" u="1"/>
        <s v="A1092002045010" u="1"/>
        <s v="K1161002025010" u="1"/>
        <s v="K1255001005010" u="1"/>
        <s v="C1350004020010" u="1"/>
        <s v="C1413005010010" u="1"/>
        <s v="K1141003011010" u="1"/>
        <s v="K1047001006010" u="1"/>
        <s v="K1111004005010" u="1"/>
        <s v="A1122005001811" u="1"/>
        <s v="A1070003025010" u="1"/>
        <s v="C1417004025010" u="1"/>
        <s v="C1131004005010" u="1"/>
        <s v="C1283001005010" u="1"/>
        <s v="K1470002015011" u="1"/>
        <s v="K1370001009010" u="1"/>
        <s v="C1280002001010" u="1"/>
        <s v="F4021001010010" u="1"/>
        <s v="K1046001010020" u="1"/>
        <s v="K1155001020020" u="1"/>
        <s v="K1155006004520" u="1"/>
        <s v="K1046002010010" u="1"/>
        <s v="K1180001003010" u="1"/>
        <s v="K1155011020020" u="1"/>
        <s v="K1162001010020" u="1"/>
        <s v="K1438003050010" u="1"/>
        <s v="A1120006013011" u="1"/>
        <s v="K1090001010010" u="1"/>
        <s v="K1155012020010" u="1"/>
        <s v="K1242003010010" u="1"/>
        <s v="K1045002015010" u="1"/>
        <s v="C1090002010010" u="1"/>
        <s v="C1150004010010" u="1"/>
        <s v="C1190002010010" u="1"/>
        <s v="K1330004010010" u="1"/>
        <s v="K1256001005010" u="1"/>
        <s v="P2021004100120" u="1"/>
        <s v="C1270003010010" u="1"/>
        <s v="C1290002010010" u="1"/>
        <s v="K1190001005011" u="1"/>
        <s v="C1350004010010" u="1"/>
        <s v="C1390002010010" u="1"/>
        <s v="K1157007012510" u="1"/>
        <s v="C1100005005020" u="1"/>
        <s v="C1380002004010" u="1"/>
        <s v="K1241003015010" u="1"/>
        <s v="C1080002005010" u="1"/>
        <s v="C1370002025020" u="1"/>
        <s v="C1100006005010" u="1"/>
        <s v="K1490001025010" u="1"/>
        <s v="C1280002005010" u="1"/>
        <s v="C1330005025010" u="1"/>
        <s v="K1155002050020" u="1"/>
        <s v="K1280001006010" u="1"/>
        <s v="K1380001006010" u="1"/>
        <s v="C1240004006010" u="1"/>
        <s v="K1152002020020" u="1"/>
        <s v="M6030010001010" u="1"/>
        <s v="K1155002010010" u="1"/>
        <s v="C1040004020020" u="1"/>
        <s v="K1051003010010" u="1"/>
        <s v="K1049001005010" u="1"/>
        <s v="M6130200006010" u="1"/>
        <s v="K1030004000010" u="1"/>
        <s v="K1111005010010" u="1"/>
        <s v="K1155012010010" u="1"/>
        <s v="K1437002018010" u="1"/>
        <s v="C1350004040020" u="1"/>
        <s v="M6100001050030" u="1"/>
        <s v="A1120006038010" u="1"/>
        <s v="K1030014000010" u="1"/>
        <s v="K1380002020010" u="1"/>
        <s v="K1154002015010" u="1"/>
        <s v="P2011008030020" u="1"/>
        <s v="K1081001001810" u="1"/>
        <s v="K1153002005010" u="1"/>
        <s v="M6100011050030" u="1"/>
        <s v="F4012001048020" u="1"/>
        <s v="K1131004011010" u="1"/>
        <s v="M6130000003010" u="1"/>
        <s v="C1400007020010" u="1"/>
        <s v="K1045002006010" u="1"/>
        <s v="K1157001006010" u="1"/>
        <s v="A1041004009010" u="1"/>
        <s v="A1122005001810" u="1"/>
        <s v="M6123000000010" u="1"/>
        <s v="K1082001002010" u="1"/>
        <s v="K1380001009010" u="1"/>
        <s v="K1470002015010" u="1"/>
        <s v="M6100010025030" u="1"/>
        <s v="K1381001006010" u="1"/>
        <s v="C1282002002010" u="1"/>
        <s v="P3011001100120" u="1"/>
        <s v="K1113004007010" u="1"/>
        <s v="K1170002003010" u="1"/>
        <s v="K1161002020020" u="1"/>
        <s v="A1120006027010" u="1"/>
        <s v="A1120006013010" u="1"/>
        <s v="F4061611042010" u="1"/>
        <s v="K1044002025020" u="1"/>
        <s v="M6131200006010" u="1"/>
        <s v="P2047102100520" u="1"/>
        <s v="K1410005003010" u="1"/>
        <s v="K1155010001030" u="1"/>
        <s v="K1156002025010" u="1"/>
        <s v="A1070001100110" u="1"/>
        <s v="C1080003010010" u="1"/>
        <s v="K1280002010010" u="1"/>
        <s v="K1381002020010" u="1"/>
        <s v="K1480003050010" u="1"/>
        <s v="K1070001005020" u="1"/>
        <s v="K1340004010010" u="1"/>
        <s v="P2011005100120" u="1"/>
        <s v="F4013001007010" u="1"/>
        <s v="M6131000003010" u="1"/>
        <s v="P3043100102510" u="1"/>
        <s v="C1040005025010" u="1"/>
        <s v="K1190001005010" u="1"/>
        <s v="K1242003005010" u="1"/>
        <s v="K1251003015010" u="1"/>
        <s v="A1042004009010" u="1"/>
        <s v="C1090002005010" u="1"/>
        <s v="K1381001009010" u="1"/>
        <s v="K1390001005010" u="1"/>
        <s v="F4041001020010" u="1"/>
        <s v="C1270003005010" u="1"/>
        <s v="K1046002020020" u="1"/>
        <s v="K1490002032010" u="1"/>
        <s v="P3021201100120" u="1"/>
        <s v="K1100001000140" u="1"/>
        <s v="K1330004006010" u="1"/>
        <s v="K1450009002510" u="1"/>
        <s v="P3020001100120" u="1"/>
        <s v="K1046003020010" u="1"/>
        <s v="K1070002020020" u="1"/>
        <s v="F4051001036011" u="1"/>
        <s v="K1480001040030" u="1"/>
        <s v="M6100119002020" u="1"/>
        <s v="K1253003010010" u="1"/>
        <s v="C1120005000020" u="1"/>
        <s v="C1270003020020" u="1"/>
        <s v="C1390002007010" u="1"/>
        <s v="K1100004000110" u="1"/>
        <s v="K1161002025020" u="1"/>
        <s v="K1330005020010" u="1"/>
        <s v="M6140001070020" u="1"/>
        <s v="A1120006000810" u="1"/>
        <s v="C1120006000010" u="1"/>
        <s v="C1270004020010" u="1"/>
        <s v="A1092003045010" u="1"/>
        <s v="C1330004035030" u="1"/>
        <s v="K1255002005010" u="1"/>
        <s v="C1350005020010" u="1"/>
        <s v="K1460001000110" u="1"/>
        <s v="M6025104000210" u="1"/>
        <s v="K1047002006010" u="1"/>
        <s v="K1111005005010" u="1"/>
        <s v="K1081001012020" u="1"/>
        <s v="A1070004025010" u="1"/>
        <s v="C1417005025010" u="1"/>
        <s v="K1470003015011" u="1"/>
        <s v="K1390001009010" u="1"/>
        <s v="M6100017000520" u="1"/>
        <s v="C1280003001010" u="1"/>
        <s v="M6100018000510" u="1"/>
        <s v="K1046002010020" u="1"/>
        <s v="P3021001100120" u="1"/>
        <s v="K1155002020020" u="1"/>
        <s v="K1046003010010" u="1"/>
        <s v="K1180002003010" u="1"/>
        <s v="K1155003020010" u="1"/>
        <s v="K1155012020020" u="1"/>
      </sharedItems>
    </cacheField>
    <cacheField name="LEN 15" numFmtId="0">
      <sharedItems containsSemiMixedTypes="0" containsString="0" containsNumber="1" containsInteger="1" minValue="14" maxValue="15"/>
    </cacheField>
    <cacheField name="Nama Win" numFmtId="0">
      <sharedItems/>
    </cacheField>
    <cacheField name="LEN 50" numFmtId="0">
      <sharedItems containsSemiMixedTypes="0" containsString="0" containsNumber="1" containsInteger="1" minValue="28" maxValue="58"/>
    </cacheField>
    <cacheField name="Nama Pcpl                   " numFmtId="0">
      <sharedItems containsBlank="1"/>
    </cacheField>
    <cacheField name="kode  2 Digit                (hrf+No)" numFmtId="0">
      <sharedItems/>
    </cacheField>
    <cacheField name="Nama            KLP" numFmtId="0">
      <sharedItems/>
    </cacheField>
    <cacheField name="kode  2 Digit                (Nomor)" numFmtId="49">
      <sharedItems/>
    </cacheField>
    <cacheField name="Nama            Sub KLP" numFmtId="0">
      <sharedItems containsBlank="1"/>
    </cacheField>
    <cacheField name="kode  1 Digit                (Nomor)" numFmtId="0">
      <sharedItems containsSemiMixedTypes="0" containsString="0" containsNumber="1" containsInteger="1" minValue="0" maxValue="8"/>
    </cacheField>
    <cacheField name="Nama            Sub KLP2" numFmtId="0">
      <sharedItems containsBlank="1"/>
    </cacheField>
    <cacheField name="kode  1 Digit                (Nomor)5" numFmtId="49">
      <sharedItems/>
    </cacheField>
    <cacheField name="Nama            Aroma/             Rasa" numFmtId="0">
      <sharedItems containsBlank="1"/>
    </cacheField>
    <cacheField name="kode  2 Digit                (Nomor)2" numFmtId="49">
      <sharedItems/>
    </cacheField>
    <cacheField name="Nama            Gramasi atau Jumlah Pack per CTN" numFmtId="0">
      <sharedItems containsBlank="1"/>
    </cacheField>
    <cacheField name="kode  4 Digit                (Nomor)" numFmtId="49">
      <sharedItems/>
    </cacheField>
    <cacheField name="Nama Jenis Kemasan" numFmtId="0">
      <sharedItems/>
    </cacheField>
    <cacheField name="kode  1 Digit                (Nomor)3" numFmtId="0">
      <sharedItems containsSemiMixedTypes="0" containsString="0" containsNumber="1" containsInteger="1" minValue="1" maxValue="3"/>
    </cacheField>
    <cacheField name="Nama            Promo" numFmtId="0">
      <sharedItems containsBlank="1"/>
    </cacheField>
    <cacheField name="kode  1 Digit                (Nomor)4" numFmtId="0">
      <sharedItems containsSemiMixedTypes="0" containsString="0" containsNumber="1" containsInteger="1" minValue="0" maxValue="1"/>
    </cacheField>
    <cacheField name="Gunakan ini apabila item tersebut sachet" numFmtId="0">
      <sharedItems containsNonDate="0" containsString="0" containsBlank="1"/>
    </cacheField>
    <cacheField name="kode  1 Digit                (Nomor)32" numFmtId="0">
      <sharedItems containsNonDate="0" containsString="0" containsBlank="1"/>
    </cacheField>
    <cacheField name="KET TAMBAHAN2" numFmtId="0">
      <sharedItems containsNonDate="0" containsString="0" containsBlank="1"/>
    </cacheField>
    <cacheField name="KET TAMBAHAN3" numFmtId="0">
      <sharedItems containsSemiMixedTypes="0" containsString="0" containsNumber="1" containsInteger="1" minValue="0" maxValue="0"/>
    </cacheField>
    <cacheField name="KET. GOLONGAN" numFmtId="0">
      <sharedItems containsSemiMixedTypes="0" containsString="0" containsNumber="1" containsInteger="1" minValue="0" maxValue="576"/>
    </cacheField>
    <cacheField name="kode  1 Digit_x000a_(Nomor)" numFmtId="1">
      <sharedItems containsMixedTypes="1" containsNumber="1" containsInteger="1" minValue="167209" maxValue="8204617"/>
    </cacheField>
    <cacheField name="Tanda Kode Revisi" numFmtId="0">
      <sharedItems containsBlank="1"/>
    </cacheField>
    <cacheField name="Harga Beli Pcs_x000a_(-PPN)" numFmtId="43">
      <sharedItems containsSemiMixedTypes="0" containsString="0" containsNumber="1" minValue="0" maxValue="700369.13624999998"/>
    </cacheField>
    <cacheField name="Harga Beli Krt_x000a_(- PPN)" numFmtId="43">
      <sharedItems containsSemiMixedTypes="0" containsString="0" containsNumber="1" minValue="0" maxValue="8382684.6599999992"/>
    </cacheField>
    <cacheField name="Harga Beli Pcs_x000a_(+PPN)" numFmtId="43">
      <sharedItems containsSemiMixedTypes="0" containsString="0" containsNumber="1" minValue="0" maxValue="777409.7412375001"/>
    </cacheField>
    <cacheField name="Harga Beli Krt_x000a_(+PPN)" numFmtId="43">
      <sharedItems containsSemiMixedTypes="0" containsString="0" containsNumber="1" minValue="0" maxValue="9304779.9726"/>
    </cacheField>
    <cacheField name="Harga Jual Pcs GT_x000a_(-PPN)" numFmtId="43">
      <sharedItems containsString="0" containsBlank="1" containsNumber="1" minValue="1129.0121527777778" maxValue="765430.75"/>
    </cacheField>
    <cacheField name="Harga Jual Krt GT_x000a_(- PPN)" numFmtId="43">
      <sharedItems containsSemiMixedTypes="0" containsString="0" containsNumber="1" minValue="0" maxValue="9161404"/>
    </cacheField>
    <cacheField name="Harga Jual Pcs GT_x000a_(+PPN" numFmtId="43">
      <sharedItems containsSemiMixedTypes="0" containsString="0" containsNumber="1" minValue="0" maxValue="849628.13250000007"/>
    </cacheField>
    <cacheField name="Harga Jual Krt GT_x000a_(+PPN)" numFmtId="43">
      <sharedItems containsSemiMixedTypes="0" containsString="0" containsNumber="1" minValue="0" maxValue="10169158.440000001"/>
    </cacheField>
    <cacheField name="Harga Jual Pcs MT_x000a_(-PPN)" numFmtId="43">
      <sharedItems containsString="0" containsBlank="1" containsNumber="1" minValue="1129.0121527777778" maxValue="765430.75"/>
    </cacheField>
    <cacheField name="Harga Jual Krt MT_x000a_(- PPN)" numFmtId="43">
      <sharedItems containsSemiMixedTypes="0" containsString="0" containsNumber="1" minValue="0" maxValue="9161404"/>
    </cacheField>
    <cacheField name="Harga Jual Pcs MT_x000a_(+PPN)" numFmtId="43">
      <sharedItems containsSemiMixedTypes="0" containsString="0" containsNumber="1" minValue="0" maxValue="849628.13250000007"/>
    </cacheField>
    <cacheField name="Harga Jual Krt MT_x000a_(+PPN)" numFmtId="43">
      <sharedItems containsSemiMixedTypes="0" containsString="0" containsNumber="1" minValue="0" maxValue="10169158.440000001"/>
    </cacheField>
    <cacheField name="MARGIN" numFmtId="10">
      <sharedItems containsMixedTypes="1" containsNumber="1" minValue="8.4999999999999923E-2" maxValue="8.5000000000000103E-2"/>
    </cacheField>
    <cacheField name="Column1" numFmtId="43">
      <sharedItems containsSemiMixedTypes="0" containsString="0" containsNumber="1" minValue="-64383.670000000006" maxValue="65061.613750000019"/>
    </cacheField>
    <cacheField name="Column2" numFmtId="166">
      <sharedItems containsMixedTypes="1" containsNumber="1" minValue="-1.7449980775008367" maxValue="0.27966279480611256"/>
    </cacheField>
    <cacheField name="Efektif_x000a_Pembuatan" numFmtId="14">
      <sharedItems containsNonDate="0" containsDate="1" containsString="0" containsBlank="1" minDate="2026-02-04T00:00:00" maxDate="2026-02-05T00:00:00"/>
    </cacheField>
    <cacheField name="Efektif Naik Harga" numFmtId="0">
      <sharedItems containsMixedTypes="1" containsNumber="1" containsInteger="1" minValue="0" maxValue="0"/>
    </cacheField>
    <cacheField name="Status_x000a_Pembuatan" numFmtId="0">
      <sharedItems/>
    </cacheField>
    <cacheField name="Status_x000a_Harga" numFmtId="0">
      <sharedItems/>
    </cacheField>
    <cacheField name="Status Barang" numFmtId="0">
      <sharedItems containsBlank="1"/>
    </cacheField>
    <cacheField name="Mata Uang" numFmtId="0">
      <sharedItems/>
    </cacheField>
    <cacheField name="Kode_x000a_Golongan" numFmtId="0">
      <sharedItems/>
    </cacheField>
    <cacheField name="Nama Golongan" numFmtId="0">
      <sharedItems containsMixedTypes="1" containsNumber="1" containsInteger="1" minValue="0" maxValue="0"/>
    </cacheField>
    <cacheField name="Kode PCPL To Win" numFmtId="0">
      <sharedItems containsNonDate="0" containsString="0" containsBlank="1"/>
    </cacheField>
    <cacheField name="Kode Jenis Produk" numFmtId="0">
      <sharedItems containsNonDate="0" containsString="0" containsBlank="1"/>
    </cacheField>
    <cacheField name="SAT BSR" numFmtId="0">
      <sharedItems/>
    </cacheField>
    <cacheField name="GD" numFmtId="0">
      <sharedItems/>
    </cacheField>
    <cacheField name="Kode PRK" numFmtId="0">
      <sharedItems containsSemiMixedTypes="0" containsString="0" containsNumber="1" containsInteger="1" minValue="11611" maxValue="11611"/>
    </cacheField>
    <cacheField name="Kode PRK SJ" numFmtId="0">
      <sharedItems containsSemiMixedTypes="0" containsString="0" containsNumber="1" containsInteger="1" minValue="11612" maxValue="11612"/>
    </cacheField>
    <cacheField name="Kode Job" numFmtId="0">
      <sharedItems containsNonDate="0" containsString="0" containsBlank="1"/>
    </cacheField>
    <cacheField name="Approval" numFmtId="0">
      <sharedItems containsSemiMixedTypes="0" containsString="0" containsNumber="1" containsInteger="1" minValue="1" maxValue="1"/>
    </cacheField>
    <cacheField name="Nama Princip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6">
  <r>
    <s v="R10110000100101"/>
    <n v="1"/>
    <s v="BRASO METAL POLISH 48 PCS X 100ML &quot;3121445&quot;B01"/>
    <x v="0"/>
    <n v="0"/>
    <s v="BRASOID6X8X100ML"/>
    <x v="0"/>
    <s v="BRASO METAL POLISH 48 PCS X 100ML &quot;3121445&quot;B01"/>
    <n v="8888071280000"/>
    <x v="0"/>
    <s v="BRASSO METAL POOLISH"/>
    <s v="R1011"/>
    <x v="0"/>
    <n v="14"/>
    <s v="RB BRASSO METAL POOLISH 100ML X 48 PCS"/>
    <n v="38"/>
    <s v="RB"/>
    <s v="R1"/>
    <s v="BRASSO"/>
    <s v="01"/>
    <s v="METAL POOLISH"/>
    <n v="1"/>
    <m/>
    <s v="0"/>
    <m/>
    <s v="00"/>
    <s v="100ML"/>
    <s v="0100"/>
    <s v="PCS"/>
    <n v="1"/>
    <m/>
    <n v="0"/>
    <m/>
    <m/>
    <m/>
    <n v="0"/>
    <n v="48"/>
    <n v="3121445"/>
    <m/>
    <n v="22749.1684375"/>
    <n v="1091960.085"/>
    <n v="25251.576965625001"/>
    <n v="1212075.69435"/>
    <n v="24862.479166666668"/>
    <n v="1193399"/>
    <n v="27597.351875000004"/>
    <n v="1324672.8900000001"/>
    <n v="24862.479166666668"/>
    <n v="1193399"/>
    <n v="27597.351875000004"/>
    <n v="1324672.8900000001"/>
    <n v="8.5000000000000034E-2"/>
    <n v="2113.3107291666674"/>
    <n v="8.5000000000000034E-2"/>
    <m/>
    <s v="RB BRASSO METAL POOLISH 100ML X 48 PCS"/>
    <s v="Lama"/>
    <e v="#VALUE!"/>
    <s v="Aktif"/>
    <s v="IDR"/>
    <s v="31214450100"/>
    <s v="100ML"/>
    <m/>
    <m/>
    <s v="KRT"/>
    <s v="GD01"/>
    <n v="11611"/>
    <n v="11612"/>
    <m/>
    <n v="1"/>
    <m/>
  </r>
  <r>
    <s v="R10110000100102"/>
    <n v="2"/>
    <s v="BRASO METAL POLISH 48 PCS X 100ML &quot;3121445&quot;B01"/>
    <x v="1"/>
    <n v="0"/>
    <s v="BRASOINPOLISH 100ML-EXP ID"/>
    <x v="0"/>
    <s v=""/>
    <n v="8888071280000"/>
    <x v="0"/>
    <s v="BRASSO METAL POOLISH"/>
    <s v="R1011"/>
    <x v="0"/>
    <n v="14"/>
    <s v="RB BRASSO METAL POOLISH 100ML X 48 PCS"/>
    <n v="38"/>
    <s v="RB"/>
    <s v="R1"/>
    <s v="BRASSO"/>
    <s v="01"/>
    <s v="METAL POOLISH"/>
    <n v="1"/>
    <m/>
    <s v="0"/>
    <m/>
    <s v="00"/>
    <s v="100ML"/>
    <s v="0100"/>
    <s v="PCS"/>
    <n v="1"/>
    <m/>
    <n v="0"/>
    <m/>
    <m/>
    <m/>
    <n v="0"/>
    <n v="48"/>
    <n v="3055580"/>
    <m/>
    <n v="22749.1684375"/>
    <n v="1091960.085"/>
    <n v="25251.576965625001"/>
    <n v="1212075.69435"/>
    <n v="24862.479166666668"/>
    <n v="1193399"/>
    <n v="27597.351875000004"/>
    <n v="1324672.8900000001"/>
    <n v="24862.479166666668"/>
    <n v="1193399"/>
    <n v="27597.351875000004"/>
    <n v="1324672.8900000001"/>
    <n v="8.5000000000000034E-2"/>
    <n v="2113.3107291666674"/>
    <n v="8.5000000000000034E-2"/>
    <m/>
    <s v="RB BRASSO METAL POOLISH 100ML X 48 PCS"/>
    <s v="Lama"/>
    <e v="#VALUE!"/>
    <s v="Aktif"/>
    <s v="IDR"/>
    <s v="30555800100"/>
    <s v="100ML"/>
    <m/>
    <m/>
    <s v="KRT"/>
    <s v="GD01"/>
    <n v="11611"/>
    <n v="11612"/>
    <m/>
    <n v="1"/>
    <m/>
  </r>
  <r>
    <s v="R10110000100103"/>
    <n v="3"/>
    <s v="BRASO METAL POLISH 48 PCS X 100ML &quot;3121445&quot;B01"/>
    <x v="2"/>
    <n v="0"/>
    <s v="Brasso Metal Polish 100ml"/>
    <x v="0"/>
    <s v=""/>
    <n v="8888071280000"/>
    <x v="0"/>
    <s v="BRASSO METAL POOLISH"/>
    <s v="R1011"/>
    <x v="0"/>
    <n v="14"/>
    <s v="RB BRASSO METAL POOLISH 100ML X 48 PCS"/>
    <n v="38"/>
    <s v="RB"/>
    <s v="R1"/>
    <s v="BRASSO"/>
    <s v="01"/>
    <s v="METAL POOLISH"/>
    <n v="1"/>
    <m/>
    <s v="0"/>
    <m/>
    <s v="00"/>
    <s v="100ML"/>
    <s v="0100"/>
    <s v="PCS"/>
    <n v="1"/>
    <m/>
    <n v="0"/>
    <m/>
    <m/>
    <m/>
    <n v="0"/>
    <n v="48"/>
    <s v="ID020064"/>
    <m/>
    <n v="22749.1684375"/>
    <n v="1091960.085"/>
    <n v="25251.576965625001"/>
    <n v="1212075.69435"/>
    <n v="24862.479166666668"/>
    <n v="1193399"/>
    <n v="27597.351875000004"/>
    <n v="1324672.8900000001"/>
    <n v="24862.479166666668"/>
    <n v="1193399"/>
    <n v="27597.351875000004"/>
    <n v="1324672.8900000001"/>
    <n v="8.5000000000000034E-2"/>
    <n v="2113.3107291666674"/>
    <n v="8.5000000000000034E-2"/>
    <m/>
    <s v="RB BRASSO METAL POOLISH 100ML X 48 PCS"/>
    <s v="Lama"/>
    <e v="#VALUE!"/>
    <s v="Aktif"/>
    <s v="IDR"/>
    <s v="ID0200640100"/>
    <s v="100ML"/>
    <m/>
    <m/>
    <s v="KRT"/>
    <s v="GD01"/>
    <n v="11611"/>
    <n v="11612"/>
    <m/>
    <n v="1"/>
    <m/>
  </r>
  <r>
    <s v="R10210010060101"/>
    <n v="1"/>
    <s v="SOAP COOL 144PCS X 60GR&quot;3171295&quot;DBS105"/>
    <x v="3"/>
    <n v="0"/>
    <s v="DETOLIDBS COOL 60GX144JOL"/>
    <x v="1"/>
    <s v="SOAP COOL 144PCS X 60GR&quot;3171295&quot;DBS105"/>
    <n v="8993560025502"/>
    <x v="0"/>
    <s v="DETTOL BODY SOAP"/>
    <s v="R1021"/>
    <x v="1"/>
    <n v="14"/>
    <s v="RB DETTOL BODY SOAP COOL 60GR X 144 PCS"/>
    <n v="39"/>
    <s v="RB"/>
    <s v="R1"/>
    <s v="DETTOL"/>
    <s v="02"/>
    <s v="BODY SOAP"/>
    <n v="1"/>
    <m/>
    <s v="0"/>
    <s v="COOL"/>
    <s v="01"/>
    <s v="60GR"/>
    <s v="0060"/>
    <s v="PCS"/>
    <n v="1"/>
    <m/>
    <n v="0"/>
    <m/>
    <m/>
    <m/>
    <n v="0"/>
    <n v="144"/>
    <n v="3171295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COOL 60GR X 144 PCS"/>
    <s v="Lama"/>
    <e v="#VALUE!"/>
    <s v="Aktif"/>
    <s v="IDR"/>
    <s v="31712950060"/>
    <s v="60GR"/>
    <m/>
    <m/>
    <s v="KRT"/>
    <s v="GD01"/>
    <n v="11611"/>
    <n v="11612"/>
    <m/>
    <n v="1"/>
    <m/>
  </r>
  <r>
    <s v="R10210010060102"/>
    <n v="2"/>
    <s v="SOAP COOL 144PCS X 60GR&quot;3171295&quot;DBS105"/>
    <x v="4"/>
    <n v="0"/>
    <s v="DETOLIDBS COOL 60GX144B"/>
    <x v="1"/>
    <s v=""/>
    <n v="8993560025502"/>
    <x v="0"/>
    <s v="DETTOL BODY SOAP"/>
    <s v="R1021"/>
    <x v="1"/>
    <n v="14"/>
    <s v="RB DETTOL BODY SOAP COOL 60GR X 144 PCS"/>
    <n v="39"/>
    <s v="RB"/>
    <s v="R1"/>
    <s v="DETTOL"/>
    <s v="02"/>
    <s v="BODY SOAP"/>
    <n v="1"/>
    <m/>
    <s v="0"/>
    <s v="COOL"/>
    <s v="01"/>
    <s v="60GR"/>
    <s v="0060"/>
    <s v="PCS"/>
    <n v="1"/>
    <m/>
    <n v="0"/>
    <m/>
    <m/>
    <m/>
    <n v="0"/>
    <n v="144"/>
    <n v="3166934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COOL 60GR X 144 PCS"/>
    <s v="Lama"/>
    <e v="#VALUE!"/>
    <s v="Aktif"/>
    <s v="IDR"/>
    <s v="31669340060"/>
    <s v="60GR"/>
    <m/>
    <m/>
    <s v="KRT"/>
    <s v="GD01"/>
    <n v="11611"/>
    <n v="11612"/>
    <m/>
    <n v="1"/>
    <m/>
  </r>
  <r>
    <s v="R10210010060103"/>
    <n v="3"/>
    <s v="SOAP COOL 144PCS X 60GR&quot;3171295&quot;DBS105"/>
    <x v="5"/>
    <n v="0"/>
    <s v="DETOLIDBSCOOL 60GX144"/>
    <x v="1"/>
    <s v=""/>
    <n v="8993560025502"/>
    <x v="0"/>
    <s v="DETTOL BODY SOAP"/>
    <s v="R1021"/>
    <x v="1"/>
    <n v="14"/>
    <s v="RB DETTOL BODY SOAP COOL 60GR X 144 PCS"/>
    <n v="39"/>
    <s v="RB"/>
    <s v="R1"/>
    <s v="DETTOL"/>
    <s v="02"/>
    <s v="BODY SOAP"/>
    <n v="1"/>
    <m/>
    <s v="0"/>
    <s v="COOL"/>
    <s v="01"/>
    <s v="60GR"/>
    <s v="0060"/>
    <s v="PCS"/>
    <n v="1"/>
    <m/>
    <n v="0"/>
    <m/>
    <m/>
    <m/>
    <n v="0"/>
    <n v="144"/>
    <n v="3119258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COOL 60GR X 144 PCS"/>
    <s v="Lama"/>
    <e v="#VALUE!"/>
    <s v="Aktif"/>
    <s v="IDR"/>
    <s v="31192580060"/>
    <s v="60GR"/>
    <m/>
    <m/>
    <s v="KRT"/>
    <s v="GD01"/>
    <n v="11611"/>
    <n v="11612"/>
    <m/>
    <n v="1"/>
    <m/>
  </r>
  <r>
    <s v="R10210010060104"/>
    <n v="4"/>
    <s v="SOAP COOL 144PCS X 60GR&quot;3171295&quot;DBS105"/>
    <x v="6"/>
    <n v="0"/>
    <s v="DETOLIDBSCOOL 60GX4X36"/>
    <x v="1"/>
    <s v=""/>
    <n v="8993560025502"/>
    <x v="0"/>
    <s v="DETTOL BODY SOAP"/>
    <s v="R1021"/>
    <x v="1"/>
    <n v="14"/>
    <s v="RB DETTOL BODY SOAP COOL 60GR X 144 PCS"/>
    <n v="39"/>
    <s v="RB"/>
    <s v="R1"/>
    <s v="DETTOL"/>
    <s v="02"/>
    <s v="BODY SOAP"/>
    <n v="1"/>
    <m/>
    <s v="0"/>
    <s v="COOL"/>
    <s v="01"/>
    <s v="60GR"/>
    <s v="0060"/>
    <s v="PCS"/>
    <n v="1"/>
    <m/>
    <n v="0"/>
    <m/>
    <m/>
    <m/>
    <n v="0"/>
    <n v="144"/>
    <n v="3331432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COOL 60GR X 144 PCS"/>
    <s v="Lama"/>
    <e v="#VALUE!"/>
    <s v="Aktif"/>
    <s v="IDR"/>
    <s v="33314320060"/>
    <s v="60GR"/>
    <m/>
    <m/>
    <s v="KRT"/>
    <s v="GD01"/>
    <n v="11611"/>
    <n v="11612"/>
    <m/>
    <n v="1"/>
    <m/>
  </r>
  <r>
    <s v="R10210010100101"/>
    <n v="1"/>
    <s v="SOAP COOL 144PCS X 100GR&quot;3171286&quot;DBS107"/>
    <x v="7"/>
    <n v="0"/>
    <s v="DETOLIDBS COOL 100GX144JOL"/>
    <x v="1"/>
    <s v="SOAP COOL 144PCS X 100GR&quot;3171286&quot;DBS107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n v="3171286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31712860100"/>
    <s v="100GR"/>
    <m/>
    <m/>
    <s v="KRT"/>
    <s v="GD01"/>
    <n v="11611"/>
    <n v="11612"/>
    <m/>
    <n v="1"/>
    <m/>
  </r>
  <r>
    <s v="R10210010100102"/>
    <n v="2"/>
    <s v="SOAP COOL 144PCS X 100GR&quot;3171286&quot;DBS107"/>
    <x v="8"/>
    <n v="0"/>
    <s v="DETOLIDBS COOL 100GX144B"/>
    <x v="1"/>
    <s v="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n v="3166924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31669240100"/>
    <s v="100GR"/>
    <m/>
    <m/>
    <s v="KRT"/>
    <s v="GD01"/>
    <n v="11611"/>
    <n v="11612"/>
    <m/>
    <n v="1"/>
    <m/>
  </r>
  <r>
    <s v="R10210010100103"/>
    <n v="3"/>
    <s v="SOAP COOL 144PCS X 100GR&quot;3171286&quot;DBS107"/>
    <x v="9"/>
    <n v="0"/>
    <s v="DETOLIDCOL105G RG 144ZS"/>
    <x v="1"/>
    <s v="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n v="3060311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30603110100"/>
    <s v="100GR"/>
    <m/>
    <m/>
    <s v="KRT"/>
    <s v="GD01"/>
    <n v="11611"/>
    <n v="11612"/>
    <m/>
    <n v="1"/>
    <m/>
  </r>
  <r>
    <s v="R10210010100104"/>
    <n v="4"/>
    <s v="SOAP COOL 144PCS X 100GR&quot;3171286&quot;DBS107"/>
    <x v="10"/>
    <n v="0"/>
    <s v="DETOLIDCOOL 100 RG 144JM"/>
    <x v="1"/>
    <s v="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n v="3087451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30874510100"/>
    <s v="100GR"/>
    <m/>
    <m/>
    <s v="KRT"/>
    <s v="GD01"/>
    <n v="11611"/>
    <n v="11612"/>
    <m/>
    <n v="1"/>
    <m/>
  </r>
  <r>
    <s v="R10210010100105"/>
    <n v="5"/>
    <s v="SOAP COOL 144PCS X 100GR&quot;3171286&quot;DBS107"/>
    <x v="11"/>
    <n v="0"/>
    <s v="Dettol DAS 105gr Cool NSAN"/>
    <x v="1"/>
    <s v="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s v="ID8195121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ID8195121M0100"/>
    <s v="100GR"/>
    <m/>
    <m/>
    <s v="KRT"/>
    <s v="GD01"/>
    <n v="11611"/>
    <n v="11612"/>
    <m/>
    <n v="1"/>
    <m/>
  </r>
  <r>
    <s v="R10210010100106"/>
    <n v="6"/>
    <s v="SOAP COOL 144PCS X 100GR&quot;3171286&quot;DBS107"/>
    <x v="12"/>
    <n v="0"/>
    <s v="Dettol DAS 105gr Cool NSAN"/>
    <x v="1"/>
    <s v="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n v="3031726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30317260100"/>
    <s v="100GR"/>
    <m/>
    <m/>
    <s v="KRT"/>
    <s v="GD01"/>
    <n v="11611"/>
    <n v="11612"/>
    <m/>
    <n v="1"/>
    <m/>
  </r>
  <r>
    <s v="R10210010100107"/>
    <n v="7"/>
    <s v="SOAP COOL 144PCS X 100GR&quot;3171286&quot;DBS107"/>
    <x v="13"/>
    <n v="0"/>
    <s v="Dettol DAS 110gr Cool COR"/>
    <x v="1"/>
    <s v="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s v="ID8099810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ID8099810M0100"/>
    <s v="100GR"/>
    <m/>
    <m/>
    <s v="KRT"/>
    <s v="GD01"/>
    <n v="11611"/>
    <n v="11612"/>
    <m/>
    <n v="1"/>
    <m/>
  </r>
  <r>
    <s v="R10210010100108"/>
    <n v="8"/>
    <s v="SOAP COOL 144PCS X 100GR&quot;3171286&quot;DBS107"/>
    <x v="14"/>
    <n v="0"/>
    <s v="Dettol DAS 110gr Cool SANT"/>
    <x v="1"/>
    <s v="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s v="ID0344249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ID0344249M0100"/>
    <s v="100GR"/>
    <m/>
    <m/>
    <s v="KRT"/>
    <s v="GD01"/>
    <n v="11611"/>
    <n v="11612"/>
    <m/>
    <n v="1"/>
    <m/>
  </r>
  <r>
    <s v="R10210010100109"/>
    <n v="9"/>
    <s v="SOAP COOL 144PCS X 100GR&quot;3171286&quot;DBS107"/>
    <x v="15"/>
    <n v="0"/>
    <s v="Dettol DAS 110gr Cool ZEN"/>
    <x v="1"/>
    <s v=""/>
    <n v="8993560024178"/>
    <x v="0"/>
    <s v="DETTOL BODY SOAP"/>
    <s v="R1021"/>
    <x v="2"/>
    <n v="14"/>
    <s v="RB DETTOL BODY SOAP COOL 100GR X 144 PCS"/>
    <n v="40"/>
    <s v="RB"/>
    <s v="R1"/>
    <s v="DETTOL"/>
    <s v="02"/>
    <s v="BODY SOAP"/>
    <n v="1"/>
    <m/>
    <s v="0"/>
    <s v="COOL"/>
    <s v="01"/>
    <s v="100GR"/>
    <s v="0100"/>
    <s v="PCS"/>
    <n v="1"/>
    <m/>
    <n v="0"/>
    <m/>
    <m/>
    <m/>
    <n v="0"/>
    <n v="144"/>
    <s v="ID8088690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COOL 100GR X 144 PCS"/>
    <s v="Lama"/>
    <e v="#VALUE!"/>
    <s v="Aktif"/>
    <s v="IDR"/>
    <s v="ID8088690M0100"/>
    <s v="100GR"/>
    <m/>
    <m/>
    <s v="KRT"/>
    <s v="GD01"/>
    <n v="11611"/>
    <n v="11612"/>
    <m/>
    <n v="1"/>
    <m/>
  </r>
  <r>
    <s v="R10210020100101"/>
    <n v="1"/>
    <s v="SOAP FAM PROTECT 144 X 100GR PCS &quot;3300517&quot;DBS121"/>
    <x v="16"/>
    <n v="0"/>
    <s v="DETOLIDBS FAMPRO 100GX144"/>
    <x v="1"/>
    <s v="SOAP FAM PROTECT 144 X 100GR PCS &quot;3300517&quot;DBS121"/>
    <n v="8993560003715"/>
    <x v="0"/>
    <s v="DETTOL BODY SOAP"/>
    <s v="R1021"/>
    <x v="3"/>
    <n v="14"/>
    <s v="RB DETTOL BODY SOAP FAMILY PROTECT 100GR X 144 PCS"/>
    <n v="50"/>
    <s v="RB"/>
    <s v="R1"/>
    <s v="DETTOL"/>
    <s v="02"/>
    <s v="BODY SOAP"/>
    <n v="1"/>
    <m/>
    <s v="0"/>
    <s v="FAMILY PROTECT"/>
    <s v="02"/>
    <s v="100GR"/>
    <s v="0100"/>
    <s v="PCS"/>
    <n v="1"/>
    <m/>
    <n v="0"/>
    <m/>
    <m/>
    <m/>
    <n v="0"/>
    <n v="144"/>
    <n v="3300517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FAMILY PROTECT 100GR X 144 PCS"/>
    <s v="Lama"/>
    <e v="#VALUE!"/>
    <s v="Aktif"/>
    <s v="IDR"/>
    <s v="33005170100"/>
    <s v="100GR"/>
    <m/>
    <m/>
    <s v="KRT"/>
    <s v="GD01"/>
    <n v="11611"/>
    <n v="11612"/>
    <m/>
    <n v="1"/>
    <m/>
  </r>
  <r>
    <s v="R10210030060101"/>
    <n v="1"/>
    <s v="SOAP FRESH 144PCS X 60GR&quot;3170933&quot;DBS108"/>
    <x v="17"/>
    <n v="0"/>
    <s v="DETOLIDBS FRSH 60GX144B"/>
    <x v="1"/>
    <s v="SOAP FRESH 144PCS X 60GR&quot;3170933&quot;DBS108"/>
    <n v="8993560155780"/>
    <x v="0"/>
    <s v="DETTOL BODY SOAP"/>
    <s v="R1021"/>
    <x v="4"/>
    <n v="14"/>
    <s v="RB DETTOL BODY SOAP FRESH 60GR X 144 PCS"/>
    <n v="40"/>
    <s v="RB"/>
    <s v="R1"/>
    <s v="DETTOL"/>
    <s v="02"/>
    <s v="BODY SOAP"/>
    <n v="1"/>
    <m/>
    <s v="0"/>
    <s v="FRESH"/>
    <s v="03"/>
    <s v="60GR"/>
    <s v="0060"/>
    <s v="PCS"/>
    <n v="1"/>
    <m/>
    <n v="0"/>
    <m/>
    <m/>
    <m/>
    <n v="0"/>
    <n v="144"/>
    <n v="3170933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FRESH 60GR X 144 PCS"/>
    <s v="Lama"/>
    <e v="#VALUE!"/>
    <s v="Aktif"/>
    <s v="IDR"/>
    <s v="31709330060"/>
    <s v="60GR"/>
    <m/>
    <m/>
    <s v="KRT"/>
    <s v="GD01"/>
    <n v="11611"/>
    <n v="11612"/>
    <m/>
    <n v="1"/>
    <m/>
  </r>
  <r>
    <s v="R10210030060102"/>
    <n v="2"/>
    <s v="SOAP FRESH 144PCS X 60GR&quot;3170933&quot;DBS108"/>
    <x v="18"/>
    <n v="0"/>
    <s v="DETOLIDBS FRS 60GX144"/>
    <x v="1"/>
    <s v=""/>
    <n v="8993560155780"/>
    <x v="0"/>
    <s v="DETTOL BODY SOAP"/>
    <s v="R1021"/>
    <x v="4"/>
    <n v="14"/>
    <s v="RB DETTOL BODY SOAP FRESH 60GR X 144 PCS"/>
    <n v="40"/>
    <s v="RB"/>
    <s v="R1"/>
    <s v="DETTOL"/>
    <s v="02"/>
    <s v="BODY SOAP"/>
    <n v="1"/>
    <m/>
    <s v="0"/>
    <s v="FRESH"/>
    <s v="03"/>
    <s v="60GR"/>
    <s v="0060"/>
    <s v="PCS"/>
    <n v="1"/>
    <m/>
    <n v="0"/>
    <m/>
    <m/>
    <m/>
    <n v="0"/>
    <n v="144"/>
    <n v="3147626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FRESH 60GR X 144 PCS"/>
    <s v="Lama"/>
    <e v="#VALUE!"/>
    <s v="Aktif"/>
    <s v="IDR"/>
    <s v="31476260060"/>
    <s v="60GR"/>
    <m/>
    <m/>
    <s v="KRT"/>
    <s v="GD01"/>
    <n v="11611"/>
    <n v="11612"/>
    <m/>
    <n v="1"/>
    <m/>
  </r>
  <r>
    <s v="R10210030100101"/>
    <n v="1"/>
    <m/>
    <x v="19"/>
    <n v="20010010100010"/>
    <m/>
    <x v="1"/>
    <s v="SOAP FRESH 144PCS X 100GR&quot;3170945&quot;DBS110"/>
    <m/>
    <x v="0"/>
    <s v="DETTOL BODY SOAP"/>
    <s v="R1021"/>
    <x v="5"/>
    <n v="14"/>
    <s v="RB DETTOL BODY SOAP FRESH 100GR X 144 PCS"/>
    <n v="41"/>
    <s v="RB"/>
    <s v="R1"/>
    <s v="DETTOL"/>
    <s v="02"/>
    <s v="BODY SOAP"/>
    <n v="1"/>
    <m/>
    <s v="0"/>
    <s v="FRESH"/>
    <s v="03"/>
    <s v="100GR"/>
    <s v="0100"/>
    <s v="PCS"/>
    <n v="1"/>
    <m/>
    <n v="0"/>
    <m/>
    <m/>
    <m/>
    <n v="0"/>
    <n v="144"/>
    <n v="3170945"/>
    <m/>
    <n v="5864.5654166666664"/>
    <n v="844497.41999999993"/>
    <n v="6509.6676125000004"/>
    <n v="937392.13619999995"/>
    <n v="6409.3611111111113"/>
    <n v="922948"/>
    <n v="7114.3908333333338"/>
    <n v="1024472.2800000001"/>
    <m/>
    <n v="0"/>
    <n v="0"/>
    <n v="0"/>
    <n v="8.5000000000000075E-2"/>
    <n v="-5864.5654166666664"/>
    <e v="#DIV/0!"/>
    <m/>
    <s v="RB DETTOL BODY SOAP FRESH 100GR X 144 PCS"/>
    <s v="Lama"/>
    <e v="#VALUE!"/>
    <s v="Aktif"/>
    <s v="IDR"/>
    <s v="31709450100"/>
    <s v="100GR"/>
    <m/>
    <m/>
    <s v="KRT"/>
    <s v="GD01"/>
    <n v="11611"/>
    <n v="11612"/>
    <m/>
    <n v="1"/>
    <m/>
  </r>
  <r>
    <s v="R10210040060101"/>
    <n v="1"/>
    <s v="SOAP LASTING 144PCS X 60GR&quot;3166937&quot;DBS111"/>
    <x v="20"/>
    <n v="0"/>
    <s v="DETOLIDBS LAST 60GX144B"/>
    <x v="1"/>
    <s v="SOAP LASTING 144PCS X 60GR&quot;3166937&quot;DBS111"/>
    <n v="8993560155810"/>
    <x v="0"/>
    <s v="DETTOL BODY SOAP"/>
    <s v="R1021"/>
    <x v="6"/>
    <n v="14"/>
    <s v="RB DETTOL BODY SOAP LASTING 60GR X 144 PCS"/>
    <n v="42"/>
    <s v="RB"/>
    <s v="R1"/>
    <s v="DETTOL"/>
    <s v="02"/>
    <s v="BODY SOAP"/>
    <n v="1"/>
    <m/>
    <s v="0"/>
    <s v="LASTING"/>
    <s v="04"/>
    <s v="60GR"/>
    <s v="0060"/>
    <s v="PCS"/>
    <n v="1"/>
    <m/>
    <n v="0"/>
    <m/>
    <m/>
    <m/>
    <n v="0"/>
    <n v="144"/>
    <n v="3166937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LASTING 60GR X 144 PCS"/>
    <s v="Lama"/>
    <e v="#VALUE!"/>
    <s v="Aktif"/>
    <s v="IDR"/>
    <s v="31669370060"/>
    <s v="60GR"/>
    <m/>
    <m/>
    <s v="KRT"/>
    <s v="GD01"/>
    <n v="11611"/>
    <n v="11612"/>
    <m/>
    <n v="1"/>
    <m/>
  </r>
  <r>
    <s v="R10210040060102"/>
    <n v="2"/>
    <s v="SOAP LASTING 144PCS X 60GR&quot;3166937&quot;DBS111"/>
    <x v="21"/>
    <n v="0"/>
    <s v="DETOLIDBS LAS 60GX144"/>
    <x v="1"/>
    <s v=""/>
    <n v="8993560155810"/>
    <x v="0"/>
    <s v="DETTOL BODY SOAP"/>
    <s v="R1021"/>
    <x v="6"/>
    <n v="14"/>
    <s v="RB DETTOL BODY SOAP LASTING 60GR X 144 PCS"/>
    <n v="42"/>
    <s v="RB"/>
    <s v="R1"/>
    <s v="DETTOL"/>
    <s v="02"/>
    <s v="BODY SOAP"/>
    <n v="1"/>
    <m/>
    <s v="0"/>
    <s v="LASTING"/>
    <s v="04"/>
    <s v="60GR"/>
    <s v="0060"/>
    <s v="PCS"/>
    <n v="1"/>
    <m/>
    <n v="0"/>
    <m/>
    <m/>
    <m/>
    <n v="0"/>
    <n v="144"/>
    <n v="3148248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LASTING 60GR X 144 PCS"/>
    <s v="Lama"/>
    <e v="#VALUE!"/>
    <s v="Aktif"/>
    <s v="IDR"/>
    <s v="31482480060"/>
    <s v="60GR"/>
    <m/>
    <m/>
    <s v="KRT"/>
    <s v="GD01"/>
    <n v="11611"/>
    <n v="11612"/>
    <m/>
    <n v="1"/>
    <m/>
  </r>
  <r>
    <s v="R10210040100101"/>
    <n v="1"/>
    <s v="SOAP LASTING 144PCS X 100GR&quot;3166942&quot;DBS113"/>
    <x v="22"/>
    <n v="0"/>
    <s v="DETOLIDBS LAST 100GX144B"/>
    <x v="1"/>
    <s v="SOAP LASTING 144PCS X 100GR&quot;3166942&quot;DBS113"/>
    <n v="8993560025212"/>
    <x v="0"/>
    <s v="DETTOL BODY SOAP"/>
    <s v="R1021"/>
    <x v="7"/>
    <n v="14"/>
    <s v="RB DETTOL BODY SOAP LASTING 100GR X 144 PCS"/>
    <n v="43"/>
    <s v="RB"/>
    <s v="R1"/>
    <s v="DETTOL"/>
    <s v="02"/>
    <s v="BODY SOAP"/>
    <n v="1"/>
    <m/>
    <s v="0"/>
    <s v="LASTING"/>
    <s v="04"/>
    <s v="100GR"/>
    <s v="0100"/>
    <s v="PCS"/>
    <n v="1"/>
    <m/>
    <n v="0"/>
    <m/>
    <m/>
    <m/>
    <n v="0"/>
    <n v="144"/>
    <n v="3166942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LASTING 100GR X 144 PCS"/>
    <s v="Lama"/>
    <e v="#VALUE!"/>
    <s v="Aktif"/>
    <s v="IDR"/>
    <s v="31669420100"/>
    <s v="100GR"/>
    <m/>
    <m/>
    <s v="KRT"/>
    <s v="GD01"/>
    <n v="11611"/>
    <n v="11612"/>
    <m/>
    <n v="1"/>
    <m/>
  </r>
  <r>
    <s v="R10210040100102"/>
    <n v="2"/>
    <s v="SOAP LASTING 144PCS X 100GR&quot;3166942&quot;DBS113"/>
    <x v="23"/>
    <n v="0"/>
    <s v="DETOLIDLAS105G RG 144ZS"/>
    <x v="1"/>
    <s v=""/>
    <n v="8993560025212"/>
    <x v="0"/>
    <s v="DETTOL BODY SOAP"/>
    <s v="R1021"/>
    <x v="7"/>
    <n v="14"/>
    <s v="RB DETTOL BODY SOAP LASTING 100GR X 144 PCS"/>
    <n v="43"/>
    <s v="RB"/>
    <s v="R1"/>
    <s v="DETTOL"/>
    <s v="02"/>
    <s v="BODY SOAP"/>
    <n v="1"/>
    <m/>
    <s v="0"/>
    <s v="LASTING"/>
    <s v="04"/>
    <s v="100GR"/>
    <s v="0100"/>
    <s v="PCS"/>
    <n v="1"/>
    <m/>
    <n v="0"/>
    <m/>
    <m/>
    <m/>
    <n v="0"/>
    <n v="144"/>
    <n v="3060668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LASTING 100GR X 144 PCS"/>
    <s v="Lama"/>
    <e v="#VALUE!"/>
    <s v="Aktif"/>
    <s v="IDR"/>
    <s v="30606680100"/>
    <s v="100GR"/>
    <m/>
    <m/>
    <s v="KRT"/>
    <s v="GD01"/>
    <n v="11611"/>
    <n v="11612"/>
    <m/>
    <n v="1"/>
    <m/>
  </r>
  <r>
    <s v="R10210040100103"/>
    <n v="3"/>
    <s v="SOAP LASTING 144PCS X 100GR&quot;3166942&quot;DBS113"/>
    <x v="24"/>
    <n v="0"/>
    <s v="DETOLIDLAST 100 RG 144JM"/>
    <x v="1"/>
    <s v=""/>
    <n v="8993560025212"/>
    <x v="0"/>
    <s v="DETTOL BODY SOAP"/>
    <s v="R1021"/>
    <x v="7"/>
    <n v="14"/>
    <s v="RB DETTOL BODY SOAP LASTING 100GR X 144 PCS"/>
    <n v="43"/>
    <s v="RB"/>
    <s v="R1"/>
    <s v="DETTOL"/>
    <s v="02"/>
    <s v="BODY SOAP"/>
    <n v="1"/>
    <m/>
    <s v="0"/>
    <s v="LASTING"/>
    <s v="04"/>
    <s v="100GR"/>
    <s v="0100"/>
    <s v="PCS"/>
    <n v="1"/>
    <m/>
    <n v="0"/>
    <m/>
    <m/>
    <m/>
    <n v="0"/>
    <n v="144"/>
    <n v="3087594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LASTING 100GR X 144 PCS"/>
    <s v="Lama"/>
    <e v="#VALUE!"/>
    <s v="Aktif"/>
    <s v="IDR"/>
    <s v="30875940100"/>
    <s v="100GR"/>
    <m/>
    <m/>
    <s v="KRT"/>
    <s v="GD01"/>
    <n v="11611"/>
    <n v="11612"/>
    <m/>
    <n v="1"/>
    <m/>
  </r>
  <r>
    <s v="R10210040100104"/>
    <n v="4"/>
    <s v="SOAP LASTING 144PCS X 100GR&quot;3166942&quot;DBS113"/>
    <x v="25"/>
    <n v="0"/>
    <s v="Dettol DAS 105gr Lasting Fresh NSAN"/>
    <x v="1"/>
    <s v=""/>
    <n v="8993560025212"/>
    <x v="0"/>
    <s v="DETTOL BODY SOAP"/>
    <s v="R1021"/>
    <x v="7"/>
    <n v="14"/>
    <s v="RB DETTOL BODY SOAP LASTING 100GR X 144 PCS"/>
    <n v="43"/>
    <s v="RB"/>
    <s v="R1"/>
    <s v="DETTOL"/>
    <s v="02"/>
    <s v="BODY SOAP"/>
    <n v="1"/>
    <m/>
    <s v="0"/>
    <s v="LASTING"/>
    <s v="04"/>
    <s v="100GR"/>
    <s v="0100"/>
    <s v="PCS"/>
    <n v="1"/>
    <m/>
    <n v="0"/>
    <m/>
    <m/>
    <m/>
    <n v="0"/>
    <n v="144"/>
    <s v="ID8195069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LASTING 100GR X 144 PCS"/>
    <s v="Lama"/>
    <e v="#VALUE!"/>
    <s v="Aktif"/>
    <s v="IDR"/>
    <s v="ID8195069M0100"/>
    <s v="100GR"/>
    <m/>
    <m/>
    <s v="KRT"/>
    <s v="GD01"/>
    <n v="11611"/>
    <n v="11612"/>
    <m/>
    <n v="1"/>
    <m/>
  </r>
  <r>
    <s v="R10210040100105"/>
    <n v="5"/>
    <s v="SOAP LASTING 144PCS X 100GR&quot;3166942&quot;DBS113"/>
    <x v="26"/>
    <n v="0"/>
    <s v="Dettol DAS 105gr Lasting Fresh NZEN"/>
    <x v="1"/>
    <s v=""/>
    <n v="8993560025212"/>
    <x v="0"/>
    <s v="DETTOL BODY SOAP"/>
    <s v="R1021"/>
    <x v="7"/>
    <n v="14"/>
    <s v="RB DETTOL BODY SOAP LASTING 100GR X 144 PCS"/>
    <n v="43"/>
    <s v="RB"/>
    <s v="R1"/>
    <s v="DETTOL"/>
    <s v="02"/>
    <s v="BODY SOAP"/>
    <n v="1"/>
    <m/>
    <s v="0"/>
    <s v="LASTING"/>
    <s v="04"/>
    <s v="100GR"/>
    <s v="0100"/>
    <s v="PCS"/>
    <n v="1"/>
    <m/>
    <n v="0"/>
    <m/>
    <m/>
    <m/>
    <n v="0"/>
    <n v="144"/>
    <n v="3031729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LASTING 100GR X 144 PCS"/>
    <s v="Lama"/>
    <e v="#VALUE!"/>
    <s v="Aktif"/>
    <s v="IDR"/>
    <s v="30317290100"/>
    <s v="100GR"/>
    <m/>
    <m/>
    <s v="KRT"/>
    <s v="GD01"/>
    <n v="11611"/>
    <n v="11612"/>
    <m/>
    <n v="1"/>
    <m/>
  </r>
  <r>
    <s v="R10210040100106"/>
    <n v="6"/>
    <s v="SOAP LASTING 144PCS X 100GR&quot;3166942&quot;DBS113"/>
    <x v="27"/>
    <n v="0"/>
    <s v="Dettol DAS 110gr Lasting Fresh COR"/>
    <x v="1"/>
    <s v=""/>
    <n v="8993560025212"/>
    <x v="0"/>
    <s v="DETTOL BODY SOAP"/>
    <s v="R1021"/>
    <x v="7"/>
    <n v="14"/>
    <s v="RB DETTOL BODY SOAP LASTING 100GR X 144 PCS"/>
    <n v="43"/>
    <s v="RB"/>
    <s v="R1"/>
    <s v="DETTOL"/>
    <s v="02"/>
    <s v="BODY SOAP"/>
    <n v="1"/>
    <m/>
    <s v="0"/>
    <s v="LASTING"/>
    <s v="04"/>
    <s v="100GR"/>
    <s v="0100"/>
    <s v="PCS"/>
    <n v="1"/>
    <m/>
    <n v="0"/>
    <m/>
    <m/>
    <m/>
    <n v="0"/>
    <n v="144"/>
    <s v="ID8162950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LASTING 100GR X 144 PCS"/>
    <s v="Lama"/>
    <e v="#VALUE!"/>
    <s v="Aktif"/>
    <s v="IDR"/>
    <s v="ID81629500100"/>
    <s v="100GR"/>
    <m/>
    <m/>
    <s v="KRT"/>
    <s v="GD01"/>
    <n v="11611"/>
    <n v="11612"/>
    <m/>
    <n v="1"/>
    <m/>
  </r>
  <r>
    <s v="R10210040100107"/>
    <n v="7"/>
    <s v="SOAP LASTING 144PCS X 100GR&quot;3166942&quot;DBS113"/>
    <x v="28"/>
    <n v="0"/>
    <s v="Dettol DAS 110gr Lasting Fresh COR"/>
    <x v="1"/>
    <s v=""/>
    <n v="8993560025212"/>
    <x v="0"/>
    <s v="DETTOL BODY SOAP"/>
    <s v="R1021"/>
    <x v="7"/>
    <n v="14"/>
    <s v="RB DETTOL BODY SOAP LASTING 100GR X 144 PCS"/>
    <n v="43"/>
    <s v="RB"/>
    <s v="R1"/>
    <s v="DETTOL"/>
    <s v="02"/>
    <s v="BODY SOAP"/>
    <n v="1"/>
    <m/>
    <s v="0"/>
    <s v="LASTING"/>
    <s v="04"/>
    <s v="100GR"/>
    <s v="0100"/>
    <s v="PCS"/>
    <n v="1"/>
    <m/>
    <n v="0"/>
    <m/>
    <m/>
    <m/>
    <n v="0"/>
    <n v="144"/>
    <s v="ID8162950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LASTING 100GR X 144 PCS"/>
    <s v="Lama"/>
    <e v="#VALUE!"/>
    <s v="Aktif"/>
    <s v="IDR"/>
    <s v="ID8162950M0100"/>
    <s v="100GR"/>
    <m/>
    <m/>
    <s v="KRT"/>
    <s v="GD01"/>
    <n v="11611"/>
    <n v="11612"/>
    <m/>
    <n v="1"/>
    <m/>
  </r>
  <r>
    <s v="R10210050060101"/>
    <n v="1"/>
    <s v="SOAP ORIGINAL 144PCS X 60GR&quot;3166975&quot;DBS102"/>
    <x v="29"/>
    <n v="0"/>
    <s v="DETOLIDBS ORI 60GX144B"/>
    <x v="1"/>
    <s v="SOAP ORIGINAL 144PCS X 60GR&quot;3166975&quot;DBS102"/>
    <n v="8993560025496"/>
    <x v="0"/>
    <s v="DETTOL BODY SOAP"/>
    <s v="R1021"/>
    <x v="8"/>
    <n v="14"/>
    <s v="RB DETTOL BODY SOAP ORIGINAL 60GR X 144 PCS"/>
    <n v="43"/>
    <s v="RB"/>
    <s v="R1"/>
    <s v="DETTOL"/>
    <s v="02"/>
    <s v="BODY SOAP"/>
    <n v="1"/>
    <m/>
    <s v="0"/>
    <s v="ORIGINAL"/>
    <s v="05"/>
    <s v="60GR"/>
    <s v="0060"/>
    <s v="PCS"/>
    <n v="1"/>
    <m/>
    <n v="0"/>
    <m/>
    <m/>
    <m/>
    <n v="0"/>
    <n v="144"/>
    <n v="3166975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ORIGINAL 60GR X 144 PCS"/>
    <s v="Lama"/>
    <e v="#VALUE!"/>
    <s v="Aktif"/>
    <s v="IDR"/>
    <s v="31669750060"/>
    <s v="60GR"/>
    <m/>
    <m/>
    <s v="KRT"/>
    <s v="GD01"/>
    <n v="11611"/>
    <n v="11612"/>
    <m/>
    <n v="1"/>
    <m/>
  </r>
  <r>
    <s v="R10210050060102"/>
    <n v="2"/>
    <s v="SOAP ORIGINAL 144PCS X 60GR&quot;3166975&quot;DBS102"/>
    <x v="30"/>
    <n v="0"/>
    <s v="DETOLIDBSORI 60G X4X36"/>
    <x v="1"/>
    <s v=""/>
    <n v="8993560025496"/>
    <x v="0"/>
    <s v="DETTOL BODY SOAP"/>
    <s v="R1021"/>
    <x v="8"/>
    <n v="14"/>
    <s v="RB DETTOL BODY SOAP ORIGINAL 60GR X 144 PCS"/>
    <n v="43"/>
    <s v="RB"/>
    <s v="R1"/>
    <s v="DETTOL"/>
    <s v="02"/>
    <s v="BODY SOAP"/>
    <n v="1"/>
    <m/>
    <s v="0"/>
    <s v="ORIGINAL"/>
    <s v="05"/>
    <s v="60GR"/>
    <s v="0060"/>
    <s v="PCS"/>
    <n v="1"/>
    <m/>
    <n v="0"/>
    <m/>
    <m/>
    <m/>
    <n v="0"/>
    <n v="144"/>
    <n v="3331433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ORIGINAL 60GR X 144 PCS"/>
    <s v="Lama"/>
    <e v="#VALUE!"/>
    <s v="Aktif"/>
    <s v="IDR"/>
    <s v="33314330060"/>
    <s v="60GR"/>
    <m/>
    <m/>
    <s v="KRT"/>
    <s v="GD01"/>
    <n v="11611"/>
    <n v="11612"/>
    <m/>
    <n v="1"/>
    <m/>
  </r>
  <r>
    <s v="R10210050060103"/>
    <n v="3"/>
    <s v="SOAP ORIGINAL 144PCS X 60GR&quot;3166975&quot;DBS102"/>
    <x v="31"/>
    <n v="0"/>
    <s v="DETOLIDBSORIGINAL 60GX144"/>
    <x v="1"/>
    <s v=""/>
    <n v="8993560025496"/>
    <x v="0"/>
    <s v="DETTOL BODY SOAP"/>
    <s v="R1021"/>
    <x v="8"/>
    <n v="14"/>
    <s v="RB DETTOL BODY SOAP ORIGINAL 60GR X 144 PCS"/>
    <n v="43"/>
    <s v="RB"/>
    <s v="R1"/>
    <s v="DETTOL"/>
    <s v="02"/>
    <s v="BODY SOAP"/>
    <n v="1"/>
    <m/>
    <s v="0"/>
    <s v="ORIGINAL"/>
    <s v="05"/>
    <s v="60GR"/>
    <s v="0060"/>
    <s v="PCS"/>
    <n v="1"/>
    <m/>
    <n v="0"/>
    <m/>
    <m/>
    <m/>
    <n v="0"/>
    <n v="144"/>
    <n v="3119259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ORIGINAL 60GR X 144 PCS"/>
    <s v="Lama"/>
    <e v="#VALUE!"/>
    <s v="Aktif"/>
    <s v="IDR"/>
    <s v="31192590060"/>
    <s v="60GR"/>
    <m/>
    <m/>
    <s v="KRT"/>
    <s v="GD01"/>
    <n v="11611"/>
    <n v="11612"/>
    <m/>
    <n v="1"/>
    <m/>
  </r>
  <r>
    <s v="R10210050060104"/>
    <n v="4"/>
    <s v="SOAP ORIGINAL 144PCS X 60GR&quot;3166975&quot;DBS102"/>
    <x v="32"/>
    <n v="0"/>
    <s v="DETOLIDORI 55GR TRANSFX144"/>
    <x v="1"/>
    <s v=""/>
    <n v="8993560025496"/>
    <x v="0"/>
    <s v="DETTOL BODY SOAP"/>
    <s v="R1021"/>
    <x v="8"/>
    <n v="14"/>
    <s v="RB DETTOL BODY SOAP ORIGINAL 60GR X 144 PCS"/>
    <n v="43"/>
    <s v="RB"/>
    <s v="R1"/>
    <s v="DETTOL"/>
    <s v="02"/>
    <s v="BODY SOAP"/>
    <n v="1"/>
    <m/>
    <s v="0"/>
    <s v="ORIGINAL"/>
    <s v="05"/>
    <s v="60GR"/>
    <s v="0060"/>
    <s v="PCS"/>
    <n v="1"/>
    <m/>
    <n v="0"/>
    <m/>
    <m/>
    <m/>
    <n v="0"/>
    <n v="144"/>
    <n v="3238406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ORIGINAL 60GR X 144 PCS"/>
    <s v="Lama"/>
    <e v="#VALUE!"/>
    <s v="Aktif"/>
    <s v="IDR"/>
    <s v="32384060060"/>
    <s v="60GR"/>
    <m/>
    <m/>
    <s v="KRT"/>
    <s v="GD01"/>
    <n v="11611"/>
    <n v="11612"/>
    <m/>
    <n v="1"/>
    <m/>
  </r>
  <r>
    <s v="R10210050060105"/>
    <n v="5"/>
    <s v="SOAP ORIGINAL 144PCS X 60GR&quot;3166975&quot;DBS102"/>
    <x v="33"/>
    <n v="0"/>
    <s v="DETOLIDORIGINAL 60GX144TF"/>
    <x v="1"/>
    <s v=""/>
    <n v="8993560025496"/>
    <x v="0"/>
    <s v="DETTOL BODY SOAP"/>
    <s v="R1021"/>
    <x v="8"/>
    <n v="14"/>
    <s v="RB DETTOL BODY SOAP ORIGINAL 60GR X 144 PCS"/>
    <n v="43"/>
    <s v="RB"/>
    <s v="R1"/>
    <s v="DETTOL"/>
    <s v="02"/>
    <s v="BODY SOAP"/>
    <n v="1"/>
    <m/>
    <s v="0"/>
    <s v="ORIGINAL"/>
    <s v="05"/>
    <s v="60GR"/>
    <s v="0060"/>
    <s v="PCS"/>
    <n v="1"/>
    <m/>
    <n v="0"/>
    <m/>
    <m/>
    <m/>
    <n v="0"/>
    <n v="144"/>
    <n v="3224742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ORIGINAL 60GR X 144 PCS"/>
    <s v="Lama"/>
    <e v="#VALUE!"/>
    <s v="Aktif"/>
    <s v="IDR"/>
    <s v="32247420060"/>
    <s v="60GR"/>
    <m/>
    <m/>
    <s v="KRT"/>
    <s v="GD01"/>
    <n v="11611"/>
    <n v="11612"/>
    <m/>
    <n v="1"/>
    <m/>
  </r>
  <r>
    <s v="R10210050100101"/>
    <n v="1"/>
    <s v="SOAP ORIGINAL 144PCS X 100GR&quot;3166958&quot;DBS104"/>
    <x v="34"/>
    <n v="0"/>
    <s v="DETOLIDBS ORI 100GX144B"/>
    <x v="1"/>
    <s v="SOAP ORIGINAL 144PCS X 100GR&quot;3166958&quot;DBS104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n v="3166958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31669580100"/>
    <s v="100GR"/>
    <m/>
    <m/>
    <s v="KRT"/>
    <s v="GD01"/>
    <n v="11611"/>
    <n v="11612"/>
    <m/>
    <n v="1"/>
    <m/>
  </r>
  <r>
    <s v="R10210050100102"/>
    <n v="2"/>
    <s v="SOAP ORIGINAL 144PCS X 100GR&quot;3166958&quot;DBS104"/>
    <x v="35"/>
    <n v="0"/>
    <s v="DETOLIDBSORI105G RG 144RB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n v="3083294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30832940100"/>
    <s v="100GR"/>
    <m/>
    <m/>
    <s v="KRT"/>
    <s v="GD01"/>
    <n v="11611"/>
    <n v="11612"/>
    <m/>
    <n v="1"/>
    <m/>
  </r>
  <r>
    <s v="R10210050100103"/>
    <n v="3"/>
    <s v="SOAP ORIGINAL 144PCS X 100GR&quot;3166958&quot;DBS104"/>
    <x v="36"/>
    <n v="0"/>
    <s v="DETOLIDORI 90GR TRANSFX144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n v="3238701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32387010100"/>
    <s v="100GR"/>
    <m/>
    <m/>
    <s v="KRT"/>
    <s v="GD01"/>
    <n v="11611"/>
    <n v="11612"/>
    <m/>
    <n v="1"/>
    <m/>
  </r>
  <r>
    <s v="R10210050100104"/>
    <n v="4"/>
    <s v="SOAP ORIGINAL 144PCS X 100GR&quot;3166958&quot;DBS104"/>
    <x v="37"/>
    <n v="0"/>
    <s v="DETOLIDORI105G RG 144ZS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n v="3061093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30610930100"/>
    <s v="100GR"/>
    <m/>
    <m/>
    <s v="KRT"/>
    <s v="GD01"/>
    <n v="11611"/>
    <n v="11612"/>
    <m/>
    <n v="1"/>
    <m/>
  </r>
  <r>
    <s v="R10210050100105"/>
    <n v="5"/>
    <s v="SOAP ORIGINAL 144PCS X 100GR&quot;3166958&quot;DBS104"/>
    <x v="38"/>
    <n v="0"/>
    <s v="DETOLIDORIGINAL 100GX144TF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n v="3224745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32247450100"/>
    <s v="100GR"/>
    <m/>
    <m/>
    <s v="KRT"/>
    <s v="GD01"/>
    <n v="11611"/>
    <n v="11612"/>
    <m/>
    <n v="1"/>
    <m/>
  </r>
  <r>
    <s v="R10210050100106"/>
    <n v="6"/>
    <s v="SOAP ORIGINAL 144PCS X 100GR&quot;3166958&quot;DBS104"/>
    <x v="39"/>
    <n v="0"/>
    <s v="DETOLIDORIPRO 100 RG 144JM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n v="3087035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30870350100"/>
    <s v="100GR"/>
    <m/>
    <m/>
    <s v="KRT"/>
    <s v="GD01"/>
    <n v="11611"/>
    <n v="11612"/>
    <m/>
    <n v="1"/>
    <m/>
  </r>
  <r>
    <s v="R10210050100107"/>
    <n v="7"/>
    <s v="SOAP ORIGINAL 144PCS X 100GR&quot;3166958&quot;DBS104"/>
    <x v="40"/>
    <n v="0"/>
    <s v="Dettol DAS 105gr Original NZEN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s v="ID8208591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ID82085910100"/>
    <s v="100GR"/>
    <m/>
    <m/>
    <s v="KRT"/>
    <s v="GD01"/>
    <n v="11611"/>
    <n v="11612"/>
    <m/>
    <n v="1"/>
    <m/>
  </r>
  <r>
    <s v="R10210050100108"/>
    <n v="8"/>
    <s v="SOAP ORIGINAL 144PCS X 100GR&quot;3166958&quot;DBS104"/>
    <x v="41"/>
    <n v="0"/>
    <s v="Dettol DAS 110gr Original CAPONE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s v="ID8046692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ID8046692M0100"/>
    <s v="100GR"/>
    <m/>
    <m/>
    <s v="KRT"/>
    <s v="GD01"/>
    <n v="11611"/>
    <n v="11612"/>
    <m/>
    <n v="1"/>
    <m/>
  </r>
  <r>
    <s v="R10210050100109"/>
    <n v="9"/>
    <s v="SOAP ORIGINAL 144PCS X 100GR&quot;3166958&quot;DBS104"/>
    <x v="42"/>
    <n v="0"/>
    <s v="Dettol DAS 110gr Original COR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s v="ID8099814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ID8099814M0100"/>
    <s v="100GR"/>
    <m/>
    <m/>
    <s v="KRT"/>
    <s v="GD01"/>
    <n v="11611"/>
    <n v="11612"/>
    <m/>
    <n v="1"/>
    <m/>
  </r>
  <r>
    <s v="R10210050100101"/>
    <n v="1"/>
    <s v="SOAP ORIGINAL 144PCS X 100GR&quot;3166958&quot;DBS104"/>
    <x v="43"/>
    <n v="0"/>
    <s v="Dettol DAS 110gr Original NZEN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s v="ID8195137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ID8195137M0100"/>
    <s v="100GR"/>
    <m/>
    <m/>
    <s v="KRT"/>
    <s v="GD01"/>
    <n v="11611"/>
    <n v="11612"/>
    <m/>
    <n v="1"/>
    <m/>
  </r>
  <r>
    <s v="R10210050100102"/>
    <n v="2"/>
    <s v="SOAP ORIGINAL 144PCS X 100GR&quot;3166958&quot;DBS104"/>
    <x v="44"/>
    <n v="0"/>
    <s v="Dettol DAS 110gr Original SANT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s v="ID0344251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ID0344251M0100"/>
    <s v="100GR"/>
    <m/>
    <m/>
    <s v="KRT"/>
    <s v="GD01"/>
    <n v="11611"/>
    <n v="11612"/>
    <m/>
    <n v="1"/>
    <m/>
  </r>
  <r>
    <s v="R10210050100103"/>
    <n v="3"/>
    <s v="SOAP ORIGINAL 144PCS X 100GR&quot;3166958&quot;DBS104"/>
    <x v="45"/>
    <n v="0"/>
    <s v="Dettol DAS 110gr Original ZEN"/>
    <x v="1"/>
    <s v=""/>
    <n v="8993560024017"/>
    <x v="0"/>
    <s v="DETTOL BODY SOAP"/>
    <s v="R1021"/>
    <x v="9"/>
    <n v="14"/>
    <s v="RB DETTOL BODY SOAP ORIGINAL 100GR X 144 PCS"/>
    <n v="44"/>
    <s v="RB"/>
    <s v="R1"/>
    <s v="DETTOL"/>
    <s v="02"/>
    <s v="BODY SOAP"/>
    <n v="1"/>
    <m/>
    <s v="0"/>
    <s v="ORIGINAL"/>
    <s v="05"/>
    <s v="100GR"/>
    <s v="0100"/>
    <s v="PCS"/>
    <n v="1"/>
    <m/>
    <n v="0"/>
    <m/>
    <m/>
    <m/>
    <n v="0"/>
    <n v="144"/>
    <s v="ID8088692M"/>
    <m/>
    <n v="5864.5654166666664"/>
    <n v="844497.41999999993"/>
    <n v="6509.6676125000004"/>
    <n v="937392.13619999995"/>
    <n v="6409.3611111111113"/>
    <n v="922948"/>
    <n v="7114.3908333333338"/>
    <n v="1024472.2800000001"/>
    <n v="6409.3611111111113"/>
    <n v="922948"/>
    <n v="7114.3908333333338"/>
    <n v="1024472.28"/>
    <n v="8.5000000000000075E-2"/>
    <n v="544.79569444444496"/>
    <n v="8.5000000000000075E-2"/>
    <m/>
    <s v="RB DETTOL BODY SOAP ORIGINAL 100GR X 144 PCS"/>
    <s v="Lama"/>
    <e v="#VALUE!"/>
    <s v="Aktif"/>
    <s v="IDR"/>
    <s v="ID8088692M0100"/>
    <s v="100GR"/>
    <m/>
    <m/>
    <s v="KRT"/>
    <s v="GD01"/>
    <n v="11611"/>
    <n v="11612"/>
    <m/>
    <n v="1"/>
    <m/>
  </r>
  <r>
    <s v="R10210060060101"/>
    <n v="1"/>
    <s v="SOAP RE-ENER 144PCS X 60GR&quot;3193502&quot;DBS114"/>
    <x v="46"/>
    <n v="0"/>
    <s v="DETOLIDBS RGZ 60GX144B"/>
    <x v="1"/>
    <s v="SOAP RE-ENER 144PCS X 60GR&quot;3193502&quot;DBS114"/>
    <n v="8993560156626"/>
    <x v="0"/>
    <s v="DETTOL BODY SOAP"/>
    <s v="R1021"/>
    <x v="10"/>
    <n v="14"/>
    <s v="RB DETTOL BODY SOAP RE-ENERGIZER 60GR X 144 PCS"/>
    <n v="47"/>
    <s v="RB"/>
    <s v="R1"/>
    <s v="DETTOL"/>
    <s v="02"/>
    <s v="BODY SOAP"/>
    <n v="1"/>
    <m/>
    <s v="0"/>
    <s v="RE-ENERGIZER"/>
    <s v="06"/>
    <s v="60GR"/>
    <s v="0060"/>
    <s v="PCS"/>
    <n v="1"/>
    <m/>
    <n v="0"/>
    <m/>
    <m/>
    <m/>
    <n v="0"/>
    <n v="144"/>
    <n v="3193502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RE-ENERGIZER 60GR X 144 PCS"/>
    <s v="Lama"/>
    <e v="#VALUE!"/>
    <s v="Aktif"/>
    <s v="IDR"/>
    <s v="31935020060"/>
    <s v="60GR"/>
    <m/>
    <m/>
    <s v="KRT"/>
    <s v="GD01"/>
    <n v="11611"/>
    <n v="11612"/>
    <m/>
    <n v="1"/>
    <m/>
  </r>
  <r>
    <s v="R10210070060101"/>
    <n v="1"/>
    <s v="SOAP SKINCARE 144PCS X 60GR&quot;3193501&quot;DBS117"/>
    <x v="47"/>
    <n v="0"/>
    <s v="DETOLIDBSSKC 60GX144B"/>
    <x v="1"/>
    <s v="SOAP SKINCARE 144PCS X 60GR&quot;3193501&quot;DBS117"/>
    <n v="8993560156619"/>
    <x v="0"/>
    <s v="DETTOL BODY SOAP"/>
    <s v="R1021"/>
    <x v="11"/>
    <n v="14"/>
    <s v="RB DETTOL BODY SOAP SKINCARE 60GR X 144 PCS"/>
    <n v="43"/>
    <s v="RB"/>
    <s v="R1"/>
    <s v="DETTOL"/>
    <s v="02"/>
    <s v="BODY SOAP"/>
    <n v="1"/>
    <m/>
    <s v="0"/>
    <s v="SKINCARE"/>
    <s v="07"/>
    <s v="60GR"/>
    <s v="0060"/>
    <s v="PCS"/>
    <n v="1"/>
    <m/>
    <n v="0"/>
    <m/>
    <m/>
    <m/>
    <n v="0"/>
    <n v="144"/>
    <n v="3193501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SKINCARE 60GR X 144 PCS"/>
    <s v="Lama"/>
    <e v="#VALUE!"/>
    <s v="Aktif"/>
    <s v="IDR"/>
    <s v="31935010060"/>
    <s v="60GR"/>
    <m/>
    <m/>
    <s v="KRT"/>
    <s v="GD01"/>
    <n v="11611"/>
    <n v="11612"/>
    <m/>
    <n v="1"/>
    <m/>
  </r>
  <r>
    <s v="R10210070060102"/>
    <n v="2"/>
    <s v="SOAP SKINCARE 144PCS X 60GR&quot;3193501&quot;DBS117"/>
    <x v="48"/>
    <n v="0"/>
    <s v="DETOLIDBSPROSKR 60GX144"/>
    <x v="1"/>
    <s v=""/>
    <n v="8993560156619"/>
    <x v="0"/>
    <s v="DETTOL BODY SOAP"/>
    <s v="R1021"/>
    <x v="11"/>
    <n v="14"/>
    <s v="RB DETTOL BODY SOAP SKINCARE 60GR X 144 PCS"/>
    <n v="43"/>
    <s v="RB"/>
    <s v="R1"/>
    <s v="DETTOL"/>
    <s v="02"/>
    <s v="BODY SOAP"/>
    <n v="1"/>
    <m/>
    <s v="0"/>
    <s v="SKINCARE"/>
    <s v="07"/>
    <s v="60GR"/>
    <s v="0060"/>
    <s v="PCS"/>
    <n v="1"/>
    <m/>
    <n v="0"/>
    <m/>
    <m/>
    <m/>
    <n v="0"/>
    <n v="144"/>
    <n v="3337511"/>
    <m/>
    <n v="3048.78"/>
    <n v="439024.32"/>
    <n v="3384.1458000000007"/>
    <n v="487316.99520000006"/>
    <n v="3332.0000000000005"/>
    <n v="479808.00000000006"/>
    <n v="3698.5200000000009"/>
    <n v="532586.88000000012"/>
    <n v="3332.0000000000005"/>
    <n v="479808.00000000006"/>
    <n v="3698.5200000000009"/>
    <n v="532586.88000000012"/>
    <n v="8.5000000000000062E-2"/>
    <n v="283.22000000000025"/>
    <n v="8.5000000000000062E-2"/>
    <m/>
    <s v="RB DETTOL BODY SOAP SKINCARE 60GR X 144 PCS"/>
    <s v="Lama"/>
    <e v="#VALUE!"/>
    <s v="Aktif"/>
    <s v="IDR"/>
    <s v="33375110060"/>
    <s v="60GR"/>
    <m/>
    <m/>
    <s v="KRT"/>
    <s v="GD01"/>
    <n v="11611"/>
    <n v="11612"/>
    <m/>
    <n v="1"/>
    <m/>
  </r>
  <r>
    <s v="R10210080060101"/>
    <n v="1"/>
    <m/>
    <x v="49"/>
    <n v="20010010100010"/>
    <m/>
    <x v="0"/>
    <s v="SOAP 3SP LFRESH 48 X 60GR PCS &quot;3346278&quot;DBS338"/>
    <m/>
    <x v="0"/>
    <s v="DETTOL BODY SOAP"/>
    <s v="R1021"/>
    <x v="12"/>
    <n v="14"/>
    <s v="RB DETTOL BODY SOAP 3SP LASTING FRESH 60GR X 48 PCS"/>
    <n v="51"/>
    <s v="RB"/>
    <s v="R1"/>
    <s v="DETTOL"/>
    <s v="02"/>
    <s v="BODY SOAP"/>
    <n v="1"/>
    <s v="3SP"/>
    <s v="0"/>
    <s v="LASTING FRESH"/>
    <s v="08"/>
    <s v="60GR"/>
    <s v="0060"/>
    <s v="PCS"/>
    <n v="1"/>
    <m/>
    <n v="0"/>
    <m/>
    <m/>
    <m/>
    <n v="0"/>
    <n v="48"/>
    <n v="3346278"/>
    <m/>
    <n v="8231.7021875000009"/>
    <n v="395121.70500000007"/>
    <n v="9137.1894281250025"/>
    <n v="438585.09255000012"/>
    <n v="8996.3958333333339"/>
    <n v="431827"/>
    <n v="9985.9993750000012"/>
    <n v="479327.97000000003"/>
    <m/>
    <n v="0"/>
    <n v="0"/>
    <n v="0"/>
    <n v="8.4999999999999951E-2"/>
    <n v="-8231.7021875000009"/>
    <e v="#DIV/0!"/>
    <m/>
    <n v="0"/>
    <s v="Lama"/>
    <s v="Sama"/>
    <s v="Aktif"/>
    <s v="IDR"/>
    <s v="33462780060"/>
    <s v="60GR"/>
    <m/>
    <m/>
    <s v="KRT"/>
    <s v="GD01"/>
    <n v="11611"/>
    <n v="11612"/>
    <m/>
    <n v="1"/>
    <m/>
  </r>
  <r>
    <s v="R10210080060102"/>
    <n v="2"/>
    <s v="DETOL,ID,BS LAST FRESH 60GX3X48"/>
    <x v="50"/>
    <n v="0"/>
    <s v="DETOL,ID,BS LAST FRESH 60X3X48"/>
    <x v="0"/>
    <m/>
    <m/>
    <x v="0"/>
    <s v="DETTOL BODY SOAP"/>
    <s v="R1021"/>
    <x v="12"/>
    <n v="14"/>
    <s v="RB DETTOL BODY SOAP 3SP LASTING FRESH 60GR X 48 PCS"/>
    <n v="51"/>
    <s v="RB"/>
    <s v="R1"/>
    <s v="DETTOL"/>
    <s v="02"/>
    <s v="BODY SOAP"/>
    <n v="1"/>
    <s v="3SP"/>
    <s v="0"/>
    <s v="LASTING FRESH"/>
    <s v="08"/>
    <s v="60GR"/>
    <s v="0060"/>
    <s v="PCS"/>
    <n v="1"/>
    <m/>
    <n v="0"/>
    <m/>
    <m/>
    <m/>
    <n v="0"/>
    <n v="48"/>
    <n v="3347342"/>
    <m/>
    <n v="8231.7021875000009"/>
    <n v="395121.70500000007"/>
    <n v="9137.1894281250025"/>
    <n v="438585.09255000012"/>
    <n v="8996.3958333333339"/>
    <n v="431827"/>
    <n v="9985.9993750000012"/>
    <n v="479327.97000000003"/>
    <m/>
    <n v="0"/>
    <n v="0"/>
    <n v="0"/>
    <n v="8.4999999999999951E-2"/>
    <n v="-8231.7021875000009"/>
    <e v="#DIV/0!"/>
    <m/>
    <n v="0"/>
    <s v="Lama"/>
    <s v="Sama"/>
    <m/>
    <s v="IDR"/>
    <s v="33473420060"/>
    <s v="60GR"/>
    <m/>
    <m/>
    <s v="KRT"/>
    <s v="GD01"/>
    <n v="11611"/>
    <n v="11612"/>
    <m/>
    <n v="1"/>
    <m/>
  </r>
  <r>
    <s v="R10211010065101"/>
    <n v="1"/>
    <s v="SOAP 3SP COOL 48PCS X 65GR&quot;3171290&quot;3205578&quot;DBS304"/>
    <x v="51"/>
    <n v="0"/>
    <s v="DETOLIDBS COOL 60SPX144JOL"/>
    <x v="0"/>
    <s v="SOAP 3SP COOL 48PCS X 65GR&quot;3171290&quot;3205578&quot;DBS304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n v="3205578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32055780065"/>
    <s v="65GR"/>
    <m/>
    <m/>
    <s v="KRT"/>
    <s v="GD01"/>
    <n v="11611"/>
    <n v="11612"/>
    <m/>
    <n v="1"/>
    <m/>
  </r>
  <r>
    <s v="R10211010065102"/>
    <n v="2"/>
    <s v="SOAP 3SP COOL 48PCS X 65GR&quot;3171290&quot;3205578&quot;DBS304"/>
    <x v="52"/>
    <n v="0"/>
    <s v="DETOLIDBS COOL 65SPX144JOL"/>
    <x v="0"/>
    <s v="SOAP 3SP COOL 48PCS X 65GR&quot;3171290&quot;3205578&quot;DBS304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n v="3171290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31712900065"/>
    <s v="65GR"/>
    <m/>
    <m/>
    <s v="KRT"/>
    <s v="GD01"/>
    <n v="11611"/>
    <n v="11612"/>
    <m/>
    <n v="1"/>
    <m/>
  </r>
  <r>
    <s v="R10211010065103"/>
    <n v="3"/>
    <s v="SOAP 3SP COOL 48PCS X 65GR&quot;3171290&quot;3205578&quot;DBS304"/>
    <x v="53"/>
    <n v="0"/>
    <s v="DETOLIDBS COOL 65SPX144B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n v="3166920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31669200065"/>
    <s v="65GR"/>
    <m/>
    <m/>
    <s v="KRT"/>
    <s v="GD01"/>
    <n v="11611"/>
    <n v="11612"/>
    <m/>
    <n v="1"/>
    <m/>
  </r>
  <r>
    <s v="R10211010065104"/>
    <n v="4"/>
    <s v="SOAP 3SP COOL 48PCS X 65GR&quot;3171290&quot;3205578&quot;DBS304"/>
    <x v="54"/>
    <n v="0"/>
    <s v="DETOLIDCOL65G 3SP 144ZS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n v="3060315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30603150065"/>
    <s v="65GR"/>
    <m/>
    <m/>
    <s v="KRT"/>
    <s v="GD01"/>
    <n v="11611"/>
    <n v="11612"/>
    <m/>
    <n v="1"/>
    <m/>
  </r>
  <r>
    <s v="R10211010065105"/>
    <n v="5"/>
    <s v="SOAP 3SP COOL 48PCS X 65GR&quot;3171290&quot;3205578&quot;DBS304"/>
    <x v="55"/>
    <n v="0"/>
    <s v="DETOLIDCOOL 65 3SP 144JM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n v="3087442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30874420065"/>
    <s v="65GR"/>
    <m/>
    <m/>
    <s v="KRT"/>
    <s v="GD01"/>
    <n v="11611"/>
    <n v="11612"/>
    <m/>
    <n v="1"/>
    <m/>
  </r>
  <r>
    <s v="R10211010065106"/>
    <n v="6"/>
    <s v="SOAP 3SP COOL 48PCS X 65GR&quot;3171290&quot;3205578&quot;DBS304"/>
    <x v="56"/>
    <n v="0"/>
    <s v="DETOLIDCOOL 65G SP NSAN F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n v="3031521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30315210065"/>
    <s v="65GR"/>
    <m/>
    <m/>
    <s v="KRT"/>
    <s v="GD01"/>
    <n v="11611"/>
    <n v="11612"/>
    <m/>
    <n v="1"/>
    <m/>
  </r>
  <r>
    <s v="R10211010065107"/>
    <n v="7"/>
    <s v="SOAP 3SP COOL 48PCS X 65GR&quot;3171290&quot;3205578&quot;DBS304"/>
    <x v="57"/>
    <n v="0"/>
    <s v="Dettol DAS 3SP 65gr Cool NSAN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s v="ID8195124M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ID8195124M0065"/>
    <s v="65GR"/>
    <m/>
    <m/>
    <s v="KRT"/>
    <s v="GD01"/>
    <n v="11611"/>
    <n v="11612"/>
    <m/>
    <n v="1"/>
    <m/>
  </r>
  <r>
    <s v="R10211010065108"/>
    <n v="8"/>
    <s v="SOAP 3SP COOL 48PCS X 65GR&quot;3171290&quot;3205578&quot;DBS304"/>
    <x v="58"/>
    <n v="0"/>
    <s v="Dettol DAS 3SP 70gr Cool COR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s v="ID8101185M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ID8101185M0065"/>
    <s v="65GR"/>
    <m/>
    <m/>
    <s v="KRT"/>
    <s v="GD01"/>
    <n v="11611"/>
    <n v="11612"/>
    <m/>
    <n v="1"/>
    <m/>
  </r>
  <r>
    <s v="R10211010065109"/>
    <n v="9"/>
    <s v="SOAP 3SP COOL 48PCS X 65GR&quot;3171290&quot;3205578&quot;DBS304"/>
    <x v="59"/>
    <n v="0"/>
    <s v="Dettol DAS 3SP 70gr Cool SANT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s v="ID0344283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ID03442830065"/>
    <s v="65GR"/>
    <m/>
    <m/>
    <s v="KRT"/>
    <s v="GD01"/>
    <n v="11611"/>
    <n v="11612"/>
    <m/>
    <n v="1"/>
    <m/>
  </r>
  <r>
    <s v="R102110100651010"/>
    <n v="10"/>
    <s v="SOAP 3SP COOL 48PCS X 65GR&quot;3171290&quot;3205578&quot;DBS304"/>
    <x v="60"/>
    <n v="0"/>
    <s v="Dettol DAS 3SP 70gr Cool SANT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s v="ID0344283M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ID0344283M0065"/>
    <s v="65GR"/>
    <m/>
    <m/>
    <s v="KRT"/>
    <s v="GD01"/>
    <n v="11611"/>
    <n v="11612"/>
    <m/>
    <n v="1"/>
    <m/>
  </r>
  <r>
    <s v="R102110100651011"/>
    <n v="11"/>
    <s v="SOAP 3SP COOL 48PCS X 65GR&quot;3171290&quot;3205578&quot;DBS304"/>
    <x v="61"/>
    <n v="0"/>
    <s v="Dettol DAS 3SP 70gr Cool ZEN"/>
    <x v="0"/>
    <s v=""/>
    <n v="8993560024543"/>
    <x v="0"/>
    <s v="DETTOL BODY SOAP"/>
    <s v="R1021"/>
    <x v="13"/>
    <n v="14"/>
    <s v="RB DETTOL BODY SOAP 3SP COOL 65GR X 48 PCS"/>
    <n v="42"/>
    <s v="RB"/>
    <s v="R1"/>
    <s v="DETTOL"/>
    <s v="02"/>
    <s v="BODY SOAP"/>
    <n v="1"/>
    <s v="3SP"/>
    <s v="1"/>
    <s v="COOL"/>
    <s v="01"/>
    <s v="65GR"/>
    <s v="0065"/>
    <s v="PCS"/>
    <n v="1"/>
    <m/>
    <n v="0"/>
    <m/>
    <m/>
    <m/>
    <n v="0"/>
    <n v="48"/>
    <s v="ID8086777M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COOL 65GR X 48 PCS"/>
    <s v="Lama"/>
    <e v="#VALUE!"/>
    <s v="Aktif"/>
    <s v="IDR"/>
    <s v="ID8086777M0065"/>
    <s v="65GR"/>
    <m/>
    <m/>
    <s v="KRT"/>
    <s v="GD01"/>
    <n v="11611"/>
    <n v="11612"/>
    <m/>
    <n v="1"/>
    <m/>
  </r>
  <r>
    <s v="R1021101010010"/>
    <m/>
    <s v="SOAP 3SP COOL 48 PCS X 100GR&quot;3171288&quot;DBS306"/>
    <x v="62"/>
    <n v="0"/>
    <s v="DETOLIDBS COOL 100SPX144JOL"/>
    <x v="0"/>
    <s v="SOAP 3SP COOL 48 PCS X 100GR&quot;3171288&quot;DBS306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n v="3171288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31712880100"/>
    <s v="100GR"/>
    <m/>
    <m/>
    <s v="KRT"/>
    <s v="GD01"/>
    <n v="11611"/>
    <n v="11612"/>
    <m/>
    <n v="1"/>
    <m/>
  </r>
  <r>
    <s v="R1021101010010"/>
    <m/>
    <s v="SOAP 3SP COOL 48 PCS X 100GR&quot;3171288&quot;DBS306"/>
    <x v="63"/>
    <n v="0"/>
    <s v="DETOLIDBS COOL 100SPX144B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n v="316693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31669300100"/>
    <s v="100GR"/>
    <m/>
    <m/>
    <s v="KRT"/>
    <s v="GD01"/>
    <n v="11611"/>
    <n v="11612"/>
    <m/>
    <n v="1"/>
    <m/>
  </r>
  <r>
    <s v="R1021101010010"/>
    <m/>
    <s v="SOAP 3SP COOL 48 PCS X 100GR&quot;3171288&quot;DBS306"/>
    <x v="64"/>
    <n v="0"/>
    <s v="DETOLIDBS(3X100G)+100G COOL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n v="3241018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32410180100"/>
    <s v="100GR"/>
    <m/>
    <m/>
    <s v="KRT"/>
    <s v="GD01"/>
    <n v="11611"/>
    <n v="11612"/>
    <m/>
    <n v="1"/>
    <m/>
  </r>
  <r>
    <s v="R1021101010010"/>
    <m/>
    <s v="SOAP 3SP COOL 48 PCS X 100GR&quot;3171288&quot;DBS306"/>
    <x v="65"/>
    <n v="0"/>
    <s v="DETOLIDCOL105G 3SP 144ZS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n v="306031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30603100100"/>
    <s v="100GR"/>
    <m/>
    <m/>
    <s v="KRT"/>
    <s v="GD01"/>
    <n v="11611"/>
    <n v="11612"/>
    <m/>
    <n v="1"/>
    <m/>
  </r>
  <r>
    <s v="R1021101010010"/>
    <m/>
    <s v="SOAP 3SP COOL 48 PCS X 100GR&quot;3171288&quot;DBS306"/>
    <x v="66"/>
    <n v="0"/>
    <s v="DETOLIDCOOL 100 3SP 144JM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n v="3087454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30874540100"/>
    <s v="100GR"/>
    <m/>
    <m/>
    <s v="KRT"/>
    <s v="GD01"/>
    <n v="11611"/>
    <n v="11612"/>
    <m/>
    <n v="1"/>
    <m/>
  </r>
  <r>
    <s v="R1021101010010"/>
    <m/>
    <s v="SOAP 3SP COOL 48 PCS X 100GR&quot;3171288&quot;DBS306"/>
    <x v="67"/>
    <n v="0"/>
    <s v="Dettol DAS 3SP 105gr Cool + VP30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n v="3046064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30460640100"/>
    <s v="100GR"/>
    <m/>
    <m/>
    <s v="KRT"/>
    <s v="GD01"/>
    <n v="11611"/>
    <n v="11612"/>
    <m/>
    <n v="1"/>
    <m/>
  </r>
  <r>
    <s v="R1021101010010"/>
    <m/>
    <s v="SOAP 3SP COOL 48 PCS X 100GR&quot;3171288&quot;DBS306"/>
    <x v="68"/>
    <n v="0"/>
    <s v="Dettol DAS 3SP 105gr Cool NSAN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n v="3031513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30315130100"/>
    <s v="100GR"/>
    <m/>
    <m/>
    <s v="KRT"/>
    <s v="GD01"/>
    <n v="11611"/>
    <n v="11612"/>
    <m/>
    <n v="1"/>
    <m/>
  </r>
  <r>
    <s v="R1021101010010"/>
    <m/>
    <s v="SOAP 3SP COOL 48 PCS X 100GR&quot;3171288&quot;DBS306"/>
    <x v="69"/>
    <n v="0"/>
    <s v="Dettol DAS 3SP 105gr Cool NSAN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s v="ID8195118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ID8195118M0100"/>
    <s v="100GR"/>
    <m/>
    <m/>
    <s v="KRT"/>
    <s v="GD01"/>
    <n v="11611"/>
    <n v="11612"/>
    <m/>
    <n v="1"/>
    <m/>
  </r>
  <r>
    <s v="R1021101010010"/>
    <m/>
    <s v="SOAP 3SP COOL 48 PCS X 100GR&quot;3171288&quot;DBS306"/>
    <x v="70"/>
    <n v="0"/>
    <s v="Dettol DAS 3SP 105gr Cool+CC80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n v="304022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30402200100"/>
    <s v="100GR"/>
    <m/>
    <m/>
    <s v="KRT"/>
    <s v="GD01"/>
    <n v="11611"/>
    <n v="11612"/>
    <m/>
    <n v="1"/>
    <m/>
  </r>
  <r>
    <s v="R1021101010010"/>
    <m/>
    <s v="SOAP 3SP COOL 48 PCS X 100GR&quot;3171288&quot;DBS306"/>
    <x v="71"/>
    <n v="0"/>
    <s v="Dettol DAS 3SP 110gr Cool COR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s v="ID8101184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ID8101184M0100"/>
    <s v="100GR"/>
    <m/>
    <m/>
    <s v="KRT"/>
    <s v="GD01"/>
    <n v="11611"/>
    <n v="11612"/>
    <m/>
    <n v="1"/>
    <m/>
  </r>
  <r>
    <s v="R1021101010010"/>
    <m/>
    <s v="SOAP 3SP COOL 48 PCS X 100GR&quot;3171288&quot;DBS306"/>
    <x v="72"/>
    <n v="0"/>
    <s v="Dettol DAS 3SP 110gr Cool SANT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s v="ID0344271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ID0344271M0100"/>
    <s v="100GR"/>
    <m/>
    <m/>
    <s v="KRT"/>
    <s v="GD01"/>
    <n v="11611"/>
    <n v="11612"/>
    <m/>
    <n v="1"/>
    <m/>
  </r>
  <r>
    <s v="R1021101010010"/>
    <m/>
    <s v="SOAP 3SP COOL 48 PCS X 100GR&quot;3171288&quot;DBS306"/>
    <x v="73"/>
    <n v="0"/>
    <s v="Dettol DAS 3SP 110gr Cool x2 + 70gr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s v="ID801722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ID80172220100"/>
    <s v="100GR"/>
    <m/>
    <m/>
    <s v="KRT"/>
    <s v="GD01"/>
    <n v="11611"/>
    <n v="11612"/>
    <m/>
    <n v="1"/>
    <m/>
  </r>
  <r>
    <s v="R1021101010010"/>
    <m/>
    <s v="SOAP 3SP COOL 48 PCS X 100GR&quot;3171288&quot;DBS306"/>
    <x v="74"/>
    <n v="0"/>
    <s v="Dettol DAS 3SP 110gr Cool ZEN"/>
    <x v="0"/>
    <s v=""/>
    <n v="8993560024574"/>
    <x v="0"/>
    <s v="DETTOL BODY SOAP"/>
    <s v="R1021"/>
    <x v="14"/>
    <n v="14"/>
    <s v="RB DETTOL BODY SOAP 3SP COOL 100GR X 48 PCS"/>
    <n v="43"/>
    <s v="RB"/>
    <s v="R1"/>
    <s v="DETTOL"/>
    <s v="02"/>
    <s v="BODY SOAP"/>
    <n v="1"/>
    <s v="3SP"/>
    <s v="1"/>
    <s v="COOL"/>
    <s v="01"/>
    <s v="100GR"/>
    <s v="0100"/>
    <s v="PCS"/>
    <n v="1"/>
    <m/>
    <n v="0"/>
    <m/>
    <m/>
    <m/>
    <n v="0"/>
    <n v="48"/>
    <s v="ID8086775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COOL 100GR X 48 PCS"/>
    <s v="Lama"/>
    <e v="#VALUE!"/>
    <s v="Aktif"/>
    <s v="IDR"/>
    <s v="ID8086775M0100"/>
    <s v="100GR"/>
    <m/>
    <m/>
    <s v="KRT"/>
    <s v="GD01"/>
    <n v="11611"/>
    <n v="11612"/>
    <m/>
    <n v="1"/>
    <m/>
  </r>
  <r>
    <s v="R1021101010011"/>
    <m/>
    <s v="SOAP NEW HK COOL 144PCS X 100GR&quot;3226051&quot;DBS229"/>
    <x v="75"/>
    <n v="0"/>
    <s v="DETOLIDCOL 100G 3+1X144"/>
    <x v="2"/>
    <s v="SOAP 3SP COOL 36 X 100GR PCS 3+1&quot;3303377&quot;3322938&quot;"/>
    <n v="8993560025007"/>
    <x v="0"/>
    <s v="DETTOL BODY SOAP"/>
    <s v="R1021"/>
    <x v="15"/>
    <n v="14"/>
    <s v="RB DETTOL BODY SOAP 3SP COOL 100GR X 36 PCS 3+1"/>
    <n v="47"/>
    <s v="RB"/>
    <s v="R1"/>
    <s v="DETTOL"/>
    <s v="02"/>
    <s v="BODY SOAP"/>
    <n v="1"/>
    <s v="3SP"/>
    <s v="1"/>
    <s v="COOL"/>
    <s v="01"/>
    <s v="100GR"/>
    <s v="0100"/>
    <s v="PCS"/>
    <n v="1"/>
    <s v="3+1"/>
    <n v="1"/>
    <m/>
    <m/>
    <m/>
    <n v="0"/>
    <n v="36"/>
    <n v="3303377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770100"/>
    <s v="100GR"/>
    <m/>
    <m/>
    <s v="KRT"/>
    <s v="GD01"/>
    <n v="11611"/>
    <n v="11612"/>
    <m/>
    <n v="1"/>
    <m/>
  </r>
  <r>
    <s v="R1021101010011"/>
    <m/>
    <m/>
    <x v="76"/>
    <n v="20010010100010"/>
    <m/>
    <x v="2"/>
    <m/>
    <n v="8993560025007"/>
    <x v="0"/>
    <s v="DETTOL BODY SOAP"/>
    <s v="R1021"/>
    <x v="15"/>
    <n v="14"/>
    <s v="RB DETTOL BODY SOAP 3SP COOL 100GR X 36 PCS 3+1"/>
    <n v="47"/>
    <s v="RB"/>
    <s v="R1"/>
    <s v="DETTOL"/>
    <s v="02"/>
    <s v="BODY SOAP"/>
    <n v="1"/>
    <s v="3SP"/>
    <s v="1"/>
    <s v="COOL"/>
    <s v="01"/>
    <s v="100GR"/>
    <s v="0100"/>
    <s v="PCS"/>
    <n v="1"/>
    <s v="3+1"/>
    <n v="1"/>
    <m/>
    <m/>
    <m/>
    <n v="0"/>
    <n v="36"/>
    <n v="3322938"/>
    <m/>
    <n v="17593.696249999997"/>
    <n v="633373.06499999994"/>
    <n v="19529.0028375"/>
    <n v="703044.10215000005"/>
    <n v="19228.083333333332"/>
    <n v="692211"/>
    <n v="21343.172500000001"/>
    <n v="768354.21000000008"/>
    <m/>
    <n v="0"/>
    <n v="0"/>
    <n v="0"/>
    <n v="8.5000000000000089E-2"/>
    <n v="-17593.696249999997"/>
    <e v="#DIV/0!"/>
    <m/>
    <n v="0"/>
    <s v="Lama"/>
    <s v="Sama"/>
    <m/>
    <s v="IDR"/>
    <s v="33229380100"/>
    <s v="100GR"/>
    <m/>
    <m/>
    <s v="KRT"/>
    <s v="GD01"/>
    <n v="11611"/>
    <n v="11612"/>
    <m/>
    <n v="1"/>
    <m/>
  </r>
  <r>
    <s v="R1021102010010"/>
    <m/>
    <s v="SOAP 3SP FAMILY PROJEC 48PCSX100GR&quot;3300518&quot;DBS337"/>
    <x v="77"/>
    <n v="0"/>
    <s v="DETOLIDBS FAMPRO 100SPX144"/>
    <x v="0"/>
    <s v="SOAP 3SP FAMILY PROJEC 48PCSX100GR&quot;3300518&quot;DBS337"/>
    <n v="8993560003722"/>
    <x v="0"/>
    <s v="DETTOL BODY SOAP"/>
    <s v="R1021"/>
    <x v="16"/>
    <n v="14"/>
    <s v="RB DETTOL BODY SOAP 3SP FAMILY PROTECT 100GR X 48 PCS"/>
    <n v="53"/>
    <s v="RB"/>
    <s v="R1"/>
    <s v="DETTOL"/>
    <s v="02"/>
    <s v="BODY SOAP"/>
    <n v="1"/>
    <s v="3SP"/>
    <s v="1"/>
    <s v="FAMILY PROTECT"/>
    <s v="02"/>
    <s v="100GR"/>
    <s v="0100"/>
    <s v="PCS"/>
    <n v="1"/>
    <m/>
    <n v="0"/>
    <m/>
    <m/>
    <m/>
    <n v="0"/>
    <n v="48"/>
    <n v="3300518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AMILY PROTECT 100GR X 48 PCS"/>
    <s v="Lama"/>
    <e v="#VALUE!"/>
    <s v="Aktif"/>
    <s v="IDR"/>
    <s v="33005180100"/>
    <s v="100GR"/>
    <m/>
    <m/>
    <s v="KRT"/>
    <s v="GD01"/>
    <n v="11611"/>
    <n v="11612"/>
    <m/>
    <n v="1"/>
    <m/>
  </r>
  <r>
    <s v="R1021102010010"/>
    <m/>
    <s v="SOAP 3SP FAMILY PROJEC 48PCSX100GR&quot;3300518&quot;DBS337"/>
    <x v="78"/>
    <n v="0"/>
    <s v="DETOLIDBS FAMPRO 100GSPX48"/>
    <x v="0"/>
    <s v=""/>
    <n v="8993560003722"/>
    <x v="0"/>
    <s v="DETTOL BODY SOAP"/>
    <s v="R1021"/>
    <x v="16"/>
    <n v="14"/>
    <s v="RB DETTOL BODY SOAP 3SP FAMILY PROTECT 100GR X 48 PCS"/>
    <n v="53"/>
    <s v="RB"/>
    <s v="R1"/>
    <s v="DETTOL"/>
    <s v="02"/>
    <s v="BODY SOAP"/>
    <n v="1"/>
    <s v="3SP"/>
    <s v="1"/>
    <s v="FAMILY PROTECT"/>
    <s v="02"/>
    <s v="100GR"/>
    <s v="0100"/>
    <s v="PCS"/>
    <n v="1"/>
    <m/>
    <n v="0"/>
    <m/>
    <m/>
    <m/>
    <n v="0"/>
    <n v="48"/>
    <n v="3327493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AMILY PROTECT 100GR X 48 PCS"/>
    <s v="Lama"/>
    <e v="#VALUE!"/>
    <s v="Aktif"/>
    <s v="IDR"/>
    <s v="33274930100"/>
    <s v="100GR"/>
    <m/>
    <m/>
    <s v="KRT"/>
    <s v="GD01"/>
    <n v="11611"/>
    <n v="11612"/>
    <m/>
    <n v="1"/>
    <m/>
  </r>
  <r>
    <s v="R1021103006510"/>
    <m/>
    <s v="SOAP 3SP FRESH 48PCS X 65GR&quot;3170941&quot;3205580&quot;DBS307"/>
    <x v="79"/>
    <n v="0"/>
    <s v="DETOLIDBS FRSH 60SPX144B"/>
    <x v="0"/>
    <s v="SOAP 3SP FRESH 48PCS X 65GR&quot;3170941&quot;3205580&quot;DBS307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n v="3205580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3205580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0"/>
    <n v="0"/>
    <s v="DETOLIDBS FRSH 65SPX144B"/>
    <x v="0"/>
    <s v="SOAP 3SP FRESH 48PCS X 65GR&quot;3170941&quot;3205580&quot;DBS307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n v="3170941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3170941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1"/>
    <n v="0"/>
    <s v="DETOLIDFRS65G 3SP 144ZS"/>
    <x v="0"/>
    <s v="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n v="3060214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3060214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2"/>
    <n v="0"/>
    <s v="DETOLIDFRSH 65 3SP 144JM"/>
    <x v="0"/>
    <s v="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n v="3087462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3087462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3"/>
    <n v="0"/>
    <s v="Dettol DAS 3SP 65gr Fresh NSAN"/>
    <x v="0"/>
    <s v="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s v="ID8195111M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ID8195111M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4"/>
    <n v="0"/>
    <s v="Dettol DAS 3SP 65gr Fresh NZEN"/>
    <x v="0"/>
    <s v="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n v="3031522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3031522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5"/>
    <n v="0"/>
    <s v="Dettol DAS 3SP 70gr Fresh COR"/>
    <x v="0"/>
    <s v="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s v="ID8101180M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ID8101180M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6"/>
    <n v="0"/>
    <s v="Dettol DAS 3SP 70gr Fresh SANT"/>
    <x v="0"/>
    <s v="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s v="ID0344284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ID0344284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7"/>
    <n v="0"/>
    <s v="Dettol DAS 3SP 70gr Fresh SANT"/>
    <x v="0"/>
    <s v="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s v="ID0344284M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ID0344284M0065"/>
    <s v="65GR"/>
    <m/>
    <m/>
    <s v="KRT"/>
    <s v="GD01"/>
    <n v="11611"/>
    <n v="11612"/>
    <m/>
    <n v="1"/>
    <m/>
  </r>
  <r>
    <s v="R1021103006510"/>
    <m/>
    <s v="SOAP 3SP FRESH 48PCS X 65GR&quot;3170941&quot;3205580&quot;DBS307"/>
    <x v="88"/>
    <n v="0"/>
    <s v="Dettol DAS SH 70gr Active ZEN"/>
    <x v="0"/>
    <s v=""/>
    <n v="8993560024536"/>
    <x v="0"/>
    <s v="DETTOL BODY SOAP"/>
    <s v="R1021"/>
    <x v="17"/>
    <n v="14"/>
    <s v="RB DETTOL BODY SOAP 3SP FRESH 65GR X 48 PCS"/>
    <n v="43"/>
    <s v="RB"/>
    <s v="R1"/>
    <s v="DETTOL"/>
    <s v="02"/>
    <s v="BODY SOAP"/>
    <n v="1"/>
    <s v="3SP"/>
    <s v="1"/>
    <s v="FRESH"/>
    <s v="03"/>
    <s v="65GR"/>
    <s v="0065"/>
    <s v="PCS"/>
    <n v="1"/>
    <m/>
    <n v="0"/>
    <m/>
    <m/>
    <m/>
    <n v="0"/>
    <n v="48"/>
    <s v="ID8086773M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FRESH 65GR X 48 PCS"/>
    <s v="Lama"/>
    <e v="#VALUE!"/>
    <s v="Aktif"/>
    <s v="IDR"/>
    <s v="ID8086773M0065"/>
    <s v="65GR"/>
    <m/>
    <m/>
    <s v="KRT"/>
    <s v="GD01"/>
    <n v="11611"/>
    <n v="11612"/>
    <m/>
    <n v="1"/>
    <m/>
  </r>
  <r>
    <s v="R1021103010010"/>
    <m/>
    <s v="SOAP 3SP FRESH 48PCS X 100GR&quot;3170952&quot;DBS308"/>
    <x v="89"/>
    <n v="0"/>
    <s v="DETOLIDBS FRSH 100SPX144B"/>
    <x v="0"/>
    <s v="SOAP 3SP FRESH 48PCS X 100GR&quot;3170952&quot;DBS308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n v="317095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31709520100"/>
    <s v="100GR"/>
    <m/>
    <m/>
    <s v="KRT"/>
    <s v="GD01"/>
    <n v="11611"/>
    <n v="11612"/>
    <m/>
    <n v="1"/>
    <m/>
  </r>
  <r>
    <s v="R1021103010010"/>
    <m/>
    <s v="SOAP 3SP FRESH 48PCS X 100GR&quot;3170952&quot;DBS308"/>
    <x v="90"/>
    <n v="0"/>
    <s v="DETOLIDBS(3X100G)+100G FRS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n v="3241019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32410190100"/>
    <s v="100GR"/>
    <m/>
    <m/>
    <s v="KRT"/>
    <s v="GD01"/>
    <n v="11611"/>
    <n v="11612"/>
    <m/>
    <n v="1"/>
    <m/>
  </r>
  <r>
    <s v="R1021103010010"/>
    <m/>
    <s v="SOAP 3SP FRESH 48PCS X 100GR&quot;3170952&quot;DBS308"/>
    <x v="91"/>
    <n v="0"/>
    <s v="DETOLIDFRESH 105GR SP 3X48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n v="3060226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30602260100"/>
    <s v="100GR"/>
    <m/>
    <m/>
    <s v="KRT"/>
    <s v="GD01"/>
    <n v="11611"/>
    <n v="11612"/>
    <m/>
    <n v="1"/>
    <m/>
  </r>
  <r>
    <s v="R1021103010010"/>
    <m/>
    <s v="SOAP 3SP FRESH 48PCS X 100GR&quot;3170952&quot;DBS308"/>
    <x v="92"/>
    <n v="0"/>
    <s v="Dettol DAS 3SP 105gr Fresh + VP30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n v="3046065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30460650100"/>
    <s v="100GR"/>
    <m/>
    <m/>
    <s v="KRT"/>
    <s v="GD01"/>
    <n v="11611"/>
    <n v="11612"/>
    <m/>
    <n v="1"/>
    <m/>
  </r>
  <r>
    <s v="R1021103010010"/>
    <m/>
    <s v="SOAP 3SP FRESH 48PCS X 100GR&quot;3170952&quot;DBS308"/>
    <x v="93"/>
    <n v="0"/>
    <s v="Dettol DAS 3SP 105gr Fresh NSAN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s v="ID8195107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ID8195107M0100"/>
    <s v="100GR"/>
    <m/>
    <m/>
    <s v="KRT"/>
    <s v="GD01"/>
    <n v="11611"/>
    <n v="11612"/>
    <m/>
    <n v="1"/>
    <m/>
  </r>
  <r>
    <s v="R1021103010010"/>
    <m/>
    <s v="SOAP 3SP FRESH 48PCS X 100GR&quot;3170952&quot;DBS308"/>
    <x v="94"/>
    <n v="0"/>
    <s v="Dettol DAS 3SP 105gr Fresh NZEN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n v="3031514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30315140100"/>
    <s v="100GR"/>
    <m/>
    <m/>
    <s v="KRT"/>
    <s v="GD01"/>
    <n v="11611"/>
    <n v="11612"/>
    <m/>
    <n v="1"/>
    <m/>
  </r>
  <r>
    <s v="R1021103010010"/>
    <m/>
    <s v="SOAP 3SP FRESH 48PCS X 100GR&quot;3170952&quot;DBS308"/>
    <x v="95"/>
    <n v="0"/>
    <s v="Dettol DAS 3SP 105gr Fresh+CC80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n v="3040221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30402210100"/>
    <s v="100GR"/>
    <m/>
    <m/>
    <s v="KRT"/>
    <s v="GD01"/>
    <n v="11611"/>
    <n v="11612"/>
    <m/>
    <n v="1"/>
    <m/>
  </r>
  <r>
    <s v="R1021103010010"/>
    <m/>
    <s v="SOAP 3SP FRESH 48PCS X 100GR&quot;3170952&quot;DBS308"/>
    <x v="96"/>
    <n v="0"/>
    <s v="Dettol DAS 3SP 110gr Fresh COR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s v="ID8101179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ID8101179M0100"/>
    <s v="100GR"/>
    <m/>
    <m/>
    <s v="KRT"/>
    <s v="GD01"/>
    <n v="11611"/>
    <n v="11612"/>
    <m/>
    <n v="1"/>
    <m/>
  </r>
  <r>
    <s v="R1021103010010"/>
    <m/>
    <s v="SOAP 3SP FRESH 48PCS X 100GR&quot;3170952&quot;DBS308"/>
    <x v="97"/>
    <n v="0"/>
    <s v="Dettol DAS 3SP 110gr Fresh SANT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s v="ID034427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ID03442720100"/>
    <s v="100GR"/>
    <m/>
    <m/>
    <s v="KRT"/>
    <s v="GD01"/>
    <n v="11611"/>
    <n v="11612"/>
    <m/>
    <n v="1"/>
    <m/>
  </r>
  <r>
    <s v="R1021103010010"/>
    <m/>
    <s v="SOAP 3SP FRESH 48PCS X 100GR&quot;3170952&quot;DBS308"/>
    <x v="98"/>
    <n v="0"/>
    <s v="Dettol DAS 3SP 110gr Fresh SANT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s v="ID0344272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ID0344272M0100"/>
    <s v="100GR"/>
    <m/>
    <m/>
    <s v="KRT"/>
    <s v="GD01"/>
    <n v="11611"/>
    <n v="11612"/>
    <m/>
    <n v="1"/>
    <m/>
  </r>
  <r>
    <s v="R1021103010010"/>
    <m/>
    <s v="SOAP 3SP FRESH 48PCS X 100GR&quot;3170952&quot;DBS308"/>
    <x v="99"/>
    <n v="0"/>
    <s v="Dettol DAS 3SP 110gr Fresh x2 + 70gr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s v="ID8017227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ID80172270100"/>
    <s v="100GR"/>
    <m/>
    <m/>
    <s v="KRT"/>
    <s v="GD01"/>
    <n v="11611"/>
    <n v="11612"/>
    <m/>
    <n v="1"/>
    <m/>
  </r>
  <r>
    <s v="R1021103010010"/>
    <m/>
    <s v="SOAP 3SP FRESH 48PCS X 100GR&quot;3170952&quot;DBS308"/>
    <x v="100"/>
    <n v="0"/>
    <s v="Dettol DAS 3SP 110gr Fresh ZEN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s v="ID8086766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ID8086766M0100"/>
    <s v="100GR"/>
    <m/>
    <m/>
    <s v="KRT"/>
    <s v="GD01"/>
    <n v="11611"/>
    <n v="11612"/>
    <m/>
    <n v="1"/>
    <m/>
  </r>
  <r>
    <s v="R1021103010010"/>
    <m/>
    <s v="SOAP 3SP FRESH 48PCS X 100GR&quot;3170952&quot;DBS308"/>
    <x v="101"/>
    <n v="0"/>
    <s v="Dettol DAS 3SP 110gr Fresh+BW S COR"/>
    <x v="0"/>
    <s v=""/>
    <n v="8993560024567"/>
    <x v="0"/>
    <s v="DETTOL BODY SOAP"/>
    <s v="R1021"/>
    <x v="18"/>
    <n v="14"/>
    <s v="RB DETTOL BODY SOAP 3SP FRESH 100GR X 48 PCS"/>
    <n v="44"/>
    <s v="RB"/>
    <s v="R1"/>
    <s v="DETTOL"/>
    <s v="02"/>
    <s v="BODY SOAP"/>
    <n v="1"/>
    <s v="3SP"/>
    <s v="1"/>
    <s v="FRESH"/>
    <s v="03"/>
    <s v="100GR"/>
    <s v="0100"/>
    <s v="PCS"/>
    <n v="1"/>
    <m/>
    <n v="0"/>
    <m/>
    <m/>
    <m/>
    <n v="0"/>
    <n v="48"/>
    <s v="ID8166036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FRESH 100GR X 48 PCS"/>
    <s v="Lama"/>
    <e v="#VALUE!"/>
    <s v="Aktif"/>
    <s v="IDR"/>
    <s v="ID81660360100"/>
    <s v="100GR"/>
    <m/>
    <m/>
    <s v="KRT"/>
    <s v="GD01"/>
    <n v="11611"/>
    <n v="11612"/>
    <m/>
    <n v="1"/>
    <m/>
  </r>
  <r>
    <s v="R1021103010011"/>
    <m/>
    <s v="SOAP NEW HK FRSH 144PCS X 100GR&quot;3226039&quot;DBS230"/>
    <x v="102"/>
    <n v="0"/>
    <s v="DETOLIDBSFRH 100G 3+1X144"/>
    <x v="2"/>
    <s v="SOAP 3SP FRESH 36 X 100GR PCS 3+1&quot;3303380&quot;3322936&quot;"/>
    <n v="8993560025021"/>
    <x v="0"/>
    <s v="DETTOL BODY SOAP"/>
    <s v="R1021"/>
    <x v="19"/>
    <n v="14"/>
    <s v="RB DETTOL BODY SOAP 3SP FRESH 100GR X 36 PCS 3+1"/>
    <n v="48"/>
    <s v="RB"/>
    <s v="R1"/>
    <s v="DETTOL"/>
    <s v="02"/>
    <s v="BODY SOAP"/>
    <n v="1"/>
    <s v="3SP"/>
    <s v="1"/>
    <s v="FRESH"/>
    <s v="03"/>
    <s v="100GR"/>
    <s v="0100"/>
    <s v="PCS"/>
    <n v="1"/>
    <s v="3+1"/>
    <n v="1"/>
    <m/>
    <m/>
    <m/>
    <n v="0"/>
    <n v="36"/>
    <n v="3303380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80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03"/>
    <n v="0"/>
    <s v="DETOLIDBS LAST 100SPX144B"/>
    <x v="0"/>
    <s v="SOAP 3SP LASTING 48PCS X 100GR&quot;3166944&quot;DBS311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n v="3166944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3166944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04"/>
    <n v="0"/>
    <s v="DETOLIDBS(3X100G)+100G L.FRS"/>
    <x v="0"/>
    <s v="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n v="324102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3241020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05"/>
    <n v="0"/>
    <s v="DETOLIDLAST 100 3SP 144JM"/>
    <x v="0"/>
    <s v="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n v="3089727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3089727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06"/>
    <n v="0"/>
    <s v="Dettol DAS 3SP 105gr Lasting Fresh NSAN"/>
    <x v="0"/>
    <s v="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s v="ID8195066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ID8195066M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07"/>
    <n v="0"/>
    <s v="Dettol DAS 3SP 105gr Lasting Fresh NSAN"/>
    <x v="0"/>
    <s v="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n v="3031516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3031516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08"/>
    <n v="0"/>
    <s v="Dettol DAS 3SP 105gr Lastingfresh + VP30"/>
    <x v="0"/>
    <s v="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n v="3046067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3046067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09"/>
    <n v="0"/>
    <s v="Dettol DAS 3SP 105gr Lastingfresh+CC80"/>
    <x v="0"/>
    <s v="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n v="3040223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3040223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10"/>
    <n v="0"/>
    <s v="Dettol DAS 3SP 110gr Lasting Fresh COR"/>
    <x v="0"/>
    <s v="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n v="8162948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81629480100"/>
    <s v="100GR"/>
    <m/>
    <m/>
    <s v="KRT"/>
    <s v="GD01"/>
    <n v="11611"/>
    <n v="11612"/>
    <m/>
    <n v="1"/>
    <m/>
  </r>
  <r>
    <s v="R1021104010010"/>
    <m/>
    <s v="SOAP 3SP LASTING 48PCS X 100GR&quot;3166944&quot;DBS311"/>
    <x v="111"/>
    <n v="0"/>
    <s v="Dettol DAS 3SP 110gr Lasting Fresh COR"/>
    <x v="0"/>
    <s v=""/>
    <n v="8993560025274"/>
    <x v="0"/>
    <s v="DETTOL BODY SOAP"/>
    <s v="R1021"/>
    <x v="20"/>
    <n v="14"/>
    <s v="RB DETTOL BODY SOAP 3SP LASTING 100GR X 48 PCS"/>
    <n v="46"/>
    <s v="RB"/>
    <s v="R1"/>
    <s v="DETTOL"/>
    <s v="02"/>
    <s v="BODY SOAP"/>
    <n v="1"/>
    <s v="3SP"/>
    <s v="1"/>
    <s v="LASTING"/>
    <s v="04"/>
    <s v="100GR"/>
    <s v="0100"/>
    <s v="PCS"/>
    <n v="1"/>
    <m/>
    <n v="0"/>
    <m/>
    <m/>
    <m/>
    <n v="0"/>
    <n v="48"/>
    <s v="ID8162948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LASTING 100GR X 48 PCS"/>
    <s v="Lama"/>
    <e v="#VALUE!"/>
    <s v="Aktif"/>
    <s v="IDR"/>
    <s v="ID8162948M0100"/>
    <s v="100GR"/>
    <m/>
    <m/>
    <s v="KRT"/>
    <s v="GD01"/>
    <n v="11611"/>
    <n v="11612"/>
    <m/>
    <n v="1"/>
    <m/>
  </r>
  <r>
    <s v="R1021104010011"/>
    <m/>
    <s v="SOAP NEW HK LASTING 144PCS X 100GR&quot;3226053&quot;DBS231"/>
    <x v="112"/>
    <n v="0"/>
    <s v="DETOLIDBS LAST 100G 3+1 X36"/>
    <x v="2"/>
    <s v="SOAP 3SP LASTING 36 X 100GR PCS 3+1&quot;3327358&quot;DBS334"/>
    <n v="8993560025236"/>
    <x v="0"/>
    <s v="DETTOL BODY SOAP"/>
    <s v="R1021"/>
    <x v="21"/>
    <n v="14"/>
    <s v="RB DETTOL BODY SOAP 3SP LASTING 100GR X 36 PCS 3+1"/>
    <n v="50"/>
    <s v="RB"/>
    <s v="R1"/>
    <s v="DETTOL"/>
    <s v="02"/>
    <s v="BODY SOAP"/>
    <n v="1"/>
    <s v="3SP"/>
    <s v="1"/>
    <s v="LASTING"/>
    <s v="04"/>
    <s v="100GR"/>
    <s v="0100"/>
    <s v="PCS"/>
    <n v="1"/>
    <s v="3+1"/>
    <n v="1"/>
    <m/>
    <m/>
    <m/>
    <n v="0"/>
    <n v="36"/>
    <n v="3327358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273580100"/>
    <s v="100GR"/>
    <m/>
    <m/>
    <s v="KRT"/>
    <s v="GD01"/>
    <n v="11611"/>
    <n v="11612"/>
    <m/>
    <n v="1"/>
    <m/>
  </r>
  <r>
    <s v="R1021105006010"/>
    <m/>
    <s v="SOAP 3SP ORIGINAL 48 X 60GR PCS &quot;3341789&quot;DBS337"/>
    <x v="113"/>
    <n v="0"/>
    <s v="DETOLIDBS ORI 3X60GX48 EM"/>
    <x v="0"/>
    <s v="SOAP 3SP ORIGINAL 48 X 60GR PCS &quot;3341789&quot;DBS337"/>
    <n v="8993560004217"/>
    <x v="0"/>
    <s v="DETTOL BODY SOAP"/>
    <s v="R1021"/>
    <x v="22"/>
    <n v="14"/>
    <s v="RB DETTOL BODY SOAP 3SP ORIGINAL 60GR X 48 PCS"/>
    <n v="46"/>
    <s v="RB"/>
    <s v="R1"/>
    <s v="DETTOL"/>
    <s v="02"/>
    <s v="BODY SOAP"/>
    <n v="1"/>
    <s v="3SP"/>
    <s v="1"/>
    <s v="ORIGINAL"/>
    <s v="05"/>
    <s v="60GR"/>
    <s v="0060"/>
    <s v="PCS"/>
    <n v="1"/>
    <m/>
    <n v="0"/>
    <m/>
    <m/>
    <m/>
    <n v="0"/>
    <n v="48"/>
    <n v="3341789"/>
    <m/>
    <n v="8232.2549999999992"/>
    <n v="395148.24"/>
    <n v="9137.8030500000004"/>
    <n v="438614.54640000005"/>
    <n v="8997"/>
    <n v="431856"/>
    <n v="9986.67"/>
    <n v="479360.16000000003"/>
    <n v="8997"/>
    <n v="431856"/>
    <n v="9986.67"/>
    <n v="479360.16000000003"/>
    <n v="8.5000000000000089E-2"/>
    <n v="764.7450000000008"/>
    <n v="8.5000000000000089E-2"/>
    <m/>
    <s v="RB DETTOL BODY SOAP 3SP ORIGINAL 60GR X 48 PCS"/>
    <s v="Lama"/>
    <e v="#VALUE!"/>
    <s v="Aktif"/>
    <s v="IDR"/>
    <s v="33417890060"/>
    <s v="60GR"/>
    <m/>
    <m/>
    <s v="KRT"/>
    <s v="GD01"/>
    <n v="11611"/>
    <n v="11612"/>
    <m/>
    <n v="1"/>
    <m/>
  </r>
  <r>
    <s v="R1021105006010"/>
    <m/>
    <s v="DETTOL ID, BS ORI 60GX3X48"/>
    <x v="114"/>
    <n v="0"/>
    <s v="DETTOL,ID,BS ORI 60GX3X48"/>
    <x v="0"/>
    <m/>
    <m/>
    <x v="0"/>
    <s v="DETTOL BODY SOAP"/>
    <s v="R1021"/>
    <x v="22"/>
    <n v="14"/>
    <s v="RB DETTOL BODY SOAP 3SP ORIGINAL 60GR X 48 PCS"/>
    <n v="46"/>
    <s v="RB"/>
    <s v="R1"/>
    <s v="DETTOL"/>
    <s v="02"/>
    <s v="BODY SOAP"/>
    <n v="1"/>
    <s v="3SP"/>
    <s v="1"/>
    <s v="ORIGINAL"/>
    <s v="05"/>
    <s v="60GR"/>
    <s v="0060"/>
    <s v="PCS"/>
    <n v="1"/>
    <m/>
    <n v="0"/>
    <m/>
    <m/>
    <m/>
    <n v="0"/>
    <n v="48"/>
    <n v="3341912"/>
    <m/>
    <n v="0"/>
    <n v="0"/>
    <n v="0"/>
    <n v="0"/>
    <m/>
    <n v="0"/>
    <n v="0"/>
    <n v="0"/>
    <m/>
    <n v="0"/>
    <n v="0"/>
    <n v="0"/>
    <e v="#DIV/0!"/>
    <n v="0"/>
    <e v="#DIV/0!"/>
    <m/>
    <s v="RB DETTOL BODY SOAP 3SP ORIGINAL 60GR X 48 PCS"/>
    <s v="Lama"/>
    <e v="#VALUE!"/>
    <m/>
    <s v="IDR"/>
    <s v="33419120060"/>
    <s v="60GR"/>
    <m/>
    <m/>
    <s v="KRT"/>
    <s v="GD01"/>
    <n v="11611"/>
    <n v="11612"/>
    <m/>
    <n v="1"/>
    <m/>
  </r>
  <r>
    <s v="R1021105010010"/>
    <m/>
    <s v="SOAP 3SP ORI 48PCS X 100GR&quot;3166960&quot;DBS302"/>
    <x v="115"/>
    <n v="0"/>
    <s v="DETOLIDBS ORI 100SPX144B"/>
    <x v="0"/>
    <s v="SOAP 3SP ORI 48PCS X 100GR&quot;3166960&quot;DBS302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16696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1669600100"/>
    <s v="100GR"/>
    <m/>
    <m/>
    <s v="KRT"/>
    <s v="GD01"/>
    <n v="11611"/>
    <n v="11612"/>
    <m/>
    <n v="1"/>
    <m/>
  </r>
  <r>
    <s v="R1021105010010"/>
    <m/>
    <s v="SOAP 3SP ORI 48PCS X 100GR&quot;3166960&quot;DBS302"/>
    <x v="116"/>
    <n v="0"/>
    <s v="DETOLIDBS(3X100G)+100G ORI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240714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2407140100"/>
    <s v="100GR"/>
    <m/>
    <m/>
    <s v="KRT"/>
    <s v="GD01"/>
    <n v="11611"/>
    <n v="11612"/>
    <m/>
    <n v="1"/>
    <m/>
  </r>
  <r>
    <s v="R1021105010010"/>
    <m/>
    <s v="SOAP 3SP ORI 48PCS X 100GR&quot;3166960&quot;DBS302"/>
    <x v="117"/>
    <n v="0"/>
    <s v="DETOLIDBSORI105G 3SP 144RB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083255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0832550100"/>
    <s v="100GR"/>
    <m/>
    <m/>
    <s v="KRT"/>
    <s v="GD01"/>
    <n v="11611"/>
    <n v="11612"/>
    <m/>
    <n v="1"/>
    <m/>
  </r>
  <r>
    <s v="R1021105010010"/>
    <m/>
    <s v="SOAP 3SP ORI 48PCS X 100GR&quot;3166960&quot;DBS302"/>
    <x v="118"/>
    <n v="0"/>
    <s v="DETOLIDORI 3X105G + 105G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058676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0586760100"/>
    <s v="100GR"/>
    <m/>
    <m/>
    <s v="KRT"/>
    <s v="GD01"/>
    <n v="11611"/>
    <n v="11612"/>
    <m/>
    <n v="1"/>
    <m/>
  </r>
  <r>
    <s v="R1021105010010"/>
    <m/>
    <s v="SOAP 3SP ORI 48PCS X 100GR&quot;3166960&quot;DBS302"/>
    <x v="119"/>
    <n v="0"/>
    <s v="DETOLIDORI 90G TRANSF SP3X48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23870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2387020100"/>
    <s v="100GR"/>
    <m/>
    <m/>
    <s v="KRT"/>
    <s v="GD01"/>
    <n v="11611"/>
    <n v="11612"/>
    <m/>
    <n v="1"/>
    <m/>
  </r>
  <r>
    <s v="R1021105010010"/>
    <m/>
    <s v="SOAP 3SP ORI 48PCS X 100GR&quot;3166960&quot;DBS302"/>
    <x v="120"/>
    <n v="0"/>
    <s v="DETOLIDORI105G 3SP 144ZS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06109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0610920100"/>
    <s v="100GR"/>
    <m/>
    <m/>
    <s v="KRT"/>
    <s v="GD01"/>
    <n v="11611"/>
    <n v="11612"/>
    <m/>
    <n v="1"/>
    <m/>
  </r>
  <r>
    <s v="R1021105010010"/>
    <m/>
    <s v="SOAP 3SP ORI 48PCS X 100GR&quot;3166960&quot;DBS302"/>
    <x v="121"/>
    <n v="0"/>
    <s v="DETOLIDORIGINAL 100SPX144TF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224747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2247470100"/>
    <s v="100GR"/>
    <m/>
    <m/>
    <s v="KRT"/>
    <s v="GD01"/>
    <n v="11611"/>
    <n v="11612"/>
    <m/>
    <n v="1"/>
    <m/>
  </r>
  <r>
    <s v="R1021105010010"/>
    <m/>
    <s v="SOAP 3SP ORI 48PCS X 100GR&quot;3166960&quot;DBS302"/>
    <x v="122"/>
    <n v="0"/>
    <s v="DETOLIDORIPRO 100 3SP 144JM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087037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0870370100"/>
    <s v="100GR"/>
    <m/>
    <m/>
    <s v="KRT"/>
    <s v="GD01"/>
    <n v="11611"/>
    <n v="11612"/>
    <m/>
    <n v="1"/>
    <m/>
  </r>
  <r>
    <s v="R1021105010010"/>
    <m/>
    <s v="SOAP 3SP ORI 48PCS X 100GR&quot;3166960&quot;DBS302"/>
    <x v="123"/>
    <n v="0"/>
    <s v="Dettol DAS 3SP 105gr Original + 80ml CC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040219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0402190100"/>
    <s v="100GR"/>
    <m/>
    <m/>
    <s v="KRT"/>
    <s v="GD01"/>
    <n v="11611"/>
    <n v="11612"/>
    <m/>
    <n v="1"/>
    <m/>
  </r>
  <r>
    <s v="R1021105010010"/>
    <m/>
    <s v="SOAP 3SP ORI 48PCS X 100GR&quot;3166960&quot;DBS302"/>
    <x v="124"/>
    <n v="0"/>
    <s v="Dettol DAS 3SP 105gr Original + VP30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n v="3046059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30460590100"/>
    <s v="100GR"/>
    <m/>
    <m/>
    <s v="KRT"/>
    <s v="GD01"/>
    <n v="11611"/>
    <n v="11612"/>
    <m/>
    <n v="1"/>
    <m/>
  </r>
  <r>
    <s v="R1021105010010"/>
    <m/>
    <s v="SOAP 3SP ORI 48PCS X 100GR&quot;3166960&quot;DBS302"/>
    <x v="125"/>
    <n v="0"/>
    <s v="Dettol DAS 3SP 105gr Original COR + DBW 100ml Skc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s v="ID8166035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ID81660350100"/>
    <s v="100GR"/>
    <m/>
    <m/>
    <s v="KRT"/>
    <s v="GD01"/>
    <n v="11611"/>
    <n v="11612"/>
    <m/>
    <n v="1"/>
    <m/>
  </r>
  <r>
    <s v="R1021105010010"/>
    <m/>
    <s v="SOAP 3SP ORI 48PCS X 100GR&quot;3166960&quot;DBS302"/>
    <x v="126"/>
    <n v="0"/>
    <s v="Dettol DAS 3SP 105gr Original NZEN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s v="ID8208586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ID82085860100"/>
    <s v="100GR"/>
    <m/>
    <m/>
    <s v="KRT"/>
    <s v="GD01"/>
    <n v="11611"/>
    <n v="11612"/>
    <m/>
    <n v="1"/>
    <m/>
  </r>
  <r>
    <s v="R1021105010010"/>
    <m/>
    <s v="SOAP 3SP ORI 48PCS X 100GR&quot;3166960&quot;DBS302"/>
    <x v="127"/>
    <n v="0"/>
    <s v="Dettol DAS 3SP 110gr Original CAPONE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s v="ID8046687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ID8046687M0100"/>
    <s v="100GR"/>
    <m/>
    <m/>
    <s v="KRT"/>
    <s v="GD01"/>
    <n v="11611"/>
    <n v="11612"/>
    <m/>
    <n v="1"/>
    <m/>
  </r>
  <r>
    <s v="R1021105010010"/>
    <m/>
    <s v="SOAP 3SP ORI 48PCS X 100GR&quot;3166960&quot;DBS302"/>
    <x v="128"/>
    <n v="0"/>
    <s v="Dettol DAS 3SP 110gr Original COR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s v="ID8101182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ID8101182M0100"/>
    <s v="100GR"/>
    <m/>
    <m/>
    <s v="KRT"/>
    <s v="GD01"/>
    <n v="11611"/>
    <n v="11612"/>
    <m/>
    <n v="1"/>
    <m/>
  </r>
  <r>
    <s v="R1021105010010"/>
    <m/>
    <s v="SOAP 3SP ORI 48PCS X 100GR&quot;3166960&quot;DBS302"/>
    <x v="129"/>
    <n v="0"/>
    <s v="Dettol DAS 3SP 110gr Original NZEN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s v="ID8195133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ID8195133M0100"/>
    <s v="100GR"/>
    <m/>
    <m/>
    <s v="KRT"/>
    <s v="GD01"/>
    <n v="11611"/>
    <n v="11612"/>
    <m/>
    <n v="1"/>
    <m/>
  </r>
  <r>
    <s v="R1021105010010"/>
    <m/>
    <s v="SOAP 3SP ORI 48PCS X 100GR&quot;3166960&quot;DBS302"/>
    <x v="130"/>
    <n v="0"/>
    <s v="Dettol DAS 3SP 110gr Original SANT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s v="ID0344281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ID0344281M0100"/>
    <s v="100GR"/>
    <m/>
    <m/>
    <s v="KRT"/>
    <s v="GD01"/>
    <n v="11611"/>
    <n v="11612"/>
    <m/>
    <n v="1"/>
    <m/>
  </r>
  <r>
    <s v="R1021105010010"/>
    <m/>
    <s v="SOAP 3SP ORI 48PCS X 100GR&quot;3166960&quot;DBS302"/>
    <x v="131"/>
    <n v="0"/>
    <s v="Dettol DAS 3SP 110gr Original x2 + 70gr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s v="ID8017238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ID80172380100"/>
    <s v="100GR"/>
    <m/>
    <m/>
    <s v="KRT"/>
    <s v="GD01"/>
    <n v="11611"/>
    <n v="11612"/>
    <m/>
    <n v="1"/>
    <m/>
  </r>
  <r>
    <s v="R1021105010010"/>
    <m/>
    <s v="SOAP 3SP ORI 48PCS X 100GR&quot;3166960&quot;DBS302"/>
    <x v="132"/>
    <n v="0"/>
    <s v="Dettol DAS 3SP 110gr Original ZEN"/>
    <x v="0"/>
    <s v=""/>
    <n v="8993560024550"/>
    <x v="0"/>
    <s v="DETTOL BODY SOAP"/>
    <s v="R1021"/>
    <x v="23"/>
    <n v="14"/>
    <s v="RB DETTOL BODY SOAP 3SP ORIGINAL 100GR X 48 PCS"/>
    <n v="47"/>
    <s v="RB"/>
    <s v="R1"/>
    <s v="DETTOL"/>
    <s v="02"/>
    <s v="BODY SOAP"/>
    <n v="1"/>
    <s v="3SP"/>
    <s v="1"/>
    <s v="ORIGINAL"/>
    <s v="05"/>
    <s v="100GR"/>
    <s v="0100"/>
    <s v="PCS"/>
    <n v="1"/>
    <m/>
    <n v="0"/>
    <m/>
    <m/>
    <m/>
    <n v="0"/>
    <n v="48"/>
    <s v="ID8086778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ORIGINAL 100GR X 48 PCS"/>
    <s v="Lama"/>
    <e v="#VALUE!"/>
    <s v="Aktif"/>
    <s v="IDR"/>
    <s v="ID8086778M0100"/>
    <s v="100GR"/>
    <m/>
    <m/>
    <s v="KRT"/>
    <s v="GD01"/>
    <n v="11611"/>
    <n v="11612"/>
    <m/>
    <n v="1"/>
    <m/>
  </r>
  <r>
    <s v="R1021105010011"/>
    <m/>
    <s v="SOAP NEW HK ORI 144PCS X 100GR&quot;3226670&quot;DBS228"/>
    <x v="133"/>
    <n v="0"/>
    <s v="DETOLIDBSORI 100G 3+1X144"/>
    <x v="2"/>
    <s v="SOAP 3SP ORI 36 X 100GR PCS 3+1&quot;3303378&quot;DBS331"/>
    <n v="8993560024987"/>
    <x v="0"/>
    <s v="DETTOL BODY SOAP"/>
    <s v="R1021"/>
    <x v="24"/>
    <n v="14"/>
    <s v="RB DETTOL BODY SOAP 3SP ORIGINAL 100GR X 36 PCS 3+1"/>
    <n v="51"/>
    <s v="RB"/>
    <s v="R1"/>
    <s v="DETTOL"/>
    <s v="02"/>
    <s v="BODY SOAP"/>
    <n v="1"/>
    <s v="3SP"/>
    <s v="1"/>
    <s v="ORIGINAL"/>
    <s v="05"/>
    <s v="100GR"/>
    <s v="0100"/>
    <s v="PCS"/>
    <n v="1"/>
    <s v="3+1"/>
    <n v="1"/>
    <m/>
    <m/>
    <m/>
    <n v="0"/>
    <n v="36"/>
    <n v="3303378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780100"/>
    <s v="100GR"/>
    <m/>
    <m/>
    <s v="KRT"/>
    <s v="GD01"/>
    <n v="11611"/>
    <n v="11612"/>
    <m/>
    <n v="1"/>
    <m/>
  </r>
  <r>
    <s v="R1021106006010"/>
    <m/>
    <m/>
    <x v="134"/>
    <n v="20010010100010"/>
    <m/>
    <x v="0"/>
    <s v="SOAP 3SP RE-ERNER 48 X 60GR PCS &quot;3346280&quot;DBS339"/>
    <m/>
    <x v="0"/>
    <s v="DETTOL BODY SOAP"/>
    <s v="R1021"/>
    <x v="25"/>
    <n v="14"/>
    <s v="RB DETTOL BODY SOAP 3SP RE-ENERGIZER 60GR X 48 PCS"/>
    <n v="50"/>
    <s v="RB"/>
    <s v="R1"/>
    <s v="DETTOL"/>
    <s v="02"/>
    <s v="BODY SOAP"/>
    <n v="1"/>
    <s v="3SP"/>
    <s v="1"/>
    <s v="RE-ENERGIZER"/>
    <s v="06"/>
    <s v="60GR"/>
    <s v="0060"/>
    <s v="PCS"/>
    <n v="1"/>
    <m/>
    <n v="0"/>
    <m/>
    <m/>
    <m/>
    <n v="0"/>
    <n v="48"/>
    <n v="3346280"/>
    <m/>
    <n v="8231.7021875000009"/>
    <n v="395121.70500000007"/>
    <n v="9137.1894281250025"/>
    <n v="438585.09255000012"/>
    <n v="8996.3958333333339"/>
    <n v="431827"/>
    <n v="9985.9993750000012"/>
    <n v="479327.97000000003"/>
    <m/>
    <n v="0"/>
    <n v="0"/>
    <n v="0"/>
    <n v="8.4999999999999951E-2"/>
    <n v="-8231.7021875000009"/>
    <e v="#DIV/0!"/>
    <m/>
    <s v="RB DETTOL BODY SOAP 3SP RE-ENERGIZER 60GR X 48 PCS"/>
    <s v="Lama"/>
    <e v="#VALUE!"/>
    <s v="Aktif"/>
    <s v="IDR"/>
    <s v="33462800060"/>
    <s v="60GR"/>
    <m/>
    <m/>
    <s v="KRT"/>
    <s v="GD01"/>
    <n v="11611"/>
    <n v="11612"/>
    <m/>
    <n v="1"/>
    <m/>
  </r>
  <r>
    <s v="R1021106010010"/>
    <m/>
    <s v="SOAP 3SP RE-ENER 48PCS X 100GR&quot;3170971&quot;DBS315"/>
    <x v="135"/>
    <n v="0"/>
    <s v="DETOLIDBS RGZ 100SPX144B"/>
    <x v="0"/>
    <s v="SOAP 3SP RE-ENER 48PCS X 100GR&quot;3170971&quot;DBS315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n v="3170971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3170971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36"/>
    <n v="0"/>
    <s v="DETOLIDBS(3X100G)+100G RGZ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n v="324103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3241032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37"/>
    <n v="0"/>
    <s v="DETOLIDRGZ 100 3SP 144JM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n v="3088941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3088941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38"/>
    <n v="0"/>
    <s v="DETOLIDRGZ105G 3SP 144ZS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n v="3060639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3060639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39"/>
    <n v="0"/>
    <s v="Dettol DAS 3SP 105gr Re-Energize + VP30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n v="3046066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3046066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40"/>
    <n v="0"/>
    <s v="Dettol DAS 3SP 105gr ReEnergize NSAN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s v="ID8195084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ID8195084M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41"/>
    <n v="0"/>
    <s v="Dettol DAS 3SP 105gr ReEnergize NZEN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n v="3031515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3031515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42"/>
    <n v="0"/>
    <s v="Dettol DAS 3SP 105gr Reenergize+CC80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n v="304022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3040222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43"/>
    <n v="0"/>
    <s v="Dettol DAS 3SP 110gr ReEnergize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s v="ID8053182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ID8053182M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44"/>
    <n v="0"/>
    <s v="Dettol DAS 3SP 110gr ReEnergize COR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s v="ID8101170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ID8101170M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45"/>
    <n v="0"/>
    <s v="Dettol DAS 3SP 110gr ReEnergize COR +DBW 100ml Skc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s v="ID8166033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ID81660330100"/>
    <s v="100GR"/>
    <m/>
    <m/>
    <s v="KRT"/>
    <s v="GD01"/>
    <n v="11611"/>
    <n v="11612"/>
    <m/>
    <n v="1"/>
    <m/>
  </r>
  <r>
    <s v="R1021106010010"/>
    <m/>
    <s v="SOAP 3SP RE-ENER 48PCS X 100GR&quot;3170971&quot;DBS315"/>
    <x v="146"/>
    <n v="0"/>
    <s v="Dettol DAS 3SP 110gr ReEnergize ZEN"/>
    <x v="0"/>
    <s v=""/>
    <n v="8993560024901"/>
    <x v="0"/>
    <s v="DETTOL BODY SOAP"/>
    <s v="R1021"/>
    <x v="26"/>
    <n v="14"/>
    <s v="RB DETTOL BODY SOAP 3SP RE-ENERGIZER 100GR X 48 PCS"/>
    <n v="51"/>
    <s v="RB"/>
    <s v="R1"/>
    <s v="DETTOL"/>
    <s v="02"/>
    <s v="BODY SOAP"/>
    <n v="1"/>
    <s v="3SP"/>
    <s v="1"/>
    <s v="RE-ENERGIZER"/>
    <s v="06"/>
    <s v="100GR"/>
    <s v="0100"/>
    <s v="PCS"/>
    <n v="1"/>
    <m/>
    <n v="0"/>
    <m/>
    <m/>
    <m/>
    <n v="0"/>
    <n v="48"/>
    <s v="ID8086747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RE-ENERGIZER 100GR X 48 PCS"/>
    <s v="Lama"/>
    <e v="#VALUE!"/>
    <s v="Aktif"/>
    <s v="IDR"/>
    <s v="ID8086747M0100"/>
    <s v="100GR"/>
    <m/>
    <m/>
    <s v="KRT"/>
    <s v="GD01"/>
    <n v="11611"/>
    <n v="11612"/>
    <m/>
    <n v="1"/>
    <m/>
  </r>
  <r>
    <s v="R1021107006010"/>
    <m/>
    <m/>
    <x v="147"/>
    <n v="20010010100010"/>
    <m/>
    <x v="0"/>
    <s v="SOAP 3SP SKINCARE 48 X 60GR PCS &quot;3346279&quot;DBS340"/>
    <m/>
    <x v="0"/>
    <s v="DETTOL BODY SOAP"/>
    <s v="R1021"/>
    <x v="27"/>
    <n v="14"/>
    <s v="RB DETTOL BODY SOAP 3SP SKINCARE 60GR X 48 PCS"/>
    <n v="46"/>
    <s v="RB"/>
    <s v="R1"/>
    <s v="DETTOL"/>
    <s v="02"/>
    <s v="BODY SOAP"/>
    <n v="1"/>
    <s v="3SP"/>
    <s v="1"/>
    <s v="SKINCARE"/>
    <s v="07"/>
    <s v="60GR"/>
    <s v="0060"/>
    <s v="PCS"/>
    <n v="1"/>
    <m/>
    <n v="0"/>
    <m/>
    <m/>
    <m/>
    <n v="0"/>
    <n v="48"/>
    <n v="3346279"/>
    <m/>
    <n v="8231.7021875000009"/>
    <n v="395121.70500000007"/>
    <n v="9137.1894281250025"/>
    <n v="438585.09255000012"/>
    <n v="8996.3958333333339"/>
    <n v="431827"/>
    <n v="9985.9993750000012"/>
    <n v="479327.97000000003"/>
    <m/>
    <n v="0"/>
    <n v="0"/>
    <n v="0"/>
    <n v="8.4999999999999951E-2"/>
    <n v="-8231.7021875000009"/>
    <e v="#DIV/0!"/>
    <m/>
    <s v="RB DETTOL BODY SOAP 3SP SKINCARE 60GR X 48 PCS"/>
    <s v="Lama"/>
    <e v="#VALUE!"/>
    <s v="Aktif"/>
    <s v="IDR"/>
    <s v="33462790060"/>
    <s v="60GR"/>
    <m/>
    <m/>
    <s v="KRT"/>
    <s v="GD01"/>
    <n v="11611"/>
    <n v="11612"/>
    <m/>
    <n v="1"/>
    <m/>
  </r>
  <r>
    <s v="R1021107010010"/>
    <m/>
    <s v="SOAP 3SP SKC 48PCS X 100GR&quot;3180048&quot;DBS318"/>
    <x v="148"/>
    <n v="0"/>
    <s v="DETOLIDBS SKC 100SPX144B"/>
    <x v="0"/>
    <s v="SOAP 3SP SKC 48PCS X 100GR&quot;3180048&quot;DBS318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180048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1800480100"/>
    <s v="100GR"/>
    <m/>
    <m/>
    <s v="KRT"/>
    <s v="GD01"/>
    <n v="11611"/>
    <n v="11612"/>
    <m/>
    <n v="1"/>
    <m/>
  </r>
  <r>
    <s v="R1021107010010"/>
    <m/>
    <s v="SOAP 3SP SKC 48PCS X 100GR&quot;3180048&quot;DBS318"/>
    <x v="149"/>
    <n v="0"/>
    <s v="DETOLIDBS(3X100G)+100G SKC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241033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2410330100"/>
    <s v="100GR"/>
    <m/>
    <m/>
    <s v="KRT"/>
    <s v="GD01"/>
    <n v="11611"/>
    <n v="11612"/>
    <m/>
    <n v="1"/>
    <m/>
  </r>
  <r>
    <s v="R1021107010010"/>
    <m/>
    <s v="SOAP 3SP SKC 48PCS X 100GR&quot;3180048&quot;DBS318"/>
    <x v="150"/>
    <n v="0"/>
    <s v="DETOLIDBSPROSKR 100SPX144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33751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3375120100"/>
    <s v="100GR"/>
    <m/>
    <m/>
    <s v="KRT"/>
    <s v="GD01"/>
    <n v="11611"/>
    <n v="11612"/>
    <m/>
    <n v="1"/>
    <m/>
  </r>
  <r>
    <s v="R1021107010010"/>
    <m/>
    <s v="SOAP 3SP SKC 48PCS X 100GR&quot;3180048&quot;DBS318"/>
    <x v="151"/>
    <n v="0"/>
    <s v="DETOLIDSKC 100 3SP 144JM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08898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0889800100"/>
    <s v="100GR"/>
    <m/>
    <m/>
    <s v="KRT"/>
    <s v="GD01"/>
    <n v="11611"/>
    <n v="11612"/>
    <m/>
    <n v="1"/>
    <m/>
  </r>
  <r>
    <s v="R1021107010010"/>
    <m/>
    <s v="SOAP 3SP SKC 48PCS X 100GR&quot;3180048&quot;DBS318"/>
    <x v="152"/>
    <n v="0"/>
    <s v="DETOLIDSKC105 3SP 144ZS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06091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0609100100"/>
    <s v="100GR"/>
    <m/>
    <m/>
    <s v="KRT"/>
    <s v="GD01"/>
    <n v="11611"/>
    <n v="11612"/>
    <m/>
    <n v="1"/>
    <m/>
  </r>
  <r>
    <s v="R1021107010010"/>
    <m/>
    <s v="SOAP 3SP SKC 48PCS X 100GR&quot;3180048&quot;DBS318"/>
    <x v="153"/>
    <n v="0"/>
    <s v="DETOLIDSKINC 3X105G+105G?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05960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0596000100"/>
    <s v="100GR"/>
    <m/>
    <m/>
    <s v="KRT"/>
    <s v="GD01"/>
    <n v="11611"/>
    <n v="11612"/>
    <m/>
    <n v="1"/>
    <m/>
  </r>
  <r>
    <s v="R1021107010010"/>
    <m/>
    <s v="SOAP 3SP SKC 48PCS X 100GR&quot;3180048&quot;DBS318"/>
    <x v="154"/>
    <n v="0"/>
    <s v="Dettol DAS 3SP 105gr Skincare + VP30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046060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0460600100"/>
    <s v="100GR"/>
    <m/>
    <m/>
    <s v="KRT"/>
    <s v="GD01"/>
    <n v="11611"/>
    <n v="11612"/>
    <m/>
    <n v="1"/>
    <m/>
  </r>
  <r>
    <s v="R1021107010010"/>
    <m/>
    <s v="SOAP 3SP SKC 48PCS X 100GR&quot;3180048&quot;DBS318"/>
    <x v="155"/>
    <n v="0"/>
    <s v="Dettol DAS 3SP 105gr Skincare NSAN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s v="ID8195053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ID8195053M0100"/>
    <s v="100GR"/>
    <m/>
    <m/>
    <s v="KRT"/>
    <s v="GD01"/>
    <n v="11611"/>
    <n v="11612"/>
    <m/>
    <n v="1"/>
    <m/>
  </r>
  <r>
    <s v="R1021107010010"/>
    <m/>
    <s v="SOAP 3SP SKC 48PCS X 100GR&quot;3180048&quot;DBS318"/>
    <x v="156"/>
    <n v="0"/>
    <s v="Dettol DAS 3SP 105gr Skincare NZEN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031517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0315170100"/>
    <s v="100GR"/>
    <m/>
    <m/>
    <s v="KRT"/>
    <s v="GD01"/>
    <n v="11611"/>
    <n v="11612"/>
    <m/>
    <n v="1"/>
    <m/>
  </r>
  <r>
    <s v="R1021107010010"/>
    <m/>
    <s v="SOAP 3SP SKC 48PCS X 100GR&quot;3180048&quot;DBS318"/>
    <x v="157"/>
    <n v="0"/>
    <s v="Dettol DAS 3SP 105gr Skincare+CC80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n v="3040224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30402240100"/>
    <s v="100GR"/>
    <m/>
    <m/>
    <s v="KRT"/>
    <s v="GD01"/>
    <n v="11611"/>
    <n v="11612"/>
    <m/>
    <n v="1"/>
    <m/>
  </r>
  <r>
    <s v="R1021107010010"/>
    <m/>
    <s v="SOAP 3SP SKC 48PCS X 100GR&quot;3180048&quot;DBS318"/>
    <x v="158"/>
    <n v="0"/>
    <s v="Dettol DAS 3SP 110gr Skincare COR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s v="ID8101175M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ID8101175M0100"/>
    <s v="100GR"/>
    <m/>
    <m/>
    <s v="KRT"/>
    <s v="GD01"/>
    <n v="11611"/>
    <n v="11612"/>
    <m/>
    <n v="1"/>
    <m/>
  </r>
  <r>
    <s v="R1021107010010"/>
    <m/>
    <s v="SOAP 3SP SKC 48PCS X 100GR&quot;3180048&quot;DBS318"/>
    <x v="159"/>
    <n v="0"/>
    <s v="Dettol DAS 3SP 110gr Skincare COR + DBW 100ml Skc"/>
    <x v="0"/>
    <s v=""/>
    <n v="8993560025205"/>
    <x v="0"/>
    <s v="DETTOL BODY SOAP"/>
    <s v="R1021"/>
    <x v="28"/>
    <n v="14"/>
    <s v="RB DETTOL BODY SOAP 3SP SKINCARE 100GR X 48 PCS"/>
    <n v="47"/>
    <s v="RB"/>
    <s v="R1"/>
    <s v="DETTOL"/>
    <s v="02"/>
    <s v="BODY SOAP"/>
    <n v="1"/>
    <s v="3SP"/>
    <s v="1"/>
    <s v="SKINCARE"/>
    <s v="07"/>
    <s v="100GR"/>
    <s v="0100"/>
    <s v="PCS"/>
    <n v="1"/>
    <m/>
    <n v="0"/>
    <m/>
    <m/>
    <m/>
    <n v="0"/>
    <n v="48"/>
    <s v="ID8166032"/>
    <m/>
    <n v="16012.5"/>
    <n v="768600"/>
    <n v="17773.875"/>
    <n v="853146.00000000012"/>
    <n v="17500"/>
    <n v="840000"/>
    <n v="19425"/>
    <n v="932400.00000000012"/>
    <n v="17500"/>
    <n v="840000"/>
    <n v="19425"/>
    <n v="932400"/>
    <n v="8.5000000000000006E-2"/>
    <n v="1487.5"/>
    <n v="8.5000000000000006E-2"/>
    <m/>
    <s v="RB DETTOL BODY SOAP 3SP SKINCARE 100GR X 48 PCS"/>
    <s v="Lama"/>
    <e v="#VALUE!"/>
    <s v="Aktif"/>
    <s v="IDR"/>
    <s v="ID81660320100"/>
    <s v="100GR"/>
    <m/>
    <m/>
    <s v="KRT"/>
    <s v="GD01"/>
    <n v="11611"/>
    <n v="11612"/>
    <m/>
    <n v="1"/>
    <m/>
  </r>
  <r>
    <s v="R1021107010011"/>
    <m/>
    <s v="SOAP 3SP SKC 48PCS X 100GR&quot;3180048&quot;DBS318"/>
    <x v="160"/>
    <n v="0"/>
    <s v="DETOLIDBSPROSKR100G 3+1X144"/>
    <x v="2"/>
    <s v=""/>
    <n v="8993560025205"/>
    <x v="0"/>
    <s v="DETTOL BODY SOAP"/>
    <s v="R1021"/>
    <x v="29"/>
    <n v="14"/>
    <s v="RB DETTOL BODY SOAP 3SP SKINCARE 100GR X 36 PCS 3+1"/>
    <n v="51"/>
    <s v="RB"/>
    <s v="R1"/>
    <s v="DETTOL"/>
    <s v="02"/>
    <s v="BODY SOAP"/>
    <n v="1"/>
    <s v="3SP"/>
    <s v="1"/>
    <s v="SKINCARE"/>
    <s v="07"/>
    <s v="100GR"/>
    <s v="0100"/>
    <s v="PCS"/>
    <n v="1"/>
    <s v="3+1"/>
    <n v="1"/>
    <m/>
    <m/>
    <m/>
    <n v="0"/>
    <n v="36"/>
    <n v="3337515"/>
    <m/>
    <n v="17593.696249999997"/>
    <n v="633373.06499999994"/>
    <n v="19529.0028375"/>
    <n v="703044.10215000005"/>
    <n v="19228.083333333332"/>
    <n v="692211"/>
    <n v="21343.172500000001"/>
    <n v="768354.21000000008"/>
    <n v="17500"/>
    <n v="630000"/>
    <n v="19425"/>
    <n v="699300"/>
    <n v="8.5000000000000089E-2"/>
    <n v="-93.696249999997235"/>
    <n v="-5.3540714285712707E-3"/>
    <m/>
    <n v="0"/>
    <s v="Lama"/>
    <s v="Sama"/>
    <s v="Aktif"/>
    <s v="IDR"/>
    <s v="33375150100"/>
    <s v="100GR"/>
    <m/>
    <m/>
    <s v="KRT"/>
    <s v="GD01"/>
    <n v="11611"/>
    <n v="11612"/>
    <m/>
    <n v="1"/>
    <m/>
  </r>
  <r>
    <s v="R1021109010011"/>
    <m/>
    <s v="SOAP NEW HK SKC 144PCS X 100GR&quot;3226054&quot;DBS233"/>
    <x v="161"/>
    <n v="0"/>
    <s v="DETOLIDBS SKC 100G 3+1 X36"/>
    <x v="2"/>
    <s v="SOAP 3SP SKINCARE 36X100GR PCS 3+1&quot;3327357&quot;3303385"/>
    <n v="8993560025083"/>
    <x v="0"/>
    <s v="DETTOL BODY SOAP"/>
    <s v="R1021"/>
    <x v="30"/>
    <n v="14"/>
    <s v="RB DETTOL BODY SOAP 3SP SKINCARE 100GR X 36 PCS 3+1"/>
    <n v="51"/>
    <s v="RB"/>
    <s v="R1"/>
    <s v="DETTOL"/>
    <s v="02"/>
    <s v="BODY SOAP"/>
    <n v="1"/>
    <s v="3SP"/>
    <s v="1"/>
    <s v="SKINCARE"/>
    <s v="09"/>
    <s v="100GR"/>
    <s v="0100"/>
    <s v="PCS"/>
    <n v="1"/>
    <s v="3+1"/>
    <n v="1"/>
    <m/>
    <m/>
    <m/>
    <n v="0"/>
    <n v="36"/>
    <n v="3327357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273570100"/>
    <s v="100GR"/>
    <m/>
    <m/>
    <s v="KRT"/>
    <s v="GD01"/>
    <n v="11611"/>
    <n v="11612"/>
    <m/>
    <n v="1"/>
    <m/>
  </r>
  <r>
    <s v="R1021201010010"/>
    <m/>
    <s v="SOAP NEW HK A.VERA 144PCS X 100GR&quot;3231609&quot;DBS236"/>
    <x v="162"/>
    <n v="0"/>
    <s v="DETOLIDBS ALOE 100 HK 144BB"/>
    <x v="1"/>
    <s v="SOAP NEW HK A.VERA 144PCS X 100GR&quot;3231609&quot;DBS236"/>
    <n v="8993560025465"/>
    <x v="0"/>
    <s v="DETTOL BODY SOAP"/>
    <s v="R1021"/>
    <x v="31"/>
    <n v="14"/>
    <s v="RB DETTOL BODY SOAP HK ALOE VERA 100GR X 144 PCS"/>
    <n v="48"/>
    <s v="RB"/>
    <s v="R1"/>
    <s v="DETTOL"/>
    <s v="02"/>
    <s v="BODY SOAP"/>
    <n v="1"/>
    <s v="HK"/>
    <s v="2"/>
    <s v="ALOE VERA"/>
    <s v="01"/>
    <s v="100GR"/>
    <s v="0100"/>
    <s v="PCS"/>
    <n v="1"/>
    <m/>
    <n v="0"/>
    <m/>
    <m/>
    <m/>
    <n v="0"/>
    <n v="144"/>
    <n v="323160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ALOE VERA 100GR X 144 PCS"/>
    <s v="Lama"/>
    <e v="#VALUE!"/>
    <s v="Aktif"/>
    <s v="IDR"/>
    <s v="32316090100"/>
    <s v="100GR"/>
    <m/>
    <m/>
    <s v="KRT"/>
    <s v="GD01"/>
    <n v="11611"/>
    <n v="11612"/>
    <m/>
    <n v="1"/>
    <m/>
  </r>
  <r>
    <s v="R1021201010010"/>
    <m/>
    <s v="SOAP NEW HK A.VERA 144PCS X 100GR&quot;3231609&quot;DBS236"/>
    <x v="163"/>
    <n v="0"/>
    <s v="DETOLIDALOE 100 HK 144JM"/>
    <x v="1"/>
    <s v="SOAP HK A.VERA 144PCS X 100GR&quot;3139842&quot;DBS218"/>
    <n v="8993560025465"/>
    <x v="0"/>
    <s v="DETTOL BODY SOAP"/>
    <s v="R1021"/>
    <x v="31"/>
    <n v="14"/>
    <s v="RB DETTOL BODY SOAP HK ALOE VERA 100GR X 144 PCS"/>
    <n v="48"/>
    <s v="RB"/>
    <s v="R1"/>
    <s v="DETTOL"/>
    <s v="02"/>
    <s v="BODY SOAP"/>
    <n v="1"/>
    <s v="HK"/>
    <s v="2"/>
    <s v="ALOE VERA"/>
    <s v="01"/>
    <s v="100GR"/>
    <s v="0100"/>
    <s v="PCS"/>
    <n v="1"/>
    <m/>
    <n v="0"/>
    <m/>
    <m/>
    <m/>
    <n v="0"/>
    <n v="144"/>
    <n v="3139842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ALOE VERA 100GR X 144 PCS"/>
    <s v="Lama"/>
    <e v="#VALUE!"/>
    <s v="Aktif"/>
    <s v="IDR"/>
    <s v="31398420100"/>
    <s v="100GR"/>
    <m/>
    <m/>
    <s v="KRT"/>
    <s v="GD01"/>
    <n v="11611"/>
    <n v="11612"/>
    <m/>
    <n v="1"/>
    <m/>
  </r>
  <r>
    <s v="R1021201010010"/>
    <m/>
    <s v="SOAP NEW HK A.VERA 144PCS X 100GR&quot;3231609&quot;DBS236"/>
    <x v="164"/>
    <n v="0"/>
    <s v="DETOLIDBS ALOE 100HKX144B"/>
    <x v="1"/>
    <s v=""/>
    <n v="8993560025465"/>
    <x v="0"/>
    <s v="DETTOL BODY SOAP"/>
    <s v="R1021"/>
    <x v="31"/>
    <n v="14"/>
    <s v="RB DETTOL BODY SOAP HK ALOE VERA 100GR X 144 PCS"/>
    <n v="48"/>
    <s v="RB"/>
    <s v="R1"/>
    <s v="DETTOL"/>
    <s v="02"/>
    <s v="BODY SOAP"/>
    <n v="1"/>
    <s v="HK"/>
    <s v="2"/>
    <s v="ALOE VERA"/>
    <s v="01"/>
    <s v="100GR"/>
    <s v="0100"/>
    <s v="PCS"/>
    <n v="1"/>
    <m/>
    <n v="0"/>
    <m/>
    <m/>
    <m/>
    <n v="0"/>
    <n v="144"/>
    <n v="316691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ALOE VERA 100GR X 144 PCS"/>
    <s v="Lama"/>
    <e v="#VALUE!"/>
    <s v="Aktif"/>
    <s v="IDR"/>
    <s v="31669140100"/>
    <s v="100GR"/>
    <m/>
    <m/>
    <s v="KRT"/>
    <s v="GD01"/>
    <n v="11611"/>
    <n v="11612"/>
    <m/>
    <n v="1"/>
    <m/>
  </r>
  <r>
    <s v="R1021201010010"/>
    <m/>
    <s v="SOAP NEW HK A.VERA 144PCS X 100GR&quot;3231609&quot;DBS236"/>
    <x v="165"/>
    <n v="0"/>
    <s v="DETOLIDBSALOE105G HK 144"/>
    <x v="1"/>
    <s v=""/>
    <n v="8993560025465"/>
    <x v="0"/>
    <s v="DETTOL BODY SOAP"/>
    <s v="R1021"/>
    <x v="31"/>
    <n v="14"/>
    <s v="RB DETTOL BODY SOAP HK ALOE VERA 100GR X 144 PCS"/>
    <n v="48"/>
    <s v="RB"/>
    <s v="R1"/>
    <s v="DETTOL"/>
    <s v="02"/>
    <s v="BODY SOAP"/>
    <n v="1"/>
    <s v="HK"/>
    <s v="2"/>
    <s v="ALOE VERA"/>
    <s v="01"/>
    <s v="100GR"/>
    <s v="0100"/>
    <s v="PCS"/>
    <n v="1"/>
    <m/>
    <n v="0"/>
    <m/>
    <m/>
    <m/>
    <n v="0"/>
    <n v="144"/>
    <n v="3087066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ALOE VERA 100GR X 144 PCS"/>
    <s v="Lama"/>
    <e v="#VALUE!"/>
    <s v="Aktif"/>
    <s v="IDR"/>
    <s v="30870660100"/>
    <s v="100GR"/>
    <m/>
    <m/>
    <s v="KRT"/>
    <s v="GD01"/>
    <n v="11611"/>
    <n v="11612"/>
    <m/>
    <n v="1"/>
    <m/>
  </r>
  <r>
    <s v="R1021201010010"/>
    <m/>
    <s v="SOAP NEW HK A.VERA 144PCS X 100GR&quot;3231609&quot;DBS236"/>
    <x v="166"/>
    <n v="0"/>
    <s v="DETOLIDBSPROALO 100HKX144"/>
    <x v="1"/>
    <s v=""/>
    <n v="8993560025465"/>
    <x v="0"/>
    <s v="DETTOL BODY SOAP"/>
    <s v="R1021"/>
    <x v="31"/>
    <n v="14"/>
    <s v="RB DETTOL BODY SOAP HK ALOE VERA 100GR X 144 PCS"/>
    <n v="48"/>
    <s v="RB"/>
    <s v="R1"/>
    <s v="DETTOL"/>
    <s v="02"/>
    <s v="BODY SOAP"/>
    <n v="1"/>
    <s v="HK"/>
    <s v="2"/>
    <s v="ALOE VERA"/>
    <s v="01"/>
    <s v="100GR"/>
    <s v="0100"/>
    <s v="PCS"/>
    <n v="1"/>
    <m/>
    <n v="0"/>
    <m/>
    <m/>
    <m/>
    <n v="0"/>
    <n v="144"/>
    <n v="333911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ALOE VERA 100GR X 144 PCS"/>
    <s v="Lama"/>
    <e v="#VALUE!"/>
    <s v="Aktif"/>
    <s v="IDR"/>
    <s v="33391190100"/>
    <s v="100GR"/>
    <m/>
    <m/>
    <s v="KRT"/>
    <s v="GD01"/>
    <n v="11611"/>
    <n v="11612"/>
    <m/>
    <n v="1"/>
    <m/>
  </r>
  <r>
    <s v="R1021201010011"/>
    <m/>
    <s v="SOAP NEW HK A.VERA 144PCS X 100GR&quot;3231609&quot;DBS236"/>
    <x v="167"/>
    <n v="0"/>
    <s v="DETOLIDBSALO 100G 3+1X144"/>
    <x v="2"/>
    <s v=""/>
    <n v="8993560025465"/>
    <x v="0"/>
    <s v="DETTOL BODY SOAP"/>
    <s v="R1021"/>
    <x v="32"/>
    <n v="14"/>
    <s v="RB DETTOL BODY SOAP HK ALOE VERA 100GR X 36 PCS 3+1"/>
    <n v="51"/>
    <s v="RB"/>
    <s v="R1"/>
    <s v="DETTOL"/>
    <s v="02"/>
    <s v="BODY SOAP"/>
    <n v="1"/>
    <s v="HK"/>
    <s v="2"/>
    <s v="ALOE VERA"/>
    <s v="01"/>
    <s v="100GR"/>
    <s v="0100"/>
    <s v="PCS"/>
    <n v="1"/>
    <s v="3+1"/>
    <n v="1"/>
    <m/>
    <m/>
    <m/>
    <n v="0"/>
    <n v="36"/>
    <n v="3303382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82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68"/>
    <n v="0"/>
    <s v="DETOLIDBS COOL 100HKX144BB"/>
    <x v="1"/>
    <s v="SOAP NEW HK COOL 144PCS X 100GR&quot;3226051&quot;DBS229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322605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3226051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69"/>
    <n v="0"/>
    <s v="DETOLIDCOOL 100 HK 144JM"/>
    <x v="1"/>
    <s v="SOAP HK COOL 144PCS X 100GR&quot;3087453&quot;DBS204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308745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3087453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0"/>
    <n v="0"/>
    <s v="DETOLIDBS COOL 100HKX144B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3166928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3166928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1"/>
    <n v="0"/>
    <s v="DETOLIDBS COOL 100HKX144JOL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3171287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3171287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2"/>
    <n v="0"/>
    <s v="DETOLIDBSCOL105G HK 144ZS2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307264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3072649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3"/>
    <n v="0"/>
    <s v="DETOLIDCOL105G HK 144ZS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306031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3060313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4"/>
    <n v="0"/>
    <s v="Dettol DAS 3SP 105gr Cool COR + DBW 100ml Skc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816603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8166034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5"/>
    <n v="0"/>
    <s v="Dettol DAS HK 105gr Cool NSAN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8195120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8195120M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6"/>
    <n v="0"/>
    <s v="Dettol DAS HK 105gr Cool NSAN B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304228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3042283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7"/>
    <n v="0"/>
    <s v="Dettol DAS HK 105gr Cool NSAN B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3031557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3031557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8"/>
    <n v="0"/>
    <s v="Dettol DAS HK 110gr Cool COR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8096565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8096565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79"/>
    <n v="0"/>
    <s v="Dettol DAS HK 110gr Cool COR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8096565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8096565M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80"/>
    <n v="0"/>
    <s v="Dettol DAS HK 110gr Cool SANT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034383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0343839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81"/>
    <n v="0"/>
    <s v="Dettol DAS HK 110gr Cool SANT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0343839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0343839M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82"/>
    <n v="0"/>
    <s v="Dettol DAS HK 110gr Cool ZEN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808672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8086721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83"/>
    <n v="0"/>
    <s v="Dettol DAS HK 110gr Cool ZEN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8086721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8086721M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84"/>
    <n v="0"/>
    <s v="Dettol DAS NHK 110gr Cool COR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n v="8201505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82015050100"/>
    <s v="100GR"/>
    <m/>
    <m/>
    <s v="KRT"/>
    <s v="GD01"/>
    <n v="11611"/>
    <n v="11612"/>
    <m/>
    <n v="1"/>
    <m/>
  </r>
  <r>
    <s v="R1021202010010"/>
    <m/>
    <s v="SOAP NEW HK COOL 144PCS X 100GR&quot;3226051&quot;DBS229"/>
    <x v="185"/>
    <n v="0"/>
    <s v="Dettol DAS NHK 110gr Cool COR"/>
    <x v="1"/>
    <s v=""/>
    <n v="8993560025007"/>
    <x v="0"/>
    <s v="DETTOL BODY SOAP"/>
    <s v="R1021"/>
    <x v="33"/>
    <n v="14"/>
    <s v="RB DETTOL BODY SOAP HK COOL 100GR X 144 PCS"/>
    <n v="43"/>
    <s v="RB"/>
    <s v="R1"/>
    <s v="DETTOL"/>
    <s v="02"/>
    <s v="BODY SOAP"/>
    <n v="1"/>
    <s v="HK"/>
    <s v="2"/>
    <s v="COOL"/>
    <s v="02"/>
    <s v="100GR"/>
    <s v="0100"/>
    <s v="PCS"/>
    <n v="1"/>
    <m/>
    <n v="0"/>
    <m/>
    <m/>
    <m/>
    <n v="0"/>
    <n v="144"/>
    <s v="ID8201505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COOL 100GR X 144 PCS"/>
    <s v="Lama"/>
    <e v="#VALUE!"/>
    <s v="Aktif"/>
    <s v="IDR"/>
    <s v="ID8201505M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86"/>
    <n v="0"/>
    <s v="DETOLIDBS FRSH 100HKX144BB"/>
    <x v="1"/>
    <s v="SOAP NEW HK FRSH 144PCS X 100GR&quot;3226039&quot;DBS230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n v="322603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3226039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87"/>
    <n v="0"/>
    <s v="DETOLIDBS FRSH 100HKX144B"/>
    <x v="1"/>
    <s v="SOAP HK NEW FRESH 144PCS X 100GR&quot;3170949&quot;DBS221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n v="317094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3170949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88"/>
    <n v="0"/>
    <s v="DETOLIDFRSH 100 HK 144JM"/>
    <x v="1"/>
    <s v="SOAP HK FRESH 144PCS X 100GR&quot;3087587&quot;DBS206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n v="3087587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3087587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89"/>
    <n v="0"/>
    <s v="DETOLIDBSFRS105G HK 144ZS2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n v="3072650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3072650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0"/>
    <n v="0"/>
    <s v="DETOLIDFRS105G HK 144ZS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n v="3060222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3060222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1"/>
    <n v="0"/>
    <s v="Dettol DAS HK 105gr Fresh NZEN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n v="3031555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3031555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2"/>
    <n v="0"/>
    <s v="Dettol DAS HK 105gr Fresh NZEN B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n v="3042265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3042265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3"/>
    <n v="0"/>
    <s v="Dettol DAS HK 105gr FreshNSAN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s v="ID8195108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ID8195108M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4"/>
    <n v="0"/>
    <s v="Dettol DAS HK 110gr Fresh COR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s v="ID8096567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ID8096567M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5"/>
    <n v="0"/>
    <s v="Dettol DAS HK 110gr Fresh SANT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s v="ID034384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ID0343841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6"/>
    <n v="0"/>
    <s v="Dettol DAS HK 110gr Fresh SANT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s v="ID0343841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ID0343841M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7"/>
    <n v="0"/>
    <s v="Dettol DAS HK 110gr Fresh ZEN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s v="ID8086718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ID8086718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8"/>
    <n v="0"/>
    <s v="Dettol DAS HK 110gr Fresh ZEN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s v="ID8086718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ID8086718M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199"/>
    <n v="0"/>
    <s v="Dettol DAS NHK 110gr Fresh COR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n v="820150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82015040100"/>
    <s v="100GR"/>
    <m/>
    <m/>
    <s v="KRT"/>
    <s v="GD01"/>
    <n v="11611"/>
    <n v="11612"/>
    <m/>
    <n v="1"/>
    <m/>
  </r>
  <r>
    <s v="R1021203010010"/>
    <m/>
    <s v="SOAP NEW HK FRSH 144PCS X 100GR&quot;3226039&quot;DBS230"/>
    <x v="200"/>
    <n v="0"/>
    <s v="Dettol DAS NHK 110gr Fresh COR"/>
    <x v="1"/>
    <s v=""/>
    <n v="8993560025021"/>
    <x v="0"/>
    <s v="DETTOL BODY SOAP"/>
    <s v="R1021"/>
    <x v="34"/>
    <n v="14"/>
    <s v="RB DETTOL BODY SOAP HK FRESH 100GR X 144 PCS"/>
    <n v="44"/>
    <s v="RB"/>
    <s v="R1"/>
    <s v="DETTOL"/>
    <s v="02"/>
    <s v="BODY SOAP"/>
    <n v="1"/>
    <s v="HK"/>
    <s v="2"/>
    <s v="FRESH"/>
    <s v="03"/>
    <s v="100GR"/>
    <s v="0100"/>
    <s v="PCS"/>
    <n v="1"/>
    <m/>
    <n v="0"/>
    <m/>
    <m/>
    <m/>
    <n v="0"/>
    <n v="144"/>
    <s v="ID8201504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FRESH 100GR X 144 PCS"/>
    <s v="Lama"/>
    <e v="#VALUE!"/>
    <s v="Aktif"/>
    <s v="IDR"/>
    <s v="ID8201504M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1"/>
    <n v="0"/>
    <s v="DETOLIDBS INV 100HKX144BB"/>
    <x v="1"/>
    <s v="SOAP NEW HK INV 144PCS X 100GR&quot;3226040&quot;DBS235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3226040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3226040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2"/>
    <n v="0"/>
    <s v="DETOLIDBS INV 100HKX144B"/>
    <x v="1"/>
    <s v="SOAP HK INVIGRT 144PCS X 100GR&quot;3166903&quot;DBS217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316690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3166903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3"/>
    <n v="0"/>
    <s v="DETOLIDACT105G HK 144ZS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306031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3060319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4"/>
    <n v="0"/>
    <s v="DETOLIDBS ACT 100 HK 144JM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3088965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3088965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5"/>
    <n v="0"/>
    <s v="DETOLIDBS ACT 100HKX144B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3175587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3175587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6"/>
    <n v="0"/>
    <s v="DETOLIDBSACT105G HK 144ZS2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3072660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3072660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7"/>
    <n v="0"/>
    <s v="Dettol DAS HK 105gr Active NSAN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s v="ID8195076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ID8195076M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8"/>
    <n v="0"/>
    <s v="Dettol DAS HK 105gr Active NZEN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3032585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3032585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09"/>
    <n v="0"/>
    <s v="Dettol DAS HK 105gr Active NZEN B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304227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3042271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10"/>
    <n v="0"/>
    <s v="Dettol DAS HK 110gr Active COR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s v="ID8096559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ID8096559M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11"/>
    <n v="0"/>
    <s v="Dettol DAS HK 110gr Active SANT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s v="ID0343835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ID0343835M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12"/>
    <n v="0"/>
    <s v="Dettol DAS HK 110gr Active ZEN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s v="ID8086707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ID8086707M0100"/>
    <s v="100GR"/>
    <m/>
    <m/>
    <s v="KRT"/>
    <s v="GD01"/>
    <n v="11611"/>
    <n v="11612"/>
    <m/>
    <n v="1"/>
    <m/>
  </r>
  <r>
    <s v="R1021204010010"/>
    <m/>
    <s v="SOAP NEW HK INV 144PCS X 100GR&quot;3226040&quot;DBS235"/>
    <x v="213"/>
    <n v="0"/>
    <s v="Dettol DAS NHK 110gr Active COR"/>
    <x v="1"/>
    <s v=""/>
    <n v="8993560024642"/>
    <x v="0"/>
    <s v="DETTOL BODY SOAP"/>
    <s v="R1021"/>
    <x v="35"/>
    <n v="14"/>
    <s v="RB DETTOL BODY SOAP HK INVIGORATE 100GR X 144 PCS"/>
    <n v="49"/>
    <s v="RB"/>
    <s v="R1"/>
    <s v="DETTOL"/>
    <s v="02"/>
    <s v="BODY SOAP"/>
    <n v="1"/>
    <s v="HK"/>
    <s v="2"/>
    <s v="INVIGORATE"/>
    <s v="04"/>
    <s v="100GR"/>
    <s v="0100"/>
    <s v="PCS"/>
    <n v="1"/>
    <m/>
    <n v="0"/>
    <m/>
    <m/>
    <m/>
    <n v="0"/>
    <n v="144"/>
    <n v="8203478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INVIGORATE 100GR X 144 PCS"/>
    <s v="Lama"/>
    <e v="#VALUE!"/>
    <s v="Aktif"/>
    <s v="IDR"/>
    <s v="82034780100"/>
    <s v="100GR"/>
    <m/>
    <m/>
    <s v="KRT"/>
    <s v="GD01"/>
    <n v="11611"/>
    <n v="11612"/>
    <m/>
    <n v="1"/>
    <m/>
  </r>
  <r>
    <s v="R1021204010011"/>
    <m/>
    <s v="SOAP NEW HK INV 144PCS X 100GR&quot;3226040&quot;DBS235"/>
    <x v="214"/>
    <n v="0"/>
    <s v="DETOLIDBSINV 100G 3+1X144"/>
    <x v="2"/>
    <s v=""/>
    <n v="8993560024642"/>
    <x v="0"/>
    <s v="DETTOL BODY SOAP"/>
    <s v="R1021"/>
    <x v="36"/>
    <n v="14"/>
    <s v="RB DETTOL BODY SOAP HK INVIGORATE 100GR X 36 PCS 3+1"/>
    <n v="52"/>
    <s v="RB"/>
    <s v="R1"/>
    <s v="DETTOL"/>
    <s v="02"/>
    <s v="BODY SOAP"/>
    <n v="1"/>
    <s v="HK"/>
    <s v="2"/>
    <s v="INVIGORATE"/>
    <s v="04"/>
    <s v="100GR"/>
    <s v="0100"/>
    <s v="PCS"/>
    <n v="1"/>
    <s v="3+1"/>
    <n v="1"/>
    <m/>
    <m/>
    <m/>
    <n v="0"/>
    <n v="36"/>
    <n v="3303381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81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15"/>
    <n v="0"/>
    <s v="DETOLIDBS LAST 100HKX144BB"/>
    <x v="1"/>
    <s v="SOAP NEW HK LASTING 144PCS X 100GR&quot;3226053&quot;DBS231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n v="322605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3226053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16"/>
    <n v="0"/>
    <s v="DETOLIDBS LAST 100HKX144B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n v="316694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3166943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17"/>
    <n v="0"/>
    <s v="DETOLIDBSLAS105G HK 144ZS2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n v="3072652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3072652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18"/>
    <n v="0"/>
    <s v="DETOLIDLAS105G HK 144ZS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n v="3060666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3060666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19"/>
    <n v="0"/>
    <s v="DETOLIDLAST 100 HK 144JM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n v="3087595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3087595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20"/>
    <n v="0"/>
    <s v="Dettol DAS HK 105gr Lasting Fresh NSAN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s v="ID8195067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ID8195067M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21"/>
    <n v="0"/>
    <s v="Dettol DAS HK 105gr Lasting Fresh NZEN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n v="303155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3031553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22"/>
    <n v="0"/>
    <s v="Dettol DAS HK 105gr Lastingfresh COR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n v="304226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3042269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23"/>
    <n v="0"/>
    <s v="Dettol DAS HK 110gr Lasting Fresh COR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s v="ID8162952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ID8162952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24"/>
    <n v="0"/>
    <s v="Dettol DAS HK 110gr Lasting Fresh COR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s v="ID8162952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ID8162952M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25"/>
    <n v="0"/>
    <s v="Dettol DAS NHK 110gr Lasting Fresh COR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n v="8201502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8201502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26"/>
    <n v="0"/>
    <s v="Dettol DAS NHK 110gr Lasting Fresh COR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s v="ID8201502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ID8201502M0100"/>
    <s v="100GR"/>
    <m/>
    <m/>
    <s v="KRT"/>
    <s v="GD01"/>
    <n v="11611"/>
    <n v="11612"/>
    <m/>
    <n v="1"/>
    <m/>
  </r>
  <r>
    <s v="R1021205010010"/>
    <m/>
    <s v="SOAP NEW HK LASTING 144PCS X 100GR&quot;3226053&quot;DBS231"/>
    <x v="227"/>
    <n v="0"/>
    <s v="Dettol DAS NHK 70gr Lasting Fresh COR"/>
    <x v="1"/>
    <s v=""/>
    <n v="8993560025236"/>
    <x v="0"/>
    <s v="DETTOL BODY SOAP"/>
    <s v="R1021"/>
    <x v="37"/>
    <n v="14"/>
    <s v="RB DETTOL BODY SOAP HK LASTING 100GR X 144 PCS"/>
    <n v="46"/>
    <s v="RB"/>
    <s v="R1"/>
    <s v="DETTOL"/>
    <s v="02"/>
    <s v="BODY SOAP"/>
    <n v="1"/>
    <s v="HK"/>
    <s v="2"/>
    <s v="LASTING"/>
    <s v="05"/>
    <s v="100GR"/>
    <s v="0100"/>
    <s v="PCS"/>
    <n v="1"/>
    <m/>
    <n v="0"/>
    <m/>
    <m/>
    <m/>
    <n v="0"/>
    <n v="144"/>
    <s v="ID8201508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LASTING 100GR X 144 PCS"/>
    <s v="Lama"/>
    <e v="#VALUE!"/>
    <s v="Aktif"/>
    <s v="IDR"/>
    <s v="ID8201508M0100"/>
    <s v="100GR"/>
    <m/>
    <m/>
    <s v="KRT"/>
    <s v="GD01"/>
    <n v="11611"/>
    <n v="11612"/>
    <m/>
    <n v="1"/>
    <m/>
  </r>
  <r>
    <s v="R1021205010011"/>
    <m/>
    <s v="SOAP NEW HK LASTING 144PCS X 100GR&quot;3226053&quot;DBS231"/>
    <x v="228"/>
    <n v="0"/>
    <s v="DETOLIDBSLAS 100G 3+1X144"/>
    <x v="2"/>
    <s v=""/>
    <n v="8993560025236"/>
    <x v="0"/>
    <s v="DETTOL BODY SOAP"/>
    <s v="R1021"/>
    <x v="38"/>
    <n v="14"/>
    <s v="RB DETTOL BODY SOAP HK LASTING 100GR X 36 PCS 3+1"/>
    <n v="49"/>
    <s v="RB"/>
    <s v="R1"/>
    <s v="DETTOL"/>
    <s v="02"/>
    <s v="BODY SOAP"/>
    <n v="1"/>
    <s v="HK"/>
    <s v="2"/>
    <s v="LASTING"/>
    <s v="05"/>
    <s v="100GR"/>
    <s v="0100"/>
    <s v="PCS"/>
    <n v="1"/>
    <s v="3+1"/>
    <n v="1"/>
    <m/>
    <m/>
    <m/>
    <n v="0"/>
    <n v="36"/>
    <n v="3303384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84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29"/>
    <n v="0"/>
    <s v="DETOLIDBS ORI 100HKX144BB"/>
    <x v="1"/>
    <s v="SOAP NEW HK ORI 144PCS X 100GR&quot;3226670&quot;DBS228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226670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226670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0"/>
    <n v="0"/>
    <s v="DETOLIDORIPRO 100 HK 144JM"/>
    <x v="1"/>
    <s v="SOAP HK ORI 144PCS X 100GR&quot;3087036&quot;DBS202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087036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087036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1"/>
    <n v="0"/>
    <s v="DETOLIDBS ORI 100HKX144B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16695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166959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2"/>
    <n v="0"/>
    <s v="DETOLIDBSORI105G HK 144RB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08329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083291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3"/>
    <n v="0"/>
    <s v="DETOLIDBSORI105G HK 144ZS2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072648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072648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4"/>
    <n v="0"/>
    <s v="DETOLIDORI 90G TRANSF HK 144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23870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238704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5"/>
    <n v="0"/>
    <s v="DETOLIDORI105G HK 144ZS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06111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061111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6"/>
    <n v="0"/>
    <s v="DETOLIDORI105G SH 135ZS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06109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061091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7"/>
    <n v="0"/>
    <s v="DETOLIDORI65G SH 135ZS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061107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061107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8"/>
    <n v="0"/>
    <s v="DETOLIDORIGINAL 100HKX144TF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224746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224746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39"/>
    <n v="0"/>
    <s v="Dettol DAS HK 105gr Original B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n v="304226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3042261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40"/>
    <n v="0"/>
    <s v="Dettol DAS HK 105gr Original NZEN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s v="ID8208588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ID8208588M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41"/>
    <n v="0"/>
    <s v="Dettol DAS HK 110gr Original CAPONE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s v="ID8046689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ID8046689M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42"/>
    <n v="0"/>
    <s v="Dettol DAS HK 110gr Original COR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s v="ID8096569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ID8096569M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43"/>
    <n v="0"/>
    <s v="Dettol DAS HK 110gr Original SANT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s v="ID0343843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ID0343843M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44"/>
    <n v="0"/>
    <s v="Dettol DAS HK 110gr Original ZEN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s v="ID8086725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ID8086725M0100"/>
    <s v="100GR"/>
    <m/>
    <m/>
    <s v="KRT"/>
    <s v="GD01"/>
    <n v="11611"/>
    <n v="11612"/>
    <m/>
    <n v="1"/>
    <m/>
  </r>
  <r>
    <s v="R1021206010010"/>
    <m/>
    <s v="SOAP NEW HK ORI 144PCS X 100GR&quot;3226670&quot;DBS228"/>
    <x v="245"/>
    <n v="0"/>
    <s v="Dettol DAS NHK 110gr Original COR"/>
    <x v="1"/>
    <s v=""/>
    <n v="8993560024987"/>
    <x v="0"/>
    <s v="DETTOL BODY SOAP"/>
    <s v="R1021"/>
    <x v="39"/>
    <n v="14"/>
    <s v="RB DETTOL BODY SOAP HK ORIGINAL 100GR X 144 PCS"/>
    <n v="47"/>
    <s v="RB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s v="ID8201506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ORIGINAL 100GR X 144 PCS"/>
    <s v="Lama"/>
    <e v="#VALUE!"/>
    <s v="Aktif"/>
    <s v="IDR"/>
    <s v="ID8201506M0100"/>
    <s v="100GR"/>
    <m/>
    <m/>
    <s v="KRT"/>
    <s v="GD01"/>
    <n v="11611"/>
    <n v="11612"/>
    <m/>
    <n v="1"/>
    <m/>
  </r>
  <r>
    <s v="R1021206010010B"/>
    <m/>
    <m/>
    <x v="246"/>
    <n v="20010010100010"/>
    <m/>
    <x v="1"/>
    <s v="SOAP NEW HK ORI 144PCS X 100GR&quot;3226670&quot;B&gt;DBS228"/>
    <m/>
    <x v="0"/>
    <s v="DETTOL BODY SOAP"/>
    <s v="R1021"/>
    <x v="40"/>
    <n v="15"/>
    <s v="RB B&gt; DETTOL BODY SOAP HK ORIGINAL 100GR X 144 PCS"/>
    <n v="50"/>
    <s v="RB B&gt;"/>
    <s v="R1"/>
    <s v="DETTOL"/>
    <s v="02"/>
    <s v="BODY SOAP"/>
    <n v="1"/>
    <s v="HK"/>
    <s v="2"/>
    <s v="ORIGINAL"/>
    <s v="06"/>
    <s v="100GR"/>
    <s v="0100"/>
    <s v="PCS"/>
    <n v="1"/>
    <m/>
    <n v="0"/>
    <m/>
    <m/>
    <m/>
    <n v="0"/>
    <n v="144"/>
    <s v="3226670B"/>
    <s v="B"/>
    <n v="5864.5735500000001"/>
    <n v="844498.59120000002"/>
    <n v="6509.6766405000008"/>
    <n v="937393.43623200012"/>
    <n v="6409.37"/>
    <n v="922949.28"/>
    <n v="7114.4007000000001"/>
    <n v="1024473.7008000001"/>
    <m/>
    <n v="0"/>
    <n v="0"/>
    <n v="0"/>
    <n v="8.4999999999999978E-2"/>
    <n v="-5864.5735500000001"/>
    <e v="#DIV/0!"/>
    <m/>
    <s v="RB B&gt; DETTOL BODY SOAP HK ORIGINAL 100GR X PCS"/>
    <s v="Lama"/>
    <e v="#VALUE!"/>
    <s v="Aktif"/>
    <s v="IDR"/>
    <s v="3226670B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47"/>
    <n v="0"/>
    <s v="DETOLIDBS RGZ 100HKX144BB"/>
    <x v="1"/>
    <s v="SOAP NEW HK RE-ENER 144PCS X 100GR&quot;3226052&quot;DBS232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n v="3226052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3226052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48"/>
    <n v="0"/>
    <s v="DETOLIDRGZ 100 HK 144JM"/>
    <x v="1"/>
    <s v="SOAP HK RE-ENER 144PCS X 100GR&quot;3088940&quot;DBS210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n v="3088940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3088940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49"/>
    <n v="0"/>
    <s v="DETOLIDBS RGZ 100HKX144B"/>
    <x v="1"/>
    <s v="SOAP HK NEW RE-ENER 144PCS X 100GR&quot;3170964&quot;DBS223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n v="317096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3170964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50"/>
    <n v="0"/>
    <s v="DETOLIDBSRGZ105G HK 144ZS2"/>
    <x v="1"/>
    <s v="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n v="307266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3072664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51"/>
    <n v="0"/>
    <s v="DETOLIDRGZ105G HK 144ZS"/>
    <x v="1"/>
    <s v="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n v="3060640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3060640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52"/>
    <n v="0"/>
    <s v="Dettol DAS HK 105gr ReEnergize NSAN"/>
    <x v="1"/>
    <s v="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s v="ID8195089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ID8195089M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53"/>
    <n v="0"/>
    <s v="Dettol DAS HK 105gr ReEnergize NZEN"/>
    <x v="1"/>
    <s v="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n v="303155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3031554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54"/>
    <n v="0"/>
    <s v="Dettol DAS HK 105gr Reenergize NZEN B"/>
    <x v="1"/>
    <s v="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n v="3042267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3042267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55"/>
    <n v="0"/>
    <s v="Dettol DAS HK 110gr ReEnergize COR"/>
    <x v="1"/>
    <s v="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s v="ID8097636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ID8097636M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56"/>
    <n v="0"/>
    <s v="Dettol DAS NHK 110gr ReEnergize COR"/>
    <x v="1"/>
    <s v="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n v="820150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82015030100"/>
    <s v="100GR"/>
    <m/>
    <m/>
    <s v="KRT"/>
    <s v="GD01"/>
    <n v="11611"/>
    <n v="11612"/>
    <m/>
    <n v="1"/>
    <m/>
  </r>
  <r>
    <s v="R1021207010010"/>
    <m/>
    <s v="SOAP NEW HK RE-ENER 144PCS X 100GR&quot;3226052&quot;DBS232"/>
    <x v="257"/>
    <n v="0"/>
    <s v="Dettol DAS NHK 110gr ReEnergize COR"/>
    <x v="1"/>
    <s v=""/>
    <n v="8993560025106"/>
    <x v="0"/>
    <s v="DETTOL BODY SOAP"/>
    <s v="R1021"/>
    <x v="41"/>
    <n v="14"/>
    <s v="RB DETTOL BODY SOAP HK RE-ENERGIZER 100GR X 144 PCS"/>
    <n v="51"/>
    <s v="RB"/>
    <s v="R1"/>
    <s v="DETTOL"/>
    <s v="02"/>
    <s v="BODY SOAP"/>
    <n v="1"/>
    <s v="HK"/>
    <s v="2"/>
    <s v="RE-ENERGIZER"/>
    <s v="07"/>
    <s v="100GR"/>
    <s v="0100"/>
    <s v="PCS"/>
    <n v="1"/>
    <m/>
    <n v="0"/>
    <m/>
    <m/>
    <m/>
    <n v="0"/>
    <n v="144"/>
    <s v="ID8201503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RE-ENERGIZER 100GR X 144 PCS"/>
    <s v="Lama"/>
    <e v="#VALUE!"/>
    <s v="Aktif"/>
    <s v="IDR"/>
    <s v="ID8201503M0100"/>
    <s v="100GR"/>
    <m/>
    <m/>
    <s v="KRT"/>
    <s v="GD01"/>
    <n v="11611"/>
    <n v="11612"/>
    <m/>
    <n v="1"/>
    <m/>
  </r>
  <r>
    <s v="R1021207010011"/>
    <m/>
    <s v="SOAP NEW HK RE-ENER 144PCS X 100GR&quot;3226052&quot;DBS232"/>
    <x v="258"/>
    <n v="0"/>
    <s v="DETOLIDBSRGZ 100G 3+1X144"/>
    <x v="2"/>
    <s v=""/>
    <n v="8993560025106"/>
    <x v="0"/>
    <s v="DETTOL BODY SOAP"/>
    <s v="R1021"/>
    <x v="42"/>
    <n v="14"/>
    <s v="RB DETTOL BODY SOAP HK RE-ENERGIZER 100GR X 36 PCS 3+1"/>
    <n v="54"/>
    <s v="RB"/>
    <s v="R1"/>
    <s v="DETTOL"/>
    <s v="02"/>
    <s v="BODY SOAP"/>
    <n v="1"/>
    <s v="HK"/>
    <s v="2"/>
    <s v="RE-ENERGIZER"/>
    <s v="07"/>
    <s v="100GR"/>
    <s v="0100"/>
    <s v="PCS"/>
    <n v="1"/>
    <s v="3+1"/>
    <n v="1"/>
    <m/>
    <m/>
    <m/>
    <n v="0"/>
    <n v="36"/>
    <n v="3303383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83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59"/>
    <n v="0"/>
    <s v="DETOLIDBS SENS 100HKX144BB"/>
    <x v="1"/>
    <s v="SOAP NEW HK SEN 144PCS X 100GR&quot;3226038&quot;DBS234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3226038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3226038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0"/>
    <n v="0"/>
    <s v="DETOLIDSEN 100 HK 144JM"/>
    <x v="1"/>
    <s v="SOAP HK SENS 144PCS X 100GR&quot;3088970&quot;DBS214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3088970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3088970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1"/>
    <n v="0"/>
    <s v="DETOLIDBS SENS 100HKX144B"/>
    <x v="1"/>
    <s v="SOAP HK NEW SEN 144PCS X 100GR&quot;3182834&quot;DBS225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318283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3182834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2"/>
    <n v="0"/>
    <s v="DETOLIDBSPROWJH100HKX144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333750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3337509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3"/>
    <n v="0"/>
    <s v="DETOLIDBSSEN105G HK 144ZS2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3072665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3072665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4"/>
    <n v="0"/>
    <s v="DETOLIDSEN105G HK 144ZS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306091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3060913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5"/>
    <n v="0"/>
    <s v="Dettol DAS HK 105gr Sensitive NSAN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s v="ID8195042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ID8195042M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6"/>
    <n v="0"/>
    <s v="Dettol DAS HK 105gr Sensitive NZEN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303155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3031551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7"/>
    <n v="0"/>
    <s v="Dettol DAS HK 105gr Sensitive NZEN B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3042273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3042273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8"/>
    <n v="0"/>
    <s v="Dettol DAS HK 110gr Sensitive COR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s v="ID8096561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ID8096561M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69"/>
    <n v="0"/>
    <s v="Dettol DAS HK 110gr Sensitive SANT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s v="ID0343834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ID0343834M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70"/>
    <n v="0"/>
    <s v="Dettol DAS HK 110gr Sensitive ZEN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s v="ID8086712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ID8086712M0100"/>
    <s v="100GR"/>
    <m/>
    <m/>
    <s v="KRT"/>
    <s v="GD01"/>
    <n v="11611"/>
    <n v="11612"/>
    <m/>
    <n v="1"/>
    <m/>
  </r>
  <r>
    <s v="R1021208010010"/>
    <m/>
    <s v="SOAP NEW HK SEN 144PCS X 100GR&quot;3226038&quot;DBS234"/>
    <x v="271"/>
    <n v="0"/>
    <s v="Dettol DAS NHK 110gr Sensitive COR"/>
    <x v="1"/>
    <s v=""/>
    <n v="8993560025069"/>
    <x v="0"/>
    <s v="DETTOL BODY SOAP"/>
    <s v="R1021"/>
    <x v="43"/>
    <n v="14"/>
    <s v="RB DETTOL BODY SOAP HK SENSITIVE 100GR X 144 PCS"/>
    <n v="48"/>
    <s v="RB"/>
    <s v="R1"/>
    <s v="DETTOL"/>
    <s v="02"/>
    <s v="BODY SOAP"/>
    <n v="1"/>
    <s v="HK"/>
    <s v="2"/>
    <s v="SENSITIVE"/>
    <s v="08"/>
    <s v="100GR"/>
    <s v="0100"/>
    <s v="PCS"/>
    <n v="1"/>
    <m/>
    <n v="0"/>
    <m/>
    <m/>
    <m/>
    <n v="0"/>
    <n v="144"/>
    <n v="820149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ENSITIVE 100GR X 144 PCS"/>
    <s v="Lama"/>
    <e v="#VALUE!"/>
    <s v="Aktif"/>
    <s v="IDR"/>
    <s v="82014990100"/>
    <s v="100GR"/>
    <m/>
    <m/>
    <s v="KRT"/>
    <s v="GD01"/>
    <n v="11611"/>
    <n v="11612"/>
    <m/>
    <n v="1"/>
    <m/>
  </r>
  <r>
    <s v="R1021208010011"/>
    <m/>
    <s v="SOAP NEW HK SEN 144PCS X 100GR&quot;3226038&quot;DBS234"/>
    <x v="272"/>
    <n v="0"/>
    <s v="DETOLIDBSSEN 100G 3+1X144"/>
    <x v="2"/>
    <s v=""/>
    <n v="8993560025069"/>
    <x v="0"/>
    <s v="DETTOL BODY SOAP"/>
    <s v="R1021"/>
    <x v="44"/>
    <n v="14"/>
    <s v="RB DETTOL BODY SOAP HK SENSITIVE 100GR X 36 PCS 3+1"/>
    <n v="51"/>
    <s v="RB"/>
    <s v="R1"/>
    <s v="DETTOL"/>
    <s v="02"/>
    <s v="BODY SOAP"/>
    <n v="1"/>
    <s v="HK"/>
    <s v="2"/>
    <s v="SENSITIVE"/>
    <s v="08"/>
    <s v="100GR"/>
    <s v="0100"/>
    <s v="PCS"/>
    <n v="1"/>
    <s v="3+1"/>
    <n v="1"/>
    <m/>
    <m/>
    <m/>
    <n v="0"/>
    <n v="36"/>
    <n v="3303379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79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73"/>
    <n v="0"/>
    <s v="DETOLIDBS SKC 100HKX144BB"/>
    <x v="1"/>
    <s v="SOAP NEW HK SKC 144PCS X 100GR&quot;3226054&quot;DBS233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322605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3226054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74"/>
    <n v="0"/>
    <s v="DETOLIDBS PROSKR100HKX144BB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333751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3337514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75"/>
    <n v="0"/>
    <s v="DETOLIDBS SKC 100HKX144B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317998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3179981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76"/>
    <n v="0"/>
    <s v="DETOLIDBSSKC105G HK 144ZS2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3072666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3072666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77"/>
    <n v="0"/>
    <s v="DETOLIDSKC 100 HK 144JM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3088979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3088979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78"/>
    <n v="0"/>
    <s v="DETOLIDSKC105 HK 1X44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3060842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3060842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79"/>
    <n v="0"/>
    <s v="Dettol DAS HK 105gr Skincare NSAN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s v="ID8195056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ID8195056M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0"/>
    <n v="0"/>
    <s v="Dettol DAS HK 105gr Skincare NZEN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3031552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3031552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1"/>
    <n v="0"/>
    <s v="Dettol DAS HK 105gr Skincare NZEN B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3042277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3042277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2"/>
    <n v="0"/>
    <s v="Dettol DAS HK 110gr Skincare COR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s v="ID8096563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ID8096563M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3"/>
    <n v="0"/>
    <s v="Dettol DAS HK 110gr Skincare SANT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s v="ID0343837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ID0343837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4"/>
    <n v="0"/>
    <s v="Dettol DAS HK 110gr Skincare SANT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s v="ID0343837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ID0343837M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5"/>
    <n v="0"/>
    <s v="Dettol DAS HK 110gr Skincare ZEN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s v="ID8086714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ID8086714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6"/>
    <n v="0"/>
    <s v="Dettol DAS HK 110gr Skincare ZEN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s v="ID8086714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ID8086714M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7"/>
    <n v="0"/>
    <s v="Dettol DAS NHK 110gr Skincare COR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n v="8201501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82015010100"/>
    <s v="100GR"/>
    <m/>
    <m/>
    <s v="KRT"/>
    <s v="GD01"/>
    <n v="11611"/>
    <n v="11612"/>
    <m/>
    <n v="1"/>
    <m/>
  </r>
  <r>
    <s v="R1021209010010"/>
    <m/>
    <s v="SOAP NEW HK SKC 144PCS X 100GR&quot;3226054&quot;DBS233"/>
    <x v="288"/>
    <n v="0"/>
    <s v="Dettol DAS NHK 110gr Skincare COR"/>
    <x v="1"/>
    <s v=""/>
    <n v="8993560025083"/>
    <x v="0"/>
    <s v="DETTOL BODY SOAP"/>
    <s v="R1021"/>
    <x v="45"/>
    <n v="14"/>
    <s v="RB DETTOL BODY SOAP HK SKINCARE 100GR X 144 PCS"/>
    <n v="47"/>
    <s v="RB"/>
    <s v="R1"/>
    <s v="DETTOL"/>
    <s v="02"/>
    <s v="BODY SOAP"/>
    <n v="1"/>
    <s v="HK"/>
    <s v="2"/>
    <s v="SKINCARE"/>
    <s v="09"/>
    <s v="100GR"/>
    <s v="0100"/>
    <s v="PCS"/>
    <n v="1"/>
    <m/>
    <n v="0"/>
    <m/>
    <m/>
    <m/>
    <n v="0"/>
    <n v="144"/>
    <s v="ID8201501M"/>
    <m/>
    <n v="5864.5695240000005"/>
    <n v="844498.01145600004"/>
    <n v="6509.6721716400007"/>
    <n v="937392.79271616007"/>
    <n v="6409.3656000000001"/>
    <n v="922948.64639999997"/>
    <n v="7114.3958160000011"/>
    <n v="1024472.9975040001"/>
    <n v="6409.3656000000001"/>
    <n v="922948.64639999997"/>
    <n v="7114.3958160000011"/>
    <n v="1024472.9975040002"/>
    <n v="8.4999999999999937E-2"/>
    <n v="544.79607599999963"/>
    <n v="8.4999999999999937E-2"/>
    <m/>
    <s v="RB DETTOL BODY SOAP HK SKINCARE 100GR X 144 PCS"/>
    <s v="Lama"/>
    <e v="#VALUE!"/>
    <s v="Aktif"/>
    <s v="IDR"/>
    <s v="ID8201501M0100"/>
    <s v="100GR"/>
    <m/>
    <m/>
    <s v="KRT"/>
    <s v="GD01"/>
    <n v="11611"/>
    <n v="11612"/>
    <m/>
    <n v="1"/>
    <m/>
  </r>
  <r>
    <s v="R1021209010011"/>
    <m/>
    <s v="SOAP NEW HK SKC 144PCS X 100GR&quot;3226054&quot;DBS233"/>
    <x v="289"/>
    <n v="0"/>
    <s v="DETOLIDBSSKC 100G 3+1X144"/>
    <x v="2"/>
    <s v=""/>
    <n v="8993560025083"/>
    <x v="0"/>
    <s v="DETTOL BODY SOAP"/>
    <s v="R1021"/>
    <x v="46"/>
    <n v="14"/>
    <s v="RB DETTOL BODY SOAP HK SKINCARE 100GR X 36 PCS 3+1"/>
    <n v="50"/>
    <s v="RB"/>
    <s v="R1"/>
    <s v="DETTOL"/>
    <s v="02"/>
    <s v="BODY SOAP"/>
    <n v="1"/>
    <s v="HK"/>
    <s v="2"/>
    <s v="SKINCARE"/>
    <s v="09"/>
    <s v="100GR"/>
    <s v="0100"/>
    <s v="PCS"/>
    <n v="1"/>
    <s v="3+1"/>
    <n v="1"/>
    <m/>
    <m/>
    <m/>
    <n v="0"/>
    <n v="36"/>
    <n v="3303385"/>
    <m/>
    <n v="17593.696249999997"/>
    <n v="633373.06499999994"/>
    <n v="19529.0028375"/>
    <n v="703044.10215000005"/>
    <n v="19228.083333333332"/>
    <n v="692211"/>
    <n v="21343.172500000001"/>
    <n v="768354.21000000008"/>
    <n v="6409.3656000000001"/>
    <n v="230737.16159999999"/>
    <n v="7114.3958160000011"/>
    <n v="256118.24937600005"/>
    <n v="8.5000000000000089E-2"/>
    <n v="-11184.330649999996"/>
    <n v="-1.7449980775008367"/>
    <m/>
    <n v="0"/>
    <s v="Lama"/>
    <s v="Sama"/>
    <s v="Aktif"/>
    <s v="IDR"/>
    <s v="3303385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0"/>
    <n v="0"/>
    <s v="DETOLIDBS COOL 100SH 4+1X135"/>
    <x v="3"/>
    <s v="SOAP SH COOL 27PCS X 100GR&quot;3171285&quot;3279341&quot;DBS406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n v="3279341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3279341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1"/>
    <n v="0"/>
    <s v="DETOLIDBS COOL 100SHX135JOL"/>
    <x v="3"/>
    <s v="SOAP SH COOL 27PCS X 100GR&quot;3171285&quot;3279341&quot;DBS406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n v="3171285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3171285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2"/>
    <n v="0"/>
    <s v="DETOLIDBS COOL 100SHX135B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n v="3166932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3166932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3"/>
    <n v="0"/>
    <s v="DETOLIDCOL105G SH 135ZS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n v="3060312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3060312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4"/>
    <n v="0"/>
    <s v="DETOLIDCOOL 100 SH 135JM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n v="3089721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3089721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5"/>
    <n v="0"/>
    <s v="DETOLIDCOOL 105G SH NSAN F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n v="3031605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3031605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6"/>
    <n v="0"/>
    <s v="Dettol DAS SH 105gr Cool + VP30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n v="3046054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3046054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7"/>
    <n v="0"/>
    <s v="Dettol DAS SH 105gr Cool NSAN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195117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195117M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8"/>
    <n v="0"/>
    <s v="Dettol DAS SH 105gr Cool NZEN + 80ml CC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n v="304020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3040208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299"/>
    <n v="0"/>
    <s v="Dettol DAS SH 110gr Cool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04666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046663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0"/>
    <n v="0"/>
    <s v="Dettol DAS SH 110gr Cool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046663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046663M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1"/>
    <n v="0"/>
    <s v="Dettol DAS SH 110gr Cool + DAL 50ml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123279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123279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2"/>
    <n v="0"/>
    <s v="Dettol DAS SH 110gr Cool + DAL 50ml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07052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070526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3"/>
    <n v="0"/>
    <s v="Dettol DAS SH 110gr Cool COR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096601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096601M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4"/>
    <n v="0"/>
    <s v="Dettol DAS SH 110gr Cool COR + DAL 50ml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151091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151091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5"/>
    <n v="0"/>
    <s v="Dettol DAS SH 110gr Cool COR + DBW 100ml Skc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166042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166042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6"/>
    <n v="0"/>
    <s v="Dettol DAS SH 110gr Cool SANT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0344253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0344253M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7"/>
    <n v="0"/>
    <s v="Dettol DAS SH 110gr Cool ZEN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089141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0891410100"/>
    <s v="100GR"/>
    <m/>
    <m/>
    <s v="KRT"/>
    <s v="GD01"/>
    <n v="11611"/>
    <n v="11612"/>
    <m/>
    <n v="1"/>
    <m/>
  </r>
  <r>
    <s v="R1021301010010"/>
    <m/>
    <s v="SOAP SH COOL 27PCS X 100GR&quot;3171285&quot;3279341&quot;DBS406"/>
    <x v="308"/>
    <n v="0"/>
    <s v="Dettol DAS SH 110gr Cool ZEN"/>
    <x v="3"/>
    <s v=""/>
    <n v="8993560024192"/>
    <x v="0"/>
    <s v="DETTOL BODY SOAP"/>
    <s v="R1021"/>
    <x v="47"/>
    <n v="14"/>
    <s v="RB DETTOL BODY SOAP SH COOL 100GR X 27 PCS"/>
    <n v="42"/>
    <s v="RB"/>
    <s v="R1"/>
    <s v="DETTOL"/>
    <s v="02"/>
    <s v="BODY SOAP"/>
    <n v="1"/>
    <s v="SH"/>
    <s v="3"/>
    <s v="COOL"/>
    <s v="01"/>
    <s v="100GR"/>
    <s v="0100"/>
    <s v="PCS"/>
    <n v="1"/>
    <m/>
    <n v="0"/>
    <m/>
    <m/>
    <m/>
    <n v="0"/>
    <n v="27"/>
    <s v="ID8089141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COOL 100GR X 27 PCS"/>
    <s v="Lama"/>
    <e v="#VALUE!"/>
    <s v="Aktif"/>
    <s v="IDR"/>
    <s v="ID8089141M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09"/>
    <n v="0"/>
    <s v="DETOLIDBS FRSH 100SH 4+1X135"/>
    <x v="3"/>
    <s v="SOAP SH FRESH 27PCS X 100GR&quot;3170955&quot;3279345&quot;DBS409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n v="3279345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3279345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0"/>
    <n v="0"/>
    <s v="DETOLIDBS FRSH 100SHX135B"/>
    <x v="3"/>
    <s v="SOAP SH FRESH 27PCS X 100GR&quot;3170955&quot;3279345&quot;DBS409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n v="3170955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3170955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1"/>
    <n v="0"/>
    <s v="DETOLIDFRS105G SH 135ZS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n v="306022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3060228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2"/>
    <n v="0"/>
    <s v="DETOLIDFRSH 100 SH 135JM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n v="3087590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3087590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3"/>
    <n v="0"/>
    <s v="Dettol DAS SH 105gr Fresh +VP30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n v="3046055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3046055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4"/>
    <n v="0"/>
    <s v="Dettol DAS SH 105gr Fresh NSAN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195106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195106M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5"/>
    <n v="0"/>
    <s v="Dettol DAS SH 105gr Fresh NZEN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n v="303160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3031606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6"/>
    <n v="0"/>
    <s v="Dettol DAS SH 105gr Fresh NZEN + 80ml CC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n v="3040212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3040212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7"/>
    <n v="0"/>
    <s v="Dettol DAS SH 110gr Active COR + DAL 50ml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151090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151090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8"/>
    <n v="0"/>
    <s v="Dettol DAS SH 110gr Fresh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046659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046659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19"/>
    <n v="0"/>
    <s v="Dettol DAS SH 110gr Fresh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046659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046659M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20"/>
    <n v="0"/>
    <s v="Dettol DAS SH 110gr Fresh + DAL 50ml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070524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070524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21"/>
    <n v="0"/>
    <s v="Dettol DAS SH 110gr Fresh + DAL 50ml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123277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123277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22"/>
    <n v="0"/>
    <s v="Dettol DAS SH 110gr Fresh COR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096606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096606M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23"/>
    <n v="0"/>
    <s v="Dettol DAS SH 110gr Fresh COR + DBW 100ml Skc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166044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166044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24"/>
    <n v="0"/>
    <s v="Dettol DAS SH 110gr Fresh SANT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0344255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0344255M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25"/>
    <n v="0"/>
    <s v="Dettol DAS SH 110gr Fresh ZEN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08914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0891430100"/>
    <s v="100GR"/>
    <m/>
    <m/>
    <s v="KRT"/>
    <s v="GD01"/>
    <n v="11611"/>
    <n v="11612"/>
    <m/>
    <n v="1"/>
    <m/>
  </r>
  <r>
    <s v="R1021302010010"/>
    <m/>
    <s v="SOAP SH FRESH 27PCS X 100GR&quot;3170955&quot;3279345&quot;DBS409"/>
    <x v="326"/>
    <n v="0"/>
    <s v="Dettol DAS SH 110gr Fresh ZEN"/>
    <x v="3"/>
    <s v=""/>
    <n v="8993560024154"/>
    <x v="0"/>
    <s v="DETTOL BODY SOAP"/>
    <s v="R1021"/>
    <x v="48"/>
    <n v="14"/>
    <s v="RB DETTOL BODY SOAP SH FRESH 100GR X 27 PCS"/>
    <n v="43"/>
    <s v="RB"/>
    <s v="R1"/>
    <s v="DETTOL"/>
    <s v="02"/>
    <s v="BODY SOAP"/>
    <n v="1"/>
    <s v="SH"/>
    <s v="3"/>
    <s v="FRESH"/>
    <s v="02"/>
    <s v="100GR"/>
    <s v="0100"/>
    <s v="PCS"/>
    <n v="1"/>
    <m/>
    <n v="0"/>
    <m/>
    <m/>
    <m/>
    <n v="0"/>
    <n v="27"/>
    <s v="ID8089143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FRESH 100GR X 27 PCS"/>
    <s v="Lama"/>
    <e v="#VALUE!"/>
    <s v="Aktif"/>
    <s v="IDR"/>
    <s v="ID8089143M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27"/>
    <n v="0"/>
    <s v="DETOLIDBS LAST 100SH 4+1X135"/>
    <x v="3"/>
    <s v="SOAP SH LASTING 27PCSX100GR&quot;3166948&quot;3279349&quot;DBS410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n v="3279349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3279349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28"/>
    <n v="0"/>
    <s v="DETOLIDBS LAST 100SHX135B"/>
    <x v="3"/>
    <s v="SOAP SH LASTING 27PCSX100GR&quot;3166948&quot;3279349&quot;DBS410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n v="316694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3166948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29"/>
    <n v="0"/>
    <s v="DETOLIDLAS105G SH 135ZS"/>
    <x v="3"/>
    <s v="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n v="3060665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3060665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30"/>
    <n v="0"/>
    <s v="DETOLIDLAST 100 SH 135JM"/>
    <x v="3"/>
    <s v="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n v="308759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3087596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31"/>
    <n v="0"/>
    <s v="Dettol DAS SH 105gr Lasting + VP30"/>
    <x v="3"/>
    <s v="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n v="3046057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3046057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32"/>
    <n v="0"/>
    <s v="Dettol DAS SH 105gr Lasting Fresh NSAN"/>
    <x v="3"/>
    <s v="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s v="ID8195064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ID8195064M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33"/>
    <n v="0"/>
    <s v="Dettol DAS SH 105gr Lasting Fresh NZEN"/>
    <x v="3"/>
    <s v="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n v="303160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3031608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34"/>
    <n v="0"/>
    <s v="Dettol DAS SH 105gr Lasting Fresh NZEN + 80ml CC"/>
    <x v="3"/>
    <s v="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n v="3040215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3040215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35"/>
    <n v="0"/>
    <s v="Dettol DAS SH 110gr Lasting Fresh COR"/>
    <x v="3"/>
    <s v="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s v="ID816294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ID81629460100"/>
    <s v="100GR"/>
    <m/>
    <m/>
    <s v="KRT"/>
    <s v="GD01"/>
    <n v="11611"/>
    <n v="11612"/>
    <m/>
    <n v="1"/>
    <m/>
  </r>
  <r>
    <s v="R1021303010010"/>
    <m/>
    <s v="SOAP SH LASTING 27PCSX100GR&quot;3166948&quot;3279349&quot;DBS410"/>
    <x v="336"/>
    <n v="0"/>
    <s v="Dettol DAS SH 110gr Lasting Fresh COR"/>
    <x v="3"/>
    <s v=""/>
    <n v="8993560025250"/>
    <x v="0"/>
    <s v="DETTOL BODY SOAP"/>
    <s v="R1021"/>
    <x v="49"/>
    <n v="14"/>
    <s v="RB DETTOL BODY SOAP SH LASTING 100GR X 27 PCS"/>
    <n v="45"/>
    <s v="RB"/>
    <s v="R1"/>
    <s v="DETTOL"/>
    <s v="02"/>
    <s v="BODY SOAP"/>
    <n v="1"/>
    <s v="SH"/>
    <s v="3"/>
    <s v="LASTING"/>
    <s v="03"/>
    <s v="100GR"/>
    <s v="0100"/>
    <s v="PCS"/>
    <n v="1"/>
    <m/>
    <n v="0"/>
    <m/>
    <m/>
    <m/>
    <n v="0"/>
    <n v="27"/>
    <s v="ID8162946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LASTING 100GR X 27 PCS"/>
    <s v="Lama"/>
    <e v="#VALUE!"/>
    <s v="Aktif"/>
    <s v="IDR"/>
    <s v="ID8162946M0100"/>
    <s v="100GR"/>
    <m/>
    <m/>
    <s v="KRT"/>
    <s v="GD01"/>
    <n v="11611"/>
    <n v="11612"/>
    <m/>
    <n v="1"/>
    <m/>
  </r>
  <r>
    <s v="R1021304006510"/>
    <m/>
    <m/>
    <x v="337"/>
    <n v="20010010100010"/>
    <m/>
    <x v="3"/>
    <s v="SOAP SH ORI 27PCS X 65GR&quot;3205624&quot;DBS401"/>
    <m/>
    <x v="0"/>
    <s v="DETTOL BODY SOAP"/>
    <s v="R1021"/>
    <x v="50"/>
    <n v="14"/>
    <s v="RB DETTOL BODY SOAP SH ORIGINAL 65GR X 27 PCS"/>
    <n v="45"/>
    <s v="RB"/>
    <s v="R1"/>
    <s v="DETTOL"/>
    <s v="02"/>
    <s v="BODY SOAP"/>
    <n v="1"/>
    <s v="SH"/>
    <s v="3"/>
    <s v="ORIGINAL"/>
    <s v="04"/>
    <s v="65GR"/>
    <s v="0065"/>
    <s v="PCS"/>
    <n v="1"/>
    <m/>
    <n v="0"/>
    <m/>
    <m/>
    <m/>
    <n v="0"/>
    <n v="27"/>
    <n v="3205624"/>
    <m/>
    <n v="20792.951388888887"/>
    <n v="561409.6875"/>
    <n v="23080.176041666666"/>
    <n v="623164.75312500005"/>
    <n v="22724.537037037036"/>
    <n v="613562.5"/>
    <n v="25224.236111111113"/>
    <n v="681054.37500000012"/>
    <m/>
    <n v="0"/>
    <n v="0"/>
    <n v="0"/>
    <n v="8.5000000000000062E-2"/>
    <n v="-20792.951388888887"/>
    <e v="#DIV/0!"/>
    <m/>
    <s v="RB DETTOL BODY SOAP SH ORIGINAL 65GR X 27 PCS"/>
    <s v="Lama"/>
    <e v="#VALUE!"/>
    <s v="Aktif"/>
    <s v="IDR"/>
    <s v="32056240065"/>
    <s v="65GR"/>
    <m/>
    <m/>
    <s v="KRT"/>
    <s v="GD01"/>
    <n v="11611"/>
    <n v="11612"/>
    <m/>
    <n v="1"/>
    <m/>
  </r>
  <r>
    <s v="R1021304010010"/>
    <m/>
    <s v="SOAP SH ORI 27PCS X 100GR&quot;3166973&quot;3279342&quot;DBS403"/>
    <x v="338"/>
    <n v="0"/>
    <s v="DETOLIDBS ORI 100SH 4+1X135"/>
    <x v="3"/>
    <s v="SOAP SH ORI 27PCS X 100GR&quot;3166973&quot;3279342&quot;DBS403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n v="3279342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3279342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39"/>
    <n v="0"/>
    <s v="DETOLIDBS ORI 100SHX135B"/>
    <x v="3"/>
    <s v="SOAP SH ORI 27PCS X 100GR&quot;3166973&quot;3279342&quot;DBS403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n v="316697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3166973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0"/>
    <n v="0"/>
    <s v="DETOLIDBSORI105G SH 135RB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n v="308329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3083293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1"/>
    <n v="0"/>
    <s v="DETOLIDORI 90G TRANSF SH5X27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n v="323870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3238703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2"/>
    <n v="0"/>
    <s v="DETOLIDORIGINAL 100SHX144TF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n v="322474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3224748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3"/>
    <n v="0"/>
    <s v="DETOLIDORIPRO 100 SH 135JM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n v="308703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3087038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4"/>
    <n v="0"/>
    <s v="Dettol DAS SH 105gr Original NZEN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s v="ID820858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ID8208583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5"/>
    <n v="0"/>
    <s v="Dettol DAS SH 105gr Original NZEN + 80ml CC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n v="304020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3040206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6"/>
    <n v="0"/>
    <s v="Dettol DAS SH 110gr Original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s v="ID8046665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ID8046665M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7"/>
    <n v="0"/>
    <s v="Dettol DAS SH 110gr Original + DAL 50ml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s v="ID8151092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ID8151092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8"/>
    <n v="0"/>
    <s v="Dettol DAS SH 110gr Original COR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s v="ID8096610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ID8096610M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49"/>
    <n v="0"/>
    <s v="Dettol DAS SH 110gr Original COR + DBW 100ml Skc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s v="ID816604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ID8166043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50"/>
    <n v="0"/>
    <s v="Dettol DAS SH 110gr Original NZEN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s v="ID8195131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ID8195131M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51"/>
    <n v="0"/>
    <s v="Dettol DAS SH 110gr Original SANT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s v="ID0344256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ID0344256M0100"/>
    <s v="100GR"/>
    <m/>
    <m/>
    <s v="KRT"/>
    <s v="GD01"/>
    <n v="11611"/>
    <n v="11612"/>
    <m/>
    <n v="1"/>
    <m/>
  </r>
  <r>
    <s v="R1021304010010"/>
    <m/>
    <s v="SOAP SH ORI 27PCS X 100GR&quot;3166973&quot;3279342&quot;DBS403"/>
    <x v="352"/>
    <n v="0"/>
    <s v="Dettol DAS SH 110gr Original ZEN"/>
    <x v="3"/>
    <s v=""/>
    <n v="8993560024451"/>
    <x v="0"/>
    <s v="DETTOL BODY SOAP"/>
    <s v="R1021"/>
    <x v="51"/>
    <n v="14"/>
    <s v="RB DETTOL BODY SOAP SH ORIGINAL 100GR X 27 PCS"/>
    <n v="46"/>
    <s v="RB"/>
    <s v="R1"/>
    <s v="DETTOL"/>
    <s v="02"/>
    <s v="BODY SOAP"/>
    <n v="1"/>
    <s v="SH"/>
    <s v="3"/>
    <s v="ORIGINAL"/>
    <s v="04"/>
    <s v="100GR"/>
    <s v="0100"/>
    <s v="PCS"/>
    <n v="1"/>
    <m/>
    <n v="0"/>
    <m/>
    <m/>
    <m/>
    <n v="0"/>
    <n v="27"/>
    <s v="ID8089145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ORIGINAL 100GR X 27 PCS"/>
    <s v="Lama"/>
    <e v="#VALUE!"/>
    <s v="Aktif"/>
    <s v="IDR"/>
    <s v="ID8089145M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53"/>
    <n v="0"/>
    <s v="DETOLIDBS RGZ 100SH 4+1X135"/>
    <x v="3"/>
    <s v="SOAP SH RE-ENER 27PCSX100GR&quot;3173444&quot;3279347&quot;DBS413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n v="3279347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3279347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54"/>
    <n v="0"/>
    <s v="DETOLIDBS RGZ 100SHX135B"/>
    <x v="3"/>
    <s v="SOAP SH RE-ENER 27PCSX100GR&quot;3173444&quot;3279347&quot;DBS413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n v="3173444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3173444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55"/>
    <n v="0"/>
    <s v="DETOLIDRGZ 100 SH 135JM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n v="3088962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3088962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56"/>
    <n v="0"/>
    <s v="DETOLIDRGZ105G SH 135ZS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n v="306063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3060638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57"/>
    <n v="0"/>
    <s v="Dettol DAS SH 105gr Re-Energize + VP30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n v="304605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3046056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58"/>
    <n v="0"/>
    <s v="Dettol DAS SH 105gr ReEnergize NSAN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s v="ID8195083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ID8195083M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59"/>
    <n v="0"/>
    <s v="Dettol DAS SH 105gr ReEnergize NZEN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n v="3031607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3031607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60"/>
    <n v="0"/>
    <s v="Dettol DAS SH 105gr ReEnergize NZEN + 80ml CC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n v="3040214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3040214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61"/>
    <n v="0"/>
    <s v="Dettol DAS SH 110gr ReEnergize COR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s v="ID8121204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ID8121204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62"/>
    <n v="0"/>
    <s v="Dettol DAS SH 110gr ReEnergize COR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s v="ID8121204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ID8121204M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63"/>
    <n v="0"/>
    <s v="Dettol DAS SH 110gr ReEnergize COR + DAL 50ml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s v="ID8151087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ID8151087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64"/>
    <n v="0"/>
    <s v="Dettol DAS SH 110gr ReEnergize COR + DBW 100ml Skc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s v="ID8166041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ID8166041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65"/>
    <n v="0"/>
    <s v="Dettol DAS SH 110gr ReEnergize ZEN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s v="ID812120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ID81212060100"/>
    <s v="100GR"/>
    <m/>
    <m/>
    <s v="KRT"/>
    <s v="GD01"/>
    <n v="11611"/>
    <n v="11612"/>
    <m/>
    <n v="1"/>
    <m/>
  </r>
  <r>
    <s v="R1021305010010"/>
    <m/>
    <s v="SOAP SH RE-ENER 27PCSX100GR&quot;3173444&quot;3279347&quot;DBS413"/>
    <x v="366"/>
    <n v="0"/>
    <s v="Dettol DAS SH 110gr ReEnergize ZEN"/>
    <x v="3"/>
    <s v=""/>
    <n v="8993560025120"/>
    <x v="0"/>
    <s v="DETTOL BODY SOAP"/>
    <s v="R1021"/>
    <x v="52"/>
    <n v="14"/>
    <s v="RB DETTOL BODY SOAP SH RE-ENERGIZER 100GR X 27 PCS"/>
    <n v="50"/>
    <s v="RB"/>
    <s v="R1"/>
    <s v="DETTOL"/>
    <s v="02"/>
    <s v="BODY SOAP"/>
    <n v="1"/>
    <s v="SH"/>
    <s v="3"/>
    <s v="RE-ENERGIZER"/>
    <s v="05"/>
    <s v="100GR"/>
    <s v="0100"/>
    <s v="PCS"/>
    <n v="1"/>
    <m/>
    <n v="0"/>
    <m/>
    <m/>
    <m/>
    <n v="0"/>
    <n v="27"/>
    <s v="ID8121206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RE-ENERGIZER 100GR X 27 PCS"/>
    <s v="Lama"/>
    <e v="#VALUE!"/>
    <s v="Aktif"/>
    <s v="IDR"/>
    <s v="ID8121206M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67"/>
    <n v="0"/>
    <s v="DETOLIDBS SKC 100SH 4+1X135"/>
    <x v="3"/>
    <s v="SOAP SH S.CARE 27 PCSX100GR&quot;3180374&quot;3279348&quot;DBS416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n v="327934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3279348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68"/>
    <n v="0"/>
    <s v="DETOLIDBS SKC 100SHX135B"/>
    <x v="3"/>
    <s v="SOAP SH S.CARE 27 PCSX100GR&quot;3180374&quot;3279348&quot;DBS416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n v="3180374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3180374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69"/>
    <n v="0"/>
    <s v="DETOLIDBSPROSKR100SH4+1X135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n v="333751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3337513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0"/>
    <n v="0"/>
    <s v="DETOLIDSKC 100 SH 135JM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n v="3088981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3088981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1"/>
    <n v="0"/>
    <s v="DETOLIDSKC105G SH 135ZS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n v="3060919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3060919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2"/>
    <n v="0"/>
    <s v="Dettol DAS SH 105gr Skincare + VP30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n v="3046061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3046061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3"/>
    <n v="0"/>
    <s v="Dettol DAS SH 105gr Skincare NSAN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195052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195052M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4"/>
    <n v="0"/>
    <s v="Dettol DAS SH 105gr Skincare NZEN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n v="3031609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3031609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5"/>
    <n v="0"/>
    <s v="Dettol DAS SH 105gr Skincare NZEN + 80ml CC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n v="304021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3040216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6"/>
    <n v="0"/>
    <s v="Dettol DAS SH 110gr Skincare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046662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046662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7"/>
    <n v="0"/>
    <s v="Dettol DAS SH 110gr Skincare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046662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046662M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8"/>
    <n v="0"/>
    <s v="Dettol DAS SH 110gr Skincare  + DAL 50ml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070523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070523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79"/>
    <n v="0"/>
    <s v="Dettol DAS SH 110gr Skincare + DAL 50ml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123275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123275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80"/>
    <n v="0"/>
    <s v="Dettol DAS SH 110gr Skincare COR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096593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096593M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81"/>
    <n v="0"/>
    <s v="Dettol DAS SH 110gr Skincare COR + DAL 50ml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151086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151086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82"/>
    <n v="0"/>
    <s v="Dettol DAS SH 110gr Skincare COR + DBW 100ml Skc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166040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166040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83"/>
    <n v="0"/>
    <s v="Dettol DAS SH 110gr Skincare SANT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0344238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0344238M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84"/>
    <n v="0"/>
    <s v="Dettol DAS SH 110gr Skincare ZEN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089138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0891380100"/>
    <s v="100GR"/>
    <m/>
    <m/>
    <s v="KRT"/>
    <s v="GD01"/>
    <n v="11611"/>
    <n v="11612"/>
    <m/>
    <n v="1"/>
    <m/>
  </r>
  <r>
    <s v="R1021306010010"/>
    <m/>
    <s v="SOAP SH S.CARE 27 PCSX100GR&quot;3180374&quot;3279348&quot;DBS416"/>
    <x v="385"/>
    <n v="0"/>
    <s v="Dettol DAS SH 110gr Skincare ZEN"/>
    <x v="3"/>
    <s v=""/>
    <n v="8993560024222"/>
    <x v="0"/>
    <s v="DETTOL BODY SOAP"/>
    <s v="R1021"/>
    <x v="53"/>
    <n v="14"/>
    <s v="RB DETTOL BODY SOAP SH SKINCARE 100GR X 27 PCS"/>
    <n v="46"/>
    <s v="RB"/>
    <s v="R1"/>
    <s v="DETTOL"/>
    <s v="02"/>
    <s v="BODY SOAP"/>
    <n v="1"/>
    <s v="SH"/>
    <s v="3"/>
    <s v="SKINCARE"/>
    <s v="06"/>
    <s v="100GR"/>
    <s v="0100"/>
    <s v="PCS"/>
    <n v="1"/>
    <m/>
    <n v="0"/>
    <m/>
    <m/>
    <m/>
    <n v="0"/>
    <n v="27"/>
    <s v="ID8089138M"/>
    <m/>
    <n v="25693.200000000001"/>
    <n v="693716.4"/>
    <n v="28519.452000000005"/>
    <n v="770025.20400000014"/>
    <n v="28080"/>
    <n v="758160"/>
    <n v="31168.800000000003"/>
    <n v="841557.60000000009"/>
    <n v="28080"/>
    <n v="758160"/>
    <n v="31168.800000000003"/>
    <n v="841557.60000000009"/>
    <n v="8.4999999999999978E-2"/>
    <n v="2386.7999999999993"/>
    <n v="8.4999999999999978E-2"/>
    <m/>
    <s v="RB DETTOL BODY SOAP SH SKINCARE 100GR X 27 PCS"/>
    <s v="Lama"/>
    <e v="#VALUE!"/>
    <s v="Aktif"/>
    <s v="IDR"/>
    <s v="ID8089138M0100"/>
    <s v="100GR"/>
    <m/>
    <m/>
    <s v="KRT"/>
    <s v="GD01"/>
    <n v="11611"/>
    <n v="11612"/>
    <m/>
    <n v="1"/>
    <m/>
  </r>
  <r>
    <s v="R1021307010010"/>
    <m/>
    <m/>
    <x v="386"/>
    <n v="20010010100010"/>
    <m/>
    <x v="3"/>
    <s v="SOAP SH SENS 27PCS X 100GR&quot;3182835&quot;3279343&quot;DBS419"/>
    <m/>
    <x v="0"/>
    <s v="DETTOL BODY SOAP"/>
    <s v="R1021"/>
    <x v="54"/>
    <n v="14"/>
    <s v="RB DETTOL BODY SOAP SH SENSITIVE 100GR X 27 PCS"/>
    <n v="47"/>
    <s v="RB"/>
    <s v="R1"/>
    <s v="DETTOL"/>
    <s v="02"/>
    <s v="BODY SOAP"/>
    <n v="1"/>
    <s v="SH"/>
    <s v="3"/>
    <s v="SENSITIVE"/>
    <s v="07"/>
    <s v="100GR"/>
    <s v="0100"/>
    <s v="PCS"/>
    <n v="1"/>
    <m/>
    <n v="0"/>
    <m/>
    <m/>
    <m/>
    <n v="0"/>
    <n v="27"/>
    <n v="3182835"/>
    <m/>
    <n v="25693.200000000001"/>
    <n v="693716.4"/>
    <n v="28519.452000000005"/>
    <n v="770025.20400000014"/>
    <n v="28080"/>
    <n v="758160"/>
    <n v="31168.800000000003"/>
    <n v="841557.60000000009"/>
    <m/>
    <n v="0"/>
    <n v="0"/>
    <n v="0"/>
    <n v="8.4999999999999978E-2"/>
    <n v="-25693.200000000001"/>
    <e v="#DIV/0!"/>
    <m/>
    <s v="RB DETTOL BODY SOAP SH SENSITIVE 100GR X 144 PCS"/>
    <s v="Lama"/>
    <e v="#VALUE!"/>
    <s v="Aktif"/>
    <s v="IDR"/>
    <s v="31828350100"/>
    <s v="100GR"/>
    <m/>
    <m/>
    <s v="KRT"/>
    <s v="GD01"/>
    <n v="11611"/>
    <n v="11612"/>
    <m/>
    <n v="1"/>
    <m/>
  </r>
  <r>
    <s v="R1021307010010"/>
    <m/>
    <m/>
    <x v="387"/>
    <n v="20010010100010"/>
    <m/>
    <x v="3"/>
    <s v="SOAP SH SENS 27PCS X 100GR&quot;3182835&quot;3279343&quot;DBS419"/>
    <m/>
    <x v="0"/>
    <s v="DETTOL BODY SOAP"/>
    <s v="R1021"/>
    <x v="54"/>
    <n v="14"/>
    <s v="RB DETTOL BODY SOAP SH SENSITIVE 100GR X 27 PCS"/>
    <n v="47"/>
    <s v="RB"/>
    <s v="R1"/>
    <s v="DETTOL"/>
    <s v="02"/>
    <s v="BODY SOAP"/>
    <n v="1"/>
    <s v="SH"/>
    <s v="3"/>
    <s v="SENSITIVE"/>
    <s v="07"/>
    <s v="100GR"/>
    <s v="0100"/>
    <s v="PCS"/>
    <n v="1"/>
    <m/>
    <n v="0"/>
    <m/>
    <m/>
    <m/>
    <n v="0"/>
    <n v="27"/>
    <n v="3279343"/>
    <m/>
    <n v="25693.200000000001"/>
    <n v="693716.4"/>
    <n v="28519.452000000005"/>
    <n v="770025.20400000014"/>
    <n v="28080"/>
    <n v="758160"/>
    <n v="31168.800000000003"/>
    <n v="841557.60000000009"/>
    <m/>
    <n v="0"/>
    <n v="0"/>
    <n v="0"/>
    <n v="8.4999999999999978E-2"/>
    <n v="-25693.200000000001"/>
    <e v="#DIV/0!"/>
    <m/>
    <s v="RB DETTOL BODY SOAP SH SENSITIVE 100GR X 144 PCS"/>
    <s v="Lama"/>
    <e v="#VALUE!"/>
    <s v="Aktif"/>
    <s v="IDR"/>
    <s v="32793430100"/>
    <s v="100GR"/>
    <m/>
    <m/>
    <s v="KRT"/>
    <s v="GD01"/>
    <n v="11611"/>
    <n v="11612"/>
    <m/>
    <n v="1"/>
    <m/>
  </r>
  <r>
    <s v="R1021307010010"/>
    <m/>
    <m/>
    <x v="388"/>
    <n v="20010010100010"/>
    <m/>
    <x v="3"/>
    <s v="SOAP SH INVIGRT 27PCS X 100GR&quot;3166906&quot;DBS423"/>
    <m/>
    <x v="0"/>
    <s v="DETTOL BODY SOAP"/>
    <s v="R1021"/>
    <x v="54"/>
    <n v="14"/>
    <s v="RB DETTOL BODY SOAP SH INVIGORATE 100GR X 27 PCS"/>
    <n v="48"/>
    <s v="RB"/>
    <s v="R1"/>
    <s v="DETTOL"/>
    <s v="02"/>
    <s v="BODY SOAP"/>
    <n v="1"/>
    <s v="SH"/>
    <s v="3"/>
    <s v="INVIGORATE"/>
    <s v="07"/>
    <s v="100GR"/>
    <s v="0100"/>
    <s v="PCS"/>
    <n v="1"/>
    <m/>
    <n v="0"/>
    <m/>
    <m/>
    <m/>
    <n v="0"/>
    <n v="27"/>
    <n v="3166906"/>
    <m/>
    <n v="25693.200000000001"/>
    <n v="693716.4"/>
    <n v="28519.452000000005"/>
    <n v="770025.20400000014"/>
    <n v="28080"/>
    <n v="758160"/>
    <n v="31168.800000000003"/>
    <n v="841557.60000000009"/>
    <m/>
    <n v="0"/>
    <n v="0"/>
    <n v="0"/>
    <n v="8.4999999999999978E-2"/>
    <n v="-25693.200000000001"/>
    <e v="#DIV/0!"/>
    <m/>
    <s v="RB DETTOL BODY SOAP SH SENSITIVE 100GR X 144 PCS"/>
    <s v="Lama"/>
    <e v="#VALUE!"/>
    <s v="Aktif"/>
    <s v="IDR"/>
    <s v="31669060100"/>
    <s v="100GR"/>
    <m/>
    <m/>
    <s v="KRT"/>
    <s v="GD01"/>
    <n v="11611"/>
    <n v="11612"/>
    <m/>
    <n v="1"/>
    <m/>
  </r>
  <r>
    <s v="R1021307010010"/>
    <m/>
    <m/>
    <x v="389"/>
    <n v="20010010100010"/>
    <m/>
    <x v="1"/>
    <s v="SOAP SENSITIVE 144PCS X 100GR&quot;3088969&quot;DBS120"/>
    <m/>
    <x v="0"/>
    <s v="DETTOL BODY SOAP"/>
    <s v="R1021"/>
    <x v="54"/>
    <n v="14"/>
    <s v="RB DETTOL BODY SOAP SH SENSITIVE 100GR X 144 PCS"/>
    <n v="48"/>
    <s v="RB"/>
    <s v="R1"/>
    <s v="DETTOL"/>
    <s v="02"/>
    <s v="BODY SOAP"/>
    <n v="1"/>
    <s v="SH"/>
    <s v="3"/>
    <s v="SENSITIVE"/>
    <s v="07"/>
    <s v="100GR"/>
    <s v="0100"/>
    <s v="PCS"/>
    <n v="1"/>
    <m/>
    <n v="0"/>
    <m/>
    <m/>
    <m/>
    <n v="0"/>
    <n v="144"/>
    <n v="3088969"/>
    <m/>
    <n v="5864.5654166666664"/>
    <n v="844497.41999999993"/>
    <n v="6509.6676125000004"/>
    <n v="937392.13619999995"/>
    <n v="6409.3611111111113"/>
    <n v="922948"/>
    <n v="7114.3908333333338"/>
    <n v="1024472.2800000001"/>
    <m/>
    <n v="0"/>
    <n v="0"/>
    <n v="0"/>
    <n v="8.5000000000000075E-2"/>
    <n v="-5864.5654166666664"/>
    <e v="#DIV/0!"/>
    <m/>
    <s v="RB DETTOL BODY SOAP SH SENSITIVE 100GR X 144 PCS"/>
    <s v="Lama"/>
    <e v="#VALUE!"/>
    <s v="Aktif"/>
    <s v="IDR"/>
    <s v="30889690100"/>
    <s v="100GR"/>
    <m/>
    <m/>
    <s v="KRT"/>
    <s v="GD01"/>
    <n v="11611"/>
    <n v="11612"/>
    <m/>
    <n v="1"/>
    <m/>
  </r>
  <r>
    <s v="R1022001010010"/>
    <m/>
    <s v="BW COOL 24BTL X 100ML&quot;3185034&quot;DBW101"/>
    <x v="390"/>
    <n v="0"/>
    <s v="DETOLIDBWCOL100G CP 24JO"/>
    <x v="4"/>
    <s v="BW COOL 24BTL X 100ML&quot;3185034&quot;DBW101"/>
    <n v="8993560026417"/>
    <x v="1"/>
    <s v="DETTOL BODY WASH"/>
    <s v="R1022"/>
    <x v="55"/>
    <n v="14"/>
    <s v="RB DETTOL BODY WASH COOL 100ML X 24 BTL"/>
    <n v="39"/>
    <s v="RB"/>
    <s v="R1"/>
    <s v="DETTOL"/>
    <s v="02"/>
    <s v="BODY WASH"/>
    <n v="2"/>
    <m/>
    <s v="0"/>
    <s v="COOL"/>
    <s v="01"/>
    <s v="100ML"/>
    <s v="0100"/>
    <s v="BTL"/>
    <n v="1"/>
    <m/>
    <n v="0"/>
    <m/>
    <m/>
    <m/>
    <n v="0"/>
    <n v="24"/>
    <n v="3185034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COOL 100ML X 24 BTL"/>
    <s v="Lama"/>
    <e v="#VALUE!"/>
    <s v="Aktif"/>
    <s v="IDR"/>
    <s v="31850340100"/>
    <s v="100ML"/>
    <m/>
    <m/>
    <s v="KRT"/>
    <s v="GD01"/>
    <n v="11611"/>
    <n v="11612"/>
    <m/>
    <n v="1"/>
    <m/>
  </r>
  <r>
    <s v="R1022001010010"/>
    <m/>
    <s v="BW COOL 24BTL X 100ML&quot;3185034&quot;DBW101"/>
    <x v="391"/>
    <n v="0"/>
    <s v="DETOLIDBWCOL100G BT 24JM"/>
    <x v="4"/>
    <s v=""/>
    <n v="8993560026417"/>
    <x v="1"/>
    <s v="DETTOL BODY WASH"/>
    <s v="R1022"/>
    <x v="55"/>
    <n v="14"/>
    <s v="RB DETTOL BODY WASH COOL 100ML X 24 BTL"/>
    <n v="39"/>
    <s v="RB"/>
    <s v="R1"/>
    <s v="DETTOL"/>
    <s v="02"/>
    <s v="BODY WASH"/>
    <n v="2"/>
    <m/>
    <s v="0"/>
    <s v="COOL"/>
    <s v="01"/>
    <s v="100ML"/>
    <s v="0100"/>
    <s v="BTL"/>
    <n v="1"/>
    <m/>
    <n v="0"/>
    <m/>
    <m/>
    <m/>
    <n v="0"/>
    <n v="24"/>
    <n v="3086300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COOL 100ML X 24 BTL"/>
    <s v="Lama"/>
    <e v="#VALUE!"/>
    <s v="Aktif"/>
    <s v="IDR"/>
    <s v="30863000100"/>
    <s v="100ML"/>
    <m/>
    <m/>
    <s v="KRT"/>
    <s v="GD01"/>
    <n v="11611"/>
    <n v="11612"/>
    <m/>
    <n v="1"/>
    <m/>
  </r>
  <r>
    <s v="R1022001010010"/>
    <m/>
    <s v="BW COOL 24BTL X 100ML&quot;3185034&quot;DBW101"/>
    <x v="392"/>
    <n v="0"/>
    <s v="DETOLIDCOL100G CP 24ZS"/>
    <x v="4"/>
    <s v=""/>
    <n v="8993560026417"/>
    <x v="1"/>
    <s v="DETTOL BODY WASH"/>
    <s v="R1022"/>
    <x v="55"/>
    <n v="14"/>
    <s v="RB DETTOL BODY WASH COOL 100ML X 24 BTL"/>
    <n v="39"/>
    <s v="RB"/>
    <s v="R1"/>
    <s v="DETTOL"/>
    <s v="02"/>
    <s v="BODY WASH"/>
    <n v="2"/>
    <m/>
    <s v="0"/>
    <s v="COOL"/>
    <s v="01"/>
    <s v="100ML"/>
    <s v="0100"/>
    <s v="BTL"/>
    <n v="1"/>
    <m/>
    <n v="0"/>
    <m/>
    <m/>
    <m/>
    <n v="0"/>
    <n v="24"/>
    <n v="3062482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COOL 100ML X 24 BTL"/>
    <s v="Lama"/>
    <e v="#VALUE!"/>
    <s v="Aktif"/>
    <s v="IDR"/>
    <s v="30624820100"/>
    <s v="100ML"/>
    <m/>
    <m/>
    <s v="KRT"/>
    <s v="GD01"/>
    <n v="11611"/>
    <n v="11612"/>
    <m/>
    <n v="1"/>
    <m/>
  </r>
  <r>
    <s v="R1022001010010"/>
    <m/>
    <s v="BW COOL 24BTL X 100ML&quot;3185034&quot;DBW101"/>
    <x v="393"/>
    <n v="0"/>
    <s v="Dettol DBW 100ml Cool"/>
    <x v="4"/>
    <s v=""/>
    <n v="8993560026417"/>
    <x v="1"/>
    <s v="DETTOL BODY WASH"/>
    <s v="R1022"/>
    <x v="55"/>
    <n v="14"/>
    <s v="RB DETTOL BODY WASH COOL 100ML X 24 BTL"/>
    <n v="39"/>
    <s v="RB"/>
    <s v="R1"/>
    <s v="DETTOL"/>
    <s v="02"/>
    <s v="BODY WASH"/>
    <n v="2"/>
    <m/>
    <s v="0"/>
    <s v="COOL"/>
    <s v="01"/>
    <s v="100ML"/>
    <s v="0100"/>
    <s v="BTL"/>
    <n v="1"/>
    <m/>
    <n v="0"/>
    <m/>
    <m/>
    <m/>
    <n v="0"/>
    <n v="24"/>
    <n v="3031798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COOL 100ML X 24 BTL"/>
    <s v="Lama"/>
    <e v="#VALUE!"/>
    <s v="Aktif"/>
    <s v="IDR"/>
    <s v="30317980100"/>
    <s v="100ML"/>
    <m/>
    <m/>
    <s v="KRT"/>
    <s v="GD01"/>
    <n v="11611"/>
    <n v="11612"/>
    <m/>
    <n v="1"/>
    <m/>
  </r>
  <r>
    <s v="R1022001010010"/>
    <m/>
    <s v="BW COOL 24BTL X 100ML&quot;3185034&quot;DBW101"/>
    <x v="394"/>
    <n v="0"/>
    <s v="Dettol DBW 100ml Cool Ace"/>
    <x v="4"/>
    <s v=""/>
    <n v="8993560026417"/>
    <x v="1"/>
    <s v="DETTOL BODY WASH"/>
    <s v="R1022"/>
    <x v="55"/>
    <n v="14"/>
    <s v="RB DETTOL BODY WASH COOL 100ML X 24 BTL"/>
    <n v="39"/>
    <s v="RB"/>
    <s v="R1"/>
    <s v="DETTOL"/>
    <s v="02"/>
    <s v="BODY WASH"/>
    <n v="2"/>
    <m/>
    <s v="0"/>
    <s v="COOL"/>
    <s v="01"/>
    <s v="100ML"/>
    <s v="0100"/>
    <s v="BTL"/>
    <n v="1"/>
    <m/>
    <n v="0"/>
    <m/>
    <m/>
    <m/>
    <n v="0"/>
    <n v="24"/>
    <n v="3045729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COOL 100ML X 24 BTL"/>
    <s v="Lama"/>
    <e v="#VALUE!"/>
    <s v="Aktif"/>
    <s v="IDR"/>
    <s v="30457290100"/>
    <s v="100ML"/>
    <m/>
    <m/>
    <s v="KRT"/>
    <s v="GD01"/>
    <n v="11611"/>
    <n v="11612"/>
    <m/>
    <n v="1"/>
    <m/>
  </r>
  <r>
    <s v="R1022001010010"/>
    <m/>
    <s v="BW COOL 24BTL X 100ML&quot;3185034&quot;DBW101"/>
    <x v="395"/>
    <n v="0"/>
    <s v="Dettol DBW 125ml Cool COR"/>
    <x v="4"/>
    <s v=""/>
    <n v="8993560026417"/>
    <x v="1"/>
    <s v="DETTOL BODY WASH"/>
    <s v="R1022"/>
    <x v="55"/>
    <n v="14"/>
    <s v="RB DETTOL BODY WASH COOL 100ML X 24 BTL"/>
    <n v="39"/>
    <s v="RB"/>
    <s v="R1"/>
    <s v="DETTOL"/>
    <s v="02"/>
    <s v="BODY WASH"/>
    <n v="2"/>
    <m/>
    <s v="0"/>
    <s v="COOL"/>
    <s v="01"/>
    <s v="100ML"/>
    <s v="0100"/>
    <s v="BTL"/>
    <n v="1"/>
    <m/>
    <n v="0"/>
    <m/>
    <m/>
    <m/>
    <n v="0"/>
    <n v="24"/>
    <s v="ID8101892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COOL 100ML X 24 BTL"/>
    <s v="Lama"/>
    <e v="#VALUE!"/>
    <s v="Aktif"/>
    <s v="IDR"/>
    <s v="ID81018920100"/>
    <s v="100ML"/>
    <m/>
    <m/>
    <s v="KRT"/>
    <s v="GD01"/>
    <n v="11611"/>
    <n v="11612"/>
    <m/>
    <n v="1"/>
    <m/>
  </r>
  <r>
    <s v="R1022001010010"/>
    <m/>
    <s v="BW COOL 24BTL X 100ML&quot;3185034&quot;DBW101"/>
    <x v="396"/>
    <n v="0"/>
    <s v="Dettol DBW 125ml Cool SANT"/>
    <x v="4"/>
    <s v=""/>
    <n v="8993560026417"/>
    <x v="1"/>
    <s v="DETTOL BODY WASH"/>
    <s v="R1022"/>
    <x v="55"/>
    <n v="14"/>
    <s v="RB DETTOL BODY WASH COOL 100ML X 24 BTL"/>
    <n v="39"/>
    <s v="RB"/>
    <s v="R1"/>
    <s v="DETTOL"/>
    <s v="02"/>
    <s v="BODY WASH"/>
    <n v="2"/>
    <m/>
    <s v="0"/>
    <s v="COOL"/>
    <s v="01"/>
    <s v="100ML"/>
    <s v="0100"/>
    <s v="BTL"/>
    <n v="1"/>
    <m/>
    <n v="0"/>
    <m/>
    <m/>
    <m/>
    <n v="0"/>
    <n v="24"/>
    <s v="ID0307897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COOL 100ML X 24 BTL"/>
    <s v="Lama"/>
    <e v="#VALUE!"/>
    <s v="Aktif"/>
    <s v="IDR"/>
    <s v="ID03078970100"/>
    <s v="100ML"/>
    <m/>
    <m/>
    <s v="KRT"/>
    <s v="GD01"/>
    <n v="11611"/>
    <n v="11612"/>
    <m/>
    <n v="1"/>
    <m/>
  </r>
  <r>
    <s v="R1022001020020"/>
    <m/>
    <s v="BW COOL 24PCH X 200ML&quot;3180820&quot;3295019&quot;DBW301"/>
    <x v="397"/>
    <n v="0"/>
    <s v="DETOLIDBWCOL250G PH 24JL"/>
    <x v="4"/>
    <s v="BW COOL 24PCH X 200ML&quot;3180820&quot;3295019&quot;DBW301"/>
    <n v="8993560026066"/>
    <x v="2"/>
    <s v="DETTOL BODY WASH"/>
    <s v="R1022"/>
    <x v="56"/>
    <n v="14"/>
    <s v="RB DETTOL BODY WASH COOL 200ML X 24 PCH"/>
    <n v="39"/>
    <s v="RB"/>
    <s v="R1"/>
    <s v="DETTOL"/>
    <s v="02"/>
    <s v="BODY WASH"/>
    <n v="2"/>
    <m/>
    <s v="0"/>
    <s v="COOL"/>
    <s v="01"/>
    <s v="200ML"/>
    <s v="0200"/>
    <s v="PCH"/>
    <n v="2"/>
    <m/>
    <n v="0"/>
    <m/>
    <m/>
    <m/>
    <n v="0"/>
    <n v="24"/>
    <n v="3180820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"/>
    <s v="Lama"/>
    <e v="#VALUE!"/>
    <s v="Aktif"/>
    <s v="IDR"/>
    <s v="31808200200"/>
    <s v="200ML"/>
    <m/>
    <m/>
    <s v="KRT"/>
    <s v="GD01"/>
    <n v="11611"/>
    <n v="11612"/>
    <m/>
    <n v="1"/>
    <m/>
  </r>
  <r>
    <s v="R1022001020020"/>
    <m/>
    <s v="BW COOL 24PCH X 200ML&quot;3180820&quot;3295019&quot;DBW301"/>
    <x v="398"/>
    <n v="0"/>
    <s v="DETOLIDBWCOOL 200GX24"/>
    <x v="4"/>
    <s v="BW COOL 24PCH X 200ML&quot;3180820&quot;3295019&quot;DBW301"/>
    <n v="8993560026066"/>
    <x v="2"/>
    <s v="DETTOL BODY WASH"/>
    <s v="R1022"/>
    <x v="56"/>
    <n v="14"/>
    <s v="RB DETTOL BODY WASH COOL 200ML X 24 PCH"/>
    <n v="39"/>
    <s v="RB"/>
    <s v="R1"/>
    <s v="DETTOL"/>
    <s v="02"/>
    <s v="BODY WASH"/>
    <n v="2"/>
    <m/>
    <s v="0"/>
    <s v="COOL"/>
    <s v="01"/>
    <s v="200ML"/>
    <s v="0200"/>
    <s v="PCH"/>
    <n v="2"/>
    <m/>
    <n v="0"/>
    <m/>
    <m/>
    <m/>
    <n v="0"/>
    <n v="24"/>
    <n v="3295019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"/>
    <s v="Lama"/>
    <e v="#VALUE!"/>
    <s v="Aktif"/>
    <s v="IDR"/>
    <s v="32950190200"/>
    <s v="200ML"/>
    <m/>
    <m/>
    <s v="KRT"/>
    <s v="GD01"/>
    <n v="11611"/>
    <n v="11612"/>
    <m/>
    <n v="1"/>
    <m/>
  </r>
  <r>
    <s v="R1022001020020"/>
    <m/>
    <s v="BW COOL 24PCH X 200ML&quot;3180820&quot;3295019&quot;DBW301"/>
    <x v="399"/>
    <n v="0"/>
    <s v="DETOLIDBWCOL250G PC 24JM"/>
    <x v="4"/>
    <s v=""/>
    <n v="8993560026066"/>
    <x v="2"/>
    <s v="DETTOL BODY WASH"/>
    <s v="R1022"/>
    <x v="56"/>
    <n v="14"/>
    <s v="RB DETTOL BODY WASH COOL 200ML X 24 PCH"/>
    <n v="39"/>
    <s v="RB"/>
    <s v="R1"/>
    <s v="DETTOL"/>
    <s v="02"/>
    <s v="BODY WASH"/>
    <n v="2"/>
    <m/>
    <s v="0"/>
    <s v="COOL"/>
    <s v="01"/>
    <s v="200ML"/>
    <s v="0200"/>
    <s v="PCH"/>
    <n v="2"/>
    <m/>
    <n v="0"/>
    <m/>
    <m/>
    <m/>
    <n v="0"/>
    <n v="24"/>
    <n v="308630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"/>
    <s v="Lama"/>
    <e v="#VALUE!"/>
    <s v="Aktif"/>
    <s v="IDR"/>
    <s v="30863010200"/>
    <s v="200ML"/>
    <m/>
    <m/>
    <s v="KRT"/>
    <s v="GD01"/>
    <n v="11611"/>
    <n v="11612"/>
    <m/>
    <n v="1"/>
    <m/>
  </r>
  <r>
    <s v="R1022001020020"/>
    <m/>
    <s v="BW COOL 24PCH X 200ML&quot;3180820&quot;3295019&quot;DBW301"/>
    <x v="400"/>
    <n v="0"/>
    <s v="DETOLIDBWCOL250G PH 24ZS"/>
    <x v="4"/>
    <s v=""/>
    <n v="8993560026066"/>
    <x v="2"/>
    <s v="DETTOL BODY WASH"/>
    <s v="R1022"/>
    <x v="56"/>
    <n v="14"/>
    <s v="RB DETTOL BODY WASH COOL 200ML X 24 PCH"/>
    <n v="39"/>
    <s v="RB"/>
    <s v="R1"/>
    <s v="DETTOL"/>
    <s v="02"/>
    <s v="BODY WASH"/>
    <n v="2"/>
    <m/>
    <s v="0"/>
    <s v="COOL"/>
    <s v="01"/>
    <s v="200ML"/>
    <s v="0200"/>
    <s v="PCH"/>
    <n v="2"/>
    <m/>
    <n v="0"/>
    <m/>
    <m/>
    <m/>
    <n v="0"/>
    <n v="24"/>
    <n v="3062480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"/>
    <s v="Lama"/>
    <e v="#VALUE!"/>
    <s v="Aktif"/>
    <s v="IDR"/>
    <s v="3062480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1"/>
    <n v="0"/>
    <s v="Dettol DBW Pouch 250ml Cool + 100ml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n v="3027650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3027650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2"/>
    <n v="0"/>
    <s v="Dettol DBW Pouch 250ml Cool + 80ml CC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n v="303541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3035411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3"/>
    <n v="0"/>
    <s v="Dettol DBW Pouch 250ml Cool Ace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n v="304573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3045731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4"/>
    <n v="0"/>
    <s v="Dettol DBW Pouch 250ml Cool COR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s v="ID8094397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ID8094397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5"/>
    <n v="0"/>
    <s v="Dettol DBW Pouch 250ml Cool COR + 50ml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s v="ID8139979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ID8139979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6"/>
    <n v="0"/>
    <s v="Dettol DBW Pouch 250ml Cool COR 2+1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s v="ID813999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ID8139991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7"/>
    <n v="0"/>
    <s v="Dettol DBW Pouch 250ml Cool SANT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s v="ID030787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ID0307871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8"/>
    <n v="0"/>
    <s v="Dettol DBW Pouch 250ml Cool SANT + 50ml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s v="ID034551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ID03455110200"/>
    <s v="200ML"/>
    <m/>
    <m/>
    <s v="KRT"/>
    <s v="GD01"/>
    <n v="11611"/>
    <n v="11612"/>
    <m/>
    <n v="1"/>
    <m/>
  </r>
  <r>
    <s v="R1022001020021"/>
    <m/>
    <s v="BW COOL 24PCH X 200ML&quot;3180820&quot;3295019&quot;DBW301"/>
    <x v="409"/>
    <n v="0"/>
    <s v="Dettol DBW Pouch 250ml Cool SANT 2+1"/>
    <x v="4"/>
    <s v=""/>
    <n v="8993560026066"/>
    <x v="2"/>
    <s v="DETTOL BODY WASH"/>
    <s v="R1022"/>
    <x v="57"/>
    <n v="14"/>
    <s v="RB DETTOL BODY WASH COOL 200ML X 24 PCH BANDED"/>
    <n v="46"/>
    <s v="RB"/>
    <s v="R1"/>
    <s v="DETTOL"/>
    <s v="02"/>
    <s v="BODY WASH"/>
    <n v="2"/>
    <m/>
    <s v="0"/>
    <s v="COOL"/>
    <s v="01"/>
    <s v="200ML"/>
    <s v="0200"/>
    <s v="PCH"/>
    <n v="2"/>
    <s v="BANDED"/>
    <n v="1"/>
    <m/>
    <m/>
    <m/>
    <n v="0"/>
    <n v="24"/>
    <s v="ID0323047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COOL 200ML X 24 PCH BANDED"/>
    <s v="Lama"/>
    <e v="#VALUE!"/>
    <s v="Aktif"/>
    <s v="IDR"/>
    <s v="ID03230470200"/>
    <s v="200ML"/>
    <m/>
    <m/>
    <s v="KRT"/>
    <s v="GD01"/>
    <n v="11611"/>
    <n v="11612"/>
    <m/>
    <n v="1"/>
    <m/>
  </r>
  <r>
    <s v="R1022001030020"/>
    <m/>
    <m/>
    <x v="410"/>
    <n v="20010010100010"/>
    <m/>
    <x v="5"/>
    <s v="BW COOL 12BTL X 300ML&quot;3171382&quot;DBW401"/>
    <m/>
    <x v="2"/>
    <s v="DETTOL BODY WASH"/>
    <s v="R1022"/>
    <x v="58"/>
    <n v="14"/>
    <s v="RB DETTOL BODY WASH COOL 300ML X 12 PCH"/>
    <n v="39"/>
    <s v="RB"/>
    <s v="R1"/>
    <s v="DETTOL"/>
    <s v="02"/>
    <s v="BODY WASH"/>
    <n v="2"/>
    <m/>
    <s v="0"/>
    <s v="COOL"/>
    <s v="01"/>
    <s v="300ML"/>
    <s v="0300"/>
    <s v="PCH"/>
    <n v="2"/>
    <m/>
    <n v="0"/>
    <m/>
    <m/>
    <m/>
    <n v="0"/>
    <n v="12"/>
    <n v="3171382"/>
    <m/>
    <n v="36201.974999999999"/>
    <n v="434423.69999999995"/>
    <n v="40184.19225"/>
    <n v="482210.30699999997"/>
    <n v="39565"/>
    <n v="474780"/>
    <n v="43917.15"/>
    <n v="527005.80000000005"/>
    <m/>
    <n v="0"/>
    <n v="0"/>
    <n v="0"/>
    <n v="8.5000000000000034E-2"/>
    <n v="-36201.974999999999"/>
    <e v="#DIV/0!"/>
    <m/>
    <s v="RB DETTOL BODY WASH COOL 300ML X 24 PCH"/>
    <s v="Lama"/>
    <e v="#VALUE!"/>
    <s v="Aktif"/>
    <s v="IDR"/>
    <s v="31713820300"/>
    <s v="300ML"/>
    <m/>
    <m/>
    <s v="KRT"/>
    <s v="GD01"/>
    <n v="11611"/>
    <n v="11612"/>
    <m/>
    <n v="1"/>
    <m/>
  </r>
  <r>
    <s v="R1022001037020"/>
    <m/>
    <s v="BW COOL 24PCH X 370ML&quot;3171385&quot;3267943&quot;DBW501"/>
    <x v="411"/>
    <n v="0"/>
    <s v="DETOLIDBWCOL410G PH 24JO"/>
    <x v="4"/>
    <s v="BW COOL 24PCH X 370ML&quot;3171385&quot;3267943&quot;DBW501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17138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171385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12"/>
    <n v="0"/>
    <s v="DETOLIDDETOLIDBWCOL370GX24"/>
    <x v="4"/>
    <s v="BW COOL 24PCH X 370ML&quot;3171385&quot;3267943&quot;DBW501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26794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267943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13"/>
    <n v="0"/>
    <s v="DETOLID410+410 COOL"/>
    <x v="4"/>
    <s v="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06093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060931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14"/>
    <n v="0"/>
    <s v="DETOLIDBW COOL ACE 450+250"/>
    <x v="4"/>
    <s v="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05493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054939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15"/>
    <n v="0"/>
    <s v="DETOLIDBW370 COL+200 COLX24"/>
    <x v="4"/>
    <s v="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30340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303401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16"/>
    <n v="0"/>
    <s v="DETOLIDBW370+200 COL SLBX24"/>
    <x v="4"/>
    <s v="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31197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311976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17"/>
    <n v="0"/>
    <s v="DETOLIDBW410COL+HS200MYM"/>
    <x v="4"/>
    <s v="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18750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187501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18"/>
    <n v="0"/>
    <s v="DETOLIDBWCOL410G PC 24JM"/>
    <x v="4"/>
    <s v="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08633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086339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19"/>
    <n v="0"/>
    <s v="DETOLIDCOL450G PH 24ZS"/>
    <x v="4"/>
    <s v="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06247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0624790370"/>
    <s v="370ML"/>
    <m/>
    <m/>
    <s v="KRT"/>
    <s v="GD01"/>
    <n v="11611"/>
    <n v="11612"/>
    <m/>
    <n v="1"/>
    <m/>
  </r>
  <r>
    <s v="R1022001037020"/>
    <m/>
    <s v="BW COOL 24PCH X 370ML&quot;3171385&quot;3267943&quot;DBW501"/>
    <x v="420"/>
    <n v="0"/>
    <s v="DETOLIDDBWCOL410G PH 24ZS"/>
    <x v="4"/>
    <s v=""/>
    <n v="8993560026073"/>
    <x v="2"/>
    <s v="DETTOL BODY WASH"/>
    <s v="R1022"/>
    <x v="59"/>
    <n v="14"/>
    <s v="RB DETTOL BODY WASH COOL 370ML X 24 PCH"/>
    <n v="39"/>
    <s v="RB"/>
    <s v="R1"/>
    <s v="DETTOL"/>
    <s v="02"/>
    <s v="BODY WASH"/>
    <n v="2"/>
    <m/>
    <s v="0"/>
    <s v="COOL"/>
    <s v="01"/>
    <s v="370ML"/>
    <s v="0370"/>
    <s v="PCH"/>
    <n v="2"/>
    <m/>
    <n v="0"/>
    <m/>
    <m/>
    <m/>
    <n v="0"/>
    <n v="24"/>
    <n v="307220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"/>
    <s v="Lama"/>
    <e v="#VALUE!"/>
    <s v="Aktif"/>
    <s v="IDR"/>
    <s v="3072204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1"/>
    <n v="0"/>
    <s v="DETOLIDBW 370COL+BS 100CLX24"/>
    <x v="4"/>
    <s v="BW COOL 24 X 370ML PCH BDD&quot;3317329&quot;DBW1005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n v="331732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3317329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2"/>
    <n v="0"/>
    <s v="DETOLIDDETOLBW410GCOL+HS200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n v="318649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3186490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3"/>
    <n v="0"/>
    <s v="Dettol DBW Pouch 450ml Cool + 100ml Skc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s v="ID819866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ID8198663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4"/>
    <n v="0"/>
    <s v="Dettol DBW Pouch 450ml Cool + 150ml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n v="302579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3025795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5"/>
    <n v="0"/>
    <s v="Dettol DBW Pouch 450ml Cool + 90ml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s v="ID036607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ID0366074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6"/>
    <n v="0"/>
    <s v="Dettol DBW Pouch 450ml Cool + SPUFF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n v="304168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3041686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7"/>
    <n v="0"/>
    <s v="Dettol DBW Pouch 450ml Cool Ace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n v="304573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3045730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8"/>
    <n v="0"/>
    <s v="Dettol DBW Pouch 450ml Cool COR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s v="ID809438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ID8094389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29"/>
    <n v="0"/>
    <s v="Dettol DBW Pouch 450ml Cool COR + 250ml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s v="ID813408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ID8134084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30"/>
    <n v="0"/>
    <s v="Dettol DBW Pouch 450ml Cool COR + 90ml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s v="ID8139162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ID81391620370"/>
    <s v="370ML"/>
    <m/>
    <m/>
    <s v="KRT"/>
    <s v="GD01"/>
    <n v="11611"/>
    <n v="11612"/>
    <m/>
    <n v="1"/>
    <m/>
  </r>
  <r>
    <s v="R1022001037021"/>
    <m/>
    <s v="BW COOL 24PCH X 370ML&quot;3171385&quot;3267943&quot;DBW501"/>
    <x v="431"/>
    <n v="0"/>
    <s v="Dettol DBW Pouch 450ml Cool SANT"/>
    <x v="4"/>
    <s v=""/>
    <n v="8993560026073"/>
    <x v="2"/>
    <s v="DETTOL BODY WASH"/>
    <s v="R1022"/>
    <x v="60"/>
    <n v="14"/>
    <s v="RB DETTOL BODY WASH COOL 370ML X 24 PCH BANDED"/>
    <n v="46"/>
    <s v="RB"/>
    <s v="R1"/>
    <s v="DETTOL"/>
    <s v="02"/>
    <s v="BODY WASH"/>
    <n v="2"/>
    <m/>
    <s v="0"/>
    <s v="COOL"/>
    <s v="01"/>
    <s v="370ML"/>
    <s v="0370"/>
    <s v="PCH"/>
    <n v="2"/>
    <s v="BANDED"/>
    <n v="1"/>
    <m/>
    <m/>
    <m/>
    <n v="0"/>
    <n v="24"/>
    <s v="ID030787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COOL 370ML X 24 PCH BANDED"/>
    <s v="Lama"/>
    <e v="#VALUE!"/>
    <s v="Aktif"/>
    <s v="IDR"/>
    <s v="ID03078760370"/>
    <s v="370ML"/>
    <m/>
    <m/>
    <s v="KRT"/>
    <s v="GD01"/>
    <n v="11611"/>
    <n v="11612"/>
    <m/>
    <n v="1"/>
    <m/>
  </r>
  <r>
    <s v="R1022001050030"/>
    <m/>
    <s v="BW COOL 12 X 500ML PUMP +370G&quot;3303749&quot;DBW708"/>
    <x v="432"/>
    <n v="0"/>
    <s v="DETOLIDBWCOL500G PM 12JL"/>
    <x v="5"/>
    <s v="BW COOL 12 PUMP X 500GR&quot;3171386&quot;3289668&quot;DBW701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289668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289668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33"/>
    <n v="0"/>
    <s v="DETOLIDBWCOL625G PM 12JO"/>
    <x v="5"/>
    <s v="BW COOL 12 PUMP X 500GR&quot;3171386&quot;3289668&quot;DBW701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171386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171386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34"/>
    <n v="0"/>
    <s v="DETOLID625 COOL+225 B DCLEAN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071451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071451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35"/>
    <n v="0"/>
    <s v="DETOLIDBW 500G+200G COL X12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328377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328377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36"/>
    <n v="0"/>
    <s v="DETOLIDBW 500G+370G COOL X12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303749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303749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37"/>
    <n v="0"/>
    <s v="DETOLIDBW625G+370G COOL X12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303392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303392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38"/>
    <n v="0"/>
    <s v="DETOLIDBWCOL625G PM 12JM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086303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086303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39"/>
    <n v="0"/>
    <s v="DETOLIDBWCOL625G PM 12ZS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075305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075305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40"/>
    <n v="0"/>
    <s v="Dettol DBW 625ml Cool Ace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n v="3045732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3045732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41"/>
    <n v="0"/>
    <s v="Dettol DBW 625ml Cool COR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s v="ID8101887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ID81018870500"/>
    <s v="500ML"/>
    <m/>
    <m/>
    <s v="KRT"/>
    <s v="GD01"/>
    <n v="11611"/>
    <n v="11612"/>
    <m/>
    <n v="1"/>
    <m/>
  </r>
  <r>
    <s v="R1022001050030"/>
    <m/>
    <s v="BW COOL 12 X 500ML PUMP +370G&quot;3303749&quot;DBW708"/>
    <x v="442"/>
    <n v="0"/>
    <s v="Dettol DBW Pump 625ml Cool SANT"/>
    <x v="5"/>
    <s v=""/>
    <n v="9556111609010"/>
    <x v="3"/>
    <s v="DETTOL BODY WASH"/>
    <s v="R1022"/>
    <x v="61"/>
    <n v="14"/>
    <s v="RB DETTOL BODY WASH COOL 500ML X 12 PUMP"/>
    <n v="40"/>
    <s v="RB"/>
    <s v="R1"/>
    <s v="DETTOL"/>
    <s v="02"/>
    <s v="BODY WASH"/>
    <n v="2"/>
    <m/>
    <s v="0"/>
    <s v="COOL"/>
    <s v="01"/>
    <s v="500ML"/>
    <s v="0500"/>
    <s v="PUMP"/>
    <n v="3"/>
    <m/>
    <n v="0"/>
    <m/>
    <m/>
    <m/>
    <n v="0"/>
    <n v="12"/>
    <s v="ID0307889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COOL 500ML X 12 PUMP"/>
    <s v="Lama"/>
    <e v="#VALUE!"/>
    <s v="Aktif"/>
    <s v="IDR"/>
    <s v="ID03078890500"/>
    <s v="500ML"/>
    <m/>
    <m/>
    <s v="KRT"/>
    <s v="GD01"/>
    <n v="11611"/>
    <n v="11612"/>
    <m/>
    <n v="1"/>
    <m/>
  </r>
  <r>
    <s v="R1022001072020"/>
    <m/>
    <s v="BW COOL 12PCH X 720ML&quot;3171387&quot;3278293&quot;DBW801"/>
    <x v="443"/>
    <n v="0"/>
    <s v="DETOLIDBWCOL 720G PH 12JO"/>
    <x v="5"/>
    <s v="BW COOL 12PCH X 720ML&quot;3171387&quot;3278293&quot;DBW801"/>
    <n v="8993560026998"/>
    <x v="2"/>
    <s v="DETTOL BODY WASH"/>
    <s v="R1022"/>
    <x v="62"/>
    <n v="14"/>
    <s v="RB DETTOL BODY WASH COOL 720ML X 12 PCH"/>
    <n v="39"/>
    <s v="RB"/>
    <s v="R1"/>
    <s v="DETTOL"/>
    <s v="02"/>
    <s v="BODY WASH"/>
    <n v="2"/>
    <m/>
    <s v="0"/>
    <s v="COOL"/>
    <s v="01"/>
    <s v="720ML"/>
    <s v="0720"/>
    <s v="PCH"/>
    <n v="2"/>
    <m/>
    <n v="0"/>
    <m/>
    <m/>
    <m/>
    <n v="0"/>
    <n v="12"/>
    <n v="3278293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COOL 720ML X 12 PCH"/>
    <s v="Lama"/>
    <e v="#VALUE!"/>
    <s v="Aktif"/>
    <s v="IDR"/>
    <s v="32782930720"/>
    <s v="720ML"/>
    <m/>
    <m/>
    <s v="KRT"/>
    <s v="GD01"/>
    <n v="11611"/>
    <n v="11612"/>
    <m/>
    <n v="1"/>
    <m/>
  </r>
  <r>
    <s v="R1022001072020"/>
    <m/>
    <s v="BW COOL 12PCH X 720ML&quot;3171387&quot;3278293&quot;DBW801"/>
    <x v="444"/>
    <n v="0"/>
    <s v="DETOLIDDETOLBWCOL800G12JOL"/>
    <x v="5"/>
    <s v="BW COOL 12PCH X 720ML&quot;3171387&quot;3278293&quot;DBW801"/>
    <n v="8993560026998"/>
    <x v="2"/>
    <s v="DETTOL BODY WASH"/>
    <s v="R1022"/>
    <x v="62"/>
    <n v="14"/>
    <s v="RB DETTOL BODY WASH COOL 720ML X 12 PCH"/>
    <n v="39"/>
    <s v="RB"/>
    <s v="R1"/>
    <s v="DETTOL"/>
    <s v="02"/>
    <s v="BODY WASH"/>
    <n v="2"/>
    <m/>
    <s v="0"/>
    <s v="COOL"/>
    <s v="01"/>
    <s v="720ML"/>
    <s v="0720"/>
    <s v="PCH"/>
    <n v="2"/>
    <m/>
    <n v="0"/>
    <m/>
    <m/>
    <m/>
    <n v="0"/>
    <n v="12"/>
    <n v="3171387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COOL 720ML X 12 PCH"/>
    <s v="Lama"/>
    <e v="#VALUE!"/>
    <s v="Aktif"/>
    <s v="IDR"/>
    <s v="31713870720"/>
    <s v="720ML"/>
    <m/>
    <m/>
    <s v="KRT"/>
    <s v="GD01"/>
    <n v="11611"/>
    <n v="11612"/>
    <m/>
    <n v="1"/>
    <m/>
  </r>
  <r>
    <s v="R1022001072020"/>
    <m/>
    <s v="BW COOL 12PCH X 720ML&quot;3171387&quot;3278293&quot;DBW801"/>
    <x v="445"/>
    <n v="0"/>
    <s v="DETOLIDBWCOL800G PH 12JM"/>
    <x v="5"/>
    <s v=""/>
    <n v="8993560026998"/>
    <x v="2"/>
    <s v="DETTOL BODY WASH"/>
    <s v="R1022"/>
    <x v="62"/>
    <n v="14"/>
    <s v="RB DETTOL BODY WASH COOL 720ML X 12 PCH"/>
    <n v="39"/>
    <s v="RB"/>
    <s v="R1"/>
    <s v="DETTOL"/>
    <s v="02"/>
    <s v="BODY WASH"/>
    <n v="2"/>
    <m/>
    <s v="0"/>
    <s v="COOL"/>
    <s v="01"/>
    <s v="720ML"/>
    <s v="0720"/>
    <s v="PCH"/>
    <n v="2"/>
    <m/>
    <n v="0"/>
    <m/>
    <m/>
    <m/>
    <n v="0"/>
    <n v="12"/>
    <n v="3073485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COOL 720ML X 12 PCH"/>
    <s v="Lama"/>
    <e v="#VALUE!"/>
    <s v="Aktif"/>
    <s v="IDR"/>
    <s v="30734850720"/>
    <s v="720ML"/>
    <m/>
    <m/>
    <s v="KRT"/>
    <s v="GD01"/>
    <n v="11611"/>
    <n v="11612"/>
    <m/>
    <n v="1"/>
    <m/>
  </r>
  <r>
    <s v="R1022001072021"/>
    <m/>
    <m/>
    <x v="446"/>
    <n v="20010010100010"/>
    <m/>
    <x v="6"/>
    <s v="BW COOL 6 PCH X 720ML BNDD&quot;3288190&quot;3306723&quot;DBW805"/>
    <n v="8993560026998"/>
    <x v="2"/>
    <s v="DETTOL BODY WASH"/>
    <s v="R1022"/>
    <x v="63"/>
    <n v="14"/>
    <s v="RB DETTOL BODY WASH COOL 720ML X 6 PCH BANDED"/>
    <n v="45"/>
    <s v="RB"/>
    <s v="R1"/>
    <s v="DETTOL"/>
    <s v="02"/>
    <s v="BODY WASH"/>
    <n v="2"/>
    <m/>
    <s v="0"/>
    <s v="COOL"/>
    <s v="01"/>
    <s v="720ML"/>
    <s v="0720"/>
    <s v="PCH"/>
    <n v="2"/>
    <s v="BANDED"/>
    <n v="1"/>
    <m/>
    <m/>
    <m/>
    <n v="0"/>
    <n v="6"/>
    <n v="3288190"/>
    <m/>
    <n v="64383.670000000006"/>
    <n v="386302.02"/>
    <n v="71465.873700000011"/>
    <n v="428795.24220000004"/>
    <n v="70364.666666666672"/>
    <n v="422188"/>
    <n v="78104.780000000013"/>
    <n v="468628.68000000005"/>
    <m/>
    <n v="0"/>
    <n v="0"/>
    <n v="0"/>
    <n v="8.4999999999999978E-2"/>
    <n v="-64383.670000000006"/>
    <e v="#DIV/0!"/>
    <m/>
    <s v="RB DETTOL BODY WASH COOL 720ML X 6 PCH BANDED"/>
    <s v="Lama"/>
    <e v="#VALUE!"/>
    <s v="Aktif"/>
    <s v="IDR"/>
    <s v="32881900720"/>
    <s v="720ML"/>
    <m/>
    <m/>
    <s v="KRT"/>
    <s v="GD01"/>
    <n v="11611"/>
    <n v="11612"/>
    <m/>
    <n v="1"/>
    <m/>
  </r>
  <r>
    <s v="R1022001072021"/>
    <m/>
    <m/>
    <x v="447"/>
    <n v="20010010100010"/>
    <m/>
    <x v="6"/>
    <s v="BW COOL 6 PCH X 720ML BNDD&quot;3288190&quot;3306723&quot;DBW805"/>
    <n v="8993560026998"/>
    <x v="2"/>
    <s v="DETTOL BODY WASH"/>
    <s v="R1022"/>
    <x v="63"/>
    <n v="14"/>
    <s v="RB DETTOL BODY WASH COOL 720ML X 6 PCH BANDED"/>
    <n v="45"/>
    <s v="RB"/>
    <s v="R1"/>
    <s v="DETTOL"/>
    <s v="02"/>
    <s v="BODY WASH"/>
    <n v="2"/>
    <m/>
    <s v="0"/>
    <s v="COOL"/>
    <s v="01"/>
    <s v="720ML"/>
    <s v="0720"/>
    <s v="PCH"/>
    <n v="2"/>
    <s v="BANDED"/>
    <n v="1"/>
    <m/>
    <m/>
    <m/>
    <n v="0"/>
    <n v="6"/>
    <n v="3306723"/>
    <m/>
    <n v="64383.670000000006"/>
    <n v="386302.02"/>
    <n v="71465.873700000011"/>
    <n v="428795.24220000004"/>
    <n v="70364.666666666672"/>
    <n v="422188"/>
    <n v="78104.780000000013"/>
    <n v="468628.68000000005"/>
    <m/>
    <n v="0"/>
    <n v="0"/>
    <n v="0"/>
    <n v="8.4999999999999978E-2"/>
    <n v="-64383.670000000006"/>
    <e v="#DIV/0!"/>
    <m/>
    <s v="RB DETTOL BODY WASH COOL 720ML X 6 PCH BANDED"/>
    <s v="Lama"/>
    <e v="#VALUE!"/>
    <s v="Aktif"/>
    <s v="IDR"/>
    <s v="33067230720"/>
    <s v="720ML"/>
    <m/>
    <m/>
    <s v="KRT"/>
    <s v="GD01"/>
    <n v="11611"/>
    <n v="11612"/>
    <m/>
    <n v="1"/>
    <m/>
  </r>
  <r>
    <s v="R1022002037020"/>
    <m/>
    <s v="BW FAMILY PROJECT 24 X 370ML PCH BDD&quot;3317335&quot;DBW10"/>
    <x v="448"/>
    <n v="0"/>
    <s v="DETOLIDBW 370FAM+BS 100CLX24"/>
    <x v="4"/>
    <s v="BW FAMILY PROJECT 24 X 370ML PCH BDD&quot;3317335&quot;DBW10"/>
    <n v="8993560157326"/>
    <x v="2"/>
    <s v="DETTOL BODY WASH"/>
    <s v="R1022"/>
    <x v="64"/>
    <n v="14"/>
    <s v="RB DETTOL BODY WASH FAMILY PROTECT 370ML X 24 PCH BANDED"/>
    <n v="56"/>
    <s v="RB"/>
    <s v="R1"/>
    <s v="DETTOL"/>
    <s v="02"/>
    <s v="BODY WASH"/>
    <n v="2"/>
    <m/>
    <s v="0"/>
    <s v="FAMILY PROTECT"/>
    <s v="02"/>
    <s v="370ML"/>
    <s v="0370"/>
    <s v="PCH"/>
    <n v="2"/>
    <s v="BANDED"/>
    <n v="0"/>
    <m/>
    <m/>
    <m/>
    <n v="0"/>
    <n v="24"/>
    <n v="331733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AMILY PROTECT 370ML X 24 PCH BANDED"/>
    <s v="Lama"/>
    <e v="#VALUE!"/>
    <s v="Aktif"/>
    <s v="IDR"/>
    <s v="33173350370"/>
    <s v="370ML"/>
    <m/>
    <m/>
    <s v="KRT"/>
    <s v="GD01"/>
    <n v="11611"/>
    <n v="11612"/>
    <m/>
    <n v="1"/>
    <m/>
  </r>
  <r>
    <s v="R1022002037021"/>
    <m/>
    <s v="BW FAMILY PROJECT 24 X 370ML PCH BDD&quot;3317335&quot;DBW10"/>
    <x v="449"/>
    <n v="0"/>
    <s v="DETOLIDBWFAMPRO 370G PH 24"/>
    <x v="4"/>
    <s v="BW FAMILY PROJECT 24 X 370ML PCH &quot;3300633&quot;DBW813"/>
    <n v="8993560157326"/>
    <x v="2"/>
    <s v="DETTOL BODY WASH"/>
    <s v="R1022"/>
    <x v="65"/>
    <n v="14"/>
    <s v="RB DETTOL BODY WASH FAMILY PROTECT 370ML X 24 PCH"/>
    <n v="49"/>
    <s v="RB"/>
    <s v="R1"/>
    <s v="DETTOL"/>
    <s v="02"/>
    <s v="BODY WASH"/>
    <n v="2"/>
    <m/>
    <s v="0"/>
    <s v="FAMILY PROTECT"/>
    <s v="02"/>
    <s v="370ML"/>
    <s v="0370"/>
    <s v="PCH"/>
    <n v="2"/>
    <m/>
    <n v="1"/>
    <m/>
    <m/>
    <m/>
    <n v="0"/>
    <n v="24"/>
    <n v="3300633"/>
    <m/>
    <n v="16309.875"/>
    <n v="391437"/>
    <n v="18103.96125"/>
    <n v="434495.07000000007"/>
    <n v="17825"/>
    <n v="427800"/>
    <n v="19785.75"/>
    <n v="474858.00000000006"/>
    <n v="22642"/>
    <n v="543408"/>
    <n v="25132.620000000003"/>
    <n v="603182.88000000012"/>
    <n v="8.5000000000000006E-2"/>
    <n v="6332.125"/>
    <n v="0.27966279480611256"/>
    <m/>
    <s v="RB DETTOL BODY WASH FAMILY PROTECT 370ML X 24 PCH"/>
    <s v="Lama"/>
    <e v="#VALUE!"/>
    <s v="Aktif"/>
    <s v="IDR"/>
    <s v="33006330370"/>
    <s v="370ML"/>
    <m/>
    <m/>
    <s v="KRT"/>
    <s v="GD01"/>
    <n v="11611"/>
    <n v="11612"/>
    <m/>
    <n v="1"/>
    <m/>
  </r>
  <r>
    <s v="R1022002072021"/>
    <m/>
    <s v="BW FAMILY PROJECT 6 X 720ML PCH BDD&quot;3321120&quot;DBW814"/>
    <x v="450"/>
    <n v="0"/>
    <s v="DETOLIDBWFAMPRO 720GX2PH"/>
    <x v="6"/>
    <s v="BW FAMILY PROJECT 6 X 720ML PCH BDD&quot;3321120&quot;DBW814"/>
    <n v="8993560157623"/>
    <x v="2"/>
    <s v="DETTOL BODY WASH"/>
    <s v="R1022"/>
    <x v="66"/>
    <n v="14"/>
    <s v="RB DETTOL BODY WASH FAMILY PROTECT 720ML X 6 PCH BANDED"/>
    <n v="55"/>
    <s v="RB"/>
    <s v="R1"/>
    <s v="DETTOL"/>
    <s v="02"/>
    <s v="BODY WASH"/>
    <n v="2"/>
    <m/>
    <s v="0"/>
    <s v="FAMILY PROTECT"/>
    <s v="02"/>
    <s v="720ML"/>
    <s v="0720"/>
    <s v="PCH"/>
    <n v="2"/>
    <s v="BANDED"/>
    <n v="1"/>
    <m/>
    <m/>
    <m/>
    <n v="0"/>
    <n v="6"/>
    <n v="3321120"/>
    <m/>
    <n v="64383.670000000006"/>
    <n v="386302.02"/>
    <n v="71465.873700000011"/>
    <n v="428795.24220000004"/>
    <n v="70364.666666666672"/>
    <n v="422188"/>
    <n v="78104.780000000013"/>
    <n v="468628.68000000005"/>
    <n v="65153"/>
    <n v="390918"/>
    <n v="72319.83"/>
    <n v="433918.98"/>
    <n v="8.4999999999999978E-2"/>
    <n v="769.32999999999447"/>
    <n v="1.1808051816493399E-2"/>
    <m/>
    <s v="RB DETTOL BODY WASH FAMILY PROTECT 720ML X 6 PCH BANDED"/>
    <s v="Lama"/>
    <e v="#VALUE!"/>
    <s v="Aktif"/>
    <s v="IDR"/>
    <s v="33211200720"/>
    <s v="720ML"/>
    <m/>
    <m/>
    <s v="KRT"/>
    <s v="GD01"/>
    <n v="11611"/>
    <n v="11612"/>
    <m/>
    <n v="1"/>
    <m/>
  </r>
  <r>
    <s v="R1022003010010"/>
    <m/>
    <s v="BW FRESH 24BTL X 100ML&quot;3167498&quot;DBW102"/>
    <x v="451"/>
    <n v="0"/>
    <s v="DETOLIDBWFRH100G CP 24LF"/>
    <x v="4"/>
    <s v="BW FRESH 24BTL X 100ML&quot;3167498&quot;DBW102"/>
    <n v="8993560026424"/>
    <x v="1"/>
    <s v="DETTOL BODY WASH"/>
    <s v="R1022"/>
    <x v="67"/>
    <n v="14"/>
    <s v="RB DETTOL BODY WASH FRESH 100ML X 24 BTL"/>
    <n v="40"/>
    <s v="RB"/>
    <s v="R1"/>
    <s v="DETTOL"/>
    <s v="02"/>
    <s v="BODY WASH"/>
    <n v="2"/>
    <m/>
    <s v="0"/>
    <s v="FRESH"/>
    <s v="03"/>
    <s v="100ML"/>
    <s v="0100"/>
    <s v="BTL"/>
    <n v="1"/>
    <m/>
    <n v="0"/>
    <m/>
    <m/>
    <m/>
    <n v="0"/>
    <n v="24"/>
    <n v="3167498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FRESH 100ML X 24 BTL"/>
    <s v="Lama"/>
    <e v="#VALUE!"/>
    <s v="Aktif"/>
    <s v="IDR"/>
    <s v="31674980100"/>
    <s v="100ML"/>
    <m/>
    <m/>
    <s v="KRT"/>
    <s v="GD01"/>
    <n v="11611"/>
    <n v="11612"/>
    <m/>
    <n v="1"/>
    <m/>
  </r>
  <r>
    <s v="R1022003010010"/>
    <m/>
    <s v="BW FRESH 24BTL X 100ML&quot;3167498&quot;DBW102"/>
    <x v="452"/>
    <n v="0"/>
    <s v="DETOLIDBWFRH100G BT 24JM"/>
    <x v="4"/>
    <s v=""/>
    <n v="8993560026424"/>
    <x v="1"/>
    <s v="DETTOL BODY WASH"/>
    <s v="R1022"/>
    <x v="67"/>
    <n v="14"/>
    <s v="RB DETTOL BODY WASH FRESH 100ML X 24 BTL"/>
    <n v="40"/>
    <s v="RB"/>
    <s v="R1"/>
    <s v="DETTOL"/>
    <s v="02"/>
    <s v="BODY WASH"/>
    <n v="2"/>
    <m/>
    <s v="0"/>
    <s v="FRESH"/>
    <s v="03"/>
    <s v="100ML"/>
    <s v="0100"/>
    <s v="BTL"/>
    <n v="1"/>
    <m/>
    <n v="0"/>
    <m/>
    <m/>
    <m/>
    <n v="0"/>
    <n v="24"/>
    <n v="3086295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FRESH 100ML X 24 BTL"/>
    <s v="Lama"/>
    <e v="#VALUE!"/>
    <s v="Aktif"/>
    <s v="IDR"/>
    <s v="30862950100"/>
    <s v="100ML"/>
    <m/>
    <m/>
    <s v="KRT"/>
    <s v="GD01"/>
    <n v="11611"/>
    <n v="11612"/>
    <m/>
    <n v="1"/>
    <m/>
  </r>
  <r>
    <s v="R1022003010010"/>
    <m/>
    <s v="BW FRESH 24BTL X 100ML&quot;3167498&quot;DBW102"/>
    <x v="453"/>
    <n v="0"/>
    <s v="DETOLIDFRH100G 24ZS"/>
    <x v="4"/>
    <s v=""/>
    <n v="8993560026424"/>
    <x v="1"/>
    <s v="DETTOL BODY WASH"/>
    <s v="R1022"/>
    <x v="67"/>
    <n v="14"/>
    <s v="RB DETTOL BODY WASH FRESH 100ML X 24 BTL"/>
    <n v="40"/>
    <s v="RB"/>
    <s v="R1"/>
    <s v="DETTOL"/>
    <s v="02"/>
    <s v="BODY WASH"/>
    <n v="2"/>
    <m/>
    <s v="0"/>
    <s v="FRESH"/>
    <s v="03"/>
    <s v="100ML"/>
    <s v="0100"/>
    <s v="BTL"/>
    <n v="1"/>
    <m/>
    <n v="0"/>
    <m/>
    <m/>
    <m/>
    <n v="0"/>
    <n v="24"/>
    <n v="3062475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FRESH 100ML X 24 BTL"/>
    <s v="Lama"/>
    <e v="#VALUE!"/>
    <s v="Aktif"/>
    <s v="IDR"/>
    <s v="30624750100"/>
    <s v="100ML"/>
    <m/>
    <m/>
    <s v="KRT"/>
    <s v="GD01"/>
    <n v="11611"/>
    <n v="11612"/>
    <m/>
    <n v="1"/>
    <m/>
  </r>
  <r>
    <s v="R1022003010010"/>
    <m/>
    <s v="BW FRESH 24BTL X 100ML&quot;3167498&quot;DBW102"/>
    <x v="454"/>
    <n v="0"/>
    <s v="Dettol DBW 100ml Fresh"/>
    <x v="4"/>
    <s v=""/>
    <n v="8993560026424"/>
    <x v="1"/>
    <s v="DETTOL BODY WASH"/>
    <s v="R1022"/>
    <x v="67"/>
    <n v="14"/>
    <s v="RB DETTOL BODY WASH FRESH 100ML X 24 BTL"/>
    <n v="40"/>
    <s v="RB"/>
    <s v="R1"/>
    <s v="DETTOL"/>
    <s v="02"/>
    <s v="BODY WASH"/>
    <n v="2"/>
    <m/>
    <s v="0"/>
    <s v="FRESH"/>
    <s v="03"/>
    <s v="100ML"/>
    <s v="0100"/>
    <s v="BTL"/>
    <n v="1"/>
    <m/>
    <n v="0"/>
    <m/>
    <m/>
    <m/>
    <n v="0"/>
    <n v="24"/>
    <n v="3031797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FRESH 100ML X 24 BTL"/>
    <s v="Lama"/>
    <e v="#VALUE!"/>
    <s v="Aktif"/>
    <s v="IDR"/>
    <s v="30317970100"/>
    <s v="100ML"/>
    <m/>
    <m/>
    <s v="KRT"/>
    <s v="GD01"/>
    <n v="11611"/>
    <n v="11612"/>
    <m/>
    <n v="1"/>
    <m/>
  </r>
  <r>
    <s v="R1022003010010"/>
    <m/>
    <s v="BW FRESH 24BTL X 100ML&quot;3167498&quot;DBW102"/>
    <x v="455"/>
    <n v="0"/>
    <s v="Dettol DBW 125ml Fresh COR"/>
    <x v="4"/>
    <s v=""/>
    <n v="8993560026424"/>
    <x v="1"/>
    <s v="DETTOL BODY WASH"/>
    <s v="R1022"/>
    <x v="67"/>
    <n v="14"/>
    <s v="RB DETTOL BODY WASH FRESH 100ML X 24 BTL"/>
    <n v="40"/>
    <s v="RB"/>
    <s v="R1"/>
    <s v="DETTOL"/>
    <s v="02"/>
    <s v="BODY WASH"/>
    <n v="2"/>
    <m/>
    <s v="0"/>
    <s v="FRESH"/>
    <s v="03"/>
    <s v="100ML"/>
    <s v="0100"/>
    <s v="BTL"/>
    <n v="1"/>
    <m/>
    <n v="0"/>
    <m/>
    <m/>
    <m/>
    <n v="0"/>
    <n v="24"/>
    <s v="ID8101893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FRESH 100ML X 24 BTL"/>
    <s v="Lama"/>
    <e v="#VALUE!"/>
    <s v="Aktif"/>
    <s v="IDR"/>
    <s v="ID81018930100"/>
    <s v="100ML"/>
    <m/>
    <m/>
    <s v="KRT"/>
    <s v="GD01"/>
    <n v="11611"/>
    <n v="11612"/>
    <m/>
    <n v="1"/>
    <m/>
  </r>
  <r>
    <s v="R1022003010010"/>
    <m/>
    <s v="BW FRESH 24BTL X 100ML&quot;3167498&quot;DBW102"/>
    <x v="456"/>
    <n v="0"/>
    <s v="Dettol DBW 125ml Fresh SANT"/>
    <x v="4"/>
    <s v=""/>
    <n v="8993560026424"/>
    <x v="1"/>
    <s v="DETTOL BODY WASH"/>
    <s v="R1022"/>
    <x v="67"/>
    <n v="14"/>
    <s v="RB DETTOL BODY WASH FRESH 100ML X 24 BTL"/>
    <n v="40"/>
    <s v="RB"/>
    <s v="R1"/>
    <s v="DETTOL"/>
    <s v="02"/>
    <s v="BODY WASH"/>
    <n v="2"/>
    <m/>
    <s v="0"/>
    <s v="FRESH"/>
    <s v="03"/>
    <s v="100ML"/>
    <s v="0100"/>
    <s v="BTL"/>
    <n v="1"/>
    <m/>
    <n v="0"/>
    <m/>
    <m/>
    <m/>
    <n v="0"/>
    <n v="24"/>
    <s v="ID0307896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FRESH 100ML X 24 BTL"/>
    <s v="Lama"/>
    <e v="#VALUE!"/>
    <s v="Aktif"/>
    <s v="IDR"/>
    <s v="ID03078960100"/>
    <s v="100ML"/>
    <m/>
    <m/>
    <s v="KRT"/>
    <s v="GD01"/>
    <n v="11611"/>
    <n v="11612"/>
    <m/>
    <n v="1"/>
    <m/>
  </r>
  <r>
    <s v="R1022003010020"/>
    <m/>
    <s v="BW FRESH 24PCH X 200ML&quot;3167502&quot;3278508&quot;DBW303"/>
    <x v="457"/>
    <n v="0"/>
    <s v="DETOLIDBWFRH100GX24 JO"/>
    <x v="4"/>
    <s v=""/>
    <n v="8993560026011"/>
    <x v="2"/>
    <s v="DETTOL BODY WASH"/>
    <s v="R1022"/>
    <x v="68"/>
    <n v="14"/>
    <s v="RB DETTOL BODY WASH FRESH 100ML X 24 PCH"/>
    <n v="40"/>
    <s v="RB"/>
    <s v="R1"/>
    <s v="DETTOL"/>
    <s v="02"/>
    <s v="BODY WASH"/>
    <n v="2"/>
    <m/>
    <s v="0"/>
    <s v="FRESH"/>
    <s v="03"/>
    <s v="100ML"/>
    <s v="0100"/>
    <s v="PCH"/>
    <n v="2"/>
    <m/>
    <n v="0"/>
    <m/>
    <m/>
    <m/>
    <n v="0"/>
    <n v="24"/>
    <n v="3328387"/>
    <m/>
    <n v="17212.37"/>
    <n v="413096.88"/>
    <n v="19105.7307"/>
    <n v="458537.53680000006"/>
    <n v="18811.333333333332"/>
    <n v="451472"/>
    <n v="20880.580000000002"/>
    <n v="501133.92000000004"/>
    <n v="16800"/>
    <n v="403200"/>
    <n v="18648"/>
    <n v="447552"/>
    <n v="8.4999999999999992E-2"/>
    <n v="-412.36999999999898"/>
    <n v="-2.4545833333333274E-2"/>
    <m/>
    <n v="0"/>
    <s v="Lama"/>
    <s v="Sama"/>
    <s v="Aktif"/>
    <s v="IDR"/>
    <s v="33283870100"/>
    <s v="100ML"/>
    <m/>
    <m/>
    <s v="KRT"/>
    <s v="GD01"/>
    <n v="11611"/>
    <n v="11612"/>
    <m/>
    <n v="1"/>
    <m/>
  </r>
  <r>
    <s v="R1022003020020"/>
    <m/>
    <s v="BW FRESH 24PCH X 200ML&quot;3167502&quot;3278508&quot;DBW303"/>
    <x v="458"/>
    <n v="0"/>
    <s v="DETOLIDBWFRH 200G PH 24LF"/>
    <x v="4"/>
    <s v="BW FRESH 24PCH X 200ML&quot;3167502&quot;3278508&quot;DBW303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n v="3278508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3278508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59"/>
    <n v="0"/>
    <s v="DETOLIDBWFRH250G PH 24LF"/>
    <x v="4"/>
    <s v="BW FRESH 24PCH X 200ML&quot;3167502&quot;3278508&quot;DBW303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n v="3167502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3167502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0"/>
    <n v="0"/>
    <s v="DETOLIDBWFRH200GX24 JO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n v="3328388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3328388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1"/>
    <n v="0"/>
    <s v="DETOLIDBWFRH250G PC 24JM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n v="3086296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3086296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2"/>
    <n v="0"/>
    <s v="DETOLIDBWFRH250G PH 24ZS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n v="3062468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3062468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3"/>
    <n v="0"/>
    <s v="Dettol DBW 250ml 2+1 Mix Variance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s v="ID8054550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ID8054550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4"/>
    <n v="0"/>
    <s v="Dettol DBW Pouch 250ml Fresh + 100ml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n v="3027649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3027649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5"/>
    <n v="0"/>
    <s v="Dettol DBW Pouch 250ml Fresh + 80ml CC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n v="3035410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3035410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6"/>
    <n v="0"/>
    <s v="Dettol DBW Pouch 250ml Fresh COR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s v="ID8094396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ID8094396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7"/>
    <n v="0"/>
    <s v="Dettol DBW Pouch 250ml Fresh COR + 50ml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s v="ID813998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ID8139981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8"/>
    <n v="0"/>
    <s v="Dettol DBW Pouch 250ml Fresh COR 2+1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s v="ID8139989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ID8139989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69"/>
    <n v="0"/>
    <s v="Dettol DBW Pouch 250ml Fresh SANT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s v="ID0307870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ID03078700200"/>
    <s v="200ML"/>
    <m/>
    <m/>
    <s v="KRT"/>
    <s v="GD01"/>
    <n v="11611"/>
    <n v="11612"/>
    <m/>
    <n v="1"/>
    <m/>
  </r>
  <r>
    <s v="R1022003020020"/>
    <m/>
    <s v="BW FRESH 24PCH X 200ML&quot;3167502&quot;3278508&quot;DBW303"/>
    <x v="470"/>
    <n v="0"/>
    <s v="Dettol DBW Pouch 250ml Fresh SANT 2+1"/>
    <x v="4"/>
    <s v=""/>
    <n v="8993560026011"/>
    <x v="2"/>
    <s v="DETTOL BODY WASH"/>
    <s v="R1022"/>
    <x v="69"/>
    <n v="14"/>
    <s v="RB DETTOL BODY WASH FRESH 200ML X 24 PCH"/>
    <n v="40"/>
    <s v="RB"/>
    <s v="R1"/>
    <s v="DETTOL"/>
    <s v="02"/>
    <s v="BODY WASH"/>
    <n v="2"/>
    <m/>
    <s v="0"/>
    <s v="FRESH"/>
    <s v="03"/>
    <s v="200ML"/>
    <s v="0200"/>
    <s v="PCH"/>
    <n v="2"/>
    <m/>
    <n v="0"/>
    <m/>
    <m/>
    <m/>
    <n v="0"/>
    <n v="24"/>
    <n v="323044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FRESH 200ML X 24 PCH"/>
    <s v="Lama"/>
    <e v="#VALUE!"/>
    <s v="Aktif"/>
    <s v="IDR"/>
    <s v="3230440200"/>
    <s v="200ML"/>
    <m/>
    <m/>
    <s v="KRT"/>
    <s v="GD01"/>
    <n v="11611"/>
    <n v="11612"/>
    <m/>
    <n v="1"/>
    <m/>
  </r>
  <r>
    <s v="R1022003030010"/>
    <m/>
    <m/>
    <x v="471"/>
    <n v="20010010100010"/>
    <m/>
    <x v="5"/>
    <s v="BW FRESH 12BTL X 300ML&quot;3167499&quot;DBW403"/>
    <m/>
    <x v="1"/>
    <s v="DETTOL BODY WASH"/>
    <s v="R1022"/>
    <x v="70"/>
    <n v="14"/>
    <s v="RB DETTOL BODY WASH FRESH 300ML X 12 BTL"/>
    <n v="40"/>
    <s v="RB"/>
    <s v="R1"/>
    <s v="DETTOL"/>
    <s v="02"/>
    <s v="BODY WASH"/>
    <n v="2"/>
    <m/>
    <s v="0"/>
    <s v="FRESH"/>
    <s v="03"/>
    <s v="300ML"/>
    <s v="0300"/>
    <s v="BTL"/>
    <n v="1"/>
    <m/>
    <n v="0"/>
    <m/>
    <m/>
    <m/>
    <n v="0"/>
    <n v="12"/>
    <n v="3167499"/>
    <m/>
    <n v="36201.974999999999"/>
    <n v="434423.69999999995"/>
    <n v="40184.19225"/>
    <n v="482210.30699999997"/>
    <n v="39565"/>
    <n v="474780"/>
    <n v="43917.15"/>
    <n v="527005.80000000005"/>
    <m/>
    <n v="0"/>
    <n v="0"/>
    <n v="0"/>
    <n v="8.5000000000000034E-2"/>
    <n v="-36201.974999999999"/>
    <e v="#DIV/0!"/>
    <m/>
    <s v="RB DETTOL BODY WASH FRESH 300ML X 12 BTL"/>
    <s v="Lama"/>
    <e v="#VALUE!"/>
    <s v="Aktif"/>
    <s v="IDR"/>
    <s v="31674990300"/>
    <s v="300ML"/>
    <m/>
    <m/>
    <s v="KRT"/>
    <s v="GD01"/>
    <n v="11611"/>
    <n v="11612"/>
    <m/>
    <n v="1"/>
    <m/>
  </r>
  <r>
    <s v="R1022003037020"/>
    <m/>
    <s v="BW FRSH 24PCH X 410ML/370ML&quot;3172265&quot;3267946&quot;DBW511"/>
    <x v="472"/>
    <n v="0"/>
    <s v="DETOLIDBWFRH410G PH 24LF"/>
    <x v="4"/>
    <s v="BW FRSH 24PCH X 410ML/370ML&quot;3172265&quot;3267946&quot;DBW511"/>
    <n v="8993560026042"/>
    <x v="2"/>
    <s v="DETTOL BODY WASH"/>
    <s v="R1022"/>
    <x v="71"/>
    <n v="14"/>
    <s v="RB DETTOL BODY WASH FRESH 370/410ML X 24 PCH"/>
    <n v="44"/>
    <s v="RB"/>
    <s v="R1"/>
    <s v="DETTOL"/>
    <s v="02"/>
    <s v="BODY WASH"/>
    <n v="2"/>
    <m/>
    <s v="0"/>
    <s v="FRESH"/>
    <s v="03"/>
    <s v="370/410ML"/>
    <s v="0370"/>
    <s v="PCH"/>
    <n v="2"/>
    <m/>
    <n v="0"/>
    <m/>
    <m/>
    <m/>
    <n v="0"/>
    <n v="24"/>
    <n v="317226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"/>
    <s v="Lama"/>
    <e v="#VALUE!"/>
    <s v="Aktif"/>
    <s v="IDR"/>
    <s v="31722650370"/>
    <s v="370/410ML"/>
    <m/>
    <m/>
    <s v="KRT"/>
    <s v="GD01"/>
    <n v="11611"/>
    <n v="11612"/>
    <m/>
    <n v="1"/>
    <m/>
  </r>
  <r>
    <s v="R1022003037020"/>
    <m/>
    <s v="BW FRSH 24PCH X 410ML/370ML&quot;3172265&quot;3267946&quot;DBW511"/>
    <x v="473"/>
    <n v="0"/>
    <s v="DETOLIDDETOLBWFRH370GX24"/>
    <x v="4"/>
    <s v="BW FRSH 24PCH X 410ML/370ML&quot;3172265&quot;3267946&quot;DBW511"/>
    <n v="8993560026042"/>
    <x v="2"/>
    <s v="DETTOL BODY WASH"/>
    <s v="R1022"/>
    <x v="71"/>
    <n v="14"/>
    <s v="RB DETTOL BODY WASH FRESH 370/410ML X 24 PCH"/>
    <n v="44"/>
    <s v="RB"/>
    <s v="R1"/>
    <s v="DETTOL"/>
    <s v="02"/>
    <s v="BODY WASH"/>
    <n v="2"/>
    <m/>
    <s v="0"/>
    <s v="FRESH"/>
    <s v="03"/>
    <s v="370/410ML"/>
    <s v="0370"/>
    <s v="PCH"/>
    <n v="2"/>
    <m/>
    <n v="0"/>
    <m/>
    <m/>
    <m/>
    <n v="0"/>
    <n v="24"/>
    <n v="326794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"/>
    <s v="Lama"/>
    <e v="#VALUE!"/>
    <s v="Aktif"/>
    <s v="IDR"/>
    <s v="32679460370"/>
    <s v="370/410ML"/>
    <m/>
    <m/>
    <s v="KRT"/>
    <s v="GD01"/>
    <n v="11611"/>
    <n v="11612"/>
    <m/>
    <n v="1"/>
    <m/>
  </r>
  <r>
    <s v="R1022003037020"/>
    <m/>
    <s v="BW FRSH 24PCH X 410ML/370ML&quot;3172265&quot;3267946&quot;DBW511"/>
    <x v="474"/>
    <n v="0"/>
    <s v="DETOLIDBWFRH370GX24 JO"/>
    <x v="4"/>
    <s v=""/>
    <n v="8993560026042"/>
    <x v="2"/>
    <s v="DETTOL BODY WASH"/>
    <s v="R1022"/>
    <x v="71"/>
    <n v="14"/>
    <s v="RB DETTOL BODY WASH FRESH 370/410ML X 24 PCH"/>
    <n v="44"/>
    <s v="RB"/>
    <s v="R1"/>
    <s v="DETTOL"/>
    <s v="02"/>
    <s v="BODY WASH"/>
    <n v="2"/>
    <m/>
    <s v="0"/>
    <s v="FRESH"/>
    <s v="03"/>
    <s v="370/410ML"/>
    <s v="0370"/>
    <s v="PCH"/>
    <n v="2"/>
    <m/>
    <n v="0"/>
    <m/>
    <m/>
    <m/>
    <n v="0"/>
    <n v="24"/>
    <n v="332839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"/>
    <s v="Lama"/>
    <e v="#VALUE!"/>
    <s v="Aktif"/>
    <s v="IDR"/>
    <s v="33283900370"/>
    <s v="370/410ML"/>
    <m/>
    <m/>
    <s v="KRT"/>
    <s v="GD01"/>
    <n v="11611"/>
    <n v="11612"/>
    <m/>
    <n v="1"/>
    <m/>
  </r>
  <r>
    <s v="R1022003037020"/>
    <m/>
    <s v="BW FRSH 24PCH X 410ML/370ML&quot;3172265&quot;3267946&quot;DBW511"/>
    <x v="475"/>
    <n v="0"/>
    <s v="DETOLIDBWFRH410G PC 24JM"/>
    <x v="4"/>
    <s v=""/>
    <n v="8993560026042"/>
    <x v="2"/>
    <s v="DETTOL BODY WASH"/>
    <s v="R1022"/>
    <x v="71"/>
    <n v="14"/>
    <s v="RB DETTOL BODY WASH FRESH 370/410ML X 24 PCH"/>
    <n v="44"/>
    <s v="RB"/>
    <s v="R1"/>
    <s v="DETTOL"/>
    <s v="02"/>
    <s v="BODY WASH"/>
    <n v="2"/>
    <m/>
    <s v="0"/>
    <s v="FRESH"/>
    <s v="03"/>
    <s v="370/410ML"/>
    <s v="0370"/>
    <s v="PCH"/>
    <n v="2"/>
    <m/>
    <n v="0"/>
    <m/>
    <m/>
    <m/>
    <n v="0"/>
    <n v="24"/>
    <n v="3086338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"/>
    <s v="Lama"/>
    <e v="#VALUE!"/>
    <s v="Aktif"/>
    <s v="IDR"/>
    <s v="30863380370"/>
    <s v="370/410ML"/>
    <m/>
    <m/>
    <s v="KRT"/>
    <s v="GD01"/>
    <n v="11611"/>
    <n v="11612"/>
    <m/>
    <n v="1"/>
    <m/>
  </r>
  <r>
    <s v="R1022003037020"/>
    <m/>
    <s v="BW FRSH 24PCH X 410ML/370ML&quot;3172265&quot;3267946&quot;DBW511"/>
    <x v="476"/>
    <n v="0"/>
    <s v="DETOLIDDBWFRH410G PH 24ZS"/>
    <x v="4"/>
    <s v=""/>
    <n v="8993560026042"/>
    <x v="2"/>
    <s v="DETTOL BODY WASH"/>
    <s v="R1022"/>
    <x v="71"/>
    <n v="14"/>
    <s v="RB DETTOL BODY WASH FRESH 370/410ML X 24 PCH"/>
    <n v="44"/>
    <s v="RB"/>
    <s v="R1"/>
    <s v="DETTOL"/>
    <s v="02"/>
    <s v="BODY WASH"/>
    <n v="2"/>
    <m/>
    <s v="0"/>
    <s v="FRESH"/>
    <s v="03"/>
    <s v="370/410ML"/>
    <s v="0370"/>
    <s v="PCH"/>
    <n v="2"/>
    <m/>
    <n v="0"/>
    <m/>
    <m/>
    <m/>
    <n v="0"/>
    <n v="24"/>
    <n v="307220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"/>
    <s v="Lama"/>
    <e v="#VALUE!"/>
    <s v="Aktif"/>
    <s v="IDR"/>
    <s v="3072209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77"/>
    <n v="0"/>
    <s v="DETOLIDDETOLBW410GFRS+HS200"/>
    <x v="4"/>
    <s v="BW FRESH 24PCH X 410ML+HS200&quot;3186391&quot;DBW514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n v="318639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3186391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78"/>
    <n v="0"/>
    <s v="DETOLIDBW 370FRH+BS 100CLX24"/>
    <x v="4"/>
    <s v="BW FRESH 24 X 370ML PCH BDD&quot;3303402&quot;3317330&quot;DBW807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n v="331733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3317330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79"/>
    <n v="0"/>
    <s v="DETOLIDBW370 FRH+200 FRHX24"/>
    <x v="4"/>
    <s v="BW FRESH 24 X 370ML PCH BDD&quot;3303402&quot;3317330&quot;DBW807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n v="3303402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3303402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0"/>
    <n v="0"/>
    <s v="DETOLIDBW410+410 FRH LF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n v="322998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3229980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1"/>
    <n v="0"/>
    <s v="DETOLIDBW410FRS+HS200MYM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n v="3187438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3187438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2"/>
    <n v="0"/>
    <s v="Dettol DBW Pouch 450ml Fresh + 100ml Skc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s v="ID8198662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ID8198662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3"/>
    <n v="0"/>
    <s v="Dettol DBW Pouch 450ml Fresh + 150ml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n v="302579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3025797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4"/>
    <n v="0"/>
    <s v="Dettol DBW Pouch 450ml Fresh + 90ml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s v="ID036607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ID0366077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5"/>
    <n v="0"/>
    <s v="Dettol DBW Pouch 450ml Fresh + SPUFF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n v="304107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3041070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6"/>
    <n v="0"/>
    <s v="Dettol DBW Pouch 450ml Fresh COR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s v="ID809438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ID8094387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7"/>
    <n v="0"/>
    <s v="Dettol DBW Pouch 450ml Fresh COR + 250ml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s v="ID813408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ID8134085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8"/>
    <n v="0"/>
    <s v="Dettol DBW Pouch 450ml Fresh COR + 90ml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s v="ID813916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ID81391600370"/>
    <s v="370/410ML"/>
    <m/>
    <m/>
    <s v="KRT"/>
    <s v="GD01"/>
    <n v="11611"/>
    <n v="11612"/>
    <m/>
    <n v="1"/>
    <m/>
  </r>
  <r>
    <s v="R1022003037021"/>
    <m/>
    <s v="BW FRSH 24PCH X 410ML/370ML&quot;3172265&quot;3267946&quot;DBW511"/>
    <x v="489"/>
    <n v="0"/>
    <s v="Dettol DBW Pouch 450ml Fresh SANT"/>
    <x v="4"/>
    <s v=""/>
    <n v="8993560026042"/>
    <x v="2"/>
    <s v="DETTOL BODY WASH"/>
    <s v="R1022"/>
    <x v="72"/>
    <n v="14"/>
    <s v="RB DETTOL BODY WASH FRESH 370/410ML X 24 PCH BANDED"/>
    <n v="51"/>
    <s v="RB"/>
    <s v="R1"/>
    <s v="DETTOL"/>
    <s v="02"/>
    <s v="BODY WASH"/>
    <n v="2"/>
    <m/>
    <s v="0"/>
    <s v="FRESH"/>
    <s v="03"/>
    <s v="370/410ML"/>
    <s v="0370"/>
    <s v="PCH"/>
    <n v="2"/>
    <s v="BANDED"/>
    <n v="1"/>
    <m/>
    <m/>
    <m/>
    <n v="0"/>
    <n v="24"/>
    <s v="ID030787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FRESH 370/410ML X 24 PCH BANDED"/>
    <s v="Lama"/>
    <e v="#VALUE!"/>
    <s v="Aktif"/>
    <s v="IDR"/>
    <s v="ID03078750370"/>
    <s v="370/410ML"/>
    <m/>
    <m/>
    <s v="KRT"/>
    <s v="GD01"/>
    <n v="11611"/>
    <n v="11612"/>
    <m/>
    <n v="1"/>
    <m/>
  </r>
  <r>
    <s v="R1022003050030"/>
    <m/>
    <s v="BW FRESH 12 X 500ML PUMP +370G&quot;3303750&quot;DBW709"/>
    <x v="490"/>
    <n v="0"/>
    <s v="DETOLIDBWFRH500G PM 12LF"/>
    <x v="5"/>
    <s v="BW FRESH 12 PUMP X 500GR&quot;3167500&quot;3289693&quot;DBW702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289693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289693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1"/>
    <n v="0"/>
    <s v="DETOLIDBWFRH625G PM 12LF"/>
    <x v="5"/>
    <s v="BW FRESH 12 PUMP X 500GR&quot;3167500&quot;3289693&quot;DBW702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167500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167500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2"/>
    <n v="0"/>
    <s v="DETOLID625 FRES+225 B DCLEAN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072072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072072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3"/>
    <n v="0"/>
    <s v="DETOLIDBW 500G+200G FRH X12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328378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328378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4"/>
    <n v="0"/>
    <s v="DETOLIDBW 500G+370G FRESH X12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303750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303750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5"/>
    <n v="0"/>
    <s v="DETOLIDBW625G+370G FRESHX12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303393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303393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6"/>
    <n v="0"/>
    <s v="DETOLIDBWFRH500GX12 JO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328389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328389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7"/>
    <n v="0"/>
    <s v="DETOLIDBWFRH625G PM 12JM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086299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086299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8"/>
    <n v="0"/>
    <s v="DETOLIDBWFRH625G PM 12ZS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n v="3075306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3075306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499"/>
    <n v="0"/>
    <s v="Dettol DBW 625ml Fresh COR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s v="ID8101888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ID81018880500"/>
    <s v="500ML"/>
    <m/>
    <m/>
    <s v="KRT"/>
    <s v="GD01"/>
    <n v="11611"/>
    <n v="11612"/>
    <m/>
    <n v="1"/>
    <m/>
  </r>
  <r>
    <s v="R1022003050030"/>
    <m/>
    <s v="BW FRESH 12 X 500ML PUMP +370G&quot;3303750&quot;DBW709"/>
    <x v="500"/>
    <n v="0"/>
    <s v="Dettol DBW Pump 625ml Fresh SANT"/>
    <x v="5"/>
    <s v=""/>
    <n v="9556111621029"/>
    <x v="3"/>
    <s v="DETTOL BODY WASH"/>
    <s v="R1022"/>
    <x v="73"/>
    <n v="14"/>
    <s v="RB DETTOL BODY WASH FRESH 500ML X 12 PUMP"/>
    <n v="41"/>
    <s v="RB"/>
    <s v="R1"/>
    <s v="DETTOL"/>
    <s v="02"/>
    <s v="BODY WASH"/>
    <n v="2"/>
    <m/>
    <s v="0"/>
    <s v="FRESH"/>
    <s v="03"/>
    <s v="500ML"/>
    <s v="0500"/>
    <s v="PUMP"/>
    <n v="3"/>
    <m/>
    <n v="0"/>
    <m/>
    <m/>
    <m/>
    <n v="0"/>
    <n v="12"/>
    <s v="ID0307888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FRESH 500ML X 12 PUMP"/>
    <s v="Lama"/>
    <e v="#VALUE!"/>
    <s v="Aktif"/>
    <s v="IDR"/>
    <s v="ID03078880500"/>
    <s v="500ML"/>
    <m/>
    <m/>
    <s v="KRT"/>
    <s v="GD01"/>
    <n v="11611"/>
    <n v="11612"/>
    <m/>
    <n v="1"/>
    <m/>
  </r>
  <r>
    <s v="R1022003072020"/>
    <m/>
    <s v="BW FRESH 12 X 720/800ML PCH &quot;3278294&quot;DBW803"/>
    <x v="501"/>
    <n v="0"/>
    <s v="DETOLIDBWFRH 720G PH 12LF"/>
    <x v="5"/>
    <s v="BW FRESH 12 X 720/800ML PCH &quot;3278294&quot;DBW803"/>
    <n v="8993560156855"/>
    <x v="2"/>
    <s v="DETTOL BODY WASH"/>
    <s v="R1022"/>
    <x v="74"/>
    <n v="14"/>
    <s v="RB DETTOL BODY WASH FRESH 720/800ML X 12 PCH"/>
    <n v="44"/>
    <s v="RB"/>
    <s v="R1"/>
    <s v="DETTOL"/>
    <s v="02"/>
    <s v="BODY WASH"/>
    <n v="2"/>
    <m/>
    <s v="0"/>
    <s v="FRESH"/>
    <s v="03"/>
    <s v="720/800ML"/>
    <s v="0720"/>
    <s v="PCH"/>
    <n v="2"/>
    <m/>
    <n v="0"/>
    <m/>
    <m/>
    <m/>
    <n v="0"/>
    <n v="12"/>
    <n v="3278294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FRESH 720/800ML X 12 PCH"/>
    <s v="Lama"/>
    <e v="#VALUE!"/>
    <s v="Aktif"/>
    <s v="IDR"/>
    <s v="32782940720"/>
    <s v="720/800ML"/>
    <m/>
    <m/>
    <s v="KRT"/>
    <s v="GD01"/>
    <n v="11611"/>
    <n v="11612"/>
    <m/>
    <n v="1"/>
    <m/>
  </r>
  <r>
    <s v="R1022003072020"/>
    <m/>
    <s v="BW FRESH 12 X 720/800ML PCH &quot;3278294&quot;DBW803"/>
    <x v="502"/>
    <n v="0"/>
    <s v="DETOLIDBWFRH720GX12 JO"/>
    <x v="5"/>
    <s v=""/>
    <n v="8993560156855"/>
    <x v="2"/>
    <s v="DETTOL BODY WASH"/>
    <s v="R1022"/>
    <x v="74"/>
    <n v="14"/>
    <s v="RB DETTOL BODY WASH FRESH 720/800ML X 12 PCH"/>
    <n v="44"/>
    <s v="RB"/>
    <s v="R1"/>
    <s v="DETTOL"/>
    <s v="02"/>
    <s v="BODY WASH"/>
    <n v="2"/>
    <m/>
    <s v="0"/>
    <s v="FRESH"/>
    <s v="03"/>
    <s v="720/800ML"/>
    <s v="0720"/>
    <s v="PCH"/>
    <n v="2"/>
    <m/>
    <n v="0"/>
    <m/>
    <m/>
    <m/>
    <n v="0"/>
    <n v="12"/>
    <n v="3328391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FRESH 720/800ML X 12 PCH"/>
    <s v="Lama"/>
    <e v="#VALUE!"/>
    <s v="Aktif"/>
    <s v="IDR"/>
    <s v="33283910720"/>
    <s v="720/800ML"/>
    <m/>
    <m/>
    <s v="KRT"/>
    <s v="GD01"/>
    <n v="11611"/>
    <n v="11612"/>
    <m/>
    <n v="1"/>
    <m/>
  </r>
  <r>
    <s v="R1022003072020"/>
    <m/>
    <s v="BW FRESH 12 X 720/800ML PCH &quot;3278294&quot;DBW803"/>
    <x v="503"/>
    <n v="0"/>
    <s v="DETOLIDBWFRH800G PH 12LF"/>
    <x v="5"/>
    <s v=""/>
    <n v="8993560156855"/>
    <x v="2"/>
    <s v="DETTOL BODY WASH"/>
    <s v="R1022"/>
    <x v="74"/>
    <n v="14"/>
    <s v="RB DETTOL BODY WASH FRESH 720/800ML X 12 PCH"/>
    <n v="44"/>
    <s v="RB"/>
    <s v="R1"/>
    <s v="DETTOL"/>
    <s v="02"/>
    <s v="BODY WASH"/>
    <n v="2"/>
    <m/>
    <s v="0"/>
    <s v="FRESH"/>
    <s v="03"/>
    <s v="720/800ML"/>
    <s v="0720"/>
    <s v="PCH"/>
    <n v="2"/>
    <m/>
    <n v="0"/>
    <m/>
    <m/>
    <m/>
    <n v="0"/>
    <n v="12"/>
    <n v="3207912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FRESH 720/800ML X 12 PCH"/>
    <s v="Lama"/>
    <e v="#VALUE!"/>
    <s v="Aktif"/>
    <s v="IDR"/>
    <s v="32079120720"/>
    <s v="720/800ML"/>
    <m/>
    <m/>
    <s v="KRT"/>
    <s v="GD01"/>
    <n v="11611"/>
    <n v="11612"/>
    <m/>
    <n v="1"/>
    <m/>
  </r>
  <r>
    <s v="R10220030720211"/>
    <n v="1"/>
    <m/>
    <x v="504"/>
    <n v="20010010100010"/>
    <m/>
    <x v="6"/>
    <s v="BW FRESH 6 PCH X 720ML BNDD&quot;3288763&quot;3306725&quot;DBW806"/>
    <m/>
    <x v="2"/>
    <s v="DETTOL BODY WASH"/>
    <s v="R1022"/>
    <x v="75"/>
    <n v="14"/>
    <s v="RB DETTOL BODY WASH FRESH 720ML X 6 PCH BANDED"/>
    <n v="46"/>
    <s v="RB"/>
    <s v="R1"/>
    <s v="DETTOL"/>
    <s v="02"/>
    <s v="BODY WASH"/>
    <n v="2"/>
    <m/>
    <s v="0"/>
    <s v="FRESH"/>
    <s v="03"/>
    <s v="720ML"/>
    <s v="0720"/>
    <s v="PCH"/>
    <n v="2"/>
    <s v="BANDED"/>
    <n v="1"/>
    <m/>
    <m/>
    <m/>
    <n v="0"/>
    <n v="6"/>
    <n v="3288763"/>
    <m/>
    <n v="64383.670000000006"/>
    <n v="386302.02"/>
    <n v="71465.873700000011"/>
    <n v="428795.24220000004"/>
    <n v="70364.666666666672"/>
    <n v="422188"/>
    <n v="78104.780000000013"/>
    <n v="468628.68000000005"/>
    <m/>
    <n v="0"/>
    <n v="0"/>
    <n v="0"/>
    <n v="8.4999999999999978E-2"/>
    <n v="-64383.670000000006"/>
    <e v="#DIV/0!"/>
    <m/>
    <s v="RB DETTOL BODY WASH FRESH 720ML X 6 PCH BANDED"/>
    <s v="Lama"/>
    <e v="#VALUE!"/>
    <s v="Aktif"/>
    <s v="IDR"/>
    <s v="32887630720"/>
    <s v="720ML"/>
    <m/>
    <m/>
    <s v="KRT"/>
    <s v="GD01"/>
    <n v="11611"/>
    <n v="11612"/>
    <m/>
    <n v="1"/>
    <m/>
  </r>
  <r>
    <s v="R10220030720213"/>
    <n v="3"/>
    <m/>
    <x v="505"/>
    <n v="20010010100010"/>
    <s v="DETOL ID BW FRH 720X2X6 JO"/>
    <x v="6"/>
    <m/>
    <m/>
    <x v="2"/>
    <s v="DETTOL BODY WASH"/>
    <s v="R1022"/>
    <x v="75"/>
    <n v="14"/>
    <s v="RB DETTOL BODY WASH FRESH 720ML X 6 PCH BANDED"/>
    <n v="46"/>
    <s v="RB"/>
    <s v="R1"/>
    <s v="DETTOL"/>
    <s v="02"/>
    <s v="BODY WASH"/>
    <n v="2"/>
    <m/>
    <s v="0"/>
    <s v="FRESH"/>
    <s v="03"/>
    <s v="720ML"/>
    <s v="0720"/>
    <s v="PCH"/>
    <n v="2"/>
    <s v="BANDED"/>
    <n v="1"/>
    <m/>
    <m/>
    <m/>
    <n v="0"/>
    <n v="6"/>
    <n v="3328392"/>
    <m/>
    <n v="0"/>
    <n v="0"/>
    <n v="0"/>
    <n v="0"/>
    <m/>
    <n v="0"/>
    <n v="0"/>
    <n v="0"/>
    <m/>
    <n v="0"/>
    <n v="0"/>
    <n v="0"/>
    <e v="#DIV/0!"/>
    <n v="0"/>
    <e v="#DIV/0!"/>
    <m/>
    <s v="RB DETTOL BODY WASH FRESH 720ML X 6 PCH BANDED"/>
    <s v="Lama"/>
    <e v="#VALUE!"/>
    <m/>
    <s v="IDR"/>
    <s v="33283920720"/>
    <s v="720ML"/>
    <m/>
    <m/>
    <s v="KRT"/>
    <s v="GD01"/>
    <n v="11611"/>
    <n v="11612"/>
    <m/>
    <n v="1"/>
    <m/>
  </r>
  <r>
    <s v="R10220030720212"/>
    <n v="2"/>
    <m/>
    <x v="506"/>
    <n v="20010010100010"/>
    <m/>
    <x v="6"/>
    <s v="BW FRESH 6 PCH X 720ML BNDD&quot;3288763&quot;3306725&quot;DBW806"/>
    <m/>
    <x v="2"/>
    <s v="DETTOL BODY WASH"/>
    <s v="R1022"/>
    <x v="75"/>
    <n v="14"/>
    <s v="RB DETTOL BODY WASH FRESH 720ML X 6 PCH BANDED"/>
    <n v="46"/>
    <s v="RB"/>
    <s v="R1"/>
    <s v="DETTOL"/>
    <s v="02"/>
    <s v="BODY WASH"/>
    <n v="2"/>
    <m/>
    <s v="0"/>
    <s v="FRESH"/>
    <s v="03"/>
    <s v="720ML"/>
    <s v="0720"/>
    <s v="PCH"/>
    <n v="2"/>
    <s v="BANDED"/>
    <n v="1"/>
    <m/>
    <m/>
    <m/>
    <n v="0"/>
    <n v="6"/>
    <n v="3306725"/>
    <m/>
    <n v="64383.670000000006"/>
    <n v="386302.02"/>
    <n v="71465.873700000011"/>
    <n v="428795.24220000004"/>
    <n v="70364.666666666672"/>
    <n v="422188"/>
    <n v="78104.780000000013"/>
    <n v="468628.68000000005"/>
    <m/>
    <n v="0"/>
    <n v="0"/>
    <n v="0"/>
    <n v="8.4999999999999978E-2"/>
    <n v="-64383.670000000006"/>
    <e v="#DIV/0!"/>
    <m/>
    <s v="RB DETTOL BODY WASH FRESH 720ML X 6 PCH BANDED"/>
    <s v="Lama"/>
    <e v="#VALUE!"/>
    <s v="Aktif"/>
    <s v="IDR"/>
    <s v="33067250720"/>
    <s v="720ML"/>
    <m/>
    <m/>
    <s v="KRT"/>
    <s v="GD01"/>
    <n v="11611"/>
    <n v="11612"/>
    <m/>
    <n v="1"/>
    <m/>
  </r>
  <r>
    <s v="R1022004037020"/>
    <m/>
    <s v="BW BOTANY GREEN TEA 24 PCH X 370GR&quot;3235021&quot;DBW411"/>
    <x v="507"/>
    <n v="0"/>
    <s v="DETOLIDBOTANICAL GRE 370G"/>
    <x v="4"/>
    <s v="BW BOTANY GREEN TEA 24 PCH X 370GR&quot;3235021&quot;DBW411"/>
    <n v="8993560002190"/>
    <x v="2"/>
    <s v="DETTOL BODY WASH"/>
    <s v="R1022"/>
    <x v="76"/>
    <n v="14"/>
    <s v="RB DETTOL BODY WASH GREEN TEA 370GR X 24 PCH"/>
    <n v="44"/>
    <s v="RB"/>
    <s v="R1"/>
    <s v="DETTOL"/>
    <s v="02"/>
    <s v="BODY WASH"/>
    <n v="2"/>
    <m/>
    <s v="0"/>
    <s v="GREEN TEA"/>
    <s v="04"/>
    <s v="370GR"/>
    <s v="0370"/>
    <s v="PCH"/>
    <n v="2"/>
    <m/>
    <n v="0"/>
    <m/>
    <m/>
    <m/>
    <n v="0"/>
    <n v="24"/>
    <n v="323502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GREEN TEA 370GR X 24 PCH"/>
    <s v="Lama"/>
    <e v="#VALUE!"/>
    <s v="Aktif"/>
    <s v="IDR"/>
    <s v="32350210370"/>
    <s v="370GR"/>
    <m/>
    <m/>
    <s v="KRT"/>
    <s v="GD01"/>
    <n v="11611"/>
    <n v="11612"/>
    <m/>
    <n v="1"/>
    <m/>
  </r>
  <r>
    <s v="R1022004041020"/>
    <m/>
    <m/>
    <x v="508"/>
    <n v="20010010100010"/>
    <m/>
    <x v="4"/>
    <s v="BW ALOEVERA 24PCH X 410ML&quot;3193561&quot;DBW527"/>
    <m/>
    <x v="2"/>
    <s v="DETTOL BODY WASH"/>
    <s v="R1022"/>
    <x v="77"/>
    <n v="14"/>
    <s v="RB DETTOL BODY WASH ALOE VERA 410ML X 24 PCH"/>
    <n v="44"/>
    <s v="RB"/>
    <s v="R1"/>
    <s v="DETTOL"/>
    <s v="02"/>
    <s v="BODY WASH"/>
    <n v="2"/>
    <m/>
    <s v="0"/>
    <s v="ALOE VERA"/>
    <s v="04"/>
    <s v="410ML"/>
    <s v="0410"/>
    <s v="PCH"/>
    <n v="2"/>
    <m/>
    <n v="0"/>
    <m/>
    <m/>
    <m/>
    <n v="0"/>
    <n v="24"/>
    <n v="3193561"/>
    <m/>
    <n v="20717.43"/>
    <n v="497218.32"/>
    <n v="22996.347300000001"/>
    <n v="551912.33520000009"/>
    <n v="22642"/>
    <n v="543408"/>
    <n v="25132.620000000003"/>
    <n v="603182.88"/>
    <m/>
    <n v="0"/>
    <n v="0"/>
    <n v="0"/>
    <n v="8.4999999999999992E-2"/>
    <n v="-20717.43"/>
    <e v="#DIV/0!"/>
    <m/>
    <s v="RB DETTOL BODY WASH ALOE VERA 410ML X 24 PCH"/>
    <s v="Lama"/>
    <e v="#VALUE!"/>
    <s v="Aktif"/>
    <s v="IDR"/>
    <s v="31935610410"/>
    <s v="410ML"/>
    <m/>
    <m/>
    <s v="KRT"/>
    <s v="GD01"/>
    <n v="11611"/>
    <n v="11612"/>
    <m/>
    <n v="1"/>
    <m/>
  </r>
  <r>
    <s v="R1022005037020"/>
    <m/>
    <s v="BW HONEY 24 PCHX410ML/370ML&quot;3073462&quot;3267944&quot;DBW509"/>
    <x v="509"/>
    <n v="0"/>
    <s v="DETOLIDBWHON410G PH 24AR"/>
    <x v="4"/>
    <s v="BW HONEY 24 PCHX410ML/370ML&quot;3073462&quot;3267944&quot;DBW509"/>
    <n v="8993560027100"/>
    <x v="2"/>
    <s v="DETTOL BODY WASH"/>
    <s v="R1022"/>
    <x v="78"/>
    <n v="14"/>
    <s v="RB DETTOL BODY WASH HONEY 370/410ML X 24 PCH"/>
    <n v="44"/>
    <s v="RB"/>
    <s v="R1"/>
    <s v="DETTOL"/>
    <s v="02"/>
    <s v="BODY WASH"/>
    <n v="2"/>
    <m/>
    <s v="0"/>
    <s v="HONEY"/>
    <s v="05"/>
    <s v="370/410ML"/>
    <s v="0370"/>
    <s v="PCH"/>
    <n v="2"/>
    <m/>
    <n v="0"/>
    <m/>
    <m/>
    <m/>
    <n v="0"/>
    <n v="24"/>
    <n v="3073462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HONEY 370/410ML X 24 PCH"/>
    <s v="Lama"/>
    <e v="#VALUE!"/>
    <s v="Aktif"/>
    <s v="IDR"/>
    <s v="30734620370"/>
    <s v="370/410ML"/>
    <m/>
    <m/>
    <s v="KRT"/>
    <s v="GD01"/>
    <n v="11611"/>
    <n v="11612"/>
    <m/>
    <n v="1"/>
    <m/>
  </r>
  <r>
    <s v="R1022005037020"/>
    <m/>
    <s v="BW HONEY 24 PCHX410ML/370ML&quot;3073462&quot;3267944&quot;DBW509"/>
    <x v="510"/>
    <n v="0"/>
    <s v="DETOLIDDETOLIDBWHON370GX24"/>
    <x v="4"/>
    <s v="BW HONEY 24 PCHX410ML/370ML&quot;3073462&quot;3267944&quot;DBW509"/>
    <n v="8993560027100"/>
    <x v="2"/>
    <s v="DETTOL BODY WASH"/>
    <s v="R1022"/>
    <x v="78"/>
    <n v="14"/>
    <s v="RB DETTOL BODY WASH HONEY 370/410ML X 24 PCH"/>
    <n v="44"/>
    <s v="RB"/>
    <s v="R1"/>
    <s v="DETTOL"/>
    <s v="02"/>
    <s v="BODY WASH"/>
    <n v="2"/>
    <m/>
    <s v="0"/>
    <s v="HONEY"/>
    <s v="05"/>
    <s v="370/410ML"/>
    <s v="0370"/>
    <s v="PCH"/>
    <n v="2"/>
    <m/>
    <n v="0"/>
    <m/>
    <m/>
    <m/>
    <n v="0"/>
    <n v="24"/>
    <n v="326794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HONEY 370/410ML X 24 PCH"/>
    <s v="Lama"/>
    <e v="#VALUE!"/>
    <s v="Aktif"/>
    <s v="IDR"/>
    <s v="32679440370"/>
    <s v="370/410ML"/>
    <m/>
    <m/>
    <s v="KRT"/>
    <s v="GD01"/>
    <n v="11611"/>
    <n v="11612"/>
    <m/>
    <n v="1"/>
    <m/>
  </r>
  <r>
    <s v="R1022005037020"/>
    <m/>
    <s v="BW HONEY 24 PCHX410ML/370ML&quot;3073462&quot;3267944&quot;DBW509"/>
    <x v="511"/>
    <n v="0"/>
    <s v="DETOLIDBWPROHSB 370X24"/>
    <x v="4"/>
    <s v=""/>
    <n v="8993560027100"/>
    <x v="2"/>
    <s v="DETTOL BODY WASH"/>
    <s v="R1022"/>
    <x v="78"/>
    <n v="14"/>
    <s v="RB DETTOL BODY WASH HONEY 370/410ML X 24 PCH"/>
    <n v="44"/>
    <s v="RB"/>
    <s v="R1"/>
    <s v="DETTOL"/>
    <s v="02"/>
    <s v="BODY WASH"/>
    <n v="2"/>
    <m/>
    <s v="0"/>
    <s v="HONEY"/>
    <s v="05"/>
    <s v="370/410ML"/>
    <s v="0370"/>
    <s v="PCH"/>
    <n v="2"/>
    <m/>
    <n v="0"/>
    <m/>
    <m/>
    <m/>
    <n v="0"/>
    <n v="24"/>
    <n v="333748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HONEY 370/410ML X 24 PCH"/>
    <s v="Lama"/>
    <e v="#VALUE!"/>
    <s v="Aktif"/>
    <s v="IDR"/>
    <s v="33374870370"/>
    <s v="370/410ML"/>
    <m/>
    <m/>
    <s v="KRT"/>
    <s v="GD01"/>
    <n v="11611"/>
    <n v="11612"/>
    <m/>
    <n v="1"/>
    <m/>
  </r>
  <r>
    <s v="R1022005037021"/>
    <m/>
    <s v="BW HONEY 24 PCHX410ML/370ML&quot;3073462&quot;3267944&quot;DBW509"/>
    <x v="512"/>
    <n v="0"/>
    <s v="DETOLIDBW410+410 HON"/>
    <x v="4"/>
    <s v=""/>
    <n v="8993560027100"/>
    <x v="2"/>
    <s v="DETTOL BODY WASH"/>
    <s v="R1022"/>
    <x v="79"/>
    <n v="14"/>
    <s v="RB DETTOL BODY WASH HONEY 370/410ML X 24 PCH BANDED"/>
    <n v="51"/>
    <s v="RB"/>
    <s v="R1"/>
    <s v="DETTOL"/>
    <s v="02"/>
    <s v="BODY WASH"/>
    <n v="2"/>
    <m/>
    <s v="0"/>
    <s v="HONEY"/>
    <s v="05"/>
    <s v="370/410ML"/>
    <s v="0370"/>
    <s v="PCH"/>
    <n v="2"/>
    <s v="BANDED"/>
    <n v="1"/>
    <m/>
    <m/>
    <m/>
    <n v="0"/>
    <n v="24"/>
    <n v="313465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HONEY 370/410ML X 24 PCH BANDED"/>
    <s v="Lama"/>
    <e v="#VALUE!"/>
    <s v="Aktif"/>
    <s v="IDR"/>
    <s v="31346530370"/>
    <s v="370/410ML"/>
    <m/>
    <m/>
    <s v="KRT"/>
    <s v="GD01"/>
    <n v="11611"/>
    <n v="11612"/>
    <m/>
    <n v="1"/>
    <m/>
  </r>
  <r>
    <s v="R1022005037021"/>
    <m/>
    <s v="BW HONEY 24 PCHX410ML/370ML&quot;3073462&quot;3267944&quot;DBW509"/>
    <x v="513"/>
    <n v="0"/>
    <s v="DETOLIDBW410+410 HON"/>
    <x v="4"/>
    <s v=""/>
    <n v="8993560027100"/>
    <x v="2"/>
    <s v="DETTOL BODY WASH"/>
    <s v="R1022"/>
    <x v="79"/>
    <n v="14"/>
    <s v="RB DETTOL BODY WASH HONEY 370/410ML X 24 PCH BANDED"/>
    <n v="51"/>
    <s v="RB"/>
    <s v="R1"/>
    <s v="DETTOL"/>
    <s v="02"/>
    <s v="BODY WASH"/>
    <n v="2"/>
    <m/>
    <s v="0"/>
    <s v="HONEY"/>
    <s v="05"/>
    <s v="370/410ML"/>
    <s v="0370"/>
    <s v="PCH"/>
    <n v="2"/>
    <s v="BANDED"/>
    <n v="1"/>
    <m/>
    <m/>
    <m/>
    <n v="0"/>
    <n v="24"/>
    <n v="322998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HONEY 370/410ML X 24 PCH BANDED"/>
    <s v="Lama"/>
    <e v="#VALUE!"/>
    <s v="Aktif"/>
    <s v="IDR"/>
    <s v="32299850370"/>
    <s v="370/410ML"/>
    <m/>
    <m/>
    <s v="KRT"/>
    <s v="GD01"/>
    <n v="11611"/>
    <n v="11612"/>
    <m/>
    <n v="1"/>
    <m/>
  </r>
  <r>
    <s v="R1022006030010"/>
    <m/>
    <m/>
    <x v="514"/>
    <n v="20010010100010"/>
    <m/>
    <x v="5"/>
    <s v="BW LASTING 12BTL X 300ML&quot;3062065&quot;DBW402"/>
    <m/>
    <x v="1"/>
    <s v="DETTOL BODY WASH"/>
    <s v="R1022"/>
    <x v="80"/>
    <n v="14"/>
    <s v="RB DETTOL BODY WASH LASTING 300ML X 12 BTL"/>
    <n v="42"/>
    <s v="RB"/>
    <s v="R1"/>
    <s v="DETTOL"/>
    <s v="02"/>
    <s v="BODY WASH"/>
    <n v="2"/>
    <m/>
    <s v="0"/>
    <s v="LASTING"/>
    <s v="06"/>
    <s v="300ML"/>
    <s v="0300"/>
    <s v="BTL"/>
    <n v="1"/>
    <m/>
    <n v="0"/>
    <m/>
    <m/>
    <m/>
    <n v="0"/>
    <n v="12"/>
    <n v="3062065"/>
    <m/>
    <n v="36201.974999999999"/>
    <n v="434423.69999999995"/>
    <n v="40184.19225"/>
    <n v="482210.30699999997"/>
    <n v="39565"/>
    <n v="474780"/>
    <n v="43917.15"/>
    <n v="527005.80000000005"/>
    <m/>
    <n v="0"/>
    <n v="0"/>
    <n v="0"/>
    <n v="8.5000000000000034E-2"/>
    <n v="-36201.974999999999"/>
    <e v="#DIV/0!"/>
    <m/>
    <s v="RB DETTOL BODY WASH LASTING 300ML X 12 BTL"/>
    <s v="Lama"/>
    <e v="#VALUE!"/>
    <s v="Aktif"/>
    <s v="IDR"/>
    <s v="30620650300"/>
    <s v="300ML"/>
    <m/>
    <m/>
    <s v="KRT"/>
    <s v="GD01"/>
    <n v="11611"/>
    <n v="11612"/>
    <m/>
    <n v="1"/>
    <m/>
  </r>
  <r>
    <s v="R1022006037020"/>
    <m/>
    <s v="BW LASTING 24PCHX410/370ML &quot;3072197&quot;3267941&quot;DBW505"/>
    <x v="515"/>
    <n v="0"/>
    <s v="DETOLIDDBWLAS410G PH24ZS"/>
    <x v="4"/>
    <s v="BW LASTING 24PCHX410/370ML &quot;3072197&quot;3267941&quot;DBW505"/>
    <n v="8993560026806"/>
    <x v="2"/>
    <s v="DETTOL BODY WASH"/>
    <s v="R1022"/>
    <x v="81"/>
    <n v="14"/>
    <s v="RB DETTOL BODY WASH LASTING 370/410ML X 24 PCH"/>
    <n v="46"/>
    <s v="RB"/>
    <s v="R1"/>
    <s v="DETTOL"/>
    <s v="02"/>
    <s v="BODY WASH"/>
    <n v="2"/>
    <m/>
    <s v="0"/>
    <s v="LASTING"/>
    <s v="06"/>
    <s v="370/410ML"/>
    <s v="0370"/>
    <s v="PCH"/>
    <n v="2"/>
    <m/>
    <n v="0"/>
    <m/>
    <m/>
    <m/>
    <n v="0"/>
    <n v="24"/>
    <n v="307219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"/>
    <s v="Lama"/>
    <e v="#VALUE!"/>
    <s v="Aktif"/>
    <s v="IDR"/>
    <s v="30721970370"/>
    <s v="370/410ML"/>
    <m/>
    <m/>
    <s v="KRT"/>
    <s v="GD01"/>
    <n v="11611"/>
    <n v="11612"/>
    <m/>
    <n v="1"/>
    <m/>
  </r>
  <r>
    <s v="R1022006037020"/>
    <m/>
    <s v="BW LASTING 24PCHX410/370ML &quot;3072197&quot;3267941&quot;DBW505"/>
    <x v="516"/>
    <n v="0"/>
    <s v="DETOLIDDETOLIDBWLAS370GX24"/>
    <x v="4"/>
    <s v="BW LASTING 24PCHX410/370ML &quot;3072197&quot;3267941&quot;DBW505"/>
    <n v="8993560026806"/>
    <x v="2"/>
    <s v="DETTOL BODY WASH"/>
    <s v="R1022"/>
    <x v="81"/>
    <n v="14"/>
    <s v="RB DETTOL BODY WASH LASTING 370/410ML X 24 PCH"/>
    <n v="46"/>
    <s v="RB"/>
    <s v="R1"/>
    <s v="DETTOL"/>
    <s v="02"/>
    <s v="BODY WASH"/>
    <n v="2"/>
    <m/>
    <s v="0"/>
    <s v="LASTING"/>
    <s v="06"/>
    <s v="370/410ML"/>
    <s v="0370"/>
    <s v="PCH"/>
    <n v="2"/>
    <m/>
    <n v="0"/>
    <m/>
    <m/>
    <m/>
    <n v="0"/>
    <n v="24"/>
    <n v="326794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"/>
    <s v="Lama"/>
    <e v="#VALUE!"/>
    <s v="Aktif"/>
    <s v="IDR"/>
    <s v="32679410370"/>
    <s v="370/410ML"/>
    <m/>
    <m/>
    <s v="KRT"/>
    <s v="GD01"/>
    <n v="11611"/>
    <n v="11612"/>
    <m/>
    <n v="1"/>
    <m/>
  </r>
  <r>
    <s v="R1022006037020"/>
    <m/>
    <s v="BW LASTING 24PCHX410/370ML &quot;3072197&quot;3267941&quot;DBW505"/>
    <x v="517"/>
    <n v="0"/>
    <s v="DETOLIDBWLAS370GX24 JO"/>
    <x v="4"/>
    <s v=""/>
    <n v="8993560026806"/>
    <x v="2"/>
    <s v="DETTOL BODY WASH"/>
    <s v="R1022"/>
    <x v="81"/>
    <n v="14"/>
    <s v="RB DETTOL BODY WASH LASTING 370/410ML X 24 PCH"/>
    <n v="46"/>
    <s v="RB"/>
    <s v="R1"/>
    <s v="DETTOL"/>
    <s v="02"/>
    <s v="BODY WASH"/>
    <n v="2"/>
    <m/>
    <s v="0"/>
    <s v="LASTING"/>
    <s v="06"/>
    <s v="370/410ML"/>
    <s v="0370"/>
    <s v="PCH"/>
    <n v="2"/>
    <m/>
    <n v="0"/>
    <m/>
    <m/>
    <m/>
    <n v="0"/>
    <n v="24"/>
    <n v="332839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"/>
    <s v="Lama"/>
    <e v="#VALUE!"/>
    <s v="Aktif"/>
    <s v="IDR"/>
    <s v="33283930370"/>
    <s v="370/410ML"/>
    <m/>
    <m/>
    <s v="KRT"/>
    <s v="GD01"/>
    <n v="11611"/>
    <n v="11612"/>
    <m/>
    <n v="1"/>
    <m/>
  </r>
  <r>
    <s v="R1022006037020"/>
    <m/>
    <s v="BW LASTING 24PCHX410/370ML &quot;3072197&quot;3267941&quot;DBW505"/>
    <x v="518"/>
    <n v="0"/>
    <s v="DETOLIDBWLAS410G PC 24JM"/>
    <x v="4"/>
    <s v=""/>
    <n v="8993560026806"/>
    <x v="2"/>
    <s v="DETTOL BODY WASH"/>
    <s v="R1022"/>
    <x v="81"/>
    <n v="14"/>
    <s v="RB DETTOL BODY WASH LASTING 370/410ML X 24 PCH"/>
    <n v="46"/>
    <s v="RB"/>
    <s v="R1"/>
    <s v="DETTOL"/>
    <s v="02"/>
    <s v="BODY WASH"/>
    <n v="2"/>
    <m/>
    <s v="0"/>
    <s v="LASTING"/>
    <s v="06"/>
    <s v="370/410ML"/>
    <s v="0370"/>
    <s v="PCH"/>
    <n v="2"/>
    <m/>
    <n v="0"/>
    <m/>
    <m/>
    <m/>
    <n v="0"/>
    <n v="24"/>
    <n v="308634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"/>
    <s v="Lama"/>
    <e v="#VALUE!"/>
    <s v="Aktif"/>
    <s v="IDR"/>
    <s v="3086343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19"/>
    <n v="0"/>
    <s v="DETOLIDBW 370LAS+BS 100CLX24"/>
    <x v="4"/>
    <s v="BW LASTING 24 X 370ML PCH BDD&quot;3317333&quot;DBW1002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31733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317333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0"/>
    <n v="0"/>
    <s v="DETOLID410 + 410 LASTFRESH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061088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061088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1"/>
    <n v="0"/>
    <s v="DETOLIDBW370 LAS+200 COLX24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30340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303400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2"/>
    <n v="0"/>
    <s v="DETOLIDBW410+410 LAS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22998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229983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3"/>
    <n v="0"/>
    <s v="DETOLIDBW410LAS+HS200MYM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18750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187506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4"/>
    <n v="0"/>
    <s v="DETOLIDDETOLBW410GLAS+HS200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18638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186384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5"/>
    <n v="0"/>
    <s v="DETOLIDLAS450G PH24ZS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06206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062067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6"/>
    <n v="0"/>
    <s v="Dettol DBW Pouch 450ml Lasting Fresh + 100ml Skc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s v="ID819866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ID8198660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7"/>
    <n v="0"/>
    <s v="Dettol DBW Pouch 450ml Lasting Fresh + 150ml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02579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025799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8"/>
    <n v="0"/>
    <s v="Dettol DBW Pouch 450ml Lasting Fresh + 250ml COR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s v="ID819103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ID8191033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29"/>
    <n v="0"/>
    <s v="Dettol DBW Pouch 450ml Lasting Fresh + SPUFF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n v="304168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30416870370"/>
    <s v="370/410ML"/>
    <m/>
    <m/>
    <s v="KRT"/>
    <s v="GD01"/>
    <n v="11611"/>
    <n v="11612"/>
    <m/>
    <n v="1"/>
    <m/>
  </r>
  <r>
    <s v="R1022006037021"/>
    <m/>
    <s v="BW LASTING 24PCHX410/370ML &quot;3072197&quot;3267941&quot;DBW505"/>
    <x v="530"/>
    <n v="0"/>
    <s v="Dettol DBW Pouch 450ml Lasting Fresh COR"/>
    <x v="4"/>
    <s v=""/>
    <n v="8993560026806"/>
    <x v="2"/>
    <s v="DETTOL BODY WASH"/>
    <s v="R1022"/>
    <x v="82"/>
    <n v="14"/>
    <s v="RB DETTOL BODY WASH LASTING 370/410ML X 24 PCH BANDED"/>
    <n v="53"/>
    <s v="RB"/>
    <s v="R1"/>
    <s v="DETTOL"/>
    <s v="02"/>
    <s v="BODY WASH"/>
    <n v="2"/>
    <m/>
    <s v="0"/>
    <s v="LASTING"/>
    <s v="06"/>
    <s v="370/410ML"/>
    <s v="0370"/>
    <s v="PCH"/>
    <n v="2"/>
    <s v="BANDED"/>
    <n v="1"/>
    <m/>
    <m/>
    <m/>
    <n v="0"/>
    <n v="24"/>
    <s v="ID816294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STING 370/410ML X 24 PCH BANDED"/>
    <s v="Lama"/>
    <e v="#VALUE!"/>
    <s v="Aktif"/>
    <s v="IDR"/>
    <s v="ID81629430370"/>
    <s v="370/410ML"/>
    <m/>
    <m/>
    <s v="KRT"/>
    <s v="GD01"/>
    <n v="11611"/>
    <n v="11612"/>
    <m/>
    <n v="1"/>
    <m/>
  </r>
  <r>
    <s v="R1022006075020"/>
    <m/>
    <s v="BW LASTING 12PCH X 750ML&quot;3207910&quot;3278297&quot;DBW802"/>
    <x v="531"/>
    <n v="0"/>
    <s v="DETOLIDBWLAS 720G PH 12JM"/>
    <x v="5"/>
    <s v="BW LASTING 12PCH X 750ML&quot;3207910&quot;3278297&quot;DBW802"/>
    <n v="8993560156862"/>
    <x v="2"/>
    <s v="DETTOL BODY WASH"/>
    <s v="R1022"/>
    <x v="83"/>
    <n v="14"/>
    <s v="RB DETTOL BODY WASH LASTING 750ML X 12 PCH"/>
    <n v="42"/>
    <s v="RB"/>
    <s v="R1"/>
    <s v="DETTOL"/>
    <s v="02"/>
    <s v="BODY WASH"/>
    <n v="2"/>
    <m/>
    <s v="0"/>
    <s v="LASTING"/>
    <s v="06"/>
    <s v="750ML"/>
    <s v="0750"/>
    <s v="PCH"/>
    <n v="2"/>
    <m/>
    <n v="0"/>
    <m/>
    <m/>
    <m/>
    <n v="0"/>
    <n v="12"/>
    <n v="3278297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LASTING 750ML X 12 PCH"/>
    <s v="Lama"/>
    <e v="#VALUE!"/>
    <s v="Aktif"/>
    <s v="IDR"/>
    <s v="32782970750"/>
    <s v="750ML"/>
    <m/>
    <m/>
    <s v="KRT"/>
    <s v="GD01"/>
    <n v="11611"/>
    <n v="11612"/>
    <m/>
    <n v="1"/>
    <m/>
  </r>
  <r>
    <s v="R1022006075020"/>
    <m/>
    <s v="BW LASTING 12PCH X 750ML&quot;3207910&quot;3278297&quot;DBW802"/>
    <x v="532"/>
    <n v="0"/>
    <s v="DETOLIDBWLAS800G PH 12 JM"/>
    <x v="5"/>
    <s v="BW LASTING 12PCH X 750ML&quot;3207910&quot;3278297&quot;DBW802"/>
    <n v="8993560156862"/>
    <x v="2"/>
    <s v="DETTOL BODY WASH"/>
    <s v="R1022"/>
    <x v="83"/>
    <n v="14"/>
    <s v="RB DETTOL BODY WASH LASTING 750ML X 12 PCH"/>
    <n v="42"/>
    <s v="RB"/>
    <s v="R1"/>
    <s v="DETTOL"/>
    <s v="02"/>
    <s v="BODY WASH"/>
    <n v="2"/>
    <m/>
    <s v="0"/>
    <s v="LASTING"/>
    <s v="06"/>
    <s v="750ML"/>
    <s v="0750"/>
    <s v="PCH"/>
    <n v="2"/>
    <m/>
    <n v="0"/>
    <m/>
    <m/>
    <m/>
    <n v="0"/>
    <n v="12"/>
    <n v="3207910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LASTING 750ML X 12 PCH"/>
    <s v="Lama"/>
    <e v="#VALUE!"/>
    <s v="Aktif"/>
    <s v="IDR"/>
    <s v="32079100750"/>
    <s v="750ML"/>
    <m/>
    <m/>
    <s v="KRT"/>
    <s v="GD01"/>
    <n v="11611"/>
    <n v="11612"/>
    <m/>
    <n v="1"/>
    <m/>
  </r>
  <r>
    <s v="R1022006075020"/>
    <m/>
    <s v="BW LASTING 12PCH X 750ML&quot;3207910&quot;3278297&quot;DBW802"/>
    <x v="533"/>
    <n v="0"/>
    <s v="DETOLIDBWALO370PH24LF"/>
    <x v="5"/>
    <s v=""/>
    <n v="8993560156862"/>
    <x v="2"/>
    <s v="DETTOL BODY WASH"/>
    <s v="R1022"/>
    <x v="83"/>
    <n v="14"/>
    <s v="RB DETTOL BODY WASH LASTING 750ML X 12 PCH"/>
    <n v="42"/>
    <s v="RB"/>
    <s v="R1"/>
    <s v="DETTOL"/>
    <s v="02"/>
    <s v="BODY WASH"/>
    <n v="2"/>
    <m/>
    <s v="0"/>
    <s v="LASTING"/>
    <s v="06"/>
    <s v="750ML"/>
    <s v="0750"/>
    <s v="PCH"/>
    <n v="2"/>
    <m/>
    <n v="0"/>
    <m/>
    <m/>
    <m/>
    <n v="0"/>
    <n v="12"/>
    <n v="3267994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LASTING 750ML X 12 PCH"/>
    <s v="Lama"/>
    <e v="#VALUE!"/>
    <s v="Aktif"/>
    <s v="IDR"/>
    <s v="32679940750"/>
    <s v="750ML"/>
    <m/>
    <m/>
    <s v="KRT"/>
    <s v="GD01"/>
    <n v="11611"/>
    <n v="11612"/>
    <m/>
    <n v="1"/>
    <m/>
  </r>
  <r>
    <s v="R1022006075020"/>
    <m/>
    <s v="BW LASTING 12PCH X 750ML&quot;3207910&quot;3278297&quot;DBW802"/>
    <x v="534"/>
    <n v="0"/>
    <s v="DETOLIDBWLAS720GX12 JO"/>
    <x v="5"/>
    <s v=""/>
    <n v="8993560156862"/>
    <x v="2"/>
    <s v="DETTOL BODY WASH"/>
    <s v="R1022"/>
    <x v="83"/>
    <n v="14"/>
    <s v="RB DETTOL BODY WASH LASTING 750ML X 12 PCH"/>
    <n v="42"/>
    <s v="RB"/>
    <s v="R1"/>
    <s v="DETTOL"/>
    <s v="02"/>
    <s v="BODY WASH"/>
    <n v="2"/>
    <m/>
    <s v="0"/>
    <s v="LASTING"/>
    <s v="06"/>
    <s v="750ML"/>
    <s v="0750"/>
    <s v="PCH"/>
    <n v="2"/>
    <m/>
    <n v="0"/>
    <m/>
    <m/>
    <m/>
    <n v="0"/>
    <n v="12"/>
    <n v="3328394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LASTING 750ML X 12 PCH"/>
    <s v="Lama"/>
    <e v="#VALUE!"/>
    <s v="Aktif"/>
    <s v="IDR"/>
    <s v="33283940750"/>
    <s v="750ML"/>
    <m/>
    <m/>
    <s v="KRT"/>
    <s v="GD01"/>
    <n v="11611"/>
    <n v="11612"/>
    <m/>
    <n v="1"/>
    <m/>
  </r>
  <r>
    <s v="R1022007037020"/>
    <m/>
    <s v="BW BOTANY LAVENDER 24 PCH X 370GR &quot;3235020&quot;DBW410"/>
    <x v="535"/>
    <n v="0"/>
    <s v="DETOLIDBOTANICAL LAV 370G"/>
    <x v="4"/>
    <s v="BW BOTANY LAVENDER 24 PCH X 370GR &quot;3235020&quot;DBW410"/>
    <n v="8993560001803"/>
    <x v="2"/>
    <s v="DETTOL BODY WASH"/>
    <s v="R1022"/>
    <x v="84"/>
    <n v="14"/>
    <s v="RB DETTOL BODY WASH LAVENDER 370GR X 24 PCH"/>
    <n v="43"/>
    <s v="RB"/>
    <s v="R1"/>
    <s v="DETTOL"/>
    <s v="02"/>
    <s v="BODY WASH"/>
    <n v="2"/>
    <m/>
    <s v="0"/>
    <s v="LAVENDER"/>
    <s v="07"/>
    <s v="370GR"/>
    <s v="0370"/>
    <s v="PCH"/>
    <n v="2"/>
    <m/>
    <n v="0"/>
    <m/>
    <m/>
    <m/>
    <n v="0"/>
    <n v="24"/>
    <n v="323502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LAVENDER 370GR X 24 PCH"/>
    <s v="Lama"/>
    <e v="#VALUE!"/>
    <s v="Aktif"/>
    <s v="IDR"/>
    <s v="32350200370"/>
    <s v="370GR"/>
    <m/>
    <m/>
    <s v="KRT"/>
    <s v="GD01"/>
    <n v="11611"/>
    <n v="11612"/>
    <m/>
    <n v="1"/>
    <m/>
  </r>
  <r>
    <s v="R1022008010010"/>
    <m/>
    <s v="BW ORIGINAL 24BTL X 100ML&quot;3070350&quot;DBW103"/>
    <x v="536"/>
    <n v="0"/>
    <s v="DETOLIDBWORI100G CP 24ZS"/>
    <x v="4"/>
    <s v="BW ORIGINAL 24BTL X 100ML&quot;3070350&quot;DBW103"/>
    <n v="8993560026400"/>
    <x v="1"/>
    <s v="DETTOL BODY WASH"/>
    <s v="R1022"/>
    <x v="85"/>
    <n v="14"/>
    <s v="RB DETTOL BODY WASH ORIGINAL 100ML X 24 BTL"/>
    <n v="43"/>
    <s v="RB"/>
    <s v="R1"/>
    <s v="DETTOL"/>
    <s v="02"/>
    <s v="BODY WASH"/>
    <n v="2"/>
    <m/>
    <s v="0"/>
    <s v="ORIGINAL"/>
    <s v="08"/>
    <s v="100ML"/>
    <s v="0100"/>
    <s v="BTL"/>
    <n v="1"/>
    <m/>
    <n v="0"/>
    <m/>
    <m/>
    <m/>
    <n v="0"/>
    <n v="24"/>
    <n v="3070350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ORIGINAL 100ML X 24 BTL"/>
    <s v="Lama"/>
    <e v="#VALUE!"/>
    <s v="Aktif"/>
    <s v="IDR"/>
    <s v="30703500100"/>
    <s v="100ML"/>
    <m/>
    <m/>
    <s v="KRT"/>
    <s v="GD01"/>
    <n v="11611"/>
    <n v="11612"/>
    <m/>
    <n v="1"/>
    <m/>
  </r>
  <r>
    <s v="R1022008010010"/>
    <m/>
    <s v="BW ORIGINAL 24BTL X 100ML&quot;3070350&quot;DBW103"/>
    <x v="537"/>
    <n v="0"/>
    <s v="DETOLIDBWORI100G BT 24JM"/>
    <x v="4"/>
    <s v=""/>
    <n v="8993560026400"/>
    <x v="1"/>
    <s v="DETTOL BODY WASH"/>
    <s v="R1022"/>
    <x v="85"/>
    <n v="14"/>
    <s v="RB DETTOL BODY WASH ORIGINAL 100ML X 24 BTL"/>
    <n v="43"/>
    <s v="RB"/>
    <s v="R1"/>
    <s v="DETTOL"/>
    <s v="02"/>
    <s v="BODY WASH"/>
    <n v="2"/>
    <m/>
    <s v="0"/>
    <s v="ORIGINAL"/>
    <s v="08"/>
    <s v="100ML"/>
    <s v="0100"/>
    <s v="BTL"/>
    <n v="1"/>
    <m/>
    <n v="0"/>
    <m/>
    <m/>
    <m/>
    <n v="0"/>
    <n v="24"/>
    <n v="3086222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ORIGINAL 100ML X 24 BTL"/>
    <s v="Lama"/>
    <e v="#VALUE!"/>
    <s v="Aktif"/>
    <s v="IDR"/>
    <s v="30862220100"/>
    <s v="100ML"/>
    <m/>
    <m/>
    <s v="KRT"/>
    <s v="GD01"/>
    <n v="11611"/>
    <n v="11612"/>
    <m/>
    <n v="1"/>
    <m/>
  </r>
  <r>
    <s v="R1022008010010"/>
    <m/>
    <s v="BW ORIGINAL 24BTL X 100ML&quot;3070350&quot;DBW103"/>
    <x v="538"/>
    <n v="0"/>
    <s v="Dettol DBW 100ml Original"/>
    <x v="4"/>
    <s v=""/>
    <n v="8993560026400"/>
    <x v="1"/>
    <s v="DETTOL BODY WASH"/>
    <s v="R1022"/>
    <x v="85"/>
    <n v="14"/>
    <s v="RB DETTOL BODY WASH ORIGINAL 100ML X 24 BTL"/>
    <n v="43"/>
    <s v="RB"/>
    <s v="R1"/>
    <s v="DETTOL"/>
    <s v="02"/>
    <s v="BODY WASH"/>
    <n v="2"/>
    <m/>
    <s v="0"/>
    <s v="ORIGINAL"/>
    <s v="08"/>
    <s v="100ML"/>
    <s v="0100"/>
    <s v="BTL"/>
    <n v="1"/>
    <m/>
    <n v="0"/>
    <m/>
    <m/>
    <m/>
    <n v="0"/>
    <n v="24"/>
    <n v="3031796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ORIGINAL 100ML X 24 BTL"/>
    <s v="Lama"/>
    <e v="#VALUE!"/>
    <s v="Aktif"/>
    <s v="IDR"/>
    <s v="30317960100"/>
    <s v="100ML"/>
    <m/>
    <m/>
    <s v="KRT"/>
    <s v="GD01"/>
    <n v="11611"/>
    <n v="11612"/>
    <m/>
    <n v="1"/>
    <m/>
  </r>
  <r>
    <s v="R1022008010010"/>
    <m/>
    <s v="BW ORIGINAL 24BTL X 100ML&quot;3070350&quot;DBW103"/>
    <x v="539"/>
    <n v="0"/>
    <s v="Dettol DBW 125ml Original CAPONE"/>
    <x v="4"/>
    <s v=""/>
    <n v="8993560026400"/>
    <x v="1"/>
    <s v="DETTOL BODY WASH"/>
    <s v="R1022"/>
    <x v="85"/>
    <n v="14"/>
    <s v="RB DETTOL BODY WASH ORIGINAL 100ML X 24 BTL"/>
    <n v="43"/>
    <s v="RB"/>
    <s v="R1"/>
    <s v="DETTOL"/>
    <s v="02"/>
    <s v="BODY WASH"/>
    <n v="2"/>
    <m/>
    <s v="0"/>
    <s v="ORIGINAL"/>
    <s v="08"/>
    <s v="100ML"/>
    <s v="0100"/>
    <s v="BTL"/>
    <n v="1"/>
    <m/>
    <n v="0"/>
    <m/>
    <m/>
    <m/>
    <n v="0"/>
    <n v="24"/>
    <s v="ID8053041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ORIGINAL 100ML X 24 BTL"/>
    <s v="Lama"/>
    <e v="#VALUE!"/>
    <s v="Aktif"/>
    <s v="IDR"/>
    <s v="ID80530410100"/>
    <s v="100ML"/>
    <m/>
    <m/>
    <s v="KRT"/>
    <s v="GD01"/>
    <n v="11611"/>
    <n v="11612"/>
    <m/>
    <n v="1"/>
    <m/>
  </r>
  <r>
    <s v="R1022008010010"/>
    <m/>
    <s v="BW ORIGINAL 24BTL X 100ML&quot;3070350&quot;DBW103"/>
    <x v="540"/>
    <n v="0"/>
    <s v="Dettol DBW 125ml Original COR"/>
    <x v="4"/>
    <s v=""/>
    <n v="8993560026400"/>
    <x v="1"/>
    <s v="DETTOL BODY WASH"/>
    <s v="R1022"/>
    <x v="85"/>
    <n v="14"/>
    <s v="RB DETTOL BODY WASH ORIGINAL 100ML X 24 BTL"/>
    <n v="43"/>
    <s v="RB"/>
    <s v="R1"/>
    <s v="DETTOL"/>
    <s v="02"/>
    <s v="BODY WASH"/>
    <n v="2"/>
    <m/>
    <s v="0"/>
    <s v="ORIGINAL"/>
    <s v="08"/>
    <s v="100ML"/>
    <s v="0100"/>
    <s v="BTL"/>
    <n v="1"/>
    <m/>
    <n v="0"/>
    <m/>
    <m/>
    <m/>
    <n v="0"/>
    <n v="24"/>
    <s v="ID8101894"/>
    <m/>
    <n v="17212.37"/>
    <n v="413096.88"/>
    <n v="19105.7307"/>
    <n v="458537.53680000006"/>
    <n v="18811.333333333332"/>
    <n v="451472"/>
    <n v="20880.580000000002"/>
    <n v="501133.92000000004"/>
    <n v="18811.333333333332"/>
    <n v="451472"/>
    <n v="20880.580000000002"/>
    <n v="501133.92000000004"/>
    <n v="8.4999999999999992E-2"/>
    <n v="1598.9633333333331"/>
    <n v="8.4999999999999992E-2"/>
    <m/>
    <s v="RB DETTOL BODY WASH ORIGINAL 100ML X 24 BTL"/>
    <s v="Lama"/>
    <e v="#VALUE!"/>
    <s v="Aktif"/>
    <s v="IDR"/>
    <s v="ID81018940100"/>
    <s v="100ML"/>
    <m/>
    <m/>
    <s v="KRT"/>
    <s v="GD01"/>
    <n v="11611"/>
    <n v="11612"/>
    <m/>
    <n v="1"/>
    <m/>
  </r>
  <r>
    <s v="R1022008010030"/>
    <m/>
    <m/>
    <x v="541"/>
    <n v="20010010100010"/>
    <m/>
    <x v="4"/>
    <s v="BW ORIGINAL 24PCS X 100ML&quot;ID8141185&quot;DBW104"/>
    <m/>
    <x v="0"/>
    <s v="DETTOL BODY WASH"/>
    <s v="R1022"/>
    <x v="86"/>
    <n v="14"/>
    <s v="RB DETTOL BODY WASH ORIGINAL 100ML X 24 PCS"/>
    <n v="43"/>
    <s v="RB"/>
    <s v="R1"/>
    <s v="DETTOL"/>
    <s v="02"/>
    <s v="BODY WASH"/>
    <n v="2"/>
    <m/>
    <s v="0"/>
    <s v="ORIGINAL"/>
    <s v="08"/>
    <s v="100ML"/>
    <s v="0100"/>
    <s v="PCS"/>
    <n v="3"/>
    <m/>
    <n v="0"/>
    <m/>
    <m/>
    <m/>
    <n v="0"/>
    <n v="24"/>
    <s v="ID8141185"/>
    <m/>
    <n v="4823.88"/>
    <n v="115773.12"/>
    <n v="5354.506800000001"/>
    <n v="128508.16320000001"/>
    <n v="5272"/>
    <n v="126528"/>
    <n v="5851.92"/>
    <n v="140446.08000000002"/>
    <m/>
    <n v="0"/>
    <n v="0"/>
    <n v="0"/>
    <n v="8.4999999999999978E-2"/>
    <n v="-4823.88"/>
    <e v="#DIV/0!"/>
    <m/>
    <s v="RB DETTOL BODY WASH ORIGINAL 100ML X 24 PCS"/>
    <s v="Lama"/>
    <e v="#VALUE!"/>
    <s v="Aktif"/>
    <s v="IDR"/>
    <s v="ID81411850100"/>
    <s v="100ML"/>
    <m/>
    <m/>
    <s v="KRT"/>
    <s v="GD01"/>
    <n v="11611"/>
    <n v="11612"/>
    <m/>
    <n v="1"/>
    <m/>
  </r>
  <r>
    <s v="R1022008020020"/>
    <m/>
    <s v="BW ORI 24 PCH X 200ML &quot;3295021&quot;DBW304"/>
    <x v="542"/>
    <n v="0"/>
    <s v="DETOLIDBWORI 200GX24"/>
    <x v="4"/>
    <s v="BW ORI 24 PCH X 200ML &quot;3295021&quot;DBW304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n v="329502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32950210200"/>
    <s v="200ML"/>
    <m/>
    <m/>
    <s v="KRT"/>
    <s v="GD01"/>
    <n v="11611"/>
    <n v="11612"/>
    <m/>
    <n v="1"/>
    <m/>
  </r>
  <r>
    <s v="R1022008020020"/>
    <m/>
    <s v="BW ORI 24 PCH X 200ML &quot;3295021&quot;DBW304"/>
    <x v="543"/>
    <n v="0"/>
    <s v="DETOLIDBWORI250G PC 24JM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n v="3086293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30862930200"/>
    <s v="200ML"/>
    <m/>
    <m/>
    <s v="KRT"/>
    <s v="GD01"/>
    <n v="11611"/>
    <n v="11612"/>
    <m/>
    <n v="1"/>
    <m/>
  </r>
  <r>
    <s v="R1022008020020"/>
    <m/>
    <s v="BW ORI 24 PCH X 200ML &quot;3295021&quot;DBW304"/>
    <x v="544"/>
    <n v="0"/>
    <s v="DETOLIDBWORI250G PH 24ZS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n v="3070362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30703620200"/>
    <s v="200ML"/>
    <m/>
    <m/>
    <s v="KRT"/>
    <s v="GD01"/>
    <n v="11611"/>
    <n v="11612"/>
    <m/>
    <n v="1"/>
    <m/>
  </r>
  <r>
    <s v="R1022008020020"/>
    <m/>
    <s v="BW ORI 24 PCH X 200ML &quot;3295021&quot;DBW304"/>
    <x v="545"/>
    <n v="0"/>
    <s v="Dettol DBW Pouch 250ml Original + 100ml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n v="302765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30276510200"/>
    <s v="200ML"/>
    <m/>
    <m/>
    <s v="KRT"/>
    <s v="GD01"/>
    <n v="11611"/>
    <n v="11612"/>
    <m/>
    <n v="1"/>
    <m/>
  </r>
  <r>
    <s v="R1022008020020"/>
    <m/>
    <s v="BW ORI 24 PCH X 200ML &quot;3295021&quot;DBW304"/>
    <x v="546"/>
    <n v="0"/>
    <s v="Dettol DBW Pouch 250ML Original + 80ml CC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n v="3035412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30354120200"/>
    <s v="200ML"/>
    <m/>
    <m/>
    <s v="KRT"/>
    <s v="GD01"/>
    <n v="11611"/>
    <n v="11612"/>
    <m/>
    <n v="1"/>
    <m/>
  </r>
  <r>
    <s v="R1022008020020"/>
    <m/>
    <s v="BW ORI 24 PCH X 200ML &quot;3295021&quot;DBW304"/>
    <x v="547"/>
    <n v="0"/>
    <s v="Dettol DBW Pouch 250ml Original 2+1 ReEnergize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s v="ID8061786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ID80617860200"/>
    <s v="200ML"/>
    <m/>
    <m/>
    <s v="KRT"/>
    <s v="GD01"/>
    <n v="11611"/>
    <n v="11612"/>
    <m/>
    <n v="1"/>
    <m/>
  </r>
  <r>
    <s v="R1022008020020"/>
    <m/>
    <s v="BW ORI 24 PCH X 200ML &quot;3295021&quot;DBW304"/>
    <x v="548"/>
    <n v="0"/>
    <s v="Dettol DBW Pouch 250ml Original CAPONE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s v="ID8053031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ID80530310200"/>
    <s v="200ML"/>
    <m/>
    <m/>
    <s v="KRT"/>
    <s v="GD01"/>
    <n v="11611"/>
    <n v="11612"/>
    <m/>
    <n v="1"/>
    <m/>
  </r>
  <r>
    <s v="R1022008020020"/>
    <m/>
    <s v="BW ORI 24 PCH X 200ML &quot;3295021&quot;DBW304"/>
    <x v="549"/>
    <n v="0"/>
    <s v="Dettol DBW Pouch 250ml Original CAPONE + 50ml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s v="ID8070528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ID80705280200"/>
    <s v="200ML"/>
    <m/>
    <m/>
    <s v="KRT"/>
    <s v="GD01"/>
    <n v="11611"/>
    <n v="11612"/>
    <m/>
    <n v="1"/>
    <m/>
  </r>
  <r>
    <s v="R1022008020020"/>
    <m/>
    <s v="BW ORI 24 PCH X 200ML &quot;3295021&quot;DBW304"/>
    <x v="550"/>
    <n v="0"/>
    <s v="Dettol DBW Pouch 250ml Original COR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s v="ID8094398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ID80943980200"/>
    <s v="200ML"/>
    <m/>
    <m/>
    <s v="KRT"/>
    <s v="GD01"/>
    <n v="11611"/>
    <n v="11612"/>
    <m/>
    <n v="1"/>
    <m/>
  </r>
  <r>
    <s v="R1022008020020"/>
    <m/>
    <s v="BW ORI 24 PCH X 200ML &quot;3295021&quot;DBW304"/>
    <x v="551"/>
    <n v="0"/>
    <s v="Dettol DBW Pouch 250ml Original COR + 50ml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s v="ID8139982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ID81399820200"/>
    <s v="200ML"/>
    <m/>
    <m/>
    <s v="KRT"/>
    <s v="GD01"/>
    <n v="11611"/>
    <n v="11612"/>
    <m/>
    <n v="1"/>
    <m/>
  </r>
  <r>
    <s v="R1022008020020"/>
    <m/>
    <s v="BW ORI 24 PCH X 200ML &quot;3295021&quot;DBW304"/>
    <x v="552"/>
    <n v="0"/>
    <s v="Dettol DBW Pouch 250ml Original COR 2+1"/>
    <x v="4"/>
    <s v=""/>
    <n v="8993560026004"/>
    <x v="2"/>
    <s v="DETTOL BODY WASH"/>
    <s v="R1022"/>
    <x v="87"/>
    <n v="14"/>
    <s v="RB DETTOL BODY WASH ORIGINAL 200ML X 24 PCH"/>
    <n v="43"/>
    <s v="RB"/>
    <s v="R1"/>
    <s v="DETTOL"/>
    <s v="02"/>
    <s v="BODY WASH"/>
    <n v="2"/>
    <m/>
    <s v="0"/>
    <s v="ORIGINAL"/>
    <s v="08"/>
    <s v="200ML"/>
    <s v="0200"/>
    <s v="PCH"/>
    <n v="2"/>
    <m/>
    <n v="0"/>
    <m/>
    <m/>
    <m/>
    <n v="0"/>
    <n v="24"/>
    <s v="ID8139992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ORIGINAL 200ML X 24 PCH"/>
    <s v="Lama"/>
    <e v="#VALUE!"/>
    <s v="Aktif"/>
    <s v="IDR"/>
    <s v="ID81399920200"/>
    <s v="200ML"/>
    <m/>
    <m/>
    <s v="KRT"/>
    <s v="GD01"/>
    <n v="11611"/>
    <n v="11612"/>
    <m/>
    <n v="1"/>
    <m/>
  </r>
  <r>
    <s v="R1022008030010"/>
    <m/>
    <m/>
    <x v="553"/>
    <n v="20010010100010"/>
    <m/>
    <x v="5"/>
    <s v="BW ORIGINAL 12BTL X 300ML&quot;3070219&quot;DBW404"/>
    <m/>
    <x v="1"/>
    <s v="DETTOL BODY WASH"/>
    <s v="R1022"/>
    <x v="88"/>
    <n v="14"/>
    <s v="RB DETTOL BODY WASH ORIGINAL 300ML X 12 BTL"/>
    <n v="43"/>
    <s v="RB"/>
    <s v="R1"/>
    <s v="DETTOL"/>
    <s v="02"/>
    <s v="BODY WASH"/>
    <n v="2"/>
    <m/>
    <s v="0"/>
    <s v="ORIGINAL"/>
    <s v="08"/>
    <s v="300ML"/>
    <s v="0300"/>
    <s v="BTL"/>
    <n v="1"/>
    <m/>
    <n v="0"/>
    <m/>
    <m/>
    <m/>
    <n v="0"/>
    <n v="12"/>
    <n v="3070219"/>
    <m/>
    <n v="36201.974999999999"/>
    <n v="434423.69999999995"/>
    <n v="40184.19225"/>
    <n v="482210.30699999997"/>
    <n v="39565"/>
    <n v="474780"/>
    <n v="43917.15"/>
    <n v="527005.80000000005"/>
    <m/>
    <n v="0"/>
    <n v="0"/>
    <n v="0"/>
    <n v="8.5000000000000034E-2"/>
    <n v="-36201.974999999999"/>
    <e v="#DIV/0!"/>
    <m/>
    <s v="RB DETTOL BODY WASH ORIGINAL 300ML X 12 BTL"/>
    <s v="Lama"/>
    <e v="#VALUE!"/>
    <s v="Aktif"/>
    <s v="IDR"/>
    <s v="30702190300"/>
    <s v="300ML"/>
    <m/>
    <m/>
    <s v="KRT"/>
    <s v="GD01"/>
    <n v="11611"/>
    <n v="11612"/>
    <m/>
    <n v="1"/>
    <m/>
  </r>
  <r>
    <s v="R1022008037020"/>
    <m/>
    <s v="BW ORIGINAL 24 X 370ML PCH BDD&quot;3303398&quot;3317331&quot;"/>
    <x v="554"/>
    <n v="0"/>
    <s v="DETOLIDBWORI410G PM 24CP"/>
    <x v="4"/>
    <s v="BW ORI 24PCH X 410/370ML&quot;3072208&quot;3267940&quot;DBW515"/>
    <n v="8993560026035"/>
    <x v="2"/>
    <s v="DETTOL BODY WASH"/>
    <s v="R1022"/>
    <x v="89"/>
    <n v="14"/>
    <s v="RB DETTOL BODY WASH ORIGINAL 370ML X 24 PCH"/>
    <n v="43"/>
    <s v="RB"/>
    <s v="R1"/>
    <s v="DETTOL"/>
    <s v="02"/>
    <s v="BODY WASH"/>
    <n v="2"/>
    <m/>
    <s v="0"/>
    <s v="ORIGINAL"/>
    <s v="08"/>
    <s v="370ML"/>
    <s v="0370"/>
    <s v="PCH"/>
    <n v="2"/>
    <m/>
    <n v="0"/>
    <m/>
    <m/>
    <m/>
    <n v="0"/>
    <n v="24"/>
    <n v="3072208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"/>
    <s v="Lama"/>
    <e v="#VALUE!"/>
    <s v="Aktif"/>
    <s v="IDR"/>
    <s v="30722080370"/>
    <s v="370ML"/>
    <m/>
    <m/>
    <s v="KRT"/>
    <s v="GD01"/>
    <n v="11611"/>
    <n v="11612"/>
    <m/>
    <n v="1"/>
    <m/>
  </r>
  <r>
    <s v="R1022008037020"/>
    <m/>
    <s v="BW ORIGINAL 24 X 370ML PCH BDD&quot;3303398&quot;3317331&quot;"/>
    <x v="555"/>
    <n v="0"/>
    <s v="DETOLIDDETOLIDBWORI370GX24"/>
    <x v="4"/>
    <s v="BW ORI 24PCH X 410/370ML&quot;3072208&quot;3267940&quot;DBW515"/>
    <n v="8993560026035"/>
    <x v="2"/>
    <s v="DETTOL BODY WASH"/>
    <s v="R1022"/>
    <x v="89"/>
    <n v="14"/>
    <s v="RB DETTOL BODY WASH ORIGINAL 370ML X 24 PCH"/>
    <n v="43"/>
    <s v="RB"/>
    <s v="R1"/>
    <s v="DETTOL"/>
    <s v="02"/>
    <s v="BODY WASH"/>
    <n v="2"/>
    <m/>
    <s v="0"/>
    <s v="ORIGINAL"/>
    <s v="08"/>
    <s v="370ML"/>
    <s v="0370"/>
    <s v="PCH"/>
    <n v="2"/>
    <m/>
    <n v="0"/>
    <m/>
    <m/>
    <m/>
    <n v="0"/>
    <n v="24"/>
    <n v="326794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"/>
    <s v="Lama"/>
    <e v="#VALUE!"/>
    <s v="Aktif"/>
    <s v="IDR"/>
    <s v="32679400370"/>
    <s v="370ML"/>
    <m/>
    <m/>
    <s v="KRT"/>
    <s v="GD01"/>
    <n v="11611"/>
    <n v="11612"/>
    <m/>
    <n v="1"/>
    <m/>
  </r>
  <r>
    <s v="R1022008037020"/>
    <m/>
    <s v="BW ORIGINAL 24 X 370ML PCH BDD&quot;3303398&quot;3317331&quot;"/>
    <x v="556"/>
    <n v="0"/>
    <s v="DETOLIDBWORI410G PC 24JM"/>
    <x v="4"/>
    <s v=""/>
    <n v="8993560026035"/>
    <x v="2"/>
    <s v="DETTOL BODY WASH"/>
    <s v="R1022"/>
    <x v="89"/>
    <n v="14"/>
    <s v="RB DETTOL BODY WASH ORIGINAL 370ML X 24 PCH"/>
    <n v="43"/>
    <s v="RB"/>
    <s v="R1"/>
    <s v="DETTOL"/>
    <s v="02"/>
    <s v="BODY WASH"/>
    <n v="2"/>
    <m/>
    <s v="0"/>
    <s v="ORIGINAL"/>
    <s v="08"/>
    <s v="370ML"/>
    <s v="0370"/>
    <s v="PCH"/>
    <n v="2"/>
    <m/>
    <n v="0"/>
    <m/>
    <m/>
    <m/>
    <n v="0"/>
    <n v="24"/>
    <n v="308633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"/>
    <s v="Lama"/>
    <e v="#VALUE!"/>
    <s v="Aktif"/>
    <s v="IDR"/>
    <s v="30863370370"/>
    <s v="370ML"/>
    <m/>
    <m/>
    <s v="KRT"/>
    <s v="GD01"/>
    <n v="11611"/>
    <n v="11612"/>
    <m/>
    <n v="1"/>
    <m/>
  </r>
  <r>
    <s v="R1022008037020"/>
    <m/>
    <s v="BW ORIGINAL 24 X 370ML PCH BDD&quot;3303398&quot;3317331&quot;"/>
    <x v="557"/>
    <n v="0"/>
    <s v="Dettol DBW Pouch 450ml Original COR"/>
    <x v="4"/>
    <s v=""/>
    <n v="8993560026035"/>
    <x v="2"/>
    <s v="DETTOL BODY WASH"/>
    <s v="R1022"/>
    <x v="89"/>
    <n v="14"/>
    <s v="RB DETTOL BODY WASH ORIGINAL 370ML X 24 PCH"/>
    <n v="43"/>
    <s v="RB"/>
    <s v="R1"/>
    <s v="DETTOL"/>
    <s v="02"/>
    <s v="BODY WASH"/>
    <n v="2"/>
    <m/>
    <s v="0"/>
    <s v="ORIGINAL"/>
    <s v="08"/>
    <s v="370ML"/>
    <s v="0370"/>
    <s v="PCH"/>
    <n v="2"/>
    <m/>
    <n v="0"/>
    <m/>
    <m/>
    <m/>
    <n v="0"/>
    <n v="24"/>
    <s v="ID809439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"/>
    <s v="Lama"/>
    <e v="#VALUE!"/>
    <s v="Aktif"/>
    <s v="IDR"/>
    <s v="ID8094391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58"/>
    <n v="0"/>
    <s v="DETOLIDBW 370ORI+BS 100CLX24"/>
    <x v="4"/>
    <s v="BW ORIGINAL 24 X 370ML PCH BDD&quot;3303398&quot;3317331&quot;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n v="331733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3317331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59"/>
    <n v="0"/>
    <s v="DETOLIDBW370 ORI+200 ORIX24"/>
    <x v="4"/>
    <s v="BW ORIGINAL 24 X 370ML PCH BDD&quot;3303398&quot;3317331&quot;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n v="3303398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3303398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60"/>
    <n v="0"/>
    <s v="DETOLIDBW370+200 ORI SLBX24"/>
    <x v="4"/>
    <s v="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n v="331197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3311971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61"/>
    <n v="0"/>
    <s v="Dettol DBW Pouch 450ml Original + 150ml"/>
    <x v="4"/>
    <s v="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n v="302579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3025794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62"/>
    <n v="0"/>
    <s v="Dettol DBW Pouch 450ml Original + 90ml"/>
    <x v="4"/>
    <s v="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s v="ID807052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ID8070529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63"/>
    <n v="0"/>
    <s v="Dettol DBW Pouch 450ml Original + SPUFF"/>
    <x v="4"/>
    <s v="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n v="304107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3041075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64"/>
    <n v="0"/>
    <s v="Dettol DBW Pouch 450ml Original CAPONE"/>
    <x v="4"/>
    <s v="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s v="ID805303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ID8053039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65"/>
    <n v="0"/>
    <s v="Dettol DBW Pouch 450ml Original COR + 250ml"/>
    <x v="4"/>
    <s v="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s v="ID813408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ID8134086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66"/>
    <n v="0"/>
    <s v="Dettol DBW Pouch 450ml Original COR + 90ml"/>
    <x v="4"/>
    <s v="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s v="ID813916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ID81391630370"/>
    <s v="370ML"/>
    <m/>
    <m/>
    <s v="KRT"/>
    <s v="GD01"/>
    <n v="11611"/>
    <n v="11612"/>
    <m/>
    <n v="1"/>
    <m/>
  </r>
  <r>
    <s v="R1022008037021"/>
    <m/>
    <s v="BW ORIGINAL 24 X 370ML PCH BDD&quot;3303398&quot;3317331&quot;"/>
    <x v="567"/>
    <n v="0"/>
    <s v="Dettol DBW Pouch 450ml Original COR +100ml Ori"/>
    <x v="4"/>
    <s v=""/>
    <n v="8993560026035"/>
    <x v="2"/>
    <s v="DETTOL BODY WASH"/>
    <s v="R1022"/>
    <x v="90"/>
    <n v="14"/>
    <s v="RB DETTOL BODY WASH ORIGINAL 370ML X 24 PCH BANDED"/>
    <n v="50"/>
    <s v="RB"/>
    <s v="R1"/>
    <s v="DETTOL"/>
    <s v="02"/>
    <s v="BODY WASH"/>
    <n v="2"/>
    <m/>
    <s v="0"/>
    <s v="ORIGINAL"/>
    <s v="08"/>
    <s v="370ML"/>
    <s v="0370"/>
    <s v="PCH"/>
    <n v="2"/>
    <s v="BANDED"/>
    <n v="1"/>
    <m/>
    <m/>
    <m/>
    <n v="0"/>
    <n v="24"/>
    <s v="ID819866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ORIGINAL 370ML X 24 PCH BANDED"/>
    <s v="Lama"/>
    <e v="#VALUE!"/>
    <s v="Aktif"/>
    <s v="IDR"/>
    <s v="ID81986640370"/>
    <s v="370ML"/>
    <m/>
    <m/>
    <s v="KRT"/>
    <s v="GD01"/>
    <n v="11611"/>
    <n v="11612"/>
    <m/>
    <n v="1"/>
    <m/>
  </r>
  <r>
    <s v="R1022008050030"/>
    <m/>
    <s v="BW ORIGINAL 12 X 500ML PUMP +370G&quot;3303748&quot;DBW710"/>
    <x v="568"/>
    <n v="0"/>
    <s v="DETOLIDBWORI500G PM 12CP"/>
    <x v="5"/>
    <s v="BW ORIGINAL 12 PUMP X 500GR&quot;3075886&quot;3289669&quot;DBW703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n v="3289669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32896690500"/>
    <s v="500ML"/>
    <m/>
    <m/>
    <s v="KRT"/>
    <s v="GD01"/>
    <n v="11611"/>
    <n v="11612"/>
    <m/>
    <n v="1"/>
    <m/>
  </r>
  <r>
    <s v="R1022008050030"/>
    <m/>
    <s v="BW ORIGINAL 12 X 500ML PUMP +370G&quot;3303748&quot;DBW710"/>
    <x v="569"/>
    <n v="0"/>
    <s v="DETOLIDBWORI625G PM 12ZS"/>
    <x v="5"/>
    <s v="BW ORIGINAL 12 PUMP X 500GR&quot;3075886&quot;3289669&quot;DBW703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n v="3075886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30758860500"/>
    <s v="500ML"/>
    <m/>
    <m/>
    <s v="KRT"/>
    <s v="GD01"/>
    <n v="11611"/>
    <n v="11612"/>
    <m/>
    <n v="1"/>
    <m/>
  </r>
  <r>
    <s v="R1022008050030"/>
    <m/>
    <s v="BW ORIGINAL 12 X 500ML PUMP +370G&quot;3303748&quot;DBW710"/>
    <x v="570"/>
    <n v="0"/>
    <s v="DETOLID625 ORI+225 B DCLEAN"/>
    <x v="5"/>
    <s v="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n v="3072069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30720690500"/>
    <s v="500ML"/>
    <m/>
    <m/>
    <s v="KRT"/>
    <s v="GD01"/>
    <n v="11611"/>
    <n v="11612"/>
    <m/>
    <n v="1"/>
    <m/>
  </r>
  <r>
    <s v="R1022008050030"/>
    <m/>
    <s v="BW ORIGINAL 12 X 500ML PUMP +370G&quot;3303748&quot;DBW710"/>
    <x v="571"/>
    <n v="0"/>
    <s v="DETOLIDBW500G+200G ORI X12"/>
    <x v="5"/>
    <s v="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n v="3328376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33283760500"/>
    <s v="500ML"/>
    <m/>
    <m/>
    <s v="KRT"/>
    <s v="GD01"/>
    <n v="11611"/>
    <n v="11612"/>
    <m/>
    <n v="1"/>
    <m/>
  </r>
  <r>
    <s v="R1022008050030"/>
    <m/>
    <s v="BW ORIGINAL 12 X 500ML PUMP +370G&quot;3303748&quot;DBW710"/>
    <x v="572"/>
    <n v="0"/>
    <s v="DETOLIDBW500G+370G ORI X12"/>
    <x v="5"/>
    <s v="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n v="3303748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33037480500"/>
    <s v="500ML"/>
    <m/>
    <m/>
    <s v="KRT"/>
    <s v="GD01"/>
    <n v="11611"/>
    <n v="11612"/>
    <m/>
    <n v="1"/>
    <m/>
  </r>
  <r>
    <s v="R1022008050030"/>
    <m/>
    <s v="BW ORIGINAL 12 X 500ML PUMP +370G&quot;3303748&quot;DBW710"/>
    <x v="573"/>
    <n v="0"/>
    <s v="DETOLIDBW625G+370G ORI X12"/>
    <x v="5"/>
    <s v="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n v="3303389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33033890500"/>
    <s v="500ML"/>
    <m/>
    <m/>
    <s v="KRT"/>
    <s v="GD01"/>
    <n v="11611"/>
    <n v="11612"/>
    <m/>
    <n v="1"/>
    <m/>
  </r>
  <r>
    <s v="R1022008050030"/>
    <m/>
    <s v="BW ORIGINAL 12 X 500ML PUMP +370G&quot;3303748&quot;DBW710"/>
    <x v="574"/>
    <n v="0"/>
    <s v="DETOLIDBWORI625G PM 12JM"/>
    <x v="5"/>
    <s v="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n v="3086294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30862940500"/>
    <s v="500ML"/>
    <m/>
    <m/>
    <s v="KRT"/>
    <s v="GD01"/>
    <n v="11611"/>
    <n v="11612"/>
    <m/>
    <n v="1"/>
    <m/>
  </r>
  <r>
    <s v="R1022008050030"/>
    <m/>
    <s v="BW ORIGINAL 12 X 500ML PUMP +370G&quot;3303748&quot;DBW710"/>
    <x v="575"/>
    <n v="0"/>
    <s v="Dettol DBW 625ml Original"/>
    <x v="5"/>
    <s v="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s v="ID8101889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ID81018890500"/>
    <s v="500ML"/>
    <m/>
    <m/>
    <s v="KRT"/>
    <s v="GD01"/>
    <n v="11611"/>
    <n v="11612"/>
    <m/>
    <n v="1"/>
    <m/>
  </r>
  <r>
    <s v="R1022008050030"/>
    <m/>
    <s v="BW ORIGINAL 12 X 500ML PUMP +370G&quot;3303748&quot;DBW710"/>
    <x v="576"/>
    <n v="0"/>
    <s v="Dettol DBW 625ml Original CAPONE"/>
    <x v="5"/>
    <s v=""/>
    <n v="8888071610036"/>
    <x v="3"/>
    <s v="DETTOL BODY WASH"/>
    <s v="R1022"/>
    <x v="91"/>
    <n v="14"/>
    <s v="RB DETTOL BODY WASH ORIGINAL 500ML X 12 PUMP"/>
    <n v="44"/>
    <s v="RB"/>
    <s v="R1"/>
    <s v="DETTOL"/>
    <s v="02"/>
    <s v="BODY WASH"/>
    <n v="2"/>
    <m/>
    <s v="0"/>
    <s v="ORIGINAL"/>
    <s v="08"/>
    <s v="500ML"/>
    <s v="0500"/>
    <s v="PUMP"/>
    <n v="3"/>
    <m/>
    <n v="0"/>
    <m/>
    <m/>
    <m/>
    <n v="0"/>
    <n v="12"/>
    <s v="ID8053033"/>
    <m/>
    <n v="53802"/>
    <n v="645624"/>
    <n v="59720.220000000008"/>
    <n v="716642.64"/>
    <n v="58800"/>
    <n v="705600"/>
    <n v="65268.000000000007"/>
    <n v="783216.00000000012"/>
    <n v="58800"/>
    <n v="705600"/>
    <n v="65268.000000000007"/>
    <n v="783216.00000000012"/>
    <n v="8.5000000000000006E-2"/>
    <n v="4998"/>
    <n v="8.5000000000000006E-2"/>
    <m/>
    <s v="RB DETTOL BODY WASH ORIGINAL 500ML X 12 PUMP"/>
    <s v="Lama"/>
    <e v="#VALUE!"/>
    <s v="Aktif"/>
    <s v="IDR"/>
    <s v="ID80530330500"/>
    <s v="500ML"/>
    <m/>
    <m/>
    <s v="KRT"/>
    <s v="GD01"/>
    <n v="11611"/>
    <n v="11612"/>
    <m/>
    <n v="1"/>
    <m/>
  </r>
  <r>
    <s v="R1022008072020"/>
    <m/>
    <s v="BW ORIGINAL 12PCH X 720ML&quot;3207911&quot;3278296&quot;DBW804"/>
    <x v="577"/>
    <n v="0"/>
    <s v="DETOLIDBWORI 720G PH 12CP"/>
    <x v="5"/>
    <s v="BW ORIGINAL 12PCH X 720ML&quot;3207911&quot;3278296&quot;DBW804"/>
    <n v="8993560156848"/>
    <x v="2"/>
    <s v="DETTOL BODY WASH"/>
    <s v="R1022"/>
    <x v="92"/>
    <n v="14"/>
    <s v="RB DETTOL BODY WASH ORIGINAL 720ML X 12 PCH"/>
    <n v="43"/>
    <s v="RB"/>
    <s v="R1"/>
    <s v="DETTOL"/>
    <s v="02"/>
    <s v="BODY WASH"/>
    <n v="2"/>
    <m/>
    <s v="0"/>
    <s v="ORIGINAL"/>
    <s v="08"/>
    <s v="720ML"/>
    <s v="0720"/>
    <s v="PCH"/>
    <n v="2"/>
    <m/>
    <n v="0"/>
    <m/>
    <m/>
    <m/>
    <n v="0"/>
    <n v="12"/>
    <n v="3278296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ORIGINAL 720ML X 12 PCH"/>
    <s v="Lama"/>
    <e v="#VALUE!"/>
    <s v="Aktif"/>
    <s v="IDR"/>
    <s v="32782960720"/>
    <s v="720ML"/>
    <m/>
    <m/>
    <s v="KRT"/>
    <s v="GD01"/>
    <n v="11611"/>
    <n v="11612"/>
    <m/>
    <n v="1"/>
    <m/>
  </r>
  <r>
    <s v="R1022008072020"/>
    <m/>
    <s v="BW ORIGINAL 12PCH X 720ML&quot;3207911&quot;3278296&quot;DBW804"/>
    <x v="578"/>
    <n v="0"/>
    <s v="DETOLIDBWORI800G PH 12CP JM"/>
    <x v="5"/>
    <s v="BW ORIGINAL 12PCH X 720ML&quot;3207911&quot;3278296&quot;DBW804"/>
    <n v="8993560156848"/>
    <x v="2"/>
    <s v="DETTOL BODY WASH"/>
    <s v="R1022"/>
    <x v="92"/>
    <n v="14"/>
    <s v="RB DETTOL BODY WASH ORIGINAL 720ML X 12 PCH"/>
    <n v="43"/>
    <s v="RB"/>
    <s v="R1"/>
    <s v="DETTOL"/>
    <s v="02"/>
    <s v="BODY WASH"/>
    <n v="2"/>
    <m/>
    <s v="0"/>
    <s v="ORIGINAL"/>
    <s v="08"/>
    <s v="720ML"/>
    <s v="0720"/>
    <s v="PCH"/>
    <n v="2"/>
    <m/>
    <n v="0"/>
    <m/>
    <m/>
    <m/>
    <n v="0"/>
    <n v="12"/>
    <n v="3207911"/>
    <m/>
    <n v="36069.300000000003"/>
    <n v="432831.60000000003"/>
    <n v="40036.92300000001"/>
    <n v="480443.07600000006"/>
    <n v="39420"/>
    <n v="473040"/>
    <n v="43756.200000000004"/>
    <n v="525074.4"/>
    <n v="39420"/>
    <n v="473040"/>
    <n v="43756.200000000004"/>
    <n v="525074.4"/>
    <n v="8.4999999999999923E-2"/>
    <n v="3350.6999999999971"/>
    <n v="8.4999999999999923E-2"/>
    <m/>
    <s v="RB DETTOL BODY WASH ORIGINAL 720ML X 12 PCH"/>
    <s v="Lama"/>
    <e v="#VALUE!"/>
    <s v="Aktif"/>
    <s v="IDR"/>
    <s v="32079110720"/>
    <s v="720ML"/>
    <m/>
    <m/>
    <s v="KRT"/>
    <s v="GD01"/>
    <n v="11611"/>
    <n v="11612"/>
    <m/>
    <n v="1"/>
    <m/>
  </r>
  <r>
    <s v="R1022009020010"/>
    <m/>
    <m/>
    <x v="579"/>
    <n v="20010010100010"/>
    <m/>
    <x v="4"/>
    <s v="BW RE-ENER 24PCH X 200ML&quot;3062125&quot;DBW309"/>
    <m/>
    <x v="1"/>
    <s v="DETTOL BODY WASH"/>
    <s v="R1022"/>
    <x v="93"/>
    <n v="14"/>
    <s v="RB DETTOL BODY WASH RE-ENERGIZER 200ML X 24 BTL"/>
    <n v="47"/>
    <s v="RB"/>
    <s v="R1"/>
    <s v="DETTOL"/>
    <s v="02"/>
    <s v="BODY WASH"/>
    <n v="2"/>
    <m/>
    <s v="0"/>
    <s v="RE-ENERGIZER"/>
    <s v="09"/>
    <s v="200ML"/>
    <s v="0200"/>
    <s v="BTL"/>
    <n v="1"/>
    <m/>
    <n v="0"/>
    <m/>
    <m/>
    <m/>
    <n v="0"/>
    <n v="24"/>
    <n v="3062125"/>
    <m/>
    <n v="15372"/>
    <n v="368928"/>
    <n v="17062.920000000002"/>
    <n v="409510.08"/>
    <n v="16800"/>
    <n v="403200"/>
    <n v="18648"/>
    <n v="447552.00000000006"/>
    <m/>
    <n v="0"/>
    <n v="0"/>
    <n v="0"/>
    <n v="8.5000000000000006E-2"/>
    <n v="-15372"/>
    <e v="#DIV/0!"/>
    <m/>
    <s v="RB DETTOL BODY WASH RE-ENERGIZER 200ML X 24 BTL"/>
    <s v="Lama"/>
    <e v="#VALUE!"/>
    <s v="Aktif"/>
    <s v="IDR"/>
    <s v="30621250200"/>
    <s v="200ML"/>
    <m/>
    <m/>
    <s v="KRT"/>
    <s v="GD01"/>
    <n v="11611"/>
    <n v="11612"/>
    <m/>
    <n v="1"/>
    <m/>
  </r>
  <r>
    <s v="R1022009020020"/>
    <m/>
    <m/>
    <x v="579"/>
    <n v="20010010100010"/>
    <m/>
    <x v="4"/>
    <s v="BW RE-ENER 24PCH X 200ML&quot;3062125&quot;DBW309"/>
    <m/>
    <x v="2"/>
    <s v="DETTOL BODY WASH"/>
    <s v="R1022"/>
    <x v="94"/>
    <n v="14"/>
    <s v="RB DETTOL BODY WASH RE-ENERGIZER 200ML X 24 PCH"/>
    <n v="47"/>
    <s v="RB"/>
    <s v="R1"/>
    <s v="DETTOL"/>
    <s v="02"/>
    <s v="BODY WASH"/>
    <n v="2"/>
    <m/>
    <s v="0"/>
    <s v="RE-ENERGIZER"/>
    <s v="09"/>
    <s v="200ML"/>
    <s v="0200"/>
    <s v="PCH"/>
    <n v="2"/>
    <m/>
    <n v="0"/>
    <m/>
    <m/>
    <m/>
    <n v="0"/>
    <n v="24"/>
    <n v="3062125"/>
    <m/>
    <n v="0"/>
    <n v="0"/>
    <n v="0"/>
    <n v="0"/>
    <m/>
    <n v="0"/>
    <n v="0"/>
    <n v="0"/>
    <m/>
    <n v="0"/>
    <n v="0"/>
    <n v="0"/>
    <e v="#DIV/0!"/>
    <n v="0"/>
    <e v="#DIV/0!"/>
    <m/>
    <n v="0"/>
    <s v="Lama"/>
    <s v="Sama"/>
    <m/>
    <s v="IDR"/>
    <s v="30621250200"/>
    <s v="200ML"/>
    <m/>
    <m/>
    <s v="KRT"/>
    <s v="GD01"/>
    <n v="11611"/>
    <n v="11612"/>
    <m/>
    <n v="1"/>
    <m/>
  </r>
  <r>
    <s v="R1022009030010"/>
    <m/>
    <m/>
    <x v="580"/>
    <n v="20010010100010"/>
    <m/>
    <x v="5"/>
    <s v="BW RE-ENER 12BTL X 300ML&quot;3062123&quot;DBW409"/>
    <m/>
    <x v="1"/>
    <s v="DETTOL BODY WASH"/>
    <s v="R1022"/>
    <x v="95"/>
    <n v="14"/>
    <s v="RB DETTOL BODY WASH RE-ENERGIZER 300ML X 12 BTL"/>
    <n v="47"/>
    <s v="RB"/>
    <s v="R1"/>
    <s v="DETTOL"/>
    <s v="02"/>
    <s v="BODY WASH"/>
    <n v="2"/>
    <m/>
    <s v="0"/>
    <s v="RE-ENERGIZER"/>
    <s v="09"/>
    <s v="300ML"/>
    <s v="0300"/>
    <s v="BTL"/>
    <n v="1"/>
    <m/>
    <n v="0"/>
    <m/>
    <m/>
    <m/>
    <n v="0"/>
    <n v="12"/>
    <n v="3062123"/>
    <m/>
    <n v="36201.974999999999"/>
    <n v="434423.69999999995"/>
    <n v="40184.19225"/>
    <n v="482210.30699999997"/>
    <n v="39565"/>
    <n v="474780"/>
    <n v="43917.15"/>
    <n v="527005.80000000005"/>
    <m/>
    <n v="0"/>
    <n v="0"/>
    <n v="0"/>
    <n v="8.5000000000000034E-2"/>
    <n v="-36201.974999999999"/>
    <e v="#DIV/0!"/>
    <m/>
    <s v="RB DETTOL BODY WASH RE-ENERGIZER 300ML X 12 BTL"/>
    <s v="Lama"/>
    <e v="#VALUE!"/>
    <s v="Aktif"/>
    <s v="IDR"/>
    <s v="30621230300"/>
    <s v="300ML"/>
    <m/>
    <m/>
    <s v="KRT"/>
    <s v="GD01"/>
    <n v="11611"/>
    <n v="11612"/>
    <m/>
    <n v="1"/>
    <m/>
  </r>
  <r>
    <s v="R1022009037020"/>
    <m/>
    <s v="BW RE-ENER 24PCHX410/370ML&quot;3072200&quot;3267942 DBW529"/>
    <x v="581"/>
    <n v="0"/>
    <s v="DETOLIDDBWRGZ410G PH 24ZS"/>
    <x v="4"/>
    <s v="BW RE-ENER 24PCHX410/370ML&quot;3072200&quot;3267942 DBW529"/>
    <n v="8993560026707"/>
    <x v="2"/>
    <s v="DETTOL BODY WASH"/>
    <s v="R1022"/>
    <x v="96"/>
    <n v="14"/>
    <s v="RB DETTOL BODY WASH RE-ENERGIZER 370/410ML X 24 PCH"/>
    <n v="51"/>
    <s v="RB"/>
    <s v="R1"/>
    <s v="DETTOL"/>
    <s v="02"/>
    <s v="BODY WASH"/>
    <n v="2"/>
    <m/>
    <s v="0"/>
    <s v="RE-ENERGIZER"/>
    <s v="09"/>
    <s v="370/410ML"/>
    <s v="0370"/>
    <s v="PCH"/>
    <n v="2"/>
    <m/>
    <n v="0"/>
    <m/>
    <m/>
    <m/>
    <n v="0"/>
    <n v="24"/>
    <n v="307220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"/>
    <s v="Lama"/>
    <e v="#VALUE!"/>
    <s v="Aktif"/>
    <s v="IDR"/>
    <s v="30722000370"/>
    <s v="370/410ML"/>
    <m/>
    <m/>
    <s v="KRT"/>
    <s v="GD01"/>
    <n v="11611"/>
    <n v="11612"/>
    <m/>
    <n v="1"/>
    <m/>
  </r>
  <r>
    <s v="R1022009037020"/>
    <m/>
    <s v="BW RE-ENER 24PCHX410/370ML&quot;3072200&quot;3267942 DBW529"/>
    <x v="582"/>
    <n v="0"/>
    <s v="DETOLIDBW 370RGZ+BS 100CLX24"/>
    <x v="4"/>
    <s v=""/>
    <n v="8993560026707"/>
    <x v="2"/>
    <s v="DETTOL BODY WASH"/>
    <s v="R1022"/>
    <x v="96"/>
    <n v="14"/>
    <s v="RB DETTOL BODY WASH RE-ENERGIZER 370/410ML X 24 PCH"/>
    <n v="51"/>
    <s v="RB"/>
    <s v="R1"/>
    <s v="DETTOL"/>
    <s v="02"/>
    <s v="BODY WASH"/>
    <n v="2"/>
    <m/>
    <s v="0"/>
    <s v="RE-ENERGIZER"/>
    <s v="09"/>
    <s v="370/410ML"/>
    <s v="0370"/>
    <s v="PCH"/>
    <n v="2"/>
    <m/>
    <n v="0"/>
    <m/>
    <m/>
    <m/>
    <n v="0"/>
    <n v="24"/>
    <n v="331733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"/>
    <s v="Lama"/>
    <e v="#VALUE!"/>
    <s v="Aktif"/>
    <s v="IDR"/>
    <s v="33173340370"/>
    <s v="370/410ML"/>
    <m/>
    <m/>
    <s v="KRT"/>
    <s v="GD01"/>
    <n v="11611"/>
    <n v="11612"/>
    <m/>
    <n v="1"/>
    <m/>
  </r>
  <r>
    <s v="R1022009037020"/>
    <m/>
    <s v="BW RE-ENER 24PCHX410/370ML&quot;3072200&quot;3267942 DBW529"/>
    <x v="583"/>
    <n v="0"/>
    <s v="DETOLIDBW370 RGZ+200 COLX24"/>
    <x v="4"/>
    <s v=""/>
    <n v="8993560026707"/>
    <x v="2"/>
    <s v="DETTOL BODY WASH"/>
    <s v="R1022"/>
    <x v="96"/>
    <n v="14"/>
    <s v="RB DETTOL BODY WASH RE-ENERGIZER 370/410ML X 24 PCH"/>
    <n v="51"/>
    <s v="RB"/>
    <s v="R1"/>
    <s v="DETTOL"/>
    <s v="02"/>
    <s v="BODY WASH"/>
    <n v="2"/>
    <m/>
    <s v="0"/>
    <s v="RE-ENERGIZER"/>
    <s v="09"/>
    <s v="370/410ML"/>
    <s v="0370"/>
    <s v="PCH"/>
    <n v="2"/>
    <m/>
    <n v="0"/>
    <m/>
    <m/>
    <m/>
    <n v="0"/>
    <n v="24"/>
    <n v="330340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"/>
    <s v="Lama"/>
    <e v="#VALUE!"/>
    <s v="Aktif"/>
    <s v="IDR"/>
    <s v="33034030370"/>
    <s v="370/410ML"/>
    <m/>
    <m/>
    <s v="KRT"/>
    <s v="GD01"/>
    <n v="11611"/>
    <n v="11612"/>
    <m/>
    <n v="1"/>
    <m/>
  </r>
  <r>
    <s v="R1022009037020"/>
    <m/>
    <s v="BW RE-ENER 24PCHX410/370ML&quot;3072200&quot;3267942 DBW529"/>
    <x v="584"/>
    <n v="0"/>
    <s v="DETOLIDBWRGZ370GX24 JO"/>
    <x v="4"/>
    <s v=""/>
    <n v="8993560026707"/>
    <x v="2"/>
    <s v="DETTOL BODY WASH"/>
    <s v="R1022"/>
    <x v="96"/>
    <n v="14"/>
    <s v="RB DETTOL BODY WASH RE-ENERGIZER 370/410ML X 24 PCH"/>
    <n v="51"/>
    <s v="RB"/>
    <s v="R1"/>
    <s v="DETTOL"/>
    <s v="02"/>
    <s v="BODY WASH"/>
    <n v="2"/>
    <m/>
    <s v="0"/>
    <s v="RE-ENERGIZER"/>
    <s v="09"/>
    <s v="370/410ML"/>
    <s v="0370"/>
    <s v="PCH"/>
    <n v="2"/>
    <m/>
    <n v="0"/>
    <m/>
    <m/>
    <m/>
    <n v="0"/>
    <n v="24"/>
    <n v="332839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"/>
    <s v="Lama"/>
    <e v="#VALUE!"/>
    <s v="Aktif"/>
    <s v="IDR"/>
    <s v="33283950370"/>
    <s v="370/410ML"/>
    <m/>
    <m/>
    <s v="KRT"/>
    <s v="GD01"/>
    <n v="11611"/>
    <n v="11612"/>
    <m/>
    <n v="1"/>
    <m/>
  </r>
  <r>
    <s v="R1022009037020"/>
    <m/>
    <s v="BW RE-ENER 24PCHX410/370ML&quot;3072200&quot;3267942 DBW529"/>
    <x v="585"/>
    <n v="0"/>
    <s v="DETOLIDBWRGZ410G PC 24JM"/>
    <x v="4"/>
    <s v=""/>
    <n v="8993560026707"/>
    <x v="2"/>
    <s v="DETTOL BODY WASH"/>
    <s v="R1022"/>
    <x v="96"/>
    <n v="14"/>
    <s v="RB DETTOL BODY WASH RE-ENERGIZER 370/410ML X 24 PCH"/>
    <n v="51"/>
    <s v="RB"/>
    <s v="R1"/>
    <s v="DETTOL"/>
    <s v="02"/>
    <s v="BODY WASH"/>
    <n v="2"/>
    <m/>
    <s v="0"/>
    <s v="RE-ENERGIZER"/>
    <s v="09"/>
    <s v="370/410ML"/>
    <s v="0370"/>
    <s v="PCH"/>
    <n v="2"/>
    <m/>
    <n v="0"/>
    <m/>
    <m/>
    <m/>
    <n v="0"/>
    <n v="24"/>
    <n v="308634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"/>
    <s v="Lama"/>
    <e v="#VALUE!"/>
    <s v="Aktif"/>
    <s v="IDR"/>
    <s v="30863400370"/>
    <s v="370/410ML"/>
    <m/>
    <m/>
    <s v="KRT"/>
    <s v="GD01"/>
    <n v="11611"/>
    <n v="11612"/>
    <m/>
    <n v="1"/>
    <m/>
  </r>
  <r>
    <s v="R1022009037020"/>
    <m/>
    <s v="BW RE-ENER 24PCHX410/370ML&quot;3072200&quot;3267942 DBW529"/>
    <x v="586"/>
    <n v="0"/>
    <s v="DETOLIDDETOLIDBWRGZ370GX24"/>
    <x v="4"/>
    <s v=""/>
    <n v="8993560026707"/>
    <x v="2"/>
    <s v="DETTOL BODY WASH"/>
    <s v="R1022"/>
    <x v="96"/>
    <n v="14"/>
    <s v="RB DETTOL BODY WASH RE-ENERGIZER 370/410ML X 24 PCH"/>
    <n v="51"/>
    <s v="RB"/>
    <s v="R1"/>
    <s v="DETTOL"/>
    <s v="02"/>
    <s v="BODY WASH"/>
    <n v="2"/>
    <m/>
    <s v="0"/>
    <s v="RE-ENERGIZER"/>
    <s v="09"/>
    <s v="370/410ML"/>
    <s v="0370"/>
    <s v="PCH"/>
    <n v="2"/>
    <m/>
    <n v="0"/>
    <m/>
    <m/>
    <m/>
    <n v="0"/>
    <n v="24"/>
    <n v="3267942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"/>
    <s v="Lama"/>
    <e v="#VALUE!"/>
    <s v="Aktif"/>
    <s v="IDR"/>
    <s v="32679420370"/>
    <s v="370/410ML"/>
    <m/>
    <m/>
    <s v="KRT"/>
    <s v="GD01"/>
    <n v="11611"/>
    <n v="11612"/>
    <m/>
    <n v="1"/>
    <m/>
  </r>
  <r>
    <s v="R1022009037020"/>
    <m/>
    <s v="BW RE-ENER 24PCHX410/370ML&quot;3072200&quot;3267942 DBW529"/>
    <x v="587"/>
    <n v="0"/>
    <s v="DETOLIDRGZ450G PH 24ZS"/>
    <x v="4"/>
    <s v=""/>
    <n v="8993560026707"/>
    <x v="2"/>
    <s v="DETTOL BODY WASH"/>
    <s v="R1022"/>
    <x v="96"/>
    <n v="14"/>
    <s v="RB DETTOL BODY WASH RE-ENERGIZER 370/410ML X 24 PCH"/>
    <n v="51"/>
    <s v="RB"/>
    <s v="R1"/>
    <s v="DETTOL"/>
    <s v="02"/>
    <s v="BODY WASH"/>
    <n v="2"/>
    <m/>
    <s v="0"/>
    <s v="RE-ENERGIZER"/>
    <s v="09"/>
    <s v="370/410ML"/>
    <s v="0370"/>
    <s v="PCH"/>
    <n v="2"/>
    <m/>
    <n v="0"/>
    <m/>
    <m/>
    <m/>
    <n v="0"/>
    <n v="24"/>
    <n v="306212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"/>
    <s v="Lama"/>
    <e v="#VALUE!"/>
    <s v="Aktif"/>
    <s v="IDR"/>
    <s v="30621240370"/>
    <s v="370/410ML"/>
    <m/>
    <m/>
    <s v="KRT"/>
    <s v="GD01"/>
    <n v="11611"/>
    <n v="11612"/>
    <m/>
    <n v="1"/>
    <m/>
  </r>
  <r>
    <s v="R1022009037020"/>
    <m/>
    <s v="BW RE-ENER 24PCHX410/370ML&quot;3072200&quot;3267942 DBW529"/>
    <x v="588"/>
    <n v="0"/>
    <s v="Dettol DBW Pouch 450ml ReEnergize"/>
    <x v="4"/>
    <s v=""/>
    <n v="8993560026707"/>
    <x v="2"/>
    <s v="DETTOL BODY WASH"/>
    <s v="R1022"/>
    <x v="96"/>
    <n v="14"/>
    <s v="RB DETTOL BODY WASH RE-ENERGIZER 370/410ML X 24 PCH"/>
    <n v="51"/>
    <s v="RB"/>
    <s v="R1"/>
    <s v="DETTOL"/>
    <s v="02"/>
    <s v="BODY WASH"/>
    <n v="2"/>
    <m/>
    <s v="0"/>
    <s v="RE-ENERGIZER"/>
    <s v="09"/>
    <s v="370/410ML"/>
    <s v="0370"/>
    <s v="PCH"/>
    <n v="2"/>
    <m/>
    <n v="0"/>
    <m/>
    <m/>
    <m/>
    <n v="0"/>
    <n v="24"/>
    <s v="ID804814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"/>
    <s v="Lama"/>
    <e v="#VALUE!"/>
    <s v="Aktif"/>
    <s v="IDR"/>
    <s v="ID80481470370"/>
    <s v="370/410ML"/>
    <m/>
    <m/>
    <s v="KRT"/>
    <s v="GD01"/>
    <n v="11611"/>
    <n v="11612"/>
    <m/>
    <n v="1"/>
    <m/>
  </r>
  <r>
    <s v="R1022009037021"/>
    <m/>
    <s v="BW RE-ENER 24PCHX410/370ML&quot;3072200&quot;3267942 DBW529"/>
    <x v="589"/>
    <n v="0"/>
    <s v="Dettol DBW Pouch 450ml ReEnergize + 100ml Skc"/>
    <x v="4"/>
    <s v=""/>
    <n v="8993560026707"/>
    <x v="2"/>
    <s v="DETTOL BODY WASH"/>
    <s v="R1022"/>
    <x v="97"/>
    <n v="14"/>
    <s v="RB DETTOL BODY WASH RE-ENERGIZER 370/410ML X 24 PCH BANDED"/>
    <n v="58"/>
    <s v="RB"/>
    <s v="R1"/>
    <s v="DETTOL"/>
    <s v="02"/>
    <s v="BODY WASH"/>
    <n v="2"/>
    <m/>
    <s v="0"/>
    <s v="RE-ENERGIZER"/>
    <s v="09"/>
    <s v="370/410ML"/>
    <s v="0370"/>
    <s v="PCH"/>
    <n v="2"/>
    <s v="BANDED"/>
    <n v="1"/>
    <m/>
    <m/>
    <m/>
    <n v="0"/>
    <n v="24"/>
    <s v="ID819866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 BANDED"/>
    <s v="Lama"/>
    <e v="#VALUE!"/>
    <s v="Aktif"/>
    <s v="IDR"/>
    <s v="ID81986610370"/>
    <s v="370/410ML"/>
    <m/>
    <m/>
    <s v="KRT"/>
    <s v="GD01"/>
    <n v="11611"/>
    <n v="11612"/>
    <m/>
    <n v="1"/>
    <m/>
  </r>
  <r>
    <s v="R1022009037021"/>
    <m/>
    <s v="BW RE-ENER 24PCHX410/370ML&quot;3072200&quot;3267942 DBW529"/>
    <x v="590"/>
    <n v="0"/>
    <s v="Dettol DBW Pouch 450ml ReEnergize + 150ml"/>
    <x v="4"/>
    <s v=""/>
    <n v="8993560026707"/>
    <x v="2"/>
    <s v="DETTOL BODY WASH"/>
    <s v="R1022"/>
    <x v="97"/>
    <n v="14"/>
    <s v="RB DETTOL BODY WASH RE-ENERGIZER 370/410ML X 24 PCH BANDED"/>
    <n v="58"/>
    <s v="RB"/>
    <s v="R1"/>
    <s v="DETTOL"/>
    <s v="02"/>
    <s v="BODY WASH"/>
    <n v="2"/>
    <m/>
    <s v="0"/>
    <s v="RE-ENERGIZER"/>
    <s v="09"/>
    <s v="370/410ML"/>
    <s v="0370"/>
    <s v="PCH"/>
    <n v="2"/>
    <s v="BANDED"/>
    <n v="1"/>
    <m/>
    <m/>
    <m/>
    <n v="0"/>
    <n v="24"/>
    <n v="3025798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 BANDED"/>
    <s v="Lama"/>
    <e v="#VALUE!"/>
    <s v="Aktif"/>
    <s v="IDR"/>
    <s v="30257980370"/>
    <s v="370/410ML"/>
    <m/>
    <m/>
    <s v="KRT"/>
    <s v="GD01"/>
    <n v="11611"/>
    <n v="11612"/>
    <m/>
    <n v="1"/>
    <m/>
  </r>
  <r>
    <s v="R1022009037021"/>
    <m/>
    <s v="BW RE-ENER 24PCHX410/370ML&quot;3072200&quot;3267942 DBW529"/>
    <x v="591"/>
    <n v="0"/>
    <s v="Dettol DBW Pouch 450ml ReEnergize + 90ml"/>
    <x v="4"/>
    <s v=""/>
    <n v="8993560026707"/>
    <x v="2"/>
    <s v="DETTOL BODY WASH"/>
    <s v="R1022"/>
    <x v="97"/>
    <n v="14"/>
    <s v="RB DETTOL BODY WASH RE-ENERGIZER 370/410ML X 24 PCH BANDED"/>
    <n v="58"/>
    <s v="RB"/>
    <s v="R1"/>
    <s v="DETTOL"/>
    <s v="02"/>
    <s v="BODY WASH"/>
    <n v="2"/>
    <m/>
    <s v="0"/>
    <s v="RE-ENERGIZER"/>
    <s v="09"/>
    <s v="370/410ML"/>
    <s v="0370"/>
    <s v="PCH"/>
    <n v="2"/>
    <s v="BANDED"/>
    <n v="1"/>
    <m/>
    <m/>
    <m/>
    <n v="0"/>
    <n v="24"/>
    <s v="ID806627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 BANDED"/>
    <s v="Lama"/>
    <e v="#VALUE!"/>
    <s v="Aktif"/>
    <s v="IDR"/>
    <s v="ID80662740370"/>
    <s v="370/410ML"/>
    <m/>
    <m/>
    <s v="KRT"/>
    <s v="GD01"/>
    <n v="11611"/>
    <n v="11612"/>
    <m/>
    <n v="1"/>
    <m/>
  </r>
  <r>
    <s v="R1022009037021"/>
    <m/>
    <s v="BW RE-ENER 24PCHX410/370ML&quot;3072200&quot;3267942 DBW529"/>
    <x v="592"/>
    <n v="0"/>
    <s v="Dettol DBW Pouch 450ml ReEnergize + SPUFF"/>
    <x v="4"/>
    <s v=""/>
    <n v="8993560026707"/>
    <x v="2"/>
    <s v="DETTOL BODY WASH"/>
    <s v="R1022"/>
    <x v="97"/>
    <n v="14"/>
    <s v="RB DETTOL BODY WASH RE-ENERGIZER 370/410ML X 24 PCH BANDED"/>
    <n v="58"/>
    <s v="RB"/>
    <s v="R1"/>
    <s v="DETTOL"/>
    <s v="02"/>
    <s v="BODY WASH"/>
    <n v="2"/>
    <m/>
    <s v="0"/>
    <s v="RE-ENERGIZER"/>
    <s v="09"/>
    <s v="370/410ML"/>
    <s v="0370"/>
    <s v="PCH"/>
    <n v="2"/>
    <s v="BANDED"/>
    <n v="1"/>
    <m/>
    <m/>
    <m/>
    <n v="0"/>
    <n v="24"/>
    <n v="304107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 BANDED"/>
    <s v="Lama"/>
    <e v="#VALUE!"/>
    <s v="Aktif"/>
    <s v="IDR"/>
    <s v="30410740370"/>
    <s v="370/410ML"/>
    <m/>
    <m/>
    <s v="KRT"/>
    <s v="GD01"/>
    <n v="11611"/>
    <n v="11612"/>
    <m/>
    <n v="1"/>
    <m/>
  </r>
  <r>
    <s v="R1022009037021"/>
    <m/>
    <s v="BW RE-ENER 24PCHX410/370ML&quot;3072200&quot;3267942 DBW529"/>
    <x v="593"/>
    <n v="0"/>
    <s v="Dettol DBW Pouch 450ml ReEnergize COR"/>
    <x v="4"/>
    <s v=""/>
    <n v="8993560026707"/>
    <x v="2"/>
    <s v="DETTOL BODY WASH"/>
    <s v="R1022"/>
    <x v="97"/>
    <n v="14"/>
    <s v="RB DETTOL BODY WASH RE-ENERGIZER 370/410ML X 24 PCH BANDED"/>
    <n v="58"/>
    <s v="RB"/>
    <s v="R1"/>
    <s v="DETTOL"/>
    <s v="02"/>
    <s v="BODY WASH"/>
    <n v="2"/>
    <m/>
    <s v="0"/>
    <s v="RE-ENERGIZER"/>
    <s v="09"/>
    <s v="370/410ML"/>
    <s v="0370"/>
    <s v="PCH"/>
    <n v="2"/>
    <s v="BANDED"/>
    <n v="1"/>
    <m/>
    <m/>
    <m/>
    <n v="0"/>
    <n v="24"/>
    <s v="ID809438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 BANDED"/>
    <s v="Lama"/>
    <e v="#VALUE!"/>
    <s v="Aktif"/>
    <s v="IDR"/>
    <s v="ID80943830370"/>
    <s v="370/410ML"/>
    <m/>
    <m/>
    <s v="KRT"/>
    <s v="GD01"/>
    <n v="11611"/>
    <n v="11612"/>
    <m/>
    <n v="1"/>
    <m/>
  </r>
  <r>
    <s v="R1022009037021"/>
    <m/>
    <s v="BW RE-ENER 24PCHX410/370ML&quot;3072200&quot;3267942 DBW529"/>
    <x v="594"/>
    <n v="0"/>
    <s v="Dettol DBW Pouch 450ml ReEnergize COR + 250ml"/>
    <x v="4"/>
    <s v=""/>
    <n v="8993560026707"/>
    <x v="2"/>
    <s v="DETTOL BODY WASH"/>
    <s v="R1022"/>
    <x v="97"/>
    <n v="14"/>
    <s v="RB DETTOL BODY WASH RE-ENERGIZER 370/410ML X 24 PCH BANDED"/>
    <n v="58"/>
    <s v="RB"/>
    <s v="R1"/>
    <s v="DETTOL"/>
    <s v="02"/>
    <s v="BODY WASH"/>
    <n v="2"/>
    <m/>
    <s v="0"/>
    <s v="RE-ENERGIZER"/>
    <s v="09"/>
    <s v="370/410ML"/>
    <s v="0370"/>
    <s v="PCH"/>
    <n v="2"/>
    <s v="BANDED"/>
    <n v="1"/>
    <m/>
    <m/>
    <m/>
    <n v="0"/>
    <n v="24"/>
    <s v="ID8134081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 BANDED"/>
    <s v="Lama"/>
    <e v="#VALUE!"/>
    <s v="Aktif"/>
    <s v="IDR"/>
    <s v="ID81340810370"/>
    <s v="370/410ML"/>
    <m/>
    <m/>
    <s v="KRT"/>
    <s v="GD01"/>
    <n v="11611"/>
    <n v="11612"/>
    <m/>
    <n v="1"/>
    <m/>
  </r>
  <r>
    <s v="R1022009037021"/>
    <m/>
    <s v="BW RE-ENER 24PCHX410/370ML&quot;3072200&quot;3267942 DBW529"/>
    <x v="595"/>
    <n v="0"/>
    <s v="Dettol DBW Pouch 450ml ReEnergize COR + 90ml"/>
    <x v="4"/>
    <s v=""/>
    <n v="8993560026707"/>
    <x v="2"/>
    <s v="DETTOL BODY WASH"/>
    <s v="R1022"/>
    <x v="97"/>
    <n v="14"/>
    <s v="RB DETTOL BODY WASH RE-ENERGIZER 370/410ML X 24 PCH BANDED"/>
    <n v="58"/>
    <s v="RB"/>
    <s v="R1"/>
    <s v="DETTOL"/>
    <s v="02"/>
    <s v="BODY WASH"/>
    <n v="2"/>
    <m/>
    <s v="0"/>
    <s v="RE-ENERGIZER"/>
    <s v="09"/>
    <s v="370/410ML"/>
    <s v="0370"/>
    <s v="PCH"/>
    <n v="2"/>
    <s v="BANDED"/>
    <n v="1"/>
    <m/>
    <m/>
    <m/>
    <n v="0"/>
    <n v="24"/>
    <s v="ID813915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RE-ENERGIZER 370/410ML X 24 PCH BANDED"/>
    <s v="Lama"/>
    <e v="#VALUE!"/>
    <s v="Aktif"/>
    <s v="IDR"/>
    <s v="ID81391590370"/>
    <s v="370/410ML"/>
    <m/>
    <m/>
    <s v="KRT"/>
    <s v="GD01"/>
    <n v="11611"/>
    <n v="11612"/>
    <m/>
    <n v="1"/>
    <m/>
  </r>
  <r>
    <s v="R1022010010010"/>
    <m/>
    <m/>
    <x v="596"/>
    <n v="20010010100010"/>
    <m/>
    <x v="4"/>
    <s v="BW SKINCARE 24BTL X 100ML&quot;3193554&quot;DBW106"/>
    <m/>
    <x v="1"/>
    <s v="DETTOL BODY WASH"/>
    <s v="R1022"/>
    <x v="98"/>
    <n v="14"/>
    <s v="RB DETTOL BODY WASH SKINCARE 100ML X 24 BTL"/>
    <n v="43"/>
    <s v="RB"/>
    <s v="R1"/>
    <s v="DETTOL"/>
    <s v="02"/>
    <s v="BODY WASH"/>
    <n v="2"/>
    <m/>
    <s v="0"/>
    <s v="SKINCARE"/>
    <s v="10"/>
    <s v="100ML"/>
    <s v="0100"/>
    <s v="BTL"/>
    <n v="1"/>
    <m/>
    <n v="0"/>
    <m/>
    <m/>
    <m/>
    <n v="0"/>
    <n v="24"/>
    <n v="3193554"/>
    <m/>
    <n v="17212.37"/>
    <n v="413096.88"/>
    <n v="19105.7307"/>
    <n v="458537.53680000006"/>
    <n v="18811.333333333332"/>
    <n v="451472"/>
    <n v="20880.580000000002"/>
    <n v="501133.92000000004"/>
    <m/>
    <n v="0"/>
    <n v="0"/>
    <n v="0"/>
    <n v="8.4999999999999992E-2"/>
    <n v="-17212.37"/>
    <e v="#DIV/0!"/>
    <m/>
    <s v="RB DETTOL BODY WASH SKINCARE 100ML X 24 BTL"/>
    <s v="Lama"/>
    <e v="#VALUE!"/>
    <s v="Aktif"/>
    <s v="IDR"/>
    <s v="31935540100"/>
    <s v="100ML"/>
    <m/>
    <m/>
    <s v="KRT"/>
    <s v="GD01"/>
    <n v="11611"/>
    <n v="11612"/>
    <m/>
    <n v="1"/>
    <m/>
  </r>
  <r>
    <s v="R1022010020020"/>
    <m/>
    <s v="BW SKINCARE 24PCH X 200ML&quot;3193559&quot;3278509&quot;DBW308"/>
    <x v="597"/>
    <n v="0"/>
    <s v="DETOLIDBWSKC 200G PH 24LF"/>
    <x v="4"/>
    <s v="BW SKINCARE 24PCH X 200ML&quot;3193559&quot;3278509&quot;DBW308"/>
    <n v="8993560026103"/>
    <x v="2"/>
    <s v="DETTOL BODY WASH"/>
    <s v="R1022"/>
    <x v="99"/>
    <n v="14"/>
    <s v="RB DETTOL BODY WASH SKINCARE 200ML X 24 PCH"/>
    <n v="43"/>
    <s v="RB"/>
    <s v="R1"/>
    <s v="DETTOL"/>
    <s v="02"/>
    <s v="BODY WASH"/>
    <n v="2"/>
    <m/>
    <s v="0"/>
    <s v="SKINCARE"/>
    <s v="10"/>
    <s v="200ML"/>
    <s v="0200"/>
    <s v="PCH"/>
    <n v="2"/>
    <m/>
    <n v="0"/>
    <m/>
    <m/>
    <m/>
    <n v="0"/>
    <n v="24"/>
    <n v="3278509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"/>
    <s v="Lama"/>
    <e v="#VALUE!"/>
    <s v="Aktif"/>
    <s v="IDR"/>
    <s v="32785090200"/>
    <s v="200ML"/>
    <m/>
    <m/>
    <s v="KRT"/>
    <s v="GD01"/>
    <n v="11611"/>
    <n v="11612"/>
    <m/>
    <n v="1"/>
    <m/>
  </r>
  <r>
    <s v="R1022010020020"/>
    <m/>
    <s v="BW SKINCARE 24PCH X 200ML&quot;3193559&quot;3278509&quot;DBW308"/>
    <x v="598"/>
    <n v="0"/>
    <s v="DETOLIDBWSKC250G PH 24LF"/>
    <x v="4"/>
    <s v="BW SKINCARE 24PCH X 200ML&quot;3193559&quot;3278509&quot;DBW308"/>
    <n v="8993560026103"/>
    <x v="2"/>
    <s v="DETTOL BODY WASH"/>
    <s v="R1022"/>
    <x v="99"/>
    <n v="14"/>
    <s v="RB DETTOL BODY WASH SKINCARE 200ML X 24 PCH"/>
    <n v="43"/>
    <s v="RB"/>
    <s v="R1"/>
    <s v="DETTOL"/>
    <s v="02"/>
    <s v="BODY WASH"/>
    <n v="2"/>
    <m/>
    <s v="0"/>
    <s v="SKINCARE"/>
    <s v="10"/>
    <s v="200ML"/>
    <s v="0200"/>
    <s v="PCH"/>
    <n v="2"/>
    <m/>
    <n v="0"/>
    <m/>
    <m/>
    <m/>
    <n v="0"/>
    <n v="24"/>
    <n v="3193559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"/>
    <s v="Lama"/>
    <e v="#VALUE!"/>
    <s v="Aktif"/>
    <s v="IDR"/>
    <s v="31935590200"/>
    <s v="200ML"/>
    <m/>
    <m/>
    <s v="KRT"/>
    <s v="GD01"/>
    <n v="11611"/>
    <n v="11612"/>
    <m/>
    <n v="1"/>
    <m/>
  </r>
  <r>
    <s v="R1022010020020"/>
    <m/>
    <s v="BW SKINCARE 24PCH X 200ML&quot;3193559&quot;3278509&quot;DBW308"/>
    <x v="599"/>
    <n v="0"/>
    <s v="DETOLIDBWSKC100G BT 24JM"/>
    <x v="4"/>
    <s v=""/>
    <n v="8993560026103"/>
    <x v="2"/>
    <s v="DETTOL BODY WASH"/>
    <s v="R1022"/>
    <x v="99"/>
    <n v="14"/>
    <s v="RB DETTOL BODY WASH SKINCARE 200ML X 24 PCH"/>
    <n v="43"/>
    <s v="RB"/>
    <s v="R1"/>
    <s v="DETTOL"/>
    <s v="02"/>
    <s v="BODY WASH"/>
    <n v="2"/>
    <m/>
    <s v="0"/>
    <s v="SKINCARE"/>
    <s v="10"/>
    <s v="200ML"/>
    <s v="0200"/>
    <s v="PCH"/>
    <n v="2"/>
    <m/>
    <n v="0"/>
    <m/>
    <m/>
    <m/>
    <n v="0"/>
    <n v="24"/>
    <n v="3086344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"/>
    <s v="Lama"/>
    <e v="#VALUE!"/>
    <s v="Aktif"/>
    <s v="IDR"/>
    <s v="30863440200"/>
    <s v="200ML"/>
    <m/>
    <m/>
    <s v="KRT"/>
    <s v="GD01"/>
    <n v="11611"/>
    <n v="11612"/>
    <m/>
    <n v="1"/>
    <m/>
  </r>
  <r>
    <s v="R1022010020021"/>
    <m/>
    <s v="BW SKINCARE 24PCH X 200ML&quot;3193559&quot;3278509&quot;DBW308"/>
    <x v="600"/>
    <n v="0"/>
    <s v="Dettol DBW Pouch 250ml Skincare + 100ml"/>
    <x v="4"/>
    <s v=""/>
    <n v="8993560026103"/>
    <x v="2"/>
    <s v="DETTOL BODY WASH"/>
    <s v="R1022"/>
    <x v="100"/>
    <n v="14"/>
    <s v="RB DETTOL BODY WASH SKINCARE 200ML X 24 PCH BANDED"/>
    <n v="50"/>
    <s v="RB"/>
    <s v="R1"/>
    <s v="DETTOL"/>
    <s v="02"/>
    <s v="BODY WASH"/>
    <n v="2"/>
    <m/>
    <s v="0"/>
    <s v="SKINCARE"/>
    <s v="10"/>
    <s v="200ML"/>
    <s v="0200"/>
    <s v="PCH"/>
    <n v="2"/>
    <s v="BANDED"/>
    <n v="1"/>
    <m/>
    <m/>
    <m/>
    <n v="0"/>
    <n v="24"/>
    <n v="3027597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 BANDED"/>
    <s v="Lama"/>
    <e v="#VALUE!"/>
    <s v="Aktif"/>
    <s v="IDR"/>
    <s v="30275970200"/>
    <s v="200ML"/>
    <m/>
    <m/>
    <s v="KRT"/>
    <s v="GD01"/>
    <n v="11611"/>
    <n v="11612"/>
    <m/>
    <n v="1"/>
    <m/>
  </r>
  <r>
    <s v="R1022010020021"/>
    <m/>
    <s v="BW SKINCARE 24PCH X 200ML&quot;3193559&quot;3278509&quot;DBW308"/>
    <x v="601"/>
    <n v="0"/>
    <s v="Dettol DBW Pouch 250ML Skincare + 80ml CC"/>
    <x v="4"/>
    <s v=""/>
    <n v="8993560026103"/>
    <x v="2"/>
    <s v="DETTOL BODY WASH"/>
    <s v="R1022"/>
    <x v="100"/>
    <n v="14"/>
    <s v="RB DETTOL BODY WASH SKINCARE 200ML X 24 PCH BANDED"/>
    <n v="50"/>
    <s v="RB"/>
    <s v="R1"/>
    <s v="DETTOL"/>
    <s v="02"/>
    <s v="BODY WASH"/>
    <n v="2"/>
    <m/>
    <s v="0"/>
    <s v="SKINCARE"/>
    <s v="10"/>
    <s v="200ML"/>
    <s v="0200"/>
    <s v="PCH"/>
    <n v="2"/>
    <s v="BANDED"/>
    <n v="1"/>
    <m/>
    <m/>
    <m/>
    <n v="0"/>
    <n v="24"/>
    <n v="3035407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 BANDED"/>
    <s v="Lama"/>
    <e v="#VALUE!"/>
    <s v="Aktif"/>
    <s v="IDR"/>
    <s v="30354070200"/>
    <s v="200ML"/>
    <m/>
    <m/>
    <s v="KRT"/>
    <s v="GD01"/>
    <n v="11611"/>
    <n v="11612"/>
    <m/>
    <n v="1"/>
    <m/>
  </r>
  <r>
    <s v="R1022010020021"/>
    <m/>
    <s v="BW SKINCARE 24PCH X 200ML&quot;3193559&quot;3278509&quot;DBW308"/>
    <x v="602"/>
    <n v="0"/>
    <s v="Dettol DBW Pouch 250ml Skincare COR"/>
    <x v="4"/>
    <s v=""/>
    <n v="8993560026103"/>
    <x v="2"/>
    <s v="DETTOL BODY WASH"/>
    <s v="R1022"/>
    <x v="100"/>
    <n v="14"/>
    <s v="RB DETTOL BODY WASH SKINCARE 200ML X 24 PCH BANDED"/>
    <n v="50"/>
    <s v="RB"/>
    <s v="R1"/>
    <s v="DETTOL"/>
    <s v="02"/>
    <s v="BODY WASH"/>
    <n v="2"/>
    <m/>
    <s v="0"/>
    <s v="SKINCARE"/>
    <s v="10"/>
    <s v="200ML"/>
    <s v="0200"/>
    <s v="PCH"/>
    <n v="2"/>
    <s v="BANDED"/>
    <n v="1"/>
    <m/>
    <m/>
    <m/>
    <n v="0"/>
    <n v="24"/>
    <s v="ID8094395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 BANDED"/>
    <s v="Lama"/>
    <e v="#VALUE!"/>
    <s v="Aktif"/>
    <s v="IDR"/>
    <s v="ID80943950200"/>
    <s v="200ML"/>
    <m/>
    <m/>
    <s v="KRT"/>
    <s v="GD01"/>
    <n v="11611"/>
    <n v="11612"/>
    <m/>
    <n v="1"/>
    <m/>
  </r>
  <r>
    <s v="R1022010020021"/>
    <m/>
    <s v="BW SKINCARE 24PCH X 200ML&quot;3193559&quot;3278509&quot;DBW308"/>
    <x v="603"/>
    <n v="0"/>
    <s v="Dettol DBW Pouch 250ml Skincare SANT"/>
    <x v="4"/>
    <s v=""/>
    <n v="8993560026103"/>
    <x v="2"/>
    <s v="DETTOL BODY WASH"/>
    <s v="R1022"/>
    <x v="100"/>
    <n v="14"/>
    <s v="RB DETTOL BODY WASH SKINCARE 200ML X 24 PCH BANDED"/>
    <n v="50"/>
    <s v="RB"/>
    <s v="R1"/>
    <s v="DETTOL"/>
    <s v="02"/>
    <s v="BODY WASH"/>
    <n v="2"/>
    <m/>
    <s v="0"/>
    <s v="SKINCARE"/>
    <s v="10"/>
    <s v="200ML"/>
    <s v="0200"/>
    <s v="PCH"/>
    <n v="2"/>
    <s v="BANDED"/>
    <n v="1"/>
    <m/>
    <m/>
    <m/>
    <n v="0"/>
    <n v="24"/>
    <s v="ID0307869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 BANDED"/>
    <s v="Lama"/>
    <e v="#VALUE!"/>
    <s v="Aktif"/>
    <s v="IDR"/>
    <s v="ID03078690200"/>
    <s v="200ML"/>
    <m/>
    <m/>
    <s v="KRT"/>
    <s v="GD01"/>
    <n v="11611"/>
    <n v="11612"/>
    <m/>
    <n v="1"/>
    <m/>
  </r>
  <r>
    <s v="R1022010020021"/>
    <m/>
    <s v="BW SKINCARE 24PCH X 200ML&quot;3193559&quot;3278509&quot;DBW308"/>
    <x v="604"/>
    <n v="0"/>
    <s v="Dettol DBW Pouch 250ml Skincare SANT + 50ml"/>
    <x v="4"/>
    <s v=""/>
    <n v="8993560026103"/>
    <x v="2"/>
    <s v="DETTOL BODY WASH"/>
    <s v="R1022"/>
    <x v="100"/>
    <n v="14"/>
    <s v="RB DETTOL BODY WASH SKINCARE 200ML X 24 PCH BANDED"/>
    <n v="50"/>
    <s v="RB"/>
    <s v="R1"/>
    <s v="DETTOL"/>
    <s v="02"/>
    <s v="BODY WASH"/>
    <n v="2"/>
    <m/>
    <s v="0"/>
    <s v="SKINCARE"/>
    <s v="10"/>
    <s v="200ML"/>
    <s v="0200"/>
    <s v="PCH"/>
    <n v="2"/>
    <s v="BANDED"/>
    <n v="1"/>
    <m/>
    <m/>
    <m/>
    <n v="0"/>
    <n v="24"/>
    <s v="ID0345510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 BANDED"/>
    <s v="Lama"/>
    <e v="#VALUE!"/>
    <s v="Aktif"/>
    <s v="IDR"/>
    <s v="ID03455100200"/>
    <s v="200ML"/>
    <m/>
    <m/>
    <s v="KRT"/>
    <s v="GD01"/>
    <n v="11611"/>
    <n v="11612"/>
    <m/>
    <n v="1"/>
    <m/>
  </r>
  <r>
    <s v="R1022010020021"/>
    <m/>
    <s v="BW SKINCARE 24PCH X 200ML&quot;3193559&quot;3278509&quot;DBW308"/>
    <x v="605"/>
    <n v="0"/>
    <s v="Dettol DBW Pouch 250ml Skincare SANT 2+1"/>
    <x v="4"/>
    <s v=""/>
    <n v="8993560026103"/>
    <x v="2"/>
    <s v="DETTOL BODY WASH"/>
    <s v="R1022"/>
    <x v="100"/>
    <n v="14"/>
    <s v="RB DETTOL BODY WASH SKINCARE 200ML X 24 PCH BANDED"/>
    <n v="50"/>
    <s v="RB"/>
    <s v="R1"/>
    <s v="DETTOL"/>
    <s v="02"/>
    <s v="BODY WASH"/>
    <n v="2"/>
    <m/>
    <s v="0"/>
    <s v="SKINCARE"/>
    <s v="10"/>
    <s v="200ML"/>
    <s v="0200"/>
    <s v="PCH"/>
    <n v="2"/>
    <s v="BANDED"/>
    <n v="1"/>
    <m/>
    <m/>
    <m/>
    <n v="0"/>
    <n v="24"/>
    <s v="ID0323045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 BANDED"/>
    <s v="Lama"/>
    <e v="#VALUE!"/>
    <s v="Aktif"/>
    <s v="IDR"/>
    <s v="ID03230450200"/>
    <s v="200ML"/>
    <m/>
    <m/>
    <s v="KRT"/>
    <s v="GD01"/>
    <n v="11611"/>
    <n v="11612"/>
    <m/>
    <n v="1"/>
    <m/>
  </r>
  <r>
    <s v="R1022010020021"/>
    <m/>
    <s v="BW SKINCARE 24PCH X 200ML&quot;3193559&quot;3278509&quot;DBW308"/>
    <x v="606"/>
    <n v="0"/>
    <s v="Dettol DBW Pouch 250mlSkincare COR 2+1"/>
    <x v="4"/>
    <s v=""/>
    <n v="8993560026103"/>
    <x v="2"/>
    <s v="DETTOL BODY WASH"/>
    <s v="R1022"/>
    <x v="100"/>
    <n v="14"/>
    <s v="RB DETTOL BODY WASH SKINCARE 200ML X 24 PCH BANDED"/>
    <n v="50"/>
    <s v="RB"/>
    <s v="R1"/>
    <s v="DETTOL"/>
    <s v="02"/>
    <s v="BODY WASH"/>
    <n v="2"/>
    <m/>
    <s v="0"/>
    <s v="SKINCARE"/>
    <s v="10"/>
    <s v="200ML"/>
    <s v="0200"/>
    <s v="PCH"/>
    <n v="2"/>
    <s v="BANDED"/>
    <n v="1"/>
    <m/>
    <m/>
    <m/>
    <n v="0"/>
    <n v="24"/>
    <s v="ID8139984"/>
    <m/>
    <n v="15372"/>
    <n v="368928"/>
    <n v="17062.920000000002"/>
    <n v="409510.08"/>
    <n v="16800"/>
    <n v="403200"/>
    <n v="18648"/>
    <n v="447552.00000000006"/>
    <n v="16800"/>
    <n v="403200"/>
    <n v="18648"/>
    <n v="447552"/>
    <n v="8.5000000000000006E-2"/>
    <n v="1428"/>
    <n v="8.5000000000000006E-2"/>
    <m/>
    <s v="RB DETTOL BODY WASH SKINCARE 200ML X 24 PCH BANDED"/>
    <s v="Lama"/>
    <e v="#VALUE!"/>
    <s v="Aktif"/>
    <s v="IDR"/>
    <s v="ID81399840200"/>
    <s v="200ML"/>
    <m/>
    <m/>
    <s v="KRT"/>
    <s v="GD01"/>
    <n v="11611"/>
    <n v="11612"/>
    <m/>
    <n v="1"/>
    <m/>
  </r>
  <r>
    <s v="R1022010030010"/>
    <m/>
    <m/>
    <x v="607"/>
    <n v="20010010100010"/>
    <m/>
    <x v="5"/>
    <s v="BW SKINCARE 12BTL X 300ML&quot;3062473&quot;DBW407"/>
    <m/>
    <x v="1"/>
    <s v="DETTOL BODY WASH"/>
    <s v="R1022"/>
    <x v="101"/>
    <n v="14"/>
    <s v="RB DETTOL BODY WASH SKINCARE 300ML X 12 BTL"/>
    <n v="43"/>
    <s v="RB"/>
    <s v="R1"/>
    <s v="DETTOL"/>
    <s v="02"/>
    <s v="BODY WASH"/>
    <n v="2"/>
    <m/>
    <s v="0"/>
    <s v="SKINCARE"/>
    <s v="10"/>
    <s v="300ML"/>
    <s v="0300"/>
    <s v="BTL"/>
    <n v="1"/>
    <m/>
    <n v="0"/>
    <m/>
    <m/>
    <m/>
    <n v="0"/>
    <n v="12"/>
    <n v="3062473"/>
    <m/>
    <n v="36201.974999999999"/>
    <n v="434423.69999999995"/>
    <n v="40184.19225"/>
    <n v="482210.30699999997"/>
    <n v="39565"/>
    <n v="474780"/>
    <n v="43917.15"/>
    <n v="527005.80000000005"/>
    <m/>
    <n v="0"/>
    <n v="0"/>
    <n v="0"/>
    <n v="8.5000000000000034E-2"/>
    <n v="-36201.974999999999"/>
    <e v="#DIV/0!"/>
    <m/>
    <s v="RB DETTOL BODY WASH SKINCARE 300ML X 12 BTL"/>
    <s v="Lama"/>
    <e v="#VALUE!"/>
    <s v="Aktif"/>
    <s v="IDR"/>
    <s v="30624730300"/>
    <s v="300ML"/>
    <m/>
    <m/>
    <s v="KRT"/>
    <s v="GD01"/>
    <n v="11611"/>
    <n v="11612"/>
    <m/>
    <n v="1"/>
    <m/>
  </r>
  <r>
    <s v="R1022010037020"/>
    <m/>
    <s v="BW SKINCARE 24PCHX410/370ML&quot;3193560&quot;3267949&quot;DBW525"/>
    <x v="608"/>
    <n v="0"/>
    <s v="DETOLIDBWSKC410PH24LF"/>
    <x v="4"/>
    <s v="BW SKINCARE 24PCHX410/370ML&quot;3193560&quot;3267949&quot;DBW525"/>
    <n v="8993560026097"/>
    <x v="2"/>
    <s v="DETTOL BODY WASH"/>
    <s v="R1022"/>
    <x v="102"/>
    <n v="14"/>
    <s v="RB DETTOL BODY WASH SKINCARE 370/410ML X 24 PCH"/>
    <n v="47"/>
    <s v="RB"/>
    <s v="R1"/>
    <s v="DETTOL"/>
    <s v="02"/>
    <s v="BODY WASH"/>
    <n v="2"/>
    <m/>
    <s v="0"/>
    <s v="SKINCARE"/>
    <s v="10"/>
    <s v="370/410ML"/>
    <s v="0370"/>
    <s v="PCH"/>
    <n v="2"/>
    <m/>
    <n v="0"/>
    <m/>
    <m/>
    <m/>
    <n v="0"/>
    <n v="24"/>
    <n v="319356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"/>
    <s v="Lama"/>
    <e v="#VALUE!"/>
    <s v="Aktif"/>
    <s v="IDR"/>
    <s v="31935600370"/>
    <s v="370/410ML"/>
    <m/>
    <m/>
    <s v="KRT"/>
    <s v="GD01"/>
    <n v="11611"/>
    <n v="11612"/>
    <m/>
    <n v="1"/>
    <m/>
  </r>
  <r>
    <s v="R1022010037020"/>
    <m/>
    <s v="BW SKINCARE 24PCHX410/370ML&quot;3193560&quot;3267949&quot;DBW525"/>
    <x v="609"/>
    <n v="0"/>
    <s v="DETOLIDDETOLBWSKC370X24"/>
    <x v="4"/>
    <s v="BW SKINCARE 24PCHX410/370ML&quot;3193560&quot;3267949&quot;DBW525"/>
    <n v="8993560026097"/>
    <x v="2"/>
    <s v="DETTOL BODY WASH"/>
    <s v="R1022"/>
    <x v="102"/>
    <n v="14"/>
    <s v="RB DETTOL BODY WASH SKINCARE 370/410ML X 24 PCH"/>
    <n v="47"/>
    <s v="RB"/>
    <s v="R1"/>
    <s v="DETTOL"/>
    <s v="02"/>
    <s v="BODY WASH"/>
    <n v="2"/>
    <m/>
    <s v="0"/>
    <s v="SKINCARE"/>
    <s v="10"/>
    <s v="370/410ML"/>
    <s v="0370"/>
    <s v="PCH"/>
    <n v="2"/>
    <m/>
    <n v="0"/>
    <m/>
    <m/>
    <m/>
    <n v="0"/>
    <n v="24"/>
    <n v="326794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"/>
    <s v="Lama"/>
    <e v="#VALUE!"/>
    <s v="Aktif"/>
    <s v="IDR"/>
    <s v="32679490370"/>
    <s v="370/410ML"/>
    <m/>
    <m/>
    <s v="KRT"/>
    <s v="GD01"/>
    <n v="11611"/>
    <n v="11612"/>
    <m/>
    <n v="1"/>
    <m/>
  </r>
  <r>
    <s v="R1022010037020"/>
    <m/>
    <s v="BW SKINCARE 24PCHX410/370ML&quot;3193560&quot;3267949&quot;DBW525"/>
    <x v="610"/>
    <n v="0"/>
    <s v="DETOLIDBW 370SKC+BS 100CLX24"/>
    <x v="4"/>
    <s v=""/>
    <n v="8993560026097"/>
    <x v="2"/>
    <s v="DETTOL BODY WASH"/>
    <s v="R1022"/>
    <x v="102"/>
    <n v="14"/>
    <s v="RB DETTOL BODY WASH SKINCARE 370/410ML X 24 PCH"/>
    <n v="47"/>
    <s v="RB"/>
    <s v="R1"/>
    <s v="DETTOL"/>
    <s v="02"/>
    <s v="BODY WASH"/>
    <n v="2"/>
    <m/>
    <s v="0"/>
    <s v="SKINCARE"/>
    <s v="10"/>
    <s v="370/410ML"/>
    <s v="0370"/>
    <s v="PCH"/>
    <n v="2"/>
    <m/>
    <n v="0"/>
    <m/>
    <m/>
    <m/>
    <n v="0"/>
    <n v="24"/>
    <n v="3317332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"/>
    <s v="Lama"/>
    <e v="#VALUE!"/>
    <s v="Aktif"/>
    <s v="IDR"/>
    <s v="33173320370"/>
    <s v="370/410ML"/>
    <m/>
    <m/>
    <s v="KRT"/>
    <s v="GD01"/>
    <n v="11611"/>
    <n v="11612"/>
    <m/>
    <n v="1"/>
    <m/>
  </r>
  <r>
    <s v="R1022010037020"/>
    <m/>
    <s v="BW SKINCARE 24PCHX410/370ML&quot;3193560&quot;3267949&quot;DBW525"/>
    <x v="611"/>
    <n v="0"/>
    <s v="DETOLIDBW370 SKC+200 SKCX24"/>
    <x v="4"/>
    <s v=""/>
    <n v="8993560026097"/>
    <x v="2"/>
    <s v="DETTOL BODY WASH"/>
    <s v="R1022"/>
    <x v="102"/>
    <n v="14"/>
    <s v="RB DETTOL BODY WASH SKINCARE 370/410ML X 24 PCH"/>
    <n v="47"/>
    <s v="RB"/>
    <s v="R1"/>
    <s v="DETTOL"/>
    <s v="02"/>
    <s v="BODY WASH"/>
    <n v="2"/>
    <m/>
    <s v="0"/>
    <s v="SKINCARE"/>
    <s v="10"/>
    <s v="370/410ML"/>
    <s v="0370"/>
    <s v="PCH"/>
    <n v="2"/>
    <m/>
    <n v="0"/>
    <m/>
    <m/>
    <m/>
    <n v="0"/>
    <n v="24"/>
    <n v="330339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"/>
    <s v="Lama"/>
    <e v="#VALUE!"/>
    <s v="Aktif"/>
    <s v="IDR"/>
    <s v="33033990370"/>
    <s v="370/410ML"/>
    <m/>
    <m/>
    <s v="KRT"/>
    <s v="GD01"/>
    <n v="11611"/>
    <n v="11612"/>
    <m/>
    <n v="1"/>
    <m/>
  </r>
  <r>
    <s v="R1022010037020"/>
    <m/>
    <s v="BW SKINCARE 24PCHX410/370ML&quot;3193560&quot;3267949&quot;DBW525"/>
    <x v="612"/>
    <n v="0"/>
    <s v="DETOLIDBWPROSKR 370X24"/>
    <x v="4"/>
    <s v=""/>
    <n v="8993560026097"/>
    <x v="2"/>
    <s v="DETTOL BODY WASH"/>
    <s v="R1022"/>
    <x v="102"/>
    <n v="14"/>
    <s v="RB DETTOL BODY WASH SKINCARE 370/410ML X 24 PCH"/>
    <n v="47"/>
    <s v="RB"/>
    <s v="R1"/>
    <s v="DETTOL"/>
    <s v="02"/>
    <s v="BODY WASH"/>
    <n v="2"/>
    <m/>
    <s v="0"/>
    <s v="SKINCARE"/>
    <s v="10"/>
    <s v="370/410ML"/>
    <s v="0370"/>
    <s v="PCH"/>
    <n v="2"/>
    <m/>
    <n v="0"/>
    <m/>
    <m/>
    <m/>
    <n v="0"/>
    <n v="24"/>
    <n v="333748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"/>
    <s v="Lama"/>
    <e v="#VALUE!"/>
    <s v="Aktif"/>
    <s v="IDR"/>
    <s v="33374860370"/>
    <s v="370/410ML"/>
    <m/>
    <m/>
    <s v="KRT"/>
    <s v="GD01"/>
    <n v="11611"/>
    <n v="11612"/>
    <m/>
    <n v="1"/>
    <m/>
  </r>
  <r>
    <s v="R1022010037020"/>
    <m/>
    <s v="BW SKINCARE 24PCHX410/370ML&quot;3193560&quot;3267949&quot;DBW525"/>
    <x v="613"/>
    <n v="0"/>
    <s v="DETOLIDBWSKC410G PC 24JM"/>
    <x v="4"/>
    <s v=""/>
    <n v="8993560026097"/>
    <x v="2"/>
    <s v="DETTOL BODY WASH"/>
    <s v="R1022"/>
    <x v="102"/>
    <n v="14"/>
    <s v="RB DETTOL BODY WASH SKINCARE 370/410ML X 24 PCH"/>
    <n v="47"/>
    <s v="RB"/>
    <s v="R1"/>
    <s v="DETTOL"/>
    <s v="02"/>
    <s v="BODY WASH"/>
    <n v="2"/>
    <m/>
    <s v="0"/>
    <s v="SKINCARE"/>
    <s v="10"/>
    <s v="370/410ML"/>
    <s v="0370"/>
    <s v="PCH"/>
    <n v="2"/>
    <m/>
    <n v="0"/>
    <m/>
    <m/>
    <m/>
    <n v="0"/>
    <n v="24"/>
    <n v="308702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"/>
    <s v="Lama"/>
    <e v="#VALUE!"/>
    <s v="Aktif"/>
    <s v="IDR"/>
    <s v="3087024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14"/>
    <n v="0"/>
    <s v="DETOLIDDBW DCLEANSE 400+225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n v="3067957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3067957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15"/>
    <n v="0"/>
    <s v="Dettol DBW Pouch 450ml Skincare + 100ml Skc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s v="ID8198659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ID8198659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16"/>
    <n v="0"/>
    <s v="Dettol DBW Pouch 450ml Skincare + 150ml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n v="302580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3025800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17"/>
    <n v="0"/>
    <s v="Dettol DBW Pouch 450ml Skincare + 250ml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s v="ID813408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ID8134083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18"/>
    <n v="0"/>
    <s v="Dettol DBW Pouch 450ml Skincare + 90ml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s v="ID036607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ID0366076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19"/>
    <n v="0"/>
    <s v="Dettol DBW Pouch 450ml Skincare + SPUFF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n v="304107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3041073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20"/>
    <n v="0"/>
    <s v="Dettol DBW Pouch 450ml Skincare COR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s v="ID8094385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ID8094385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21"/>
    <n v="0"/>
    <s v="Dettol DBW Pouch 450ml Skincare COR + 90ml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s v="ID8139156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ID81391560370"/>
    <s v="370/410ML"/>
    <m/>
    <m/>
    <s v="KRT"/>
    <s v="GD01"/>
    <n v="11611"/>
    <n v="11612"/>
    <m/>
    <n v="1"/>
    <m/>
  </r>
  <r>
    <s v="R1022010037021"/>
    <m/>
    <s v="BW SKINCARE 24PCHX410/370ML&quot;3193560&quot;3267949&quot;DBW525"/>
    <x v="622"/>
    <n v="0"/>
    <s v="Dettol DBW Pouch 450ml Skincare SANT"/>
    <x v="4"/>
    <s v=""/>
    <n v="8993560026097"/>
    <x v="2"/>
    <s v="DETTOL BODY WASH"/>
    <s v="R1022"/>
    <x v="103"/>
    <n v="14"/>
    <s v="RB DETTOL BODY WASH SKINCARE 370/410ML X 24 PCH BANDED"/>
    <n v="54"/>
    <s v="RB"/>
    <s v="R1"/>
    <s v="DETTOL"/>
    <s v="02"/>
    <s v="BODY WASH"/>
    <n v="2"/>
    <m/>
    <s v="0"/>
    <s v="SKINCARE"/>
    <s v="10"/>
    <s v="370/410ML"/>
    <s v="0370"/>
    <s v="PCH"/>
    <n v="2"/>
    <s v="BANDED"/>
    <n v="1"/>
    <m/>
    <m/>
    <m/>
    <n v="0"/>
    <n v="24"/>
    <s v="ID0307874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SKINCARE 370/410ML X 24 PCH BANDED"/>
    <s v="Lama"/>
    <e v="#VALUE!"/>
    <s v="Aktif"/>
    <s v="IDR"/>
    <s v="ID03078740370"/>
    <s v="370/410ML"/>
    <m/>
    <m/>
    <s v="KRT"/>
    <s v="GD01"/>
    <n v="11611"/>
    <n v="11612"/>
    <m/>
    <n v="1"/>
    <m/>
  </r>
  <r>
    <s v="R1022011041020"/>
    <m/>
    <s v="BW TROPICAL SPLASH 24PCH X 410ML&quot;3213263&quot;DBW532"/>
    <x v="623"/>
    <n v="0"/>
    <s v="DETOLIDBW TROPC410G PH 24AR"/>
    <x v="4"/>
    <s v="BW TROPICAL SPLASH 24PCH X 410ML&quot;3213263&quot;DBW532"/>
    <n v="8993560157036"/>
    <x v="2"/>
    <s v="DETTOL BODY WASH"/>
    <s v="R1022"/>
    <x v="104"/>
    <n v="14"/>
    <s v="RB DETTOL BODY WASH TROPICAL SLASH 410ML X 24 PCH"/>
    <n v="49"/>
    <s v="RB"/>
    <s v="R1"/>
    <s v="DETTOL"/>
    <s v="02"/>
    <s v="BODY WASH"/>
    <n v="2"/>
    <m/>
    <s v="0"/>
    <s v="TROPICAL SLASH"/>
    <s v="11"/>
    <s v="410ML"/>
    <s v="0410"/>
    <s v="PCH"/>
    <n v="2"/>
    <m/>
    <n v="0"/>
    <m/>
    <m/>
    <m/>
    <n v="0"/>
    <n v="24"/>
    <n v="3213263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TROPICAL SLASH 410ML X 24 PCH"/>
    <s v="Lama"/>
    <e v="#VALUE!"/>
    <s v="Aktif"/>
    <s v="IDR"/>
    <s v="32132630410"/>
    <s v="410ML"/>
    <m/>
    <m/>
    <s v="KRT"/>
    <s v="GD01"/>
    <n v="11611"/>
    <n v="11612"/>
    <m/>
    <n v="1"/>
    <m/>
  </r>
  <r>
    <s v="R1022011041020"/>
    <m/>
    <s v="BW TROPICAL SPLASH 24PCH X 410ML&quot;3213263&quot;DBW532"/>
    <x v="624"/>
    <n v="0"/>
    <s v="DETOLIDDETOLIDBWTRP370GX24"/>
    <x v="4"/>
    <s v=""/>
    <n v="8993560157036"/>
    <x v="2"/>
    <s v="DETTOL BODY WASH"/>
    <s v="R1022"/>
    <x v="104"/>
    <n v="14"/>
    <s v="RB DETTOL BODY WASH TROPICAL SLASH 410ML X 24 PCH"/>
    <n v="49"/>
    <s v="RB"/>
    <s v="R1"/>
    <s v="DETTOL"/>
    <s v="02"/>
    <s v="BODY WASH"/>
    <n v="2"/>
    <m/>
    <s v="0"/>
    <s v="TROPICAL SLASH"/>
    <s v="11"/>
    <s v="410ML"/>
    <s v="0410"/>
    <s v="PCH"/>
    <n v="2"/>
    <m/>
    <n v="0"/>
    <m/>
    <m/>
    <m/>
    <n v="0"/>
    <n v="24"/>
    <n v="3267950"/>
    <m/>
    <n v="20717.43"/>
    <n v="497218.32"/>
    <n v="22996.347300000001"/>
    <n v="551912.33520000009"/>
    <n v="22642"/>
    <n v="543408"/>
    <n v="25132.620000000003"/>
    <n v="603182.88"/>
    <n v="22642"/>
    <n v="543408"/>
    <n v="25132.620000000003"/>
    <n v="603182.88000000012"/>
    <n v="8.4999999999999992E-2"/>
    <n v="1924.5699999999997"/>
    <n v="8.4999999999999992E-2"/>
    <m/>
    <s v="RB DETTOL BODY WASH TROPICAL SLASH 410ML X 24 PCH"/>
    <s v="Lama"/>
    <e v="#VALUE!"/>
    <s v="Aktif"/>
    <s v="IDR"/>
    <s v="32679500410"/>
    <s v="410ML"/>
    <m/>
    <m/>
    <s v="KRT"/>
    <s v="GD01"/>
    <n v="11611"/>
    <n v="11612"/>
    <m/>
    <n v="1"/>
    <m/>
  </r>
  <r>
    <s v="R1022013041020"/>
    <m/>
    <s v="DETOL,ID,BW,PEACH410GPHX24LF"/>
    <x v="625"/>
    <n v="0"/>
    <s v="DETOL,ID,BW,PEACH410GPHX24LF"/>
    <x v="4"/>
    <m/>
    <m/>
    <x v="2"/>
    <s v="DETTOL BODY WASH"/>
    <s v="R1022"/>
    <x v="105"/>
    <n v="14"/>
    <s v="RB DETTOL BODY WASH PEACH 410ML X 24 PCH"/>
    <n v="40"/>
    <s v="RB"/>
    <s v="R1"/>
    <s v="DETTOL"/>
    <s v="02"/>
    <s v="BODY WASH"/>
    <n v="2"/>
    <m/>
    <s v="0"/>
    <s v="PEACH"/>
    <s v="13"/>
    <s v="410ML"/>
    <s v="0410"/>
    <s v="PCH"/>
    <n v="2"/>
    <m/>
    <n v="0"/>
    <m/>
    <m/>
    <m/>
    <n v="0"/>
    <n v="24"/>
    <n v="3193544"/>
    <m/>
    <n v="0"/>
    <n v="0"/>
    <n v="0"/>
    <n v="0"/>
    <m/>
    <n v="0"/>
    <n v="0"/>
    <n v="0"/>
    <m/>
    <n v="0"/>
    <n v="0"/>
    <n v="0"/>
    <e v="#DIV/0!"/>
    <n v="0"/>
    <e v="#DIV/0!"/>
    <m/>
    <n v="0"/>
    <s v="Lama"/>
    <s v="Sama"/>
    <m/>
    <s v="IDR"/>
    <s v="31935440410"/>
    <s v="410ML"/>
    <m/>
    <m/>
    <s v="KRT"/>
    <s v="GD01"/>
    <n v="11611"/>
    <n v="11612"/>
    <m/>
    <n v="1"/>
    <m/>
  </r>
  <r>
    <s v="R1022012062530"/>
    <m/>
    <m/>
    <x v="626"/>
    <n v="20010010100010"/>
    <m/>
    <x v="5"/>
    <m/>
    <m/>
    <x v="3"/>
    <s v="DETTOL BODY WASH"/>
    <s v="R1022"/>
    <x v="106"/>
    <n v="14"/>
    <s v="RB DETTOL BODY WASH SENSITIVE 625ML X 12 PUMP"/>
    <n v="45"/>
    <s v="RB"/>
    <s v="R1"/>
    <s v="DETTOL"/>
    <s v="02"/>
    <s v="BODY WASH"/>
    <n v="2"/>
    <m/>
    <s v="0"/>
    <s v="SENSITIVE"/>
    <s v="12"/>
    <s v="625ML"/>
    <s v="0625"/>
    <s v="PUMP"/>
    <n v="3"/>
    <m/>
    <n v="0"/>
    <m/>
    <m/>
    <m/>
    <n v="0"/>
    <n v="12"/>
    <n v="3193551"/>
    <m/>
    <n v="51240"/>
    <n v="614880"/>
    <n v="56876.4"/>
    <n v="682516.8"/>
    <n v="56000"/>
    <n v="672000"/>
    <n v="62160.000000000007"/>
    <n v="745920.00000000012"/>
    <m/>
    <n v="0"/>
    <n v="0"/>
    <n v="0"/>
    <n v="8.5000000000000006E-2"/>
    <n v="-51240"/>
    <e v="#DIV/0!"/>
    <m/>
    <n v="0"/>
    <s v="Lama"/>
    <s v="Sama"/>
    <m/>
    <s v="IDR"/>
    <s v="31935510625"/>
    <s v="625ML"/>
    <m/>
    <m/>
    <s v="KRT"/>
    <s v="GD01"/>
    <n v="11611"/>
    <n v="11612"/>
    <m/>
    <n v="1"/>
    <m/>
  </r>
  <r>
    <s v="R1023001070010"/>
    <m/>
    <s v="F.CLEANER CITRUS 12PCH X 700ML&quot;3035935&quot;DFC04"/>
    <x v="627"/>
    <n v="0"/>
    <s v="Dettol DFC Pouch 700ml Citrus"/>
    <x v="5"/>
    <s v="F.CLEANER CITRUS 12PCH X 700ML&quot;3035935&quot;DFC04"/>
    <n v="8993560022662"/>
    <x v="2"/>
    <s v="DETTOL FLOOR CLEANER"/>
    <s v="R1023"/>
    <x v="107"/>
    <n v="14"/>
    <s v="RB DETTOL FLOOR CLEANER CITRUS 700ML X 12 PCH"/>
    <n v="45"/>
    <s v="RB"/>
    <s v="R1"/>
    <s v="DETTOL"/>
    <s v="02"/>
    <s v="FLOOR CLEANER"/>
    <n v="3"/>
    <m/>
    <s v="0"/>
    <s v="CITRUS"/>
    <s v="01"/>
    <s v="700ML"/>
    <s v="0700"/>
    <s v="PCH"/>
    <n v="1"/>
    <m/>
    <n v="0"/>
    <m/>
    <m/>
    <m/>
    <n v="0"/>
    <n v="12"/>
    <n v="3035935"/>
    <m/>
    <n v="12922.62125"/>
    <n v="155071.45500000002"/>
    <n v="14344.109587500001"/>
    <n v="172129.31505000003"/>
    <n v="14123.083333333334"/>
    <n v="169477"/>
    <n v="15676.622500000001"/>
    <n v="188119.47000000003"/>
    <n v="14123.083333333334"/>
    <n v="169477"/>
    <n v="15676.622500000001"/>
    <n v="188119.47000000003"/>
    <n v="8.5000000000000034E-2"/>
    <n v="1200.4620833333338"/>
    <n v="8.5000000000000034E-2"/>
    <m/>
    <s v="RB DETTOL FLOOR CLEANER CITRUS 700ML X 12 PCH"/>
    <s v="Lama"/>
    <e v="#VALUE!"/>
    <s v="Aktif"/>
    <s v="IDR"/>
    <s v="30359350700"/>
    <s v="700ML"/>
    <m/>
    <m/>
    <s v="KRT"/>
    <s v="GD01"/>
    <n v="11611"/>
    <n v="11612"/>
    <m/>
    <n v="1"/>
    <m/>
  </r>
  <r>
    <s v="R1023001070010"/>
    <m/>
    <s v="F.CLEANER CITRUS 12PCH X 700ML&quot;3035935&quot;DFC04"/>
    <x v="628"/>
    <n v="0"/>
    <s v="DETOLIDDFC CITR 12X700 PCH"/>
    <x v="5"/>
    <s v=""/>
    <n v="8993560022662"/>
    <x v="2"/>
    <s v="DETTOL FLOOR CLEANER"/>
    <s v="R1023"/>
    <x v="107"/>
    <n v="14"/>
    <s v="RB DETTOL FLOOR CLEANER CITRUS 700ML X 12 PCH"/>
    <n v="45"/>
    <s v="RB"/>
    <s v="R1"/>
    <s v="DETTOL"/>
    <s v="02"/>
    <s v="FLOOR CLEANER"/>
    <n v="3"/>
    <m/>
    <s v="0"/>
    <s v="CITRUS"/>
    <s v="01"/>
    <s v="700ML"/>
    <s v="0700"/>
    <s v="PCH"/>
    <n v="1"/>
    <m/>
    <n v="0"/>
    <m/>
    <m/>
    <m/>
    <n v="0"/>
    <n v="12"/>
    <n v="3341577"/>
    <m/>
    <n v="12922.62125"/>
    <n v="155071.45500000002"/>
    <n v="14344.109587500001"/>
    <n v="172129.31505000003"/>
    <n v="14123.083333333334"/>
    <n v="169477"/>
    <n v="15676.622500000001"/>
    <n v="188119.47000000003"/>
    <n v="14123.083333333334"/>
    <n v="169477"/>
    <n v="15676.622500000001"/>
    <n v="188119.47000000003"/>
    <n v="8.5000000000000034E-2"/>
    <n v="1200.4620833333338"/>
    <n v="8.5000000000000034E-2"/>
    <m/>
    <s v="RB DETTOL FLOOR CLEANER CITRUS 700ML X 12 PCH"/>
    <s v="Lama"/>
    <e v="#VALUE!"/>
    <s v="Aktif"/>
    <s v="IDR"/>
    <s v="33415770700"/>
    <s v="700ML"/>
    <m/>
    <m/>
    <s v="KRT"/>
    <s v="GD01"/>
    <n v="11611"/>
    <n v="11612"/>
    <m/>
    <n v="1"/>
    <m/>
  </r>
  <r>
    <s v="R1023002070010"/>
    <m/>
    <s v="F.CLEANER LAVENDER 12PCH X 700ML&quot;3035932&quot;DFC05"/>
    <x v="629"/>
    <n v="0"/>
    <s v="Dettol DFC Pouch 700ml Lavender"/>
    <x v="5"/>
    <s v="F.CLEANER LAVENDER 12PCH X 700ML&quot;3035932&quot;DFC05"/>
    <n v="8993560022679"/>
    <x v="2"/>
    <s v="DETTOL FLOOR CLEANER"/>
    <s v="R1023"/>
    <x v="108"/>
    <n v="14"/>
    <s v="RB DETTOL FLOOR CLEANER LAVENDER 700ML X 12 PCH"/>
    <n v="47"/>
    <s v="RB"/>
    <s v="R1"/>
    <s v="DETTOL"/>
    <s v="02"/>
    <s v="FLOOR CLEANER"/>
    <n v="3"/>
    <m/>
    <s v="0"/>
    <s v="LAVENDER"/>
    <s v="02"/>
    <s v="700ML"/>
    <s v="0700"/>
    <s v="PCH"/>
    <n v="1"/>
    <m/>
    <n v="0"/>
    <m/>
    <m/>
    <m/>
    <n v="0"/>
    <n v="12"/>
    <n v="3035932"/>
    <m/>
    <n v="12922.62125"/>
    <n v="155071.45500000002"/>
    <n v="14344.109587500001"/>
    <n v="172129.31505000003"/>
    <n v="14123.083333333334"/>
    <n v="169477"/>
    <n v="15676.622500000001"/>
    <n v="188119.47000000003"/>
    <n v="14123.083333333334"/>
    <n v="169477"/>
    <n v="15676.622500000001"/>
    <n v="188119.47000000003"/>
    <n v="8.5000000000000034E-2"/>
    <n v="1200.4620833333338"/>
    <n v="8.5000000000000034E-2"/>
    <m/>
    <s v="RB DETTOL FLOOR CLEANER LAVENDER 700ML X 12 PCH"/>
    <s v="Lama"/>
    <e v="#VALUE!"/>
    <s v="Aktif"/>
    <s v="IDR"/>
    <s v="30359320700"/>
    <s v="700ML"/>
    <m/>
    <m/>
    <s v="KRT"/>
    <s v="GD01"/>
    <n v="11611"/>
    <n v="11612"/>
    <m/>
    <n v="1"/>
    <m/>
  </r>
  <r>
    <s v="R1023002070010"/>
    <m/>
    <s v="F.CLEANER LAVENDER 12PCH X 700ML&quot;3035932&quot;DFC05"/>
    <x v="630"/>
    <n v="0"/>
    <s v="DETOLIDDFC LAV 12X700 PCH"/>
    <x v="5"/>
    <s v=""/>
    <n v="8993560022679"/>
    <x v="2"/>
    <s v="DETTOL FLOOR CLEANER"/>
    <s v="R1023"/>
    <x v="108"/>
    <n v="14"/>
    <s v="RB DETTOL FLOOR CLEANER LAVENDER 700ML X 12 PCH"/>
    <n v="47"/>
    <s v="RB"/>
    <s v="R1"/>
    <s v="DETTOL"/>
    <s v="02"/>
    <s v="FLOOR CLEANER"/>
    <n v="3"/>
    <m/>
    <s v="0"/>
    <s v="LAVENDER"/>
    <s v="02"/>
    <s v="700ML"/>
    <s v="0700"/>
    <s v="PCH"/>
    <n v="1"/>
    <m/>
    <n v="0"/>
    <m/>
    <m/>
    <m/>
    <n v="0"/>
    <n v="12"/>
    <n v="3341576"/>
    <m/>
    <n v="12922.62125"/>
    <n v="155071.45500000002"/>
    <n v="14344.109587500001"/>
    <n v="172129.31505000003"/>
    <n v="14123.083333333334"/>
    <n v="169477"/>
    <n v="15676.622500000001"/>
    <n v="188119.47000000003"/>
    <n v="14123.083333333334"/>
    <n v="169477"/>
    <n v="15676.622500000001"/>
    <n v="188119.47000000003"/>
    <n v="8.5000000000000034E-2"/>
    <n v="1200.4620833333338"/>
    <n v="8.5000000000000034E-2"/>
    <m/>
    <s v="RB DETTOL FLOOR CLEANER LAVENDER 700ML X 12 PCH"/>
    <s v="Lama"/>
    <e v="#VALUE!"/>
    <s v="Aktif"/>
    <s v="IDR"/>
    <s v="33415760700"/>
    <s v="700ML"/>
    <m/>
    <m/>
    <s v="KRT"/>
    <s v="GD01"/>
    <n v="11611"/>
    <n v="11612"/>
    <m/>
    <n v="1"/>
    <m/>
  </r>
  <r>
    <s v="R1023003070010"/>
    <m/>
    <s v="F.CLEANER PINE 12PCH X 700ML&quot;3035934&quot;DFC06"/>
    <x v="631"/>
    <n v="0"/>
    <s v="Dettol DFC Pouch 700ml Pine"/>
    <x v="5"/>
    <s v="F.CLEANER PINE 12PCH X 700ML&quot;3035934&quot;DFC06"/>
    <n v="8993560022655"/>
    <x v="2"/>
    <s v="DETTOL FLOOR CLEANER"/>
    <s v="R1023"/>
    <x v="109"/>
    <n v="14"/>
    <s v="RB DETTOL FLOOR CLEANER PINE 700ML X 12 PCH"/>
    <n v="43"/>
    <s v="RB"/>
    <s v="R1"/>
    <s v="DETTOL"/>
    <s v="02"/>
    <s v="FLOOR CLEANER"/>
    <n v="3"/>
    <m/>
    <s v="0"/>
    <s v="PINE"/>
    <s v="03"/>
    <s v="700ML"/>
    <s v="0700"/>
    <s v="PCH"/>
    <n v="1"/>
    <m/>
    <n v="0"/>
    <m/>
    <m/>
    <m/>
    <n v="0"/>
    <n v="12"/>
    <n v="3035934"/>
    <m/>
    <n v="12922.62125"/>
    <n v="155071.45500000002"/>
    <n v="14344.109587500001"/>
    <n v="172129.31505000003"/>
    <n v="14123.083333333334"/>
    <n v="169477"/>
    <n v="15676.622500000001"/>
    <n v="188119.47000000003"/>
    <n v="14123.083333333334"/>
    <n v="169477"/>
    <n v="15676.622500000001"/>
    <n v="188119.47000000003"/>
    <n v="8.5000000000000034E-2"/>
    <n v="1200.4620833333338"/>
    <n v="8.5000000000000034E-2"/>
    <m/>
    <s v="RB DETTOL FLOOR CLEANER PINE 700ML X 12 PCH"/>
    <s v="Lama"/>
    <e v="#VALUE!"/>
    <s v="Aktif"/>
    <s v="IDR"/>
    <s v="30359340700"/>
    <s v="700ML"/>
    <m/>
    <m/>
    <s v="KRT"/>
    <s v="GD01"/>
    <n v="11611"/>
    <n v="11612"/>
    <m/>
    <n v="1"/>
    <m/>
  </r>
  <r>
    <s v="R1023003070010"/>
    <m/>
    <s v="F.CLEANER PINE 12PCH X 700ML&quot;3035934&quot;DFC06"/>
    <x v="632"/>
    <n v="0"/>
    <s v="DETOLIDDFC PINE 12X700 PCH"/>
    <x v="5"/>
    <s v=""/>
    <n v="8993560022655"/>
    <x v="2"/>
    <s v="DETTOL FLOOR CLEANER"/>
    <s v="R1023"/>
    <x v="109"/>
    <n v="14"/>
    <s v="RB DETTOL FLOOR CLEANER PINE 700ML X 12 PCH"/>
    <n v="43"/>
    <s v="RB"/>
    <s v="R1"/>
    <s v="DETTOL"/>
    <s v="02"/>
    <s v="FLOOR CLEANER"/>
    <n v="3"/>
    <m/>
    <s v="0"/>
    <s v="PINE"/>
    <s v="03"/>
    <s v="700ML"/>
    <s v="0700"/>
    <s v="PCH"/>
    <n v="1"/>
    <m/>
    <n v="0"/>
    <m/>
    <m/>
    <m/>
    <n v="0"/>
    <n v="12"/>
    <n v="3341564"/>
    <m/>
    <n v="12922.62125"/>
    <n v="155071.45500000002"/>
    <n v="14344.109587500001"/>
    <n v="172129.31505000003"/>
    <n v="14123.083333333334"/>
    <n v="169477"/>
    <n v="15676.622500000001"/>
    <n v="188119.47000000003"/>
    <n v="14123.083333333334"/>
    <n v="169477"/>
    <n v="15676.622500000001"/>
    <n v="188119.47000000003"/>
    <n v="8.5000000000000034E-2"/>
    <n v="1200.4620833333338"/>
    <n v="8.5000000000000034E-2"/>
    <m/>
    <s v="RB DETTOL FLOOR CLEANER PINE 700ML X 12 PCH"/>
    <s v="Lama"/>
    <e v="#VALUE!"/>
    <s v="Aktif"/>
    <s v="IDR"/>
    <s v="33415640700"/>
    <s v="700ML"/>
    <m/>
    <m/>
    <s v="KRT"/>
    <s v="GD01"/>
    <n v="11611"/>
    <n v="11612"/>
    <m/>
    <n v="1"/>
    <m/>
  </r>
  <r>
    <s v="R1024001005010"/>
    <m/>
    <s v="HAND SANITIZER CITRUS 48BTL X 50ML&quot;3211226&quot;DMW03"/>
    <x v="633"/>
    <n v="0"/>
    <s v="DETOLIDCITRUS SPRAY 50MLX48"/>
    <x v="0"/>
    <s v="HAND SANITIZER CITRUS 48BTL X 50ML&quot;3211226&quot;DMW03"/>
    <n v="8993560156992"/>
    <x v="1"/>
    <s v="DETTOL HAND SANITIZER"/>
    <s v="R1024"/>
    <x v="110"/>
    <n v="14"/>
    <s v="RB DETTOL HAND SANITIZER CITRUS 50ML X 48 BTL"/>
    <n v="45"/>
    <s v="RB"/>
    <s v="R1"/>
    <s v="DETTOL"/>
    <s v="02"/>
    <s v="HAND SANITIZER"/>
    <n v="4"/>
    <m/>
    <s v="0"/>
    <s v="CITRUS"/>
    <s v="01"/>
    <s v="50ML"/>
    <s v="0050"/>
    <s v="BTL"/>
    <n v="1"/>
    <m/>
    <n v="0"/>
    <m/>
    <m/>
    <m/>
    <n v="0"/>
    <n v="48"/>
    <n v="3211226"/>
    <m/>
    <n v="14617.887500000001"/>
    <n v="701658.60000000009"/>
    <n v="16225.855125000002"/>
    <n v="778841.04600000021"/>
    <n v="15975.833333333334"/>
    <n v="766840"/>
    <n v="17733.175000000003"/>
    <n v="851192.4"/>
    <n v="15975.833333333334"/>
    <n v="766840"/>
    <n v="17733.175000000003"/>
    <n v="851192.40000000014"/>
    <n v="8.4999999999999992E-2"/>
    <n v="1357.9458333333332"/>
    <n v="8.4999999999999992E-2"/>
    <m/>
    <s v="RB DETTOL HAND SANITIZER CITRUS 50ML X 48 BTL"/>
    <s v="Lama"/>
    <e v="#VALUE!"/>
    <s v="Aktif"/>
    <s v="IDR"/>
    <s v="32112260050"/>
    <s v="50ML"/>
    <m/>
    <m/>
    <s v="KRT"/>
    <s v="GD01"/>
    <n v="11611"/>
    <n v="11612"/>
    <m/>
    <n v="1"/>
    <m/>
  </r>
  <r>
    <s v="R1025001020010"/>
    <m/>
    <s v="HW ORIGINAL 24PCH X 200ML&quot;3034096&quot;DHW08"/>
    <x v="634"/>
    <n v="0"/>
    <s v="Dettol DHW Pouch 200ML Original COR"/>
    <x v="4"/>
    <s v="HW ORIGINAL 24PCH X 200ML&quot;3034096&quot;DHW08"/>
    <n v="8993560027001"/>
    <x v="2"/>
    <s v="DETTOL HAND WASH"/>
    <s v="R1025"/>
    <x v="111"/>
    <n v="14"/>
    <s v="RB DETTOL HAND WASH ORIGINAL 200ML X 24 PCH"/>
    <n v="43"/>
    <s v="RB"/>
    <s v="R1"/>
    <s v="DETTOL"/>
    <s v="02"/>
    <s v="HAND WASH"/>
    <n v="5"/>
    <m/>
    <s v="0"/>
    <s v="ORIGINAL"/>
    <s v="01"/>
    <s v="200ML"/>
    <s v="0200"/>
    <s v="PCH"/>
    <n v="1"/>
    <m/>
    <n v="0"/>
    <m/>
    <m/>
    <m/>
    <n v="0"/>
    <n v="24"/>
    <n v="3034096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ORIGINAL 200ML X 24 PCH"/>
    <s v="Lama"/>
    <e v="#VALUE!"/>
    <s v="Aktif"/>
    <s v="IDR"/>
    <s v="30340960200"/>
    <s v="200ML"/>
    <m/>
    <m/>
    <s v="KRT"/>
    <s v="GD01"/>
    <n v="11611"/>
    <n v="11612"/>
    <m/>
    <n v="1"/>
    <m/>
  </r>
  <r>
    <s v="R1025001020010"/>
    <m/>
    <s v="HW ORIGINAL 24PCH X 200ML&quot;3034096&quot;DHW08"/>
    <x v="635"/>
    <n v="0"/>
    <s v="DETOLIDHWORI 200G PC 24JM"/>
    <x v="4"/>
    <s v=""/>
    <n v="8993560027001"/>
    <x v="2"/>
    <s v="DETTOL HAND WASH"/>
    <s v="R1025"/>
    <x v="111"/>
    <n v="14"/>
    <s v="RB DETTOL HAND WASH ORIGINAL 200ML X 24 PCH"/>
    <n v="43"/>
    <s v="RB"/>
    <s v="R1"/>
    <s v="DETTOL"/>
    <s v="02"/>
    <s v="HAND WASH"/>
    <n v="5"/>
    <m/>
    <s v="0"/>
    <s v="ORIGINAL"/>
    <s v="01"/>
    <s v="200ML"/>
    <s v="0200"/>
    <s v="PCH"/>
    <n v="1"/>
    <m/>
    <n v="0"/>
    <m/>
    <m/>
    <m/>
    <n v="0"/>
    <n v="24"/>
    <n v="3087300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ORIGINAL 200ML X 24 PCH"/>
    <s v="Lama"/>
    <e v="#VALUE!"/>
    <s v="Aktif"/>
    <s v="IDR"/>
    <s v="30873000200"/>
    <s v="200ML"/>
    <m/>
    <m/>
    <s v="KRT"/>
    <s v="GD01"/>
    <n v="11611"/>
    <n v="11612"/>
    <m/>
    <n v="1"/>
    <m/>
  </r>
  <r>
    <s v="R1025001020010"/>
    <m/>
    <s v="HW ORIGINAL 24PCH X 200ML&quot;3034096&quot;DHW08"/>
    <x v="636"/>
    <n v="0"/>
    <s v="Dettol DHW Pouch 200ml Original"/>
    <x v="4"/>
    <s v=""/>
    <n v="8993560027001"/>
    <x v="2"/>
    <s v="DETTOL HAND WASH"/>
    <s v="R1025"/>
    <x v="111"/>
    <n v="14"/>
    <s v="RB DETTOL HAND WASH ORIGINAL 200ML X 24 PCH"/>
    <n v="43"/>
    <s v="RB"/>
    <s v="R1"/>
    <s v="DETTOL"/>
    <s v="02"/>
    <s v="HAND WASH"/>
    <n v="5"/>
    <m/>
    <s v="0"/>
    <s v="ORIGINAL"/>
    <s v="01"/>
    <s v="200ML"/>
    <s v="0200"/>
    <s v="PCH"/>
    <n v="1"/>
    <m/>
    <n v="0"/>
    <m/>
    <m/>
    <m/>
    <n v="0"/>
    <n v="24"/>
    <s v="ID0277241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ORIGINAL 200ML X 24 PCH"/>
    <s v="Lama"/>
    <e v="#VALUE!"/>
    <s v="Aktif"/>
    <s v="IDR"/>
    <s v="ID02772410200"/>
    <s v="200ML"/>
    <m/>
    <m/>
    <s v="KRT"/>
    <s v="GD01"/>
    <n v="11611"/>
    <n v="11612"/>
    <m/>
    <n v="1"/>
    <m/>
  </r>
  <r>
    <s v="R1025001020010"/>
    <m/>
    <s v="HW ORIGINAL 24PCH X 200ML&quot;3034096&quot;DHW08"/>
    <x v="637"/>
    <n v="0"/>
    <s v="Dettol DHW Pouch 200ml Original"/>
    <x v="4"/>
    <s v=""/>
    <n v="8993560027001"/>
    <x v="2"/>
    <s v="DETTOL HAND WASH"/>
    <s v="R1025"/>
    <x v="111"/>
    <n v="14"/>
    <s v="RB DETTOL HAND WASH ORIGINAL 200ML X 24 PCH"/>
    <n v="43"/>
    <s v="RB"/>
    <s v="R1"/>
    <s v="DETTOL"/>
    <s v="02"/>
    <s v="HAND WASH"/>
    <n v="5"/>
    <m/>
    <s v="0"/>
    <s v="ORIGINAL"/>
    <s v="01"/>
    <s v="200ML"/>
    <s v="0200"/>
    <s v="PCH"/>
    <n v="1"/>
    <m/>
    <n v="0"/>
    <m/>
    <m/>
    <m/>
    <n v="0"/>
    <n v="24"/>
    <s v="ID0343031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ORIGINAL 200ML X 24 PCH"/>
    <s v="Lama"/>
    <e v="#VALUE!"/>
    <s v="Aktif"/>
    <s v="IDR"/>
    <s v="ID03430310200"/>
    <s v="200ML"/>
    <m/>
    <m/>
    <s v="KRT"/>
    <s v="GD01"/>
    <n v="11611"/>
    <n v="11612"/>
    <m/>
    <n v="1"/>
    <m/>
  </r>
  <r>
    <s v="R1025001020010"/>
    <m/>
    <s v="HW ORIGINAL 24PCH X 200ML&quot;3034096&quot;DHW08"/>
    <x v="638"/>
    <n v="0"/>
    <s v="Dettol DHW Pouch 200ml Original + 200ml BBL"/>
    <x v="4"/>
    <s v=""/>
    <n v="8993560027001"/>
    <x v="2"/>
    <s v="DETTOL HAND WASH"/>
    <s v="R1025"/>
    <x v="111"/>
    <n v="14"/>
    <s v="RB DETTOL HAND WASH ORIGINAL 200ML X 24 PCH"/>
    <n v="43"/>
    <s v="RB"/>
    <s v="R1"/>
    <s v="DETTOL"/>
    <s v="02"/>
    <s v="HAND WASH"/>
    <n v="5"/>
    <m/>
    <s v="0"/>
    <s v="ORIGINAL"/>
    <s v="01"/>
    <s v="200ML"/>
    <s v="0200"/>
    <s v="PCH"/>
    <n v="1"/>
    <m/>
    <n v="0"/>
    <m/>
    <m/>
    <m/>
    <n v="0"/>
    <n v="24"/>
    <n v="3036427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ORIGINAL 200ML X 24 PCH"/>
    <s v="Lama"/>
    <e v="#VALUE!"/>
    <s v="Aktif"/>
    <s v="IDR"/>
    <s v="30364270200"/>
    <s v="200ML"/>
    <m/>
    <m/>
    <s v="KRT"/>
    <s v="GD01"/>
    <n v="11611"/>
    <n v="11612"/>
    <m/>
    <n v="1"/>
    <m/>
  </r>
  <r>
    <s v="R1025001024520"/>
    <m/>
    <s v="HW ORIGINAL 12PUMP X 245ML&quot;3087299&quot;DHW16"/>
    <x v="639"/>
    <n v="0"/>
    <s v="DETOLIDHWORI 245G PM 12JM"/>
    <x v="5"/>
    <s v="HW ORIGINAL 12PUMP X 245ML&quot;3087299&quot;DHW16"/>
    <n v="9556111620343"/>
    <x v="3"/>
    <s v="DETTOL HAND WASH"/>
    <s v="R1025"/>
    <x v="112"/>
    <n v="14"/>
    <s v="RB DETTOL HAND WASH ORIGINAL 245ML X 12 PUMP"/>
    <n v="44"/>
    <s v="RB"/>
    <s v="R1"/>
    <s v="DETTOL"/>
    <s v="02"/>
    <s v="HAND WASH"/>
    <n v="5"/>
    <m/>
    <s v="0"/>
    <s v="ORIGINAL"/>
    <s v="01"/>
    <s v="245ML"/>
    <s v="0245"/>
    <s v="PUMP"/>
    <n v="2"/>
    <m/>
    <n v="0"/>
    <m/>
    <m/>
    <m/>
    <n v="0"/>
    <n v="12"/>
    <n v="3087299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s v="RB DETTOL HAND WASH ORIGINAL 245ML X 12 PUMP"/>
    <s v="Lama"/>
    <e v="#VALUE!"/>
    <s v="Aktif"/>
    <s v="IDR"/>
    <s v="30872990245"/>
    <s v="245ML"/>
    <m/>
    <m/>
    <s v="KRT"/>
    <s v="GD01"/>
    <n v="11611"/>
    <n v="11612"/>
    <m/>
    <n v="1"/>
    <m/>
  </r>
  <r>
    <s v="R1025001024520"/>
    <m/>
    <s v="HW ORIGINAL 12PUMP X 245ML&quot;3087299&quot;DHW16"/>
    <x v="640"/>
    <n v="0"/>
    <s v="DETOLIDHW ORI 245+RGZ 200X12"/>
    <x v="5"/>
    <s v=""/>
    <n v="9556111620343"/>
    <x v="3"/>
    <s v="DETTOL HAND WASH"/>
    <s v="R1025"/>
    <x v="112"/>
    <n v="14"/>
    <s v="RB DETTOL HAND WASH ORIGINAL 245ML X 12 PUMP"/>
    <n v="44"/>
    <s v="RB"/>
    <s v="R1"/>
    <s v="DETTOL"/>
    <s v="02"/>
    <s v="HAND WASH"/>
    <n v="5"/>
    <m/>
    <s v="0"/>
    <s v="ORIGINAL"/>
    <s v="01"/>
    <s v="245ML"/>
    <s v="0245"/>
    <s v="PUMP"/>
    <n v="2"/>
    <m/>
    <n v="0"/>
    <m/>
    <m/>
    <m/>
    <n v="0"/>
    <n v="12"/>
    <n v="3298762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s v="RB DETTOL HAND WASH ORIGINAL 245ML X 12 PUMP"/>
    <s v="Lama"/>
    <e v="#VALUE!"/>
    <s v="Aktif"/>
    <s v="IDR"/>
    <s v="32987620245"/>
    <s v="245ML"/>
    <m/>
    <m/>
    <s v="KRT"/>
    <s v="GD01"/>
    <n v="11611"/>
    <n v="11612"/>
    <m/>
    <n v="1"/>
    <m/>
  </r>
  <r>
    <s v="R1025001024520"/>
    <m/>
    <s v="HW ORIGINAL 12PUMP X 245ML&quot;3087299&quot;DHW16"/>
    <x v="641"/>
    <n v="0"/>
    <s v="DETOLIDHW ORI 245+SEN 200X12"/>
    <x v="5"/>
    <s v=""/>
    <n v="9556111620343"/>
    <x v="3"/>
    <s v="DETTOL HAND WASH"/>
    <s v="R1025"/>
    <x v="112"/>
    <n v="14"/>
    <s v="RB DETTOL HAND WASH ORIGINAL 245ML X 12 PUMP"/>
    <n v="44"/>
    <s v="RB"/>
    <s v="R1"/>
    <s v="DETTOL"/>
    <s v="02"/>
    <s v="HAND WASH"/>
    <n v="5"/>
    <m/>
    <s v="0"/>
    <s v="ORIGINAL"/>
    <s v="01"/>
    <s v="245ML"/>
    <s v="0245"/>
    <s v="PUMP"/>
    <n v="2"/>
    <m/>
    <n v="0"/>
    <m/>
    <m/>
    <m/>
    <n v="0"/>
    <n v="12"/>
    <n v="3298765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s v="RB DETTOL HAND WASH ORIGINAL 245ML X 12 PUMP"/>
    <s v="Lama"/>
    <e v="#VALUE!"/>
    <s v="Aktif"/>
    <s v="IDR"/>
    <s v="32987650245"/>
    <s v="245ML"/>
    <m/>
    <m/>
    <s v="KRT"/>
    <s v="GD01"/>
    <n v="11611"/>
    <n v="11612"/>
    <m/>
    <n v="1"/>
    <m/>
  </r>
  <r>
    <s v="R1025001024520"/>
    <m/>
    <s v="HW ORIGINAL 12PUMP X 245ML&quot;3087299&quot;DHW16"/>
    <x v="642"/>
    <n v="0"/>
    <s v="DETOLIDHW ORI 245+SKC 200X12"/>
    <x v="5"/>
    <s v=""/>
    <n v="9556111620343"/>
    <x v="3"/>
    <s v="DETTOL HAND WASH"/>
    <s v="R1025"/>
    <x v="112"/>
    <n v="14"/>
    <s v="RB DETTOL HAND WASH ORIGINAL 245ML X 12 PUMP"/>
    <n v="44"/>
    <s v="RB"/>
    <s v="R1"/>
    <s v="DETTOL"/>
    <s v="02"/>
    <s v="HAND WASH"/>
    <n v="5"/>
    <m/>
    <s v="0"/>
    <s v="ORIGINAL"/>
    <s v="01"/>
    <s v="245ML"/>
    <s v="0245"/>
    <s v="PUMP"/>
    <n v="2"/>
    <m/>
    <n v="0"/>
    <m/>
    <m/>
    <m/>
    <n v="0"/>
    <n v="12"/>
    <n v="3298767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s v="RB DETTOL HAND WASH ORIGINAL 245ML X 12 PUMP"/>
    <s v="Lama"/>
    <e v="#VALUE!"/>
    <s v="Aktif"/>
    <s v="IDR"/>
    <s v="32987670245"/>
    <s v="245ML"/>
    <m/>
    <m/>
    <s v="KRT"/>
    <s v="GD01"/>
    <n v="11611"/>
    <n v="11612"/>
    <m/>
    <n v="1"/>
    <m/>
  </r>
  <r>
    <s v="R1025001024520"/>
    <m/>
    <s v="HW ORIGINAL 12PUMP X 245ML&quot;3087299&quot;DHW16"/>
    <x v="643"/>
    <n v="0"/>
    <s v="Dettol DHW Pouch 250ml Original"/>
    <x v="5"/>
    <s v=""/>
    <n v="9556111620343"/>
    <x v="3"/>
    <s v="DETTOL HAND WASH"/>
    <s v="R1025"/>
    <x v="112"/>
    <n v="14"/>
    <s v="RB DETTOL HAND WASH ORIGINAL 245ML X 12 PUMP"/>
    <n v="44"/>
    <s v="RB"/>
    <s v="R1"/>
    <s v="DETTOL"/>
    <s v="02"/>
    <s v="HAND WASH"/>
    <n v="5"/>
    <m/>
    <s v="0"/>
    <s v="ORIGINAL"/>
    <s v="01"/>
    <s v="245ML"/>
    <s v="0245"/>
    <s v="PUMP"/>
    <n v="2"/>
    <m/>
    <n v="0"/>
    <m/>
    <m/>
    <m/>
    <n v="0"/>
    <n v="12"/>
    <n v="167209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s v="RB DETTOL HAND WASH ORIGINAL 245ML X 12 PUMP"/>
    <s v="Lama"/>
    <e v="#VALUE!"/>
    <s v="Aktif"/>
    <s v="IDR"/>
    <s v="1672090245"/>
    <s v="245ML"/>
    <m/>
    <m/>
    <s v="KRT"/>
    <s v="GD01"/>
    <n v="11611"/>
    <n v="11612"/>
    <m/>
    <n v="1"/>
    <m/>
  </r>
  <r>
    <s v="R1025001024520"/>
    <m/>
    <s v="HW ORIGINAL 12PUMP X 245ML&quot;3087299&quot;DHW16"/>
    <x v="644"/>
    <n v="0"/>
    <s v="Dettol DHW Pump 250ml Original"/>
    <x v="5"/>
    <s v=""/>
    <n v="9556111620343"/>
    <x v="3"/>
    <s v="DETTOL HAND WASH"/>
    <s v="R1025"/>
    <x v="112"/>
    <n v="14"/>
    <s v="RB DETTOL HAND WASH ORIGINAL 245ML X 12 PUMP"/>
    <n v="44"/>
    <s v="RB"/>
    <s v="R1"/>
    <s v="DETTOL"/>
    <s v="02"/>
    <s v="HAND WASH"/>
    <n v="5"/>
    <m/>
    <s v="0"/>
    <s v="ORIGINAL"/>
    <s v="01"/>
    <s v="245ML"/>
    <s v="0245"/>
    <s v="PUMP"/>
    <n v="2"/>
    <m/>
    <n v="0"/>
    <m/>
    <m/>
    <m/>
    <n v="0"/>
    <n v="12"/>
    <s v="ID0343039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s v="RB DETTOL HAND WASH ORIGINAL 245ML X 12 PUMP"/>
    <s v="Lama"/>
    <e v="#VALUE!"/>
    <s v="Aktif"/>
    <s v="IDR"/>
    <s v="ID03430390245"/>
    <s v="245ML"/>
    <m/>
    <m/>
    <s v="KRT"/>
    <s v="GD01"/>
    <n v="11611"/>
    <n v="11612"/>
    <m/>
    <n v="1"/>
    <m/>
  </r>
  <r>
    <s v="R1025001024520"/>
    <m/>
    <s v="HW ORIGINAL 12PUMP X 245ML&quot;3087299&quot;DHW16"/>
    <x v="645"/>
    <n v="0"/>
    <s v="Dettol DHW Pump 250ml Original + 10 Wipes"/>
    <x v="5"/>
    <s v=""/>
    <n v="9556111620343"/>
    <x v="3"/>
    <s v="DETTOL HAND WASH"/>
    <s v="R1025"/>
    <x v="112"/>
    <n v="14"/>
    <s v="RB DETTOL HAND WASH ORIGINAL 245ML X 12 PUMP"/>
    <n v="44"/>
    <s v="RB"/>
    <s v="R1"/>
    <s v="DETTOL"/>
    <s v="02"/>
    <s v="HAND WASH"/>
    <n v="5"/>
    <m/>
    <s v="0"/>
    <s v="ORIGINAL"/>
    <s v="01"/>
    <s v="245ML"/>
    <s v="0245"/>
    <s v="PUMP"/>
    <n v="2"/>
    <m/>
    <n v="0"/>
    <m/>
    <m/>
    <m/>
    <n v="0"/>
    <n v="12"/>
    <s v="ID8096558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s v="RB DETTOL HAND WASH ORIGINAL 245ML X 12 PUMP"/>
    <s v="Lama"/>
    <e v="#VALUE!"/>
    <s v="Aktif"/>
    <s v="IDR"/>
    <s v="ID80965580245"/>
    <s v="245ML"/>
    <m/>
    <m/>
    <s v="KRT"/>
    <s v="GD01"/>
    <n v="11611"/>
    <n v="11612"/>
    <m/>
    <n v="1"/>
    <m/>
  </r>
  <r>
    <s v="R1025001024520"/>
    <m/>
    <s v="HW ORIGINAL 12PUMP X 245ML&quot;3087299&quot;DHW16"/>
    <x v="646"/>
    <n v="0"/>
    <s v="Dettol DHW Pump 250ml Original + Pouch 200ml"/>
    <x v="5"/>
    <s v=""/>
    <n v="9556111620343"/>
    <x v="3"/>
    <s v="DETTOL HAND WASH"/>
    <s v="R1025"/>
    <x v="112"/>
    <n v="14"/>
    <s v="RB DETTOL HAND WASH ORIGINAL 245ML X 12 PUMP"/>
    <n v="44"/>
    <s v="RB"/>
    <s v="R1"/>
    <s v="DETTOL"/>
    <s v="02"/>
    <s v="HAND WASH"/>
    <n v="5"/>
    <m/>
    <s v="0"/>
    <s v="ORIGINAL"/>
    <s v="01"/>
    <s v="245ML"/>
    <s v="0245"/>
    <s v="PUMP"/>
    <n v="2"/>
    <m/>
    <n v="0"/>
    <m/>
    <m/>
    <m/>
    <n v="0"/>
    <n v="12"/>
    <s v="ID0198100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s v="RB DETTOL HAND WASH ORIGINAL 245ML X 12 PUMP"/>
    <s v="Lama"/>
    <e v="#VALUE!"/>
    <s v="Aktif"/>
    <s v="IDR"/>
    <s v="ID01981000245"/>
    <s v="245ML"/>
    <m/>
    <m/>
    <s v="KRT"/>
    <s v="GD01"/>
    <n v="11611"/>
    <n v="11612"/>
    <m/>
    <n v="1"/>
    <m/>
  </r>
  <r>
    <s v="R1025001024521"/>
    <m/>
    <s v="HW ORIGINAL 12PUMP X 245ML&quot;3087299&quot;DHW16"/>
    <x v="647"/>
    <n v="0"/>
    <s v="DETOLIDHW ORI 245+ORI 200X12"/>
    <x v="5"/>
    <s v="HW ORI 12 PUMPX245ML BNDD&quot;3298763&quot;"/>
    <n v="9556111620343"/>
    <x v="3"/>
    <s v="DETTOL HAND WASH"/>
    <s v="R1025"/>
    <x v="113"/>
    <n v="14"/>
    <s v="RB DETTOL HAND WASH ORIGINAL 245ML X 12 PUMP BANDED"/>
    <n v="51"/>
    <s v="RB"/>
    <s v="R1"/>
    <s v="DETTOL"/>
    <s v="02"/>
    <s v="HAND WASH"/>
    <n v="5"/>
    <m/>
    <s v="0"/>
    <s v="ORIGINAL"/>
    <s v="01"/>
    <s v="245ML"/>
    <s v="0245"/>
    <s v="PUMP"/>
    <n v="2"/>
    <s v="BANDED"/>
    <n v="1"/>
    <m/>
    <m/>
    <m/>
    <n v="0"/>
    <n v="12"/>
    <n v="3298763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n v="0"/>
    <s v="Lama"/>
    <s v="Sama"/>
    <s v="Aktif"/>
    <s v="IDR"/>
    <s v="32987630245"/>
    <s v="245ML"/>
    <m/>
    <m/>
    <s v="KRT"/>
    <s v="GD01"/>
    <n v="11611"/>
    <n v="11612"/>
    <m/>
    <n v="1"/>
    <m/>
  </r>
  <r>
    <s v="R1025001040010"/>
    <m/>
    <s v="HW ORIGINAL 24PCH X 400ML&quot;3028804&quot;DHW27"/>
    <x v="648"/>
    <n v="0"/>
    <s v="Dettol DHW Pouch 400ML Original COR"/>
    <x v="4"/>
    <s v="HW ORIGINAL 24PCH X 400ML&quot;3028804&quot;DHW27"/>
    <n v="8993560027780"/>
    <x v="2"/>
    <s v="DETTOL HAND WASH"/>
    <s v="R1025"/>
    <x v="114"/>
    <n v="14"/>
    <s v="RB DETTOL HAND WASH ORIGINAL 400ML X 24 PCH"/>
    <n v="43"/>
    <s v="RB"/>
    <s v="R1"/>
    <s v="DETTOL"/>
    <s v="02"/>
    <s v="HAND WASH"/>
    <n v="5"/>
    <m/>
    <s v="0"/>
    <s v="ORIGINAL"/>
    <s v="01"/>
    <s v="400ML"/>
    <s v="0400"/>
    <s v="PCH"/>
    <n v="1"/>
    <m/>
    <n v="0"/>
    <m/>
    <m/>
    <m/>
    <n v="0"/>
    <n v="24"/>
    <n v="3028804"/>
    <m/>
    <n v="27829.49625"/>
    <n v="667907.91"/>
    <n v="30890.740837500001"/>
    <n v="741377.78010000009"/>
    <n v="30414.75"/>
    <n v="729954"/>
    <n v="33760.372500000005"/>
    <n v="810248.94000000006"/>
    <n v="30414.75"/>
    <n v="729954"/>
    <n v="33760.372500000005"/>
    <n v="810248.94000000018"/>
    <n v="8.4999999999999992E-2"/>
    <n v="2585.2537499999999"/>
    <n v="8.4999999999999992E-2"/>
    <m/>
    <s v="RB DETTOL HAND WASH ORIGINAL 400ML X 24 PCH"/>
    <s v="Lama"/>
    <e v="#VALUE!"/>
    <s v="Aktif"/>
    <s v="IDR"/>
    <s v="30288040400"/>
    <s v="400ML"/>
    <m/>
    <m/>
    <s v="KRT"/>
    <s v="GD01"/>
    <n v="11611"/>
    <n v="11612"/>
    <m/>
    <n v="1"/>
    <m/>
  </r>
  <r>
    <s v="R1025001040010"/>
    <m/>
    <s v="HW ORIGINAL 24PCH X 400ML&quot;3028804&quot;DHW27"/>
    <x v="649"/>
    <n v="0"/>
    <s v="DETOLIDHWORI 400G PC 24JM"/>
    <x v="4"/>
    <s v=""/>
    <n v="8993560027780"/>
    <x v="2"/>
    <s v="DETTOL HAND WASH"/>
    <s v="R1025"/>
    <x v="114"/>
    <n v="14"/>
    <s v="RB DETTOL HAND WASH ORIGINAL 400ML X 24 PCH"/>
    <n v="43"/>
    <s v="RB"/>
    <s v="R1"/>
    <s v="DETTOL"/>
    <s v="02"/>
    <s v="HAND WASH"/>
    <n v="5"/>
    <m/>
    <s v="0"/>
    <s v="ORIGINAL"/>
    <s v="01"/>
    <s v="400ML"/>
    <s v="0400"/>
    <s v="PCH"/>
    <n v="1"/>
    <m/>
    <n v="0"/>
    <m/>
    <m/>
    <m/>
    <n v="0"/>
    <n v="24"/>
    <n v="3087301"/>
    <m/>
    <n v="27829.49625"/>
    <n v="667907.91"/>
    <n v="30890.740837500001"/>
    <n v="741377.78010000009"/>
    <n v="30414.75"/>
    <n v="729954"/>
    <n v="33760.372500000005"/>
    <n v="810248.94000000006"/>
    <n v="30414.75"/>
    <n v="729954"/>
    <n v="33760.372500000005"/>
    <n v="810248.94000000018"/>
    <n v="8.4999999999999992E-2"/>
    <n v="2585.2537499999999"/>
    <n v="8.4999999999999992E-2"/>
    <m/>
    <s v="RB DETTOL HAND WASH ORIGINAL 400ML X 24 PCH"/>
    <s v="Lama"/>
    <e v="#VALUE!"/>
    <s v="Aktif"/>
    <s v="IDR"/>
    <s v="30873010400"/>
    <s v="400ML"/>
    <m/>
    <m/>
    <s v="KRT"/>
    <s v="GD01"/>
    <n v="11611"/>
    <n v="11612"/>
    <m/>
    <n v="1"/>
    <m/>
  </r>
  <r>
    <s v="R1025001040011"/>
    <m/>
    <s v="HW ORIGINAL 24PCH X 400ML&quot;3028804&quot;DHW27"/>
    <x v="650"/>
    <n v="0"/>
    <s v="DETOLIDDHW 400 ORG + 200 ORG"/>
    <x v="4"/>
    <s v=""/>
    <n v="8993560027780"/>
    <x v="2"/>
    <s v="DETTOL HAND WASH"/>
    <s v="R1025"/>
    <x v="115"/>
    <n v="14"/>
    <s v="RB DETTOL HAND WASH ORIGINAL 400ML X 24 PCH BANDED"/>
    <n v="50"/>
    <s v="RB"/>
    <s v="R1"/>
    <s v="DETTOL"/>
    <s v="02"/>
    <s v="HAND WASH"/>
    <n v="5"/>
    <m/>
    <s v="0"/>
    <s v="ORIGINAL"/>
    <s v="01"/>
    <s v="400ML"/>
    <s v="0400"/>
    <s v="PCH"/>
    <n v="1"/>
    <s v="BANDED"/>
    <n v="1"/>
    <m/>
    <m/>
    <m/>
    <n v="0"/>
    <n v="24"/>
    <n v="3067588"/>
    <m/>
    <n v="27829.49625"/>
    <n v="667907.91"/>
    <n v="30890.740837500001"/>
    <n v="741377.78010000009"/>
    <n v="30414.75"/>
    <n v="729954"/>
    <n v="33760.372500000005"/>
    <n v="810248.94000000006"/>
    <n v="30414.75"/>
    <n v="729954"/>
    <n v="33760.372500000005"/>
    <n v="810248.94000000018"/>
    <n v="8.4999999999999992E-2"/>
    <n v="2585.2537499999999"/>
    <n v="8.4999999999999992E-2"/>
    <m/>
    <s v="RB DETTOL HAND WASH ORIGINAL 400ML X 24 PCH BANDED"/>
    <s v="Lama"/>
    <e v="#VALUE!"/>
    <s v="Aktif"/>
    <s v="IDR"/>
    <s v="30675880400"/>
    <s v="400ML"/>
    <m/>
    <m/>
    <s v="KRT"/>
    <s v="GD01"/>
    <n v="11611"/>
    <n v="11612"/>
    <m/>
    <n v="1"/>
    <m/>
  </r>
  <r>
    <s v="R1025001040011"/>
    <m/>
    <s v="HW ORIGINAL 24PCH X 400ML&quot;3028804&quot;DHW27"/>
    <x v="651"/>
    <n v="0"/>
    <s v="DETOLIDDHW 400 ORG + 200 SKC"/>
    <x v="4"/>
    <s v=""/>
    <n v="8993560027780"/>
    <x v="2"/>
    <s v="DETTOL HAND WASH"/>
    <s v="R1025"/>
    <x v="115"/>
    <n v="14"/>
    <s v="RB DETTOL HAND WASH ORIGINAL 400ML X 24 PCH BANDED"/>
    <n v="50"/>
    <s v="RB"/>
    <s v="R1"/>
    <s v="DETTOL"/>
    <s v="02"/>
    <s v="HAND WASH"/>
    <n v="5"/>
    <m/>
    <s v="0"/>
    <s v="ORIGINAL"/>
    <s v="01"/>
    <s v="400ML"/>
    <s v="0400"/>
    <s v="PCH"/>
    <n v="1"/>
    <s v="BANDED"/>
    <n v="1"/>
    <m/>
    <m/>
    <m/>
    <n v="0"/>
    <n v="24"/>
    <n v="3067587"/>
    <m/>
    <n v="27829.49625"/>
    <n v="667907.91"/>
    <n v="30890.740837500001"/>
    <n v="741377.78010000009"/>
    <n v="30414.75"/>
    <n v="729954"/>
    <n v="33760.372500000005"/>
    <n v="810248.94000000006"/>
    <n v="30414.75"/>
    <n v="729954"/>
    <n v="33760.372500000005"/>
    <n v="810248.94000000018"/>
    <n v="8.4999999999999992E-2"/>
    <n v="2585.2537499999999"/>
    <n v="8.4999999999999992E-2"/>
    <m/>
    <s v="RB DETTOL HAND WASH ORIGINAL 400ML X 24 PCH BANDED"/>
    <s v="Lama"/>
    <e v="#VALUE!"/>
    <s v="Aktif"/>
    <s v="IDR"/>
    <s v="30675870400"/>
    <s v="400ML"/>
    <m/>
    <m/>
    <s v="KRT"/>
    <s v="GD01"/>
    <n v="11611"/>
    <n v="11612"/>
    <m/>
    <n v="1"/>
    <m/>
  </r>
  <r>
    <s v="R1025002020010"/>
    <m/>
    <s v="HW RE-ENER 24PCH X 200ML&quot;3034193&quot;DHW09"/>
    <x v="652"/>
    <n v="0"/>
    <s v="Dettol DHW Pouch 200ml Reenergize Coral"/>
    <x v="4"/>
    <s v="HW RE-ENER 24PCH X 200ML&quot;3034193&quot;DHW09"/>
    <n v="8993560027568"/>
    <x v="2"/>
    <s v="DETTOL HAND WASH"/>
    <s v="R1025"/>
    <x v="116"/>
    <n v="14"/>
    <s v="RB DETTOL HAND WASH RE-ENERGIZER 200ML X 24 PCH"/>
    <n v="47"/>
    <s v="RB"/>
    <s v="R1"/>
    <s v="DETTOL"/>
    <s v="02"/>
    <s v="HAND WASH"/>
    <n v="5"/>
    <m/>
    <s v="0"/>
    <s v="RE-ENERGIZER"/>
    <s v="02"/>
    <s v="200ML"/>
    <s v="0200"/>
    <s v="PCH"/>
    <n v="1"/>
    <m/>
    <n v="0"/>
    <m/>
    <m/>
    <m/>
    <n v="0"/>
    <n v="24"/>
    <n v="3034193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RE-ENERGIZER 200ML X 24 PCH"/>
    <s v="Lama"/>
    <e v="#VALUE!"/>
    <s v="Aktif"/>
    <s v="IDR"/>
    <s v="30341930200"/>
    <s v="200ML"/>
    <m/>
    <m/>
    <s v="KRT"/>
    <s v="GD01"/>
    <n v="11611"/>
    <n v="11612"/>
    <m/>
    <n v="1"/>
    <m/>
  </r>
  <r>
    <s v="R1025002020010"/>
    <m/>
    <s v="HW RE-ENER 24PCH X 200ML&quot;3034193&quot;DHW09"/>
    <x v="653"/>
    <n v="0"/>
    <s v="DETOLIDHWRGZ 200G PC 24JM"/>
    <x v="4"/>
    <s v=""/>
    <n v="8993560027568"/>
    <x v="2"/>
    <s v="DETTOL HAND WASH"/>
    <s v="R1025"/>
    <x v="116"/>
    <n v="14"/>
    <s v="RB DETTOL HAND WASH RE-ENERGIZER 200ML X 24 PCH"/>
    <n v="47"/>
    <s v="RB"/>
    <s v="R1"/>
    <s v="DETTOL"/>
    <s v="02"/>
    <s v="HAND WASH"/>
    <n v="5"/>
    <m/>
    <s v="0"/>
    <s v="RE-ENERGIZER"/>
    <s v="02"/>
    <s v="200ML"/>
    <s v="0200"/>
    <s v="PCH"/>
    <n v="1"/>
    <m/>
    <n v="0"/>
    <m/>
    <m/>
    <m/>
    <n v="0"/>
    <n v="24"/>
    <n v="3087304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RE-ENERGIZER 200ML X 24 PCH"/>
    <s v="Lama"/>
    <e v="#VALUE!"/>
    <s v="Aktif"/>
    <s v="IDR"/>
    <s v="30873040200"/>
    <s v="200ML"/>
    <m/>
    <m/>
    <s v="KRT"/>
    <s v="GD01"/>
    <n v="11611"/>
    <n v="11612"/>
    <m/>
    <n v="1"/>
    <m/>
  </r>
  <r>
    <s v="R1025002020010"/>
    <m/>
    <s v="HW RE-ENER 24PCH X 200ML&quot;3034193&quot;DHW09"/>
    <x v="654"/>
    <n v="0"/>
    <s v="Dettol DHW Pouch 200ml ReEnergize"/>
    <x v="4"/>
    <s v=""/>
    <n v="8993560027568"/>
    <x v="2"/>
    <s v="DETTOL HAND WASH"/>
    <s v="R1025"/>
    <x v="116"/>
    <n v="14"/>
    <s v="RB DETTOL HAND WASH RE-ENERGIZER 200ML X 24 PCH"/>
    <n v="47"/>
    <s v="RB"/>
    <s v="R1"/>
    <s v="DETTOL"/>
    <s v="02"/>
    <s v="HAND WASH"/>
    <n v="5"/>
    <m/>
    <s v="0"/>
    <s v="RE-ENERGIZER"/>
    <s v="02"/>
    <s v="200ML"/>
    <s v="0200"/>
    <s v="PCH"/>
    <n v="1"/>
    <m/>
    <n v="0"/>
    <m/>
    <m/>
    <m/>
    <n v="0"/>
    <n v="24"/>
    <s v="ID8137010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RE-ENERGIZER 200ML X 24 PCH"/>
    <s v="Lama"/>
    <e v="#VALUE!"/>
    <s v="Aktif"/>
    <s v="IDR"/>
    <s v="ID81370100200"/>
    <s v="200ML"/>
    <m/>
    <m/>
    <s v="KRT"/>
    <s v="GD01"/>
    <n v="11611"/>
    <n v="11612"/>
    <m/>
    <n v="1"/>
    <m/>
  </r>
  <r>
    <s v="R1025002024520"/>
    <m/>
    <m/>
    <x v="655"/>
    <n v="20010010100010"/>
    <m/>
    <x v="5"/>
    <s v="HW RE-ENER 12PUMP X 245ML&quot;3087302&quot;DHW17"/>
    <m/>
    <x v="3"/>
    <s v="DETTOL HAND WASH"/>
    <s v="R1025"/>
    <x v="117"/>
    <n v="14"/>
    <s v="RB DETTOL HAND WASH RE-ENERGIZER 245ML X 12 PUMP"/>
    <n v="48"/>
    <s v="RB"/>
    <s v="R1"/>
    <s v="DETTOL"/>
    <s v="02"/>
    <s v="HAND WASH"/>
    <n v="5"/>
    <m/>
    <s v="0"/>
    <s v="RE-ENERGIZER"/>
    <s v="02"/>
    <s v="245ML"/>
    <s v="0245"/>
    <s v="PUMP"/>
    <n v="2"/>
    <m/>
    <n v="0"/>
    <m/>
    <m/>
    <m/>
    <n v="0"/>
    <n v="12"/>
    <n v="3087302"/>
    <m/>
    <n v="30112.65"/>
    <n v="361351.80000000005"/>
    <n v="33425.041500000007"/>
    <n v="401100.49800000008"/>
    <n v="32910"/>
    <n v="394920"/>
    <n v="36530.100000000006"/>
    <n v="438361.2"/>
    <m/>
    <n v="0"/>
    <n v="0"/>
    <n v="0"/>
    <n v="8.4999999999999951E-2"/>
    <n v="-30112.65"/>
    <e v="#DIV/0!"/>
    <m/>
    <s v="RB DETTOL HAND WASH RE-ENERGIZER 245ML X 12 PUMP"/>
    <s v="Lama"/>
    <e v="#VALUE!"/>
    <s v="Aktif"/>
    <s v="IDR"/>
    <s v="30873020245"/>
    <s v="245ML"/>
    <m/>
    <m/>
    <s v="KRT"/>
    <s v="GD01"/>
    <n v="11611"/>
    <n v="11612"/>
    <m/>
    <n v="1"/>
    <m/>
  </r>
  <r>
    <s v="R1025003020010"/>
    <m/>
    <s v="HW SENSITIVE 24PCH X 200ML&quot;3182540&quot;DHW10"/>
    <x v="656"/>
    <n v="0"/>
    <s v="DETOLIDHWSEN 200G PCHX24"/>
    <x v="4"/>
    <s v="HW SENSITIVE 24PCH X 200ML&quot;3182540&quot;DHW10"/>
    <n v="8993560027216"/>
    <x v="2"/>
    <s v="DETTOL HAND WASH"/>
    <s v="R1025"/>
    <x v="118"/>
    <n v="14"/>
    <s v="RB DETTOL HAND WASH SENSITIVE 200ML X 24 PCH"/>
    <n v="44"/>
    <s v="RB"/>
    <s v="R1"/>
    <s v="DETTOL"/>
    <s v="02"/>
    <s v="HAND WASH"/>
    <n v="5"/>
    <m/>
    <s v="0"/>
    <s v="SENSITIVE"/>
    <s v="03"/>
    <s v="200ML"/>
    <s v="0200"/>
    <s v="PCH"/>
    <n v="1"/>
    <m/>
    <n v="0"/>
    <m/>
    <m/>
    <m/>
    <n v="0"/>
    <n v="24"/>
    <n v="3182540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ENSITIVE 200ML X 24 PCH"/>
    <s v="Lama"/>
    <e v="#VALUE!"/>
    <s v="Aktif"/>
    <s v="IDR"/>
    <s v="31825400200"/>
    <s v="200ML"/>
    <m/>
    <m/>
    <s v="KRT"/>
    <s v="GD01"/>
    <n v="11611"/>
    <n v="11612"/>
    <m/>
    <n v="1"/>
    <m/>
  </r>
  <r>
    <s v="R1025003020010"/>
    <m/>
    <s v="HW SENSITIVE 24PCH X 200ML&quot;3182540&quot;DHW10"/>
    <x v="657"/>
    <n v="0"/>
    <s v="DETOLIDHWSEN 200G PC 24JM"/>
    <x v="4"/>
    <s v=""/>
    <n v="8993560027216"/>
    <x v="2"/>
    <s v="DETTOL HAND WASH"/>
    <s v="R1025"/>
    <x v="118"/>
    <n v="14"/>
    <s v="RB DETTOL HAND WASH SENSITIVE 200ML X 24 PCH"/>
    <n v="44"/>
    <s v="RB"/>
    <s v="R1"/>
    <s v="DETTOL"/>
    <s v="02"/>
    <s v="HAND WASH"/>
    <n v="5"/>
    <m/>
    <s v="0"/>
    <s v="SENSITIVE"/>
    <s v="03"/>
    <s v="200ML"/>
    <s v="0200"/>
    <s v="PCH"/>
    <n v="1"/>
    <m/>
    <n v="0"/>
    <m/>
    <m/>
    <m/>
    <n v="0"/>
    <n v="24"/>
    <n v="3087321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ENSITIVE 200ML X 24 PCH"/>
    <s v="Lama"/>
    <e v="#VALUE!"/>
    <s v="Aktif"/>
    <s v="IDR"/>
    <s v="30873210200"/>
    <s v="200ML"/>
    <m/>
    <m/>
    <s v="KRT"/>
    <s v="GD01"/>
    <n v="11611"/>
    <n v="11612"/>
    <m/>
    <n v="1"/>
    <m/>
  </r>
  <r>
    <s v="R1025003020010"/>
    <m/>
    <s v="HW SENSITIVE 24PCH X 200ML&quot;3182540&quot;DHW10"/>
    <x v="658"/>
    <n v="0"/>
    <s v="Dettol DHW Pouch 200ml Sensitif COR"/>
    <x v="4"/>
    <s v=""/>
    <n v="8993560027216"/>
    <x v="2"/>
    <s v="DETTOL HAND WASH"/>
    <s v="R1025"/>
    <x v="118"/>
    <n v="14"/>
    <s v="RB DETTOL HAND WASH SENSITIVE 200ML X 24 PCH"/>
    <n v="44"/>
    <s v="RB"/>
    <s v="R1"/>
    <s v="DETTOL"/>
    <s v="02"/>
    <s v="HAND WASH"/>
    <n v="5"/>
    <m/>
    <s v="0"/>
    <s v="SENSITIVE"/>
    <s v="03"/>
    <s v="200ML"/>
    <s v="0200"/>
    <s v="PCH"/>
    <n v="1"/>
    <m/>
    <n v="0"/>
    <m/>
    <m/>
    <m/>
    <n v="0"/>
    <n v="24"/>
    <n v="3034094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ENSITIVE 200ML X 24 PCH"/>
    <s v="Lama"/>
    <e v="#VALUE!"/>
    <s v="Aktif"/>
    <s v="IDR"/>
    <s v="30340940200"/>
    <s v="200ML"/>
    <m/>
    <m/>
    <s v="KRT"/>
    <s v="GD01"/>
    <n v="11611"/>
    <n v="11612"/>
    <m/>
    <n v="1"/>
    <m/>
  </r>
  <r>
    <s v="R1025003020010"/>
    <m/>
    <s v="HW SENSITIVE 24PCH X 200ML&quot;3182540&quot;DHW10"/>
    <x v="659"/>
    <n v="0"/>
    <s v="Dettol DHW Pouch 200ml Senstive"/>
    <x v="4"/>
    <s v=""/>
    <n v="8993560027216"/>
    <x v="2"/>
    <s v="DETTOL HAND WASH"/>
    <s v="R1025"/>
    <x v="118"/>
    <n v="14"/>
    <s v="RB DETTOL HAND WASH SENSITIVE 200ML X 24 PCH"/>
    <n v="44"/>
    <s v="RB"/>
    <s v="R1"/>
    <s v="DETTOL"/>
    <s v="02"/>
    <s v="HAND WASH"/>
    <n v="5"/>
    <m/>
    <s v="0"/>
    <s v="SENSITIVE"/>
    <s v="03"/>
    <s v="200ML"/>
    <s v="0200"/>
    <s v="PCH"/>
    <n v="1"/>
    <m/>
    <n v="0"/>
    <m/>
    <m/>
    <m/>
    <n v="0"/>
    <n v="24"/>
    <s v="ID0343032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ENSITIVE 200ML X 24 PCH"/>
    <s v="Lama"/>
    <e v="#VALUE!"/>
    <s v="Aktif"/>
    <s v="IDR"/>
    <s v="ID03430320200"/>
    <s v="200ML"/>
    <m/>
    <m/>
    <s v="KRT"/>
    <s v="GD01"/>
    <n v="11611"/>
    <n v="11612"/>
    <m/>
    <n v="1"/>
    <m/>
  </r>
  <r>
    <s v="R1025003020011"/>
    <m/>
    <s v="HW SENSITIVE 24PCH X 200ML&quot;3182540&quot;DHW10"/>
    <x v="660"/>
    <n v="0"/>
    <s v="Dettol DHW Pouch 200ML Sensitive + 200ML BBL"/>
    <x v="4"/>
    <s v=""/>
    <n v="8993560027216"/>
    <x v="2"/>
    <s v="DETTOL HAND WASH"/>
    <s v="R1025"/>
    <x v="119"/>
    <n v="14"/>
    <s v="RB DETTOL HAND WASH SENSITIVE 200ML X 24 PCH BANDED"/>
    <n v="51"/>
    <s v="RB"/>
    <s v="R1"/>
    <s v="DETTOL"/>
    <s v="02"/>
    <s v="HAND WASH"/>
    <n v="5"/>
    <m/>
    <s v="0"/>
    <s v="SENSITIVE"/>
    <s v="03"/>
    <s v="200ML"/>
    <s v="0200"/>
    <s v="PCH"/>
    <n v="1"/>
    <s v="BANDED"/>
    <n v="1"/>
    <m/>
    <m/>
    <m/>
    <n v="0"/>
    <n v="24"/>
    <n v="3036426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ENSITIVE 200ML X 24 PCH BANDED"/>
    <s v="Lama"/>
    <e v="#VALUE!"/>
    <s v="Aktif"/>
    <s v="IDR"/>
    <s v="30364260200"/>
    <s v="200ML"/>
    <m/>
    <m/>
    <s v="KRT"/>
    <s v="GD01"/>
    <n v="11611"/>
    <n v="11612"/>
    <m/>
    <n v="1"/>
    <m/>
  </r>
  <r>
    <s v="R1025003020011"/>
    <m/>
    <s v="HW SENSITIVE 24PCH X 200ML&quot;3182540&quot;DHW10"/>
    <x v="661"/>
    <n v="0"/>
    <s v="Dettol DHW Pouch 200ml Senstive + 50ml"/>
    <x v="4"/>
    <s v=""/>
    <n v="8993560027216"/>
    <x v="2"/>
    <s v="DETTOL HAND WASH"/>
    <s v="R1025"/>
    <x v="119"/>
    <n v="14"/>
    <s v="RB DETTOL HAND WASH SENSITIVE 200ML X 24 PCH BANDED"/>
    <n v="51"/>
    <s v="RB"/>
    <s v="R1"/>
    <s v="DETTOL"/>
    <s v="02"/>
    <s v="HAND WASH"/>
    <n v="5"/>
    <m/>
    <s v="0"/>
    <s v="SENSITIVE"/>
    <s v="03"/>
    <s v="200ML"/>
    <s v="0200"/>
    <s v="PCH"/>
    <n v="1"/>
    <s v="BANDED"/>
    <n v="1"/>
    <m/>
    <m/>
    <m/>
    <n v="0"/>
    <n v="24"/>
    <s v="ID0396856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ENSITIVE 200ML X 24 PCH BANDED"/>
    <s v="Lama"/>
    <e v="#VALUE!"/>
    <s v="Aktif"/>
    <s v="IDR"/>
    <s v="ID03968560200"/>
    <s v="200ML"/>
    <m/>
    <m/>
    <s v="KRT"/>
    <s v="GD01"/>
    <n v="11611"/>
    <n v="11612"/>
    <m/>
    <n v="1"/>
    <m/>
  </r>
  <r>
    <s v="R1025004020010"/>
    <m/>
    <s v="HW SKINCARE 24PCH X 200ML&quot;3182542&quot;DHW11"/>
    <x v="662"/>
    <n v="0"/>
    <s v="DETOLIDHWSKC 200G PCHX24"/>
    <x v="4"/>
    <s v="HW SKINCARE 24PCH X 200ML&quot;3182542&quot;DHW11"/>
    <n v="8993560027230"/>
    <x v="2"/>
    <s v="DETTOL HAND WASH"/>
    <s v="R1025"/>
    <x v="120"/>
    <n v="14"/>
    <s v="RB DETTOL HAND WASH SKINCARE 200ML X 24 PCH"/>
    <n v="43"/>
    <s v="RB"/>
    <s v="R1"/>
    <s v="DETTOL"/>
    <s v="02"/>
    <s v="HAND WASH"/>
    <n v="5"/>
    <m/>
    <s v="0"/>
    <s v="SKINCARE"/>
    <s v="04"/>
    <s v="200ML"/>
    <s v="0200"/>
    <s v="PCH"/>
    <n v="1"/>
    <m/>
    <n v="0"/>
    <m/>
    <m/>
    <m/>
    <n v="0"/>
    <n v="24"/>
    <n v="3182542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KINCARE 200ML X 24 PCH"/>
    <s v="Lama"/>
    <e v="#VALUE!"/>
    <s v="Aktif"/>
    <s v="IDR"/>
    <s v="31825420200"/>
    <s v="200ML"/>
    <m/>
    <m/>
    <s v="KRT"/>
    <s v="GD01"/>
    <n v="11611"/>
    <n v="11612"/>
    <m/>
    <n v="1"/>
    <m/>
  </r>
  <r>
    <s v="R1025004020010"/>
    <m/>
    <s v="HW SKINCARE 24PCH X 200ML&quot;3182542&quot;DHW11"/>
    <x v="663"/>
    <n v="0"/>
    <s v="DETOLIDHWSKC 200G PC 24JM"/>
    <x v="4"/>
    <s v=""/>
    <n v="8993560027230"/>
    <x v="2"/>
    <s v="DETTOL HAND WASH"/>
    <s v="R1025"/>
    <x v="120"/>
    <n v="14"/>
    <s v="RB DETTOL HAND WASH SKINCARE 200ML X 24 PCH"/>
    <n v="43"/>
    <s v="RB"/>
    <s v="R1"/>
    <s v="DETTOL"/>
    <s v="02"/>
    <s v="HAND WASH"/>
    <n v="5"/>
    <m/>
    <s v="0"/>
    <s v="SKINCARE"/>
    <s v="04"/>
    <s v="200ML"/>
    <s v="0200"/>
    <s v="PCH"/>
    <n v="1"/>
    <m/>
    <n v="0"/>
    <m/>
    <m/>
    <m/>
    <n v="0"/>
    <n v="24"/>
    <n v="3087315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KINCARE 200ML X 24 PCH"/>
    <s v="Lama"/>
    <e v="#VALUE!"/>
    <s v="Aktif"/>
    <s v="IDR"/>
    <s v="30873150200"/>
    <s v="200ML"/>
    <m/>
    <m/>
    <s v="KRT"/>
    <s v="GD01"/>
    <n v="11611"/>
    <n v="11612"/>
    <m/>
    <n v="1"/>
    <m/>
  </r>
  <r>
    <s v="R1025004020010"/>
    <m/>
    <s v="HW SKINCARE 24PCH X 200ML&quot;3182542&quot;DHW11"/>
    <x v="664"/>
    <n v="0"/>
    <s v="DETOLIDHWSKC200G PH 24LF"/>
    <x v="4"/>
    <s v=""/>
    <n v="8993560027230"/>
    <x v="2"/>
    <s v="DETTOL HAND WASH"/>
    <s v="R1025"/>
    <x v="120"/>
    <n v="14"/>
    <s v="RB DETTOL HAND WASH SKINCARE 200ML X 24 PCH"/>
    <n v="43"/>
    <s v="RB"/>
    <s v="R1"/>
    <s v="DETTOL"/>
    <s v="02"/>
    <s v="HAND WASH"/>
    <n v="5"/>
    <m/>
    <s v="0"/>
    <s v="SKINCARE"/>
    <s v="04"/>
    <s v="200ML"/>
    <s v="0200"/>
    <s v="PCH"/>
    <n v="1"/>
    <m/>
    <n v="0"/>
    <m/>
    <m/>
    <m/>
    <n v="0"/>
    <n v="24"/>
    <n v="3169695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KINCARE 200ML X 24 PCH"/>
    <s v="Lama"/>
    <e v="#VALUE!"/>
    <s v="Aktif"/>
    <s v="IDR"/>
    <s v="31696950200"/>
    <s v="200ML"/>
    <m/>
    <m/>
    <s v="KRT"/>
    <s v="GD01"/>
    <n v="11611"/>
    <n v="11612"/>
    <m/>
    <n v="1"/>
    <m/>
  </r>
  <r>
    <s v="R1025004020010"/>
    <m/>
    <s v="HW SKINCARE 24PCH X 200ML&quot;3182542&quot;DHW11"/>
    <x v="665"/>
    <n v="0"/>
    <s v="Dettol DHW Pouch 200ml Skincare"/>
    <x v="4"/>
    <s v=""/>
    <n v="8993560027230"/>
    <x v="2"/>
    <s v="DETTOL HAND WASH"/>
    <s v="R1025"/>
    <x v="120"/>
    <n v="14"/>
    <s v="RB DETTOL HAND WASH SKINCARE 200ML X 24 PCH"/>
    <n v="43"/>
    <s v="RB"/>
    <s v="R1"/>
    <s v="DETTOL"/>
    <s v="02"/>
    <s v="HAND WASH"/>
    <n v="5"/>
    <m/>
    <s v="0"/>
    <s v="SKINCARE"/>
    <s v="04"/>
    <s v="200ML"/>
    <s v="0200"/>
    <s v="PCH"/>
    <n v="1"/>
    <m/>
    <n v="0"/>
    <m/>
    <m/>
    <m/>
    <n v="0"/>
    <n v="24"/>
    <s v="ID0343033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KINCARE 200ML X 24 PCH"/>
    <s v="Lama"/>
    <e v="#VALUE!"/>
    <s v="Aktif"/>
    <s v="IDR"/>
    <s v="ID03430330200"/>
    <s v="200ML"/>
    <m/>
    <m/>
    <s v="KRT"/>
    <s v="GD01"/>
    <n v="11611"/>
    <n v="11612"/>
    <m/>
    <n v="1"/>
    <m/>
  </r>
  <r>
    <s v="R1025004020010"/>
    <m/>
    <s v="HW SKINCARE 24PCH X 200ML&quot;3182542&quot;DHW11"/>
    <x v="666"/>
    <n v="0"/>
    <s v="Dettol DHW Pouch 200ml Skincare COR"/>
    <x v="4"/>
    <s v=""/>
    <n v="8993560027230"/>
    <x v="2"/>
    <s v="DETTOL HAND WASH"/>
    <s v="R1025"/>
    <x v="120"/>
    <n v="14"/>
    <s v="RB DETTOL HAND WASH SKINCARE 200ML X 24 PCH"/>
    <n v="43"/>
    <s v="RB"/>
    <s v="R1"/>
    <s v="DETTOL"/>
    <s v="02"/>
    <s v="HAND WASH"/>
    <n v="5"/>
    <m/>
    <s v="0"/>
    <s v="SKINCARE"/>
    <s v="04"/>
    <s v="200ML"/>
    <s v="0200"/>
    <s v="PCH"/>
    <n v="1"/>
    <m/>
    <n v="0"/>
    <m/>
    <m/>
    <m/>
    <n v="0"/>
    <n v="24"/>
    <n v="3034113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KINCARE 200ML X 24 PCH"/>
    <s v="Lama"/>
    <e v="#VALUE!"/>
    <s v="Aktif"/>
    <s v="IDR"/>
    <s v="30341130200"/>
    <s v="200ML"/>
    <m/>
    <m/>
    <s v="KRT"/>
    <s v="GD01"/>
    <n v="11611"/>
    <n v="11612"/>
    <m/>
    <n v="1"/>
    <m/>
  </r>
  <r>
    <s v="R1025004020011"/>
    <m/>
    <s v="HW SKINCARE 24PCH X 200ML&quot;3182542&quot;DHW11"/>
    <x v="667"/>
    <n v="0"/>
    <s v="Dettol DHW Pouch 200ML Skincare + 200ML BBL"/>
    <x v="4"/>
    <s v=""/>
    <n v="8993560027230"/>
    <x v="2"/>
    <s v="DETTOL HAND WASH"/>
    <s v="R1025"/>
    <x v="121"/>
    <n v="14"/>
    <s v="RB DETTOL HAND WASH SKINCARE 200ML X 24 PCH BANDED"/>
    <n v="50"/>
    <s v="RB"/>
    <s v="R1"/>
    <s v="DETTOL"/>
    <s v="02"/>
    <s v="HAND WASH"/>
    <n v="5"/>
    <m/>
    <s v="0"/>
    <s v="SKINCARE"/>
    <s v="04"/>
    <s v="200ML"/>
    <s v="0200"/>
    <s v="PCH"/>
    <n v="1"/>
    <s v="BANDED"/>
    <n v="1"/>
    <m/>
    <m/>
    <m/>
    <n v="0"/>
    <n v="24"/>
    <n v="3036425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KINCARE 200ML X 24 PCH BANDED"/>
    <s v="Lama"/>
    <e v="#VALUE!"/>
    <s v="Aktif"/>
    <s v="IDR"/>
    <s v="30364250200"/>
    <s v="200ML"/>
    <m/>
    <m/>
    <s v="KRT"/>
    <s v="GD01"/>
    <n v="11611"/>
    <n v="11612"/>
    <m/>
    <n v="1"/>
    <m/>
  </r>
  <r>
    <s v="R1025004020011"/>
    <m/>
    <s v="HW SKINCARE 24PCH X 200ML&quot;3182542&quot;DHW11"/>
    <x v="668"/>
    <n v="0"/>
    <s v="Dettol DHW Pouch 200ml Skincare + 50ml"/>
    <x v="4"/>
    <s v=""/>
    <n v="8993560027230"/>
    <x v="2"/>
    <s v="DETTOL HAND WASH"/>
    <s v="R1025"/>
    <x v="121"/>
    <n v="14"/>
    <s v="RB DETTOL HAND WASH SKINCARE 200ML X 24 PCH BANDED"/>
    <n v="50"/>
    <s v="RB"/>
    <s v="R1"/>
    <s v="DETTOL"/>
    <s v="02"/>
    <s v="HAND WASH"/>
    <n v="5"/>
    <m/>
    <s v="0"/>
    <s v="SKINCARE"/>
    <s v="04"/>
    <s v="200ML"/>
    <s v="0200"/>
    <s v="PCH"/>
    <n v="1"/>
    <s v="BANDED"/>
    <n v="1"/>
    <m/>
    <m/>
    <m/>
    <n v="0"/>
    <n v="24"/>
    <s v="ID0396857"/>
    <m/>
    <n v="14622.139639639638"/>
    <n v="350931.3513513513"/>
    <n v="16230.574999999999"/>
    <n v="389533.8"/>
    <n v="15980.480480480479"/>
    <n v="383531.53153153148"/>
    <n v="17738.333333333332"/>
    <n v="425720"/>
    <n v="15980.480480480479"/>
    <n v="383531.53153153148"/>
    <n v="17738.333333333332"/>
    <n v="425720"/>
    <n v="8.5000000000000034E-2"/>
    <n v="1358.3408408408413"/>
    <n v="8.5000000000000034E-2"/>
    <m/>
    <s v="RB DETTOL HAND WASH SKINCARE 200ML X 24 PCH BANDED"/>
    <s v="Lama"/>
    <e v="#VALUE!"/>
    <s v="Aktif"/>
    <s v="IDR"/>
    <s v="ID03968570200"/>
    <s v="200ML"/>
    <m/>
    <m/>
    <s v="KRT"/>
    <s v="GD01"/>
    <n v="11611"/>
    <n v="11612"/>
    <m/>
    <n v="1"/>
    <m/>
  </r>
  <r>
    <s v="R1025004024520"/>
    <m/>
    <s v="HW SKINCARE 12 X 245ML PUMP BDD&quot;3321225&quot;DHW29"/>
    <x v="669"/>
    <n v="0"/>
    <s v="DETOLIDHWSKC245G PM 12LF"/>
    <x v="5"/>
    <s v="HW SKINCARE 12PUMP X 245ML&quot;3182541&quot;DHW19"/>
    <n v="8993560027223"/>
    <x v="3"/>
    <s v="DETTOL HAND WASH"/>
    <s v="R1025"/>
    <x v="122"/>
    <n v="14"/>
    <s v="RB DETTOL HAND WASH SKINCARE 245ML X 12 PUMP"/>
    <n v="44"/>
    <s v="RB"/>
    <s v="R1"/>
    <s v="DETTOL"/>
    <s v="02"/>
    <s v="HAND WASH"/>
    <n v="5"/>
    <m/>
    <s v="0"/>
    <s v="SKINCARE"/>
    <s v="04"/>
    <s v="245ML"/>
    <s v="0245"/>
    <s v="PUMP"/>
    <n v="2"/>
    <m/>
    <n v="0"/>
    <m/>
    <m/>
    <m/>
    <n v="0"/>
    <n v="12"/>
    <n v="3182541"/>
    <m/>
    <n v="30112.636261261254"/>
    <n v="361351.63513513503"/>
    <n v="33425.026249999995"/>
    <n v="401100.31499999994"/>
    <n v="32909.984984984978"/>
    <n v="394919.81981981976"/>
    <n v="36530.083333333328"/>
    <n v="438361"/>
    <n v="32909.984984984978"/>
    <n v="394919.81981981976"/>
    <n v="36530.083333333328"/>
    <n v="438360.99999999994"/>
    <n v="8.5000000000000034E-2"/>
    <n v="2797.3487237237241"/>
    <n v="8.5000000000000034E-2"/>
    <m/>
    <s v="RB DETTOL HAND WASH SKINCARE 245ML X 12 PUMP"/>
    <s v="Lama"/>
    <e v="#VALUE!"/>
    <s v="Aktif"/>
    <s v="IDR"/>
    <s v="31825410245"/>
    <s v="245ML"/>
    <m/>
    <m/>
    <s v="KRT"/>
    <s v="GD01"/>
    <n v="11611"/>
    <n v="11612"/>
    <m/>
    <n v="1"/>
    <m/>
  </r>
  <r>
    <s v="R1025004024520"/>
    <m/>
    <s v="HW SKINCARE 12 X 245ML PUMP BDD&quot;3321225&quot;DHW29"/>
    <x v="670"/>
    <n v="0"/>
    <s v="DETOLIDDHW SKC PM 245G REX12"/>
    <x v="5"/>
    <s v=""/>
    <n v="8993560027223"/>
    <x v="3"/>
    <s v="DETTOL HAND WASH"/>
    <s v="R1025"/>
    <x v="122"/>
    <n v="14"/>
    <s v="RB DETTOL HAND WASH SKINCARE 245ML X 12 PUMP"/>
    <n v="44"/>
    <s v="RB"/>
    <s v="R1"/>
    <s v="DETTOL"/>
    <s v="02"/>
    <s v="HAND WASH"/>
    <n v="5"/>
    <m/>
    <s v="0"/>
    <s v="SKINCARE"/>
    <s v="04"/>
    <s v="245ML"/>
    <s v="0245"/>
    <s v="PUMP"/>
    <n v="2"/>
    <m/>
    <n v="0"/>
    <m/>
    <m/>
    <m/>
    <n v="0"/>
    <n v="12"/>
    <n v="3319938"/>
    <m/>
    <n v="30112.636261261254"/>
    <n v="361351.63513513503"/>
    <n v="33425.026249999995"/>
    <n v="401100.31499999994"/>
    <n v="32909.984984984978"/>
    <n v="394919.81981981976"/>
    <n v="36530.083333333328"/>
    <n v="438361"/>
    <n v="32909.984984984978"/>
    <n v="394919.81981981976"/>
    <n v="36530.083333333328"/>
    <n v="438360.99999999994"/>
    <n v="8.5000000000000034E-2"/>
    <n v="2797.3487237237241"/>
    <n v="8.5000000000000034E-2"/>
    <m/>
    <s v="RB DETTOL HAND WASH SKINCARE 245ML X 12 PUMP"/>
    <s v="Lama"/>
    <e v="#VALUE!"/>
    <s v="Aktif"/>
    <s v="IDR"/>
    <s v="33199380245"/>
    <s v="245ML"/>
    <m/>
    <m/>
    <s v="KRT"/>
    <s v="GD01"/>
    <n v="11611"/>
    <n v="11612"/>
    <m/>
    <n v="1"/>
    <m/>
  </r>
  <r>
    <s v="R1025004024520"/>
    <m/>
    <s v="HW SKINCARE 12 X 245ML PUMP BDD&quot;3321225&quot;DHW29"/>
    <x v="671"/>
    <n v="0"/>
    <s v="DETOLIDHWSKC 245G PM 12JM"/>
    <x v="5"/>
    <s v=""/>
    <n v="8993560027223"/>
    <x v="3"/>
    <s v="DETTOL HAND WASH"/>
    <s v="R1025"/>
    <x v="122"/>
    <n v="14"/>
    <s v="RB DETTOL HAND WASH SKINCARE 245ML X 12 PUMP"/>
    <n v="44"/>
    <s v="RB"/>
    <s v="R1"/>
    <s v="DETTOL"/>
    <s v="02"/>
    <s v="HAND WASH"/>
    <n v="5"/>
    <m/>
    <s v="0"/>
    <s v="SKINCARE"/>
    <s v="04"/>
    <s v="245ML"/>
    <s v="0245"/>
    <s v="PUMP"/>
    <n v="2"/>
    <m/>
    <n v="0"/>
    <m/>
    <m/>
    <m/>
    <n v="0"/>
    <n v="12"/>
    <n v="3087312"/>
    <m/>
    <n v="30112.636261261254"/>
    <n v="361351.63513513503"/>
    <n v="33425.026249999995"/>
    <n v="401100.31499999994"/>
    <n v="32909.984984984978"/>
    <n v="394919.81981981976"/>
    <n v="36530.083333333328"/>
    <n v="438361"/>
    <n v="32909.984984984978"/>
    <n v="394919.81981981976"/>
    <n v="36530.083333333328"/>
    <n v="438360.99999999994"/>
    <n v="8.5000000000000034E-2"/>
    <n v="2797.3487237237241"/>
    <n v="8.5000000000000034E-2"/>
    <m/>
    <s v="RB DETTOL HAND WASH SKINCARE 245ML X 12 PUMP"/>
    <s v="Lama"/>
    <e v="#VALUE!"/>
    <s v="Aktif"/>
    <s v="IDR"/>
    <s v="30873120245"/>
    <s v="245ML"/>
    <m/>
    <m/>
    <s v="KRT"/>
    <s v="GD01"/>
    <n v="11611"/>
    <n v="11612"/>
    <m/>
    <n v="1"/>
    <m/>
  </r>
  <r>
    <s v="R1025004024520"/>
    <m/>
    <s v="HW SKINCARE 12 X 245ML PUMP BDD&quot;3321225&quot;DHW29"/>
    <x v="672"/>
    <n v="0"/>
    <s v="DETOLIDHWSKC245G PM 12LF"/>
    <x v="5"/>
    <s v=""/>
    <n v="8993560027223"/>
    <x v="3"/>
    <s v="DETTOL HAND WASH"/>
    <s v="R1025"/>
    <x v="122"/>
    <n v="14"/>
    <s v="RB DETTOL HAND WASH SKINCARE 245ML X 12 PUMP"/>
    <n v="44"/>
    <s v="RB"/>
    <s v="R1"/>
    <s v="DETTOL"/>
    <s v="02"/>
    <s v="HAND WASH"/>
    <n v="5"/>
    <m/>
    <s v="0"/>
    <s v="SKINCARE"/>
    <s v="04"/>
    <s v="245ML"/>
    <s v="0245"/>
    <s v="PUMP"/>
    <n v="2"/>
    <m/>
    <n v="0"/>
    <m/>
    <m/>
    <m/>
    <n v="0"/>
    <n v="12"/>
    <n v="3169688"/>
    <m/>
    <n v="30112.636261261254"/>
    <n v="361351.63513513503"/>
    <n v="33425.026249999995"/>
    <n v="401100.31499999994"/>
    <n v="32909.984984984978"/>
    <n v="394919.81981981976"/>
    <n v="36530.083333333328"/>
    <n v="438361"/>
    <n v="32909.984984984978"/>
    <n v="394919.81981981976"/>
    <n v="36530.083333333328"/>
    <n v="438360.99999999994"/>
    <n v="8.5000000000000034E-2"/>
    <n v="2797.3487237237241"/>
    <n v="8.5000000000000034E-2"/>
    <m/>
    <s v="RB DETTOL HAND WASH SKINCARE 245ML X 12 PUMP"/>
    <s v="Lama"/>
    <e v="#VALUE!"/>
    <s v="Aktif"/>
    <s v="IDR"/>
    <s v="31696880245"/>
    <s v="245ML"/>
    <m/>
    <m/>
    <s v="KRT"/>
    <s v="GD01"/>
    <n v="11611"/>
    <n v="11612"/>
    <m/>
    <n v="1"/>
    <m/>
  </r>
  <r>
    <s v="R1025004024520"/>
    <m/>
    <s v="HW SKINCARE 12 X 245ML PUMP BDD&quot;3321225&quot;DHW29"/>
    <x v="673"/>
    <n v="0"/>
    <s v="Dettol DHW Pump 250ml Skincare"/>
    <x v="5"/>
    <s v=""/>
    <n v="8993560027223"/>
    <x v="3"/>
    <s v="DETTOL HAND WASH"/>
    <s v="R1025"/>
    <x v="122"/>
    <n v="14"/>
    <s v="RB DETTOL HAND WASH SKINCARE 245ML X 12 PUMP"/>
    <n v="44"/>
    <s v="RB"/>
    <s v="R1"/>
    <s v="DETTOL"/>
    <s v="02"/>
    <s v="HAND WASH"/>
    <n v="5"/>
    <m/>
    <s v="0"/>
    <s v="SKINCARE"/>
    <s v="04"/>
    <s v="245ML"/>
    <s v="0245"/>
    <s v="PUMP"/>
    <n v="2"/>
    <m/>
    <n v="0"/>
    <m/>
    <m/>
    <m/>
    <n v="0"/>
    <n v="12"/>
    <s v="ID0343036"/>
    <m/>
    <n v="30112.636261261254"/>
    <n v="361351.63513513503"/>
    <n v="33425.026249999995"/>
    <n v="401100.31499999994"/>
    <n v="32909.984984984978"/>
    <n v="394919.81981981976"/>
    <n v="36530.083333333328"/>
    <n v="438361"/>
    <n v="32909.984984984978"/>
    <n v="394919.81981981976"/>
    <n v="36530.083333333328"/>
    <n v="438360.99999999994"/>
    <n v="8.5000000000000034E-2"/>
    <n v="2797.3487237237241"/>
    <n v="8.5000000000000034E-2"/>
    <m/>
    <s v="RB DETTOL HAND WASH SKINCARE 245ML X 12 PUMP"/>
    <s v="Lama"/>
    <e v="#VALUE!"/>
    <s v="Aktif"/>
    <s v="IDR"/>
    <s v="ID03430360245"/>
    <s v="245ML"/>
    <m/>
    <m/>
    <s v="KRT"/>
    <s v="GD01"/>
    <n v="11611"/>
    <n v="11612"/>
    <m/>
    <n v="1"/>
    <m/>
  </r>
  <r>
    <s v="R1025004024521"/>
    <m/>
    <s v="HW SKINCARE 12 X 245ML PUMP BDD&quot;3321225&quot;DHW29"/>
    <x v="674"/>
    <n v="0"/>
    <s v="DETOLIDHW SKC 245+SKC 200X12"/>
    <x v="5"/>
    <s v="HW SKINCARE 12 X 245ML PUMP BDD&quot;3321225&quot;DHW29"/>
    <n v="8993560027223"/>
    <x v="3"/>
    <s v="DETTOL HAND WASH"/>
    <s v="R1025"/>
    <x v="123"/>
    <n v="14"/>
    <s v="RB DETTOL HAND WASH SKINCARE 245ML X 12 PUMP BANDED"/>
    <n v="51"/>
    <s v="RB"/>
    <s v="R1"/>
    <s v="DETTOL"/>
    <s v="02"/>
    <s v="HAND WASH"/>
    <n v="5"/>
    <m/>
    <s v="0"/>
    <s v="SKINCARE"/>
    <s v="04"/>
    <s v="245ML"/>
    <s v="0245"/>
    <s v="PUMP"/>
    <n v="2"/>
    <s v="BANDED"/>
    <n v="1"/>
    <m/>
    <m/>
    <m/>
    <n v="0"/>
    <n v="12"/>
    <n v="3321225"/>
    <m/>
    <n v="30112.636261261254"/>
    <n v="361351.63513513503"/>
    <n v="33425.026249999995"/>
    <n v="401100.31499999994"/>
    <n v="32909.984984984978"/>
    <n v="394919.81981981976"/>
    <n v="36530.083333333328"/>
    <n v="438361"/>
    <n v="32909.984984984978"/>
    <n v="394919.81981981976"/>
    <n v="36530.083333333328"/>
    <n v="438360.99999999994"/>
    <n v="8.5000000000000034E-2"/>
    <n v="2797.3487237237241"/>
    <n v="8.5000000000000034E-2"/>
    <m/>
    <s v="RB DETTOL HAND WASH SKINCARE 245ML X 12 PUMP BANDED"/>
    <s v="Lama"/>
    <e v="#VALUE!"/>
    <s v="Aktif"/>
    <s v="IDR"/>
    <s v="33212250245"/>
    <s v="245ML"/>
    <m/>
    <m/>
    <s v="KRT"/>
    <s v="GD01"/>
    <n v="11611"/>
    <n v="11612"/>
    <m/>
    <n v="1"/>
    <m/>
  </r>
  <r>
    <s v="R1025004024521"/>
    <m/>
    <s v="HW SKINCARE 12 X 245ML PUMP BDD&quot;3321225&quot;DHW29"/>
    <x v="675"/>
    <n v="0"/>
    <s v="Dettol DHW Pump 250ml Skincare + 10 Wipes"/>
    <x v="5"/>
    <s v=""/>
    <n v="8993560027223"/>
    <x v="3"/>
    <s v="DETTOL HAND WASH"/>
    <s v="R1025"/>
    <x v="123"/>
    <n v="14"/>
    <s v="RB DETTOL HAND WASH SKINCARE 245ML X 12 PUMP BANDED"/>
    <n v="51"/>
    <s v="RB"/>
    <s v="R1"/>
    <s v="DETTOL"/>
    <s v="02"/>
    <s v="HAND WASH"/>
    <n v="5"/>
    <m/>
    <s v="0"/>
    <s v="SKINCARE"/>
    <s v="04"/>
    <s v="245ML"/>
    <s v="0245"/>
    <s v="PUMP"/>
    <n v="2"/>
    <s v="BANDED"/>
    <n v="1"/>
    <m/>
    <m/>
    <m/>
    <n v="0"/>
    <n v="12"/>
    <s v="ID8096557"/>
    <m/>
    <n v="30112.636261261254"/>
    <n v="361351.63513513503"/>
    <n v="33425.026249999995"/>
    <n v="401100.31499999994"/>
    <n v="32909.984984984978"/>
    <n v="394919.81981981976"/>
    <n v="36530.083333333328"/>
    <n v="438361"/>
    <n v="32909.984984984978"/>
    <n v="394919.81981981976"/>
    <n v="36530.083333333328"/>
    <n v="438360.99999999994"/>
    <n v="8.5000000000000034E-2"/>
    <n v="2797.3487237237241"/>
    <n v="8.5000000000000034E-2"/>
    <m/>
    <s v="RB DETTOL HAND WASH SKINCARE 245ML X 12 PUMP BANDED"/>
    <s v="Lama"/>
    <e v="#VALUE!"/>
    <s v="Aktif"/>
    <s v="IDR"/>
    <s v="ID80965570245"/>
    <s v="245ML"/>
    <m/>
    <m/>
    <s v="KRT"/>
    <s v="GD01"/>
    <n v="11611"/>
    <n v="11612"/>
    <m/>
    <n v="1"/>
    <m/>
  </r>
  <r>
    <s v="R1025004024521"/>
    <m/>
    <s v="HW SKINCARE 12 X 245ML PUMP BDD&quot;3321225&quot;DHW29"/>
    <x v="676"/>
    <n v="0"/>
    <s v="Dettol DHW Pump 250ml Skincare + Pouch 200ml"/>
    <x v="5"/>
    <s v=""/>
    <n v="8993560027223"/>
    <x v="3"/>
    <s v="DETTOL HAND WASH"/>
    <s v="R1025"/>
    <x v="123"/>
    <n v="14"/>
    <s v="RB DETTOL HAND WASH SKINCARE 245ML X 12 PUMP BANDED"/>
    <n v="51"/>
    <s v="RB"/>
    <s v="R1"/>
    <s v="DETTOL"/>
    <s v="02"/>
    <s v="HAND WASH"/>
    <n v="5"/>
    <m/>
    <s v="0"/>
    <s v="SKINCARE"/>
    <s v="04"/>
    <s v="245ML"/>
    <s v="0245"/>
    <s v="PUMP"/>
    <n v="2"/>
    <s v="BANDED"/>
    <n v="1"/>
    <m/>
    <m/>
    <m/>
    <n v="0"/>
    <n v="12"/>
    <s v="ID0284334"/>
    <m/>
    <n v="30112.636261261254"/>
    <n v="361351.63513513503"/>
    <n v="33425.026249999995"/>
    <n v="401100.31499999994"/>
    <n v="32909.984984984978"/>
    <n v="394919.81981981976"/>
    <n v="36530.083333333328"/>
    <n v="438361"/>
    <n v="32909.984984984978"/>
    <n v="394919.81981981976"/>
    <n v="36530.083333333328"/>
    <n v="438360.99999999994"/>
    <n v="8.5000000000000034E-2"/>
    <n v="2797.3487237237241"/>
    <n v="8.5000000000000034E-2"/>
    <m/>
    <s v="RB DETTOL HAND WASH SKINCARE 245ML X 12 PUMP BANDED"/>
    <s v="Lama"/>
    <e v="#VALUE!"/>
    <s v="Aktif"/>
    <s v="IDR"/>
    <s v="ID02843340245"/>
    <s v="245ML"/>
    <m/>
    <m/>
    <s v="KRT"/>
    <s v="GD01"/>
    <n v="11611"/>
    <n v="11612"/>
    <m/>
    <n v="1"/>
    <m/>
  </r>
  <r>
    <s v="R1025003024520"/>
    <m/>
    <s v="HW SENSITIVE 12PUMP X 245ML&quot;3182539&quot;DHW18"/>
    <x v="677"/>
    <n v="0"/>
    <s v="HW SENSITIVE 12PUMP X 245ML&quot;3182539&quot;DHW18"/>
    <x v="5"/>
    <m/>
    <m/>
    <x v="3"/>
    <s v="DETTOL HAND WASH"/>
    <s v="R1025"/>
    <x v="124"/>
    <n v="14"/>
    <s v="RB DETTOL HAND WASH SENSITIVE 245ML X 12 PUMP"/>
    <n v="45"/>
    <s v="RB"/>
    <s v="R1"/>
    <s v="DETTOL"/>
    <s v="02"/>
    <s v="HAND WASH"/>
    <n v="5"/>
    <m/>
    <s v="0"/>
    <s v="SENSITIVE"/>
    <s v="03"/>
    <s v="245ML"/>
    <s v="0245"/>
    <s v="PUMP"/>
    <n v="2"/>
    <m/>
    <n v="0"/>
    <m/>
    <m/>
    <m/>
    <n v="0"/>
    <n v="12"/>
    <n v="3182539"/>
    <m/>
    <n v="30112.65"/>
    <n v="361351.80000000005"/>
    <n v="33425.041500000007"/>
    <n v="401100.49800000008"/>
    <n v="32910"/>
    <n v="394920"/>
    <n v="36530.100000000006"/>
    <n v="438361.2"/>
    <n v="32910"/>
    <n v="394920"/>
    <n v="36530.100000000006"/>
    <n v="438361.20000000007"/>
    <n v="8.4999999999999951E-2"/>
    <n v="2797.3499999999985"/>
    <n v="8.4999999999999951E-2"/>
    <m/>
    <n v="0"/>
    <s v="Lama"/>
    <s v="Sama"/>
    <m/>
    <s v="IDR"/>
    <s v="31825390245"/>
    <s v="245ML"/>
    <m/>
    <m/>
    <s v="KRT"/>
    <s v="GD01"/>
    <n v="11611"/>
    <n v="11612"/>
    <m/>
    <n v="1"/>
    <m/>
  </r>
  <r>
    <s v="R1025003024520"/>
    <m/>
    <m/>
    <x v="678"/>
    <n v="20010010100010"/>
    <m/>
    <x v="7"/>
    <m/>
    <m/>
    <x v="3"/>
    <s v="DETTOL HAND WASH"/>
    <s v="R1025"/>
    <x v="124"/>
    <n v="14"/>
    <s v="DETTOL HAND WASH SENSITIVE 245ML X PUMP"/>
    <n v="39"/>
    <m/>
    <s v="R1"/>
    <s v="DETTOL"/>
    <s v="02"/>
    <s v="HAND WASH"/>
    <n v="5"/>
    <m/>
    <s v="0"/>
    <s v="SENSITIVE"/>
    <s v="03"/>
    <s v="245ML"/>
    <s v="0245"/>
    <s v="PUMP"/>
    <n v="2"/>
    <m/>
    <n v="0"/>
    <m/>
    <m/>
    <m/>
    <n v="0"/>
    <n v="0"/>
    <n v="3087320"/>
    <m/>
    <n v="0"/>
    <n v="0"/>
    <n v="0"/>
    <n v="0"/>
    <m/>
    <n v="0"/>
    <n v="0"/>
    <n v="0"/>
    <m/>
    <n v="0"/>
    <n v="0"/>
    <n v="0"/>
    <e v="#DIV/0!"/>
    <n v="0"/>
    <e v="#DIV/0!"/>
    <m/>
    <n v="0"/>
    <s v="Lama"/>
    <s v="Sama"/>
    <m/>
    <s v="IDR"/>
    <s v="30873200245"/>
    <s v="245ML"/>
    <m/>
    <m/>
    <s v="KRT"/>
    <s v="GD01"/>
    <n v="11611"/>
    <n v="11612"/>
    <m/>
    <n v="1"/>
    <m/>
  </r>
  <r>
    <s v="R1026100030020"/>
    <m/>
    <s v="DTL PLASTER ANTISEPTIK 6 X BOX &quot;3315035&quot;DP01"/>
    <x v="679"/>
    <n v="0"/>
    <s v="DETOLIDPLAS REGULAR 10SX30X6"/>
    <x v="6"/>
    <s v="DTL PLASTER ANTISEPTIK 6 X BOX &quot;3315035&quot;DP01"/>
    <n v="8993560157517"/>
    <x v="4"/>
    <s v="DETTOL PLASTIK"/>
    <s v="R1026"/>
    <x v="125"/>
    <n v="14"/>
    <s v="RB DETTOL PLASTIK ANTISEPTIK 300S X 6 BOX"/>
    <n v="41"/>
    <s v="RB"/>
    <s v="R1"/>
    <s v="DETTOL"/>
    <s v="02"/>
    <s v="PLASTIK"/>
    <n v="6"/>
    <s v="ANTISEPTIK"/>
    <s v="1"/>
    <m/>
    <s v="00"/>
    <s v="300S"/>
    <s v="0300"/>
    <s v="BOX"/>
    <n v="2"/>
    <m/>
    <n v="0"/>
    <m/>
    <m/>
    <m/>
    <n v="0"/>
    <n v="6"/>
    <n v="3315035"/>
    <m/>
    <n v="146143.79999999999"/>
    <n v="876862.79999999993"/>
    <n v="162219.61799999999"/>
    <n v="973317.70799999998"/>
    <n v="159720"/>
    <n v="958320"/>
    <n v="177289.2"/>
    <n v="1063735.2000000002"/>
    <n v="159720"/>
    <n v="958320"/>
    <n v="177289.2"/>
    <n v="1063735.2000000002"/>
    <n v="8.5000000000000075E-2"/>
    <n v="13576.200000000012"/>
    <n v="8.5000000000000075E-2"/>
    <m/>
    <s v="RB DETTOL PLASTIK ANTISEPTIK 300S X 6 BOX"/>
    <s v="Lama"/>
    <e v="#VALUE!"/>
    <s v="Aktif"/>
    <s v="IDR"/>
    <s v="33150350300"/>
    <s v="300S"/>
    <m/>
    <m/>
    <s v="KRT"/>
    <s v="GD01"/>
    <n v="11611"/>
    <n v="11612"/>
    <m/>
    <n v="1"/>
    <m/>
  </r>
  <r>
    <s v="R1026101010010"/>
    <m/>
    <s v="DTL PLASTER WF ANTISEPTK 100S 36 JAR&quot;3315036&quot;DP02"/>
    <x v="680"/>
    <n v="0"/>
    <s v="DETOLIDPLAS WTRPROOF 100SX36"/>
    <x v="2"/>
    <s v="DTL PLASTER WF ANTISEPTK 100S 36 JAR&quot;3315036&quot;DP02"/>
    <n v="8993560157531"/>
    <x v="5"/>
    <s v="DETTOL PLASTIK"/>
    <s v="R1026"/>
    <x v="126"/>
    <n v="14"/>
    <s v="RB DETTOL PLASTIK ANTISEPTIK WATERPROOF 100S X 36 JAR"/>
    <n v="53"/>
    <s v="RB"/>
    <s v="R1"/>
    <s v="DETTOL"/>
    <s v="02"/>
    <s v="PLASTIK"/>
    <n v="6"/>
    <s v="ANTISEPTIK"/>
    <s v="1"/>
    <s v="WATERPROOF"/>
    <s v="01"/>
    <s v="100S"/>
    <s v="0100"/>
    <s v="JAR"/>
    <n v="1"/>
    <m/>
    <n v="0"/>
    <m/>
    <m/>
    <m/>
    <n v="0"/>
    <n v="36"/>
    <n v="3315036"/>
    <m/>
    <n v="35970.479999999996"/>
    <n v="1294937.2799999998"/>
    <n v="39927.232799999998"/>
    <n v="1437380.3807999999"/>
    <n v="39312"/>
    <n v="1415232"/>
    <n v="43636.320000000007"/>
    <n v="1570907.5200000003"/>
    <n v="39312"/>
    <n v="1415232"/>
    <n v="43636.320000000007"/>
    <n v="1570907.5200000003"/>
    <n v="8.5000000000000103E-2"/>
    <n v="3341.5200000000041"/>
    <n v="8.5000000000000103E-2"/>
    <m/>
    <s v="RB DETTOL PLASTIK ANTISEPTIK WATERPROOF 100S X 36 JAR"/>
    <s v="Lama"/>
    <e v="#VALUE!"/>
    <s v="Aktif"/>
    <s v="IDR"/>
    <s v="33150360100"/>
    <s v="100S"/>
    <m/>
    <m/>
    <s v="KRT"/>
    <s v="GD01"/>
    <n v="11611"/>
    <n v="11612"/>
    <m/>
    <n v="1"/>
    <m/>
  </r>
  <r>
    <s v="R1026101030020"/>
    <m/>
    <s v="DTL PLASTER WF ANTISEPTIK 6 X BOX &quot;3315034&quot;DP03"/>
    <x v="681"/>
    <n v="0"/>
    <s v="DETOLIDPLS WTRPROOF 10SX30X6"/>
    <x v="6"/>
    <s v="DTL PLASTER WF ANTISEPTIK 6 X BOX &quot;3315034&quot;DP03"/>
    <n v="8993560157524"/>
    <x v="4"/>
    <s v="DETTOL PLASTIK"/>
    <s v="R1026"/>
    <x v="127"/>
    <n v="14"/>
    <s v="RB DETTOL PLASTIK ANTISEPTIK WATERPROOF 300S X 6 BOX"/>
    <n v="52"/>
    <s v="RB"/>
    <s v="R1"/>
    <s v="DETTOL"/>
    <s v="02"/>
    <s v="PLASTIK"/>
    <n v="6"/>
    <s v="ANTISEPTIK"/>
    <s v="1"/>
    <s v="WATERPROOF"/>
    <s v="01"/>
    <s v="300S"/>
    <s v="0300"/>
    <s v="BOX"/>
    <n v="2"/>
    <m/>
    <n v="0"/>
    <m/>
    <m/>
    <m/>
    <n v="0"/>
    <n v="6"/>
    <n v="3315034"/>
    <m/>
    <n v="201620.25"/>
    <n v="1209721.5"/>
    <n v="223798.47750000001"/>
    <n v="1342790.8650000002"/>
    <n v="220350"/>
    <n v="1322100"/>
    <n v="244588.50000000003"/>
    <n v="1467531.0000000002"/>
    <n v="220350"/>
    <n v="1322100"/>
    <n v="244588.50000000003"/>
    <n v="1467531.0000000002"/>
    <n v="8.5000000000000006E-2"/>
    <n v="18729.75"/>
    <n v="8.5000000000000006E-2"/>
    <m/>
    <s v="RB DETTOL PLASTIK ANTISEPTIK WATERPROOF 300S X 6 BOX"/>
    <s v="Lama"/>
    <e v="#VALUE!"/>
    <s v="Aktif"/>
    <s v="IDR"/>
    <s v="33150340300"/>
    <s v="300S"/>
    <m/>
    <m/>
    <s v="KRT"/>
    <s v="GD01"/>
    <n v="11611"/>
    <n v="11612"/>
    <m/>
    <n v="1"/>
    <m/>
  </r>
  <r>
    <s v="R1027101001010"/>
    <m/>
    <s v="STYLES WIPES ORIGINAL 40PCS X 10'S&quot;3054867&quot;DSW01"/>
    <x v="682"/>
    <n v="0"/>
    <s v="DETOLIDSTYLES WIPES ORI 10S"/>
    <x v="8"/>
    <s v="STYLES WIPES ORIGINAL 40PCS X 10'S&quot;3054867&quot;DSW01"/>
    <n v="8993560027537"/>
    <x v="0"/>
    <s v="DETTOL WIPES"/>
    <s v="R1027"/>
    <x v="128"/>
    <n v="14"/>
    <s v="RB DETTOL WIPES STYLE ORIGINAL 10S X 40 PCS"/>
    <n v="43"/>
    <s v="RB"/>
    <s v="R1"/>
    <s v="DETTOL"/>
    <s v="02"/>
    <s v="WIPES"/>
    <n v="7"/>
    <s v="STYLE"/>
    <s v="1"/>
    <s v="ORIGINAL"/>
    <s v="01"/>
    <s v="10S"/>
    <s v="0010"/>
    <s v="PCS"/>
    <n v="1"/>
    <m/>
    <n v="0"/>
    <m/>
    <m/>
    <m/>
    <n v="0"/>
    <n v="40"/>
    <n v="3054867"/>
    <m/>
    <n v="9280.8827437499986"/>
    <n v="371235.30974999996"/>
    <n v="10301.7798455625"/>
    <n v="412071.1938225"/>
    <n v="10143.041249999998"/>
    <n v="405721.64999999991"/>
    <n v="11258.775787499999"/>
    <n v="450351.03149999992"/>
    <n v="10143.041249999998"/>
    <n v="405721.64999999991"/>
    <n v="11258.775787499999"/>
    <n v="450351.03149999992"/>
    <n v="8.4999999999999992E-2"/>
    <n v="862.15850624999985"/>
    <n v="8.4999999999999992E-2"/>
    <m/>
    <s v="RB DETTOL WIPES STYLE ORIGINAL 10S X 40 PCS"/>
    <s v="Lama"/>
    <e v="#VALUE!"/>
    <s v="Aktif"/>
    <s v="IDR"/>
    <s v="30548670010"/>
    <s v="10S"/>
    <m/>
    <m/>
    <s v="KRT"/>
    <s v="GD01"/>
    <n v="11611"/>
    <n v="11612"/>
    <m/>
    <n v="1"/>
    <m/>
  </r>
  <r>
    <s v="R1027101005010"/>
    <m/>
    <s v="STYLES WIPES ORIGINAL 24PCS X 50'S&quot;3054871&quot;DSW04"/>
    <x v="683"/>
    <n v="0"/>
    <s v="DETOLIDSTYLES WIPES ORI 50S"/>
    <x v="4"/>
    <s v="STYLES WIPES ORIGINAL 24PCS X 50'S&quot;3054871&quot;DSW04"/>
    <n v="8993560027544"/>
    <x v="0"/>
    <s v="DETTOL WIPES"/>
    <s v="R1027"/>
    <x v="129"/>
    <n v="14"/>
    <s v="RB DETTOL WIPES STYLE ORIGINAL 50S X 24 PCS"/>
    <n v="43"/>
    <s v="RB"/>
    <s v="R1"/>
    <s v="DETTOL"/>
    <s v="02"/>
    <s v="WIPES"/>
    <n v="7"/>
    <s v="STYLE"/>
    <s v="1"/>
    <s v="ORIGINAL"/>
    <s v="01"/>
    <s v="50S"/>
    <s v="0050"/>
    <s v="PCS"/>
    <n v="1"/>
    <m/>
    <n v="0"/>
    <m/>
    <m/>
    <m/>
    <n v="0"/>
    <n v="24"/>
    <n v="3054871"/>
    <m/>
    <n v="32297.517499999994"/>
    <n v="775140.41999999993"/>
    <n v="35850.244424999997"/>
    <n v="860405.86620000005"/>
    <n v="35297.833333333328"/>
    <n v="847147.99999999988"/>
    <n v="39180.595000000001"/>
    <n v="940334.27999999991"/>
    <n v="35297.833333333328"/>
    <n v="847147.99999999988"/>
    <n v="39180.595000000001"/>
    <n v="940334.28"/>
    <n v="8.5000000000000034E-2"/>
    <n v="3000.315833333334"/>
    <n v="8.5000000000000034E-2"/>
    <m/>
    <s v="RB DETTOL WIPES STYLE ORIGINAL 50S X 24 PCS"/>
    <s v="Lama"/>
    <e v="#VALUE!"/>
    <s v="Aktif"/>
    <s v="IDR"/>
    <s v="30548710050"/>
    <s v="50S"/>
    <m/>
    <m/>
    <s v="KRT"/>
    <s v="GD01"/>
    <n v="11611"/>
    <n v="11612"/>
    <m/>
    <n v="1"/>
    <m/>
  </r>
  <r>
    <s v="R1027102001010"/>
    <m/>
    <s v="STYLES WIPES SENSITIVE 40PCS X 10'S&quot;3054868&quot;DSW02"/>
    <x v="684"/>
    <n v="0"/>
    <s v="DETOLIDSTYLES WIPES SENS 10S"/>
    <x v="8"/>
    <s v="STYLES WIPES SENSITIVE 40PCS X 10'S&quot;3054868&quot;DSW02"/>
    <n v="8993560027629"/>
    <x v="0"/>
    <s v="DETTOL WIPES"/>
    <s v="R1027"/>
    <x v="130"/>
    <n v="14"/>
    <s v="RB DETTOL WIPES STYLE SENSITIVE 10S X 40 PCS"/>
    <n v="44"/>
    <s v="RB"/>
    <s v="R1"/>
    <s v="DETTOL"/>
    <s v="02"/>
    <s v="WIPES"/>
    <n v="7"/>
    <s v="STYLE"/>
    <s v="1"/>
    <s v="SENSITIVE"/>
    <s v="02"/>
    <s v="10S"/>
    <s v="0010"/>
    <s v="PCS"/>
    <n v="1"/>
    <m/>
    <n v="0"/>
    <m/>
    <m/>
    <m/>
    <n v="0"/>
    <n v="40"/>
    <n v="3054868"/>
    <m/>
    <n v="9280.8827437499986"/>
    <n v="371235.30974999996"/>
    <n v="10301.7798455625"/>
    <n v="412071.1938225"/>
    <n v="10143.041249999998"/>
    <n v="405721.64999999991"/>
    <n v="11258.775787499999"/>
    <n v="450351.03149999992"/>
    <n v="10143.041249999998"/>
    <n v="405721.64999999991"/>
    <n v="11258.775787499999"/>
    <n v="450351.03149999992"/>
    <n v="8.4999999999999992E-2"/>
    <n v="862.15850624999985"/>
    <n v="8.4999999999999992E-2"/>
    <m/>
    <s v="RB DETTOL WIPES STYLE SENSITIVE 10S X 40 PCS"/>
    <s v="Lama"/>
    <e v="#VALUE!"/>
    <s v="Aktif"/>
    <s v="IDR"/>
    <s v="30548680010"/>
    <s v="10S"/>
    <m/>
    <m/>
    <s v="KRT"/>
    <s v="GD01"/>
    <n v="11611"/>
    <n v="11612"/>
    <m/>
    <n v="1"/>
    <m/>
  </r>
  <r>
    <s v="R1027102001010"/>
    <m/>
    <s v="STYLES WIPES SENSITIVE 40PCS X 10'S&quot;3054868&quot;DSW02"/>
    <x v="685"/>
    <n v="0"/>
    <s v="DETOLIDDETOLIDWIPES 10S"/>
    <x v="8"/>
    <s v=""/>
    <n v="8993560027629"/>
    <x v="0"/>
    <s v="DETTOL WIPES"/>
    <s v="R1027"/>
    <x v="130"/>
    <n v="14"/>
    <s v="RB DETTOL WIPES STYLE SENSITIVE 10S X 40 PCS"/>
    <n v="44"/>
    <s v="RB"/>
    <s v="R1"/>
    <s v="DETTOL"/>
    <s v="02"/>
    <s v="WIPES"/>
    <n v="7"/>
    <s v="STYLE"/>
    <s v="1"/>
    <s v="SENSITIVE"/>
    <s v="02"/>
    <s v="10S"/>
    <s v="0010"/>
    <s v="PCS"/>
    <n v="1"/>
    <m/>
    <n v="0"/>
    <m/>
    <m/>
    <m/>
    <n v="0"/>
    <n v="40"/>
    <s v="ID8024116"/>
    <m/>
    <n v="9280.8827437499986"/>
    <n v="371235.30974999996"/>
    <n v="10301.7798455625"/>
    <n v="412071.1938225"/>
    <n v="10143.041249999998"/>
    <n v="405721.64999999991"/>
    <n v="11258.775787499999"/>
    <n v="450351.03149999992"/>
    <n v="10143.041249999998"/>
    <n v="405721.64999999991"/>
    <n v="11258.775787499999"/>
    <n v="450351.03149999992"/>
    <n v="8.4999999999999992E-2"/>
    <n v="862.15850624999985"/>
    <n v="8.4999999999999992E-2"/>
    <m/>
    <s v="RB DETTOL WIPES STYLE SENSITIVE 10S X 40 PCS"/>
    <s v="Lama"/>
    <e v="#VALUE!"/>
    <s v="Aktif"/>
    <s v="IDR"/>
    <s v="ID80241160010"/>
    <s v="10S"/>
    <m/>
    <m/>
    <s v="KRT"/>
    <s v="GD01"/>
    <n v="11611"/>
    <n v="11612"/>
    <m/>
    <n v="1"/>
    <m/>
  </r>
  <r>
    <s v="R1027102001010"/>
    <m/>
    <s v="STYLES WIPES SENSITIVE 40PCS X 10'S&quot;3054868&quot;DSW02"/>
    <x v="686"/>
    <n v="0"/>
    <s v="DETOLIDSENS WIPE 10S B2G1X20"/>
    <x v="8"/>
    <s v=""/>
    <n v="8993560027629"/>
    <x v="0"/>
    <s v="DETTOL WIPES"/>
    <s v="R1027"/>
    <x v="130"/>
    <n v="14"/>
    <s v="RB DETTOL WIPES STYLE SENSITIVE 10S X 40 PCS"/>
    <n v="44"/>
    <s v="RB"/>
    <s v="R1"/>
    <s v="DETTOL"/>
    <s v="02"/>
    <s v="WIPES"/>
    <n v="7"/>
    <s v="STYLE"/>
    <s v="1"/>
    <s v="SENSITIVE"/>
    <s v="02"/>
    <s v="10S"/>
    <s v="0010"/>
    <s v="PCS"/>
    <n v="1"/>
    <m/>
    <n v="0"/>
    <m/>
    <m/>
    <m/>
    <n v="0"/>
    <n v="40"/>
    <n v="3197890"/>
    <m/>
    <n v="9280.8827437499986"/>
    <n v="371235.30974999996"/>
    <n v="10301.7798455625"/>
    <n v="412071.1938225"/>
    <n v="10143.041249999998"/>
    <n v="405721.64999999991"/>
    <n v="11258.775787499999"/>
    <n v="450351.03149999992"/>
    <n v="10143.041249999998"/>
    <n v="405721.64999999991"/>
    <n v="11258.775787499999"/>
    <n v="450351.03149999992"/>
    <n v="8.4999999999999992E-2"/>
    <n v="862.15850624999985"/>
    <n v="8.4999999999999992E-2"/>
    <m/>
    <s v="RB DETTOL WIPES STYLE SENSITIVE 10S X 40 PCS"/>
    <s v="Lama"/>
    <e v="#VALUE!"/>
    <s v="Aktif"/>
    <s v="IDR"/>
    <s v="31978900010"/>
    <s v="10S"/>
    <m/>
    <m/>
    <s v="KRT"/>
    <s v="GD01"/>
    <n v="11611"/>
    <n v="11612"/>
    <m/>
    <n v="1"/>
    <m/>
  </r>
  <r>
    <s v="R1027102001010"/>
    <m/>
    <s v="STYLES WIPES SENSITIVE 40PCS X 10'S&quot;3054868&quot;DSW02"/>
    <x v="687"/>
    <n v="0"/>
    <s v="Dettol Wipes 10pcs"/>
    <x v="8"/>
    <s v=""/>
    <n v="8993560027629"/>
    <x v="0"/>
    <s v="DETTOL WIPES"/>
    <s v="R1027"/>
    <x v="130"/>
    <n v="14"/>
    <s v="RB DETTOL WIPES STYLE SENSITIVE 10S X 40 PCS"/>
    <n v="44"/>
    <s v="RB"/>
    <s v="R1"/>
    <s v="DETTOL"/>
    <s v="02"/>
    <s v="WIPES"/>
    <n v="7"/>
    <s v="STYLE"/>
    <s v="1"/>
    <s v="SENSITIVE"/>
    <s v="02"/>
    <s v="10S"/>
    <s v="0010"/>
    <s v="PCS"/>
    <n v="1"/>
    <m/>
    <n v="0"/>
    <m/>
    <m/>
    <m/>
    <n v="0"/>
    <n v="40"/>
    <n v="8024116"/>
    <m/>
    <n v="9280.8827437499986"/>
    <n v="371235.30974999996"/>
    <n v="10301.7798455625"/>
    <n v="412071.1938225"/>
    <n v="10143.041249999998"/>
    <n v="405721.64999999991"/>
    <n v="11258.775787499999"/>
    <n v="450351.03149999992"/>
    <n v="10143.041249999998"/>
    <n v="405721.64999999991"/>
    <n v="11258.775787499999"/>
    <n v="450351.03149999992"/>
    <n v="8.4999999999999992E-2"/>
    <n v="862.15850624999985"/>
    <n v="8.4999999999999992E-2"/>
    <m/>
    <s v="RB DETTOL WIPES STYLE SENSITIVE 10S X 40 PCS"/>
    <s v="Lama"/>
    <e v="#VALUE!"/>
    <s v="Aktif"/>
    <s v="IDR"/>
    <s v="80241160010"/>
    <s v="10S"/>
    <m/>
    <m/>
    <s v="KRT"/>
    <s v="GD01"/>
    <n v="11611"/>
    <n v="11612"/>
    <m/>
    <n v="1"/>
    <m/>
  </r>
  <r>
    <s v="R1027102001010"/>
    <m/>
    <s v="STYLES WIPES SENSITIVE 40PCS X 10'S&quot;3054868&quot;DSW02"/>
    <x v="688"/>
    <n v="0"/>
    <s v="Dettol Wipes 10pcs 2+1"/>
    <x v="8"/>
    <s v=""/>
    <n v="8993560027629"/>
    <x v="0"/>
    <s v="DETTOL WIPES"/>
    <s v="R1027"/>
    <x v="130"/>
    <n v="14"/>
    <s v="RB DETTOL WIPES STYLE SENSITIVE 10S X 40 PCS"/>
    <n v="44"/>
    <s v="RB"/>
    <s v="R1"/>
    <s v="DETTOL"/>
    <s v="02"/>
    <s v="WIPES"/>
    <n v="7"/>
    <s v="STYLE"/>
    <s v="1"/>
    <s v="SENSITIVE"/>
    <s v="02"/>
    <s v="10S"/>
    <s v="0010"/>
    <s v="PCS"/>
    <n v="1"/>
    <m/>
    <n v="0"/>
    <m/>
    <m/>
    <m/>
    <n v="0"/>
    <n v="40"/>
    <s v="ID8083928"/>
    <m/>
    <n v="9280.8827437499986"/>
    <n v="371235.30974999996"/>
    <n v="10301.7798455625"/>
    <n v="412071.1938225"/>
    <n v="10143.041249999998"/>
    <n v="405721.64999999991"/>
    <n v="11258.775787499999"/>
    <n v="450351.03149999992"/>
    <n v="10143.041249999998"/>
    <n v="405721.64999999991"/>
    <n v="11258.775787499999"/>
    <n v="450351.03149999992"/>
    <n v="8.4999999999999992E-2"/>
    <n v="862.15850624999985"/>
    <n v="8.4999999999999992E-2"/>
    <m/>
    <s v="RB DETTOL WIPES STYLE SENSITIVE 10S X 40 PCS"/>
    <s v="Lama"/>
    <e v="#VALUE!"/>
    <s v="Aktif"/>
    <s v="IDR"/>
    <s v="ID80839280010"/>
    <s v="10S"/>
    <m/>
    <m/>
    <s v="KRT"/>
    <s v="GD01"/>
    <n v="11611"/>
    <n v="11612"/>
    <m/>
    <n v="1"/>
    <m/>
  </r>
  <r>
    <s v="R1027102001010"/>
    <m/>
    <s v="STYLES WIPES SENSITIVE 40PCS X 10'S&quot;3054868&quot;DSW02"/>
    <x v="689"/>
    <n v="0"/>
    <s v="Dettol Wipes 10pcs 2+1 MT"/>
    <x v="8"/>
    <s v=""/>
    <n v="8993560027629"/>
    <x v="0"/>
    <s v="DETTOL WIPES"/>
    <s v="R1027"/>
    <x v="130"/>
    <n v="14"/>
    <s v="RB DETTOL WIPES STYLE SENSITIVE 10S X 40 PCS"/>
    <n v="44"/>
    <s v="RB"/>
    <s v="R1"/>
    <s v="DETTOL"/>
    <s v="02"/>
    <s v="WIPES"/>
    <n v="7"/>
    <s v="STYLE"/>
    <s v="1"/>
    <s v="SENSITIVE"/>
    <s v="02"/>
    <s v="10S"/>
    <s v="0010"/>
    <s v="PCS"/>
    <n v="1"/>
    <m/>
    <n v="0"/>
    <m/>
    <m/>
    <m/>
    <n v="0"/>
    <n v="40"/>
    <s v="ID8098928"/>
    <m/>
    <n v="9280.8827437499986"/>
    <n v="371235.30974999996"/>
    <n v="10301.7798455625"/>
    <n v="412071.1938225"/>
    <n v="10143.041249999998"/>
    <n v="405721.64999999991"/>
    <n v="11258.775787499999"/>
    <n v="450351.03149999992"/>
    <n v="10143.041249999998"/>
    <n v="405721.64999999991"/>
    <n v="11258.775787499999"/>
    <n v="450351.03149999992"/>
    <n v="8.4999999999999992E-2"/>
    <n v="862.15850624999985"/>
    <n v="8.4999999999999992E-2"/>
    <m/>
    <s v="RB DETTOL WIPES STYLE SENSITIVE 10S X 40 PCS"/>
    <s v="Lama"/>
    <e v="#VALUE!"/>
    <s v="Aktif"/>
    <s v="IDR"/>
    <s v="ID80989280010"/>
    <s v="10S"/>
    <m/>
    <m/>
    <s v="KRT"/>
    <s v="GD01"/>
    <n v="11611"/>
    <n v="11612"/>
    <m/>
    <n v="1"/>
    <m/>
  </r>
  <r>
    <s v="R1027102001010"/>
    <m/>
    <s v="STYLES WIPES SENSITIVE 40PCS X 10'S&quot;3054868&quot;DSW02"/>
    <x v="690"/>
    <n v="0"/>
    <s v="Dettol Wipes 10pcs Sensitive"/>
    <x v="8"/>
    <s v=""/>
    <n v="8993560027629"/>
    <x v="0"/>
    <s v="DETTOL WIPES"/>
    <s v="R1027"/>
    <x v="130"/>
    <n v="14"/>
    <s v="RB DETTOL WIPES STYLE SENSITIVE 10S X 40 PCS"/>
    <n v="44"/>
    <s v="RB"/>
    <s v="R1"/>
    <s v="DETTOL"/>
    <s v="02"/>
    <s v="WIPES"/>
    <n v="7"/>
    <s v="STYLE"/>
    <s v="1"/>
    <s v="SENSITIVE"/>
    <s v="02"/>
    <s v="10S"/>
    <s v="0010"/>
    <s v="PCS"/>
    <n v="1"/>
    <m/>
    <n v="0"/>
    <m/>
    <m/>
    <m/>
    <n v="0"/>
    <n v="40"/>
    <n v="8177647"/>
    <m/>
    <n v="9280.8827437499986"/>
    <n v="371235.30974999996"/>
    <n v="10301.7798455625"/>
    <n v="412071.1938225"/>
    <n v="10143.041249999998"/>
    <n v="405721.64999999991"/>
    <n v="11258.775787499999"/>
    <n v="450351.03149999992"/>
    <n v="10143.041249999998"/>
    <n v="405721.64999999991"/>
    <n v="11258.775787499999"/>
    <n v="450351.03149999992"/>
    <n v="8.4999999999999992E-2"/>
    <n v="862.15850624999985"/>
    <n v="8.4999999999999992E-2"/>
    <m/>
    <s v="RB DETTOL WIPES STYLE SENSITIVE 10S X 40 PCS"/>
    <s v="Lama"/>
    <e v="#VALUE!"/>
    <s v="Aktif"/>
    <s v="IDR"/>
    <s v="81776470010"/>
    <s v="10S"/>
    <m/>
    <m/>
    <s v="KRT"/>
    <s v="GD01"/>
    <n v="11611"/>
    <n v="11612"/>
    <m/>
    <n v="1"/>
    <m/>
  </r>
  <r>
    <s v="R1027102005010"/>
    <m/>
    <s v="STYLES WIPES SENSITIVE 24PCS X 50'S&quot;3055641&quot;DSW05"/>
    <x v="691"/>
    <n v="0"/>
    <s v="DETOLIDSTYLES WIPES SEN 50S"/>
    <x v="4"/>
    <s v="STYLES WIPES SENSITIVE 24PCS X 50'S&quot;3055641&quot;DSW05"/>
    <n v="8993560027612"/>
    <x v="0"/>
    <s v="DETTOL WIPES"/>
    <s v="R1027"/>
    <x v="131"/>
    <n v="14"/>
    <s v="RB DETTOL WIPES STYLE SENSITIVE 50S X 24 PCS"/>
    <n v="44"/>
    <s v="RB"/>
    <s v="R1"/>
    <s v="DETTOL"/>
    <s v="02"/>
    <s v="WIPES"/>
    <n v="7"/>
    <s v="STYLE"/>
    <s v="1"/>
    <s v="SENSITIVE"/>
    <s v="02"/>
    <s v="50S"/>
    <s v="0050"/>
    <s v="PCS"/>
    <n v="1"/>
    <m/>
    <n v="0"/>
    <m/>
    <m/>
    <m/>
    <n v="0"/>
    <n v="24"/>
    <n v="3055641"/>
    <m/>
    <n v="32297.517499999994"/>
    <n v="775140.41999999993"/>
    <n v="35850.244424999997"/>
    <n v="860405.86620000005"/>
    <n v="35297.833333333328"/>
    <n v="847147.99999999988"/>
    <n v="39180.595000000001"/>
    <n v="940334.27999999991"/>
    <n v="35297.833333333328"/>
    <n v="847147.99999999988"/>
    <n v="39180.595000000001"/>
    <n v="940334.28"/>
    <n v="8.5000000000000034E-2"/>
    <n v="3000.315833333334"/>
    <n v="8.5000000000000034E-2"/>
    <m/>
    <s v="RB DETTOL WIPES STYLE SENSITIVE 50S X 24 PCS"/>
    <s v="Lama"/>
    <e v="#VALUE!"/>
    <s v="Aktif"/>
    <s v="IDR"/>
    <s v="30556410050"/>
    <s v="50S"/>
    <m/>
    <m/>
    <s v="KRT"/>
    <s v="GD01"/>
    <n v="11611"/>
    <n v="11612"/>
    <m/>
    <n v="1"/>
    <m/>
  </r>
  <r>
    <s v="R1027102005010"/>
    <m/>
    <s v="STYLES WIPES SENSITIVE 24PCS X 50'S&quot;3055641&quot;DSW05"/>
    <x v="692"/>
    <n v="0"/>
    <s v="DETOLIDDETOLIDWIPES 50S"/>
    <x v="4"/>
    <s v=""/>
    <n v="8993560027612"/>
    <x v="0"/>
    <s v="DETTOL WIPES"/>
    <s v="R1027"/>
    <x v="131"/>
    <n v="14"/>
    <s v="RB DETTOL WIPES STYLE SENSITIVE 50S X 24 PCS"/>
    <n v="44"/>
    <s v="RB"/>
    <s v="R1"/>
    <s v="DETTOL"/>
    <s v="02"/>
    <s v="WIPES"/>
    <n v="7"/>
    <s v="STYLE"/>
    <s v="1"/>
    <s v="SENSITIVE"/>
    <s v="02"/>
    <s v="50S"/>
    <s v="0050"/>
    <s v="PCS"/>
    <n v="1"/>
    <m/>
    <n v="0"/>
    <m/>
    <m/>
    <m/>
    <n v="0"/>
    <n v="24"/>
    <s v="ID8024117"/>
    <m/>
    <n v="32297.517499999994"/>
    <n v="775140.41999999993"/>
    <n v="35850.244424999997"/>
    <n v="860405.86620000005"/>
    <n v="35297.833333333328"/>
    <n v="847147.99999999988"/>
    <n v="39180.595000000001"/>
    <n v="940334.27999999991"/>
    <n v="35297.833333333328"/>
    <n v="847147.99999999988"/>
    <n v="39180.595000000001"/>
    <n v="940334.28"/>
    <n v="8.5000000000000034E-2"/>
    <n v="3000.315833333334"/>
    <n v="8.5000000000000034E-2"/>
    <m/>
    <s v="RB DETTOL WIPES STYLE SENSITIVE 50S X 24 PCS"/>
    <s v="Lama"/>
    <e v="#VALUE!"/>
    <s v="Aktif"/>
    <s v="IDR"/>
    <s v="ID80241170050"/>
    <s v="50S"/>
    <m/>
    <m/>
    <s v="KRT"/>
    <s v="GD01"/>
    <n v="11611"/>
    <n v="11612"/>
    <m/>
    <n v="1"/>
    <m/>
  </r>
  <r>
    <s v="R1027102005010"/>
    <m/>
    <s v="STYLES WIPES SENSITIVE 24PCS X 50'S&quot;3055641&quot;DSW05"/>
    <x v="693"/>
    <n v="0"/>
    <s v="DETOLIDSENS WIPE 50 BOGOFX24"/>
    <x v="4"/>
    <s v=""/>
    <n v="8993560027612"/>
    <x v="0"/>
    <s v="DETTOL WIPES"/>
    <s v="R1027"/>
    <x v="131"/>
    <n v="14"/>
    <s v="RB DETTOL WIPES STYLE SENSITIVE 50S X 24 PCS"/>
    <n v="44"/>
    <s v="RB"/>
    <s v="R1"/>
    <s v="DETTOL"/>
    <s v="02"/>
    <s v="WIPES"/>
    <n v="7"/>
    <s v="STYLE"/>
    <s v="1"/>
    <s v="SENSITIVE"/>
    <s v="02"/>
    <s v="50S"/>
    <s v="0050"/>
    <s v="PCS"/>
    <n v="1"/>
    <m/>
    <n v="0"/>
    <m/>
    <m/>
    <m/>
    <n v="0"/>
    <n v="24"/>
    <n v="3197883"/>
    <m/>
    <n v="32297.517499999994"/>
    <n v="775140.41999999993"/>
    <n v="35850.244424999997"/>
    <n v="860405.86620000005"/>
    <n v="35297.833333333328"/>
    <n v="847147.99999999988"/>
    <n v="39180.595000000001"/>
    <n v="940334.27999999991"/>
    <n v="35297.833333333328"/>
    <n v="847147.99999999988"/>
    <n v="39180.595000000001"/>
    <n v="940334.28"/>
    <n v="8.5000000000000034E-2"/>
    <n v="3000.315833333334"/>
    <n v="8.5000000000000034E-2"/>
    <m/>
    <s v="RB DETTOL WIPES STYLE SENSITIVE 50S X 24 PCS"/>
    <s v="Lama"/>
    <e v="#VALUE!"/>
    <s v="Aktif"/>
    <s v="IDR"/>
    <s v="31978830050"/>
    <s v="50S"/>
    <m/>
    <m/>
    <s v="KRT"/>
    <s v="GD01"/>
    <n v="11611"/>
    <n v="11612"/>
    <m/>
    <n v="1"/>
    <m/>
  </r>
  <r>
    <s v="R1027102005010"/>
    <m/>
    <s v="STYLES WIPES SENSITIVE 24PCS X 50'S&quot;3055641&quot;DSW05"/>
    <x v="694"/>
    <n v="0"/>
    <s v="DETOLIDWIPES ORI 50S+ORI 10S"/>
    <x v="4"/>
    <s v=""/>
    <n v="8993560027612"/>
    <x v="0"/>
    <s v="DETTOL WIPES"/>
    <s v="R1027"/>
    <x v="131"/>
    <n v="14"/>
    <s v="RB DETTOL WIPES STYLE SENSITIVE 50S X 24 PCS"/>
    <n v="44"/>
    <s v="RB"/>
    <s v="R1"/>
    <s v="DETTOL"/>
    <s v="02"/>
    <s v="WIPES"/>
    <n v="7"/>
    <s v="STYLE"/>
    <s v="1"/>
    <s v="SENSITIVE"/>
    <s v="02"/>
    <s v="50S"/>
    <s v="0050"/>
    <s v="PCS"/>
    <n v="1"/>
    <m/>
    <n v="0"/>
    <m/>
    <m/>
    <m/>
    <n v="0"/>
    <n v="24"/>
    <n v="3054865"/>
    <m/>
    <n v="32297.517499999994"/>
    <n v="775140.41999999993"/>
    <n v="35850.244424999997"/>
    <n v="860405.86620000005"/>
    <n v="35297.833333333328"/>
    <n v="847147.99999999988"/>
    <n v="39180.595000000001"/>
    <n v="940334.27999999991"/>
    <n v="35297.833333333328"/>
    <n v="847147.99999999988"/>
    <n v="39180.595000000001"/>
    <n v="940334.28"/>
    <n v="8.5000000000000034E-2"/>
    <n v="3000.315833333334"/>
    <n v="8.5000000000000034E-2"/>
    <m/>
    <s v="RB DETTOL WIPES STYLE SENSITIVE 50S X 24 PCS"/>
    <s v="Lama"/>
    <e v="#VALUE!"/>
    <s v="Aktif"/>
    <s v="IDR"/>
    <s v="30548650050"/>
    <s v="50S"/>
    <m/>
    <m/>
    <s v="KRT"/>
    <s v="GD01"/>
    <n v="11611"/>
    <n v="11612"/>
    <m/>
    <n v="1"/>
    <m/>
  </r>
  <r>
    <s v="R1027102005010"/>
    <m/>
    <s v="STYLES WIPES SENSITIVE 24PCS X 50'S&quot;3055641&quot;DSW05"/>
    <x v="695"/>
    <n v="0"/>
    <s v="DETOLIDWIPES SEN 50S+ORI 10S"/>
    <x v="4"/>
    <s v=""/>
    <n v="8993560027612"/>
    <x v="0"/>
    <s v="DETTOL WIPES"/>
    <s v="R1027"/>
    <x v="131"/>
    <n v="14"/>
    <s v="RB DETTOL WIPES STYLE SENSITIVE 50S X 24 PCS"/>
    <n v="44"/>
    <s v="RB"/>
    <s v="R1"/>
    <s v="DETTOL"/>
    <s v="02"/>
    <s v="WIPES"/>
    <n v="7"/>
    <s v="STYLE"/>
    <s v="1"/>
    <s v="SENSITIVE"/>
    <s v="02"/>
    <s v="50S"/>
    <s v="0050"/>
    <s v="PCS"/>
    <n v="1"/>
    <m/>
    <n v="0"/>
    <m/>
    <m/>
    <m/>
    <n v="0"/>
    <n v="24"/>
    <n v="3054866"/>
    <m/>
    <n v="32297.517499999994"/>
    <n v="775140.41999999993"/>
    <n v="35850.244424999997"/>
    <n v="860405.86620000005"/>
    <n v="35297.833333333328"/>
    <n v="847147.99999999988"/>
    <n v="39180.595000000001"/>
    <n v="940334.27999999991"/>
    <n v="35297.833333333328"/>
    <n v="847147.99999999988"/>
    <n v="39180.595000000001"/>
    <n v="940334.28"/>
    <n v="8.5000000000000034E-2"/>
    <n v="3000.315833333334"/>
    <n v="8.5000000000000034E-2"/>
    <m/>
    <s v="RB DETTOL WIPES STYLE SENSITIVE 50S X 24 PCS"/>
    <s v="Lama"/>
    <e v="#VALUE!"/>
    <s v="Aktif"/>
    <s v="IDR"/>
    <s v="30548660050"/>
    <s v="50S"/>
    <m/>
    <m/>
    <s v="KRT"/>
    <s v="GD01"/>
    <n v="11611"/>
    <n v="11612"/>
    <m/>
    <n v="1"/>
    <m/>
  </r>
  <r>
    <s v="R1027102005010"/>
    <m/>
    <s v="STYLES WIPES SENSITIVE 24PCS X 50'S&quot;3055641&quot;DSW05"/>
    <x v="696"/>
    <n v="0"/>
    <s v="Dettol Wipes 50pcs"/>
    <x v="4"/>
    <s v=""/>
    <n v="8993560027612"/>
    <x v="0"/>
    <s v="DETTOL WIPES"/>
    <s v="R1027"/>
    <x v="131"/>
    <n v="14"/>
    <s v="RB DETTOL WIPES STYLE SENSITIVE 50S X 24 PCS"/>
    <n v="44"/>
    <s v="RB"/>
    <s v="R1"/>
    <s v="DETTOL"/>
    <s v="02"/>
    <s v="WIPES"/>
    <n v="7"/>
    <s v="STYLE"/>
    <s v="1"/>
    <s v="SENSITIVE"/>
    <s v="02"/>
    <s v="50S"/>
    <s v="0050"/>
    <s v="PCS"/>
    <n v="1"/>
    <m/>
    <n v="0"/>
    <m/>
    <m/>
    <m/>
    <n v="0"/>
    <n v="24"/>
    <n v="8024117"/>
    <m/>
    <n v="32297.517499999994"/>
    <n v="775140.41999999993"/>
    <n v="35850.244424999997"/>
    <n v="860405.86620000005"/>
    <n v="35297.833333333328"/>
    <n v="847147.99999999988"/>
    <n v="39180.595000000001"/>
    <n v="940334.27999999991"/>
    <n v="35297.833333333328"/>
    <n v="847147.99999999988"/>
    <n v="39180.595000000001"/>
    <n v="940334.28"/>
    <n v="8.5000000000000034E-2"/>
    <n v="3000.315833333334"/>
    <n v="8.5000000000000034E-2"/>
    <m/>
    <s v="RB DETTOL WIPES STYLE SENSITIVE 50S X 24 PCS"/>
    <s v="Lama"/>
    <e v="#VALUE!"/>
    <s v="Aktif"/>
    <s v="IDR"/>
    <s v="80241170050"/>
    <s v="50S"/>
    <m/>
    <m/>
    <s v="KRT"/>
    <s v="GD01"/>
    <n v="11611"/>
    <n v="11612"/>
    <m/>
    <n v="1"/>
    <m/>
  </r>
  <r>
    <s v="R1027102005010"/>
    <m/>
    <s v="STYLES WIPES SENSITIVE 24PCS X 50'S&quot;3055641&quot;DSW05"/>
    <x v="697"/>
    <n v="0"/>
    <s v="Dettol Wipes 50pcs Sensitive"/>
    <x v="4"/>
    <s v=""/>
    <n v="8993560027612"/>
    <x v="0"/>
    <s v="DETTOL WIPES"/>
    <s v="R1027"/>
    <x v="131"/>
    <n v="14"/>
    <s v="RB DETTOL WIPES STYLE SENSITIVE 50S X 24 PCS"/>
    <n v="44"/>
    <s v="RB"/>
    <s v="R1"/>
    <s v="DETTOL"/>
    <s v="02"/>
    <s v="WIPES"/>
    <n v="7"/>
    <s v="STYLE"/>
    <s v="1"/>
    <s v="SENSITIVE"/>
    <s v="02"/>
    <s v="50S"/>
    <s v="0050"/>
    <s v="PCS"/>
    <n v="1"/>
    <m/>
    <n v="0"/>
    <m/>
    <m/>
    <m/>
    <n v="0"/>
    <n v="24"/>
    <n v="8177642"/>
    <m/>
    <n v="32297.517499999994"/>
    <n v="775140.41999999993"/>
    <n v="35850.244424999997"/>
    <n v="860405.86620000005"/>
    <n v="35297.833333333328"/>
    <n v="847147.99999999988"/>
    <n v="39180.595000000001"/>
    <n v="940334.27999999991"/>
    <n v="35297.833333333328"/>
    <n v="847147.99999999988"/>
    <n v="39180.595000000001"/>
    <n v="940334.28"/>
    <n v="8.5000000000000034E-2"/>
    <n v="3000.315833333334"/>
    <n v="8.5000000000000034E-2"/>
    <m/>
    <s v="RB DETTOL WIPES STYLE SENSITIVE 50S X 24 PCS"/>
    <s v="Lama"/>
    <e v="#VALUE!"/>
    <s v="Aktif"/>
    <s v="IDR"/>
    <s v="81776420050"/>
    <s v="50S"/>
    <m/>
    <m/>
    <s v="KRT"/>
    <s v="GD01"/>
    <n v="11611"/>
    <n v="11612"/>
    <m/>
    <n v="1"/>
    <m/>
  </r>
  <r>
    <s v="R1028001025010"/>
    <m/>
    <m/>
    <x v="698"/>
    <n v="20010010100010"/>
    <m/>
    <x v="6"/>
    <m/>
    <m/>
    <x v="1"/>
    <s v="DETTOL WASHING MACHINE CLEANER"/>
    <s v="R1028"/>
    <x v="132"/>
    <n v="14"/>
    <s v="DETTOL WASHING MACHINE CLEANER LEMON 250ML X 6 BTL"/>
    <n v="50"/>
    <m/>
    <s v="R1"/>
    <s v="DETTOL"/>
    <s v="02"/>
    <s v="WASHING MACHINE CLEANER"/>
    <n v="8"/>
    <m/>
    <s v="0"/>
    <s v="LEMON"/>
    <s v="01"/>
    <s v="250ML"/>
    <s v="0250"/>
    <s v="BTL"/>
    <n v="1"/>
    <m/>
    <n v="0"/>
    <m/>
    <m/>
    <m/>
    <n v="0"/>
    <n v="6"/>
    <n v="3337409"/>
    <m/>
    <n v="44213.714999999997"/>
    <n v="265282.28999999998"/>
    <n v="49077.22365"/>
    <n v="294463.3419"/>
    <n v="48321"/>
    <n v="289926"/>
    <n v="53636.310000000005"/>
    <n v="321817.86000000004"/>
    <m/>
    <n v="0"/>
    <n v="0"/>
    <n v="0"/>
    <n v="8.5000000000000075E-2"/>
    <n v="-44213.714999999997"/>
    <e v="#DIV/0!"/>
    <m/>
    <n v="0"/>
    <s v="Lama"/>
    <s v="Sama"/>
    <m/>
    <s v="IDR"/>
    <s v="33374090250"/>
    <s v="250ML"/>
    <m/>
    <m/>
    <s v="KRT"/>
    <s v="GD01"/>
    <n v="11611"/>
    <n v="11612"/>
    <m/>
    <n v="1"/>
    <m/>
  </r>
  <r>
    <s v="R1028002025010"/>
    <m/>
    <m/>
    <x v="699"/>
    <n v="20010010100010"/>
    <m/>
    <x v="6"/>
    <m/>
    <m/>
    <x v="1"/>
    <s v="DETTOL WASHING MACHINE CLEANER"/>
    <s v="R1028"/>
    <x v="133"/>
    <n v="14"/>
    <s v="DETTOL WASHING MACHINE CLEANER PINE 250ML X 6 BTL"/>
    <n v="49"/>
    <m/>
    <s v="R1"/>
    <s v="DETTOL"/>
    <s v="02"/>
    <s v="WASHING MACHINE CLEANER"/>
    <n v="8"/>
    <m/>
    <s v="0"/>
    <s v="PINE"/>
    <s v="02"/>
    <s v="250ML"/>
    <s v="0250"/>
    <s v="BTL"/>
    <n v="1"/>
    <m/>
    <n v="0"/>
    <m/>
    <m/>
    <m/>
    <n v="0"/>
    <n v="6"/>
    <n v="3337410"/>
    <m/>
    <n v="44213.714999999997"/>
    <n v="265282.28999999998"/>
    <n v="49077.22365"/>
    <n v="294463.3419"/>
    <n v="48321"/>
    <n v="289926"/>
    <n v="53636.310000000005"/>
    <n v="321817.86000000004"/>
    <m/>
    <n v="0"/>
    <n v="0"/>
    <n v="0"/>
    <n v="8.5000000000000075E-2"/>
    <n v="-44213.714999999997"/>
    <e v="#DIV/0!"/>
    <m/>
    <n v="0"/>
    <s v="Lama"/>
    <s v="Sama"/>
    <m/>
    <s v="IDR"/>
    <s v="33374100250"/>
    <s v="250ML"/>
    <m/>
    <m/>
    <s v="KRT"/>
    <s v="GD01"/>
    <n v="11611"/>
    <n v="11612"/>
    <m/>
    <n v="1"/>
    <m/>
  </r>
  <r>
    <s v="R1031001040010"/>
    <m/>
    <s v="HARPIC BCL LIME 12 PCH X 400ML &quot;3111603&quot;HB09"/>
    <x v="700"/>
    <n v="0"/>
    <s v="HARPCIDBCL LIME PCH 400ML"/>
    <x v="5"/>
    <s v="HARPIC BCL LIME 12 PCH X 400ML &quot;3111603&quot;HB09"/>
    <n v="8993560033774"/>
    <x v="2"/>
    <s v="HARPIC BATHROOM CLEANER"/>
    <s v="R1031"/>
    <x v="134"/>
    <n v="14"/>
    <s v="RB HARPIC BATHROOM CLEANER LIME 400ML X 12 PCH"/>
    <n v="46"/>
    <s v="RB"/>
    <s v="R1"/>
    <s v="HARPIC"/>
    <s v="03"/>
    <s v="BATHROOM CLEANER"/>
    <n v="1"/>
    <m/>
    <s v="0"/>
    <s v="LIME"/>
    <s v="01"/>
    <s v="400ML"/>
    <s v="0400"/>
    <s v="PCH"/>
    <n v="1"/>
    <m/>
    <n v="0"/>
    <m/>
    <m/>
    <m/>
    <n v="0"/>
    <n v="12"/>
    <n v="3111603"/>
    <m/>
    <n v="15653.362499999999"/>
    <n v="187840.34999999998"/>
    <n v="17375.232375"/>
    <n v="208502.7885"/>
    <n v="17107.5"/>
    <n v="205290"/>
    <n v="18989.325000000001"/>
    <n v="227871.90000000002"/>
    <n v="17107.5"/>
    <n v="205290"/>
    <n v="18989.325000000001"/>
    <n v="227871.90000000002"/>
    <n v="8.5000000000000048E-2"/>
    <n v="1454.1375000000007"/>
    <n v="8.5000000000000048E-2"/>
    <m/>
    <s v="RB HARPIC BATHROOM CLEANER LIME 400ML X 12 PCH"/>
    <s v="Lama"/>
    <e v="#VALUE!"/>
    <s v="Aktif"/>
    <s v="IDR"/>
    <s v="31116030400"/>
    <s v="400ML"/>
    <m/>
    <m/>
    <s v="KRT"/>
    <s v="GD01"/>
    <n v="11611"/>
    <n v="11612"/>
    <m/>
    <n v="1"/>
    <m/>
  </r>
  <r>
    <s v="R1031001040010"/>
    <m/>
    <s v="HARPIC BCL LIME 12 PCH X 400ML &quot;3111603&quot;HB09"/>
    <x v="701"/>
    <n v="0"/>
    <s v="HARPCIDBR DIS LIME 400ML"/>
    <x v="5"/>
    <s v=""/>
    <n v="8993560033774"/>
    <x v="2"/>
    <s v="HARPIC BATHROOM CLEANER"/>
    <s v="R1031"/>
    <x v="134"/>
    <n v="14"/>
    <s v="RB HARPIC BATHROOM CLEANER LIME 400ML X 12 PCH"/>
    <n v="46"/>
    <s v="RB"/>
    <s v="R1"/>
    <s v="HARPIC"/>
    <s v="03"/>
    <s v="BATHROOM CLEANER"/>
    <n v="1"/>
    <m/>
    <s v="0"/>
    <s v="LIME"/>
    <s v="01"/>
    <s v="400ML"/>
    <s v="0400"/>
    <s v="PCH"/>
    <n v="1"/>
    <m/>
    <n v="0"/>
    <m/>
    <m/>
    <m/>
    <n v="0"/>
    <n v="12"/>
    <n v="3184878"/>
    <m/>
    <n v="15653.362499999999"/>
    <n v="187840.34999999998"/>
    <n v="17375.232375"/>
    <n v="208502.7885"/>
    <n v="17107.5"/>
    <n v="205290"/>
    <n v="18989.325000000001"/>
    <n v="227871.90000000002"/>
    <n v="17107.5"/>
    <n v="205290"/>
    <n v="18989.325000000001"/>
    <n v="227871.90000000002"/>
    <n v="8.5000000000000048E-2"/>
    <n v="1454.1375000000007"/>
    <n v="8.5000000000000048E-2"/>
    <m/>
    <s v="RB HARPIC BATHROOM CLEANER LIME 400ML X 12 PCH"/>
    <s v="Lama"/>
    <e v="#VALUE!"/>
    <s v="Aktif"/>
    <s v="IDR"/>
    <s v="31848780400"/>
    <s v="400ML"/>
    <m/>
    <m/>
    <s v="KRT"/>
    <s v="GD01"/>
    <n v="11611"/>
    <n v="11612"/>
    <m/>
    <n v="1"/>
    <m/>
  </r>
  <r>
    <s v="R1031001045020"/>
    <m/>
    <s v="HARPIC BATH DIS LIME 12 TUBE X 450ML&quot;3184880&quot;HB02"/>
    <x v="702"/>
    <n v="0"/>
    <s v="HARPCIDLIME BOT 450ML"/>
    <x v="5"/>
    <s v="HARPIC BCL LIME 12 BTL X 450ML &quot;3111424&quot;HB10"/>
    <n v="8993560033637"/>
    <x v="6"/>
    <s v="HARPIC BATHROOM CLEANER"/>
    <s v="R1031"/>
    <x v="135"/>
    <n v="14"/>
    <s v="RB HARPIC BATHROOM CLEANER LIME 450ML X 12 TUBE"/>
    <n v="47"/>
    <s v="RB"/>
    <s v="R1"/>
    <s v="HARPIC"/>
    <s v="03"/>
    <s v="BATHROOM CLEANER"/>
    <n v="1"/>
    <m/>
    <s v="0"/>
    <s v="LIME"/>
    <s v="01"/>
    <s v="450ML"/>
    <s v="0450"/>
    <s v="TUBE"/>
    <n v="2"/>
    <m/>
    <n v="0"/>
    <m/>
    <m/>
    <m/>
    <n v="0"/>
    <n v="12"/>
    <n v="3111424"/>
    <m/>
    <n v="20782.395"/>
    <n v="249388.74"/>
    <n v="23068.458450000002"/>
    <n v="276821.50140000001"/>
    <n v="22713"/>
    <n v="272556"/>
    <n v="25211.430000000004"/>
    <n v="302537.16000000003"/>
    <n v="22713"/>
    <n v="272556"/>
    <n v="25211.430000000004"/>
    <n v="302537.16000000003"/>
    <n v="8.4999999999999978E-2"/>
    <n v="1930.6049999999996"/>
    <n v="8.4999999999999978E-2"/>
    <m/>
    <s v="RB HARPIC BATHROOM CLEANER LIME 450ML X 12 TUBE"/>
    <s v="Lama"/>
    <e v="#VALUE!"/>
    <s v="Aktif"/>
    <s v="IDR"/>
    <s v="31114240450"/>
    <s v="450ML"/>
    <m/>
    <m/>
    <s v="KRT"/>
    <s v="GD01"/>
    <n v="11611"/>
    <n v="11612"/>
    <m/>
    <n v="1"/>
    <m/>
  </r>
  <r>
    <s v="R1031001045020"/>
    <m/>
    <s v="HARPIC BATH DIS LIME 12 TUBE X 450ML&quot;3184880&quot;HB02"/>
    <x v="703"/>
    <n v="0"/>
    <s v="HARPCIDBR DIS LIME 450ML"/>
    <x v="5"/>
    <s v="HARPIC BATH DIS LIME 12 TUBE X 450ML&quot;3184880&quot;HB02"/>
    <n v="8993560033637"/>
    <x v="6"/>
    <s v="HARPIC BATHROOM CLEANER"/>
    <s v="R1031"/>
    <x v="135"/>
    <n v="14"/>
    <s v="RB HARPIC BATHROOM CLEANER LIME 450ML X 12 TUBE"/>
    <n v="47"/>
    <s v="RB"/>
    <s v="R1"/>
    <s v="HARPIC"/>
    <s v="03"/>
    <s v="BATHROOM CLEANER"/>
    <n v="1"/>
    <m/>
    <s v="0"/>
    <s v="LIME"/>
    <s v="01"/>
    <s v="450ML"/>
    <s v="0450"/>
    <s v="TUBE"/>
    <n v="2"/>
    <m/>
    <n v="0"/>
    <m/>
    <m/>
    <m/>
    <n v="0"/>
    <n v="12"/>
    <n v="3184880"/>
    <m/>
    <n v="20782.395"/>
    <n v="249388.74"/>
    <n v="23068.458450000002"/>
    <n v="276821.50140000001"/>
    <n v="22713"/>
    <n v="272556"/>
    <n v="25211.430000000004"/>
    <n v="302537.16000000003"/>
    <n v="22713"/>
    <n v="272556"/>
    <n v="25211.430000000004"/>
    <n v="302537.16000000003"/>
    <n v="8.4999999999999978E-2"/>
    <n v="1930.6049999999996"/>
    <n v="8.4999999999999978E-2"/>
    <m/>
    <s v="RB HARPIC BATHROOM CLEANER LIME 450ML X 12 TUBE"/>
    <s v="Lama"/>
    <e v="#VALUE!"/>
    <s v="Aktif"/>
    <s v="IDR"/>
    <s v="31848800450"/>
    <s v="450ML"/>
    <m/>
    <m/>
    <s v="KRT"/>
    <s v="GD01"/>
    <n v="11611"/>
    <n v="11612"/>
    <m/>
    <n v="1"/>
    <m/>
  </r>
  <r>
    <s v="R1031001045020"/>
    <m/>
    <s v="HARPIC BATH DIS LIME 12 TUBE X 450ML&quot;3184880&quot;HB02"/>
    <x v="704"/>
    <n v="0"/>
    <s v="HARPCIDBCL LEMN BTL 500ML"/>
    <x v="5"/>
    <s v=""/>
    <n v="8993560033637"/>
    <x v="6"/>
    <s v="HARPIC BATHROOM CLEANER"/>
    <s v="R1031"/>
    <x v="135"/>
    <n v="14"/>
    <s v="RB HARPIC BATHROOM CLEANER LIME 450ML X 12 TUBE"/>
    <n v="47"/>
    <s v="RB"/>
    <s v="R1"/>
    <s v="HARPIC"/>
    <s v="03"/>
    <s v="BATHROOM CLEANER"/>
    <n v="1"/>
    <m/>
    <s v="0"/>
    <s v="LIME"/>
    <s v="01"/>
    <s v="450ML"/>
    <s v="0450"/>
    <s v="TUBE"/>
    <n v="2"/>
    <m/>
    <n v="0"/>
    <m/>
    <m/>
    <m/>
    <n v="0"/>
    <n v="12"/>
    <n v="3054873"/>
    <m/>
    <n v="20782.395"/>
    <n v="249388.74"/>
    <n v="23068.458450000002"/>
    <n v="276821.50140000001"/>
    <n v="22713"/>
    <n v="272556"/>
    <n v="25211.430000000004"/>
    <n v="302537.16000000003"/>
    <n v="22713"/>
    <n v="272556"/>
    <n v="25211.430000000004"/>
    <n v="302537.16000000003"/>
    <n v="8.4999999999999978E-2"/>
    <n v="1930.6049999999996"/>
    <n v="8.4999999999999978E-2"/>
    <m/>
    <s v="RB HARPIC BATHROOM CLEANER LIME 450ML X 12 TUBE"/>
    <s v="Lama"/>
    <e v="#VALUE!"/>
    <s v="Aktif"/>
    <s v="IDR"/>
    <s v="30548730450"/>
    <s v="450ML"/>
    <m/>
    <m/>
    <s v="KRT"/>
    <s v="GD01"/>
    <n v="11611"/>
    <n v="11612"/>
    <m/>
    <n v="1"/>
    <m/>
  </r>
  <r>
    <s v="R1032002040510"/>
    <m/>
    <s v="HARPIC SB CITRUS 12 BTL X 405ML &quot;3171307&quot;HS05"/>
    <x v="705"/>
    <n v="0"/>
    <s v="HARPCIDSB CITRUS 405ML OASIS"/>
    <x v="5"/>
    <s v="HARPIC SB CITRUS 12 BTL X 405ML &quot;3171307&quot;HS05"/>
    <n v="8993560033507"/>
    <x v="1"/>
    <s v="HARPIC TOILET CLEANER"/>
    <s v="R1032"/>
    <x v="136"/>
    <n v="14"/>
    <s v="RB HARPIC TOILET CLEANER CITRUS 405ML X 12 BTL"/>
    <n v="46"/>
    <s v="RB"/>
    <s v="R1"/>
    <s v="HARPIC"/>
    <s v="03"/>
    <s v="TOILET CLEANER"/>
    <n v="2"/>
    <m/>
    <s v="0"/>
    <s v="CITRUS"/>
    <s v="02"/>
    <s v="405ML"/>
    <s v="0405"/>
    <s v="BTL"/>
    <n v="1"/>
    <m/>
    <n v="0"/>
    <m/>
    <m/>
    <m/>
    <n v="0"/>
    <n v="12"/>
    <n v="3171307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CITRUS 405ML X 12 BTL"/>
    <s v="Lama"/>
    <e v="#VALUE!"/>
    <s v="Aktif"/>
    <s v="IDR"/>
    <s v="31713070405"/>
    <s v="405ML"/>
    <m/>
    <m/>
    <s v="KRT"/>
    <s v="GD01"/>
    <n v="11611"/>
    <n v="11612"/>
    <m/>
    <n v="1"/>
    <m/>
  </r>
  <r>
    <s v="R1032002040510"/>
    <m/>
    <s v="HARPIC SB CITRUS 12 BTL X 405ML &quot;3171307&quot;HS05"/>
    <x v="706"/>
    <n v="0"/>
    <s v="HARPCIDSB CIT 405+60ML"/>
    <x v="5"/>
    <s v=""/>
    <n v="8993560033507"/>
    <x v="1"/>
    <s v="HARPIC TOILET CLEANER"/>
    <s v="R1032"/>
    <x v="136"/>
    <n v="14"/>
    <s v="RB HARPIC TOILET CLEANER CITRUS 405ML X 12 BTL"/>
    <n v="46"/>
    <s v="RB"/>
    <s v="R1"/>
    <s v="HARPIC"/>
    <s v="03"/>
    <s v="TOILET CLEANER"/>
    <n v="2"/>
    <m/>
    <s v="0"/>
    <s v="CITRUS"/>
    <s v="02"/>
    <s v="405ML"/>
    <s v="0405"/>
    <s v="BTL"/>
    <n v="1"/>
    <m/>
    <n v="0"/>
    <m/>
    <m/>
    <m/>
    <n v="0"/>
    <n v="12"/>
    <n v="3182016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CITRUS 405ML X 12 BTL"/>
    <s v="Lama"/>
    <e v="#VALUE!"/>
    <s v="Aktif"/>
    <s v="IDR"/>
    <s v="31820160405"/>
    <s v="405ML"/>
    <m/>
    <m/>
    <s v="KRT"/>
    <s v="GD01"/>
    <n v="11611"/>
    <n v="11612"/>
    <m/>
    <n v="1"/>
    <m/>
  </r>
  <r>
    <s v="R1032002040510"/>
    <m/>
    <s v="HARPIC SB CITRUS 12 BTL X 405ML &quot;3171307&quot;HS05"/>
    <x v="707"/>
    <n v="0"/>
    <s v="HARPCIDSB CIT 405ML+BCL125ML"/>
    <x v="5"/>
    <s v=""/>
    <n v="8993560033507"/>
    <x v="1"/>
    <s v="HARPIC TOILET CLEANER"/>
    <s v="R1032"/>
    <x v="136"/>
    <n v="14"/>
    <s v="RB HARPIC TOILET CLEANER CITRUS 405ML X 12 BTL"/>
    <n v="46"/>
    <s v="RB"/>
    <s v="R1"/>
    <s v="HARPIC"/>
    <s v="03"/>
    <s v="TOILET CLEANER"/>
    <n v="2"/>
    <m/>
    <s v="0"/>
    <s v="CITRUS"/>
    <s v="02"/>
    <s v="405ML"/>
    <s v="0405"/>
    <s v="BTL"/>
    <n v="1"/>
    <m/>
    <n v="0"/>
    <m/>
    <m/>
    <m/>
    <n v="0"/>
    <n v="12"/>
    <n v="3179545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CITRUS 405ML X 12 BTL"/>
    <s v="Lama"/>
    <e v="#VALUE!"/>
    <s v="Aktif"/>
    <s v="IDR"/>
    <s v="31795450405"/>
    <s v="405ML"/>
    <m/>
    <m/>
    <s v="KRT"/>
    <s v="GD01"/>
    <n v="11611"/>
    <n v="11612"/>
    <m/>
    <n v="1"/>
    <m/>
  </r>
  <r>
    <s v="R1032002040510"/>
    <m/>
    <s v="HARPIC SB CITRUS 12 BTL X 405ML &quot;3171307&quot;HS05"/>
    <x v="708"/>
    <n v="0"/>
    <s v="Harpic SB 450ml Citrus + Brush"/>
    <x v="5"/>
    <s v=""/>
    <n v="8993560033507"/>
    <x v="1"/>
    <s v="HARPIC TOILET CLEANER"/>
    <s v="R1032"/>
    <x v="136"/>
    <n v="14"/>
    <s v="RB HARPIC TOILET CLEANER CITRUS 405ML X 12 BTL"/>
    <n v="46"/>
    <s v="RB"/>
    <s v="R1"/>
    <s v="HARPIC"/>
    <s v="03"/>
    <s v="TOILET CLEANER"/>
    <n v="2"/>
    <m/>
    <s v="0"/>
    <s v="CITRUS"/>
    <s v="02"/>
    <s v="405ML"/>
    <s v="0405"/>
    <s v="BTL"/>
    <n v="1"/>
    <m/>
    <n v="0"/>
    <m/>
    <m/>
    <m/>
    <n v="0"/>
    <n v="12"/>
    <n v="3046077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CITRUS 405ML X 12 BTL"/>
    <s v="Lama"/>
    <e v="#VALUE!"/>
    <s v="Aktif"/>
    <s v="IDR"/>
    <s v="30460770405"/>
    <s v="405ML"/>
    <m/>
    <m/>
    <s v="KRT"/>
    <s v="GD01"/>
    <n v="11611"/>
    <n v="11612"/>
    <m/>
    <n v="1"/>
    <m/>
  </r>
  <r>
    <s v="R1032002045010"/>
    <m/>
    <s v="HARPIC POWER CITRUS 12 BTL X 450ML &quot;3171314&quot;HP18"/>
    <x v="709"/>
    <n v="0"/>
    <s v="HARPCIDPP CIT 450ML - OASIS"/>
    <x v="5"/>
    <s v="HARPIC POWER CITRUS 12 BTL X 450ML &quot;3171314&quot;HP18"/>
    <n v="8993560033095"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n v="3171314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CITRUS 450ML X 12 BTL"/>
    <s v="Lama"/>
    <e v="#VALUE!"/>
    <s v="Aktif"/>
    <s v="IDR"/>
    <s v="31713140450"/>
    <s v="450ML"/>
    <m/>
    <m/>
    <s v="KRT"/>
    <s v="GD01"/>
    <n v="11611"/>
    <n v="11612"/>
    <m/>
    <n v="1"/>
    <m/>
  </r>
  <r>
    <s v="R1032002045010"/>
    <m/>
    <s v="HARPIC POWER CITRUS 12 BTL X 450ML &quot;3171314&quot;HP18"/>
    <x v="710"/>
    <n v="0"/>
    <s v="HARPCIDPOWER TC CITRUS 450ML"/>
    <x v="5"/>
    <s v=""/>
    <n v="8993560033095"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n v="3135091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CITRUS 450ML X 12 BTL"/>
    <s v="Lama"/>
    <e v="#VALUE!"/>
    <s v="Aktif"/>
    <s v="IDR"/>
    <s v="31350910450"/>
    <s v="450ML"/>
    <m/>
    <m/>
    <s v="KRT"/>
    <s v="GD01"/>
    <n v="11611"/>
    <n v="11612"/>
    <m/>
    <n v="1"/>
    <m/>
  </r>
  <r>
    <s v="R1032002045010"/>
    <m/>
    <s v="HARPIC POWER CITRUS 12 BTL X 450ML &quot;3171314&quot;HP18"/>
    <x v="711"/>
    <n v="0"/>
    <s v="HARPCIDPP CIT 450ML -PROMO"/>
    <x v="5"/>
    <s v=""/>
    <n v="8993560033095"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n v="3287457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CITRUS 450ML X 12 BTL"/>
    <s v="Lama"/>
    <e v="#VALUE!"/>
    <s v="Aktif"/>
    <s v="IDR"/>
    <s v="32874570450"/>
    <s v="450ML"/>
    <m/>
    <m/>
    <s v="KRT"/>
    <s v="GD01"/>
    <n v="11611"/>
    <n v="11612"/>
    <m/>
    <n v="1"/>
    <m/>
  </r>
  <r>
    <s v="R1032002045010"/>
    <m/>
    <s v="HARPIC POWER CITRUS 12 BTL X 450ML &quot;3171314&quot;HP18"/>
    <x v="712"/>
    <n v="0"/>
    <s v="Harpic Power 450ml Orange"/>
    <x v="5"/>
    <s v=""/>
    <n v="8993560033095"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s v="ID8013730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CITRUS 450ML X 12 BTL"/>
    <s v="Lama"/>
    <e v="#VALUE!"/>
    <s v="Aktif"/>
    <s v="IDR"/>
    <s v="ID80137300450"/>
    <s v="450ML"/>
    <m/>
    <m/>
    <s v="KRT"/>
    <s v="GD01"/>
    <n v="11611"/>
    <n v="11612"/>
    <m/>
    <n v="1"/>
    <m/>
  </r>
  <r>
    <s v="R1032002045010"/>
    <m/>
    <s v="HARPIC POWER CITRUS 12 BTL X 450ML &quot;3171314&quot;HP18"/>
    <x v="713"/>
    <n v="0"/>
    <s v="Harpic Power 450ml Orange + 30% extra"/>
    <x v="5"/>
    <s v=""/>
    <n v="8993560033095"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s v="ID8013764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CITRUS 450ML X 12 BTL"/>
    <s v="Lama"/>
    <e v="#VALUE!"/>
    <s v="Aktif"/>
    <s v="IDR"/>
    <s v="ID80137640450"/>
    <s v="450ML"/>
    <m/>
    <m/>
    <s v="KRT"/>
    <s v="GD01"/>
    <n v="11611"/>
    <n v="11612"/>
    <m/>
    <n v="1"/>
    <m/>
  </r>
  <r>
    <s v="R1032002045010"/>
    <m/>
    <s v="HARPIC POWER CITRUS 12 BTL X 450ML &quot;3171314&quot;HP18"/>
    <x v="714"/>
    <n v="0"/>
    <s v="Harpic Power 450ml Orange + 30% extra"/>
    <x v="5"/>
    <s v=""/>
    <n v="8993560033095"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s v="ID8153743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CITRUS 450ML X 12 BTL"/>
    <s v="Lama"/>
    <e v="#VALUE!"/>
    <s v="Aktif"/>
    <s v="IDR"/>
    <s v="ID81537430450"/>
    <s v="450ML"/>
    <m/>
    <m/>
    <s v="KRT"/>
    <s v="GD01"/>
    <n v="11611"/>
    <n v="11612"/>
    <m/>
    <n v="1"/>
    <m/>
  </r>
  <r>
    <s v="R1032002045010"/>
    <m/>
    <s v="HARPIC POWER CITRUS 12 BTL X 450ML &quot;3171314&quot;HP18"/>
    <x v="715"/>
    <n v="0"/>
    <s v="Harpic Power 450ml Orange + 50% extra"/>
    <x v="5"/>
    <s v=""/>
    <n v="8993560033095"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s v="ID8109161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CITRUS 450ML X 12 BTL"/>
    <s v="Lama"/>
    <e v="#VALUE!"/>
    <s v="Aktif"/>
    <s v="IDR"/>
    <s v="ID81091610450"/>
    <s v="450ML"/>
    <m/>
    <m/>
    <s v="KRT"/>
    <s v="GD01"/>
    <n v="11611"/>
    <n v="11612"/>
    <m/>
    <n v="1"/>
    <m/>
  </r>
  <r>
    <s v="R1032002045010"/>
    <m/>
    <s v="HARPIC POWER CITRUS 12 BTL X 450ML &quot;3171314&quot;HP18"/>
    <x v="716"/>
    <n v="0"/>
    <s v="Harpic Power 450ml Orange + Brush"/>
    <x v="5"/>
    <s v=""/>
    <n v="8993560033095"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n v="3026265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CITRUS 450ML X 12 BTL"/>
    <s v="Lama"/>
    <e v="#VALUE!"/>
    <s v="Aktif"/>
    <s v="IDR"/>
    <s v="30262650450"/>
    <s v="450ML"/>
    <m/>
    <m/>
    <s v="KRT"/>
    <s v="GD01"/>
    <n v="11611"/>
    <n v="11612"/>
    <m/>
    <n v="1"/>
    <m/>
  </r>
  <r>
    <s v="R1032002045010"/>
    <m/>
    <m/>
    <x v="717"/>
    <n v="20010010100010"/>
    <m/>
    <x v="5"/>
    <s v="HARPIC SB CITRUS 12 BTL X 450ML &quot;3111847&quot;HS08"/>
    <m/>
    <x v="1"/>
    <s v="HARPIC TOILET CLEANER"/>
    <s v="R1032"/>
    <x v="137"/>
    <n v="14"/>
    <s v="RB HARPIC TOILET CLEANER CITRUS 450ML X 12 BTL"/>
    <n v="46"/>
    <s v="RB"/>
    <s v="R1"/>
    <s v="HARPIC"/>
    <s v="03"/>
    <s v="TOILET CLEANER"/>
    <n v="2"/>
    <m/>
    <s v="0"/>
    <s v="CITRUS"/>
    <s v="02"/>
    <s v="450ML"/>
    <s v="0450"/>
    <s v="BTL"/>
    <n v="1"/>
    <m/>
    <n v="0"/>
    <m/>
    <m/>
    <m/>
    <n v="0"/>
    <n v="12"/>
    <n v="3111847"/>
    <m/>
    <n v="22015.662499999999"/>
    <n v="264187.94999999995"/>
    <n v="24437.385375000002"/>
    <n v="293248.62449999998"/>
    <n v="24060.833333333332"/>
    <n v="288730"/>
    <n v="26707.525000000001"/>
    <n v="320490.30000000005"/>
    <m/>
    <n v="0"/>
    <n v="0"/>
    <n v="0"/>
    <n v="8.500000000000002E-2"/>
    <n v="-22015.662499999999"/>
    <e v="#DIV/0!"/>
    <m/>
    <s v="RB HARPIC TOILET CLEANER CITRUS 450ML X 12 BTL"/>
    <s v="Lama"/>
    <e v="#VALUE!"/>
    <s v="Aktif"/>
    <s v="IDR"/>
    <s v="31118470450"/>
    <s v="450ML"/>
    <m/>
    <m/>
    <s v="KRT"/>
    <s v="GD01"/>
    <n v="11611"/>
    <n v="11612"/>
    <m/>
    <n v="1"/>
    <m/>
  </r>
  <r>
    <s v="R1032002067510"/>
    <m/>
    <s v="HARPIC SB CITRUS 12 BTL X 675ML &quot;3171308&quot;HS11"/>
    <x v="718"/>
    <n v="0"/>
    <s v="HARPCIDSB CITRUS 675ML OASIS"/>
    <x v="5"/>
    <s v="HARPIC SB CITRUS 12 BTL X 675ML &quot;3171308&quot;HS11"/>
    <n v="8993560033743"/>
    <x v="1"/>
    <s v="HARPIC TOILET CLEANER"/>
    <s v="R1032"/>
    <x v="138"/>
    <n v="14"/>
    <s v="RB HARPIC TOILET CLEANER CITRUS 675ML X 12 BTL"/>
    <n v="46"/>
    <s v="RB"/>
    <s v="R1"/>
    <s v="HARPIC"/>
    <s v="03"/>
    <s v="TOILET CLEANER"/>
    <n v="2"/>
    <m/>
    <s v="0"/>
    <s v="CITRUS"/>
    <s v="02"/>
    <s v="675ML"/>
    <s v="0675"/>
    <s v="BTL"/>
    <n v="1"/>
    <m/>
    <n v="0"/>
    <m/>
    <m/>
    <m/>
    <n v="0"/>
    <n v="12"/>
    <n v="3171308"/>
    <m/>
    <n v="33628.537499999999"/>
    <n v="403542.44999999995"/>
    <n v="37327.676625"/>
    <n v="447932.11949999997"/>
    <n v="36752.5"/>
    <n v="441030"/>
    <n v="40795.275000000001"/>
    <n v="489543.30000000005"/>
    <n v="36752.5"/>
    <n v="441030"/>
    <n v="40795.275000000001"/>
    <n v="489543.30000000005"/>
    <n v="8.5000000000000034E-2"/>
    <n v="3123.9625000000015"/>
    <n v="8.5000000000000034E-2"/>
    <m/>
    <s v="RB HARPIC TOILET CLEANER CITRUS 675ML X 12 BTL"/>
    <s v="Lama"/>
    <e v="#VALUE!"/>
    <s v="Aktif"/>
    <s v="IDR"/>
    <s v="31713080675"/>
    <s v="675ML"/>
    <m/>
    <m/>
    <s v="KRT"/>
    <s v="GD01"/>
    <n v="11611"/>
    <n v="11612"/>
    <m/>
    <n v="1"/>
    <m/>
  </r>
  <r>
    <s v="R1032002067510"/>
    <m/>
    <s v="HARPIC SB CITRUS 12 BTL X 675ML &quot;3171308&quot;HS11"/>
    <x v="719"/>
    <n v="0"/>
    <s v="HARPCIDSB CITRUS 675ML"/>
    <x v="5"/>
    <s v=""/>
    <n v="8993560033743"/>
    <x v="1"/>
    <s v="HARPIC TOILET CLEANER"/>
    <s v="R1032"/>
    <x v="138"/>
    <n v="14"/>
    <s v="RB HARPIC TOILET CLEANER CITRUS 675ML X 12 BTL"/>
    <n v="46"/>
    <s v="RB"/>
    <s v="R1"/>
    <s v="HARPIC"/>
    <s v="03"/>
    <s v="TOILET CLEANER"/>
    <n v="2"/>
    <m/>
    <s v="0"/>
    <s v="CITRUS"/>
    <s v="02"/>
    <s v="675ML"/>
    <s v="0675"/>
    <s v="BTL"/>
    <n v="1"/>
    <m/>
    <n v="0"/>
    <m/>
    <m/>
    <m/>
    <n v="0"/>
    <n v="12"/>
    <n v="3107669"/>
    <m/>
    <n v="33628.537499999999"/>
    <n v="403542.44999999995"/>
    <n v="37327.676625"/>
    <n v="447932.11949999997"/>
    <n v="36752.5"/>
    <n v="441030"/>
    <n v="40795.275000000001"/>
    <n v="489543.30000000005"/>
    <n v="36752.5"/>
    <n v="441030"/>
    <n v="40795.275000000001"/>
    <n v="489543.30000000005"/>
    <n v="8.5000000000000034E-2"/>
    <n v="3123.9625000000015"/>
    <n v="8.5000000000000034E-2"/>
    <m/>
    <s v="RB HARPIC TOILET CLEANER CITRUS 675ML X 12 BTL"/>
    <s v="Lama"/>
    <e v="#VALUE!"/>
    <s v="Aktif"/>
    <s v="IDR"/>
    <s v="31076690675"/>
    <s v="675ML"/>
    <m/>
    <m/>
    <s v="KRT"/>
    <s v="GD01"/>
    <n v="11611"/>
    <n v="11612"/>
    <m/>
    <n v="1"/>
    <m/>
  </r>
  <r>
    <s v="R1032002075010"/>
    <m/>
    <s v="HARPIC POWER CITRUS 12 BTL X 750ML&quot;3171313&quot;HP20"/>
    <x v="720"/>
    <n v="0"/>
    <s v="HARPCIDPP CIT 750ML - OASIS"/>
    <x v="5"/>
    <s v="HARPIC POWER CITRUS 12 BTL X 750ML&quot;3171313&quot;HP20"/>
    <n v="8993560033736"/>
    <x v="1"/>
    <s v="HARPIC TOILET CLEANER"/>
    <s v="R1032"/>
    <x v="139"/>
    <n v="14"/>
    <s v="RB HARPIC TOILET CLEANER CITRUS 750ML X 12 BTL"/>
    <n v="46"/>
    <s v="RB"/>
    <s v="R1"/>
    <s v="HARPIC"/>
    <s v="03"/>
    <s v="TOILET CLEANER"/>
    <n v="2"/>
    <m/>
    <s v="0"/>
    <s v="CITRUS"/>
    <s v="02"/>
    <s v="750ML"/>
    <s v="0750"/>
    <s v="BTL"/>
    <n v="1"/>
    <m/>
    <n v="0"/>
    <m/>
    <m/>
    <m/>
    <n v="0"/>
    <n v="12"/>
    <n v="3171313"/>
    <m/>
    <n v="31810.813749999998"/>
    <n v="381729.76499999996"/>
    <n v="35310.003262500002"/>
    <n v="423720.03914999997"/>
    <n v="34765.916666666664"/>
    <n v="417191"/>
    <n v="38590.167500000003"/>
    <n v="463082.01000000007"/>
    <n v="34765.916666666664"/>
    <n v="417191"/>
    <n v="38590.167500000003"/>
    <n v="463082.01"/>
    <n v="8.5000000000000006E-2"/>
    <n v="2955.1029166666667"/>
    <n v="8.5000000000000006E-2"/>
    <m/>
    <s v="RB HARPIC TOILET CLEANER CITRUS 750ML X 12 BTL"/>
    <s v="Lama"/>
    <e v="#VALUE!"/>
    <s v="Aktif"/>
    <s v="IDR"/>
    <s v="31713130750"/>
    <s v="750ML"/>
    <m/>
    <m/>
    <s v="KRT"/>
    <s v="GD01"/>
    <n v="11611"/>
    <n v="11612"/>
    <m/>
    <n v="1"/>
    <m/>
  </r>
  <r>
    <s v="R1032002075010"/>
    <m/>
    <s v="HARPIC POWER CITRUS 12 BTL X 750ML&quot;3171313&quot;HP20"/>
    <x v="721"/>
    <n v="0"/>
    <s v="HARPCIDPOWER TC CITRUS 750ML"/>
    <x v="5"/>
    <s v=""/>
    <n v="8993560033736"/>
    <x v="1"/>
    <s v="HARPIC TOILET CLEANER"/>
    <s v="R1032"/>
    <x v="139"/>
    <n v="14"/>
    <s v="RB HARPIC TOILET CLEANER CITRUS 750ML X 12 BTL"/>
    <n v="46"/>
    <s v="RB"/>
    <s v="R1"/>
    <s v="HARPIC"/>
    <s v="03"/>
    <s v="TOILET CLEANER"/>
    <n v="2"/>
    <m/>
    <s v="0"/>
    <s v="CITRUS"/>
    <s v="02"/>
    <s v="750ML"/>
    <s v="0750"/>
    <s v="BTL"/>
    <n v="1"/>
    <m/>
    <n v="0"/>
    <m/>
    <m/>
    <m/>
    <n v="0"/>
    <n v="12"/>
    <n v="3135039"/>
    <m/>
    <n v="31810.813749999998"/>
    <n v="381729.76499999996"/>
    <n v="35310.003262500002"/>
    <n v="423720.03914999997"/>
    <n v="34765.916666666664"/>
    <n v="417191"/>
    <n v="38590.167500000003"/>
    <n v="463082.01000000007"/>
    <n v="34765.916666666664"/>
    <n v="417191"/>
    <n v="38590.167500000003"/>
    <n v="463082.01"/>
    <n v="8.5000000000000006E-2"/>
    <n v="2955.1029166666667"/>
    <n v="8.5000000000000006E-2"/>
    <m/>
    <s v="RB HARPIC TOILET CLEANER CITRUS 750ML X 12 BTL"/>
    <s v="Lama"/>
    <e v="#VALUE!"/>
    <s v="Aktif"/>
    <s v="IDR"/>
    <s v="31350390750"/>
    <s v="750ML"/>
    <m/>
    <m/>
    <s v="KRT"/>
    <s v="GD01"/>
    <n v="11611"/>
    <n v="11612"/>
    <m/>
    <n v="1"/>
    <m/>
  </r>
  <r>
    <s v="R1032002075010"/>
    <m/>
    <s v="HARPIC POWER CITRUS 12 BTL X 750ML&quot;3171313&quot;HP20"/>
    <x v="722"/>
    <n v="0"/>
    <s v="HARPCIDPP ORANGE 750ML"/>
    <x v="5"/>
    <s v=""/>
    <n v="8993560033736"/>
    <x v="1"/>
    <s v="HARPIC TOILET CLEANER"/>
    <s v="R1032"/>
    <x v="139"/>
    <n v="14"/>
    <s v="RB HARPIC TOILET CLEANER CITRUS 750ML X 12 BTL"/>
    <n v="46"/>
    <s v="RB"/>
    <s v="R1"/>
    <s v="HARPIC"/>
    <s v="03"/>
    <s v="TOILET CLEANER"/>
    <n v="2"/>
    <m/>
    <s v="0"/>
    <s v="CITRUS"/>
    <s v="02"/>
    <s v="750ML"/>
    <s v="0750"/>
    <s v="BTL"/>
    <n v="1"/>
    <m/>
    <n v="0"/>
    <m/>
    <m/>
    <m/>
    <n v="0"/>
    <n v="12"/>
    <n v="3107674"/>
    <m/>
    <n v="31810.813749999998"/>
    <n v="381729.76499999996"/>
    <n v="35310.003262500002"/>
    <n v="423720.03914999997"/>
    <n v="34765.916666666664"/>
    <n v="417191"/>
    <n v="38590.167500000003"/>
    <n v="463082.01000000007"/>
    <n v="34765.916666666664"/>
    <n v="417191"/>
    <n v="38590.167500000003"/>
    <n v="463082.01"/>
    <n v="8.5000000000000006E-2"/>
    <n v="2955.1029166666667"/>
    <n v="8.5000000000000006E-2"/>
    <m/>
    <s v="RB HARPIC TOILET CLEANER CITRUS 750ML X 12 BTL"/>
    <s v="Lama"/>
    <e v="#VALUE!"/>
    <s v="Aktif"/>
    <s v="IDR"/>
    <s v="31076740750"/>
    <s v="750ML"/>
    <m/>
    <m/>
    <s v="KRT"/>
    <s v="GD01"/>
    <n v="11611"/>
    <n v="11612"/>
    <m/>
    <n v="1"/>
    <m/>
  </r>
  <r>
    <s v="R1032003049510"/>
    <m/>
    <s v="HARPIC ACG FLORAL 12 BTL X 495ML &quot;3111849&quot;HA01"/>
    <x v="723"/>
    <n v="0"/>
    <s v="HARPCIDACG FLORAL 495ML"/>
    <x v="5"/>
    <s v="HARPIC ACG FLORAL 12 BTL X 495ML &quot;3111849&quot;HA01"/>
    <n v="8993560033026"/>
    <x v="1"/>
    <s v="HARPIC TOILET CLEANER"/>
    <s v="R1032"/>
    <x v="140"/>
    <n v="14"/>
    <s v="RB HARPIC TOILET CLEANER FLORAL 495ML X 12 BTL"/>
    <n v="46"/>
    <s v="RB"/>
    <s v="R1"/>
    <s v="HARPIC"/>
    <s v="03"/>
    <s v="TOILET CLEANER"/>
    <n v="2"/>
    <m/>
    <s v="0"/>
    <s v="FLORAL"/>
    <s v="03"/>
    <s v="495ML"/>
    <s v="0495"/>
    <s v="BTL"/>
    <n v="1"/>
    <m/>
    <n v="0"/>
    <m/>
    <m/>
    <m/>
    <n v="0"/>
    <n v="12"/>
    <n v="3111849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FLORAL 495ML X 12 BTL"/>
    <s v="Lama"/>
    <e v="#VALUE!"/>
    <s v="Aktif"/>
    <s v="IDR"/>
    <s v="31118490495"/>
    <s v="495ML"/>
    <m/>
    <m/>
    <s v="KRT"/>
    <s v="GD01"/>
    <n v="11611"/>
    <n v="11612"/>
    <m/>
    <n v="1"/>
    <m/>
  </r>
  <r>
    <s v="R1032003049510"/>
    <m/>
    <s v="HARPIC ACG FLORAL 12 BTL X 495ML &quot;3111849&quot;HA01"/>
    <x v="724"/>
    <n v="0"/>
    <s v="Harpic 450ml Floral"/>
    <x v="5"/>
    <s v=""/>
    <n v="8993560033026"/>
    <x v="1"/>
    <s v="HARPIC TOILET CLEANER"/>
    <s v="R1032"/>
    <x v="140"/>
    <n v="14"/>
    <s v="RB HARPIC TOILET CLEANER FLORAL 495ML X 12 BTL"/>
    <n v="46"/>
    <s v="RB"/>
    <s v="R1"/>
    <s v="HARPIC"/>
    <s v="03"/>
    <s v="TOILET CLEANER"/>
    <n v="2"/>
    <m/>
    <s v="0"/>
    <s v="FLORAL"/>
    <s v="03"/>
    <s v="495ML"/>
    <s v="0495"/>
    <s v="BTL"/>
    <n v="1"/>
    <m/>
    <n v="0"/>
    <m/>
    <m/>
    <m/>
    <n v="0"/>
    <n v="12"/>
    <s v="ID0377866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FLORAL 495ML X 12 BTL"/>
    <s v="Lama"/>
    <e v="#VALUE!"/>
    <s v="Aktif"/>
    <s v="IDR"/>
    <s v="ID03778660495"/>
    <s v="495ML"/>
    <m/>
    <m/>
    <s v="KRT"/>
    <s v="GD01"/>
    <n v="11611"/>
    <n v="11612"/>
    <m/>
    <n v="1"/>
    <m/>
  </r>
  <r>
    <s v="R1032003049510"/>
    <m/>
    <s v="HARPIC ACG FLORAL 12 BTL X 495ML &quot;3111849&quot;HA01"/>
    <x v="725"/>
    <n v="0"/>
    <s v="Harpic 450ml Floral + 30% extra"/>
    <x v="5"/>
    <s v=""/>
    <n v="8993560033026"/>
    <x v="1"/>
    <s v="HARPIC TOILET CLEANER"/>
    <s v="R1032"/>
    <x v="140"/>
    <n v="14"/>
    <s v="RB HARPIC TOILET CLEANER FLORAL 495ML X 12 BTL"/>
    <n v="46"/>
    <s v="RB"/>
    <s v="R1"/>
    <s v="HARPIC"/>
    <s v="03"/>
    <s v="TOILET CLEANER"/>
    <n v="2"/>
    <m/>
    <s v="0"/>
    <s v="FLORAL"/>
    <s v="03"/>
    <s v="495ML"/>
    <s v="0495"/>
    <s v="BTL"/>
    <n v="1"/>
    <m/>
    <n v="0"/>
    <m/>
    <m/>
    <m/>
    <n v="0"/>
    <n v="12"/>
    <s v="ID8153736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FLORAL 495ML X 12 BTL"/>
    <s v="Lama"/>
    <e v="#VALUE!"/>
    <s v="Aktif"/>
    <s v="IDR"/>
    <s v="ID81537360495"/>
    <s v="495ML"/>
    <m/>
    <m/>
    <s v="KRT"/>
    <s v="GD01"/>
    <n v="11611"/>
    <n v="11612"/>
    <m/>
    <n v="1"/>
    <m/>
  </r>
  <r>
    <s v="R1032003049510"/>
    <m/>
    <s v="HARPIC ACG FLORAL 12 BTL X 495ML &quot;3111849&quot;HA01"/>
    <x v="726"/>
    <n v="0"/>
    <s v="Harpic 450ml Floral + 50% extra"/>
    <x v="5"/>
    <s v=""/>
    <n v="8993560033026"/>
    <x v="1"/>
    <s v="HARPIC TOILET CLEANER"/>
    <s v="R1032"/>
    <x v="140"/>
    <n v="14"/>
    <s v="RB HARPIC TOILET CLEANER FLORAL 495ML X 12 BTL"/>
    <n v="46"/>
    <s v="RB"/>
    <s v="R1"/>
    <s v="HARPIC"/>
    <s v="03"/>
    <s v="TOILET CLEANER"/>
    <n v="2"/>
    <m/>
    <s v="0"/>
    <s v="FLORAL"/>
    <s v="03"/>
    <s v="495ML"/>
    <s v="0495"/>
    <s v="BTL"/>
    <n v="1"/>
    <m/>
    <n v="0"/>
    <m/>
    <m/>
    <m/>
    <n v="0"/>
    <n v="12"/>
    <s v="ID0391394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FLORAL 495ML X 12 BTL"/>
    <s v="Lama"/>
    <e v="#VALUE!"/>
    <s v="Aktif"/>
    <s v="IDR"/>
    <s v="ID03913940495"/>
    <s v="495ML"/>
    <m/>
    <m/>
    <s v="KRT"/>
    <s v="GD01"/>
    <n v="11611"/>
    <n v="11612"/>
    <m/>
    <n v="1"/>
    <m/>
  </r>
  <r>
    <s v="R1032003049510"/>
    <m/>
    <s v="HARPIC ACG FLORAL 12 BTL X 495ML &quot;3111849&quot;HA01"/>
    <x v="727"/>
    <n v="0"/>
    <s v="Harpic 450ml Floral DCC+Brush"/>
    <x v="5"/>
    <s v=""/>
    <n v="8993560033026"/>
    <x v="1"/>
    <s v="HARPIC TOILET CLEANER"/>
    <s v="R1032"/>
    <x v="140"/>
    <n v="14"/>
    <s v="RB HARPIC TOILET CLEANER FLORAL 495ML X 12 BTL"/>
    <n v="46"/>
    <s v="RB"/>
    <s v="R1"/>
    <s v="HARPIC"/>
    <s v="03"/>
    <s v="TOILET CLEANER"/>
    <n v="2"/>
    <m/>
    <s v="0"/>
    <s v="FLORAL"/>
    <s v="03"/>
    <s v="495ML"/>
    <s v="0495"/>
    <s v="BTL"/>
    <n v="1"/>
    <m/>
    <n v="0"/>
    <m/>
    <m/>
    <m/>
    <n v="0"/>
    <n v="12"/>
    <n v="3046076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FLORAL 495ML X 12 BTL"/>
    <s v="Lama"/>
    <e v="#VALUE!"/>
    <s v="Aktif"/>
    <s v="IDR"/>
    <s v="30460760495"/>
    <s v="495ML"/>
    <m/>
    <m/>
    <s v="KRT"/>
    <s v="GD01"/>
    <n v="11611"/>
    <n v="11612"/>
    <m/>
    <n v="1"/>
    <m/>
  </r>
  <r>
    <s v="R1032004045010"/>
    <m/>
    <s v="HARPIC POWER LAVENDER 12 BTL X 450ML&quot;3171375&quot;HP21"/>
    <x v="728"/>
    <n v="0"/>
    <s v="HARPCIDPP LAV 450ML - OASIS"/>
    <x v="5"/>
    <s v="HARPIC POWER LAVENDER 12 BTL X 450ML&quot;3171375&quot;HP21"/>
    <n v="8993560033071"/>
    <x v="1"/>
    <s v="HARPIC TOILET CLEANER"/>
    <s v="R1032"/>
    <x v="141"/>
    <n v="14"/>
    <s v="RB HARPIC TOILET CLEANER LAVENDER 450ML X 12 BTL"/>
    <n v="48"/>
    <s v="RB"/>
    <s v="R1"/>
    <s v="HARPIC"/>
    <s v="03"/>
    <s v="TOILET CLEANER"/>
    <n v="2"/>
    <m/>
    <s v="0"/>
    <s v="LAVENDER"/>
    <s v="04"/>
    <s v="450ML"/>
    <s v="0450"/>
    <s v="BTL"/>
    <n v="1"/>
    <m/>
    <n v="0"/>
    <m/>
    <m/>
    <m/>
    <n v="0"/>
    <n v="12"/>
    <n v="3171375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LAVENDER 450ML X 12 BTL"/>
    <s v="Lama"/>
    <e v="#VALUE!"/>
    <s v="Aktif"/>
    <s v="IDR"/>
    <s v="31713750450"/>
    <s v="450ML"/>
    <m/>
    <m/>
    <s v="KRT"/>
    <s v="GD01"/>
    <n v="11611"/>
    <n v="11612"/>
    <m/>
    <n v="1"/>
    <m/>
  </r>
  <r>
    <s v="R1032004045010"/>
    <m/>
    <s v="HARPIC POWER LAVENDER 12 BTL X 450ML&quot;3171375&quot;HP21"/>
    <x v="729"/>
    <n v="0"/>
    <s v="HARPCIDPOWER TC LAV 450ML"/>
    <x v="5"/>
    <s v=""/>
    <n v="8993560033071"/>
    <x v="1"/>
    <s v="HARPIC TOILET CLEANER"/>
    <s v="R1032"/>
    <x v="141"/>
    <n v="14"/>
    <s v="RB HARPIC TOILET CLEANER LAVENDER 450ML X 12 BTL"/>
    <n v="48"/>
    <s v="RB"/>
    <s v="R1"/>
    <s v="HARPIC"/>
    <s v="03"/>
    <s v="TOILET CLEANER"/>
    <n v="2"/>
    <m/>
    <s v="0"/>
    <s v="LAVENDER"/>
    <s v="04"/>
    <s v="450ML"/>
    <s v="0450"/>
    <s v="BTL"/>
    <n v="1"/>
    <m/>
    <n v="0"/>
    <m/>
    <m/>
    <m/>
    <n v="0"/>
    <n v="12"/>
    <n v="3135037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LAVENDER 450ML X 12 BTL"/>
    <s v="Lama"/>
    <e v="#VALUE!"/>
    <s v="Aktif"/>
    <s v="IDR"/>
    <s v="31350370450"/>
    <s v="450ML"/>
    <m/>
    <m/>
    <s v="KRT"/>
    <s v="GD01"/>
    <n v="11611"/>
    <n v="11612"/>
    <m/>
    <n v="1"/>
    <m/>
  </r>
  <r>
    <s v="R1032004045010"/>
    <m/>
    <s v="HARPIC POWER LAVENDER 12 BTL X 450ML&quot;3171375&quot;HP21"/>
    <x v="730"/>
    <n v="0"/>
    <s v="HARPCIDPP LAV 450ML+DAS 100G"/>
    <x v="5"/>
    <s v=""/>
    <n v="8993560033071"/>
    <x v="1"/>
    <s v="HARPIC TOILET CLEANER"/>
    <s v="R1032"/>
    <x v="141"/>
    <n v="14"/>
    <s v="RB HARPIC TOILET CLEANER LAVENDER 450ML X 12 BTL"/>
    <n v="48"/>
    <s v="RB"/>
    <s v="R1"/>
    <s v="HARPIC"/>
    <s v="03"/>
    <s v="TOILET CLEANER"/>
    <n v="2"/>
    <m/>
    <s v="0"/>
    <s v="LAVENDER"/>
    <s v="04"/>
    <s v="450ML"/>
    <s v="0450"/>
    <s v="BTL"/>
    <n v="1"/>
    <m/>
    <n v="0"/>
    <m/>
    <m/>
    <m/>
    <n v="0"/>
    <n v="12"/>
    <n v="3288421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LAVENDER 450ML X 12 BTL"/>
    <s v="Lama"/>
    <e v="#VALUE!"/>
    <s v="Aktif"/>
    <s v="IDR"/>
    <s v="32884210450"/>
    <s v="450ML"/>
    <m/>
    <m/>
    <s v="KRT"/>
    <s v="GD01"/>
    <n v="11611"/>
    <n v="11612"/>
    <m/>
    <n v="1"/>
    <m/>
  </r>
  <r>
    <s v="R1032004045010"/>
    <m/>
    <s v="HARPIC POWER LAVENDER 12 BTL X 450ML&quot;3171375&quot;HP21"/>
    <x v="731"/>
    <n v="0"/>
    <s v="Harpic Power 450ml Rose"/>
    <x v="5"/>
    <s v=""/>
    <n v="8993560033071"/>
    <x v="1"/>
    <s v="HARPIC TOILET CLEANER"/>
    <s v="R1032"/>
    <x v="141"/>
    <n v="14"/>
    <s v="RB HARPIC TOILET CLEANER LAVENDER 450ML X 12 BTL"/>
    <n v="48"/>
    <s v="RB"/>
    <s v="R1"/>
    <s v="HARPIC"/>
    <s v="03"/>
    <s v="TOILET CLEANER"/>
    <n v="2"/>
    <m/>
    <s v="0"/>
    <s v="LAVENDER"/>
    <s v="04"/>
    <s v="450ML"/>
    <s v="0450"/>
    <s v="BTL"/>
    <n v="1"/>
    <m/>
    <n v="0"/>
    <m/>
    <m/>
    <m/>
    <n v="0"/>
    <n v="12"/>
    <s v="ID8013727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LAVENDER 450ML X 12 BTL"/>
    <s v="Lama"/>
    <e v="#VALUE!"/>
    <s v="Aktif"/>
    <s v="IDR"/>
    <s v="ID80137270450"/>
    <s v="450ML"/>
    <m/>
    <m/>
    <s v="KRT"/>
    <s v="GD01"/>
    <n v="11611"/>
    <n v="11612"/>
    <m/>
    <n v="1"/>
    <m/>
  </r>
  <r>
    <s v="R1032004045010"/>
    <m/>
    <s v="HARPIC POWER LAVENDER 12 BTL X 450ML&quot;3171375&quot;HP21"/>
    <x v="732"/>
    <n v="0"/>
    <s v="Harpic Power 450ml Rose + 30%"/>
    <x v="5"/>
    <s v=""/>
    <n v="8993560033071"/>
    <x v="1"/>
    <s v="HARPIC TOILET CLEANER"/>
    <s v="R1032"/>
    <x v="141"/>
    <n v="14"/>
    <s v="RB HARPIC TOILET CLEANER LAVENDER 450ML X 12 BTL"/>
    <n v="48"/>
    <s v="RB"/>
    <s v="R1"/>
    <s v="HARPIC"/>
    <s v="03"/>
    <s v="TOILET CLEANER"/>
    <n v="2"/>
    <m/>
    <s v="0"/>
    <s v="LAVENDER"/>
    <s v="04"/>
    <s v="450ML"/>
    <s v="0450"/>
    <s v="BTL"/>
    <n v="1"/>
    <m/>
    <n v="0"/>
    <m/>
    <m/>
    <m/>
    <n v="0"/>
    <n v="12"/>
    <s v="ID8153745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LAVENDER 450ML X 12 BTL"/>
    <s v="Lama"/>
    <e v="#VALUE!"/>
    <s v="Aktif"/>
    <s v="IDR"/>
    <s v="ID81537450450"/>
    <s v="450ML"/>
    <m/>
    <m/>
    <s v="KRT"/>
    <s v="GD01"/>
    <n v="11611"/>
    <n v="11612"/>
    <m/>
    <n v="1"/>
    <m/>
  </r>
  <r>
    <s v="R1032004045010"/>
    <m/>
    <s v="HARPIC POWER LAVENDER 12 BTL X 450ML&quot;3171375&quot;HP21"/>
    <x v="733"/>
    <n v="0"/>
    <s v="Harpic Power 450ml Rose + 30%"/>
    <x v="5"/>
    <s v=""/>
    <n v="8993560033071"/>
    <x v="1"/>
    <s v="HARPIC TOILET CLEANER"/>
    <s v="R1032"/>
    <x v="141"/>
    <n v="14"/>
    <s v="RB HARPIC TOILET CLEANER LAVENDER 450ML X 12 BTL"/>
    <n v="48"/>
    <s v="RB"/>
    <s v="R1"/>
    <s v="HARPIC"/>
    <s v="03"/>
    <s v="TOILET CLEANER"/>
    <n v="2"/>
    <m/>
    <s v="0"/>
    <s v="LAVENDER"/>
    <s v="04"/>
    <s v="450ML"/>
    <s v="0450"/>
    <s v="BTL"/>
    <n v="1"/>
    <m/>
    <n v="0"/>
    <m/>
    <m/>
    <m/>
    <n v="0"/>
    <n v="12"/>
    <s v="ID8013761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LAVENDER 450ML X 12 BTL"/>
    <s v="Lama"/>
    <e v="#VALUE!"/>
    <s v="Aktif"/>
    <s v="IDR"/>
    <s v="ID80137610450"/>
    <s v="450ML"/>
    <m/>
    <m/>
    <s v="KRT"/>
    <s v="GD01"/>
    <n v="11611"/>
    <n v="11612"/>
    <m/>
    <n v="1"/>
    <m/>
  </r>
  <r>
    <s v="R1032004045010"/>
    <m/>
    <s v="HARPIC POWER LAVENDER 12 BTL X 450ML&quot;3171375&quot;HP21"/>
    <x v="734"/>
    <n v="0"/>
    <s v="Harpic Power 450ml Rose + Brush"/>
    <x v="5"/>
    <s v=""/>
    <n v="8993560033071"/>
    <x v="1"/>
    <s v="HARPIC TOILET CLEANER"/>
    <s v="R1032"/>
    <x v="141"/>
    <n v="14"/>
    <s v="RB HARPIC TOILET CLEANER LAVENDER 450ML X 12 BTL"/>
    <n v="48"/>
    <s v="RB"/>
    <s v="R1"/>
    <s v="HARPIC"/>
    <s v="03"/>
    <s v="TOILET CLEANER"/>
    <n v="2"/>
    <m/>
    <s v="0"/>
    <s v="LAVENDER"/>
    <s v="04"/>
    <s v="450ML"/>
    <s v="0450"/>
    <s v="BTL"/>
    <n v="1"/>
    <m/>
    <n v="0"/>
    <m/>
    <m/>
    <m/>
    <n v="0"/>
    <n v="12"/>
    <n v="3026266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LAVENDER 450ML X 12 BTL"/>
    <s v="Lama"/>
    <e v="#VALUE!"/>
    <s v="Aktif"/>
    <s v="IDR"/>
    <s v="30262660450"/>
    <s v="450ML"/>
    <m/>
    <m/>
    <s v="KRT"/>
    <s v="GD01"/>
    <n v="11611"/>
    <n v="11612"/>
    <m/>
    <n v="1"/>
    <m/>
  </r>
  <r>
    <s v="R1032005049510"/>
    <m/>
    <s v="HARPIC ACG LEMON 12 BTL X 495ML &quot;3111848&quot;HA02"/>
    <x v="735"/>
    <n v="0"/>
    <s v="HARPCIDACG LEMON 495ML"/>
    <x v="5"/>
    <s v="HARPIC ACG LEMON 12 BTL X 495ML &quot;3111848&quot;HA02"/>
    <n v="8993560033033"/>
    <x v="1"/>
    <s v="HARPIC TOILET CLEANER"/>
    <s v="R1032"/>
    <x v="142"/>
    <n v="14"/>
    <s v="RB HARPIC TOILET CLEANER LEMON 495ML X 12 BTL"/>
    <n v="45"/>
    <s v="RB"/>
    <s v="R1"/>
    <s v="HARPIC"/>
    <s v="03"/>
    <s v="TOILET CLEANER"/>
    <n v="2"/>
    <m/>
    <s v="0"/>
    <s v="LEMON"/>
    <s v="05"/>
    <s v="495ML"/>
    <s v="0495"/>
    <s v="BTL"/>
    <n v="1"/>
    <m/>
    <n v="0"/>
    <m/>
    <m/>
    <m/>
    <n v="0"/>
    <n v="12"/>
    <n v="3111848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LEMON 495ML X 12 BTL"/>
    <s v="Lama"/>
    <e v="#VALUE!"/>
    <s v="Aktif"/>
    <s v="IDR"/>
    <s v="31118480495"/>
    <s v="495ML"/>
    <m/>
    <m/>
    <s v="KRT"/>
    <s v="GD01"/>
    <n v="11611"/>
    <n v="11612"/>
    <m/>
    <n v="1"/>
    <m/>
  </r>
  <r>
    <s v="R1032005049510"/>
    <m/>
    <s v="HARPIC ACG LEMON 12 BTL X 495ML &quot;3111848&quot;HA02"/>
    <x v="736"/>
    <n v="0"/>
    <s v="Harpic 450ml Lemon"/>
    <x v="5"/>
    <s v=""/>
    <n v="8993560033033"/>
    <x v="1"/>
    <s v="HARPIC TOILET CLEANER"/>
    <s v="R1032"/>
    <x v="142"/>
    <n v="14"/>
    <s v="RB HARPIC TOILET CLEANER LEMON 495ML X 12 BTL"/>
    <n v="45"/>
    <s v="RB"/>
    <s v="R1"/>
    <s v="HARPIC"/>
    <s v="03"/>
    <s v="TOILET CLEANER"/>
    <n v="2"/>
    <m/>
    <s v="0"/>
    <s v="LEMON"/>
    <s v="05"/>
    <s v="495ML"/>
    <s v="0495"/>
    <s v="BTL"/>
    <n v="1"/>
    <m/>
    <n v="0"/>
    <m/>
    <m/>
    <m/>
    <n v="0"/>
    <n v="12"/>
    <s v="ID0377869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LEMON 495ML X 12 BTL"/>
    <s v="Lama"/>
    <e v="#VALUE!"/>
    <s v="Aktif"/>
    <s v="IDR"/>
    <s v="ID03778690495"/>
    <s v="495ML"/>
    <m/>
    <m/>
    <s v="KRT"/>
    <s v="GD01"/>
    <n v="11611"/>
    <n v="11612"/>
    <m/>
    <n v="1"/>
    <m/>
  </r>
  <r>
    <s v="R1032005049510"/>
    <m/>
    <s v="HARPIC ACG LEMON 12 BTL X 495ML &quot;3111848&quot;HA02"/>
    <x v="737"/>
    <n v="0"/>
    <s v="Harpic 450ml Lemon + 30% extra"/>
    <x v="5"/>
    <s v=""/>
    <n v="8993560033033"/>
    <x v="1"/>
    <s v="HARPIC TOILET CLEANER"/>
    <s v="R1032"/>
    <x v="142"/>
    <n v="14"/>
    <s v="RB HARPIC TOILET CLEANER LEMON 495ML X 12 BTL"/>
    <n v="45"/>
    <s v="RB"/>
    <s v="R1"/>
    <s v="HARPIC"/>
    <s v="03"/>
    <s v="TOILET CLEANER"/>
    <n v="2"/>
    <m/>
    <s v="0"/>
    <s v="LEMON"/>
    <s v="05"/>
    <s v="495ML"/>
    <s v="0495"/>
    <s v="BTL"/>
    <n v="1"/>
    <m/>
    <n v="0"/>
    <m/>
    <m/>
    <m/>
    <n v="0"/>
    <n v="12"/>
    <s v="ID8153737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LEMON 495ML X 12 BTL"/>
    <s v="Lama"/>
    <e v="#VALUE!"/>
    <s v="Aktif"/>
    <s v="IDR"/>
    <s v="ID81537370495"/>
    <s v="495ML"/>
    <m/>
    <m/>
    <s v="KRT"/>
    <s v="GD01"/>
    <n v="11611"/>
    <n v="11612"/>
    <m/>
    <n v="1"/>
    <m/>
  </r>
  <r>
    <s v="R1032005049510"/>
    <m/>
    <s v="HARPIC ACG LEMON 12 BTL X 495ML &quot;3111848&quot;HA02"/>
    <x v="738"/>
    <n v="0"/>
    <s v="Harpic 450ml Lemon + 50% extra"/>
    <x v="5"/>
    <s v=""/>
    <n v="8993560033033"/>
    <x v="1"/>
    <s v="HARPIC TOILET CLEANER"/>
    <s v="R1032"/>
    <x v="142"/>
    <n v="14"/>
    <s v="RB HARPIC TOILET CLEANER LEMON 495ML X 12 BTL"/>
    <n v="45"/>
    <s v="RB"/>
    <s v="R1"/>
    <s v="HARPIC"/>
    <s v="03"/>
    <s v="TOILET CLEANER"/>
    <n v="2"/>
    <m/>
    <s v="0"/>
    <s v="LEMON"/>
    <s v="05"/>
    <s v="495ML"/>
    <s v="0495"/>
    <s v="BTL"/>
    <n v="1"/>
    <m/>
    <n v="0"/>
    <m/>
    <m/>
    <m/>
    <n v="0"/>
    <n v="12"/>
    <s v="ID0391396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LEMON 495ML X 12 BTL"/>
    <s v="Lama"/>
    <e v="#VALUE!"/>
    <s v="Aktif"/>
    <s v="IDR"/>
    <s v="ID03913960495"/>
    <s v="495ML"/>
    <m/>
    <m/>
    <s v="KRT"/>
    <s v="GD01"/>
    <n v="11611"/>
    <n v="11612"/>
    <m/>
    <n v="1"/>
    <m/>
  </r>
  <r>
    <s v="R1032005049510"/>
    <m/>
    <s v="HARPIC ACG LEMON 12 BTL X 495ML &quot;3111848&quot;HA02"/>
    <x v="739"/>
    <n v="0"/>
    <s v="Harpic 450ml Lemon + DAS 110gr ReEnergize"/>
    <x v="5"/>
    <s v=""/>
    <n v="8993560033033"/>
    <x v="1"/>
    <s v="HARPIC TOILET CLEANER"/>
    <s v="R1032"/>
    <x v="142"/>
    <n v="14"/>
    <s v="RB HARPIC TOILET CLEANER LEMON 495ML X 12 BTL"/>
    <n v="45"/>
    <s v="RB"/>
    <s v="R1"/>
    <s v="HARPIC"/>
    <s v="03"/>
    <s v="TOILET CLEANER"/>
    <n v="2"/>
    <m/>
    <s v="0"/>
    <s v="LEMON"/>
    <s v="05"/>
    <s v="495ML"/>
    <s v="0495"/>
    <s v="BTL"/>
    <n v="1"/>
    <m/>
    <n v="0"/>
    <m/>
    <m/>
    <m/>
    <n v="0"/>
    <n v="12"/>
    <s v="ID8102124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LEMON 495ML X 12 BTL"/>
    <s v="Lama"/>
    <e v="#VALUE!"/>
    <s v="Aktif"/>
    <s v="IDR"/>
    <s v="ID81021240495"/>
    <s v="495ML"/>
    <m/>
    <m/>
    <s v="KRT"/>
    <s v="GD01"/>
    <n v="11611"/>
    <n v="11612"/>
    <m/>
    <n v="1"/>
    <m/>
  </r>
  <r>
    <s v="R1032005049510"/>
    <m/>
    <s v="HARPIC ACG LEMON 12 BTL X 495ML &quot;3111848&quot;HA02"/>
    <x v="740"/>
    <n v="0"/>
    <s v="Harpic 450ml Lemon DCC+Brush"/>
    <x v="5"/>
    <s v=""/>
    <n v="8993560033033"/>
    <x v="1"/>
    <s v="HARPIC TOILET CLEANER"/>
    <s v="R1032"/>
    <x v="142"/>
    <n v="14"/>
    <s v="RB HARPIC TOILET CLEANER LEMON 495ML X 12 BTL"/>
    <n v="45"/>
    <s v="RB"/>
    <s v="R1"/>
    <s v="HARPIC"/>
    <s v="03"/>
    <s v="TOILET CLEANER"/>
    <n v="2"/>
    <m/>
    <s v="0"/>
    <s v="LEMON"/>
    <s v="05"/>
    <s v="495ML"/>
    <s v="0495"/>
    <s v="BTL"/>
    <n v="1"/>
    <m/>
    <n v="0"/>
    <m/>
    <m/>
    <m/>
    <n v="0"/>
    <n v="12"/>
    <n v="3046079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LEMON 495ML X 12 BTL"/>
    <s v="Lama"/>
    <e v="#VALUE!"/>
    <s v="Aktif"/>
    <s v="IDR"/>
    <s v="30460790495"/>
    <s v="495ML"/>
    <m/>
    <m/>
    <s v="KRT"/>
    <s v="GD01"/>
    <n v="11611"/>
    <n v="11612"/>
    <m/>
    <n v="1"/>
    <m/>
  </r>
  <r>
    <s v="R1032006020010"/>
    <m/>
    <s v="HARPIC POWER ORI 24 BTL X 200ML &quot;3171311&quot;3284568&quot;"/>
    <x v="741"/>
    <n v="0"/>
    <s v="HARPCIDPP ORI 200ML - OASIS"/>
    <x v="4"/>
    <s v="HARPIC POWER ORI 24 BTL X 200ML &quot;3171311&quot;3284568&quot;"/>
    <n v="8993560033040"/>
    <x v="1"/>
    <s v="HARPIC TOILET CLEANER"/>
    <s v="R1032"/>
    <x v="143"/>
    <n v="14"/>
    <s v="RB HARPIC TOILET CLEANER ORIGINAL 200ML X 24 BTL"/>
    <n v="48"/>
    <s v="RB"/>
    <s v="R1"/>
    <s v="HARPIC"/>
    <s v="03"/>
    <s v="TOILET CLEANER"/>
    <n v="2"/>
    <m/>
    <s v="0"/>
    <s v="ORIGINAL"/>
    <s v="06"/>
    <s v="200ML"/>
    <s v="0200"/>
    <s v="BTL"/>
    <n v="1"/>
    <m/>
    <n v="0"/>
    <m/>
    <m/>
    <m/>
    <n v="0"/>
    <n v="24"/>
    <n v="3171311"/>
    <m/>
    <n v="8946.7556249999998"/>
    <n v="214722.13500000001"/>
    <n v="9930.89874375"/>
    <n v="238341.56985000003"/>
    <n v="9777.875"/>
    <n v="234669"/>
    <n v="10853.441250000002"/>
    <n v="260482.59000000003"/>
    <n v="9777.875"/>
    <n v="234669"/>
    <n v="10853.441250000002"/>
    <n v="260482.59000000003"/>
    <n v="8.500000000000002E-2"/>
    <n v="831.11937500000022"/>
    <n v="8.500000000000002E-2"/>
    <m/>
    <s v="RB HARPIC TOILET CLEANER ORIGINAL 200ML X 24 BTL"/>
    <s v="Lama"/>
    <e v="#VALUE!"/>
    <s v="Aktif"/>
    <s v="IDR"/>
    <s v="31713110200"/>
    <s v="200ML"/>
    <m/>
    <m/>
    <s v="KRT"/>
    <s v="GD01"/>
    <n v="11611"/>
    <n v="11612"/>
    <m/>
    <n v="1"/>
    <m/>
  </r>
  <r>
    <s v="R1032006020010"/>
    <m/>
    <s v="HARPIC POWER ORI 24 BTL X 200ML &quot;3171311&quot;3284568&quot;"/>
    <x v="742"/>
    <n v="0"/>
    <s v="HARPCIDPP ORI 200ML JW"/>
    <x v="4"/>
    <s v="HARPIC POWER ORI 24 BTL X 200ML &quot;3171311&quot;3284568&quot;"/>
    <n v="8993560033040"/>
    <x v="1"/>
    <s v="HARPIC TOILET CLEANER"/>
    <s v="R1032"/>
    <x v="143"/>
    <n v="14"/>
    <s v="RB HARPIC TOILET CLEANER ORIGINAL 200ML X 24 BTL"/>
    <n v="48"/>
    <s v="RB"/>
    <s v="R1"/>
    <s v="HARPIC"/>
    <s v="03"/>
    <s v="TOILET CLEANER"/>
    <n v="2"/>
    <m/>
    <s v="0"/>
    <s v="ORIGINAL"/>
    <s v="06"/>
    <s v="200ML"/>
    <s v="0200"/>
    <s v="BTL"/>
    <n v="1"/>
    <m/>
    <n v="0"/>
    <m/>
    <m/>
    <m/>
    <n v="0"/>
    <n v="24"/>
    <n v="3284568"/>
    <m/>
    <n v="8946.7556249999998"/>
    <n v="214722.13500000001"/>
    <n v="9930.89874375"/>
    <n v="238341.56985000003"/>
    <n v="9777.875"/>
    <n v="234669"/>
    <n v="10853.441250000002"/>
    <n v="260482.59000000003"/>
    <n v="9777.875"/>
    <n v="234669"/>
    <n v="10853.441250000002"/>
    <n v="260482.59000000003"/>
    <n v="8.500000000000002E-2"/>
    <n v="831.11937500000022"/>
    <n v="8.500000000000002E-2"/>
    <m/>
    <s v="RB HARPIC TOILET CLEANER ORIGINAL 200ML X 24 BTL"/>
    <s v="Lama"/>
    <e v="#VALUE!"/>
    <s v="Aktif"/>
    <s v="IDR"/>
    <s v="32845680200"/>
    <s v="200ML"/>
    <m/>
    <m/>
    <s v="KRT"/>
    <s v="GD01"/>
    <n v="11611"/>
    <n v="11612"/>
    <m/>
    <n v="1"/>
    <m/>
  </r>
  <r>
    <s v="R1032006020010"/>
    <m/>
    <s v="HARPIC POWER ORI 24 BTL X 200ML &quot;3171311&quot;3284568&quot;"/>
    <x v="743"/>
    <n v="0"/>
    <s v="HARPCIDPOWER TC ORI 200ML"/>
    <x v="4"/>
    <s v=""/>
    <n v="8993560033040"/>
    <x v="1"/>
    <s v="HARPIC TOILET CLEANER"/>
    <s v="R1032"/>
    <x v="143"/>
    <n v="14"/>
    <s v="RB HARPIC TOILET CLEANER ORIGINAL 200ML X 24 BTL"/>
    <n v="48"/>
    <s v="RB"/>
    <s v="R1"/>
    <s v="HARPIC"/>
    <s v="03"/>
    <s v="TOILET CLEANER"/>
    <n v="2"/>
    <m/>
    <s v="0"/>
    <s v="ORIGINAL"/>
    <s v="06"/>
    <s v="200ML"/>
    <s v="0200"/>
    <s v="BTL"/>
    <n v="1"/>
    <m/>
    <n v="0"/>
    <m/>
    <m/>
    <m/>
    <n v="0"/>
    <n v="24"/>
    <n v="3135092"/>
    <m/>
    <n v="8946.7556249999998"/>
    <n v="214722.13500000001"/>
    <n v="9930.89874375"/>
    <n v="238341.56985000003"/>
    <n v="9777.875"/>
    <n v="234669"/>
    <n v="10853.441250000002"/>
    <n v="260482.59000000003"/>
    <n v="9777.875"/>
    <n v="234669"/>
    <n v="10853.441250000002"/>
    <n v="260482.59000000003"/>
    <n v="8.500000000000002E-2"/>
    <n v="831.11937500000022"/>
    <n v="8.500000000000002E-2"/>
    <m/>
    <s v="RB HARPIC TOILET CLEANER ORIGINAL 200ML X 24 BTL"/>
    <s v="Lama"/>
    <e v="#VALUE!"/>
    <s v="Aktif"/>
    <s v="IDR"/>
    <s v="31350920200"/>
    <s v="200ML"/>
    <m/>
    <m/>
    <s v="KRT"/>
    <s v="GD01"/>
    <n v="11611"/>
    <n v="11612"/>
    <m/>
    <n v="1"/>
    <m/>
  </r>
  <r>
    <s v="R1032006020010"/>
    <m/>
    <s v="HARPIC POWER ORI 24 BTL X 200ML &quot;3171311&quot;3284568&quot;"/>
    <x v="744"/>
    <n v="0"/>
    <s v="HARPCIDPP ORI 200+20ML"/>
    <x v="4"/>
    <s v=""/>
    <n v="8993560033040"/>
    <x v="1"/>
    <s v="HARPIC TOILET CLEANER"/>
    <s v="R1032"/>
    <x v="143"/>
    <n v="14"/>
    <s v="RB HARPIC TOILET CLEANER ORIGINAL 200ML X 24 BTL"/>
    <n v="48"/>
    <s v="RB"/>
    <s v="R1"/>
    <s v="HARPIC"/>
    <s v="03"/>
    <s v="TOILET CLEANER"/>
    <n v="2"/>
    <m/>
    <s v="0"/>
    <s v="ORIGINAL"/>
    <s v="06"/>
    <s v="200ML"/>
    <s v="0200"/>
    <s v="BTL"/>
    <n v="1"/>
    <m/>
    <n v="0"/>
    <m/>
    <m/>
    <m/>
    <n v="0"/>
    <n v="24"/>
    <n v="3182014"/>
    <m/>
    <n v="8946.7556249999998"/>
    <n v="214722.13500000001"/>
    <n v="9930.89874375"/>
    <n v="238341.56985000003"/>
    <n v="9777.875"/>
    <n v="234669"/>
    <n v="10853.441250000002"/>
    <n v="260482.59000000003"/>
    <n v="9777.875"/>
    <n v="234669"/>
    <n v="10853.441250000002"/>
    <n v="260482.59000000003"/>
    <n v="8.500000000000002E-2"/>
    <n v="831.11937500000022"/>
    <n v="8.500000000000002E-2"/>
    <m/>
    <s v="RB HARPIC TOILET CLEANER ORIGINAL 200ML X 24 BTL"/>
    <s v="Lama"/>
    <e v="#VALUE!"/>
    <s v="Aktif"/>
    <s v="IDR"/>
    <s v="31820140200"/>
    <s v="200ML"/>
    <m/>
    <m/>
    <s v="KRT"/>
    <s v="GD01"/>
    <n v="11611"/>
    <n v="11612"/>
    <m/>
    <n v="1"/>
    <m/>
  </r>
  <r>
    <s v="R1032006020010"/>
    <m/>
    <s v="HARPIC POWER ORI 24 BTL X 200ML &quot;3171311&quot;3284568&quot;"/>
    <x v="745"/>
    <n v="0"/>
    <s v="Harpic Power 200ml Arrow"/>
    <x v="4"/>
    <s v=""/>
    <n v="8993560033040"/>
    <x v="1"/>
    <s v="HARPIC TOILET CLEANER"/>
    <s v="R1032"/>
    <x v="143"/>
    <n v="14"/>
    <s v="RB HARPIC TOILET CLEANER ORIGINAL 200ML X 24 BTL"/>
    <n v="48"/>
    <s v="RB"/>
    <s v="R1"/>
    <s v="HARPIC"/>
    <s v="03"/>
    <s v="TOILET CLEANER"/>
    <n v="2"/>
    <m/>
    <s v="0"/>
    <s v="ORIGINAL"/>
    <s v="06"/>
    <s v="200ML"/>
    <s v="0200"/>
    <s v="BTL"/>
    <n v="1"/>
    <m/>
    <n v="0"/>
    <m/>
    <m/>
    <m/>
    <n v="0"/>
    <n v="24"/>
    <s v="ID0336277"/>
    <m/>
    <n v="8946.7556249999998"/>
    <n v="214722.13500000001"/>
    <n v="9930.89874375"/>
    <n v="238341.56985000003"/>
    <n v="9777.875"/>
    <n v="234669"/>
    <n v="10853.441250000002"/>
    <n v="260482.59000000003"/>
    <n v="9777.875"/>
    <n v="234669"/>
    <n v="10853.441250000002"/>
    <n v="260482.59000000003"/>
    <n v="8.500000000000002E-2"/>
    <n v="831.11937500000022"/>
    <n v="8.500000000000002E-2"/>
    <m/>
    <s v="RB HARPIC TOILET CLEANER ORIGINAL 200ML X 24 BTL"/>
    <s v="Lama"/>
    <e v="#VALUE!"/>
    <s v="Aktif"/>
    <s v="IDR"/>
    <s v="ID03362770200"/>
    <s v="200ML"/>
    <m/>
    <m/>
    <s v="KRT"/>
    <s v="GD01"/>
    <n v="11611"/>
    <n v="11612"/>
    <m/>
    <n v="1"/>
    <m/>
  </r>
  <r>
    <s v="R1032006020010"/>
    <m/>
    <s v="HARPIC POWER ORI 24 BTL X 200ML &quot;3171311&quot;3284568&quot;"/>
    <x v="746"/>
    <n v="0"/>
    <s v="Harpic Power 200ml Special Price"/>
    <x v="4"/>
    <s v=""/>
    <n v="8993560033040"/>
    <x v="1"/>
    <s v="HARPIC TOILET CLEANER"/>
    <s v="R1032"/>
    <x v="143"/>
    <n v="14"/>
    <s v="RB HARPIC TOILET CLEANER ORIGINAL 200ML X 24 BTL"/>
    <n v="48"/>
    <s v="RB"/>
    <s v="R1"/>
    <s v="HARPIC"/>
    <s v="03"/>
    <s v="TOILET CLEANER"/>
    <n v="2"/>
    <m/>
    <s v="0"/>
    <s v="ORIGINAL"/>
    <s v="06"/>
    <s v="200ML"/>
    <s v="0200"/>
    <s v="BTL"/>
    <n v="1"/>
    <m/>
    <n v="0"/>
    <m/>
    <m/>
    <m/>
    <n v="0"/>
    <n v="24"/>
    <s v="ID8129044"/>
    <m/>
    <n v="8946.7556249999998"/>
    <n v="214722.13500000001"/>
    <n v="9930.89874375"/>
    <n v="238341.56985000003"/>
    <n v="9777.875"/>
    <n v="234669"/>
    <n v="10853.441250000002"/>
    <n v="260482.59000000003"/>
    <n v="9777.875"/>
    <n v="234669"/>
    <n v="10853.441250000002"/>
    <n v="260482.59000000003"/>
    <n v="8.500000000000002E-2"/>
    <n v="831.11937500000022"/>
    <n v="8.500000000000002E-2"/>
    <m/>
    <s v="RB HARPIC TOILET CLEANER ORIGINAL 200ML X 24 BTL"/>
    <s v="Lama"/>
    <e v="#VALUE!"/>
    <s v="Aktif"/>
    <s v="IDR"/>
    <s v="ID81290440200"/>
    <s v="200ML"/>
    <m/>
    <m/>
    <s v="KRT"/>
    <s v="GD01"/>
    <n v="11611"/>
    <n v="11612"/>
    <m/>
    <n v="1"/>
    <m/>
  </r>
  <r>
    <s v="R1032006020010"/>
    <m/>
    <s v="HARPIC POWER ORI 24 BTL X 200ML &quot;3171311&quot;3284568&quot;"/>
    <x v="747"/>
    <n v="0"/>
    <s v="Harpic Power5X 200ml"/>
    <x v="4"/>
    <s v=""/>
    <n v="8993560033040"/>
    <x v="1"/>
    <s v="HARPIC TOILET CLEANER"/>
    <s v="R1032"/>
    <x v="143"/>
    <n v="14"/>
    <s v="RB HARPIC TOILET CLEANER ORIGINAL 200ML X 24 BTL"/>
    <n v="48"/>
    <s v="RB"/>
    <s v="R1"/>
    <s v="HARPIC"/>
    <s v="03"/>
    <s v="TOILET CLEANER"/>
    <n v="2"/>
    <m/>
    <s v="0"/>
    <s v="ORIGINAL"/>
    <s v="06"/>
    <s v="200ML"/>
    <s v="0200"/>
    <s v="BTL"/>
    <n v="1"/>
    <m/>
    <n v="0"/>
    <m/>
    <m/>
    <m/>
    <n v="0"/>
    <n v="24"/>
    <s v="ID0377872"/>
    <m/>
    <n v="8946.7556249999998"/>
    <n v="214722.13500000001"/>
    <n v="9930.89874375"/>
    <n v="238341.56985000003"/>
    <n v="9777.875"/>
    <n v="234669"/>
    <n v="10853.441250000002"/>
    <n v="260482.59000000003"/>
    <n v="9777.875"/>
    <n v="234669"/>
    <n v="10853.441250000002"/>
    <n v="260482.59000000003"/>
    <n v="8.500000000000002E-2"/>
    <n v="831.11937500000022"/>
    <n v="8.500000000000002E-2"/>
    <m/>
    <s v="RB HARPIC TOILET CLEANER ORIGINAL 200ML X 24 BTL"/>
    <s v="Lama"/>
    <e v="#VALUE!"/>
    <s v="Aktif"/>
    <s v="IDR"/>
    <s v="ID03778720200"/>
    <s v="200ML"/>
    <m/>
    <m/>
    <s v="KRT"/>
    <s v="GD01"/>
    <n v="11611"/>
    <n v="11612"/>
    <m/>
    <n v="1"/>
    <m/>
  </r>
  <r>
    <s v="R1032006040510"/>
    <m/>
    <s v="HARPIC SB ORI 12 BTL X 405ML &quot;3171305&quot;HS03"/>
    <x v="748"/>
    <n v="0"/>
    <s v="HARPCIDSB ORI 405ML - OASIS"/>
    <x v="5"/>
    <s v="HARPIC SB ORI 12 BTL X 405ML &quot;3171305&quot;HS03"/>
    <n v="8993560033491"/>
    <x v="1"/>
    <s v="HARPIC TOILET CLEANER"/>
    <s v="R1032"/>
    <x v="144"/>
    <n v="14"/>
    <s v="RB HARPIC TOILET CLEANER ORIGINAL 405ML X 12 BTL"/>
    <n v="48"/>
    <s v="RB"/>
    <s v="R1"/>
    <s v="HARPIC"/>
    <s v="03"/>
    <s v="TOILET CLEANER"/>
    <n v="2"/>
    <m/>
    <s v="0"/>
    <s v="ORIGINAL"/>
    <s v="06"/>
    <s v="405ML"/>
    <s v="0405"/>
    <s v="BTL"/>
    <n v="1"/>
    <m/>
    <n v="0"/>
    <m/>
    <m/>
    <m/>
    <n v="0"/>
    <n v="12"/>
    <n v="3171305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ORIGINAL 405ML X 12 BTL"/>
    <s v="Lama"/>
    <e v="#VALUE!"/>
    <s v="Aktif"/>
    <s v="IDR"/>
    <s v="31713050405"/>
    <s v="405ML"/>
    <m/>
    <m/>
    <s v="KRT"/>
    <s v="GD01"/>
    <n v="11611"/>
    <n v="11612"/>
    <m/>
    <n v="1"/>
    <m/>
  </r>
  <r>
    <s v="R1032006040510"/>
    <m/>
    <s v="HARPIC SB ORI 12 BTL X 405ML &quot;3171305&quot;HS03"/>
    <x v="749"/>
    <n v="0"/>
    <s v="HARPCIDSB ORIGINAL 405ML"/>
    <x v="5"/>
    <s v=""/>
    <n v="8993560033491"/>
    <x v="1"/>
    <s v="HARPIC TOILET CLEANER"/>
    <s v="R1032"/>
    <x v="144"/>
    <n v="14"/>
    <s v="RB HARPIC TOILET CLEANER ORIGINAL 405ML X 12 BTL"/>
    <n v="48"/>
    <s v="RB"/>
    <s v="R1"/>
    <s v="HARPIC"/>
    <s v="03"/>
    <s v="TOILET CLEANER"/>
    <n v="2"/>
    <m/>
    <s v="0"/>
    <s v="ORIGINAL"/>
    <s v="06"/>
    <s v="405ML"/>
    <s v="0405"/>
    <s v="BTL"/>
    <n v="1"/>
    <m/>
    <n v="0"/>
    <m/>
    <m/>
    <m/>
    <n v="0"/>
    <n v="12"/>
    <n v="3111846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ORIGINAL 405ML X 12 BTL"/>
    <s v="Lama"/>
    <e v="#VALUE!"/>
    <s v="Aktif"/>
    <s v="IDR"/>
    <s v="31118460405"/>
    <s v="405ML"/>
    <m/>
    <m/>
    <s v="KRT"/>
    <s v="GD01"/>
    <n v="11611"/>
    <n v="11612"/>
    <m/>
    <n v="1"/>
    <m/>
  </r>
  <r>
    <s v="R1032006040510"/>
    <m/>
    <s v="HARPIC SB ORI 12 BTL X 405ML &quot;3171305&quot;HS03"/>
    <x v="750"/>
    <n v="0"/>
    <s v="Harpic SB 450ml Original + Brush"/>
    <x v="5"/>
    <s v=""/>
    <n v="8993560033491"/>
    <x v="1"/>
    <s v="HARPIC TOILET CLEANER"/>
    <s v="R1032"/>
    <x v="144"/>
    <n v="14"/>
    <s v="RB HARPIC TOILET CLEANER ORIGINAL 405ML X 12 BTL"/>
    <n v="48"/>
    <s v="RB"/>
    <s v="R1"/>
    <s v="HARPIC"/>
    <s v="03"/>
    <s v="TOILET CLEANER"/>
    <n v="2"/>
    <m/>
    <s v="0"/>
    <s v="ORIGINAL"/>
    <s v="06"/>
    <s v="405ML"/>
    <s v="0405"/>
    <s v="BTL"/>
    <n v="1"/>
    <m/>
    <n v="0"/>
    <m/>
    <m/>
    <m/>
    <n v="0"/>
    <n v="12"/>
    <n v="3046078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ORIGINAL 405ML X 12 BTL"/>
    <s v="Lama"/>
    <e v="#VALUE!"/>
    <s v="Aktif"/>
    <s v="IDR"/>
    <s v="30460780405"/>
    <s v="405ML"/>
    <m/>
    <m/>
    <s v="KRT"/>
    <s v="GD01"/>
    <n v="11611"/>
    <n v="11612"/>
    <m/>
    <n v="1"/>
    <m/>
  </r>
  <r>
    <s v="R1032006040510"/>
    <m/>
    <s v="HARPIC SB ORI 12 BTL X 405ML &quot;3171305&quot;HS03"/>
    <x v="751"/>
    <n v="0"/>
    <s v="WRONG PRODUCT CODE"/>
    <x v="5"/>
    <s v=""/>
    <n v="8993560033491"/>
    <x v="1"/>
    <s v="HARPIC TOILET CLEANER"/>
    <s v="R1032"/>
    <x v="144"/>
    <n v="14"/>
    <s v="RB HARPIC TOILET CLEANER ORIGINAL 405ML X 12 BTL"/>
    <n v="48"/>
    <s v="RB"/>
    <s v="R1"/>
    <s v="HARPIC"/>
    <s v="03"/>
    <s v="TOILET CLEANER"/>
    <n v="2"/>
    <m/>
    <s v="0"/>
    <s v="ORIGINAL"/>
    <s v="06"/>
    <s v="405ML"/>
    <s v="0405"/>
    <s v="BTL"/>
    <n v="1"/>
    <m/>
    <n v="0"/>
    <m/>
    <m/>
    <m/>
    <n v="0"/>
    <n v="12"/>
    <n v="3054493"/>
    <m/>
    <n v="22015.662499999999"/>
    <n v="264187.94999999995"/>
    <n v="24437.385375000002"/>
    <n v="293248.62449999998"/>
    <n v="24060.833333333332"/>
    <n v="288730"/>
    <n v="26707.525000000001"/>
    <n v="320490.30000000005"/>
    <n v="24060.833333333332"/>
    <n v="288730"/>
    <n v="26707.525000000001"/>
    <n v="320490.30000000005"/>
    <n v="8.500000000000002E-2"/>
    <n v="2045.1708333333336"/>
    <n v="8.500000000000002E-2"/>
    <m/>
    <s v="RB HARPIC TOILET CLEANER ORIGINAL 405ML X 12 BTL"/>
    <s v="Lama"/>
    <e v="#VALUE!"/>
    <s v="Aktif"/>
    <s v="IDR"/>
    <s v="30544930405"/>
    <s v="405ML"/>
    <m/>
    <m/>
    <s v="KRT"/>
    <s v="GD01"/>
    <n v="11611"/>
    <n v="11612"/>
    <m/>
    <n v="1"/>
    <m/>
  </r>
  <r>
    <s v="R1032006045010"/>
    <m/>
    <s v="HARPIC POWER ORI 12 BTL X 450ML &quot;3171312&quot;3284569&quot;"/>
    <x v="752"/>
    <n v="0"/>
    <s v="HARPCIDPP ORI 450ML - OASIS"/>
    <x v="5"/>
    <s v="HARPIC POWER ORI 12 BTL X 450ML &quot;3171312&quot;3284569&quot;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n v="3171312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3171312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53"/>
    <n v="0"/>
    <s v="HARPCIDPP ORI 450ML JW"/>
    <x v="5"/>
    <s v="HARPIC POWER ORI 12 BTL X 450ML &quot;3171312&quot;3284569&quot;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n v="3284569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3284569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54"/>
    <n v="0"/>
    <s v="HARPCIDPOWER TC ORI 450ML"/>
    <x v="5"/>
    <s v="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n v="3135036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3135036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55"/>
    <n v="0"/>
    <s v="HARPCIDPP ORI 450ML+DAS 100G"/>
    <x v="5"/>
    <s v="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n v="3288420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3288420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56"/>
    <n v="0"/>
    <s v="Harpic Power 450ml"/>
    <x v="5"/>
    <s v="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s v="ID0377875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ID0377875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57"/>
    <n v="0"/>
    <s v="Harpic Power 450ml + 30% extra"/>
    <x v="5"/>
    <s v="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s v="ID8153747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ID8153747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58"/>
    <n v="0"/>
    <s v="Harpic Power 450ml + 50% extra"/>
    <x v="5"/>
    <s v="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s v="ID0391397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ID0391397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59"/>
    <n v="0"/>
    <s v="Harpic Power 450ml + 50% extra"/>
    <x v="5"/>
    <s v="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s v="ID8109162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ID8109162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60"/>
    <n v="0"/>
    <s v="Harpic Power 450ml + Brush"/>
    <x v="5"/>
    <s v="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n v="3026264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30262640450"/>
    <s v="450ML"/>
    <m/>
    <m/>
    <s v="KRT"/>
    <s v="GD01"/>
    <n v="11611"/>
    <n v="11612"/>
    <m/>
    <n v="1"/>
    <m/>
  </r>
  <r>
    <s v="R1032006045010"/>
    <m/>
    <s v="HARPIC POWER ORI 12 BTL X 450ML &quot;3171312&quot;3284569&quot;"/>
    <x v="761"/>
    <n v="0"/>
    <s v="Harpic Power 450ml + DAS 110gr Original"/>
    <x v="5"/>
    <s v=""/>
    <n v="8993560033002"/>
    <x v="1"/>
    <s v="HARPIC TOILET CLEANER"/>
    <s v="R1032"/>
    <x v="145"/>
    <n v="14"/>
    <s v="RB HARPIC TOILET CLEANER ORIGINAL 450ML X 12 BTL"/>
    <n v="48"/>
    <s v="RB"/>
    <s v="R1"/>
    <s v="HARPIC"/>
    <s v="03"/>
    <s v="TOILET CLEANER"/>
    <n v="2"/>
    <m/>
    <s v="0"/>
    <s v="ORIGINAL"/>
    <s v="06"/>
    <s v="450ML"/>
    <s v="0450"/>
    <s v="BTL"/>
    <n v="1"/>
    <m/>
    <n v="0"/>
    <m/>
    <m/>
    <m/>
    <n v="0"/>
    <n v="12"/>
    <s v="ID8102127"/>
    <m/>
    <n v="20803.744999999999"/>
    <n v="249644.94"/>
    <n v="23092.156950000001"/>
    <n v="277105.88340000005"/>
    <n v="22736.333333333332"/>
    <n v="272836"/>
    <n v="25237.33"/>
    <n v="302847.96000000002"/>
    <n v="22736.333333333332"/>
    <n v="272836"/>
    <n v="25237.33"/>
    <n v="302847.96000000002"/>
    <n v="8.4999999999999992E-2"/>
    <n v="1932.5883333333331"/>
    <n v="8.4999999999999992E-2"/>
    <m/>
    <s v="RB HARPIC TOILET CLEANER ORIGINAL 450ML X 12 BTL"/>
    <s v="Lama"/>
    <e v="#VALUE!"/>
    <s v="Aktif"/>
    <s v="IDR"/>
    <s v="ID81021270450"/>
    <s v="450ML"/>
    <m/>
    <m/>
    <s v="KRT"/>
    <s v="GD01"/>
    <n v="11611"/>
    <n v="11612"/>
    <m/>
    <n v="1"/>
    <m/>
  </r>
  <r>
    <s v="R1032006075010"/>
    <m/>
    <s v="HARPIC POWER ORI 12BTLX750ML &quot;3171315&quot;3284581&quot;HP16"/>
    <x v="762"/>
    <n v="0"/>
    <s v="HARPCIDPP ORI 750ML - OASIS"/>
    <x v="5"/>
    <s v="HARPIC POWER ORI 12BTLX750ML &quot;3171315&quot;3284581&quot;HP16"/>
    <n v="8993560033729"/>
    <x v="1"/>
    <s v="HARPIC TOILET CLEANER"/>
    <s v="R1032"/>
    <x v="146"/>
    <n v="14"/>
    <s v="RB HARPIC TOILET CLEANER ORIGINAL 750ML X 12 BTL"/>
    <n v="48"/>
    <s v="RB"/>
    <s v="R1"/>
    <s v="HARPIC"/>
    <s v="03"/>
    <s v="TOILET CLEANER"/>
    <n v="2"/>
    <m/>
    <s v="0"/>
    <s v="ORIGINAL"/>
    <s v="06"/>
    <s v="750ML"/>
    <s v="0750"/>
    <s v="BTL"/>
    <n v="1"/>
    <m/>
    <n v="0"/>
    <m/>
    <m/>
    <m/>
    <n v="0"/>
    <n v="12"/>
    <n v="3171315"/>
    <m/>
    <n v="31810.813749999998"/>
    <n v="381729.76499999996"/>
    <n v="35310.003262500002"/>
    <n v="423720.03914999997"/>
    <n v="34765.916666666664"/>
    <n v="417191"/>
    <n v="38590.167500000003"/>
    <n v="463082.01000000007"/>
    <n v="34765.916666666664"/>
    <n v="417191"/>
    <n v="38590.167500000003"/>
    <n v="463082.01"/>
    <n v="8.5000000000000006E-2"/>
    <n v="2955.1029166666667"/>
    <n v="8.5000000000000006E-2"/>
    <m/>
    <s v="RB HARPIC TOILET CLEANER ORIGINAL 750ML X 12 BTL"/>
    <s v="Lama"/>
    <e v="#VALUE!"/>
    <s v="Aktif"/>
    <s v="IDR"/>
    <s v="31713150750"/>
    <s v="750ML"/>
    <m/>
    <m/>
    <s v="KRT"/>
    <s v="GD01"/>
    <n v="11611"/>
    <n v="11612"/>
    <m/>
    <n v="1"/>
    <m/>
  </r>
  <r>
    <s v="R1032006075010"/>
    <m/>
    <s v="HARPIC POWER ORI 12BTLX750ML &quot;3171315&quot;3284581&quot;HP16"/>
    <x v="763"/>
    <n v="0"/>
    <s v="HARPCIDPP ORI 750ML JW"/>
    <x v="5"/>
    <s v="HARPIC POWER ORI 12BTLX750ML &quot;3171315&quot;3284581&quot;HP16"/>
    <n v="8993560033729"/>
    <x v="1"/>
    <s v="HARPIC TOILET CLEANER"/>
    <s v="R1032"/>
    <x v="146"/>
    <n v="14"/>
    <s v="RB HARPIC TOILET CLEANER ORIGINAL 750ML X 12 BTL"/>
    <n v="48"/>
    <s v="RB"/>
    <s v="R1"/>
    <s v="HARPIC"/>
    <s v="03"/>
    <s v="TOILET CLEANER"/>
    <n v="2"/>
    <m/>
    <s v="0"/>
    <s v="ORIGINAL"/>
    <s v="06"/>
    <s v="750ML"/>
    <s v="0750"/>
    <s v="BTL"/>
    <n v="1"/>
    <m/>
    <n v="0"/>
    <m/>
    <m/>
    <m/>
    <n v="0"/>
    <n v="12"/>
    <n v="3284581"/>
    <m/>
    <n v="31810.813749999998"/>
    <n v="381729.76499999996"/>
    <n v="35310.003262500002"/>
    <n v="423720.03914999997"/>
    <n v="34765.916666666664"/>
    <n v="417191"/>
    <n v="38590.167500000003"/>
    <n v="463082.01000000007"/>
    <n v="34765.916666666664"/>
    <n v="417191"/>
    <n v="38590.167500000003"/>
    <n v="463082.01"/>
    <n v="8.5000000000000006E-2"/>
    <n v="2955.1029166666667"/>
    <n v="8.5000000000000006E-2"/>
    <m/>
    <s v="RB HARPIC TOILET CLEANER ORIGINAL 750ML X 12 BTL"/>
    <s v="Lama"/>
    <e v="#VALUE!"/>
    <s v="Aktif"/>
    <s v="IDR"/>
    <s v="32845810750"/>
    <s v="750ML"/>
    <m/>
    <m/>
    <s v="KRT"/>
    <s v="GD01"/>
    <n v="11611"/>
    <n v="11612"/>
    <m/>
    <n v="1"/>
    <m/>
  </r>
  <r>
    <s v="R1032006075010"/>
    <m/>
    <s v="HARPIC POWER ORI 12BTLX750ML &quot;3171315&quot;3284581&quot;HP16"/>
    <x v="764"/>
    <n v="0"/>
    <s v="HARPCIDPOWER TC ORI 750ML"/>
    <x v="5"/>
    <s v=""/>
    <n v="8993560033729"/>
    <x v="1"/>
    <s v="HARPIC TOILET CLEANER"/>
    <s v="R1032"/>
    <x v="146"/>
    <n v="14"/>
    <s v="RB HARPIC TOILET CLEANER ORIGINAL 750ML X 12 BTL"/>
    <n v="48"/>
    <s v="RB"/>
    <s v="R1"/>
    <s v="HARPIC"/>
    <s v="03"/>
    <s v="TOILET CLEANER"/>
    <n v="2"/>
    <m/>
    <s v="0"/>
    <s v="ORIGINAL"/>
    <s v="06"/>
    <s v="750ML"/>
    <s v="0750"/>
    <s v="BTL"/>
    <n v="1"/>
    <m/>
    <n v="0"/>
    <m/>
    <m/>
    <m/>
    <n v="0"/>
    <n v="12"/>
    <n v="3135038"/>
    <m/>
    <n v="31810.813749999998"/>
    <n v="381729.76499999996"/>
    <n v="35310.003262500002"/>
    <n v="423720.03914999997"/>
    <n v="34765.916666666664"/>
    <n v="417191"/>
    <n v="38590.167500000003"/>
    <n v="463082.01000000007"/>
    <n v="34765.916666666664"/>
    <n v="417191"/>
    <n v="38590.167500000003"/>
    <n v="463082.01"/>
    <n v="8.5000000000000006E-2"/>
    <n v="2955.1029166666667"/>
    <n v="8.5000000000000006E-2"/>
    <m/>
    <s v="RB HARPIC TOILET CLEANER ORIGINAL 750ML X 12 BTL"/>
    <s v="Lama"/>
    <e v="#VALUE!"/>
    <s v="Aktif"/>
    <s v="IDR"/>
    <s v="31350380750"/>
    <s v="750ML"/>
    <m/>
    <m/>
    <s v="KRT"/>
    <s v="GD01"/>
    <n v="11611"/>
    <n v="11612"/>
    <m/>
    <n v="1"/>
    <m/>
  </r>
  <r>
    <s v="R1032006075010"/>
    <m/>
    <s v="HARPIC POWER ORI 12BTLX750ML &quot;3171315&quot;3284581&quot;HP16"/>
    <x v="765"/>
    <n v="0"/>
    <s v="HARPCIDPP ORI 750ML+BCL125ML"/>
    <x v="5"/>
    <s v=""/>
    <n v="8993560033729"/>
    <x v="1"/>
    <s v="HARPIC TOILET CLEANER"/>
    <s v="R1032"/>
    <x v="146"/>
    <n v="14"/>
    <s v="RB HARPIC TOILET CLEANER ORIGINAL 750ML X 12 BTL"/>
    <n v="48"/>
    <s v="RB"/>
    <s v="R1"/>
    <s v="HARPIC"/>
    <s v="03"/>
    <s v="TOILET CLEANER"/>
    <n v="2"/>
    <m/>
    <s v="0"/>
    <s v="ORIGINAL"/>
    <s v="06"/>
    <s v="750ML"/>
    <s v="0750"/>
    <s v="BTL"/>
    <n v="1"/>
    <m/>
    <n v="0"/>
    <m/>
    <m/>
    <m/>
    <n v="0"/>
    <n v="12"/>
    <n v="3180176"/>
    <m/>
    <n v="31810.813749999998"/>
    <n v="381729.76499999996"/>
    <n v="35310.003262500002"/>
    <n v="423720.03914999997"/>
    <n v="34765.916666666664"/>
    <n v="417191"/>
    <n v="38590.167500000003"/>
    <n v="463082.01000000007"/>
    <n v="34765.916666666664"/>
    <n v="417191"/>
    <n v="38590.167500000003"/>
    <n v="463082.01"/>
    <n v="8.5000000000000006E-2"/>
    <n v="2955.1029166666667"/>
    <n v="8.5000000000000006E-2"/>
    <m/>
    <s v="RB HARPIC TOILET CLEANER ORIGINAL 750ML X 12 BTL"/>
    <s v="Lama"/>
    <e v="#VALUE!"/>
    <s v="Aktif"/>
    <s v="IDR"/>
    <s v="31801760750"/>
    <s v="750ML"/>
    <m/>
    <m/>
    <s v="KRT"/>
    <s v="GD01"/>
    <n v="11611"/>
    <n v="11612"/>
    <m/>
    <n v="1"/>
    <m/>
  </r>
  <r>
    <s v="R1032006075010"/>
    <m/>
    <s v="HARPIC POWER ORI 12BTLX750ML &quot;3171315&quot;3284581&quot;HP16"/>
    <x v="766"/>
    <n v="0"/>
    <s v="HARPCIDPP ORIGINAL 750ML"/>
    <x v="5"/>
    <s v=""/>
    <n v="8993560033729"/>
    <x v="1"/>
    <s v="HARPIC TOILET CLEANER"/>
    <s v="R1032"/>
    <x v="146"/>
    <n v="14"/>
    <s v="RB HARPIC TOILET CLEANER ORIGINAL 750ML X 12 BTL"/>
    <n v="48"/>
    <s v="RB"/>
    <s v="R1"/>
    <s v="HARPIC"/>
    <s v="03"/>
    <s v="TOILET CLEANER"/>
    <n v="2"/>
    <m/>
    <s v="0"/>
    <s v="ORIGINAL"/>
    <s v="06"/>
    <s v="750ML"/>
    <s v="0750"/>
    <s v="BTL"/>
    <n v="1"/>
    <m/>
    <n v="0"/>
    <m/>
    <m/>
    <m/>
    <n v="0"/>
    <n v="12"/>
    <n v="3107663"/>
    <m/>
    <n v="31810.813749999998"/>
    <n v="381729.76499999996"/>
    <n v="35310.003262500002"/>
    <n v="423720.03914999997"/>
    <n v="34765.916666666664"/>
    <n v="417191"/>
    <n v="38590.167500000003"/>
    <n v="463082.01000000007"/>
    <n v="34765.916666666664"/>
    <n v="417191"/>
    <n v="38590.167500000003"/>
    <n v="463082.01"/>
    <n v="8.5000000000000006E-2"/>
    <n v="2955.1029166666667"/>
    <n v="8.5000000000000006E-2"/>
    <m/>
    <s v="RB HARPIC TOILET CLEANER ORIGINAL 750ML X 12 BTL"/>
    <s v="Lama"/>
    <e v="#VALUE!"/>
    <s v="Aktif"/>
    <s v="IDR"/>
    <s v="31076630750"/>
    <s v="750ML"/>
    <m/>
    <m/>
    <s v="KRT"/>
    <s v="GD01"/>
    <n v="11611"/>
    <n v="11612"/>
    <m/>
    <n v="1"/>
    <m/>
  </r>
  <r>
    <s v="R1032006075020"/>
    <m/>
    <s v="HARPIC POWER ORI 6PACKX750ML&quot;3289670&quot;3299440&quot;HP28"/>
    <x v="767"/>
    <n v="0"/>
    <s v="HARPCIDPP ORI 750MLX2"/>
    <x v="6"/>
    <s v="HARPIC POWER ORI 6PACKX750ML&quot;3289670&quot;3299440&quot;HP28"/>
    <n v="8993560003647"/>
    <x v="7"/>
    <s v="HARPIC TOILET CLEANER"/>
    <s v="R1032"/>
    <x v="147"/>
    <n v="14"/>
    <s v="RB HARPIC TOILET CLEANER ORIGINAL 750ML X 6 PACK"/>
    <n v="48"/>
    <s v="RB"/>
    <s v="R1"/>
    <s v="HARPIC"/>
    <s v="03"/>
    <s v="TOILET CLEANER"/>
    <n v="2"/>
    <m/>
    <s v="0"/>
    <s v="ORIGINAL"/>
    <s v="06"/>
    <s v="750ML"/>
    <s v="0750"/>
    <s v="PACK"/>
    <n v="2"/>
    <m/>
    <n v="0"/>
    <m/>
    <m/>
    <m/>
    <n v="0"/>
    <n v="6"/>
    <n v="3289670"/>
    <m/>
    <n v="59621.4"/>
    <n v="357728.4"/>
    <n v="66179.754000000001"/>
    <n v="397078.52400000003"/>
    <n v="65160"/>
    <n v="390960"/>
    <n v="72327.600000000006"/>
    <n v="433965.60000000003"/>
    <n v="65160"/>
    <n v="390960"/>
    <n v="72327.600000000006"/>
    <n v="433965.60000000003"/>
    <n v="8.4999999999999978E-2"/>
    <n v="5538.5999999999985"/>
    <n v="8.4999999999999978E-2"/>
    <m/>
    <s v="RB HARPIC TOILET CLEANER ORIGINAL 750ML X 6 PACK"/>
    <s v="Lama"/>
    <e v="#VALUE!"/>
    <s v="Aktif"/>
    <s v="IDR"/>
    <s v="32896700750"/>
    <s v="750ML"/>
    <m/>
    <m/>
    <s v="KRT"/>
    <s v="GD01"/>
    <n v="11611"/>
    <n v="11612"/>
    <m/>
    <n v="1"/>
    <m/>
  </r>
  <r>
    <s v="R1032006075020"/>
    <m/>
    <s v="HARPIC POWER ORI 6PACKX750ML&quot;3289670&quot;3299440&quot;HP28"/>
    <x v="768"/>
    <n v="0"/>
    <s v="HARPCIDPP ORI 750MLX2 JW"/>
    <x v="6"/>
    <s v="HARPIC POWER ORI 6PACKX750ML&quot;3289670&quot;3299440&quot;HP28"/>
    <n v="8993560003647"/>
    <x v="7"/>
    <s v="HARPIC TOILET CLEANER"/>
    <s v="R1032"/>
    <x v="147"/>
    <n v="14"/>
    <s v="RB HARPIC TOILET CLEANER ORIGINAL 750ML X 6 PACK"/>
    <n v="48"/>
    <s v="RB"/>
    <s v="R1"/>
    <s v="HARPIC"/>
    <s v="03"/>
    <s v="TOILET CLEANER"/>
    <n v="2"/>
    <m/>
    <s v="0"/>
    <s v="ORIGINAL"/>
    <s v="06"/>
    <s v="750ML"/>
    <s v="0750"/>
    <s v="PACK"/>
    <n v="2"/>
    <m/>
    <n v="0"/>
    <m/>
    <m/>
    <m/>
    <n v="0"/>
    <n v="6"/>
    <n v="3299440"/>
    <m/>
    <n v="59621.4"/>
    <n v="357728.4"/>
    <n v="66179.754000000001"/>
    <n v="397078.52400000003"/>
    <n v="65160"/>
    <n v="390960"/>
    <n v="72327.600000000006"/>
    <n v="433965.60000000003"/>
    <n v="65160"/>
    <n v="390960"/>
    <n v="72327.600000000006"/>
    <n v="433965.60000000003"/>
    <n v="8.4999999999999978E-2"/>
    <n v="5538.5999999999985"/>
    <n v="8.4999999999999978E-2"/>
    <m/>
    <s v="RB HARPIC TOILET CLEANER ORIGINAL 750ML X 6 PACK"/>
    <s v="Lama"/>
    <e v="#VALUE!"/>
    <s v="Aktif"/>
    <s v="IDR"/>
    <s v="32994400750"/>
    <s v="750ML"/>
    <m/>
    <m/>
    <s v="KRT"/>
    <s v="GD01"/>
    <n v="11611"/>
    <n v="11612"/>
    <m/>
    <n v="1"/>
    <m/>
  </r>
  <r>
    <s v="R1032007045010"/>
    <m/>
    <s v="HARPIC WHITE &amp; SHINE 12 X 450ML BTL &quot;3317542&quot;HP29"/>
    <x v="769"/>
    <n v="0"/>
    <s v="HARPCIDWHITE &amp; SHINE 450ML"/>
    <x v="5"/>
    <s v="HARPIC WHITE &amp; SHINE 12 X 450ML BTL &quot;3317542&quot;HP29"/>
    <n v="8993560003876"/>
    <x v="1"/>
    <s v="HARPIC TOILET CLEANER"/>
    <s v="R1032"/>
    <x v="148"/>
    <n v="14"/>
    <s v="RB HARPIC TOILET CLEANER WHITE &amp; SHINE 450ML X 12 BTL"/>
    <n v="53"/>
    <s v="RB"/>
    <s v="R1"/>
    <s v="HARPIC"/>
    <s v="03"/>
    <s v="TOILET CLEANER"/>
    <n v="2"/>
    <m/>
    <s v="0"/>
    <s v="WHITE &amp; SHINE"/>
    <s v="07"/>
    <s v="450ML"/>
    <s v="0450"/>
    <s v="BTL"/>
    <n v="1"/>
    <m/>
    <n v="0"/>
    <m/>
    <m/>
    <m/>
    <n v="0"/>
    <n v="12"/>
    <n v="3317542"/>
    <m/>
    <n v="18429.4725"/>
    <n v="221153.66999999998"/>
    <n v="20456.714475000001"/>
    <n v="245480.57370000001"/>
    <n v="20141.5"/>
    <n v="241698"/>
    <n v="22357.065000000002"/>
    <n v="268284.78000000003"/>
    <n v="20141.5"/>
    <n v="241698"/>
    <n v="22357.065000000002"/>
    <n v="268284.78000000003"/>
    <n v="8.5000000000000006E-2"/>
    <n v="1712.0275000000001"/>
    <n v="8.5000000000000006E-2"/>
    <m/>
    <s v="RB HARPIC TOILET CLEANER WHITE &amp; SHINE 450ML X 12 BTL"/>
    <s v="Lama"/>
    <e v="#VALUE!"/>
    <s v="Aktif"/>
    <s v="IDR"/>
    <s v="33175420450"/>
    <s v="450ML"/>
    <m/>
    <m/>
    <s v="KRT"/>
    <s v="GD01"/>
    <n v="11611"/>
    <n v="11612"/>
    <m/>
    <n v="1"/>
    <m/>
  </r>
  <r>
    <s v="R1032008045010"/>
    <m/>
    <m/>
    <x v="770"/>
    <n v="20010010100010"/>
    <m/>
    <x v="5"/>
    <s v="HARPIC POWER ROSE 12 BTL X 450ML &quot;3077391&quot;HP05"/>
    <m/>
    <x v="1"/>
    <s v="HARPIC TOILET CLEANER"/>
    <s v="R1032"/>
    <x v="149"/>
    <n v="14"/>
    <s v="RB HARPIC TOILET CLEANER ROSE 450ML X 12 BTL"/>
    <n v="44"/>
    <s v="RB"/>
    <s v="R1"/>
    <s v="HARPIC"/>
    <s v="03"/>
    <s v="TOILET CLEANER"/>
    <n v="2"/>
    <m/>
    <s v="0"/>
    <s v="ROSE"/>
    <s v="08"/>
    <s v="450ML"/>
    <s v="0450"/>
    <s v="BTL"/>
    <n v="1"/>
    <m/>
    <n v="0"/>
    <m/>
    <m/>
    <m/>
    <n v="0"/>
    <n v="12"/>
    <n v="3077391"/>
    <m/>
    <n v="20803.744999999999"/>
    <n v="249644.94"/>
    <n v="23092.156950000001"/>
    <n v="277105.88340000005"/>
    <n v="22736.333333333332"/>
    <n v="272836"/>
    <n v="25237.33"/>
    <n v="302847.96000000002"/>
    <m/>
    <n v="0"/>
    <n v="0"/>
    <n v="0"/>
    <n v="8.4999999999999992E-2"/>
    <n v="-20803.744999999999"/>
    <e v="#DIV/0!"/>
    <m/>
    <n v="0"/>
    <s v="Lama"/>
    <s v="Sama"/>
    <s v="Aktif"/>
    <s v="IDR"/>
    <s v="30773910450"/>
    <s v="450ML"/>
    <m/>
    <m/>
    <s v="KRT"/>
    <s v="GD01"/>
    <n v="11611"/>
    <n v="11612"/>
    <m/>
    <n v="1"/>
    <m/>
  </r>
  <r>
    <s v="R1033001045010"/>
    <m/>
    <m/>
    <x v="724"/>
    <n v="20010010100010"/>
    <m/>
    <x v="5"/>
    <s v="HARPIC DCC FLORAL 12 BTL X 450ML &quot;ID0377866&quot;HD01"/>
    <m/>
    <x v="1"/>
    <s v="HARPIC DISINFECTANT"/>
    <s v="R1033"/>
    <x v="150"/>
    <n v="14"/>
    <s v="RB HARPIC DISINFECTANT FLORAL 450ML X 12 BTL"/>
    <n v="44"/>
    <s v="RB"/>
    <s v="R1"/>
    <s v="HARPIC"/>
    <s v="03"/>
    <s v="DISINFECTANT"/>
    <n v="3"/>
    <m/>
    <s v="0"/>
    <s v="FLORAL"/>
    <s v="01"/>
    <s v="450ML"/>
    <s v="0450"/>
    <s v="BTL"/>
    <n v="1"/>
    <m/>
    <n v="0"/>
    <m/>
    <m/>
    <m/>
    <n v="0"/>
    <n v="12"/>
    <s v="ID0377866"/>
    <m/>
    <n v="20803.744999999999"/>
    <n v="249644.94"/>
    <n v="23092.156950000001"/>
    <n v="277105.88340000005"/>
    <n v="22736.333333333332"/>
    <n v="272836"/>
    <n v="25237.33"/>
    <n v="302847.96000000002"/>
    <m/>
    <n v="0"/>
    <n v="0"/>
    <n v="0"/>
    <n v="8.4999999999999992E-2"/>
    <n v="-20803.744999999999"/>
    <e v="#DIV/0!"/>
    <m/>
    <s v="RB HARPIC DISINFECTANT FLORAL 450ML X 12 BTL"/>
    <s v="Lama"/>
    <e v="#VALUE!"/>
    <s v="Aktif"/>
    <s v="IDR"/>
    <s v="ID03778660450"/>
    <s v="450ML"/>
    <m/>
    <m/>
    <s v="KRT"/>
    <s v="GD01"/>
    <n v="11611"/>
    <n v="11612"/>
    <m/>
    <n v="1"/>
    <m/>
  </r>
  <r>
    <s v="R1041000004510"/>
    <m/>
    <s v="LIQUID MOSAIC 48BTL X 45ML&quot;3212637&quot;DLM01"/>
    <x v="771"/>
    <n v="0"/>
    <s v="DETOLIDDAL LSTR 45MLX48"/>
    <x v="0"/>
    <s v="LIQUID MOSAIC 48BTL X 45ML&quot;3212637&quot;DLM01"/>
    <n v="8993560022006"/>
    <x v="1"/>
    <s v="LIQUID MOSAIC"/>
    <s v="R1041"/>
    <x v="151"/>
    <n v="14"/>
    <s v="RB LIQUID MOSAIC 45ML X 48 BTL"/>
    <n v="30"/>
    <s v="RB"/>
    <s v="R1"/>
    <s v="LIQUID"/>
    <s v="04"/>
    <s v="MOSAIC"/>
    <n v="1"/>
    <m/>
    <s v="0"/>
    <m/>
    <s v="00"/>
    <s v="45ML"/>
    <s v="0045"/>
    <s v="BTL"/>
    <n v="1"/>
    <m/>
    <n v="0"/>
    <m/>
    <m/>
    <m/>
    <n v="0"/>
    <n v="48"/>
    <n v="3212637"/>
    <m/>
    <n v="10902.110624999999"/>
    <n v="523301.30999999994"/>
    <n v="12101.34279375"/>
    <n v="580864.45409999997"/>
    <n v="11914.875"/>
    <n v="571914"/>
    <n v="13225.511250000001"/>
    <n v="634824.54"/>
    <n v="11914.875"/>
    <n v="571914"/>
    <n v="13225.511250000001"/>
    <n v="634824.54"/>
    <n v="8.5000000000000062E-2"/>
    <n v="1012.7643750000007"/>
    <n v="8.5000000000000062E-2"/>
    <m/>
    <s v="RB LIQUID MOSAIC 45ML X 48 BTL"/>
    <s v="Lama"/>
    <e v="#VALUE!"/>
    <s v="Aktif"/>
    <s v="IDR"/>
    <s v="32126370045"/>
    <s v="45ML"/>
    <m/>
    <m/>
    <s v="KRT"/>
    <s v="GD01"/>
    <n v="11611"/>
    <n v="11612"/>
    <m/>
    <n v="1"/>
    <m/>
  </r>
  <r>
    <s v="R1041000004510"/>
    <m/>
    <s v="LIQUID MOSAIC 48BTL X 45ML&quot;3212637&quot;DLM01"/>
    <x v="772"/>
    <n v="0"/>
    <s v="DETOLIDDAL MOSAIC 45MLX48P"/>
    <x v="0"/>
    <s v=""/>
    <n v="8993560022006"/>
    <x v="1"/>
    <s v="LIQUID MOSAIC"/>
    <s v="R1041"/>
    <x v="151"/>
    <n v="14"/>
    <s v="RB LIQUID MOSAIC 45ML X 48 BTL"/>
    <n v="30"/>
    <s v="RB"/>
    <s v="R1"/>
    <s v="LIQUID"/>
    <s v="04"/>
    <s v="MOSAIC"/>
    <n v="1"/>
    <m/>
    <s v="0"/>
    <m/>
    <s v="00"/>
    <s v="45ML"/>
    <s v="0045"/>
    <s v="BTL"/>
    <n v="1"/>
    <m/>
    <n v="0"/>
    <m/>
    <m/>
    <m/>
    <n v="0"/>
    <n v="48"/>
    <n v="3181092"/>
    <m/>
    <n v="10902.110624999999"/>
    <n v="523301.30999999994"/>
    <n v="12101.34279375"/>
    <n v="580864.45409999997"/>
    <n v="11914.875"/>
    <n v="571914"/>
    <n v="13225.511250000001"/>
    <n v="634824.54"/>
    <n v="11914.875"/>
    <n v="571914"/>
    <n v="13225.511250000001"/>
    <n v="634824.54"/>
    <n v="8.5000000000000062E-2"/>
    <n v="1012.7643750000007"/>
    <n v="8.5000000000000062E-2"/>
    <m/>
    <s v="RB LIQUID MOSAIC 45ML X 48 BTL"/>
    <s v="Lama"/>
    <e v="#VALUE!"/>
    <s v="Aktif"/>
    <s v="IDR"/>
    <s v="31810920045"/>
    <s v="45ML"/>
    <m/>
    <m/>
    <s v="KRT"/>
    <s v="GD01"/>
    <n v="11611"/>
    <n v="11612"/>
    <m/>
    <n v="1"/>
    <m/>
  </r>
  <r>
    <s v="R1041000004510"/>
    <m/>
    <s v="LIQUID MOSAIC 48BTL X 45ML&quot;3212637&quot;DLM01"/>
    <x v="773"/>
    <n v="0"/>
    <s v="Dettol DAL 50ml NUTAN"/>
    <x v="0"/>
    <s v=""/>
    <n v="8993560022006"/>
    <x v="1"/>
    <s v="LIQUID MOSAIC"/>
    <s v="R1041"/>
    <x v="151"/>
    <n v="14"/>
    <s v="RB LIQUID MOSAIC 45ML X 48 BTL"/>
    <n v="30"/>
    <s v="RB"/>
    <s v="R1"/>
    <s v="LIQUID"/>
    <s v="04"/>
    <s v="MOSAIC"/>
    <n v="1"/>
    <m/>
    <s v="0"/>
    <m/>
    <s v="00"/>
    <s v="45ML"/>
    <s v="0045"/>
    <s v="BTL"/>
    <n v="1"/>
    <m/>
    <n v="0"/>
    <m/>
    <m/>
    <m/>
    <n v="0"/>
    <n v="48"/>
    <s v="ID0140059"/>
    <m/>
    <n v="10902.110624999999"/>
    <n v="523301.30999999994"/>
    <n v="12101.34279375"/>
    <n v="580864.45409999997"/>
    <n v="11914.875"/>
    <n v="571914"/>
    <n v="13225.511250000001"/>
    <n v="634824.54"/>
    <n v="11914.875"/>
    <n v="571914"/>
    <n v="13225.511250000001"/>
    <n v="634824.54"/>
    <n v="8.5000000000000062E-2"/>
    <n v="1012.7643750000007"/>
    <n v="8.5000000000000062E-2"/>
    <m/>
    <s v="RB LIQUID MOSAIC 45ML X 48 BTL"/>
    <s v="Lama"/>
    <e v="#VALUE!"/>
    <s v="Aktif"/>
    <s v="IDR"/>
    <s v="ID01400590045"/>
    <s v="45ML"/>
    <m/>
    <m/>
    <s v="KRT"/>
    <s v="GD01"/>
    <n v="11611"/>
    <n v="11612"/>
    <m/>
    <n v="1"/>
    <m/>
  </r>
  <r>
    <s v="R1041000009510"/>
    <m/>
    <s v="LIQUID MOSAIC 48BTL X 95ML&quot;3212638&quot;DLM02"/>
    <x v="774"/>
    <n v="0"/>
    <s v="DETOLIDDAL LSR 95MLX48"/>
    <x v="0"/>
    <s v="LIQUID MOSAIC 48BTL X 95ML&quot;3212638&quot;DLM02"/>
    <n v="8993560022020"/>
    <x v="1"/>
    <s v="LIQUID MOSAIC"/>
    <s v="R1041"/>
    <x v="152"/>
    <n v="14"/>
    <s v="RB LIQUID MOSAIC 95ML X 48 BTL"/>
    <n v="30"/>
    <s v="RB"/>
    <s v="R1"/>
    <s v="LIQUID"/>
    <s v="04"/>
    <s v="MOSAIC"/>
    <n v="1"/>
    <m/>
    <s v="0"/>
    <m/>
    <s v="00"/>
    <s v="95ML"/>
    <s v="0095"/>
    <s v="BTL"/>
    <n v="1"/>
    <m/>
    <n v="0"/>
    <m/>
    <m/>
    <m/>
    <n v="0"/>
    <n v="48"/>
    <n v="3212638"/>
    <m/>
    <n v="20063.28125"/>
    <n v="963037.5"/>
    <n v="22270.242187500004"/>
    <n v="1068971.625"/>
    <n v="21927.083333333332"/>
    <n v="1052500"/>
    <n v="24339.0625"/>
    <n v="1168275"/>
    <n v="21927.083333333332"/>
    <n v="1052500"/>
    <n v="24339.0625"/>
    <n v="1168275"/>
    <n v="8.4999999999999951E-2"/>
    <n v="1863.8020833333321"/>
    <n v="8.4999999999999951E-2"/>
    <m/>
    <s v="RB LIQUID MOSAIC 95ML X 48 BTL"/>
    <s v="Lama"/>
    <e v="#VALUE!"/>
    <s v="Aktif"/>
    <s v="IDR"/>
    <s v="32126380095"/>
    <s v="95ML"/>
    <m/>
    <m/>
    <s v="KRT"/>
    <s v="GD01"/>
    <n v="11611"/>
    <n v="11612"/>
    <m/>
    <n v="1"/>
    <m/>
  </r>
  <r>
    <s v="R1041000009510"/>
    <m/>
    <s v="LIQUID MOSAIC 48BTL X 95ML&quot;3212638&quot;DLM02"/>
    <x v="775"/>
    <n v="0"/>
    <s v="DETOLIDDAL LSR 95+DDS CB225"/>
    <x v="0"/>
    <s v=""/>
    <n v="8993560022020"/>
    <x v="1"/>
    <s v="LIQUID MOSAIC"/>
    <s v="R1041"/>
    <x v="152"/>
    <n v="14"/>
    <s v="RB LIQUID MOSAIC 95ML X 48 BTL"/>
    <n v="30"/>
    <s v="RB"/>
    <s v="R1"/>
    <s v="LIQUID"/>
    <s v="04"/>
    <s v="MOSAIC"/>
    <n v="1"/>
    <m/>
    <s v="0"/>
    <m/>
    <s v="00"/>
    <s v="95ML"/>
    <s v="0095"/>
    <s v="BTL"/>
    <n v="1"/>
    <m/>
    <n v="0"/>
    <m/>
    <m/>
    <m/>
    <n v="0"/>
    <n v="48"/>
    <n v="3255721"/>
    <m/>
    <n v="20063.28125"/>
    <n v="963037.5"/>
    <n v="22270.242187500004"/>
    <n v="1068971.625"/>
    <n v="21927.083333333332"/>
    <n v="1052500"/>
    <n v="24339.0625"/>
    <n v="1168275"/>
    <n v="21927.083333333332"/>
    <n v="1052500"/>
    <n v="24339.0625"/>
    <n v="1168275"/>
    <n v="8.4999999999999951E-2"/>
    <n v="1863.8020833333321"/>
    <n v="8.4999999999999951E-2"/>
    <m/>
    <s v="RB LIQUID MOSAIC 95ML X 48 BTL"/>
    <s v="Lama"/>
    <e v="#VALUE!"/>
    <s v="Aktif"/>
    <s v="IDR"/>
    <s v="32557210095"/>
    <s v="95ML"/>
    <m/>
    <m/>
    <s v="KRT"/>
    <s v="GD01"/>
    <n v="11611"/>
    <n v="11612"/>
    <m/>
    <n v="1"/>
    <m/>
  </r>
  <r>
    <s v="R1041000009510"/>
    <m/>
    <s v="LIQUID MOSAIC 48BTL X 95ML&quot;3212638&quot;DLM02"/>
    <x v="776"/>
    <n v="0"/>
    <s v="DETOLIDDAL LSR 95+DDS DZCB"/>
    <x v="0"/>
    <s v=""/>
    <n v="8993560022020"/>
    <x v="1"/>
    <s v="LIQUID MOSAIC"/>
    <s v="R1041"/>
    <x v="152"/>
    <n v="14"/>
    <s v="RB LIQUID MOSAIC 95ML X 48 BTL"/>
    <n v="30"/>
    <s v="RB"/>
    <s v="R1"/>
    <s v="LIQUID"/>
    <s v="04"/>
    <s v="MOSAIC"/>
    <n v="1"/>
    <m/>
    <s v="0"/>
    <m/>
    <s v="00"/>
    <s v="95ML"/>
    <s v="0095"/>
    <s v="BTL"/>
    <n v="1"/>
    <m/>
    <n v="0"/>
    <m/>
    <m/>
    <m/>
    <n v="0"/>
    <n v="48"/>
    <n v="3255730"/>
    <m/>
    <n v="20063.28125"/>
    <n v="963037.5"/>
    <n v="22270.242187500004"/>
    <n v="1068971.625"/>
    <n v="21927.083333333332"/>
    <n v="1052500"/>
    <n v="24339.0625"/>
    <n v="1168275"/>
    <n v="21927.083333333332"/>
    <n v="1052500"/>
    <n v="24339.0625"/>
    <n v="1168275"/>
    <n v="8.4999999999999951E-2"/>
    <n v="1863.8020833333321"/>
    <n v="8.4999999999999951E-2"/>
    <m/>
    <s v="RB LIQUID MOSAIC 95ML X 48 BTL"/>
    <s v="Lama"/>
    <e v="#VALUE!"/>
    <s v="Aktif"/>
    <s v="IDR"/>
    <s v="32557300095"/>
    <s v="95ML"/>
    <m/>
    <m/>
    <s v="KRT"/>
    <s v="GD01"/>
    <n v="11611"/>
    <n v="11612"/>
    <m/>
    <n v="1"/>
    <m/>
  </r>
  <r>
    <s v="R1041000009510"/>
    <m/>
    <s v="LIQUID MOSAIC 48BTL X 95ML&quot;3212638&quot;DLM02"/>
    <x v="777"/>
    <n v="0"/>
    <s v="DETOLIDDAL MOSAIC 95MLX48P"/>
    <x v="0"/>
    <s v=""/>
    <n v="8993560022020"/>
    <x v="1"/>
    <s v="LIQUID MOSAIC"/>
    <s v="R1041"/>
    <x v="152"/>
    <n v="14"/>
    <s v="RB LIQUID MOSAIC 95ML X 48 BTL"/>
    <n v="30"/>
    <s v="RB"/>
    <s v="R1"/>
    <s v="LIQUID"/>
    <s v="04"/>
    <s v="MOSAIC"/>
    <n v="1"/>
    <m/>
    <s v="0"/>
    <m/>
    <s v="00"/>
    <s v="95ML"/>
    <s v="0095"/>
    <s v="BTL"/>
    <n v="1"/>
    <m/>
    <n v="0"/>
    <m/>
    <m/>
    <m/>
    <n v="0"/>
    <n v="48"/>
    <n v="3181105"/>
    <m/>
    <n v="20063.28125"/>
    <n v="963037.5"/>
    <n v="22270.242187500004"/>
    <n v="1068971.625"/>
    <n v="21927.083333333332"/>
    <n v="1052500"/>
    <n v="24339.0625"/>
    <n v="1168275"/>
    <n v="21927.083333333332"/>
    <n v="1052500"/>
    <n v="24339.0625"/>
    <n v="1168275"/>
    <n v="8.4999999999999951E-2"/>
    <n v="1863.8020833333321"/>
    <n v="8.4999999999999951E-2"/>
    <m/>
    <s v="RB LIQUID MOSAIC 95ML X 48 BTL"/>
    <s v="Lama"/>
    <e v="#VALUE!"/>
    <s v="Aktif"/>
    <s v="IDR"/>
    <s v="31811050095"/>
    <s v="95ML"/>
    <m/>
    <m/>
    <s v="KRT"/>
    <s v="GD01"/>
    <n v="11611"/>
    <n v="11612"/>
    <m/>
    <n v="1"/>
    <m/>
  </r>
  <r>
    <s v="R1041000009510"/>
    <m/>
    <s v="LIQUID MOSAIC 48BTL X 95ML&quot;3212638&quot;DLM02"/>
    <x v="778"/>
    <n v="0"/>
    <s v="Dettol DAL 100ml"/>
    <x v="0"/>
    <s v=""/>
    <n v="8993560022020"/>
    <x v="1"/>
    <s v="LIQUID MOSAIC"/>
    <s v="R1041"/>
    <x v="152"/>
    <n v="14"/>
    <s v="RB LIQUID MOSAIC 95ML X 48 BTL"/>
    <n v="30"/>
    <s v="RB"/>
    <s v="R1"/>
    <s v="LIQUID"/>
    <s v="04"/>
    <s v="MOSAIC"/>
    <n v="1"/>
    <m/>
    <s v="0"/>
    <m/>
    <s v="00"/>
    <s v="95ML"/>
    <s v="0095"/>
    <s v="BTL"/>
    <n v="1"/>
    <m/>
    <n v="0"/>
    <m/>
    <m/>
    <m/>
    <n v="0"/>
    <n v="48"/>
    <s v="ID0140063"/>
    <m/>
    <n v="20063.28125"/>
    <n v="963037.5"/>
    <n v="22270.242187500004"/>
    <n v="1068971.625"/>
    <n v="21927.083333333332"/>
    <n v="1052500"/>
    <n v="24339.0625"/>
    <n v="1168275"/>
    <n v="21927.083333333332"/>
    <n v="1052500"/>
    <n v="24339.0625"/>
    <n v="1168275"/>
    <n v="8.4999999999999951E-2"/>
    <n v="1863.8020833333321"/>
    <n v="8.4999999999999951E-2"/>
    <m/>
    <s v="RB LIQUID MOSAIC 95ML X 48 BTL"/>
    <s v="Lama"/>
    <e v="#VALUE!"/>
    <s v="Aktif"/>
    <s v="IDR"/>
    <s v="ID01400630095"/>
    <s v="95ML"/>
    <m/>
    <m/>
    <s v="KRT"/>
    <s v="GD01"/>
    <n v="11611"/>
    <n v="11612"/>
    <m/>
    <n v="1"/>
    <m/>
  </r>
  <r>
    <s v="R1041000024510"/>
    <m/>
    <s v="LIQUID MOSAIC 24BTL X 245ML &quot;3181106&quot;3212639&quot;DLM03"/>
    <x v="779"/>
    <n v="0"/>
    <s v="DETOLIDDAL 245MLX24 LSTR"/>
    <x v="4"/>
    <s v="LIQUID MOSAIC 24BTL X 245ML &quot;3181106&quot;3212639&quot;DLM03"/>
    <n v="8993560022044"/>
    <x v="1"/>
    <s v="LIQUID MOSAIC"/>
    <s v="R1041"/>
    <x v="153"/>
    <n v="14"/>
    <s v="RB LIQUID MOSAIC 245ML X 24 BTL"/>
    <n v="31"/>
    <s v="RB"/>
    <s v="R1"/>
    <s v="LIQUID"/>
    <s v="04"/>
    <s v="MOSAIC"/>
    <n v="1"/>
    <m/>
    <s v="0"/>
    <m/>
    <s v="00"/>
    <s v="245ML"/>
    <s v="0245"/>
    <s v="BTL"/>
    <n v="1"/>
    <m/>
    <n v="0"/>
    <m/>
    <m/>
    <m/>
    <n v="0"/>
    <n v="24"/>
    <n v="3212639"/>
    <m/>
    <n v="48929.586875000001"/>
    <n v="1174310.085"/>
    <n v="54311.841431250003"/>
    <n v="1303484.19435"/>
    <n v="53474.958333333336"/>
    <n v="1283399"/>
    <n v="59357.203750000008"/>
    <n v="1424572.8900000001"/>
    <n v="53474.958333333336"/>
    <n v="1283399"/>
    <n v="59357.203750000008"/>
    <n v="1424572.8900000001"/>
    <n v="8.500000000000002E-2"/>
    <n v="4545.3714583333349"/>
    <n v="8.500000000000002E-2"/>
    <m/>
    <s v="RB LIQUID MOSAIC 245ML X 24 BTL"/>
    <s v="Lama"/>
    <e v="#VALUE!"/>
    <s v="Aktif"/>
    <s v="IDR"/>
    <s v="32126390245"/>
    <s v="245ML"/>
    <m/>
    <m/>
    <s v="KRT"/>
    <s v="GD01"/>
    <n v="11611"/>
    <n v="11612"/>
    <m/>
    <n v="1"/>
    <m/>
  </r>
  <r>
    <s v="R1041000024510"/>
    <m/>
    <s v="LIQUID MOSAIC 24BTL X 245ML &quot;3181106&quot;3212639&quot;DLM03"/>
    <x v="780"/>
    <n v="0"/>
    <s v="DETOLIDDAL MOSAIC 245MLX24P"/>
    <x v="4"/>
    <s v="LIQUID MOSAIC 24BTL X 245ML &quot;3181106&quot;3212639&quot;DLM03"/>
    <n v="8993560022044"/>
    <x v="1"/>
    <s v="LIQUID MOSAIC"/>
    <s v="R1041"/>
    <x v="153"/>
    <n v="14"/>
    <s v="RB LIQUID MOSAIC 245ML X 24 BTL"/>
    <n v="31"/>
    <s v="RB"/>
    <s v="R1"/>
    <s v="LIQUID"/>
    <s v="04"/>
    <s v="MOSAIC"/>
    <n v="1"/>
    <m/>
    <s v="0"/>
    <m/>
    <s v="00"/>
    <s v="245ML"/>
    <s v="0245"/>
    <s v="BTL"/>
    <n v="1"/>
    <m/>
    <n v="0"/>
    <m/>
    <m/>
    <m/>
    <n v="0"/>
    <n v="24"/>
    <n v="3181106"/>
    <m/>
    <n v="48929.586875000001"/>
    <n v="1174310.085"/>
    <n v="54311.841431250003"/>
    <n v="1303484.19435"/>
    <n v="53474.958333333336"/>
    <n v="1283399"/>
    <n v="59357.203750000008"/>
    <n v="1424572.8900000001"/>
    <n v="53474.958333333336"/>
    <n v="1283399"/>
    <n v="59357.203750000008"/>
    <n v="1424572.8900000001"/>
    <n v="8.500000000000002E-2"/>
    <n v="4545.3714583333349"/>
    <n v="8.500000000000002E-2"/>
    <m/>
    <s v="RB LIQUID MOSAIC 245ML X 24 BTL"/>
    <s v="Lama"/>
    <e v="#VALUE!"/>
    <s v="Aktif"/>
    <s v="IDR"/>
    <s v="31811060245"/>
    <s v="245ML"/>
    <m/>
    <m/>
    <s v="KRT"/>
    <s v="GD01"/>
    <n v="11611"/>
    <n v="11612"/>
    <m/>
    <n v="1"/>
    <m/>
  </r>
  <r>
    <s v="R1041000024510"/>
    <m/>
    <s v="LIQUID MOSAIC 24BTL X 245ML &quot;3181106&quot;3212639&quot;DLM03"/>
    <x v="781"/>
    <n v="0"/>
    <s v="DETOLIDDAL MOS 245+DDS CB450"/>
    <x v="4"/>
    <s v=""/>
    <n v="8993560022044"/>
    <x v="1"/>
    <s v="LIQUID MOSAIC"/>
    <s v="R1041"/>
    <x v="153"/>
    <n v="14"/>
    <s v="RB LIQUID MOSAIC 245ML X 24 BTL"/>
    <n v="31"/>
    <s v="RB"/>
    <s v="R1"/>
    <s v="LIQUID"/>
    <s v="04"/>
    <s v="MOSAIC"/>
    <n v="1"/>
    <m/>
    <s v="0"/>
    <m/>
    <s v="00"/>
    <s v="245ML"/>
    <s v="0245"/>
    <s v="BTL"/>
    <n v="1"/>
    <m/>
    <n v="0"/>
    <m/>
    <m/>
    <m/>
    <n v="0"/>
    <n v="24"/>
    <n v="3255744"/>
    <m/>
    <n v="48929.586875000001"/>
    <n v="1174310.085"/>
    <n v="54311.841431250003"/>
    <n v="1303484.19435"/>
    <n v="53474.958333333336"/>
    <n v="1283399"/>
    <n v="59357.203750000008"/>
    <n v="1424572.8900000001"/>
    <n v="53474.958333333336"/>
    <n v="1283399"/>
    <n v="59357.203750000008"/>
    <n v="1424572.8900000001"/>
    <n v="8.500000000000002E-2"/>
    <n v="4545.3714583333349"/>
    <n v="8.500000000000002E-2"/>
    <m/>
    <s v="RB LIQUID MOSAIC 245ML X 24 BTL"/>
    <s v="Lama"/>
    <e v="#VALUE!"/>
    <s v="Aktif"/>
    <s v="IDR"/>
    <s v="32557440245"/>
    <s v="245ML"/>
    <m/>
    <m/>
    <s v="KRT"/>
    <s v="GD01"/>
    <n v="11611"/>
    <n v="11612"/>
    <m/>
    <n v="1"/>
    <m/>
  </r>
  <r>
    <s v="R1041000024510"/>
    <m/>
    <s v="LIQUID MOSAIC 24BTL X 245ML &quot;3181106&quot;3212639&quot;DLM03"/>
    <x v="782"/>
    <n v="0"/>
    <s v="DETOLIDDAL MOS 245+DDS DZ MD"/>
    <x v="4"/>
    <s v=""/>
    <n v="8993560022044"/>
    <x v="1"/>
    <s v="LIQUID MOSAIC"/>
    <s v="R1041"/>
    <x v="153"/>
    <n v="14"/>
    <s v="RB LIQUID MOSAIC 245ML X 24 BTL"/>
    <n v="31"/>
    <s v="RB"/>
    <s v="R1"/>
    <s v="LIQUID"/>
    <s v="04"/>
    <s v="MOSAIC"/>
    <n v="1"/>
    <m/>
    <s v="0"/>
    <m/>
    <s v="00"/>
    <s v="245ML"/>
    <s v="0245"/>
    <s v="BTL"/>
    <n v="1"/>
    <m/>
    <n v="0"/>
    <m/>
    <m/>
    <m/>
    <n v="0"/>
    <n v="24"/>
    <n v="3255742"/>
    <m/>
    <n v="48929.586875000001"/>
    <n v="1174310.085"/>
    <n v="54311.841431250003"/>
    <n v="1303484.19435"/>
    <n v="53474.958333333336"/>
    <n v="1283399"/>
    <n v="59357.203750000008"/>
    <n v="1424572.8900000001"/>
    <n v="53474.958333333336"/>
    <n v="1283399"/>
    <n v="59357.203750000008"/>
    <n v="1424572.8900000001"/>
    <n v="8.500000000000002E-2"/>
    <n v="4545.3714583333349"/>
    <n v="8.500000000000002E-2"/>
    <m/>
    <s v="RB LIQUID MOSAIC 245ML X 24 BTL"/>
    <s v="Lama"/>
    <e v="#VALUE!"/>
    <s v="Aktif"/>
    <s v="IDR"/>
    <s v="32557420245"/>
    <s v="245ML"/>
    <m/>
    <m/>
    <s v="KRT"/>
    <s v="GD01"/>
    <n v="11611"/>
    <n v="11612"/>
    <m/>
    <n v="1"/>
    <m/>
  </r>
  <r>
    <s v="R1041000024510"/>
    <m/>
    <s v="LIQUID MOSAIC 24BTL X 245ML &quot;3181106&quot;3212639&quot;DLM03"/>
    <x v="783"/>
    <n v="0"/>
    <s v="Dettol DAL 250ml NUTAN"/>
    <x v="4"/>
    <s v=""/>
    <n v="8993560022044"/>
    <x v="1"/>
    <s v="LIQUID MOSAIC"/>
    <s v="R1041"/>
    <x v="153"/>
    <n v="14"/>
    <s v="RB LIQUID MOSAIC 245ML X 24 BTL"/>
    <n v="31"/>
    <s v="RB"/>
    <s v="R1"/>
    <s v="LIQUID"/>
    <s v="04"/>
    <s v="MOSAIC"/>
    <n v="1"/>
    <m/>
    <s v="0"/>
    <m/>
    <s v="00"/>
    <s v="245ML"/>
    <s v="0245"/>
    <s v="BTL"/>
    <n v="1"/>
    <m/>
    <n v="0"/>
    <m/>
    <m/>
    <m/>
    <n v="0"/>
    <n v="24"/>
    <s v="ID0140191"/>
    <m/>
    <n v="48929.586875000001"/>
    <n v="1174310.085"/>
    <n v="54311.841431250003"/>
    <n v="1303484.19435"/>
    <n v="53474.958333333336"/>
    <n v="1283399"/>
    <n v="59357.203750000008"/>
    <n v="1424572.8900000001"/>
    <n v="53474.958333333336"/>
    <n v="1283399"/>
    <n v="59357.203750000008"/>
    <n v="1424572.8900000001"/>
    <n v="8.500000000000002E-2"/>
    <n v="4545.3714583333349"/>
    <n v="8.500000000000002E-2"/>
    <m/>
    <s v="RB LIQUID MOSAIC 245ML X 24 BTL"/>
    <s v="Lama"/>
    <e v="#VALUE!"/>
    <s v="Aktif"/>
    <s v="IDR"/>
    <s v="ID01401910245"/>
    <s v="245ML"/>
    <m/>
    <m/>
    <s v="KRT"/>
    <s v="GD01"/>
    <n v="11611"/>
    <n v="11612"/>
    <m/>
    <n v="1"/>
    <m/>
  </r>
  <r>
    <s v="R1041000049510"/>
    <m/>
    <s v="LIQUID MOSAIC 12BTL X 495ML&quot;3181107&quot;3212640&quot;DLM04"/>
    <x v="784"/>
    <n v="0"/>
    <s v="DETOLIDDAL LSTR 495MLX12"/>
    <x v="5"/>
    <s v="LIQUID MOSAIC 12BTL X 495ML&quot;3181107&quot;3212640&quot;DLM04"/>
    <n v="8993560022051"/>
    <x v="1"/>
    <s v="LIQUID MOSAIC"/>
    <s v="R1041"/>
    <x v="154"/>
    <n v="14"/>
    <s v="RB LIQUID MOSAIC 495ML X 12 BTL"/>
    <n v="31"/>
    <s v="RB"/>
    <s v="R1"/>
    <s v="LIQUID"/>
    <s v="04"/>
    <s v="MOSAIC"/>
    <n v="1"/>
    <m/>
    <s v="0"/>
    <m/>
    <s v="00"/>
    <s v="495ML"/>
    <s v="0495"/>
    <s v="BTL"/>
    <n v="1"/>
    <m/>
    <n v="0"/>
    <m/>
    <m/>
    <m/>
    <n v="0"/>
    <n v="12"/>
    <n v="3212640"/>
    <m/>
    <n v="98326.510000000009"/>
    <n v="1179918.1200000001"/>
    <n v="109142.42610000003"/>
    <n v="1309709.1132000003"/>
    <n v="107460.66666666667"/>
    <n v="1289528"/>
    <n v="119281.34000000001"/>
    <n v="1431376.08"/>
    <n v="107460.66666666667"/>
    <n v="1289528"/>
    <n v="119281.34000000001"/>
    <n v="1431376.08"/>
    <n v="8.4999999999999951E-2"/>
    <n v="9134.1566666666622"/>
    <n v="8.4999999999999951E-2"/>
    <m/>
    <s v="RB LIQUID MOSAIC 495ML X 12 BTL"/>
    <s v="Lama"/>
    <e v="#VALUE!"/>
    <s v="Aktif"/>
    <s v="IDR"/>
    <s v="32126400495"/>
    <s v="495ML"/>
    <m/>
    <m/>
    <s v="KRT"/>
    <s v="GD01"/>
    <n v="11611"/>
    <n v="11612"/>
    <m/>
    <n v="1"/>
    <m/>
  </r>
  <r>
    <s v="R1041000049510"/>
    <m/>
    <s v="LIQUID MOSAIC 12BTL X 495ML&quot;3181107&quot;3212640&quot;DLM04"/>
    <x v="785"/>
    <n v="0"/>
    <s v="DETOLIDDAL MOSAIC 495MLX12P"/>
    <x v="5"/>
    <s v="LIQUID MOSAIC 12BTL X 495ML&quot;3181107&quot;3212640&quot;DLM04"/>
    <n v="8993560022051"/>
    <x v="1"/>
    <s v="LIQUID MOSAIC"/>
    <s v="R1041"/>
    <x v="154"/>
    <n v="14"/>
    <s v="RB LIQUID MOSAIC 495ML X 12 BTL"/>
    <n v="31"/>
    <s v="RB"/>
    <s v="R1"/>
    <s v="LIQUID"/>
    <s v="04"/>
    <s v="MOSAIC"/>
    <n v="1"/>
    <m/>
    <s v="0"/>
    <m/>
    <s v="00"/>
    <s v="495ML"/>
    <s v="0495"/>
    <s v="BTL"/>
    <n v="1"/>
    <m/>
    <n v="0"/>
    <m/>
    <m/>
    <m/>
    <n v="0"/>
    <n v="12"/>
    <n v="3181107"/>
    <m/>
    <n v="98326.510000000009"/>
    <n v="1179918.1200000001"/>
    <n v="109142.42610000003"/>
    <n v="1309709.1132000003"/>
    <n v="107460.66666666667"/>
    <n v="1289528"/>
    <n v="119281.34000000001"/>
    <n v="1431376.08"/>
    <n v="107460.66666666667"/>
    <n v="1289528"/>
    <n v="119281.34000000001"/>
    <n v="1431376.08"/>
    <n v="8.4999999999999951E-2"/>
    <n v="9134.1566666666622"/>
    <n v="8.4999999999999951E-2"/>
    <m/>
    <s v="RB LIQUID MOSAIC 495ML X 12 BTL"/>
    <s v="Lama"/>
    <e v="#VALUE!"/>
    <s v="Aktif"/>
    <s v="IDR"/>
    <s v="31811070495"/>
    <s v="495ML"/>
    <m/>
    <m/>
    <s v="KRT"/>
    <s v="GD01"/>
    <n v="11611"/>
    <n v="11612"/>
    <m/>
    <n v="1"/>
    <m/>
  </r>
  <r>
    <s v="R1041000049510"/>
    <m/>
    <s v="LIQUID MOSAIC 12BTL X 495ML&quot;3181107&quot;3212640&quot;DLM04"/>
    <x v="786"/>
    <n v="0"/>
    <s v="Dettol DAL 500ml NUTAN"/>
    <x v="5"/>
    <s v=""/>
    <n v="8993560022051"/>
    <x v="1"/>
    <s v="LIQUID MOSAIC"/>
    <s v="R1041"/>
    <x v="154"/>
    <n v="14"/>
    <s v="RB LIQUID MOSAIC 495ML X 12 BTL"/>
    <n v="31"/>
    <s v="RB"/>
    <s v="R1"/>
    <s v="LIQUID"/>
    <s v="04"/>
    <s v="MOSAIC"/>
    <n v="1"/>
    <m/>
    <s v="0"/>
    <m/>
    <s v="00"/>
    <s v="495ML"/>
    <s v="0495"/>
    <s v="BTL"/>
    <n v="1"/>
    <m/>
    <n v="0"/>
    <m/>
    <m/>
    <m/>
    <n v="0"/>
    <n v="12"/>
    <s v="ID0140195"/>
    <m/>
    <n v="98326.510000000009"/>
    <n v="1179918.1200000001"/>
    <n v="109142.42610000003"/>
    <n v="1309709.1132000003"/>
    <n v="107460.66666666667"/>
    <n v="1289528"/>
    <n v="119281.34000000001"/>
    <n v="1431376.08"/>
    <n v="107460.66666666667"/>
    <n v="1289528"/>
    <n v="119281.34000000001"/>
    <n v="1431376.08"/>
    <n v="8.4999999999999951E-2"/>
    <n v="9134.1566666666622"/>
    <n v="8.4999999999999951E-2"/>
    <m/>
    <s v="RB LIQUID MOSAIC 495ML X 12 BTL"/>
    <s v="Lama"/>
    <e v="#VALUE!"/>
    <s v="Aktif"/>
    <s v="IDR"/>
    <s v="ID01401950495"/>
    <s v="495ML"/>
    <m/>
    <m/>
    <s v="KRT"/>
    <s v="GD01"/>
    <n v="11611"/>
    <n v="11612"/>
    <m/>
    <n v="1"/>
    <m/>
  </r>
  <r>
    <s v="R1041000075010"/>
    <m/>
    <s v="LIQUID MOSAIC 12BTL X 750ML&quot;3181108&quot;3212641&quot;DLM05"/>
    <x v="787"/>
    <n v="0"/>
    <s v="DETOLIDDAL LSTR 750MLX12"/>
    <x v="5"/>
    <s v="LIQUID MOSAIC 12BTL X 750ML&quot;3181108&quot;3212641&quot;DLM05"/>
    <n v="8993560022068"/>
    <x v="1"/>
    <s v="LIQUID MOSAIC"/>
    <s v="R1041"/>
    <x v="155"/>
    <n v="14"/>
    <s v="RB LIQUID MOSAIC 750ML X 12 BTL"/>
    <n v="31"/>
    <s v="RB"/>
    <s v="R1"/>
    <s v="LIQUID"/>
    <s v="04"/>
    <s v="MOSAIC"/>
    <n v="1"/>
    <m/>
    <s v="0"/>
    <m/>
    <s v="00"/>
    <s v="750ML"/>
    <s v="0750"/>
    <s v="BTL"/>
    <n v="1"/>
    <m/>
    <n v="0"/>
    <m/>
    <m/>
    <m/>
    <n v="0"/>
    <n v="12"/>
    <n v="3212641"/>
    <m/>
    <n v="132314.56625"/>
    <n v="1587774.7949999999"/>
    <n v="146869.16853750002"/>
    <n v="1762430.02245"/>
    <n v="144606.08333333334"/>
    <n v="1735273"/>
    <n v="160512.75250000003"/>
    <n v="1926153.0300000003"/>
    <n v="144606.08333333334"/>
    <n v="1735273"/>
    <n v="160512.75250000003"/>
    <n v="1926153.0300000003"/>
    <n v="8.5000000000000034E-2"/>
    <n v="12291.51708333334"/>
    <n v="8.5000000000000034E-2"/>
    <m/>
    <s v="RB LIQUID MOSAIC 750ML X 12 BTL"/>
    <s v="Lama"/>
    <e v="#VALUE!"/>
    <s v="Aktif"/>
    <s v="IDR"/>
    <s v="32126410750"/>
    <s v="750ML"/>
    <m/>
    <m/>
    <s v="KRT"/>
    <s v="GD01"/>
    <n v="11611"/>
    <n v="11612"/>
    <m/>
    <n v="1"/>
    <m/>
  </r>
  <r>
    <s v="R1041000075010"/>
    <m/>
    <s v="LIQUID MOSAIC 12BTL X 750ML&quot;3181108&quot;3212641&quot;DLM05"/>
    <x v="788"/>
    <n v="0"/>
    <s v="DETOLIDDAL MOSAIC 750MLX12P"/>
    <x v="5"/>
    <s v="LIQUID MOSAIC 12BTL X 750ML&quot;3181108&quot;3212641&quot;DLM05"/>
    <n v="8993560022068"/>
    <x v="1"/>
    <s v="LIQUID MOSAIC"/>
    <s v="R1041"/>
    <x v="155"/>
    <n v="14"/>
    <s v="RB LIQUID MOSAIC 750ML X 12 BTL"/>
    <n v="31"/>
    <s v="RB"/>
    <s v="R1"/>
    <s v="LIQUID"/>
    <s v="04"/>
    <s v="MOSAIC"/>
    <n v="1"/>
    <m/>
    <s v="0"/>
    <m/>
    <s v="00"/>
    <s v="750ML"/>
    <s v="0750"/>
    <s v="BTL"/>
    <n v="1"/>
    <m/>
    <n v="0"/>
    <m/>
    <m/>
    <m/>
    <n v="0"/>
    <n v="12"/>
    <n v="3181108"/>
    <m/>
    <n v="132314.56625"/>
    <n v="1587774.7949999999"/>
    <n v="146869.16853750002"/>
    <n v="1762430.02245"/>
    <n v="144606.08333333334"/>
    <n v="1735273"/>
    <n v="160512.75250000003"/>
    <n v="1926153.0300000003"/>
    <n v="144606.08333333334"/>
    <n v="1735273"/>
    <n v="160512.75250000003"/>
    <n v="1926153.0300000003"/>
    <n v="8.5000000000000034E-2"/>
    <n v="12291.51708333334"/>
    <n v="8.5000000000000034E-2"/>
    <m/>
    <s v="RB LIQUID MOSAIC 750ML X 12 BTL"/>
    <s v="Lama"/>
    <e v="#VALUE!"/>
    <s v="Aktif"/>
    <s v="IDR"/>
    <s v="31811080750"/>
    <s v="750ML"/>
    <m/>
    <m/>
    <s v="KRT"/>
    <s v="GD01"/>
    <n v="11611"/>
    <n v="11612"/>
    <m/>
    <n v="1"/>
    <m/>
  </r>
  <r>
    <s v="R1041000075010"/>
    <m/>
    <s v="LIQUID MOSAIC 12BTL X 750ML&quot;3181108&quot;3212641&quot;DLM05"/>
    <x v="789"/>
    <n v="0"/>
    <s v="DETOLIDDAL MOSAIC 750MLX12"/>
    <x v="5"/>
    <s v=""/>
    <n v="8993560022068"/>
    <x v="1"/>
    <s v="LIQUID MOSAIC"/>
    <s v="R1041"/>
    <x v="155"/>
    <n v="14"/>
    <s v="RB LIQUID MOSAIC 750ML X 12 BTL"/>
    <n v="31"/>
    <s v="RB"/>
    <s v="R1"/>
    <s v="LIQUID"/>
    <s v="04"/>
    <s v="MOSAIC"/>
    <n v="1"/>
    <m/>
    <s v="0"/>
    <m/>
    <s v="00"/>
    <s v="750ML"/>
    <s v="0750"/>
    <s v="BTL"/>
    <n v="1"/>
    <m/>
    <n v="0"/>
    <m/>
    <m/>
    <m/>
    <n v="0"/>
    <n v="12"/>
    <n v="3066005"/>
    <m/>
    <n v="132314.56625"/>
    <n v="1587774.7949999999"/>
    <n v="146869.16853750002"/>
    <n v="1762430.02245"/>
    <n v="144606.08333333334"/>
    <n v="1735273"/>
    <n v="160512.75250000003"/>
    <n v="1926153.0300000003"/>
    <n v="144606.08333333334"/>
    <n v="1735273"/>
    <n v="160512.75250000003"/>
    <n v="1926153.0300000003"/>
    <n v="8.5000000000000034E-2"/>
    <n v="12291.51708333334"/>
    <n v="8.5000000000000034E-2"/>
    <m/>
    <s v="RB LIQUID MOSAIC 750ML X 12 BTL"/>
    <s v="Lama"/>
    <e v="#VALUE!"/>
    <s v="Aktif"/>
    <s v="IDR"/>
    <s v="30660050750"/>
    <s v="750ML"/>
    <m/>
    <m/>
    <s v="KRT"/>
    <s v="GD01"/>
    <n v="11611"/>
    <n v="11612"/>
    <m/>
    <n v="1"/>
    <m/>
  </r>
  <r>
    <s v="R1041000075010"/>
    <m/>
    <s v="LIQUID MOSAIC 12BTL X 750ML&quot;3181108&quot;3212641&quot;DLM05"/>
    <x v="790"/>
    <n v="0"/>
    <s v="DETOLIDDAL750+DDS CB225"/>
    <x v="5"/>
    <s v=""/>
    <n v="8993560022068"/>
    <x v="1"/>
    <s v="LIQUID MOSAIC"/>
    <s v="R1041"/>
    <x v="155"/>
    <n v="14"/>
    <s v="RB LIQUID MOSAIC 750ML X 12 BTL"/>
    <n v="31"/>
    <s v="RB"/>
    <s v="R1"/>
    <s v="LIQUID"/>
    <s v="04"/>
    <s v="MOSAIC"/>
    <n v="1"/>
    <m/>
    <s v="0"/>
    <m/>
    <s v="00"/>
    <s v="750ML"/>
    <s v="0750"/>
    <s v="BTL"/>
    <n v="1"/>
    <m/>
    <n v="0"/>
    <m/>
    <m/>
    <m/>
    <n v="0"/>
    <n v="12"/>
    <n v="3254081"/>
    <m/>
    <n v="132314.56625"/>
    <n v="1587774.7949999999"/>
    <n v="146869.16853750002"/>
    <n v="1762430.02245"/>
    <n v="144606.08333333334"/>
    <n v="1735273"/>
    <n v="160512.75250000003"/>
    <n v="1926153.0300000003"/>
    <n v="144606.08333333334"/>
    <n v="1735273"/>
    <n v="160512.75250000003"/>
    <n v="1926153.0300000003"/>
    <n v="8.5000000000000034E-2"/>
    <n v="12291.51708333334"/>
    <n v="8.5000000000000034E-2"/>
    <m/>
    <s v="RB LIQUID MOSAIC 750ML X 12 BTL"/>
    <s v="Lama"/>
    <e v="#VALUE!"/>
    <s v="Aktif"/>
    <s v="IDR"/>
    <s v="32540810750"/>
    <s v="750ML"/>
    <m/>
    <m/>
    <s v="KRT"/>
    <s v="GD01"/>
    <n v="11611"/>
    <n v="11612"/>
    <m/>
    <n v="1"/>
    <m/>
  </r>
  <r>
    <s v="R1041000075010"/>
    <m/>
    <s v="LIQUID MOSAIC 12BTL X 750ML&quot;3181108&quot;3212641&quot;DLM05"/>
    <x v="791"/>
    <n v="0"/>
    <s v="Dettol DAL 750ml NUTAN"/>
    <x v="5"/>
    <s v=""/>
    <n v="8993560022068"/>
    <x v="1"/>
    <s v="LIQUID MOSAIC"/>
    <s v="R1041"/>
    <x v="155"/>
    <n v="14"/>
    <s v="RB LIQUID MOSAIC 750ML X 12 BTL"/>
    <n v="31"/>
    <s v="RB"/>
    <s v="R1"/>
    <s v="LIQUID"/>
    <s v="04"/>
    <s v="MOSAIC"/>
    <n v="1"/>
    <m/>
    <s v="0"/>
    <m/>
    <s v="00"/>
    <s v="750ML"/>
    <s v="0750"/>
    <s v="BTL"/>
    <n v="1"/>
    <m/>
    <n v="0"/>
    <m/>
    <m/>
    <m/>
    <n v="0"/>
    <n v="12"/>
    <s v="ID0140198"/>
    <m/>
    <n v="132314.56625"/>
    <n v="1587774.7949999999"/>
    <n v="146869.16853750002"/>
    <n v="1762430.02245"/>
    <n v="144606.08333333334"/>
    <n v="1735273"/>
    <n v="160512.75250000003"/>
    <n v="1926153.0300000003"/>
    <n v="144606.08333333334"/>
    <n v="1735273"/>
    <n v="160512.75250000003"/>
    <n v="1926153.0300000003"/>
    <n v="8.5000000000000034E-2"/>
    <n v="12291.51708333334"/>
    <n v="8.5000000000000034E-2"/>
    <m/>
    <s v="RB LIQUID MOSAIC 750ML X 12 BTL"/>
    <s v="Lama"/>
    <e v="#VALUE!"/>
    <s v="Aktif"/>
    <s v="IDR"/>
    <s v="ID01401980750"/>
    <s v="750ML"/>
    <m/>
    <m/>
    <s v="KRT"/>
    <s v="GD01"/>
    <n v="11611"/>
    <n v="11612"/>
    <m/>
    <n v="1"/>
    <m/>
  </r>
  <r>
    <s v="R1041000100110"/>
    <m/>
    <s v="LIQUID MOSAIC 12BTL X 1L&quot;3181110&quot;3212642&quot;DLM06"/>
    <x v="792"/>
    <n v="0"/>
    <s v="DETOLIDDAL LSTR 1LX12"/>
    <x v="5"/>
    <s v="LIQUID MOSAIC 12BTL X 1L&quot;3181110&quot;3212642&quot;DLM06"/>
    <n v="8993560156114"/>
    <x v="1"/>
    <s v="LIQUID MOSAIC"/>
    <s v="R1041"/>
    <x v="156"/>
    <n v="14"/>
    <s v="RB LIQUID MOSAIC 1L X 12 BTL"/>
    <n v="28"/>
    <s v="RB"/>
    <s v="R1"/>
    <s v="LIQUID"/>
    <s v="04"/>
    <s v="MOSAIC"/>
    <n v="1"/>
    <m/>
    <s v="0"/>
    <m/>
    <s v="00"/>
    <s v="1L"/>
    <s v="1001"/>
    <s v="BTL"/>
    <n v="1"/>
    <m/>
    <n v="0"/>
    <m/>
    <m/>
    <m/>
    <n v="0"/>
    <n v="12"/>
    <n v="3212642"/>
    <m/>
    <n v="166990.01624999999"/>
    <n v="2003880.1949999998"/>
    <n v="185358.9180375"/>
    <n v="2224307.01645"/>
    <n v="182502.75"/>
    <n v="2190033"/>
    <n v="202578.05250000002"/>
    <n v="2430936.6300000004"/>
    <n v="182502.75"/>
    <n v="2190033"/>
    <n v="202578.05250000002"/>
    <n v="2430936.6300000004"/>
    <n v="8.5000000000000075E-2"/>
    <n v="15512.733750000014"/>
    <n v="8.5000000000000075E-2"/>
    <m/>
    <s v="RB LIQUID MOSAIC 1L X 12 BTL"/>
    <s v="Lama"/>
    <e v="#VALUE!"/>
    <s v="Aktif"/>
    <s v="IDR"/>
    <s v="32126421001"/>
    <s v="1L"/>
    <m/>
    <m/>
    <s v="KRT"/>
    <s v="GD01"/>
    <n v="11611"/>
    <n v="11612"/>
    <m/>
    <n v="1"/>
    <m/>
  </r>
  <r>
    <s v="R1041000100110"/>
    <m/>
    <s v="LIQUID MOSAIC 12BTL X 1L&quot;3181110&quot;3212642&quot;DLM06"/>
    <x v="793"/>
    <n v="0"/>
    <s v="DETOLIDDAL MOSAIC 1LX12P"/>
    <x v="5"/>
    <s v="LIQUID MOSAIC 12BTL X 1L&quot;3181110&quot;3212642&quot;DLM06"/>
    <n v="8993560156114"/>
    <x v="1"/>
    <s v="LIQUID MOSAIC"/>
    <s v="R1041"/>
    <x v="156"/>
    <n v="14"/>
    <s v="RB LIQUID MOSAIC 1L X 12 BTL"/>
    <n v="28"/>
    <s v="RB"/>
    <s v="R1"/>
    <s v="LIQUID"/>
    <s v="04"/>
    <s v="MOSAIC"/>
    <n v="1"/>
    <m/>
    <s v="0"/>
    <m/>
    <s v="00"/>
    <s v="1L"/>
    <s v="1001"/>
    <s v="BTL"/>
    <n v="1"/>
    <m/>
    <n v="0"/>
    <m/>
    <m/>
    <m/>
    <n v="0"/>
    <n v="12"/>
    <n v="3181110"/>
    <m/>
    <n v="166990.01624999999"/>
    <n v="2003880.1949999998"/>
    <n v="185358.9180375"/>
    <n v="2224307.01645"/>
    <n v="182502.75"/>
    <n v="2190033"/>
    <n v="202578.05250000002"/>
    <n v="2430936.6300000004"/>
    <n v="182502.75"/>
    <n v="2190033"/>
    <n v="202578.05250000002"/>
    <n v="2430936.6300000004"/>
    <n v="8.5000000000000075E-2"/>
    <n v="15512.733750000014"/>
    <n v="8.5000000000000075E-2"/>
    <m/>
    <s v="RB LIQUID MOSAIC 1L X 12 BTL"/>
    <s v="Lama"/>
    <e v="#VALUE!"/>
    <s v="Aktif"/>
    <s v="IDR"/>
    <s v="31811101001"/>
    <s v="1L"/>
    <m/>
    <m/>
    <s v="KRT"/>
    <s v="GD01"/>
    <n v="11611"/>
    <n v="11612"/>
    <m/>
    <n v="1"/>
    <m/>
  </r>
  <r>
    <s v="R1041000100110"/>
    <m/>
    <s v="LIQUID MOSAIC 12BTL X 1L&quot;3181110&quot;3212642&quot;DLM06"/>
    <x v="794"/>
    <n v="0"/>
    <s v="DETOLIDDAL MOSAIC 1LX12"/>
    <x v="5"/>
    <s v=""/>
    <n v="8993560156114"/>
    <x v="1"/>
    <s v="LIQUID MOSAIC"/>
    <s v="R1041"/>
    <x v="156"/>
    <n v="14"/>
    <s v="RB LIQUID MOSAIC 1L X 12 BTL"/>
    <n v="28"/>
    <s v="RB"/>
    <s v="R1"/>
    <s v="LIQUID"/>
    <s v="04"/>
    <s v="MOSAIC"/>
    <n v="1"/>
    <m/>
    <s v="0"/>
    <m/>
    <s v="00"/>
    <s v="1L"/>
    <s v="1001"/>
    <s v="BTL"/>
    <n v="1"/>
    <m/>
    <n v="0"/>
    <m/>
    <m/>
    <m/>
    <n v="0"/>
    <n v="12"/>
    <n v="3165027"/>
    <m/>
    <n v="166990.01624999999"/>
    <n v="2003880.1949999998"/>
    <n v="185358.9180375"/>
    <n v="2224307.01645"/>
    <n v="182502.75"/>
    <n v="2190033"/>
    <n v="202578.05250000002"/>
    <n v="2430936.6300000004"/>
    <n v="182502.75"/>
    <n v="2190033"/>
    <n v="202578.05250000002"/>
    <n v="2430936.6300000004"/>
    <n v="8.5000000000000075E-2"/>
    <n v="15512.733750000014"/>
    <n v="8.5000000000000075E-2"/>
    <m/>
    <s v="RB LIQUID MOSAIC 1L X 12 BTL"/>
    <s v="Lama"/>
    <e v="#VALUE!"/>
    <s v="Aktif"/>
    <s v="IDR"/>
    <s v="31650271001"/>
    <s v="1L"/>
    <m/>
    <m/>
    <s v="KRT"/>
    <s v="GD01"/>
    <n v="11611"/>
    <n v="11612"/>
    <m/>
    <n v="1"/>
    <m/>
  </r>
  <r>
    <s v="R1041000100420"/>
    <m/>
    <s v="LIQUID MOSAIC 4JRG X 4.5L&quot;3212643&quot;DLM07"/>
    <x v="795"/>
    <n v="0"/>
    <s v="DETOLIDDAL LSTR 4.5LX4"/>
    <x v="9"/>
    <s v="LIQUID MOSAIC 4JRG X 4.5L&quot;3212643&quot;DLM07"/>
    <n v="8993560022556"/>
    <x v="8"/>
    <s v="LIQUID MOSAIC"/>
    <s v="R1041"/>
    <x v="157"/>
    <n v="14"/>
    <s v="RB LIQUID MOSAIC 4.5L X 4 JRG"/>
    <n v="29"/>
    <s v="RB"/>
    <s v="R1"/>
    <s v="LIQUID"/>
    <s v="04"/>
    <s v="MOSAIC"/>
    <n v="1"/>
    <m/>
    <s v="0"/>
    <m/>
    <s v="00"/>
    <s v="4.5L"/>
    <s v="1004"/>
    <s v="JRG"/>
    <n v="2"/>
    <m/>
    <n v="0"/>
    <m/>
    <m/>
    <m/>
    <n v="0"/>
    <n v="4"/>
    <n v="3212643"/>
    <m/>
    <n v="700369.13624999998"/>
    <n v="2801476.5449999999"/>
    <n v="777409.7412375001"/>
    <n v="3109638.9649500004"/>
    <n v="765430.75"/>
    <n v="3061723"/>
    <n v="849628.13250000007"/>
    <n v="3398512.5300000003"/>
    <n v="765430.75"/>
    <n v="3061723"/>
    <n v="849628.13250000007"/>
    <n v="3398512.5300000003"/>
    <n v="8.500000000000002E-2"/>
    <n v="65061.613750000019"/>
    <n v="8.500000000000002E-2"/>
    <m/>
    <s v="RB LIQUID MOSAIC 4.5L X 4 JRG"/>
    <s v="Lama"/>
    <e v="#VALUE!"/>
    <s v="Aktif"/>
    <s v="IDR"/>
    <s v="32126431004"/>
    <s v="4.5L"/>
    <m/>
    <m/>
    <s v="KRT"/>
    <s v="GD01"/>
    <n v="11611"/>
    <n v="11612"/>
    <m/>
    <n v="1"/>
    <m/>
  </r>
  <r>
    <s v="R1041000100420"/>
    <m/>
    <s v="LIQUID MOSAIC 4JRG X 4.5L&quot;3212643&quot;DLM07"/>
    <x v="796"/>
    <n v="0"/>
    <s v="DETOLIDDAL MOSAIC 5L"/>
    <x v="9"/>
    <s v=""/>
    <n v="8993560022556"/>
    <x v="8"/>
    <s v="LIQUID MOSAIC"/>
    <s v="R1041"/>
    <x v="157"/>
    <n v="14"/>
    <s v="RB LIQUID MOSAIC 4.5L X 4 JRG"/>
    <n v="29"/>
    <s v="RB"/>
    <s v="R1"/>
    <s v="LIQUID"/>
    <s v="04"/>
    <s v="MOSAIC"/>
    <n v="1"/>
    <m/>
    <s v="0"/>
    <m/>
    <s v="00"/>
    <s v="4.5L"/>
    <s v="1004"/>
    <s v="JRG"/>
    <n v="2"/>
    <m/>
    <n v="0"/>
    <m/>
    <m/>
    <m/>
    <n v="0"/>
    <n v="4"/>
    <n v="3117522"/>
    <m/>
    <n v="700369.13624999998"/>
    <n v="2801476.5449999999"/>
    <n v="777409.7412375001"/>
    <n v="3109638.9649500004"/>
    <n v="765430.75"/>
    <n v="3061723"/>
    <n v="849628.13250000007"/>
    <n v="3398512.5300000003"/>
    <n v="765430.75"/>
    <n v="3061723"/>
    <n v="849628.13250000007"/>
    <n v="3398512.5300000003"/>
    <n v="8.500000000000002E-2"/>
    <n v="65061.613750000019"/>
    <n v="8.500000000000002E-2"/>
    <m/>
    <s v="RB LIQUID MOSAIC 4.5L X 4 JRG"/>
    <s v="Lama"/>
    <e v="#VALUE!"/>
    <s v="Aktif"/>
    <s v="IDR"/>
    <s v="31175221004"/>
    <s v="4.5L"/>
    <m/>
    <m/>
    <s v="KRT"/>
    <s v="GD01"/>
    <n v="11611"/>
    <n v="11612"/>
    <m/>
    <n v="1"/>
    <m/>
  </r>
  <r>
    <s v="R1041000100420"/>
    <m/>
    <s v="LIQUID MOSAIC 4JRG X 4.5L&quot;3212643&quot;DLM07"/>
    <x v="797"/>
    <n v="0"/>
    <s v="DETOLIDDAL MOSAIC 5LX4P"/>
    <x v="9"/>
    <s v=""/>
    <n v="8993560022556"/>
    <x v="8"/>
    <s v="LIQUID MOSAIC"/>
    <s v="R1041"/>
    <x v="157"/>
    <n v="14"/>
    <s v="RB LIQUID MOSAIC 4.5L X 4 JRG"/>
    <n v="29"/>
    <s v="RB"/>
    <s v="R1"/>
    <s v="LIQUID"/>
    <s v="04"/>
    <s v="MOSAIC"/>
    <n v="1"/>
    <m/>
    <s v="0"/>
    <m/>
    <s v="00"/>
    <s v="4.5L"/>
    <s v="1004"/>
    <s v="JRG"/>
    <n v="2"/>
    <m/>
    <n v="0"/>
    <m/>
    <m/>
    <m/>
    <n v="0"/>
    <n v="4"/>
    <n v="3181109"/>
    <m/>
    <n v="700369.13624999998"/>
    <n v="2801476.5449999999"/>
    <n v="777409.7412375001"/>
    <n v="3109638.9649500004"/>
    <n v="765430.75"/>
    <n v="3061723"/>
    <n v="849628.13250000007"/>
    <n v="3398512.5300000003"/>
    <n v="765430.75"/>
    <n v="3061723"/>
    <n v="849628.13250000007"/>
    <n v="3398512.5300000003"/>
    <n v="8.500000000000002E-2"/>
    <n v="65061.613750000019"/>
    <n v="8.500000000000002E-2"/>
    <m/>
    <s v="RB LIQUID MOSAIC 4.5L X 4 JRG"/>
    <s v="Lama"/>
    <e v="#VALUE!"/>
    <s v="Aktif"/>
    <s v="IDR"/>
    <s v="31811091004"/>
    <s v="4.5L"/>
    <m/>
    <m/>
    <s v="KRT"/>
    <s v="GD01"/>
    <n v="11611"/>
    <n v="11612"/>
    <m/>
    <n v="1"/>
    <m/>
  </r>
  <r>
    <s v="R1051001000010"/>
    <m/>
    <s v="STREPSIL 12X8 COOL 576PCS X 2GR&quot;3038920&quot;SS10"/>
    <x v="798"/>
    <n v="0"/>
    <s v="Strepsils 12X8s Cool"/>
    <x v="10"/>
    <s v="STREPSIL 12X8 COOL 576PCS X 2GR&quot;3038920&quot;SS10"/>
    <n v="95506302"/>
    <x v="0"/>
    <s v="STREPSILS 12X8S"/>
    <s v="R1051"/>
    <x v="158"/>
    <n v="14"/>
    <s v="RB STREPSILS 12X8S COOL X 576 PCS"/>
    <n v="33"/>
    <s v="RB"/>
    <s v="R1"/>
    <s v="STREPSILS"/>
    <s v="05"/>
    <s v="12X8S"/>
    <n v="1"/>
    <m/>
    <s v="0"/>
    <s v="COOL"/>
    <s v="01"/>
    <m/>
    <s v="0000"/>
    <s v="PCS"/>
    <n v="1"/>
    <m/>
    <n v="0"/>
    <m/>
    <m/>
    <m/>
    <n v="0"/>
    <n v="576"/>
    <n v="3038920"/>
    <m/>
    <n v="13676.471640624999"/>
    <n v="7877647.6649999991"/>
    <n v="15180.88352109375"/>
    <n v="8744188.9081500005"/>
    <n v="14946.963541666666"/>
    <n v="8609451"/>
    <n v="16591.129531250001"/>
    <n v="9556490.6100000013"/>
    <n v="14946.963541666666"/>
    <n v="8609451"/>
    <n v="16591.129531250001"/>
    <n v="9556490.6099999994"/>
    <n v="8.500000000000002E-2"/>
    <n v="1270.491901041667"/>
    <n v="8.500000000000002E-2"/>
    <m/>
    <s v="RB STREPSILS 12X8S COOL X 576 PCS"/>
    <s v="Lama"/>
    <e v="#VALUE!"/>
    <s v="Aktif"/>
    <s v="IDR"/>
    <s v="30389200000"/>
    <n v="0"/>
    <m/>
    <m/>
    <s v="KRT"/>
    <s v="GD01"/>
    <n v="11611"/>
    <n v="11612"/>
    <m/>
    <n v="1"/>
    <m/>
  </r>
  <r>
    <s v="R1051002000010"/>
    <m/>
    <s v="STREPSIL 12X8 COOL+VITC 288PCS X 2GR&quot;3054687&quot;SS12"/>
    <x v="799"/>
    <n v="0"/>
    <s v="STPSLIDCOOL &amp; VIT C 12X8"/>
    <x v="5"/>
    <s v="STREPSIL 12X8 COOL+VITC 288PCS X 2GR&quot;3054687&quot;SS12"/>
    <n v="8993560155384"/>
    <x v="0"/>
    <s v="STREPSILS 12X8S"/>
    <s v="R1051"/>
    <x v="159"/>
    <n v="14"/>
    <s v="RB STREPSILS 12X8S COOL + VIT C X 12 PCS"/>
    <n v="40"/>
    <s v="RB"/>
    <s v="R1"/>
    <s v="STREPSILS"/>
    <s v="05"/>
    <s v="12X8S"/>
    <n v="1"/>
    <m/>
    <s v="0"/>
    <s v="COOL + VIT C"/>
    <s v="02"/>
    <m/>
    <s v="0000"/>
    <s v="PCS"/>
    <n v="1"/>
    <m/>
    <n v="0"/>
    <m/>
    <m/>
    <m/>
    <n v="0"/>
    <n v="12"/>
    <n v="3054687"/>
    <m/>
    <n v="516508.12124999997"/>
    <n v="6198097.4550000001"/>
    <n v="573324.01458750002"/>
    <n v="6879888.1750500007"/>
    <n v="564489.75"/>
    <n v="6773877"/>
    <n v="626583.62250000006"/>
    <n v="7519003.4700000007"/>
    <n v="564489.75"/>
    <n v="6773877"/>
    <n v="626583.62250000006"/>
    <n v="7519003.4700000007"/>
    <n v="8.5000000000000062E-2"/>
    <n v="47981.628750000033"/>
    <n v="8.5000000000000062E-2"/>
    <m/>
    <s v="RB STREPSILS 12X8S COOL + VIT C X 12 PCS"/>
    <s v="Lama"/>
    <e v="#VALUE!"/>
    <s v="Aktif"/>
    <s v="IDR"/>
    <s v="30546870000"/>
    <n v="0"/>
    <m/>
    <m/>
    <s v="KRT"/>
    <s v="GD01"/>
    <n v="11611"/>
    <n v="11612"/>
    <m/>
    <n v="1"/>
    <m/>
  </r>
  <r>
    <s v="R1051003000010"/>
    <m/>
    <s v="STREPSIL 12X8 MENT&amp;VAN 576PCS X 2GR&quot;3065116&quot;SS14"/>
    <x v="800"/>
    <n v="0"/>
    <s v="STPSLIDMENT&amp;VANI 12X8"/>
    <x v="10"/>
    <s v="STREPSIL 12X8 MENT&amp;VAN 576PCS X 2GR&quot;3065116&quot;SS14"/>
    <n v="8993560155452"/>
    <x v="0"/>
    <s v="STREPSILS 12X8S"/>
    <s v="R1051"/>
    <x v="160"/>
    <n v="14"/>
    <s v="RB STREPSILS 12X8S MENTHOL &amp; VANILLA X 576 PCS"/>
    <n v="46"/>
    <s v="RB"/>
    <s v="R1"/>
    <s v="STREPSILS"/>
    <s v="05"/>
    <s v="12X8S"/>
    <n v="1"/>
    <m/>
    <s v="0"/>
    <s v="MENTHOL &amp; VANILLA"/>
    <s v="03"/>
    <m/>
    <s v="0000"/>
    <s v="PCS"/>
    <n v="1"/>
    <m/>
    <n v="0"/>
    <m/>
    <m/>
    <m/>
    <n v="0"/>
    <n v="576"/>
    <n v="3065116"/>
    <m/>
    <n v="13676.471640624999"/>
    <n v="7877647.6649999991"/>
    <n v="15180.88352109375"/>
    <n v="8744188.9081500005"/>
    <n v="14946.963541666666"/>
    <n v="8609451"/>
    <n v="16591.129531250001"/>
    <n v="9556490.6100000013"/>
    <n v="14946.963541666666"/>
    <n v="8609451"/>
    <n v="16591.129531250001"/>
    <n v="9556490.6099999994"/>
    <n v="8.500000000000002E-2"/>
    <n v="1270.491901041667"/>
    <n v="8.500000000000002E-2"/>
    <m/>
    <s v="RB STREPSILS 12X8S MENTHOL &amp; VANILLA X 576 PCS"/>
    <s v="Lama"/>
    <e v="#VALUE!"/>
    <s v="Aktif"/>
    <s v="IDR"/>
    <s v="30651160000"/>
    <n v="0"/>
    <m/>
    <m/>
    <s v="KRT"/>
    <s v="GD01"/>
    <n v="11611"/>
    <n v="11612"/>
    <m/>
    <n v="1"/>
    <m/>
  </r>
  <r>
    <s v="R1051004000010"/>
    <m/>
    <s v="STREPSIL 12X8 ORI 576PCS X 2GR&quot;3038921&quot;SS16"/>
    <x v="801"/>
    <n v="0"/>
    <s v="Strepsils 12X8s Original"/>
    <x v="10"/>
    <s v="STREPSIL 12X8 ORI 576PCS X 2GR&quot;3038921&quot;SS16"/>
    <n v="95506296"/>
    <x v="0"/>
    <s v="STREPSILS 12X8S"/>
    <s v="R1051"/>
    <x v="161"/>
    <n v="14"/>
    <s v="RB STREPSILS 12X8S ORIGINAL X 576 PCS"/>
    <n v="37"/>
    <s v="RB"/>
    <s v="R1"/>
    <s v="STREPSILS"/>
    <s v="05"/>
    <s v="12X8S"/>
    <n v="1"/>
    <m/>
    <s v="0"/>
    <s v="ORIGINAL"/>
    <s v="04"/>
    <m/>
    <s v="0000"/>
    <s v="PCS"/>
    <n v="1"/>
    <m/>
    <n v="0"/>
    <m/>
    <m/>
    <m/>
    <n v="0"/>
    <n v="576"/>
    <n v="3038921"/>
    <m/>
    <n v="13676.471640624999"/>
    <n v="7877647.6649999991"/>
    <n v="15180.88352109375"/>
    <n v="8744188.9081500005"/>
    <n v="14946.963541666666"/>
    <n v="8609451"/>
    <n v="16591.129531250001"/>
    <n v="9556490.6100000013"/>
    <n v="14946.963541666666"/>
    <n v="8609451"/>
    <n v="16591.129531250001"/>
    <n v="9556490.6099999994"/>
    <n v="8.500000000000002E-2"/>
    <n v="1270.491901041667"/>
    <n v="8.500000000000002E-2"/>
    <m/>
    <s v="RB STREPSILS 12X8S ORIGINAL X 576 PCS"/>
    <s v="Lama"/>
    <e v="#VALUE!"/>
    <s v="Aktif"/>
    <s v="IDR"/>
    <s v="30389210000"/>
    <n v="0"/>
    <m/>
    <m/>
    <s v="KRT"/>
    <s v="GD01"/>
    <n v="11611"/>
    <n v="11612"/>
    <m/>
    <n v="1"/>
    <m/>
  </r>
  <r>
    <s v="R1051005000010"/>
    <m/>
    <s v="STREPSIL 12X8 SOOTH 576PCS X 2GR&quot;3038922&quot;SS18"/>
    <x v="802"/>
    <n v="0"/>
    <s v="Strepsils 12X8s Soothings"/>
    <x v="10"/>
    <s v="STREPSIL 12X8 SOOTH 576PCS X 2GR&quot;3038922&quot;SS18"/>
    <n v="95506319"/>
    <x v="0"/>
    <s v="STREPSILS 12X8S"/>
    <s v="R1051"/>
    <x v="162"/>
    <n v="14"/>
    <s v="RB STREPSILS 12X8S SOOTHINGS X 576 PCS"/>
    <n v="38"/>
    <s v="RB"/>
    <s v="R1"/>
    <s v="STREPSILS"/>
    <s v="05"/>
    <s v="12X8S"/>
    <n v="1"/>
    <m/>
    <s v="0"/>
    <s v="SOOTHINGS"/>
    <s v="05"/>
    <m/>
    <s v="0000"/>
    <s v="PCS"/>
    <n v="1"/>
    <m/>
    <n v="0"/>
    <m/>
    <m/>
    <m/>
    <n v="0"/>
    <n v="576"/>
    <n v="3038922"/>
    <m/>
    <n v="13676.471640624999"/>
    <n v="7877647.6649999991"/>
    <n v="15180.88352109375"/>
    <n v="8744188.9081500005"/>
    <n v="14946.963541666666"/>
    <n v="8609451"/>
    <n v="16591.129531250001"/>
    <n v="9556490.6100000013"/>
    <n v="14946.963541666666"/>
    <n v="8609451"/>
    <n v="16591.129531250001"/>
    <n v="9556490.6099999994"/>
    <n v="8.500000000000002E-2"/>
    <n v="1270.491901041667"/>
    <n v="8.500000000000002E-2"/>
    <m/>
    <s v="RB STREPSILS 12X8S SOOTHINGS X 576 PCS"/>
    <s v="Lama"/>
    <e v="#VALUE!"/>
    <s v="Aktif"/>
    <s v="IDR"/>
    <s v="30389220000"/>
    <n v="0"/>
    <m/>
    <m/>
    <s v="KRT"/>
    <s v="GD01"/>
    <n v="11611"/>
    <n v="11612"/>
    <m/>
    <n v="1"/>
    <m/>
  </r>
  <r>
    <s v="R1051006000010"/>
    <m/>
    <s v="STREPSIL 12X8 SF 576PCS X 2GR&quot;3038924&quot;SS20"/>
    <x v="803"/>
    <n v="0"/>
    <s v="Strepsils 12X8s Sugar Free"/>
    <x v="10"/>
    <s v="STREPSIL 12X8 SF 576PCS X 2GR&quot;3038924&quot;SS20"/>
    <n v="8993560151041"/>
    <x v="0"/>
    <s v="STREPSILS 12X8S"/>
    <s v="R1051"/>
    <x v="163"/>
    <n v="14"/>
    <s v="RB STREPSILS 12X8S SUGAR FREE X 576 PCS"/>
    <n v="39"/>
    <s v="RB"/>
    <s v="R1"/>
    <s v="STREPSILS"/>
    <s v="05"/>
    <s v="12X8S"/>
    <n v="1"/>
    <m/>
    <s v="0"/>
    <s v="SUGAR FREE"/>
    <s v="06"/>
    <m/>
    <s v="0000"/>
    <s v="PCS"/>
    <n v="1"/>
    <m/>
    <n v="0"/>
    <m/>
    <m/>
    <m/>
    <n v="0"/>
    <n v="576"/>
    <n v="3038924"/>
    <m/>
    <n v="14553.271979166666"/>
    <n v="8382684.6599999992"/>
    <n v="16154.131896875"/>
    <n v="9304779.9726"/>
    <n v="15905.215277777777"/>
    <n v="9161404"/>
    <n v="17654.788958333334"/>
    <n v="10169158.440000001"/>
    <n v="15905.215277777777"/>
    <n v="9161404"/>
    <n v="17654.788958333334"/>
    <n v="10169158.440000001"/>
    <n v="8.500000000000002E-2"/>
    <n v="1351.9432986111115"/>
    <n v="8.500000000000002E-2"/>
    <m/>
    <s v="RB STREPSILS 12X8S SUGAR FREE X 576 PCS"/>
    <s v="Lama"/>
    <e v="#VALUE!"/>
    <s v="Aktif"/>
    <s v="IDR"/>
    <s v="30389240000"/>
    <n v="0"/>
    <m/>
    <m/>
    <s v="KRT"/>
    <s v="GD01"/>
    <n v="11611"/>
    <n v="11612"/>
    <m/>
    <n v="1"/>
    <m/>
  </r>
  <r>
    <s v="R1051007000010"/>
    <m/>
    <s v="STREPSIL 12X8 VIT C 576PCS X 2GR&quot;3038923&quot;SS22"/>
    <x v="804"/>
    <n v="0"/>
    <s v="Strepsils 12X8s Vitamin C"/>
    <x v="10"/>
    <s v="STREPSIL 12X8 VIT C 576PCS X 2GR&quot;3038923&quot;SS22"/>
    <n v="95506913"/>
    <x v="0"/>
    <s v="STREPSILS 12X8S"/>
    <s v="R1051"/>
    <x v="164"/>
    <n v="14"/>
    <s v="RB STREPSILS 12X8S VITAMIN C X 576 PCS"/>
    <n v="38"/>
    <s v="RB"/>
    <s v="R1"/>
    <s v="STREPSILS"/>
    <s v="05"/>
    <s v="12X8S"/>
    <n v="1"/>
    <m/>
    <s v="0"/>
    <s v="VITAMIN C"/>
    <s v="07"/>
    <m/>
    <s v="0000"/>
    <s v="PCS"/>
    <n v="1"/>
    <m/>
    <n v="0"/>
    <m/>
    <m/>
    <m/>
    <n v="0"/>
    <n v="576"/>
    <n v="3038923"/>
    <m/>
    <n v="13676.471640624999"/>
    <n v="7877647.6649999991"/>
    <n v="15180.88352109375"/>
    <n v="8744188.9081500005"/>
    <n v="14946.963541666666"/>
    <n v="8609451"/>
    <n v="16591.129531250001"/>
    <n v="9556490.6100000013"/>
    <n v="14946.963541666666"/>
    <n v="8609451"/>
    <n v="16591.129531250001"/>
    <n v="9556490.6099999994"/>
    <n v="8.500000000000002E-2"/>
    <n v="1270.491901041667"/>
    <n v="8.500000000000002E-2"/>
    <m/>
    <s v="RB STREPSILS 12X8S VITAMIN C X 576 PCS"/>
    <s v="Lama"/>
    <e v="#VALUE!"/>
    <s v="Aktif"/>
    <s v="IDR"/>
    <s v="30389230000"/>
    <n v="0"/>
    <m/>
    <m/>
    <s v="KRT"/>
    <s v="GD01"/>
    <n v="11611"/>
    <n v="11612"/>
    <m/>
    <n v="1"/>
    <m/>
  </r>
  <r>
    <s v="R10520010000101"/>
    <n v="1"/>
    <s v="STREPSIL 24X1 COOL 576PCS X 2GR&quot;8021804&quot;SS02"/>
    <x v="805"/>
    <n v="0"/>
    <s v="Strepsils 24X1 Cool Single"/>
    <x v="10"/>
    <s v="STREPSIL 24X1 COOL 576PCS X 2GR&quot;8021804&quot;SS02"/>
    <n v="8993560155087"/>
    <x v="0"/>
    <s v="STREPSILS 24X1"/>
    <s v="R1052"/>
    <x v="165"/>
    <n v="14"/>
    <s v="RB STREPSILS 24X1 COOL X 576 PCS"/>
    <n v="32"/>
    <s v="RB"/>
    <s v="R1"/>
    <s v="STREPSILS"/>
    <s v="05"/>
    <s v="24X1"/>
    <n v="2"/>
    <m/>
    <s v="0"/>
    <s v="COOL"/>
    <s v="01"/>
    <m/>
    <s v="0000"/>
    <s v="PCS"/>
    <n v="1"/>
    <m/>
    <n v="0"/>
    <m/>
    <m/>
    <m/>
    <n v="0"/>
    <n v="576"/>
    <n v="8021804"/>
    <m/>
    <n v="1084.6991406250002"/>
    <n v="624786.70500000007"/>
    <n v="1204.0160460937502"/>
    <n v="693513.2425500002"/>
    <n v="1185.4635416666667"/>
    <n v="682827"/>
    <n v="1315.8645312500003"/>
    <n v="757937.97000000009"/>
    <n v="1185.4635416666667"/>
    <n v="682827"/>
    <n v="1315.8645312500003"/>
    <n v="757937.9700000002"/>
    <n v="8.4999999999999923E-2"/>
    <n v="100.76440104166659"/>
    <n v="8.4999999999999923E-2"/>
    <m/>
    <s v="RB STREPSILS 24X1 COOL X 576 PCS"/>
    <s v="Lama"/>
    <e v="#VALUE!"/>
    <s v="Aktif"/>
    <s v="IDR"/>
    <s v="80218040000"/>
    <n v="0"/>
    <m/>
    <m/>
    <s v="KRT"/>
    <s v="GD01"/>
    <n v="11611"/>
    <n v="11612"/>
    <m/>
    <n v="1"/>
    <m/>
  </r>
  <r>
    <s v="R10520020000101"/>
    <n v="1"/>
    <s v="STREPSIL 24X1 SOOTH 576PCS X 2GR&quot;8021803&quot;SS04"/>
    <x v="806"/>
    <n v="0"/>
    <s v="Strepsils 24x1 Soothing Single"/>
    <x v="10"/>
    <s v="STREPSIL 24X1 SOOTH 576PCS X 2GR&quot;8021803&quot;SS04"/>
    <n v="8993560155070"/>
    <x v="0"/>
    <s v="STREPSILS 24X1"/>
    <s v="R1052"/>
    <x v="166"/>
    <n v="14"/>
    <s v="RB STREPSILS 24X1 SOOTHINGS X 576 PCS"/>
    <n v="37"/>
    <s v="RB"/>
    <s v="R1"/>
    <s v="STREPSILS"/>
    <s v="05"/>
    <s v="24X1"/>
    <n v="2"/>
    <m/>
    <s v="0"/>
    <s v="SOOTHINGS"/>
    <s v="02"/>
    <m/>
    <s v="0000"/>
    <s v="PCS"/>
    <n v="1"/>
    <m/>
    <n v="0"/>
    <m/>
    <m/>
    <m/>
    <n v="0"/>
    <n v="576"/>
    <n v="8021803"/>
    <m/>
    <n v="1084.6991406250002"/>
    <n v="624786.70500000007"/>
    <n v="1204.0160460937502"/>
    <n v="693513.2425500002"/>
    <n v="1185.4635416666667"/>
    <n v="682827"/>
    <n v="1315.8645312500003"/>
    <n v="757937.97000000009"/>
    <n v="1185.4635416666667"/>
    <n v="682827"/>
    <n v="1315.8645312500003"/>
    <n v="757937.9700000002"/>
    <n v="8.4999999999999923E-2"/>
    <n v="100.76440104166659"/>
    <n v="8.4999999999999923E-2"/>
    <m/>
    <s v="RB STREPSILS 24X1 SOOTHINGS X 576 PCS"/>
    <s v="Lama"/>
    <e v="#VALUE!"/>
    <s v="Aktif"/>
    <s v="IDR"/>
    <s v="80218030000"/>
    <n v="0"/>
    <m/>
    <m/>
    <s v="KRT"/>
    <s v="GD01"/>
    <n v="11611"/>
    <n v="11612"/>
    <m/>
    <n v="1"/>
    <m/>
  </r>
  <r>
    <s v="R1053001000010"/>
    <m/>
    <s v="STREPSIL 2X6 COOL 288PCS X 2GR&quot;0373104&quot;SS05"/>
    <x v="807"/>
    <n v="0"/>
    <s v="Strepsils 2x6s Cool"/>
    <x v="11"/>
    <s v="STREPSIL 2X6 COOL 288PCS X 2GR&quot;0373104&quot;SS05"/>
    <n v="9556108212018"/>
    <x v="0"/>
    <s v="STREPSILS 2X6"/>
    <s v="R1053"/>
    <x v="167"/>
    <n v="14"/>
    <s v="RB STREPSILS 2X6 COOL X 288 PCS"/>
    <n v="31"/>
    <s v="RB"/>
    <s v="R1"/>
    <s v="STREPSILS"/>
    <s v="05"/>
    <s v="2X6"/>
    <n v="3"/>
    <m/>
    <s v="0"/>
    <s v="COOL"/>
    <s v="01"/>
    <m/>
    <s v="0000"/>
    <s v="PCS"/>
    <n v="1"/>
    <m/>
    <n v="0"/>
    <m/>
    <m/>
    <m/>
    <n v="0"/>
    <n v="288"/>
    <s v="0373104"/>
    <m/>
    <n v="17436.405208333334"/>
    <n v="5021684.7"/>
    <n v="19354.40978125"/>
    <n v="5574070.0170000009"/>
    <n v="19056.180555555555"/>
    <n v="5488180"/>
    <n v="21152.360416666666"/>
    <n v="6091879.8000000007"/>
    <n v="19056.180555555555"/>
    <n v="5488180"/>
    <n v="21152.360416666666"/>
    <n v="6091879.7999999998"/>
    <n v="8.4999999999999951E-2"/>
    <n v="1619.7753472222212"/>
    <n v="8.4999999999999951E-2"/>
    <m/>
    <s v="RB STREPSILS 2X6 COOL X 288 PCS"/>
    <s v="Lama"/>
    <e v="#VALUE!"/>
    <s v="Aktif"/>
    <s v="IDR"/>
    <s v="03731040000"/>
    <n v="0"/>
    <m/>
    <m/>
    <s v="KRT"/>
    <s v="GD01"/>
    <n v="11611"/>
    <n v="11612"/>
    <m/>
    <n v="1"/>
    <m/>
  </r>
  <r>
    <s v="R1053002000010"/>
    <m/>
    <s v="STREPSIL 2X6 SOOTH 288PCS X 2GR&quot;0373100&quot;SS06"/>
    <x v="808"/>
    <n v="0"/>
    <s v="Strepsils 2x6s Soothing"/>
    <x v="11"/>
    <s v=""/>
    <n v="9556108211103"/>
    <x v="0"/>
    <s v="STREPSILS 2X6"/>
    <s v="R1053"/>
    <x v="168"/>
    <n v="14"/>
    <s v="RB STREPSILS 2X6 SOOTHINGS X 288 PCS"/>
    <n v="36"/>
    <s v="RB"/>
    <s v="R1"/>
    <s v="STREPSILS"/>
    <s v="05"/>
    <s v="2X6"/>
    <n v="3"/>
    <m/>
    <s v="0"/>
    <s v="SOOTHINGS"/>
    <s v="02"/>
    <m/>
    <s v="0000"/>
    <s v="PCS"/>
    <n v="1"/>
    <m/>
    <n v="0"/>
    <m/>
    <m/>
    <m/>
    <n v="0"/>
    <n v="288"/>
    <s v="0373100"/>
    <m/>
    <n v="18308.225468749999"/>
    <n v="5272768.9349999996"/>
    <n v="20322.1302703125"/>
    <n v="5852773.5178500004"/>
    <n v="20008.989583333332"/>
    <n v="5762589"/>
    <n v="22209.978437500002"/>
    <n v="6396473.790000001"/>
    <n v="20008.989583333332"/>
    <n v="5762589"/>
    <n v="22209.978437500002"/>
    <n v="6396473.790000001"/>
    <n v="8.4999999999999992E-2"/>
    <n v="1700.7641145833331"/>
    <n v="8.4999999999999992E-2"/>
    <m/>
    <s v="RB STREPSILS 2X6 SOOTHINGS X 288 PCS"/>
    <s v="Lama"/>
    <e v="#VALUE!"/>
    <s v="Aktif"/>
    <s v="IDR"/>
    <s v="03731000000"/>
    <n v="0"/>
    <m/>
    <m/>
    <s v="KRT"/>
    <s v="GD01"/>
    <n v="11611"/>
    <n v="11612"/>
    <m/>
    <n v="1"/>
    <m/>
  </r>
  <r>
    <s v="R10540010000101"/>
    <n v="1"/>
    <s v="STREPSIL 48X12 COOL 576 X 2GR PCS &quot;3300965&quot;SS08"/>
    <x v="809"/>
    <n v="0"/>
    <s v="STPSLIDCOOL JAR 1SX48X12"/>
    <x v="10"/>
    <s v=""/>
    <n v="8993560003814"/>
    <x v="0"/>
    <s v="STREPSILS 48X1s"/>
    <s v="R1054"/>
    <x v="169"/>
    <n v="14"/>
    <s v="RB STREPSILS 48X1S COOL X 576 PCS"/>
    <n v="33"/>
    <s v="RB"/>
    <s v="R1"/>
    <s v="STREPSILS"/>
    <s v="05"/>
    <s v="48X1s"/>
    <n v="4"/>
    <m/>
    <s v="0"/>
    <s v="COOL"/>
    <s v="01"/>
    <m/>
    <s v="0000"/>
    <s v="PCS"/>
    <n v="1"/>
    <m/>
    <n v="0"/>
    <m/>
    <m/>
    <m/>
    <n v="0"/>
    <n v="576"/>
    <n v="3300965"/>
    <m/>
    <n v="1033.0461197916668"/>
    <n v="595034.56500000006"/>
    <n v="1146.6811929687503"/>
    <n v="660488.36715000018"/>
    <n v="1129.0121527777778"/>
    <n v="650311"/>
    <n v="1253.2034895833335"/>
    <n v="721845.21000000008"/>
    <n v="1129.0121527777778"/>
    <n v="650311"/>
    <n v="1253.2034895833335"/>
    <n v="721845.21000000008"/>
    <n v="8.4999999999999923E-2"/>
    <n v="95.966032986111031"/>
    <n v="8.4999999999999923E-2"/>
    <m/>
    <s v="RB STREPSILS 48X1S COOL X 576 PCS"/>
    <s v="Lama"/>
    <e v="#VALUE!"/>
    <s v="Aktif"/>
    <s v="IDR"/>
    <s v="33009650000"/>
    <n v="0"/>
    <m/>
    <m/>
    <s v="KRT"/>
    <s v="GD01"/>
    <n v="11611"/>
    <n v="11612"/>
    <m/>
    <n v="1"/>
    <m/>
  </r>
  <r>
    <s v="R10540020000101"/>
    <n v="1"/>
    <s v="STREPSIL 48X12 SOOTH 576 X 2GR PCS &quot;3300964&quot;SS09"/>
    <x v="810"/>
    <n v="0"/>
    <s v="STPSLIDSOOTHING JAR 1SX48X12"/>
    <x v="10"/>
    <s v=""/>
    <n v="8993560003777"/>
    <x v="0"/>
    <s v="STREPSILS 48X1s"/>
    <s v="R1054"/>
    <x v="170"/>
    <n v="14"/>
    <s v="RB STREPSILS 48X1S SOOTHINGS X 576 PCS"/>
    <n v="38"/>
    <s v="RB"/>
    <s v="R1"/>
    <s v="STREPSILS"/>
    <s v="05"/>
    <s v="48X1s"/>
    <n v="4"/>
    <m/>
    <s v="0"/>
    <s v="SOOTHINGS"/>
    <s v="02"/>
    <m/>
    <s v="0000"/>
    <s v="PCS"/>
    <n v="1"/>
    <m/>
    <n v="0"/>
    <m/>
    <m/>
    <m/>
    <n v="0"/>
    <n v="576"/>
    <n v="3300964"/>
    <m/>
    <n v="1033.0461197916668"/>
    <n v="595034.56500000006"/>
    <n v="1146.6811929687503"/>
    <n v="660488.36715000018"/>
    <n v="1129.0121527777778"/>
    <n v="650311"/>
    <n v="1253.2034895833335"/>
    <n v="721845.21000000008"/>
    <n v="1129.0121527777778"/>
    <n v="650311"/>
    <n v="1253.2034895833335"/>
    <n v="721845.21000000008"/>
    <n v="8.4999999999999923E-2"/>
    <n v="95.966032986111031"/>
    <n v="8.4999999999999923E-2"/>
    <m/>
    <s v="RB STREPSILS 48X1S SOOTHINGS X 576 PCS"/>
    <s v="Lama"/>
    <e v="#VALUE!"/>
    <s v="Aktif"/>
    <s v="IDR"/>
    <s v="33009640000"/>
    <n v="0"/>
    <m/>
    <m/>
    <s v="KRT"/>
    <s v="GD01"/>
    <n v="11611"/>
    <n v="11612"/>
    <m/>
    <n v="1"/>
    <m/>
  </r>
  <r>
    <s v="R1061001000010"/>
    <m/>
    <s v="3RODA GREEN 60 PCS X 10H &quot;8125396&quot;3R03"/>
    <x v="811"/>
    <n v="0"/>
    <s v="Tigaroda 10H 0.3DA Green"/>
    <x v="12"/>
    <s v="3RODA GREEN 60 PCS X 10H &quot;8125396&quot;3R03"/>
    <n v="8996689215007"/>
    <x v="0"/>
    <s v="TIGA RODA 10H"/>
    <s v="R1061"/>
    <x v="171"/>
    <n v="14"/>
    <s v="RB TIGA RODA 10H GREEN X 60 PCS"/>
    <n v="31"/>
    <s v="RB"/>
    <s v="R1"/>
    <s v="TIGA RODA"/>
    <s v="06"/>
    <s v="10H"/>
    <n v="1"/>
    <m/>
    <s v="0"/>
    <s v="GREEN"/>
    <s v="01"/>
    <m/>
    <s v="0000"/>
    <s v="PCS"/>
    <n v="1"/>
    <m/>
    <n v="0"/>
    <m/>
    <m/>
    <m/>
    <n v="0"/>
    <n v="60"/>
    <n v="8125396"/>
    <m/>
    <n v="4542.2582499999999"/>
    <n v="272535.495"/>
    <n v="5041.9066575000006"/>
    <n v="302514.39945000003"/>
    <n v="4964.2166666666662"/>
    <n v="297853"/>
    <n v="5510.2804999999998"/>
    <n v="330616.83"/>
    <n v="4964.2166666666662"/>
    <n v="297853"/>
    <n v="5510.2804999999998"/>
    <n v="330616.83"/>
    <n v="8.4999999999999951E-2"/>
    <n v="421.95841666666638"/>
    <n v="8.4999999999999951E-2"/>
    <m/>
    <s v="RB TIGA RODA 10H GREEN X 60 PCS"/>
    <s v="Lama"/>
    <e v="#VALUE!"/>
    <s v="Aktif"/>
    <s v="IDR"/>
    <s v="81253960000"/>
    <n v="0"/>
    <m/>
    <m/>
    <s v="KRT"/>
    <s v="GD01"/>
    <n v="11611"/>
    <n v="11612"/>
    <m/>
    <n v="1"/>
    <m/>
  </r>
  <r>
    <s v="R1061001000010"/>
    <m/>
    <s v="3RODA GREEN 60 PCS X 10H &quot;8125396&quot;3R03"/>
    <x v="812"/>
    <n v="0"/>
    <s v="TGRDAIDPROMO 10HR 2+1"/>
    <x v="12"/>
    <s v=""/>
    <n v="8996689215007"/>
    <x v="0"/>
    <s v="TIGA RODA 10H"/>
    <s v="R1061"/>
    <x v="171"/>
    <n v="14"/>
    <s v="RB TIGA RODA 10H GREEN X 60 PCS"/>
    <n v="31"/>
    <s v="RB"/>
    <s v="R1"/>
    <s v="TIGA RODA"/>
    <s v="06"/>
    <s v="10H"/>
    <n v="1"/>
    <m/>
    <s v="0"/>
    <s v="GREEN"/>
    <s v="01"/>
    <m/>
    <s v="0000"/>
    <s v="PCS"/>
    <n v="1"/>
    <m/>
    <n v="0"/>
    <m/>
    <m/>
    <m/>
    <n v="0"/>
    <n v="60"/>
    <n v="3056005"/>
    <m/>
    <n v="4542.2582499999999"/>
    <n v="272535.495"/>
    <n v="5041.9066575000006"/>
    <n v="302514.39945000003"/>
    <n v="4964.2166666666662"/>
    <n v="297853"/>
    <n v="5510.2804999999998"/>
    <n v="330616.83"/>
    <n v="4964.2166666666662"/>
    <n v="297853"/>
    <n v="5510.2804999999998"/>
    <n v="330616.83"/>
    <n v="8.4999999999999951E-2"/>
    <n v="421.95841666666638"/>
    <n v="8.4999999999999951E-2"/>
    <m/>
    <s v="RB TIGA RODA 10H GREEN X 60 PCS"/>
    <s v="Lama"/>
    <e v="#VALUE!"/>
    <s v="Aktif"/>
    <s v="IDR"/>
    <s v="30560050000"/>
    <n v="0"/>
    <m/>
    <m/>
    <s v="KRT"/>
    <s v="GD01"/>
    <n v="11611"/>
    <n v="11612"/>
    <m/>
    <n v="1"/>
    <m/>
  </r>
  <r>
    <s v="R1061001000010"/>
    <m/>
    <s v="3RODA GREEN 60 PCS X 10H &quot;8125396&quot;3R03"/>
    <x v="813"/>
    <n v="0"/>
    <s v="Tigaroda 10H Beli 5 Gratis 1"/>
    <x v="12"/>
    <s v=""/>
    <n v="8996689215007"/>
    <x v="0"/>
    <s v="TIGA RODA 10H"/>
    <s v="R1061"/>
    <x v="171"/>
    <n v="14"/>
    <s v="RB TIGA RODA 10H GREEN X 60 PCS"/>
    <n v="31"/>
    <s v="RB"/>
    <s v="R1"/>
    <s v="TIGA RODA"/>
    <s v="06"/>
    <s v="10H"/>
    <n v="1"/>
    <m/>
    <s v="0"/>
    <s v="GREEN"/>
    <s v="01"/>
    <m/>
    <s v="0000"/>
    <s v="PCS"/>
    <n v="1"/>
    <m/>
    <n v="0"/>
    <m/>
    <m/>
    <m/>
    <n v="0"/>
    <n v="60"/>
    <n v="8204616"/>
    <m/>
    <n v="4542.2582499999999"/>
    <n v="272535.495"/>
    <n v="5041.9066575000006"/>
    <n v="302514.39945000003"/>
    <n v="4964.2166666666662"/>
    <n v="297853"/>
    <n v="5510.2804999999998"/>
    <n v="330616.83"/>
    <n v="4964.2166666666662"/>
    <n v="297853"/>
    <n v="5510.2804999999998"/>
    <n v="330616.83"/>
    <n v="8.4999999999999951E-2"/>
    <n v="421.95841666666638"/>
    <n v="8.4999999999999951E-2"/>
    <m/>
    <s v="RB TIGA RODA 10H GREEN X 60 PCS"/>
    <s v="Lama"/>
    <e v="#VALUE!"/>
    <s v="Aktif"/>
    <s v="IDR"/>
    <s v="82046160000"/>
    <n v="0"/>
    <m/>
    <m/>
    <s v="KRT"/>
    <s v="GD01"/>
    <n v="11611"/>
    <n v="11612"/>
    <m/>
    <n v="1"/>
    <m/>
  </r>
  <r>
    <s v="R1061001000010"/>
    <m/>
    <s v="3RODA GREEN 60 PCS X 10H &quot;8125396&quot;3R03"/>
    <x v="814"/>
    <n v="0"/>
    <s v="Tigaroda 10H DA 2+1 Green"/>
    <x v="12"/>
    <s v=""/>
    <n v="8996689215007"/>
    <x v="0"/>
    <s v="TIGA RODA 10H"/>
    <s v="R1061"/>
    <x v="171"/>
    <n v="14"/>
    <s v="RB TIGA RODA 10H GREEN X 60 PCS"/>
    <n v="31"/>
    <s v="RB"/>
    <s v="R1"/>
    <s v="TIGA RODA"/>
    <s v="06"/>
    <s v="10H"/>
    <n v="1"/>
    <m/>
    <s v="0"/>
    <s v="GREEN"/>
    <s v="01"/>
    <m/>
    <s v="0000"/>
    <s v="PCS"/>
    <n v="1"/>
    <m/>
    <n v="0"/>
    <m/>
    <m/>
    <m/>
    <n v="0"/>
    <n v="60"/>
    <s v="ID0346825"/>
    <m/>
    <n v="4542.2582499999999"/>
    <n v="272535.495"/>
    <n v="5041.9066575000006"/>
    <n v="302514.39945000003"/>
    <n v="4964.2166666666662"/>
    <n v="297853"/>
    <n v="5510.2804999999998"/>
    <n v="330616.83"/>
    <n v="4964.2166666666662"/>
    <n v="297853"/>
    <n v="5510.2804999999998"/>
    <n v="330616.83"/>
    <n v="8.4999999999999951E-2"/>
    <n v="421.95841666666638"/>
    <n v="8.4999999999999951E-2"/>
    <m/>
    <s v="RB TIGA RODA 10H GREEN X 60 PCS"/>
    <s v="Lama"/>
    <e v="#VALUE!"/>
    <s v="Aktif"/>
    <s v="IDR"/>
    <s v="ID03468250000"/>
    <n v="0"/>
    <m/>
    <m/>
    <s v="KRT"/>
    <s v="GD01"/>
    <n v="11611"/>
    <n v="11612"/>
    <m/>
    <n v="1"/>
    <m/>
  </r>
  <r>
    <s v="R1061001000010"/>
    <m/>
    <s v="3RODA GREEN 60 PCS X 10H &quot;8125396&quot;3R03"/>
    <x v="815"/>
    <n v="0"/>
    <s v="Tigaroda 10H Gosok Rejeki"/>
    <x v="12"/>
    <s v=""/>
    <n v="8996689215007"/>
    <x v="0"/>
    <s v="TIGA RODA 10H"/>
    <s v="R1061"/>
    <x v="171"/>
    <n v="14"/>
    <s v="RB TIGA RODA 10H GREEN X 60 PCS"/>
    <n v="31"/>
    <s v="RB"/>
    <s v="R1"/>
    <s v="TIGA RODA"/>
    <s v="06"/>
    <s v="10H"/>
    <n v="1"/>
    <m/>
    <s v="0"/>
    <s v="GREEN"/>
    <s v="01"/>
    <m/>
    <s v="0000"/>
    <s v="PCS"/>
    <n v="1"/>
    <m/>
    <n v="0"/>
    <m/>
    <m/>
    <m/>
    <n v="0"/>
    <n v="60"/>
    <s v="ID8153744"/>
    <m/>
    <n v="4542.2582499999999"/>
    <n v="272535.495"/>
    <n v="5041.9066575000006"/>
    <n v="302514.39945000003"/>
    <n v="4964.2166666666662"/>
    <n v="297853"/>
    <n v="5510.2804999999998"/>
    <n v="330616.83"/>
    <n v="4964.2166666666662"/>
    <n v="297853"/>
    <n v="5510.2804999999998"/>
    <n v="330616.83"/>
    <n v="8.4999999999999951E-2"/>
    <n v="421.95841666666638"/>
    <n v="8.4999999999999951E-2"/>
    <m/>
    <s v="RB TIGA RODA 10H GREEN X 60 PCS"/>
    <s v="Lama"/>
    <e v="#VALUE!"/>
    <s v="Aktif"/>
    <s v="IDR"/>
    <s v="ID81537440000"/>
    <n v="0"/>
    <m/>
    <m/>
    <s v="KRT"/>
    <s v="GD01"/>
    <n v="11611"/>
    <n v="11612"/>
    <m/>
    <n v="1"/>
    <m/>
  </r>
  <r>
    <s v="R1061001000010"/>
    <m/>
    <s v="3RODA GREEN 60 PCS X 10H &quot;8125396&quot;3R03"/>
    <x v="816"/>
    <n v="0"/>
    <s v="Tigaroda 10H Green"/>
    <x v="12"/>
    <s v=""/>
    <n v="8996689215007"/>
    <x v="0"/>
    <s v="TIGA RODA 10H"/>
    <s v="R1061"/>
    <x v="171"/>
    <n v="14"/>
    <s v="RB TIGA RODA 10H GREEN X 60 PCS"/>
    <n v="31"/>
    <s v="RB"/>
    <s v="R1"/>
    <s v="TIGA RODA"/>
    <s v="06"/>
    <s v="10H"/>
    <n v="1"/>
    <m/>
    <s v="0"/>
    <s v="GREEN"/>
    <s v="01"/>
    <m/>
    <s v="0000"/>
    <s v="PCS"/>
    <n v="1"/>
    <m/>
    <n v="0"/>
    <m/>
    <m/>
    <m/>
    <n v="0"/>
    <n v="60"/>
    <s v="ID0143020"/>
    <m/>
    <n v="4542.2582499999999"/>
    <n v="272535.495"/>
    <n v="5041.9066575000006"/>
    <n v="302514.39945000003"/>
    <n v="4964.2166666666662"/>
    <n v="297853"/>
    <n v="5510.2804999999998"/>
    <n v="330616.83"/>
    <n v="4964.2166666666662"/>
    <n v="297853"/>
    <n v="5510.2804999999998"/>
    <n v="330616.83"/>
    <n v="8.4999999999999951E-2"/>
    <n v="421.95841666666638"/>
    <n v="8.4999999999999951E-2"/>
    <m/>
    <s v="RB TIGA RODA 10H GREEN X 60 PCS"/>
    <s v="Lama"/>
    <e v="#VALUE!"/>
    <s v="Aktif"/>
    <s v="IDR"/>
    <s v="ID01430200000"/>
    <n v="0"/>
    <m/>
    <m/>
    <s v="KRT"/>
    <s v="GD01"/>
    <n v="11611"/>
    <n v="11612"/>
    <m/>
    <n v="1"/>
    <m/>
  </r>
  <r>
    <s v="R1061101000010"/>
    <m/>
    <s v="3RODA P20 12PCS X 10H&quot;3288419&quot;3R08"/>
    <x v="817"/>
    <n v="0"/>
    <s v="TGRDAIDTIGARODAIDP20 10H"/>
    <x v="5"/>
    <s v="3RODA P20 12PCS X 10H&quot;3288419&quot;3R08"/>
    <n v="8993560003661"/>
    <x v="0"/>
    <s v="TIGA RODA 10H"/>
    <s v="R1061"/>
    <x v="172"/>
    <n v="14"/>
    <s v="RB TIGA RODA 10H P20 ORIGINAL X 12 PCS"/>
    <n v="38"/>
    <s v="RB"/>
    <s v="R1"/>
    <s v="TIGA RODA"/>
    <s v="06"/>
    <s v="10H"/>
    <n v="1"/>
    <s v="P20"/>
    <s v="1"/>
    <s v="ORIGINAL"/>
    <s v="01"/>
    <m/>
    <s v="0000"/>
    <s v="PCS"/>
    <n v="1"/>
    <m/>
    <n v="0"/>
    <m/>
    <m/>
    <m/>
    <n v="0"/>
    <n v="12"/>
    <n v="3288419"/>
    <m/>
    <n v="12264.050000000001"/>
    <n v="147168.6"/>
    <n v="13613.095500000003"/>
    <n v="163357.14600000001"/>
    <n v="13403.333333333334"/>
    <n v="160840"/>
    <n v="14877.700000000003"/>
    <n v="178532.40000000002"/>
    <n v="13403.333333333334"/>
    <n v="160840"/>
    <n v="14877.700000000003"/>
    <n v="178532.40000000002"/>
    <n v="8.4999999999999964E-2"/>
    <n v="1139.2833333333328"/>
    <n v="8.4999999999999964E-2"/>
    <m/>
    <s v="RB TIGA RODA 10H P20 ORIGINAL X 12 PCS"/>
    <s v="Lama"/>
    <e v="#VALUE!"/>
    <s v="Aktif"/>
    <s v="IDR"/>
    <s v="32884190000"/>
    <n v="0"/>
    <m/>
    <m/>
    <s v="KRT"/>
    <s v="GD01"/>
    <n v="11611"/>
    <n v="11612"/>
    <m/>
    <n v="1"/>
    <m/>
  </r>
  <r>
    <s v="R1062001000010"/>
    <m/>
    <s v="3RODA GREEN 60 PCS X 12H &quot;8125395&quot;3R05"/>
    <x v="818"/>
    <n v="0"/>
    <s v="Tigaroda 12H 0.3DA Green"/>
    <x v="12"/>
    <s v="3RODA GREEN 60 PCS X 12H &quot;8125395&quot;3R05"/>
    <n v="8993560148003"/>
    <x v="0"/>
    <s v="TIGA RODA 12H"/>
    <s v="R1062"/>
    <x v="173"/>
    <n v="14"/>
    <s v="RB TIGA RODA 12H GREEN X 60 PCS"/>
    <n v="31"/>
    <s v="RB"/>
    <s v="R1"/>
    <s v="TIGA RODA"/>
    <s v="06"/>
    <s v="12H"/>
    <n v="2"/>
    <m/>
    <s v="0"/>
    <s v="GREEN"/>
    <s v="01"/>
    <m/>
    <s v="0000"/>
    <s v="PCS"/>
    <n v="1"/>
    <m/>
    <n v="0"/>
    <m/>
    <m/>
    <m/>
    <n v="0"/>
    <n v="60"/>
    <n v="8125395"/>
    <m/>
    <n v="5423.09825"/>
    <n v="325385.89500000002"/>
    <n v="6019.6390575000005"/>
    <n v="361178.34345000004"/>
    <n v="5926.8833333333332"/>
    <n v="355613"/>
    <n v="6578.8405000000002"/>
    <n v="394730.43000000005"/>
    <n v="5926.8833333333332"/>
    <n v="355613"/>
    <n v="6578.8405000000002"/>
    <n v="394730.43"/>
    <n v="8.4999999999999978E-2"/>
    <n v="503.7850833333332"/>
    <n v="8.4999999999999978E-2"/>
    <m/>
    <s v="RB TIGA RODA 12H GREEN X 60 PCS"/>
    <s v="Lama"/>
    <e v="#VALUE!"/>
    <s v="Aktif"/>
    <s v="IDR"/>
    <s v="81253950000"/>
    <n v="0"/>
    <m/>
    <m/>
    <s v="KRT"/>
    <s v="GD01"/>
    <n v="11611"/>
    <n v="11612"/>
    <m/>
    <n v="1"/>
    <m/>
  </r>
  <r>
    <s v="R1062001000010"/>
    <m/>
    <s v="3RODA GREEN 60 PCS X 12H &quot;8125395&quot;3R05"/>
    <x v="819"/>
    <n v="0"/>
    <s v="Tiga Roda X Wide Gosok Rezeki"/>
    <x v="12"/>
    <s v=""/>
    <n v="8993560148003"/>
    <x v="0"/>
    <s v="TIGA RODA 12H"/>
    <s v="R1062"/>
    <x v="173"/>
    <n v="14"/>
    <s v="RB TIGA RODA 12H GREEN X 60 PCS"/>
    <n v="31"/>
    <s v="RB"/>
    <s v="R1"/>
    <s v="TIGA RODA"/>
    <s v="06"/>
    <s v="12H"/>
    <n v="2"/>
    <m/>
    <s v="0"/>
    <s v="GREEN"/>
    <s v="01"/>
    <m/>
    <s v="0000"/>
    <s v="PCS"/>
    <n v="1"/>
    <m/>
    <n v="0"/>
    <m/>
    <m/>
    <m/>
    <n v="0"/>
    <n v="60"/>
    <s v="ID8153739"/>
    <m/>
    <n v="5423.09825"/>
    <n v="325385.89500000002"/>
    <n v="6019.6390575000005"/>
    <n v="361178.34345000004"/>
    <n v="5926.8833333333332"/>
    <n v="355613"/>
    <n v="6578.8405000000002"/>
    <n v="394730.43000000005"/>
    <n v="5926.8833333333332"/>
    <n v="355613"/>
    <n v="6578.8405000000002"/>
    <n v="394730.43"/>
    <n v="8.4999999999999978E-2"/>
    <n v="503.7850833333332"/>
    <n v="8.4999999999999978E-2"/>
    <m/>
    <s v="RB TIGA RODA 12H GREEN X 60 PCS"/>
    <s v="Lama"/>
    <e v="#VALUE!"/>
    <s v="Aktif"/>
    <s v="IDR"/>
    <s v="ID81537390000"/>
    <n v="0"/>
    <m/>
    <m/>
    <s v="KRT"/>
    <s v="GD01"/>
    <n v="11611"/>
    <n v="11612"/>
    <m/>
    <n v="1"/>
    <m/>
  </r>
  <r>
    <s v="R1062001000010"/>
    <m/>
    <s v="3RODA GREEN 60 PCS X 12H &quot;8125395&quot;3R05"/>
    <x v="820"/>
    <n v="0"/>
    <s v="Tigaroda 12H DA Green"/>
    <x v="12"/>
    <s v=""/>
    <n v="8993560148003"/>
    <x v="0"/>
    <s v="TIGA RODA 12H"/>
    <s v="R1062"/>
    <x v="173"/>
    <n v="14"/>
    <s v="RB TIGA RODA 12H GREEN X 60 PCS"/>
    <n v="31"/>
    <s v="RB"/>
    <s v="R1"/>
    <s v="TIGA RODA"/>
    <s v="06"/>
    <s v="12H"/>
    <n v="2"/>
    <m/>
    <s v="0"/>
    <s v="GREEN"/>
    <s v="01"/>
    <m/>
    <s v="0000"/>
    <s v="PCS"/>
    <n v="1"/>
    <m/>
    <n v="0"/>
    <m/>
    <m/>
    <m/>
    <n v="0"/>
    <n v="60"/>
    <s v="ID0143060"/>
    <m/>
    <n v="5423.09825"/>
    <n v="325385.89500000002"/>
    <n v="6019.6390575000005"/>
    <n v="361178.34345000004"/>
    <n v="5926.8833333333332"/>
    <n v="355613"/>
    <n v="6578.8405000000002"/>
    <n v="394730.43000000005"/>
    <n v="5926.8833333333332"/>
    <n v="355613"/>
    <n v="6578.8405000000002"/>
    <n v="394730.43"/>
    <n v="8.4999999999999978E-2"/>
    <n v="503.7850833333332"/>
    <n v="8.4999999999999978E-2"/>
    <m/>
    <s v="RB TIGA RODA 12H GREEN X 60 PCS"/>
    <s v="Lama"/>
    <e v="#VALUE!"/>
    <s v="Aktif"/>
    <s v="IDR"/>
    <s v="ID01430600000"/>
    <n v="0"/>
    <m/>
    <m/>
    <s v="KRT"/>
    <s v="GD01"/>
    <n v="11611"/>
    <n v="11612"/>
    <m/>
    <n v="1"/>
    <m/>
  </r>
  <r>
    <s v="R1062001000010"/>
    <m/>
    <s v="3RODA GREEN 60 PCS X 12H &quot;8125395&quot;3R05"/>
    <x v="821"/>
    <n v="0"/>
    <s v="Tigaroda 12H Green Beli 5 Gratis 1"/>
    <x v="12"/>
    <s v=""/>
    <n v="8993560148003"/>
    <x v="0"/>
    <s v="TIGA RODA 12H"/>
    <s v="R1062"/>
    <x v="173"/>
    <n v="14"/>
    <s v="RB TIGA RODA 12H GREEN X 60 PCS"/>
    <n v="31"/>
    <s v="RB"/>
    <s v="R1"/>
    <s v="TIGA RODA"/>
    <s v="06"/>
    <s v="12H"/>
    <n v="2"/>
    <m/>
    <s v="0"/>
    <s v="GREEN"/>
    <s v="01"/>
    <m/>
    <s v="0000"/>
    <s v="PCS"/>
    <n v="1"/>
    <m/>
    <n v="0"/>
    <m/>
    <m/>
    <m/>
    <n v="0"/>
    <n v="60"/>
    <n v="8204615"/>
    <m/>
    <n v="5423.09825"/>
    <n v="325385.89500000002"/>
    <n v="6019.6390575000005"/>
    <n v="361178.34345000004"/>
    <n v="5926.8833333333332"/>
    <n v="355613"/>
    <n v="6578.8405000000002"/>
    <n v="394730.43000000005"/>
    <n v="5926.8833333333332"/>
    <n v="355613"/>
    <n v="6578.8405000000002"/>
    <n v="394730.43"/>
    <n v="8.4999999999999978E-2"/>
    <n v="503.7850833333332"/>
    <n v="8.4999999999999978E-2"/>
    <m/>
    <s v="RB TIGA RODA 12H GREEN X 60 PCS"/>
    <s v="Lama"/>
    <e v="#VALUE!"/>
    <s v="Aktif"/>
    <s v="IDR"/>
    <s v="82046150000"/>
    <n v="0"/>
    <m/>
    <m/>
    <s v="KRT"/>
    <s v="GD01"/>
    <n v="11611"/>
    <n v="11612"/>
    <m/>
    <n v="1"/>
    <m/>
  </r>
  <r>
    <s v="R1062001000010"/>
    <m/>
    <s v="3RODA GREEN 60 PCS X 12H &quot;8125395&quot;3R05"/>
    <x v="822"/>
    <n v="0"/>
    <s v="Tigaroda 12H Green Gosok Rejeki"/>
    <x v="12"/>
    <s v=""/>
    <n v="8993560148003"/>
    <x v="0"/>
    <s v="TIGA RODA 12H"/>
    <s v="R1062"/>
    <x v="173"/>
    <n v="14"/>
    <s v="RB TIGA RODA 12H GREEN X 60 PCS"/>
    <n v="31"/>
    <s v="RB"/>
    <s v="R1"/>
    <s v="TIGA RODA"/>
    <s v="06"/>
    <s v="12H"/>
    <n v="2"/>
    <m/>
    <s v="0"/>
    <s v="GREEN"/>
    <s v="01"/>
    <m/>
    <s v="0000"/>
    <s v="PCS"/>
    <n v="1"/>
    <m/>
    <n v="0"/>
    <m/>
    <m/>
    <m/>
    <n v="0"/>
    <n v="60"/>
    <s v="ID8153741"/>
    <m/>
    <n v="5423.09825"/>
    <n v="325385.89500000002"/>
    <n v="6019.6390575000005"/>
    <n v="361178.34345000004"/>
    <n v="5926.8833333333332"/>
    <n v="355613"/>
    <n v="6578.8405000000002"/>
    <n v="394730.43000000005"/>
    <n v="5926.8833333333332"/>
    <n v="355613"/>
    <n v="6578.8405000000002"/>
    <n v="394730.43"/>
    <n v="8.4999999999999978E-2"/>
    <n v="503.7850833333332"/>
    <n v="8.4999999999999978E-2"/>
    <m/>
    <s v="RB TIGA RODA 12H GREEN X 60 PCS"/>
    <s v="Lama"/>
    <e v="#VALUE!"/>
    <s v="Aktif"/>
    <s v="IDR"/>
    <s v="ID81537410000"/>
    <n v="0"/>
    <m/>
    <m/>
    <s v="KRT"/>
    <s v="GD01"/>
    <n v="11611"/>
    <n v="11612"/>
    <m/>
    <n v="1"/>
    <m/>
  </r>
  <r>
    <s v="R1062101000010"/>
    <m/>
    <s v="3RODA P30 12 PCS X 8H &quot;3031590&quot;8125394&quot;3R07"/>
    <x v="823"/>
    <n v="0"/>
    <s v="Tigaroda P30 8H 0.3DA"/>
    <x v="5"/>
    <s v="3RODA P30 12 PCS X 8H &quot;3031590&quot;8125394&quot;3R07"/>
    <n v="8993560145019"/>
    <x v="0"/>
    <s v="TIGA RODA 12H"/>
    <s v="R1062"/>
    <x v="174"/>
    <n v="14"/>
    <s v="RB TIGA RODA 12H P30 ORIGINAL X 12 PCS"/>
    <n v="38"/>
    <s v="RB"/>
    <s v="R1"/>
    <s v="TIGA RODA"/>
    <s v="06"/>
    <s v="12H"/>
    <n v="2"/>
    <s v="P30"/>
    <s v="1"/>
    <s v="ORIGINAL"/>
    <s v="01"/>
    <m/>
    <s v="0000"/>
    <s v="PCS"/>
    <n v="1"/>
    <m/>
    <n v="0"/>
    <m/>
    <m/>
    <m/>
    <n v="0"/>
    <n v="12"/>
    <n v="8125394"/>
    <m/>
    <n v="17153.88625"/>
    <n v="205846.63500000001"/>
    <n v="19040.813737500001"/>
    <n v="228489.76485000004"/>
    <n v="18747.416666666668"/>
    <n v="224969"/>
    <n v="20809.632500000003"/>
    <n v="249715.59000000003"/>
    <n v="18747.416666666668"/>
    <n v="224969"/>
    <n v="20809.632500000003"/>
    <n v="249715.59000000003"/>
    <n v="8.5000000000000089E-2"/>
    <n v="1593.5304166666683"/>
    <n v="8.5000000000000089E-2"/>
    <m/>
    <s v="RB TIGA RODA 12H P30 ORIGINAL X 12 PCS"/>
    <s v="Lama"/>
    <e v="#VALUE!"/>
    <s v="Aktif"/>
    <s v="IDR"/>
    <s v="81253940000"/>
    <n v="0"/>
    <m/>
    <m/>
    <s v="KRT"/>
    <s v="GD01"/>
    <n v="11611"/>
    <n v="11612"/>
    <m/>
    <n v="1"/>
    <m/>
  </r>
  <r>
    <s v="R1062101000010"/>
    <m/>
    <s v="3RODA P30 12 PCS X 8H &quot;3031590&quot;8125394&quot;3R07"/>
    <x v="824"/>
    <n v="0"/>
    <s v="Tigaroda P30 8H Revv"/>
    <x v="5"/>
    <s v="3RODA P30 12 PCS X 8H &quot;3031590&quot;8125394&quot;3R07"/>
    <n v="8993560145019"/>
    <x v="0"/>
    <s v="TIGA RODA 12H"/>
    <s v="R1062"/>
    <x v="174"/>
    <n v="14"/>
    <s v="RB TIGA RODA 12H P30 ORIGINAL X 12 PCS"/>
    <n v="38"/>
    <s v="RB"/>
    <s v="R1"/>
    <s v="TIGA RODA"/>
    <s v="06"/>
    <s v="12H"/>
    <n v="2"/>
    <s v="P30"/>
    <s v="1"/>
    <s v="ORIGINAL"/>
    <s v="01"/>
    <m/>
    <s v="0000"/>
    <s v="PCS"/>
    <n v="1"/>
    <m/>
    <n v="0"/>
    <m/>
    <m/>
    <m/>
    <n v="0"/>
    <n v="12"/>
    <n v="3031590"/>
    <m/>
    <n v="17153.88625"/>
    <n v="205846.63500000001"/>
    <n v="19040.813737500001"/>
    <n v="228489.76485000004"/>
    <n v="18747.416666666668"/>
    <n v="224969"/>
    <n v="20809.632500000003"/>
    <n v="249715.59000000003"/>
    <n v="18747.416666666668"/>
    <n v="224969"/>
    <n v="20809.632500000003"/>
    <n v="249715.59000000003"/>
    <n v="8.5000000000000089E-2"/>
    <n v="1593.5304166666683"/>
    <n v="8.5000000000000089E-2"/>
    <m/>
    <s v="RB TIGA RODA 12H P30 ORIGINAL X 12 PCS"/>
    <s v="Lama"/>
    <e v="#VALUE!"/>
    <s v="Aktif"/>
    <s v="IDR"/>
    <s v="30315900000"/>
    <n v="0"/>
    <m/>
    <m/>
    <s v="KRT"/>
    <s v="GD01"/>
    <n v="11611"/>
    <n v="11612"/>
    <m/>
    <n v="1"/>
    <m/>
  </r>
  <r>
    <s v="R1062101000010"/>
    <m/>
    <s v="3RODA P30 12 PCS X 8H &quot;3031590&quot;8125394&quot;3R07"/>
    <x v="825"/>
    <n v="0"/>
    <s v="Tigaroda P30 8H Green Revv"/>
    <x v="5"/>
    <s v=""/>
    <n v="8993560145019"/>
    <x v="0"/>
    <s v="TIGA RODA 12H"/>
    <s v="R1062"/>
    <x v="174"/>
    <n v="14"/>
    <s v="RB TIGA RODA 12H P30 ORIGINAL X 12 PCS"/>
    <n v="38"/>
    <s v="RB"/>
    <s v="R1"/>
    <s v="TIGA RODA"/>
    <s v="06"/>
    <s v="12H"/>
    <n v="2"/>
    <s v="P30"/>
    <s v="1"/>
    <s v="ORIGINAL"/>
    <s v="01"/>
    <m/>
    <s v="0000"/>
    <s v="PCS"/>
    <n v="1"/>
    <m/>
    <n v="0"/>
    <m/>
    <m/>
    <m/>
    <n v="0"/>
    <n v="12"/>
    <s v="ID0143062"/>
    <m/>
    <n v="17153.88625"/>
    <n v="205846.63500000001"/>
    <n v="19040.813737500001"/>
    <n v="228489.76485000004"/>
    <n v="18747.416666666668"/>
    <n v="224969"/>
    <n v="20809.632500000003"/>
    <n v="249715.59000000003"/>
    <n v="18747.416666666668"/>
    <n v="224969"/>
    <n v="20809.632500000003"/>
    <n v="249715.59000000003"/>
    <n v="8.5000000000000089E-2"/>
    <n v="1593.5304166666683"/>
    <n v="8.5000000000000089E-2"/>
    <m/>
    <s v="RB TIGA RODA 12H P30 ORIGINAL X 12 PCS"/>
    <s v="Lama"/>
    <e v="#VALUE!"/>
    <s v="Aktif"/>
    <s v="IDR"/>
    <s v="ID01430620000"/>
    <n v="0"/>
    <m/>
    <m/>
    <s v="KRT"/>
    <s v="GD01"/>
    <n v="11611"/>
    <n v="11612"/>
    <m/>
    <n v="1"/>
    <m/>
  </r>
  <r>
    <s v="R1063001000010"/>
    <m/>
    <s v="3RODA GREEN 60 PCS X 8H &quot;8125397&quot;3R01"/>
    <x v="826"/>
    <n v="0"/>
    <s v="Tigaroda 8H 0.3DA Green"/>
    <x v="12"/>
    <s v="3RODA GREEN 60 PCS X 8H &quot;8125397&quot;3R01"/>
    <n v="8996689168891"/>
    <x v="0"/>
    <s v="TIGA RODA 8H"/>
    <s v="R1063"/>
    <x v="175"/>
    <n v="14"/>
    <s v="RB TIGA RODA 8H GREEN X 60 PCS"/>
    <n v="30"/>
    <s v="RB"/>
    <s v="R1"/>
    <s v="TIGA RODA"/>
    <s v="06"/>
    <s v="8H"/>
    <n v="3"/>
    <m/>
    <s v="0"/>
    <s v="GREEN"/>
    <s v="01"/>
    <m/>
    <s v="0000"/>
    <s v="PCS"/>
    <n v="1"/>
    <m/>
    <n v="0"/>
    <m/>
    <m/>
    <m/>
    <n v="0"/>
    <n v="60"/>
    <n v="8125397"/>
    <m/>
    <n v="3554.2869999999998"/>
    <n v="213257.22"/>
    <n v="3945.25857"/>
    <n v="236715.51420000003"/>
    <n v="3884.4666666666667"/>
    <n v="233068"/>
    <n v="4311.7580000000007"/>
    <n v="258705.48"/>
    <n v="3884.4666666666667"/>
    <n v="233068"/>
    <n v="4311.7580000000007"/>
    <n v="258705.48000000004"/>
    <n v="8.5000000000000062E-2"/>
    <n v="330.17966666666689"/>
    <n v="8.5000000000000062E-2"/>
    <m/>
    <s v="RB TIGA RODA 8H GREEN X 60 PCS"/>
    <s v="Lama"/>
    <e v="#VALUE!"/>
    <s v="Aktif"/>
    <s v="IDR"/>
    <s v="81253970000"/>
    <n v="0"/>
    <m/>
    <m/>
    <s v="KRT"/>
    <s v="GD01"/>
    <n v="11611"/>
    <n v="11612"/>
    <m/>
    <n v="1"/>
    <m/>
  </r>
  <r>
    <s v="R1063001000010"/>
    <m/>
    <s v="3RODA GREEN 60 PCS X 8H &quot;8125397&quot;3R01"/>
    <x v="827"/>
    <n v="0"/>
    <s v="TGRDAIDPROMO 12HR 2+1"/>
    <x v="12"/>
    <s v=""/>
    <n v="8996689168891"/>
    <x v="0"/>
    <s v="TIGA RODA 8H"/>
    <s v="R1063"/>
    <x v="175"/>
    <n v="14"/>
    <s v="RB TIGA RODA 8H GREEN X 60 PCS"/>
    <n v="30"/>
    <s v="RB"/>
    <s v="R1"/>
    <s v="TIGA RODA"/>
    <s v="06"/>
    <s v="8H"/>
    <n v="3"/>
    <m/>
    <s v="0"/>
    <s v="GREEN"/>
    <s v="01"/>
    <m/>
    <s v="0000"/>
    <s v="PCS"/>
    <n v="1"/>
    <m/>
    <n v="0"/>
    <m/>
    <m/>
    <m/>
    <n v="0"/>
    <n v="60"/>
    <n v="3056004"/>
    <m/>
    <n v="3554.2869999999998"/>
    <n v="213257.22"/>
    <n v="3945.25857"/>
    <n v="236715.51420000003"/>
    <n v="3884.4666666666667"/>
    <n v="233068"/>
    <n v="4311.7580000000007"/>
    <n v="258705.48"/>
    <n v="3884.4666666666667"/>
    <n v="233068"/>
    <n v="4311.7580000000007"/>
    <n v="258705.48000000004"/>
    <n v="8.5000000000000062E-2"/>
    <n v="330.17966666666689"/>
    <n v="8.5000000000000062E-2"/>
    <m/>
    <s v="RB TIGA RODA 8H GREEN X 60 PCS"/>
    <s v="Lama"/>
    <e v="#VALUE!"/>
    <s v="Aktif"/>
    <s v="IDR"/>
    <s v="30560040000"/>
    <n v="0"/>
    <m/>
    <m/>
    <s v="KRT"/>
    <s v="GD01"/>
    <n v="11611"/>
    <n v="11612"/>
    <m/>
    <n v="1"/>
    <m/>
  </r>
  <r>
    <s v="R1063001000010"/>
    <m/>
    <s v="3RODA GREEN 60 PCS X 8H &quot;8125397&quot;3R01"/>
    <x v="828"/>
    <n v="0"/>
    <s v="Tigaroda 8H Beli 5 Gratis 1"/>
    <x v="12"/>
    <s v=""/>
    <n v="8996689168891"/>
    <x v="0"/>
    <s v="TIGA RODA 8H"/>
    <s v="R1063"/>
    <x v="175"/>
    <n v="14"/>
    <s v="RB TIGA RODA 8H GREEN X 60 PCS"/>
    <n v="30"/>
    <s v="RB"/>
    <s v="R1"/>
    <s v="TIGA RODA"/>
    <s v="06"/>
    <s v="8H"/>
    <n v="3"/>
    <m/>
    <s v="0"/>
    <s v="GREEN"/>
    <s v="01"/>
    <m/>
    <s v="0000"/>
    <s v="PCS"/>
    <n v="1"/>
    <m/>
    <n v="0"/>
    <m/>
    <m/>
    <m/>
    <n v="0"/>
    <n v="60"/>
    <n v="8204617"/>
    <m/>
    <n v="3554.2869999999998"/>
    <n v="213257.22"/>
    <n v="3945.25857"/>
    <n v="236715.51420000003"/>
    <n v="3884.4666666666667"/>
    <n v="233068"/>
    <n v="4311.7580000000007"/>
    <n v="258705.48"/>
    <n v="3884.4666666666667"/>
    <n v="233068"/>
    <n v="4311.7580000000007"/>
    <n v="258705.48000000004"/>
    <n v="8.5000000000000062E-2"/>
    <n v="330.17966666666689"/>
    <n v="8.5000000000000062E-2"/>
    <m/>
    <s v="RB TIGA RODA 8H GREEN X 60 PCS"/>
    <s v="Lama"/>
    <e v="#VALUE!"/>
    <s v="Aktif"/>
    <s v="IDR"/>
    <s v="82046170000"/>
    <n v="0"/>
    <m/>
    <m/>
    <s v="KRT"/>
    <s v="GD01"/>
    <n v="11611"/>
    <n v="11612"/>
    <m/>
    <n v="1"/>
    <m/>
  </r>
  <r>
    <s v="R1063001000010"/>
    <m/>
    <s v="3RODA GREEN 60 PCS X 8H &quot;8125397&quot;3R01"/>
    <x v="829"/>
    <n v="0"/>
    <s v="Tigaroda 8H DA 2+1 Green"/>
    <x v="12"/>
    <s v=""/>
    <n v="8996689168891"/>
    <x v="0"/>
    <s v="TIGA RODA 8H"/>
    <s v="R1063"/>
    <x v="175"/>
    <n v="14"/>
    <s v="RB TIGA RODA 8H GREEN X 60 PCS"/>
    <n v="30"/>
    <s v="RB"/>
    <s v="R1"/>
    <s v="TIGA RODA"/>
    <s v="06"/>
    <s v="8H"/>
    <n v="3"/>
    <m/>
    <s v="0"/>
    <s v="GREEN"/>
    <s v="01"/>
    <m/>
    <s v="0000"/>
    <s v="PCS"/>
    <n v="1"/>
    <m/>
    <n v="0"/>
    <m/>
    <m/>
    <m/>
    <n v="0"/>
    <n v="60"/>
    <s v="ID0365729"/>
    <m/>
    <n v="3554.2869999999998"/>
    <n v="213257.22"/>
    <n v="3945.25857"/>
    <n v="236715.51420000003"/>
    <n v="3884.4666666666667"/>
    <n v="233068"/>
    <n v="4311.7580000000007"/>
    <n v="258705.48"/>
    <n v="3884.4666666666667"/>
    <n v="233068"/>
    <n v="4311.7580000000007"/>
    <n v="258705.48000000004"/>
    <n v="8.5000000000000062E-2"/>
    <n v="330.17966666666689"/>
    <n v="8.5000000000000062E-2"/>
    <m/>
    <s v="RB TIGA RODA 8H GREEN X 60 PCS"/>
    <s v="Lama"/>
    <e v="#VALUE!"/>
    <s v="Aktif"/>
    <s v="IDR"/>
    <s v="ID03657290000"/>
    <n v="0"/>
    <m/>
    <m/>
    <s v="KRT"/>
    <s v="GD01"/>
    <n v="11611"/>
    <n v="11612"/>
    <m/>
    <n v="1"/>
    <m/>
  </r>
  <r>
    <s v="R1063001000010"/>
    <m/>
    <s v="3RODA GREEN 60 PCS X 8H &quot;8125397&quot;3R01"/>
    <x v="830"/>
    <n v="0"/>
    <s v="Tigaroda 8H Green Gosok Rejeki"/>
    <x v="12"/>
    <s v=""/>
    <n v="8996689168891"/>
    <x v="0"/>
    <s v="TIGA RODA 8H"/>
    <s v="R1063"/>
    <x v="175"/>
    <n v="14"/>
    <s v="RB TIGA RODA 8H GREEN X 60 PCS"/>
    <n v="30"/>
    <s v="RB"/>
    <s v="R1"/>
    <s v="TIGA RODA"/>
    <s v="06"/>
    <s v="8H"/>
    <n v="3"/>
    <m/>
    <s v="0"/>
    <s v="GREEN"/>
    <s v="01"/>
    <m/>
    <s v="0000"/>
    <s v="PCS"/>
    <n v="1"/>
    <m/>
    <n v="0"/>
    <m/>
    <m/>
    <m/>
    <n v="0"/>
    <n v="60"/>
    <s v="ID8153746"/>
    <m/>
    <n v="3554.2869999999998"/>
    <n v="213257.22"/>
    <n v="3945.25857"/>
    <n v="236715.51420000003"/>
    <n v="3884.4666666666667"/>
    <n v="233068"/>
    <n v="4311.7580000000007"/>
    <n v="258705.48"/>
    <n v="3884.4666666666667"/>
    <n v="233068"/>
    <n v="4311.7580000000007"/>
    <n v="258705.48000000004"/>
    <n v="8.5000000000000062E-2"/>
    <n v="330.17966666666689"/>
    <n v="8.5000000000000062E-2"/>
    <m/>
    <s v="RB TIGA RODA 8H GREEN X 60 PCS"/>
    <s v="Lama"/>
    <e v="#VALUE!"/>
    <s v="Aktif"/>
    <s v="IDR"/>
    <s v="ID81537460000"/>
    <n v="0"/>
    <m/>
    <m/>
    <s v="KRT"/>
    <s v="GD01"/>
    <n v="11611"/>
    <n v="11612"/>
    <m/>
    <n v="1"/>
    <m/>
  </r>
  <r>
    <s v="R1063001000010"/>
    <m/>
    <s v="3RODA GREEN 60 PCS X 8H &quot;8125397&quot;3R01"/>
    <x v="831"/>
    <n v="0"/>
    <s v="Tigaroda 8H Green Revv"/>
    <x v="12"/>
    <s v=""/>
    <n v="8996689168891"/>
    <x v="0"/>
    <s v="TIGA RODA 8H"/>
    <s v="R1063"/>
    <x v="175"/>
    <n v="14"/>
    <s v="RB TIGA RODA 8H GREEN X 60 PCS"/>
    <n v="30"/>
    <s v="RB"/>
    <s v="R1"/>
    <s v="TIGA RODA"/>
    <s v="06"/>
    <s v="8H"/>
    <n v="3"/>
    <m/>
    <s v="0"/>
    <s v="GREEN"/>
    <s v="01"/>
    <m/>
    <s v="0000"/>
    <s v="PCS"/>
    <n v="1"/>
    <m/>
    <n v="0"/>
    <m/>
    <m/>
    <m/>
    <n v="0"/>
    <n v="60"/>
    <s v="ID0143051"/>
    <m/>
    <n v="3554.2869999999998"/>
    <n v="213257.22"/>
    <n v="3945.25857"/>
    <n v="236715.51420000003"/>
    <n v="3884.4666666666667"/>
    <n v="233068"/>
    <n v="4311.7580000000007"/>
    <n v="258705.48"/>
    <n v="3884.4666666666667"/>
    <n v="233068"/>
    <n v="4311.7580000000007"/>
    <n v="258705.48000000004"/>
    <n v="8.5000000000000062E-2"/>
    <n v="330.17966666666689"/>
    <n v="8.5000000000000062E-2"/>
    <m/>
    <s v="RB TIGA RODA 8H GREEN X 60 PCS"/>
    <s v="Lama"/>
    <e v="#VALUE!"/>
    <s v="Aktif"/>
    <s v="IDR"/>
    <s v="ID01430510000"/>
    <n v="0"/>
    <m/>
    <m/>
    <s v="KRT"/>
    <s v="GD01"/>
    <n v="11611"/>
    <n v="11612"/>
    <m/>
    <n v="1"/>
    <m/>
  </r>
  <r>
    <s v="R10710010015201"/>
    <n v="1"/>
    <s v="VANISH LIQ PINK 144 SCHX15ML&quot;3157844&quot;3239831&quot;VLP01"/>
    <x v="832"/>
    <n v="0"/>
    <s v="VANSHIDPINK 15MLX144 MAC"/>
    <x v="1"/>
    <s v="VANISH LIQ PINK 144 SCHX15ML&quot;3157844&quot;3239831&quot;VLP01"/>
    <n v="8993560033675"/>
    <x v="9"/>
    <s v="VANISH LIQUID"/>
    <s v="R1071"/>
    <x v="176"/>
    <n v="14"/>
    <s v="RB VANISH LIQUID PINK 15ML X 144 SCH"/>
    <n v="36"/>
    <s v="RB"/>
    <s v="R1"/>
    <s v="VANISH"/>
    <s v="07"/>
    <s v="LIQUID"/>
    <n v="1"/>
    <m/>
    <s v="0"/>
    <s v="PINK"/>
    <s v="01"/>
    <s v="15ML"/>
    <s v="0015"/>
    <s v="SCH"/>
    <n v="2"/>
    <m/>
    <n v="0"/>
    <m/>
    <m/>
    <m/>
    <n v="0"/>
    <n v="144"/>
    <n v="3239831"/>
    <m/>
    <n v="1045.0507291666665"/>
    <n v="150487.30499999999"/>
    <n v="1160.006309375"/>
    <n v="167040.90854999999"/>
    <n v="1142.1319444444443"/>
    <n v="164467"/>
    <n v="1267.7664583333333"/>
    <n v="182558.37000000002"/>
    <n v="1142.1319444444443"/>
    <n v="164467"/>
    <n v="1267.7664583333333"/>
    <n v="182558.37"/>
    <n v="8.5000000000000034E-2"/>
    <n v="97.081215277777801"/>
    <n v="8.5000000000000034E-2"/>
    <m/>
    <s v="RB VANISH LIQUID PINK 15ML X 144 SCH"/>
    <s v="Lama"/>
    <e v="#VALUE!"/>
    <s v="Aktif"/>
    <s v="IDR"/>
    <s v="32398310015"/>
    <s v="15ML"/>
    <m/>
    <m/>
    <s v="KRT"/>
    <s v="GD01"/>
    <n v="11611"/>
    <n v="11612"/>
    <m/>
    <n v="1"/>
    <m/>
  </r>
  <r>
    <s v="R10710010015202"/>
    <n v="2"/>
    <s v="VANISH LIQ PINK 144 SCHX15ML&quot;3157844&quot;3239831&quot;VLP01"/>
    <x v="833"/>
    <n v="0"/>
    <s v="VANSHIDPINK 15ML SCT VB SMG"/>
    <x v="1"/>
    <s v=""/>
    <n v="8993560033675"/>
    <x v="9"/>
    <s v="VANISH LIQUID"/>
    <s v="R1071"/>
    <x v="176"/>
    <n v="14"/>
    <s v="RB VANISH LIQUID PINK 15ML X 144 SCH"/>
    <n v="36"/>
    <s v="RB"/>
    <s v="R1"/>
    <s v="VANISH"/>
    <s v="07"/>
    <s v="LIQUID"/>
    <n v="1"/>
    <m/>
    <s v="0"/>
    <s v="PINK"/>
    <s v="01"/>
    <s v="15ML"/>
    <s v="0015"/>
    <s v="SCH"/>
    <n v="2"/>
    <m/>
    <n v="0"/>
    <m/>
    <m/>
    <m/>
    <n v="0"/>
    <n v="144"/>
    <n v="3120730"/>
    <m/>
    <n v="1045.0507291666665"/>
    <n v="150487.30499999999"/>
    <n v="1160.006309375"/>
    <n v="167040.90854999999"/>
    <n v="1142.1319444444443"/>
    <n v="164467"/>
    <n v="1267.7664583333333"/>
    <n v="182558.37000000002"/>
    <n v="1142.1319444444443"/>
    <n v="164467"/>
    <n v="1267.7664583333333"/>
    <n v="182558.37"/>
    <n v="8.5000000000000034E-2"/>
    <n v="97.081215277777801"/>
    <n v="8.5000000000000034E-2"/>
    <m/>
    <s v="RB VANISH LIQUID PINK 15ML X 144 SCH"/>
    <s v="Lama"/>
    <e v="#VALUE!"/>
    <s v="Aktif"/>
    <s v="IDR"/>
    <s v="31207300015"/>
    <s v="15ML"/>
    <m/>
    <m/>
    <s v="KRT"/>
    <s v="GD01"/>
    <n v="11611"/>
    <n v="11612"/>
    <m/>
    <n v="1"/>
    <m/>
  </r>
  <r>
    <s v="R10710010015203"/>
    <n v="3"/>
    <s v="VANISH LIQ PINK 144 SCHX15ML&quot;3157844&quot;3239831&quot;VLP01"/>
    <x v="834"/>
    <n v="0"/>
    <s v="VANSHIDPINK SACHET 15ML"/>
    <x v="1"/>
    <s v=""/>
    <n v="8993560033675"/>
    <x v="9"/>
    <s v="VANISH LIQUID"/>
    <s v="R1071"/>
    <x v="176"/>
    <n v="14"/>
    <s v="RB VANISH LIQUID PINK 15ML X 144 SCH"/>
    <n v="36"/>
    <s v="RB"/>
    <s v="R1"/>
    <s v="VANISH"/>
    <s v="07"/>
    <s v="LIQUID"/>
    <n v="1"/>
    <m/>
    <s v="0"/>
    <s v="PINK"/>
    <s v="01"/>
    <s v="15ML"/>
    <s v="0015"/>
    <s v="SCH"/>
    <n v="2"/>
    <m/>
    <n v="0"/>
    <m/>
    <m/>
    <m/>
    <n v="0"/>
    <n v="144"/>
    <n v="3090609"/>
    <m/>
    <n v="1045.0507291666665"/>
    <n v="150487.30499999999"/>
    <n v="1160.006309375"/>
    <n v="167040.90854999999"/>
    <n v="1142.1319444444443"/>
    <n v="164467"/>
    <n v="1267.7664583333333"/>
    <n v="182558.37000000002"/>
    <n v="1142.1319444444443"/>
    <n v="164467"/>
    <n v="1267.7664583333333"/>
    <n v="182558.37"/>
    <n v="8.5000000000000034E-2"/>
    <n v="97.081215277777801"/>
    <n v="8.5000000000000034E-2"/>
    <m/>
    <s v="RB VANISH LIQUID PINK 15ML X 144 SCH"/>
    <s v="Lama"/>
    <e v="#VALUE!"/>
    <s v="Aktif"/>
    <s v="IDR"/>
    <s v="30906090015"/>
    <s v="15ML"/>
    <m/>
    <m/>
    <s v="KRT"/>
    <s v="GD01"/>
    <n v="11611"/>
    <n v="11612"/>
    <m/>
    <n v="1"/>
    <m/>
  </r>
  <r>
    <s v="R1071001006020"/>
    <m/>
    <s v="VANISH LIQ PINK 72 X 60ML SCH +30&quot;3297499&quot;VLW11"/>
    <x v="835"/>
    <n v="0"/>
    <s v="VANSHIDPINK 60ML EXTRA30ML"/>
    <x v="13"/>
    <s v="VANISH LIQ PINK 72 X 60ML SCH +30&quot;3297499&quot;VLW11"/>
    <n v="8993560033477"/>
    <x v="9"/>
    <s v="VANISH LIQUID"/>
    <s v="R1071"/>
    <x v="177"/>
    <n v="14"/>
    <s v="RB VANISH LIQUID PINK 60ML X 72 SCH"/>
    <n v="35"/>
    <s v="RB"/>
    <s v="R1"/>
    <s v="VANISH"/>
    <s v="07"/>
    <s v="LIQUID"/>
    <n v="1"/>
    <m/>
    <s v="0"/>
    <s v="PINK"/>
    <s v="01"/>
    <s v="60ML"/>
    <s v="0060"/>
    <s v="SCH"/>
    <n v="2"/>
    <m/>
    <n v="0"/>
    <m/>
    <m/>
    <m/>
    <n v="0"/>
    <n v="72"/>
    <n v="3297499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PINK 60ML X 72 SCH"/>
    <s v="Lama"/>
    <e v="#VALUE!"/>
    <s v="Aktif"/>
    <s v="IDR"/>
    <s v="32974990060"/>
    <s v="60ML"/>
    <m/>
    <m/>
    <s v="KRT"/>
    <s v="GD01"/>
    <n v="11611"/>
    <n v="11612"/>
    <m/>
    <n v="1"/>
    <m/>
  </r>
  <r>
    <s v="R1071001006020"/>
    <m/>
    <s v="VANISH LIQ PINK 72 X 60ML SCH +30&quot;3297499&quot;VLW11"/>
    <x v="836"/>
    <n v="0"/>
    <s v="VANSHIDPINK 60ML SCT CMPRI"/>
    <x v="13"/>
    <s v="VANISH LIQ PINK 72 SCHX60ML &quot;3120734&quot;3239832&quot;VLP02"/>
    <n v="8993560033477"/>
    <x v="9"/>
    <s v="VANISH LIQUID"/>
    <s v="R1071"/>
    <x v="177"/>
    <n v="14"/>
    <s v="RB VANISH LIQUID PINK 60ML X 72 SCH"/>
    <n v="35"/>
    <s v="RB"/>
    <s v="R1"/>
    <s v="VANISH"/>
    <s v="07"/>
    <s v="LIQUID"/>
    <n v="1"/>
    <m/>
    <s v="0"/>
    <s v="PINK"/>
    <s v="01"/>
    <s v="60ML"/>
    <s v="0060"/>
    <s v="SCH"/>
    <n v="2"/>
    <m/>
    <n v="0"/>
    <m/>
    <m/>
    <m/>
    <n v="0"/>
    <n v="72"/>
    <n v="3120734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PINK 60ML X 72 SCH"/>
    <s v="Lama"/>
    <e v="#VALUE!"/>
    <s v="Aktif"/>
    <s v="IDR"/>
    <s v="31207340060"/>
    <s v="60ML"/>
    <m/>
    <m/>
    <s v="KRT"/>
    <s v="GD01"/>
    <n v="11611"/>
    <n v="11612"/>
    <m/>
    <n v="1"/>
    <m/>
  </r>
  <r>
    <s v="R1071001006020"/>
    <m/>
    <s v="VANISH LIQ PINK 72 X 60ML SCH +30&quot;3297499&quot;VLW11"/>
    <x v="837"/>
    <n v="0"/>
    <s v="VANSHIDPINK 60MLX72 MAC"/>
    <x v="13"/>
    <s v="VANISH LIQ PINK 72 SCHX60ML &quot;3120734&quot;3239832&quot;VLP02"/>
    <n v="8993560033477"/>
    <x v="9"/>
    <s v="VANISH LIQUID"/>
    <s v="R1071"/>
    <x v="177"/>
    <n v="14"/>
    <s v="RB VANISH LIQUID PINK 60ML X 72 SCH"/>
    <n v="35"/>
    <s v="RB"/>
    <s v="R1"/>
    <s v="VANISH"/>
    <s v="07"/>
    <s v="LIQUID"/>
    <n v="1"/>
    <m/>
    <s v="0"/>
    <s v="PINK"/>
    <s v="01"/>
    <s v="60ML"/>
    <s v="0060"/>
    <s v="SCH"/>
    <n v="2"/>
    <m/>
    <n v="0"/>
    <m/>
    <m/>
    <m/>
    <n v="0"/>
    <n v="72"/>
    <n v="3239832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PINK 60ML X 72 SCH"/>
    <s v="Lama"/>
    <e v="#VALUE!"/>
    <s v="Aktif"/>
    <s v="IDR"/>
    <s v="32398320060"/>
    <s v="60ML"/>
    <m/>
    <m/>
    <s v="KRT"/>
    <s v="GD01"/>
    <n v="11611"/>
    <n v="11612"/>
    <m/>
    <n v="1"/>
    <m/>
  </r>
  <r>
    <s v="R1071001006020"/>
    <m/>
    <s v="VANISH LIQ PINK 72 X 60ML SCH +30&quot;3297499&quot;VLW11"/>
    <x v="838"/>
    <n v="0"/>
    <s v="Vanish Sachet 60ml"/>
    <x v="13"/>
    <s v=""/>
    <n v="8993560033477"/>
    <x v="9"/>
    <s v="VANISH LIQUID"/>
    <s v="R1071"/>
    <x v="177"/>
    <n v="14"/>
    <s v="RB VANISH LIQUID PINK 60ML X 72 SCH"/>
    <n v="35"/>
    <s v="RB"/>
    <s v="R1"/>
    <s v="VANISH"/>
    <s v="07"/>
    <s v="LIQUID"/>
    <n v="1"/>
    <m/>
    <s v="0"/>
    <s v="PINK"/>
    <s v="01"/>
    <s v="60ML"/>
    <s v="0060"/>
    <s v="SCH"/>
    <n v="2"/>
    <m/>
    <n v="0"/>
    <m/>
    <m/>
    <m/>
    <n v="0"/>
    <n v="72"/>
    <n v="3017044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PINK 60ML X 72 SCH"/>
    <s v="Lama"/>
    <e v="#VALUE!"/>
    <s v="Aktif"/>
    <s v="IDR"/>
    <s v="30170440060"/>
    <s v="60ML"/>
    <m/>
    <m/>
    <s v="KRT"/>
    <s v="GD01"/>
    <n v="11611"/>
    <n v="11612"/>
    <m/>
    <n v="1"/>
    <m/>
  </r>
  <r>
    <s v="R1071001006020"/>
    <m/>
    <s v="VANISH LIQ PINK 72 X 60ML SCH +30&quot;3297499&quot;VLW11"/>
    <x v="839"/>
    <n v="0"/>
    <s v="VANSHIDPINK 60ML SCT PROMO"/>
    <x v="13"/>
    <s v=""/>
    <n v="8993560033477"/>
    <x v="9"/>
    <s v="VANISH LIQUID"/>
    <s v="R1071"/>
    <x v="177"/>
    <n v="14"/>
    <s v="RB VANISH LIQUID PINK 60ML X 72 SCH"/>
    <n v="35"/>
    <s v="RB"/>
    <s v="R1"/>
    <s v="VANISH"/>
    <s v="07"/>
    <s v="LIQUID"/>
    <n v="1"/>
    <m/>
    <s v="0"/>
    <s v="PINK"/>
    <s v="01"/>
    <s v="60ML"/>
    <s v="0060"/>
    <s v="SCH"/>
    <n v="2"/>
    <m/>
    <n v="0"/>
    <m/>
    <m/>
    <m/>
    <n v="0"/>
    <n v="72"/>
    <n v="3185296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PINK 60ML X 72 SCH"/>
    <s v="Lama"/>
    <e v="#VALUE!"/>
    <s v="Aktif"/>
    <s v="IDR"/>
    <s v="31852960060"/>
    <s v="60ML"/>
    <m/>
    <m/>
    <s v="KRT"/>
    <s v="GD01"/>
    <n v="11611"/>
    <n v="11612"/>
    <m/>
    <n v="1"/>
    <m/>
  </r>
  <r>
    <s v="R1071001006020"/>
    <m/>
    <s v="VANISH LIQ PINK 72 X 60ML SCH +30&quot;3297499&quot;VLW11"/>
    <x v="840"/>
    <n v="0"/>
    <s v="VANSHIDVANISHPINKID60ML"/>
    <x v="13"/>
    <s v=""/>
    <n v="8993560033477"/>
    <x v="9"/>
    <s v="VANISH LIQUID"/>
    <s v="R1071"/>
    <x v="177"/>
    <n v="14"/>
    <s v="RB VANISH LIQUID PINK 60ML X 72 SCH"/>
    <n v="35"/>
    <s v="RB"/>
    <s v="R1"/>
    <s v="VANISH"/>
    <s v="07"/>
    <s v="LIQUID"/>
    <n v="1"/>
    <m/>
    <s v="0"/>
    <s v="PINK"/>
    <s v="01"/>
    <s v="60ML"/>
    <s v="0060"/>
    <s v="SCH"/>
    <n v="2"/>
    <m/>
    <n v="0"/>
    <m/>
    <m/>
    <m/>
    <n v="0"/>
    <n v="72"/>
    <n v="3090608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PINK 60ML X 72 SCH"/>
    <s v="Lama"/>
    <e v="#VALUE!"/>
    <s v="Aktif"/>
    <s v="IDR"/>
    <s v="30906080060"/>
    <s v="60ML"/>
    <m/>
    <m/>
    <s v="KRT"/>
    <s v="GD01"/>
    <n v="11611"/>
    <n v="11612"/>
    <m/>
    <n v="1"/>
    <m/>
  </r>
  <r>
    <s v="R1071001015010"/>
    <m/>
    <s v="VANISH LIQ PINK 24 PCHX150ML&quot;3085682&quot;3239837&quot;VLP03"/>
    <x v="841"/>
    <n v="0"/>
    <s v="VANSHIDPINKPCH 150MLX24 MAC"/>
    <x v="4"/>
    <s v="VANISH LIQ PINK 24 PCHX150ML&quot;3085682&quot;3239837&quot;VLP03"/>
    <n v="8993560033293"/>
    <x v="2"/>
    <s v="VANISH LIQUID"/>
    <s v="R1071"/>
    <x v="178"/>
    <n v="14"/>
    <s v="RB VANISH LIQUID PINK 150ML X 24 PCH"/>
    <n v="36"/>
    <s v="RB"/>
    <s v="R1"/>
    <s v="VANISH"/>
    <s v="07"/>
    <s v="LIQUID"/>
    <n v="1"/>
    <m/>
    <s v="0"/>
    <s v="PINK"/>
    <s v="01"/>
    <s v="150ML"/>
    <s v="0150"/>
    <s v="PCH"/>
    <n v="1"/>
    <m/>
    <n v="0"/>
    <m/>
    <m/>
    <m/>
    <n v="0"/>
    <n v="24"/>
    <n v="3239837"/>
    <m/>
    <n v="8254.7487500000007"/>
    <n v="198113.97000000003"/>
    <n v="9162.7711125000023"/>
    <n v="219906.50670000006"/>
    <n v="9021.5833333333339"/>
    <n v="216518"/>
    <n v="10013.957500000002"/>
    <n v="240334.98"/>
    <n v="9021.5833333333339"/>
    <n v="216518"/>
    <n v="10013.957500000002"/>
    <n v="240334.98000000004"/>
    <n v="8.4999999999999992E-2"/>
    <n v="766.83458333333328"/>
    <n v="8.4999999999999992E-2"/>
    <m/>
    <s v="RB VANISH LIQUID PINK 150ML X 24 PCH"/>
    <s v="Lama"/>
    <e v="#VALUE!"/>
    <s v="Aktif"/>
    <s v="IDR"/>
    <s v="32398370150"/>
    <s v="150ML"/>
    <m/>
    <m/>
    <s v="KRT"/>
    <s v="GD01"/>
    <n v="11611"/>
    <n v="11612"/>
    <m/>
    <n v="1"/>
    <m/>
  </r>
  <r>
    <s v="R1071001015010"/>
    <m/>
    <s v="VANISH LIQ PINK 24 PCHX150ML&quot;3085682&quot;3239837&quot;VLP03"/>
    <x v="842"/>
    <n v="0"/>
    <s v="VANSHIDPOUCH150ML"/>
    <x v="4"/>
    <s v="VANISH LIQ PINK 24 PCHX150ML&quot;3085682&quot;3239837&quot;VLP03"/>
    <n v="8993560033293"/>
    <x v="2"/>
    <s v="VANISH LIQUID"/>
    <s v="R1071"/>
    <x v="178"/>
    <n v="14"/>
    <s v="RB VANISH LIQUID PINK 150ML X 24 PCH"/>
    <n v="36"/>
    <s v="RB"/>
    <s v="R1"/>
    <s v="VANISH"/>
    <s v="07"/>
    <s v="LIQUID"/>
    <n v="1"/>
    <m/>
    <s v="0"/>
    <s v="PINK"/>
    <s v="01"/>
    <s v="150ML"/>
    <s v="0150"/>
    <s v="PCH"/>
    <n v="1"/>
    <m/>
    <n v="0"/>
    <m/>
    <m/>
    <m/>
    <n v="0"/>
    <n v="24"/>
    <n v="3085682"/>
    <m/>
    <n v="8254.7487500000007"/>
    <n v="198113.97000000003"/>
    <n v="9162.7711125000023"/>
    <n v="219906.50670000006"/>
    <n v="9021.5833333333339"/>
    <n v="216518"/>
    <n v="10013.957500000002"/>
    <n v="240334.98"/>
    <n v="9021.5833333333339"/>
    <n v="216518"/>
    <n v="10013.957500000002"/>
    <n v="240334.98000000004"/>
    <n v="8.4999999999999992E-2"/>
    <n v="766.83458333333328"/>
    <n v="8.4999999999999992E-2"/>
    <m/>
    <s v="RB VANISH LIQUID PINK 150ML X 24 PCH"/>
    <s v="Lama"/>
    <e v="#VALUE!"/>
    <s v="Aktif"/>
    <s v="IDR"/>
    <s v="30856820150"/>
    <s v="150ML"/>
    <m/>
    <m/>
    <s v="KRT"/>
    <s v="GD01"/>
    <n v="11611"/>
    <n v="11612"/>
    <m/>
    <n v="1"/>
    <m/>
  </r>
  <r>
    <s v="R1071001015010"/>
    <m/>
    <s v="VANISH LIQ PINK 24 PCHX150ML&quot;3085682&quot;3239837&quot;VLP03"/>
    <x v="843"/>
    <n v="0"/>
    <s v="Vanish Pouch 150ml"/>
    <x v="4"/>
    <s v=""/>
    <n v="8993560033293"/>
    <x v="2"/>
    <s v="VANISH LIQUID"/>
    <s v="R1071"/>
    <x v="178"/>
    <n v="14"/>
    <s v="RB VANISH LIQUID PINK 150ML X 24 PCH"/>
    <n v="36"/>
    <s v="RB"/>
    <s v="R1"/>
    <s v="VANISH"/>
    <s v="07"/>
    <s v="LIQUID"/>
    <n v="1"/>
    <m/>
    <s v="0"/>
    <s v="PINK"/>
    <s v="01"/>
    <s v="150ML"/>
    <s v="0150"/>
    <s v="PCH"/>
    <n v="1"/>
    <m/>
    <n v="0"/>
    <m/>
    <m/>
    <m/>
    <n v="0"/>
    <n v="24"/>
    <n v="8056155"/>
    <m/>
    <n v="8254.7487500000007"/>
    <n v="198113.97000000003"/>
    <n v="9162.7711125000023"/>
    <n v="219906.50670000006"/>
    <n v="9021.5833333333339"/>
    <n v="216518"/>
    <n v="10013.957500000002"/>
    <n v="240334.98"/>
    <n v="9021.5833333333339"/>
    <n v="216518"/>
    <n v="10013.957500000002"/>
    <n v="240334.98000000004"/>
    <n v="8.4999999999999992E-2"/>
    <n v="766.83458333333328"/>
    <n v="8.4999999999999992E-2"/>
    <m/>
    <s v="RB VANISH LIQUID PINK 150ML X 24 PCH"/>
    <s v="Lama"/>
    <e v="#VALUE!"/>
    <s v="Aktif"/>
    <s v="IDR"/>
    <s v="80561550150"/>
    <s v="150ML"/>
    <m/>
    <m/>
    <s v="KRT"/>
    <s v="GD01"/>
    <n v="11611"/>
    <n v="11612"/>
    <m/>
    <n v="1"/>
    <m/>
  </r>
  <r>
    <s v="R1071001015010"/>
    <m/>
    <s v="VANISH LIQ PINK 24 PCHX150ML&quot;3085682&quot;3239837&quot;VLP03"/>
    <x v="844"/>
    <n v="0"/>
    <s v="Vanish Pouch 150ml"/>
    <x v="4"/>
    <s v=""/>
    <n v="8993560033293"/>
    <x v="2"/>
    <s v="VANISH LIQUID"/>
    <s v="R1071"/>
    <x v="178"/>
    <n v="14"/>
    <s v="RB VANISH LIQUID PINK 150ML X 24 PCH"/>
    <n v="36"/>
    <s v="RB"/>
    <s v="R1"/>
    <s v="VANISH"/>
    <s v="07"/>
    <s v="LIQUID"/>
    <n v="1"/>
    <m/>
    <s v="0"/>
    <s v="PINK"/>
    <s v="01"/>
    <s v="150ML"/>
    <s v="0150"/>
    <s v="PCH"/>
    <n v="1"/>
    <m/>
    <n v="0"/>
    <m/>
    <m/>
    <m/>
    <n v="0"/>
    <n v="24"/>
    <s v="ID8155965"/>
    <m/>
    <n v="8254.7487500000007"/>
    <n v="198113.97000000003"/>
    <n v="9162.7711125000023"/>
    <n v="219906.50670000006"/>
    <n v="9021.5833333333339"/>
    <n v="216518"/>
    <n v="10013.957500000002"/>
    <n v="240334.98"/>
    <n v="9021.5833333333339"/>
    <n v="216518"/>
    <n v="10013.957500000002"/>
    <n v="240334.98000000004"/>
    <n v="8.4999999999999992E-2"/>
    <n v="766.83458333333328"/>
    <n v="8.4999999999999992E-2"/>
    <m/>
    <s v="RB VANISH LIQUID PINK 150ML X 24 PCH"/>
    <s v="Lama"/>
    <e v="#VALUE!"/>
    <s v="Aktif"/>
    <s v="IDR"/>
    <s v="ID81559650150"/>
    <s v="150ML"/>
    <m/>
    <m/>
    <s v="KRT"/>
    <s v="GD01"/>
    <n v="11611"/>
    <n v="11612"/>
    <m/>
    <n v="1"/>
    <m/>
  </r>
  <r>
    <s v="R1071001015010"/>
    <m/>
    <s v="VANISH LIQ PINK 24 PCHX150ML&quot;3085682&quot;3239837&quot;VLP03"/>
    <x v="845"/>
    <n v="0"/>
    <s v="VANSHIDPINK 150ML PCH VB SMG"/>
    <x v="4"/>
    <s v=""/>
    <n v="8993560033293"/>
    <x v="2"/>
    <s v="VANISH LIQUID"/>
    <s v="R1071"/>
    <x v="178"/>
    <n v="14"/>
    <s v="RB VANISH LIQUID PINK 150ML X 24 PCH"/>
    <n v="36"/>
    <s v="RB"/>
    <s v="R1"/>
    <s v="VANISH"/>
    <s v="07"/>
    <s v="LIQUID"/>
    <n v="1"/>
    <m/>
    <s v="0"/>
    <s v="PINK"/>
    <s v="01"/>
    <s v="150ML"/>
    <s v="0150"/>
    <s v="PCH"/>
    <n v="1"/>
    <m/>
    <n v="0"/>
    <m/>
    <m/>
    <m/>
    <n v="0"/>
    <n v="24"/>
    <n v="3120761"/>
    <m/>
    <n v="8254.7487500000007"/>
    <n v="198113.97000000003"/>
    <n v="9162.7711125000023"/>
    <n v="219906.50670000006"/>
    <n v="9021.5833333333339"/>
    <n v="216518"/>
    <n v="10013.957500000002"/>
    <n v="240334.98"/>
    <n v="9021.5833333333339"/>
    <n v="216518"/>
    <n v="10013.957500000002"/>
    <n v="240334.98000000004"/>
    <n v="8.4999999999999992E-2"/>
    <n v="766.83458333333328"/>
    <n v="8.4999999999999992E-2"/>
    <m/>
    <s v="RB VANISH LIQUID PINK 150ML X 24 PCH"/>
    <s v="Lama"/>
    <e v="#VALUE!"/>
    <s v="Aktif"/>
    <s v="IDR"/>
    <s v="31207610150"/>
    <s v="150ML"/>
    <m/>
    <m/>
    <s v="KRT"/>
    <s v="GD01"/>
    <n v="11611"/>
    <n v="11612"/>
    <m/>
    <n v="1"/>
    <m/>
  </r>
  <r>
    <s v="R1071001015010"/>
    <m/>
    <s v="VANISH LIQ PINK 24 PCHX150ML&quot;3085682&quot;3239837&quot;VLP03"/>
    <x v="846"/>
    <n v="0"/>
    <s v="VANSHIDPOUCH 150ML LF"/>
    <x v="4"/>
    <s v=""/>
    <n v="8993560033293"/>
    <x v="2"/>
    <s v="VANISH LIQUID"/>
    <s v="R1071"/>
    <x v="178"/>
    <n v="14"/>
    <s v="RB VANISH LIQUID PINK 150ML X 24 PCH"/>
    <n v="36"/>
    <s v="RB"/>
    <s v="R1"/>
    <s v="VANISH"/>
    <s v="07"/>
    <s v="LIQUID"/>
    <n v="1"/>
    <m/>
    <s v="0"/>
    <s v="PINK"/>
    <s v="01"/>
    <s v="150ML"/>
    <s v="0150"/>
    <s v="PCH"/>
    <n v="1"/>
    <m/>
    <n v="0"/>
    <m/>
    <m/>
    <m/>
    <n v="0"/>
    <n v="24"/>
    <n v="3046369"/>
    <m/>
    <n v="8254.7487500000007"/>
    <n v="198113.97000000003"/>
    <n v="9162.7711125000023"/>
    <n v="219906.50670000006"/>
    <n v="9021.5833333333339"/>
    <n v="216518"/>
    <n v="10013.957500000002"/>
    <n v="240334.98"/>
    <n v="9021.5833333333339"/>
    <n v="216518"/>
    <n v="10013.957500000002"/>
    <n v="240334.98000000004"/>
    <n v="8.4999999999999992E-2"/>
    <n v="766.83458333333328"/>
    <n v="8.4999999999999992E-2"/>
    <m/>
    <s v="RB VANISH LIQUID PINK 150ML X 24 PCH"/>
    <s v="Lama"/>
    <e v="#VALUE!"/>
    <s v="Aktif"/>
    <s v="IDR"/>
    <s v="30463690150"/>
    <s v="150ML"/>
    <m/>
    <m/>
    <s v="KRT"/>
    <s v="GD01"/>
    <n v="11611"/>
    <n v="11612"/>
    <m/>
    <n v="1"/>
    <m/>
  </r>
  <r>
    <s v="R1071001025010"/>
    <m/>
    <s v="VANISH LIQ PINK 24 PCHX250ML&quot;3084198&quot;3239838&quot;VLP05"/>
    <x v="847"/>
    <n v="0"/>
    <s v="VANSHIDPINK LIQUID 250ML PCH"/>
    <x v="4"/>
    <s v="VANISH LIQ PINK 24 PCHX250ML&quot;3084198&quot;3239838&quot;VLP05"/>
    <n v="8993560033682"/>
    <x v="2"/>
    <s v="VANISH LIQUID"/>
    <s v="R1071"/>
    <x v="179"/>
    <n v="14"/>
    <s v="RB VANISH LIQUID PINK 250ML X 24 PCH"/>
    <n v="36"/>
    <s v="RB"/>
    <s v="R1"/>
    <s v="VANISH"/>
    <s v="07"/>
    <s v="LIQUID"/>
    <n v="1"/>
    <m/>
    <s v="0"/>
    <s v="PINK"/>
    <s v="01"/>
    <s v="250ML"/>
    <s v="0250"/>
    <s v="PCH"/>
    <n v="1"/>
    <m/>
    <n v="0"/>
    <m/>
    <m/>
    <m/>
    <n v="0"/>
    <n v="24"/>
    <n v="3084198"/>
    <m/>
    <n v="12940.959375"/>
    <n v="310583.02500000002"/>
    <n v="14364.464906250001"/>
    <n v="344747.15775000007"/>
    <n v="14143.125"/>
    <n v="339435"/>
    <n v="15698.868750000001"/>
    <n v="376772.85000000003"/>
    <n v="14143.125"/>
    <n v="339435"/>
    <n v="15698.868750000001"/>
    <n v="376772.85000000003"/>
    <n v="8.4999999999999978E-2"/>
    <n v="1202.1656249999996"/>
    <n v="8.4999999999999978E-2"/>
    <m/>
    <s v="RB VANISH LIQUID PINK 250ML X 24 PCH"/>
    <s v="Lama"/>
    <e v="#VALUE!"/>
    <s v="Aktif"/>
    <s v="IDR"/>
    <s v="30841980250"/>
    <s v="250ML"/>
    <m/>
    <m/>
    <s v="KRT"/>
    <s v="GD01"/>
    <n v="11611"/>
    <n v="11612"/>
    <m/>
    <n v="1"/>
    <m/>
  </r>
  <r>
    <s v="R1071001025010"/>
    <m/>
    <s v="VANISH LIQ PINK 24 PCHX250ML&quot;3084198&quot;3239838&quot;VLP05"/>
    <x v="848"/>
    <n v="0"/>
    <s v="VANSHIDPINKPCH 250MLX24 MAC"/>
    <x v="4"/>
    <s v="VANISH LIQ PINK 24 PCHX250ML&quot;3084198&quot;3239838&quot;VLP05"/>
    <n v="8993560033682"/>
    <x v="2"/>
    <s v="VANISH LIQUID"/>
    <s v="R1071"/>
    <x v="179"/>
    <n v="14"/>
    <s v="RB VANISH LIQUID PINK 250ML X 24 PCH"/>
    <n v="36"/>
    <s v="RB"/>
    <s v="R1"/>
    <s v="VANISH"/>
    <s v="07"/>
    <s v="LIQUID"/>
    <n v="1"/>
    <m/>
    <s v="0"/>
    <s v="PINK"/>
    <s v="01"/>
    <s v="250ML"/>
    <s v="0250"/>
    <s v="PCH"/>
    <n v="1"/>
    <m/>
    <n v="0"/>
    <m/>
    <m/>
    <m/>
    <n v="0"/>
    <n v="24"/>
    <n v="3239838"/>
    <m/>
    <n v="12940.959375"/>
    <n v="310583.02500000002"/>
    <n v="14364.464906250001"/>
    <n v="344747.15775000007"/>
    <n v="14143.125"/>
    <n v="339435"/>
    <n v="15698.868750000001"/>
    <n v="376772.85000000003"/>
    <n v="14143.125"/>
    <n v="339435"/>
    <n v="15698.868750000001"/>
    <n v="376772.85000000003"/>
    <n v="8.4999999999999978E-2"/>
    <n v="1202.1656249999996"/>
    <n v="8.4999999999999978E-2"/>
    <m/>
    <s v="RB VANISH LIQUID PINK 250ML X 24 PCH"/>
    <s v="Lama"/>
    <e v="#VALUE!"/>
    <s v="Aktif"/>
    <s v="IDR"/>
    <s v="32398380250"/>
    <s v="250ML"/>
    <m/>
    <m/>
    <s v="KRT"/>
    <s v="GD01"/>
    <n v="11611"/>
    <n v="11612"/>
    <m/>
    <n v="1"/>
    <m/>
  </r>
  <r>
    <s v="R1071001025010"/>
    <m/>
    <s v="VANISH LIQ PINK 24 PCHX250ML&quot;3084198&quot;3239838&quot;VLP05"/>
    <x v="849"/>
    <n v="0"/>
    <s v="VANSHIDPINK 250ML PCH VB SMG"/>
    <x v="4"/>
    <s v=""/>
    <n v="8993560033682"/>
    <x v="2"/>
    <s v="VANISH LIQUID"/>
    <s v="R1071"/>
    <x v="179"/>
    <n v="14"/>
    <s v="RB VANISH LIQUID PINK 250ML X 24 PCH"/>
    <n v="36"/>
    <s v="RB"/>
    <s v="R1"/>
    <s v="VANISH"/>
    <s v="07"/>
    <s v="LIQUID"/>
    <n v="1"/>
    <m/>
    <s v="0"/>
    <s v="PINK"/>
    <s v="01"/>
    <s v="250ML"/>
    <s v="0250"/>
    <s v="PCH"/>
    <n v="1"/>
    <m/>
    <n v="0"/>
    <m/>
    <m/>
    <m/>
    <n v="0"/>
    <n v="24"/>
    <n v="3120768"/>
    <m/>
    <n v="12940.959375"/>
    <n v="310583.02500000002"/>
    <n v="14364.464906250001"/>
    <n v="344747.15775000007"/>
    <n v="14143.125"/>
    <n v="339435"/>
    <n v="15698.868750000001"/>
    <n v="376772.85000000003"/>
    <n v="14143.125"/>
    <n v="339435"/>
    <n v="15698.868750000001"/>
    <n v="376772.85000000003"/>
    <n v="8.4999999999999978E-2"/>
    <n v="1202.1656249999996"/>
    <n v="8.4999999999999978E-2"/>
    <m/>
    <s v="RB VANISH LIQUID PINK 250ML X 24 PCH"/>
    <s v="Lama"/>
    <e v="#VALUE!"/>
    <s v="Aktif"/>
    <s v="IDR"/>
    <s v="31207680250"/>
    <s v="250ML"/>
    <m/>
    <m/>
    <s v="KRT"/>
    <s v="GD01"/>
    <n v="11611"/>
    <n v="11612"/>
    <m/>
    <n v="1"/>
    <m/>
  </r>
  <r>
    <s v="R1071001042510"/>
    <m/>
    <s v="VANISH LIQ PINK 12 PCHX425ML&quot;3085681&quot;3239839&quot;VLP06"/>
    <x v="850"/>
    <n v="0"/>
    <s v="VANSHIDPINKPCH 425MLX12 MAC"/>
    <x v="5"/>
    <s v="VANISH LIQ PINK 12 PCHX425ML&quot;3085681&quot;3239839&quot;VLP06"/>
    <n v="8993560033309"/>
    <x v="2"/>
    <s v="VANISH LIQUID"/>
    <s v="R1071"/>
    <x v="180"/>
    <n v="14"/>
    <s v="RB VANISH LIQUID PINK 425ML X 12 PCH"/>
    <n v="36"/>
    <s v="RB"/>
    <s v="R1"/>
    <s v="VANISH"/>
    <s v="07"/>
    <s v="LIQUID"/>
    <n v="1"/>
    <m/>
    <s v="0"/>
    <s v="PINK"/>
    <s v="01"/>
    <s v="425ML"/>
    <s v="0425"/>
    <s v="PCH"/>
    <n v="1"/>
    <m/>
    <n v="0"/>
    <m/>
    <m/>
    <m/>
    <n v="0"/>
    <n v="12"/>
    <n v="3239839"/>
    <m/>
    <n v="20395.42625"/>
    <n v="244745.11499999999"/>
    <n v="22638.923137500002"/>
    <n v="271667.07764999999"/>
    <n v="22290.083333333332"/>
    <n v="267481"/>
    <n v="24741.9925"/>
    <n v="296903.91000000003"/>
    <n v="22290.083333333332"/>
    <n v="267481"/>
    <n v="24741.9925"/>
    <n v="296903.91000000003"/>
    <n v="8.4999999999999937E-2"/>
    <n v="1894.6570833333317"/>
    <n v="8.4999999999999937E-2"/>
    <m/>
    <s v="RB VANISH LIQUID PINK 425ML X 12 PCH"/>
    <s v="Lama"/>
    <e v="#VALUE!"/>
    <s v="Aktif"/>
    <s v="IDR"/>
    <s v="32398390425"/>
    <s v="425ML"/>
    <m/>
    <m/>
    <s v="KRT"/>
    <s v="GD01"/>
    <n v="11611"/>
    <n v="11612"/>
    <m/>
    <n v="1"/>
    <m/>
  </r>
  <r>
    <s v="R1071001042510"/>
    <m/>
    <s v="VANISH LIQ PINK 12 PCHX425ML&quot;3085681&quot;3239839&quot;VLP06"/>
    <x v="851"/>
    <n v="0"/>
    <s v="VANSHIDPOUCH425ML"/>
    <x v="5"/>
    <s v="VANISH LIQ PINK 12 PCHX425ML&quot;3085681&quot;3239839&quot;VLP06"/>
    <n v="8993560033309"/>
    <x v="2"/>
    <s v="VANISH LIQUID"/>
    <s v="R1071"/>
    <x v="180"/>
    <n v="14"/>
    <s v="RB VANISH LIQUID PINK 425ML X 12 PCH"/>
    <n v="36"/>
    <s v="RB"/>
    <s v="R1"/>
    <s v="VANISH"/>
    <s v="07"/>
    <s v="LIQUID"/>
    <n v="1"/>
    <m/>
    <s v="0"/>
    <s v="PINK"/>
    <s v="01"/>
    <s v="425ML"/>
    <s v="0425"/>
    <s v="PCH"/>
    <n v="1"/>
    <m/>
    <n v="0"/>
    <m/>
    <m/>
    <m/>
    <n v="0"/>
    <n v="12"/>
    <n v="3085681"/>
    <m/>
    <n v="20395.42625"/>
    <n v="244745.11499999999"/>
    <n v="22638.923137500002"/>
    <n v="271667.07764999999"/>
    <n v="22290.083333333332"/>
    <n v="267481"/>
    <n v="24741.9925"/>
    <n v="296903.91000000003"/>
    <n v="22290.083333333332"/>
    <n v="267481"/>
    <n v="24741.9925"/>
    <n v="296903.91000000003"/>
    <n v="8.4999999999999937E-2"/>
    <n v="1894.6570833333317"/>
    <n v="8.4999999999999937E-2"/>
    <m/>
    <s v="RB VANISH LIQUID PINK 425ML X 12 PCH"/>
    <s v="Lama"/>
    <e v="#VALUE!"/>
    <s v="Aktif"/>
    <s v="IDR"/>
    <s v="30856810425"/>
    <s v="425ML"/>
    <m/>
    <m/>
    <s v="KRT"/>
    <s v="GD01"/>
    <n v="11611"/>
    <n v="11612"/>
    <m/>
    <n v="1"/>
    <m/>
  </r>
  <r>
    <s v="R1071001042510"/>
    <m/>
    <s v="VANISH LIQ PINK 12 PCHX425ML&quot;3085681&quot;3239839&quot;VLP06"/>
    <x v="852"/>
    <n v="0"/>
    <s v="Vanish Pouch 450ml"/>
    <x v="5"/>
    <s v="VANISH LIQ PINK 12 PCH X 450ML &quot;3046368&quot;VLP08"/>
    <n v="8993560033309"/>
    <x v="2"/>
    <s v="VANISH LIQUID"/>
    <s v="R1071"/>
    <x v="180"/>
    <n v="14"/>
    <s v="RB VANISH LIQUID PINK 425ML X 12 PCH"/>
    <n v="36"/>
    <s v="RB"/>
    <s v="R1"/>
    <s v="VANISH"/>
    <s v="07"/>
    <s v="LIQUID"/>
    <n v="1"/>
    <m/>
    <s v="0"/>
    <s v="PINK"/>
    <s v="01"/>
    <s v="425ML"/>
    <s v="0425"/>
    <s v="PCH"/>
    <n v="1"/>
    <m/>
    <n v="0"/>
    <m/>
    <m/>
    <m/>
    <n v="0"/>
    <n v="12"/>
    <n v="3046368"/>
    <m/>
    <n v="20395.42625"/>
    <n v="244745.11499999999"/>
    <n v="22638.923137500002"/>
    <n v="271667.07764999999"/>
    <n v="22290.083333333332"/>
    <n v="267481"/>
    <n v="24741.9925"/>
    <n v="296903.91000000003"/>
    <n v="22290.083333333332"/>
    <n v="267481"/>
    <n v="24741.9925"/>
    <n v="296903.91000000003"/>
    <n v="8.4999999999999937E-2"/>
    <n v="1894.6570833333317"/>
    <n v="8.4999999999999937E-2"/>
    <m/>
    <s v="RB VANISH LIQUID PINK 425ML X 12 PCH"/>
    <s v="Lama"/>
    <e v="#VALUE!"/>
    <s v="Aktif"/>
    <s v="IDR"/>
    <s v="30463680425"/>
    <s v="425ML"/>
    <m/>
    <m/>
    <s v="KRT"/>
    <s v="GD01"/>
    <n v="11611"/>
    <n v="11612"/>
    <m/>
    <n v="1"/>
    <m/>
  </r>
  <r>
    <s v="R1071001042510"/>
    <m/>
    <s v="VANISH LIQ PINK 12 PCHX425ML&quot;3085681&quot;3239839&quot;VLP06"/>
    <x v="853"/>
    <n v="0"/>
    <s v="Vanish Pouch 450ml"/>
    <x v="5"/>
    <s v=""/>
    <n v="8993560033309"/>
    <x v="2"/>
    <s v="VANISH LIQUID"/>
    <s v="R1071"/>
    <x v="180"/>
    <n v="14"/>
    <s v="RB VANISH LIQUID PINK 425ML X 12 PCH"/>
    <n v="36"/>
    <s v="RB"/>
    <s v="R1"/>
    <s v="VANISH"/>
    <s v="07"/>
    <s v="LIQUID"/>
    <n v="1"/>
    <m/>
    <s v="0"/>
    <s v="PINK"/>
    <s v="01"/>
    <s v="425ML"/>
    <s v="0425"/>
    <s v="PCH"/>
    <n v="1"/>
    <m/>
    <n v="0"/>
    <m/>
    <m/>
    <m/>
    <n v="0"/>
    <n v="12"/>
    <n v="8056151"/>
    <m/>
    <n v="20395.42625"/>
    <n v="244745.11499999999"/>
    <n v="22638.923137500002"/>
    <n v="271667.07764999999"/>
    <n v="22290.083333333332"/>
    <n v="267481"/>
    <n v="24741.9925"/>
    <n v="296903.91000000003"/>
    <n v="22290.083333333332"/>
    <n v="267481"/>
    <n v="24741.9925"/>
    <n v="296903.91000000003"/>
    <n v="8.4999999999999937E-2"/>
    <n v="1894.6570833333317"/>
    <n v="8.4999999999999937E-2"/>
    <m/>
    <s v="RB VANISH LIQUID PINK 425ML X 12 PCH"/>
    <s v="Lama"/>
    <e v="#VALUE!"/>
    <s v="Aktif"/>
    <s v="IDR"/>
    <s v="80561510425"/>
    <s v="425ML"/>
    <m/>
    <m/>
    <s v="KRT"/>
    <s v="GD01"/>
    <n v="11611"/>
    <n v="11612"/>
    <m/>
    <n v="1"/>
    <m/>
  </r>
  <r>
    <s v="R1071001042510"/>
    <m/>
    <s v="VANISH LIQ PINK 12 PCHX425ML&quot;3085681&quot;3239839&quot;VLP06"/>
    <x v="854"/>
    <n v="0"/>
    <s v="Vanish Pouch 450ml"/>
    <x v="5"/>
    <s v=""/>
    <n v="8993560033309"/>
    <x v="2"/>
    <s v="VANISH LIQUID"/>
    <s v="R1071"/>
    <x v="180"/>
    <n v="14"/>
    <s v="RB VANISH LIQUID PINK 425ML X 12 PCH"/>
    <n v="36"/>
    <s v="RB"/>
    <s v="R1"/>
    <s v="VANISH"/>
    <s v="07"/>
    <s v="LIQUID"/>
    <n v="1"/>
    <m/>
    <s v="0"/>
    <s v="PINK"/>
    <s v="01"/>
    <s v="425ML"/>
    <s v="0425"/>
    <s v="PCH"/>
    <n v="1"/>
    <m/>
    <n v="0"/>
    <m/>
    <m/>
    <m/>
    <n v="0"/>
    <n v="12"/>
    <s v="ID8155903"/>
    <m/>
    <n v="20395.42625"/>
    <n v="244745.11499999999"/>
    <n v="22638.923137500002"/>
    <n v="271667.07764999999"/>
    <n v="22290.083333333332"/>
    <n v="267481"/>
    <n v="24741.9925"/>
    <n v="296903.91000000003"/>
    <n v="22290.083333333332"/>
    <n v="267481"/>
    <n v="24741.9925"/>
    <n v="296903.91000000003"/>
    <n v="8.4999999999999937E-2"/>
    <n v="1894.6570833333317"/>
    <n v="8.4999999999999937E-2"/>
    <m/>
    <s v="RB VANISH LIQUID PINK 425ML X 12 PCH"/>
    <s v="Lama"/>
    <e v="#VALUE!"/>
    <s v="Aktif"/>
    <s v="IDR"/>
    <s v="ID81559030425"/>
    <s v="425ML"/>
    <m/>
    <m/>
    <s v="KRT"/>
    <s v="GD01"/>
    <n v="11611"/>
    <n v="11612"/>
    <m/>
    <n v="1"/>
    <m/>
  </r>
  <r>
    <s v="R1071001042510"/>
    <m/>
    <s v="VANISH LIQ PINK 12 PCHX425ML&quot;3085681&quot;3239839&quot;VLP06"/>
    <x v="855"/>
    <n v="0"/>
    <s v="VANSHIDLIQ PINK450ML+WH150ML"/>
    <x v="5"/>
    <s v=""/>
    <n v="8993560033309"/>
    <x v="2"/>
    <s v="VANISH LIQUID"/>
    <s v="R1071"/>
    <x v="180"/>
    <n v="14"/>
    <s v="RB VANISH LIQUID PINK 425ML X 12 PCH"/>
    <n v="36"/>
    <s v="RB"/>
    <s v="R1"/>
    <s v="VANISH"/>
    <s v="07"/>
    <s v="LIQUID"/>
    <n v="1"/>
    <m/>
    <s v="0"/>
    <s v="PINK"/>
    <s v="01"/>
    <s v="425ML"/>
    <s v="0425"/>
    <s v="PCH"/>
    <n v="1"/>
    <m/>
    <n v="0"/>
    <m/>
    <m/>
    <m/>
    <n v="0"/>
    <n v="12"/>
    <n v="3063341"/>
    <m/>
    <n v="20395.42625"/>
    <n v="244745.11499999999"/>
    <n v="22638.923137500002"/>
    <n v="271667.07764999999"/>
    <n v="22290.083333333332"/>
    <n v="267481"/>
    <n v="24741.9925"/>
    <n v="296903.91000000003"/>
    <n v="22290.083333333332"/>
    <n v="267481"/>
    <n v="24741.9925"/>
    <n v="296903.91000000003"/>
    <n v="8.4999999999999937E-2"/>
    <n v="1894.6570833333317"/>
    <n v="8.4999999999999937E-2"/>
    <m/>
    <s v="RB VANISH LIQUID PINK 425ML X 12 PCH"/>
    <s v="Lama"/>
    <e v="#VALUE!"/>
    <s v="Aktif"/>
    <s v="IDR"/>
    <s v="30633410425"/>
    <s v="425ML"/>
    <m/>
    <m/>
    <s v="KRT"/>
    <s v="GD01"/>
    <n v="11611"/>
    <n v="11612"/>
    <m/>
    <n v="1"/>
    <m/>
  </r>
  <r>
    <s v="R1071001042510"/>
    <m/>
    <s v="VANISH LIQ PINK 12 PCHX425ML&quot;3085681&quot;3239839&quot;VLP06"/>
    <x v="856"/>
    <n v="0"/>
    <s v="VANSHIDPINK 425ML PCH VB SMG"/>
    <x v="5"/>
    <s v=""/>
    <n v="8993560033309"/>
    <x v="2"/>
    <s v="VANISH LIQUID"/>
    <s v="R1071"/>
    <x v="180"/>
    <n v="14"/>
    <s v="RB VANISH LIQUID PINK 425ML X 12 PCH"/>
    <n v="36"/>
    <s v="RB"/>
    <s v="R1"/>
    <s v="VANISH"/>
    <s v="07"/>
    <s v="LIQUID"/>
    <n v="1"/>
    <m/>
    <s v="0"/>
    <s v="PINK"/>
    <s v="01"/>
    <s v="425ML"/>
    <s v="0425"/>
    <s v="PCH"/>
    <n v="1"/>
    <m/>
    <n v="0"/>
    <m/>
    <m/>
    <m/>
    <n v="0"/>
    <n v="12"/>
    <n v="3120769"/>
    <m/>
    <n v="20395.42625"/>
    <n v="244745.11499999999"/>
    <n v="22638.923137500002"/>
    <n v="271667.07764999999"/>
    <n v="22290.083333333332"/>
    <n v="267481"/>
    <n v="24741.9925"/>
    <n v="296903.91000000003"/>
    <n v="22290.083333333332"/>
    <n v="267481"/>
    <n v="24741.9925"/>
    <n v="296903.91000000003"/>
    <n v="8.4999999999999937E-2"/>
    <n v="1894.6570833333317"/>
    <n v="8.4999999999999937E-2"/>
    <m/>
    <s v="RB VANISH LIQUID PINK 425ML X 12 PCH"/>
    <s v="Lama"/>
    <e v="#VALUE!"/>
    <s v="Aktif"/>
    <s v="IDR"/>
    <s v="31207690425"/>
    <s v="425ML"/>
    <m/>
    <m/>
    <s v="KRT"/>
    <s v="GD01"/>
    <n v="11611"/>
    <n v="11612"/>
    <m/>
    <n v="1"/>
    <m/>
  </r>
  <r>
    <s v="R1071001042510"/>
    <m/>
    <s v="VANISH LIQ PINK 12 PCHX425ML&quot;3085681&quot;3239839&quot;VLP06"/>
    <x v="857"/>
    <n v="0"/>
    <s v="VANSHIDPROMO PINK 520ML"/>
    <x v="5"/>
    <s v=""/>
    <n v="8993560033309"/>
    <x v="2"/>
    <s v="VANISH LIQUID"/>
    <s v="R1071"/>
    <x v="180"/>
    <n v="14"/>
    <s v="RB VANISH LIQUID PINK 425ML X 12 PCH"/>
    <n v="36"/>
    <s v="RB"/>
    <s v="R1"/>
    <s v="VANISH"/>
    <s v="07"/>
    <s v="LIQUID"/>
    <n v="1"/>
    <m/>
    <s v="0"/>
    <s v="PINK"/>
    <s v="01"/>
    <s v="425ML"/>
    <s v="0425"/>
    <s v="PCH"/>
    <n v="1"/>
    <m/>
    <n v="0"/>
    <m/>
    <m/>
    <m/>
    <n v="0"/>
    <n v="12"/>
    <n v="3182000"/>
    <m/>
    <n v="20395.42625"/>
    <n v="244745.11499999999"/>
    <n v="22638.923137500002"/>
    <n v="271667.07764999999"/>
    <n v="22290.083333333332"/>
    <n v="267481"/>
    <n v="24741.9925"/>
    <n v="296903.91000000003"/>
    <n v="22290.083333333332"/>
    <n v="267481"/>
    <n v="24741.9925"/>
    <n v="296903.91000000003"/>
    <n v="8.4999999999999937E-2"/>
    <n v="1894.6570833333317"/>
    <n v="8.4999999999999937E-2"/>
    <m/>
    <s v="RB VANISH LIQUID PINK 425ML X 12 PCH"/>
    <s v="Lama"/>
    <e v="#VALUE!"/>
    <s v="Aktif"/>
    <s v="IDR"/>
    <s v="31820000425"/>
    <s v="425ML"/>
    <m/>
    <m/>
    <s v="KRT"/>
    <s v="GD01"/>
    <n v="11611"/>
    <n v="11612"/>
    <m/>
    <n v="1"/>
    <m/>
  </r>
  <r>
    <s v="R1071001050030"/>
    <m/>
    <s v="VANISH LIQ PINK 12 BTLX500ML&quot;3085678&quot;3239840&quot;VLP10"/>
    <x v="858"/>
    <n v="0"/>
    <s v="VANSHIDLIQUID PINK 500ML"/>
    <x v="5"/>
    <s v="VANISH LIQ PINK 12 BTLX500ML&quot;3085678&quot;3239840&quot;VLP10"/>
    <n v="8993560033279"/>
    <x v="1"/>
    <s v="VANISH LIQUID"/>
    <s v="R1071"/>
    <x v="181"/>
    <n v="14"/>
    <s v="RB VANISH LIQUID PINK 500ML X 12 BTL"/>
    <n v="36"/>
    <s v="RB"/>
    <s v="R1"/>
    <s v="VANISH"/>
    <s v="07"/>
    <s v="LIQUID"/>
    <n v="1"/>
    <m/>
    <s v="0"/>
    <s v="PINK"/>
    <s v="01"/>
    <s v="500ML"/>
    <s v="0500"/>
    <s v="BTL"/>
    <n v="3"/>
    <m/>
    <n v="0"/>
    <m/>
    <m/>
    <m/>
    <n v="0"/>
    <n v="12"/>
    <n v="3085678"/>
    <m/>
    <n v="28668.55125"/>
    <n v="344022.61499999999"/>
    <n v="31822.091887500002"/>
    <n v="381865.10265000002"/>
    <n v="31331.75"/>
    <n v="375981"/>
    <n v="34778.2425"/>
    <n v="417338.91000000003"/>
    <n v="31331.75"/>
    <n v="375981"/>
    <n v="34778.2425"/>
    <n v="417338.91000000003"/>
    <n v="8.4999999999999992E-2"/>
    <n v="2663.1987499999996"/>
    <n v="8.4999999999999992E-2"/>
    <m/>
    <s v="RB VANISH LIQUID PINK 500ML X 12 BTL"/>
    <s v="Lama"/>
    <e v="#VALUE!"/>
    <s v="Aktif"/>
    <s v="IDR"/>
    <s v="30856780500"/>
    <s v="500ML"/>
    <m/>
    <m/>
    <s v="KRT"/>
    <s v="GD01"/>
    <n v="11611"/>
    <n v="11612"/>
    <m/>
    <n v="1"/>
    <m/>
  </r>
  <r>
    <s v="R1071001050030"/>
    <m/>
    <s v="VANISH LIQ PINK 12 BTLX500ML&quot;3085678&quot;3239840&quot;VLP10"/>
    <x v="859"/>
    <n v="0"/>
    <s v="VANSHIDPINK BOT 500MLX12 MAC"/>
    <x v="5"/>
    <s v="VANISH LIQ PINK 12 BTLX500ML&quot;3085678&quot;3239840&quot;VLP10"/>
    <n v="8993560033279"/>
    <x v="1"/>
    <s v="VANISH LIQUID"/>
    <s v="R1071"/>
    <x v="181"/>
    <n v="14"/>
    <s v="RB VANISH LIQUID PINK 500ML X 12 BTL"/>
    <n v="36"/>
    <s v="RB"/>
    <s v="R1"/>
    <s v="VANISH"/>
    <s v="07"/>
    <s v="LIQUID"/>
    <n v="1"/>
    <m/>
    <s v="0"/>
    <s v="PINK"/>
    <s v="01"/>
    <s v="500ML"/>
    <s v="0500"/>
    <s v="BTL"/>
    <n v="3"/>
    <m/>
    <n v="0"/>
    <m/>
    <m/>
    <m/>
    <n v="0"/>
    <n v="12"/>
    <n v="3239840"/>
    <m/>
    <n v="28668.55125"/>
    <n v="344022.61499999999"/>
    <n v="31822.091887500002"/>
    <n v="381865.10265000002"/>
    <n v="31331.75"/>
    <n v="375981"/>
    <n v="34778.2425"/>
    <n v="417338.91000000003"/>
    <n v="31331.75"/>
    <n v="375981"/>
    <n v="34778.2425"/>
    <n v="417338.91000000003"/>
    <n v="8.4999999999999992E-2"/>
    <n v="2663.1987499999996"/>
    <n v="8.4999999999999992E-2"/>
    <m/>
    <s v="RB VANISH LIQUID PINK 500ML X 12 BTL"/>
    <s v="Lama"/>
    <e v="#VALUE!"/>
    <s v="Aktif"/>
    <s v="IDR"/>
    <s v="32398400500"/>
    <s v="500ML"/>
    <m/>
    <m/>
    <s v="KRT"/>
    <s v="GD01"/>
    <n v="11611"/>
    <n v="11612"/>
    <m/>
    <n v="1"/>
    <m/>
  </r>
  <r>
    <s v="R1071001050030"/>
    <m/>
    <s v="VANISH LIQ PINK 12 BTLX500ML&quot;3085678&quot;3239840&quot;VLP10"/>
    <x v="860"/>
    <n v="0"/>
    <s v="Vanish 500ml"/>
    <x v="5"/>
    <s v=""/>
    <n v="8993560033279"/>
    <x v="1"/>
    <s v="VANISH LIQUID"/>
    <s v="R1071"/>
    <x v="181"/>
    <n v="14"/>
    <s v="RB VANISH LIQUID PINK 500ML X 12 BTL"/>
    <n v="36"/>
    <s v="RB"/>
    <s v="R1"/>
    <s v="VANISH"/>
    <s v="07"/>
    <s v="LIQUID"/>
    <n v="1"/>
    <m/>
    <s v="0"/>
    <s v="PINK"/>
    <s v="01"/>
    <s v="500ML"/>
    <s v="0500"/>
    <s v="BTL"/>
    <n v="3"/>
    <m/>
    <n v="0"/>
    <m/>
    <m/>
    <m/>
    <n v="0"/>
    <n v="12"/>
    <n v="8056153"/>
    <m/>
    <n v="28668.55125"/>
    <n v="344022.61499999999"/>
    <n v="31822.091887500002"/>
    <n v="381865.10265000002"/>
    <n v="31331.75"/>
    <n v="375981"/>
    <n v="34778.2425"/>
    <n v="417338.91000000003"/>
    <n v="31331.75"/>
    <n v="375981"/>
    <n v="34778.2425"/>
    <n v="417338.91000000003"/>
    <n v="8.4999999999999992E-2"/>
    <n v="2663.1987499999996"/>
    <n v="8.4999999999999992E-2"/>
    <m/>
    <s v="RB VANISH LIQUID PINK 500ML X 12 BTL"/>
    <s v="Lama"/>
    <e v="#VALUE!"/>
    <s v="Aktif"/>
    <s v="IDR"/>
    <s v="80561530500"/>
    <s v="500ML"/>
    <m/>
    <m/>
    <s v="KRT"/>
    <s v="GD01"/>
    <n v="11611"/>
    <n v="11612"/>
    <m/>
    <n v="1"/>
    <m/>
  </r>
  <r>
    <s v="R1071001050030"/>
    <m/>
    <s v="VANISH LIQ PINK 12 BTLX500ML&quot;3085678&quot;3239840&quot;VLP10"/>
    <x v="861"/>
    <n v="0"/>
    <s v="Vanish 500ml"/>
    <x v="5"/>
    <s v=""/>
    <n v="8993560033279"/>
    <x v="1"/>
    <s v="VANISH LIQUID"/>
    <s v="R1071"/>
    <x v="181"/>
    <n v="14"/>
    <s v="RB VANISH LIQUID PINK 500ML X 12 BTL"/>
    <n v="36"/>
    <s v="RB"/>
    <s v="R1"/>
    <s v="VANISH"/>
    <s v="07"/>
    <s v="LIQUID"/>
    <n v="1"/>
    <m/>
    <s v="0"/>
    <s v="PINK"/>
    <s v="01"/>
    <s v="500ML"/>
    <s v="0500"/>
    <s v="BTL"/>
    <n v="3"/>
    <m/>
    <n v="0"/>
    <m/>
    <m/>
    <m/>
    <n v="0"/>
    <n v="12"/>
    <s v="ID8155964"/>
    <m/>
    <n v="28668.55125"/>
    <n v="344022.61499999999"/>
    <n v="31822.091887500002"/>
    <n v="381865.10265000002"/>
    <n v="31331.75"/>
    <n v="375981"/>
    <n v="34778.2425"/>
    <n v="417338.91000000003"/>
    <n v="31331.75"/>
    <n v="375981"/>
    <n v="34778.2425"/>
    <n v="417338.91000000003"/>
    <n v="8.4999999999999992E-2"/>
    <n v="2663.1987499999996"/>
    <n v="8.4999999999999992E-2"/>
    <m/>
    <s v="RB VANISH LIQUID PINK 500ML X 12 BTL"/>
    <s v="Lama"/>
    <e v="#VALUE!"/>
    <s v="Aktif"/>
    <s v="IDR"/>
    <s v="ID81559640500"/>
    <s v="500ML"/>
    <m/>
    <m/>
    <s v="KRT"/>
    <s v="GD01"/>
    <n v="11611"/>
    <n v="11612"/>
    <m/>
    <n v="1"/>
    <m/>
  </r>
  <r>
    <s v="R1071001075010"/>
    <m/>
    <s v="VANISH LIQ PINK 12 PCHX750ML&quot;3085680&quot;3239841&quot;VLP12"/>
    <x v="862"/>
    <n v="0"/>
    <s v="VANSHIDPINK PCH 750MLX12 MAC"/>
    <x v="5"/>
    <s v="VANISH LIQ PINK 12 PCHX750ML&quot;3085680&quot;3239841&quot;VLP12"/>
    <n v="8993560033514"/>
    <x v="2"/>
    <s v="VANISH LIQUID"/>
    <s v="R1071"/>
    <x v="182"/>
    <n v="14"/>
    <s v="RB VANISH LIQUID PINK 750ML X 12 PCH"/>
    <n v="36"/>
    <s v="RB"/>
    <s v="R1"/>
    <s v="VANISH"/>
    <s v="07"/>
    <s v="LIQUID"/>
    <n v="1"/>
    <m/>
    <s v="0"/>
    <s v="PINK"/>
    <s v="01"/>
    <s v="750ML"/>
    <s v="0750"/>
    <s v="PCH"/>
    <n v="1"/>
    <m/>
    <n v="0"/>
    <m/>
    <m/>
    <m/>
    <n v="0"/>
    <n v="12"/>
    <n v="3239841"/>
    <m/>
    <n v="34128.584999999999"/>
    <n v="409543.02"/>
    <n v="37882.729350000001"/>
    <n v="454592.75220000005"/>
    <n v="37299"/>
    <n v="447588"/>
    <n v="41401.890000000007"/>
    <n v="496822.68000000005"/>
    <n v="37299"/>
    <n v="447588"/>
    <n v="41401.890000000007"/>
    <n v="496822.68000000005"/>
    <n v="8.500000000000002E-2"/>
    <n v="3170.4150000000009"/>
    <n v="8.500000000000002E-2"/>
    <m/>
    <s v="RB VANISH LIQUID PINK 750ML X 12 PCH"/>
    <s v="Lama"/>
    <e v="#VALUE!"/>
    <s v="Aktif"/>
    <s v="IDR"/>
    <s v="32398410750"/>
    <s v="750ML"/>
    <m/>
    <m/>
    <s v="KRT"/>
    <s v="GD01"/>
    <n v="11611"/>
    <n v="11612"/>
    <m/>
    <n v="1"/>
    <m/>
  </r>
  <r>
    <s v="R1071001075010"/>
    <m/>
    <s v="VANISH LIQ PINK 12 PCHX750ML&quot;3085680&quot;3239841&quot;VLP12"/>
    <x v="863"/>
    <n v="0"/>
    <s v="VANSHIDPOUCH750ML"/>
    <x v="5"/>
    <s v="VANISH LIQ PINK 12 PCHX750ML&quot;3085680&quot;3239841&quot;VLP12"/>
    <n v="8993560033514"/>
    <x v="2"/>
    <s v="VANISH LIQUID"/>
    <s v="R1071"/>
    <x v="182"/>
    <n v="14"/>
    <s v="RB VANISH LIQUID PINK 750ML X 12 PCH"/>
    <n v="36"/>
    <s v="RB"/>
    <s v="R1"/>
    <s v="VANISH"/>
    <s v="07"/>
    <s v="LIQUID"/>
    <n v="1"/>
    <m/>
    <s v="0"/>
    <s v="PINK"/>
    <s v="01"/>
    <s v="750ML"/>
    <s v="0750"/>
    <s v="PCH"/>
    <n v="1"/>
    <m/>
    <n v="0"/>
    <m/>
    <m/>
    <m/>
    <n v="0"/>
    <n v="12"/>
    <n v="3085680"/>
    <m/>
    <n v="34128.584999999999"/>
    <n v="409543.02"/>
    <n v="37882.729350000001"/>
    <n v="454592.75220000005"/>
    <n v="37299"/>
    <n v="447588"/>
    <n v="41401.890000000007"/>
    <n v="496822.68000000005"/>
    <n v="37299"/>
    <n v="447588"/>
    <n v="41401.890000000007"/>
    <n v="496822.68000000005"/>
    <n v="8.500000000000002E-2"/>
    <n v="3170.4150000000009"/>
    <n v="8.500000000000002E-2"/>
    <m/>
    <s v="RB VANISH LIQUID PINK 750ML X 12 PCH"/>
    <s v="Lama"/>
    <e v="#VALUE!"/>
    <s v="Aktif"/>
    <s v="IDR"/>
    <s v="30856800750"/>
    <s v="750ML"/>
    <m/>
    <m/>
    <s v="KRT"/>
    <s v="GD01"/>
    <n v="11611"/>
    <n v="11612"/>
    <m/>
    <n v="1"/>
    <m/>
  </r>
  <r>
    <s v="R1071001075010"/>
    <m/>
    <s v="VANISH LIQ PINK 12 PCHX750ML&quot;3085680&quot;3239841&quot;VLP12"/>
    <x v="864"/>
    <n v="0"/>
    <s v="Vanish Pouch 800ml"/>
    <x v="5"/>
    <s v=""/>
    <n v="8993560033514"/>
    <x v="2"/>
    <s v="VANISH LIQUID"/>
    <s v="R1071"/>
    <x v="182"/>
    <n v="14"/>
    <s v="RB VANISH LIQUID PINK 750ML X 12 PCH"/>
    <n v="36"/>
    <s v="RB"/>
    <s v="R1"/>
    <s v="VANISH"/>
    <s v="07"/>
    <s v="LIQUID"/>
    <n v="1"/>
    <m/>
    <s v="0"/>
    <s v="PINK"/>
    <s v="01"/>
    <s v="750ML"/>
    <s v="0750"/>
    <s v="PCH"/>
    <n v="1"/>
    <m/>
    <n v="0"/>
    <m/>
    <m/>
    <m/>
    <n v="0"/>
    <n v="12"/>
    <n v="3036573"/>
    <m/>
    <n v="34128.584999999999"/>
    <n v="409543.02"/>
    <n v="37882.729350000001"/>
    <n v="454592.75220000005"/>
    <n v="37299"/>
    <n v="447588"/>
    <n v="41401.890000000007"/>
    <n v="496822.68000000005"/>
    <n v="37299"/>
    <n v="447588"/>
    <n v="41401.890000000007"/>
    <n v="496822.68000000005"/>
    <n v="8.500000000000002E-2"/>
    <n v="3170.4150000000009"/>
    <n v="8.500000000000002E-2"/>
    <m/>
    <s v="RB VANISH LIQUID PINK 750ML X 12 PCH"/>
    <s v="Lama"/>
    <e v="#VALUE!"/>
    <s v="Aktif"/>
    <s v="IDR"/>
    <s v="30365730750"/>
    <s v="750ML"/>
    <m/>
    <m/>
    <s v="KRT"/>
    <s v="GD01"/>
    <n v="11611"/>
    <n v="11612"/>
    <m/>
    <n v="1"/>
    <m/>
  </r>
  <r>
    <s v="R1071001075010"/>
    <m/>
    <s v="VANISH LIQ PINK 12 PCHX750ML&quot;3085680&quot;3239841&quot;VLP12"/>
    <x v="865"/>
    <n v="0"/>
    <s v="VANSHIDPINK 750ML PCH VB SMG"/>
    <x v="5"/>
    <s v=""/>
    <n v="8993560033514"/>
    <x v="2"/>
    <s v="VANISH LIQUID"/>
    <s v="R1071"/>
    <x v="182"/>
    <n v="14"/>
    <s v="RB VANISH LIQUID PINK 750ML X 12 PCH"/>
    <n v="36"/>
    <s v="RB"/>
    <s v="R1"/>
    <s v="VANISH"/>
    <s v="07"/>
    <s v="LIQUID"/>
    <n v="1"/>
    <m/>
    <s v="0"/>
    <s v="PINK"/>
    <s v="01"/>
    <s v="750ML"/>
    <s v="0750"/>
    <s v="PCH"/>
    <n v="1"/>
    <m/>
    <n v="0"/>
    <m/>
    <m/>
    <m/>
    <n v="0"/>
    <n v="12"/>
    <n v="3120770"/>
    <m/>
    <n v="34128.584999999999"/>
    <n v="409543.02"/>
    <n v="37882.729350000001"/>
    <n v="454592.75220000005"/>
    <n v="37299"/>
    <n v="447588"/>
    <n v="41401.890000000007"/>
    <n v="496822.68000000005"/>
    <n v="37299"/>
    <n v="447588"/>
    <n v="41401.890000000007"/>
    <n v="496822.68000000005"/>
    <n v="8.500000000000002E-2"/>
    <n v="3170.4150000000009"/>
    <n v="8.500000000000002E-2"/>
    <m/>
    <s v="RB VANISH LIQUID PINK 750ML X 12 PCH"/>
    <s v="Lama"/>
    <e v="#VALUE!"/>
    <s v="Aktif"/>
    <s v="IDR"/>
    <s v="31207700750"/>
    <s v="750ML"/>
    <m/>
    <m/>
    <s v="KRT"/>
    <s v="GD01"/>
    <n v="11611"/>
    <n v="11612"/>
    <m/>
    <n v="1"/>
    <m/>
  </r>
  <r>
    <s v="R1071001075010"/>
    <m/>
    <s v="VANISH LIQ PINK 12 PCHX750ML&quot;3085680&quot;3239841&quot;VLP12"/>
    <x v="866"/>
    <n v="0"/>
    <s v="VANSHIDPINK LIQUID 800ML PCH"/>
    <x v="5"/>
    <s v=""/>
    <n v="8993560033514"/>
    <x v="2"/>
    <s v="VANISH LIQUID"/>
    <s v="R1071"/>
    <x v="182"/>
    <n v="14"/>
    <s v="RB VANISH LIQUID PINK 750ML X 12 PCH"/>
    <n v="36"/>
    <s v="RB"/>
    <s v="R1"/>
    <s v="VANISH"/>
    <s v="07"/>
    <s v="LIQUID"/>
    <n v="1"/>
    <m/>
    <s v="0"/>
    <s v="PINK"/>
    <s v="01"/>
    <s v="750ML"/>
    <s v="0750"/>
    <s v="PCH"/>
    <n v="1"/>
    <m/>
    <n v="0"/>
    <m/>
    <m/>
    <m/>
    <n v="0"/>
    <n v="12"/>
    <n v="3053343"/>
    <m/>
    <n v="34128.584999999999"/>
    <n v="409543.02"/>
    <n v="37882.729350000001"/>
    <n v="454592.75220000005"/>
    <n v="37299"/>
    <n v="447588"/>
    <n v="41401.890000000007"/>
    <n v="496822.68000000005"/>
    <n v="37299"/>
    <n v="447588"/>
    <n v="41401.890000000007"/>
    <n v="496822.68000000005"/>
    <n v="8.500000000000002E-2"/>
    <n v="3170.4150000000009"/>
    <n v="8.500000000000002E-2"/>
    <m/>
    <s v="RB VANISH LIQUID PINK 750ML X 12 PCH"/>
    <s v="Lama"/>
    <e v="#VALUE!"/>
    <s v="Aktif"/>
    <s v="IDR"/>
    <s v="30533430750"/>
    <s v="750ML"/>
    <m/>
    <m/>
    <s v="KRT"/>
    <s v="GD01"/>
    <n v="11611"/>
    <n v="11612"/>
    <m/>
    <n v="1"/>
    <m/>
  </r>
  <r>
    <s v="R1071001075010"/>
    <m/>
    <s v="VANISH LIQ PINK 12 PCHX750ML&quot;3085680&quot;3239841&quot;VLP12"/>
    <x v="867"/>
    <n v="0"/>
    <s v="VANSHIDPROMO PINK 850ML"/>
    <x v="5"/>
    <s v=""/>
    <n v="8993560033514"/>
    <x v="2"/>
    <s v="VANISH LIQUID"/>
    <s v="R1071"/>
    <x v="182"/>
    <n v="14"/>
    <s v="RB VANISH LIQUID PINK 750ML X 12 PCH"/>
    <n v="36"/>
    <s v="RB"/>
    <s v="R1"/>
    <s v="VANISH"/>
    <s v="07"/>
    <s v="LIQUID"/>
    <n v="1"/>
    <m/>
    <s v="0"/>
    <s v="PINK"/>
    <s v="01"/>
    <s v="750ML"/>
    <s v="0750"/>
    <s v="PCH"/>
    <n v="1"/>
    <m/>
    <n v="0"/>
    <m/>
    <m/>
    <m/>
    <n v="0"/>
    <n v="12"/>
    <n v="3182011"/>
    <m/>
    <n v="34128.584999999999"/>
    <n v="409543.02"/>
    <n v="37882.729350000001"/>
    <n v="454592.75220000005"/>
    <n v="37299"/>
    <n v="447588"/>
    <n v="41401.890000000007"/>
    <n v="496822.68000000005"/>
    <n v="37299"/>
    <n v="447588"/>
    <n v="41401.890000000007"/>
    <n v="496822.68000000005"/>
    <n v="8.500000000000002E-2"/>
    <n v="3170.4150000000009"/>
    <n v="8.500000000000002E-2"/>
    <m/>
    <s v="RB VANISH LIQUID PINK 750ML X 12 PCH"/>
    <s v="Lama"/>
    <e v="#VALUE!"/>
    <s v="Aktif"/>
    <s v="IDR"/>
    <s v="31820110750"/>
    <s v="750ML"/>
    <m/>
    <m/>
    <s v="KRT"/>
    <s v="GD01"/>
    <n v="11611"/>
    <n v="11612"/>
    <m/>
    <n v="1"/>
    <m/>
  </r>
  <r>
    <s v="R1071001100130"/>
    <m/>
    <s v="VANISH LIQ PINK 12 BTL X 1L &quot;3085676&quot;3239842&quot;VLP15"/>
    <x v="868"/>
    <n v="0"/>
    <s v="VANSHIDLIQUID PINK 1000ML"/>
    <x v="5"/>
    <s v="VANISH LIQ PINK 12 BTL X 1L &quot;3085676&quot;3239842&quot;VLP15"/>
    <n v="8993560081027"/>
    <x v="1"/>
    <s v="VANISH LIQUID"/>
    <s v="R1071"/>
    <x v="183"/>
    <n v="14"/>
    <s v="RB VANISH LIQUID PINK 1L X 12 BTL"/>
    <n v="33"/>
    <s v="RB"/>
    <s v="R1"/>
    <s v="VANISH"/>
    <s v="07"/>
    <s v="LIQUID"/>
    <n v="1"/>
    <m/>
    <s v="0"/>
    <s v="PINK"/>
    <s v="01"/>
    <s v="1L"/>
    <s v="1001"/>
    <s v="BTL"/>
    <n v="3"/>
    <m/>
    <n v="0"/>
    <m/>
    <m/>
    <m/>
    <n v="0"/>
    <n v="12"/>
    <n v="3085676"/>
    <m/>
    <n v="49994.990000000005"/>
    <n v="599939.88000000012"/>
    <n v="55494.438900000008"/>
    <n v="665933.26680000022"/>
    <n v="54639.333333333336"/>
    <n v="655672"/>
    <n v="60649.660000000011"/>
    <n v="727795.92"/>
    <n v="54639.333333333336"/>
    <n v="655672"/>
    <n v="60649.660000000011"/>
    <n v="727795.92000000016"/>
    <n v="8.4999999999999951E-2"/>
    <n v="4644.3433333333305"/>
    <n v="8.4999999999999951E-2"/>
    <m/>
    <s v="RB VANISH LIQUID PINK 1L X 12 BTL"/>
    <s v="Lama"/>
    <e v="#VALUE!"/>
    <s v="Aktif"/>
    <s v="IDR"/>
    <s v="30856761001"/>
    <s v="1L"/>
    <m/>
    <m/>
    <s v="KRT"/>
    <s v="GD01"/>
    <n v="11611"/>
    <n v="11612"/>
    <m/>
    <n v="1"/>
    <m/>
  </r>
  <r>
    <s v="R1071001100130"/>
    <m/>
    <s v="VANISH LIQ PINK 12 BTL X 1L &quot;3085676&quot;3239842&quot;VLP15"/>
    <x v="869"/>
    <n v="0"/>
    <s v="VANSHIDPINK BTL 1LX12 MAC"/>
    <x v="5"/>
    <s v="VANISH LIQ PINK 12 BTL X 1L &quot;3085676&quot;3239842&quot;VLP15"/>
    <n v="8993560081027"/>
    <x v="1"/>
    <s v="VANISH LIQUID"/>
    <s v="R1071"/>
    <x v="183"/>
    <n v="14"/>
    <s v="RB VANISH LIQUID PINK 1L X 12 BTL"/>
    <n v="33"/>
    <s v="RB"/>
    <s v="R1"/>
    <s v="VANISH"/>
    <s v="07"/>
    <s v="LIQUID"/>
    <n v="1"/>
    <m/>
    <s v="0"/>
    <s v="PINK"/>
    <s v="01"/>
    <s v="1L"/>
    <s v="1001"/>
    <s v="BTL"/>
    <n v="3"/>
    <m/>
    <n v="0"/>
    <m/>
    <m/>
    <m/>
    <n v="0"/>
    <n v="12"/>
    <n v="3239842"/>
    <m/>
    <n v="49994.990000000005"/>
    <n v="599939.88000000012"/>
    <n v="55494.438900000008"/>
    <n v="665933.26680000022"/>
    <n v="54639.333333333336"/>
    <n v="655672"/>
    <n v="60649.660000000011"/>
    <n v="727795.92"/>
    <n v="54639.333333333336"/>
    <n v="655672"/>
    <n v="60649.660000000011"/>
    <n v="727795.92000000016"/>
    <n v="8.4999999999999951E-2"/>
    <n v="4644.3433333333305"/>
    <n v="8.4999999999999951E-2"/>
    <m/>
    <s v="RB VANISH LIQUID PINK 1L X 12 BTL"/>
    <s v="Lama"/>
    <e v="#VALUE!"/>
    <s v="Aktif"/>
    <s v="IDR"/>
    <s v="32398421001"/>
    <s v="1L"/>
    <m/>
    <m/>
    <s v="KRT"/>
    <s v="GD01"/>
    <n v="11611"/>
    <n v="11612"/>
    <m/>
    <n v="1"/>
    <m/>
  </r>
  <r>
    <s v="R1071001100130"/>
    <m/>
    <s v="VANISH LIQ PINK 12 BTL X 1L &quot;3085676&quot;3239842&quot;VLP15"/>
    <x v="870"/>
    <n v="0"/>
    <s v="Vanish 1Lt"/>
    <x v="5"/>
    <s v=""/>
    <n v="8993560081027"/>
    <x v="1"/>
    <s v="VANISH LIQUID"/>
    <s v="R1071"/>
    <x v="183"/>
    <n v="14"/>
    <s v="RB VANISH LIQUID PINK 1L X 12 BTL"/>
    <n v="33"/>
    <s v="RB"/>
    <s v="R1"/>
    <s v="VANISH"/>
    <s v="07"/>
    <s v="LIQUID"/>
    <n v="1"/>
    <m/>
    <s v="0"/>
    <s v="PINK"/>
    <s v="01"/>
    <s v="1L"/>
    <s v="1001"/>
    <s v="BTL"/>
    <n v="3"/>
    <m/>
    <n v="0"/>
    <m/>
    <m/>
    <m/>
    <n v="0"/>
    <n v="12"/>
    <n v="8056152"/>
    <m/>
    <n v="49994.990000000005"/>
    <n v="599939.88000000012"/>
    <n v="55494.438900000008"/>
    <n v="665933.26680000022"/>
    <n v="54639.333333333336"/>
    <n v="655672"/>
    <n v="60649.660000000011"/>
    <n v="727795.92"/>
    <n v="54639.333333333336"/>
    <n v="655672"/>
    <n v="60649.660000000011"/>
    <n v="727795.92000000016"/>
    <n v="8.4999999999999951E-2"/>
    <n v="4644.3433333333305"/>
    <n v="8.4999999999999951E-2"/>
    <m/>
    <s v="RB VANISH LIQUID PINK 1L X 12 BTL"/>
    <s v="Lama"/>
    <e v="#VALUE!"/>
    <s v="Aktif"/>
    <s v="IDR"/>
    <s v="80561521001"/>
    <s v="1L"/>
    <m/>
    <m/>
    <s v="KRT"/>
    <s v="GD01"/>
    <n v="11611"/>
    <n v="11612"/>
    <m/>
    <n v="1"/>
    <m/>
  </r>
  <r>
    <s v="R1071001100130"/>
    <m/>
    <s v="VANISH LIQ PINK 12 BTL X 1L &quot;3085676&quot;3239842&quot;VLP15"/>
    <x v="871"/>
    <n v="0"/>
    <s v="Vanish 1Lt"/>
    <x v="5"/>
    <s v=""/>
    <n v="8993560081027"/>
    <x v="1"/>
    <s v="VANISH LIQUID"/>
    <s v="R1071"/>
    <x v="183"/>
    <n v="14"/>
    <s v="RB VANISH LIQUID PINK 1L X 12 BTL"/>
    <n v="33"/>
    <s v="RB"/>
    <s v="R1"/>
    <s v="VANISH"/>
    <s v="07"/>
    <s v="LIQUID"/>
    <n v="1"/>
    <m/>
    <s v="0"/>
    <s v="PINK"/>
    <s v="01"/>
    <s v="1L"/>
    <s v="1001"/>
    <s v="BTL"/>
    <n v="3"/>
    <m/>
    <n v="0"/>
    <m/>
    <m/>
    <m/>
    <n v="0"/>
    <n v="12"/>
    <s v="ID8155962"/>
    <m/>
    <n v="49994.990000000005"/>
    <n v="599939.88000000012"/>
    <n v="55494.438900000008"/>
    <n v="665933.26680000022"/>
    <n v="54639.333333333336"/>
    <n v="655672"/>
    <n v="60649.660000000011"/>
    <n v="727795.92"/>
    <n v="54639.333333333336"/>
    <n v="655672"/>
    <n v="60649.660000000011"/>
    <n v="727795.92000000016"/>
    <n v="8.4999999999999951E-2"/>
    <n v="4644.3433333333305"/>
    <n v="8.4999999999999951E-2"/>
    <m/>
    <s v="RB VANISH LIQUID PINK 1L X 12 BTL"/>
    <s v="Lama"/>
    <e v="#VALUE!"/>
    <s v="Aktif"/>
    <s v="IDR"/>
    <s v="ID81559621001"/>
    <s v="1L"/>
    <m/>
    <m/>
    <s v="KRT"/>
    <s v="GD01"/>
    <n v="11611"/>
    <n v="11612"/>
    <m/>
    <n v="1"/>
    <m/>
  </r>
  <r>
    <s v="R1071002006020"/>
    <m/>
    <s v="VANISH LIQ WHITE 72 SCHX60ML&quot;3120741&quot;3239844&quot;VLW01"/>
    <x v="872"/>
    <n v="0"/>
    <s v="VANSHIDWHITE 60ML EXTRA30ML"/>
    <x v="13"/>
    <s v="VANISH LIQ WHITE 72 X 60ML+30 SCH &quot;3297500&quot;VLW10"/>
    <n v="8993560033583"/>
    <x v="9"/>
    <s v="VANISH LIQUID"/>
    <s v="R1071"/>
    <x v="184"/>
    <n v="14"/>
    <s v="RB VANISH LIQUID WHITE 60ML X 72 SCH"/>
    <n v="36"/>
    <s v="RB"/>
    <s v="R1"/>
    <s v="VANISH"/>
    <s v="07"/>
    <s v="LIQUID"/>
    <n v="1"/>
    <m/>
    <s v="0"/>
    <s v="WHITE"/>
    <s v="02"/>
    <s v="60ML"/>
    <s v="0060"/>
    <s v="SCH"/>
    <n v="2"/>
    <m/>
    <n v="0"/>
    <m/>
    <m/>
    <m/>
    <n v="0"/>
    <n v="72"/>
    <n v="3297500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WHITE 60ML X 72 SCH"/>
    <s v="Lama"/>
    <e v="#VALUE!"/>
    <s v="Aktif"/>
    <s v="IDR"/>
    <s v="32975000060"/>
    <s v="60ML"/>
    <m/>
    <m/>
    <s v="KRT"/>
    <s v="GD01"/>
    <n v="11611"/>
    <n v="11612"/>
    <m/>
    <n v="1"/>
    <m/>
  </r>
  <r>
    <s v="R1071002006020"/>
    <m/>
    <s v="VANISH LIQ WHITE 72 SCHX60ML&quot;3120741&quot;3239844&quot;VLW01"/>
    <x v="873"/>
    <n v="0"/>
    <s v="VANSHIDWHITE 60MLX72 MAC"/>
    <x v="13"/>
    <s v="VANISH LIQ WHITE 72 SCHX60ML&quot;3120741&quot;3239844&quot;VLW01"/>
    <n v="8993560033583"/>
    <x v="9"/>
    <s v="VANISH LIQUID"/>
    <s v="R1071"/>
    <x v="184"/>
    <n v="14"/>
    <s v="RB VANISH LIQUID WHITE 60ML X 72 SCH"/>
    <n v="36"/>
    <s v="RB"/>
    <s v="R1"/>
    <s v="VANISH"/>
    <s v="07"/>
    <s v="LIQUID"/>
    <n v="1"/>
    <m/>
    <s v="0"/>
    <s v="WHITE"/>
    <s v="02"/>
    <s v="60ML"/>
    <s v="0060"/>
    <s v="SCH"/>
    <n v="2"/>
    <m/>
    <n v="0"/>
    <m/>
    <m/>
    <m/>
    <n v="0"/>
    <n v="72"/>
    <n v="3239844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WHITE 60ML X 72 SCH"/>
    <s v="Lama"/>
    <e v="#VALUE!"/>
    <s v="Aktif"/>
    <s v="IDR"/>
    <s v="32398440060"/>
    <s v="60ML"/>
    <m/>
    <m/>
    <s v="KRT"/>
    <s v="GD01"/>
    <n v="11611"/>
    <n v="11612"/>
    <m/>
    <n v="1"/>
    <m/>
  </r>
  <r>
    <s v="R1071002006020"/>
    <m/>
    <s v="VANISH LIQ WHITE 72 SCHX60ML&quot;3120741&quot;3239844&quot;VLW01"/>
    <x v="874"/>
    <n v="0"/>
    <s v="VANSHIDWHTE 60 ML SCT VB SMG"/>
    <x v="13"/>
    <s v="VANISH LIQ WHITE 72 SCHX60ML&quot;3120741&quot;3239844&quot;VLW01"/>
    <n v="8993560033583"/>
    <x v="9"/>
    <s v="VANISH LIQUID"/>
    <s v="R1071"/>
    <x v="184"/>
    <n v="14"/>
    <s v="RB VANISH LIQUID WHITE 60ML X 72 SCH"/>
    <n v="36"/>
    <s v="RB"/>
    <s v="R1"/>
    <s v="VANISH"/>
    <s v="07"/>
    <s v="LIQUID"/>
    <n v="1"/>
    <m/>
    <s v="0"/>
    <s v="WHITE"/>
    <s v="02"/>
    <s v="60ML"/>
    <s v="0060"/>
    <s v="SCH"/>
    <n v="2"/>
    <m/>
    <n v="0"/>
    <m/>
    <m/>
    <m/>
    <n v="0"/>
    <n v="72"/>
    <n v="3120741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WHITE 60ML X 72 SCH"/>
    <s v="Lama"/>
    <e v="#VALUE!"/>
    <s v="Aktif"/>
    <s v="IDR"/>
    <s v="31207410060"/>
    <s v="60ML"/>
    <m/>
    <m/>
    <s v="KRT"/>
    <s v="GD01"/>
    <n v="11611"/>
    <n v="11612"/>
    <m/>
    <n v="1"/>
    <m/>
  </r>
  <r>
    <s v="R1071002006020"/>
    <m/>
    <s v="VANISH LIQ WHITE 72 SCHX60ML&quot;3120741&quot;3239844&quot;VLW01"/>
    <x v="875"/>
    <n v="0"/>
    <s v="VANSHIDWHITE 60ML SACHET"/>
    <x v="13"/>
    <s v=""/>
    <n v="8993560033583"/>
    <x v="9"/>
    <s v="VANISH LIQUID"/>
    <s v="R1071"/>
    <x v="184"/>
    <n v="14"/>
    <s v="RB VANISH LIQUID WHITE 60ML X 72 SCH"/>
    <n v="36"/>
    <s v="RB"/>
    <s v="R1"/>
    <s v="VANISH"/>
    <s v="07"/>
    <s v="LIQUID"/>
    <n v="1"/>
    <m/>
    <s v="0"/>
    <s v="WHITE"/>
    <s v="02"/>
    <s v="60ML"/>
    <s v="0060"/>
    <s v="SCH"/>
    <n v="2"/>
    <m/>
    <n v="0"/>
    <m/>
    <m/>
    <m/>
    <n v="0"/>
    <n v="72"/>
    <n v="3052120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WHITE 60ML X 72 SCH"/>
    <s v="Lama"/>
    <e v="#VALUE!"/>
    <s v="Aktif"/>
    <s v="IDR"/>
    <s v="30521200060"/>
    <s v="60ML"/>
    <m/>
    <m/>
    <s v="KRT"/>
    <s v="GD01"/>
    <n v="11611"/>
    <n v="11612"/>
    <m/>
    <n v="1"/>
    <m/>
  </r>
  <r>
    <s v="R1071002006020"/>
    <m/>
    <s v="VANISH LIQ WHITE 72 SCHX60ML&quot;3120741&quot;3239844&quot;VLW01"/>
    <x v="876"/>
    <n v="0"/>
    <s v="VANSHIDWHITE 60ML SCT PROMO"/>
    <x v="13"/>
    <s v=""/>
    <n v="8993560033583"/>
    <x v="9"/>
    <s v="VANISH LIQUID"/>
    <s v="R1071"/>
    <x v="184"/>
    <n v="14"/>
    <s v="RB VANISH LIQUID WHITE 60ML X 72 SCH"/>
    <n v="36"/>
    <s v="RB"/>
    <s v="R1"/>
    <s v="VANISH"/>
    <s v="07"/>
    <s v="LIQUID"/>
    <n v="1"/>
    <m/>
    <s v="0"/>
    <s v="WHITE"/>
    <s v="02"/>
    <s v="60ML"/>
    <s v="0060"/>
    <s v="SCH"/>
    <n v="2"/>
    <m/>
    <n v="0"/>
    <m/>
    <m/>
    <m/>
    <n v="0"/>
    <n v="72"/>
    <n v="3195853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WHITE 60ML X 72 SCH"/>
    <s v="Lama"/>
    <e v="#VALUE!"/>
    <s v="Aktif"/>
    <s v="IDR"/>
    <s v="31958530060"/>
    <s v="60ML"/>
    <m/>
    <m/>
    <s v="KRT"/>
    <s v="GD01"/>
    <n v="11611"/>
    <n v="11612"/>
    <m/>
    <n v="1"/>
    <m/>
  </r>
  <r>
    <s v="R1071002006020"/>
    <m/>
    <s v="VANISH LIQ WHITE 72 SCHX60ML&quot;3120741&quot;3239844&quot;VLW01"/>
    <x v="877"/>
    <n v="0"/>
    <s v="VANSHIDWHITE LIQ 60ML"/>
    <x v="13"/>
    <s v=""/>
    <n v="8993560033583"/>
    <x v="9"/>
    <s v="VANISH LIQUID"/>
    <s v="R1071"/>
    <x v="184"/>
    <n v="14"/>
    <s v="RB VANISH LIQUID WHITE 60ML X 72 SCH"/>
    <n v="36"/>
    <s v="RB"/>
    <s v="R1"/>
    <s v="VANISH"/>
    <s v="07"/>
    <s v="LIQUID"/>
    <n v="1"/>
    <m/>
    <s v="0"/>
    <s v="WHITE"/>
    <s v="02"/>
    <s v="60ML"/>
    <s v="0060"/>
    <s v="SCH"/>
    <n v="2"/>
    <m/>
    <n v="0"/>
    <m/>
    <m/>
    <m/>
    <n v="0"/>
    <n v="72"/>
    <n v="3108501"/>
    <m/>
    <n v="3237.625833333333"/>
    <n v="233109.05999999997"/>
    <n v="3593.7646749999999"/>
    <n v="258751.05659999998"/>
    <n v="3538.3888888888887"/>
    <n v="254764"/>
    <n v="3927.6116666666667"/>
    <n v="282788.04000000004"/>
    <n v="3538.3888888888887"/>
    <n v="254764"/>
    <n v="3927.6116666666667"/>
    <n v="282788.03999999998"/>
    <n v="8.5000000000000034E-2"/>
    <n v="300.76305555555564"/>
    <n v="8.5000000000000034E-2"/>
    <m/>
    <s v="RB VANISH LIQUID WHITE 60ML X 72 SCH"/>
    <s v="Lama"/>
    <e v="#VALUE!"/>
    <s v="Aktif"/>
    <s v="IDR"/>
    <s v="31085010060"/>
    <s v="60ML"/>
    <m/>
    <m/>
    <s v="KRT"/>
    <s v="GD01"/>
    <n v="11611"/>
    <n v="11612"/>
    <m/>
    <n v="1"/>
    <m/>
  </r>
  <r>
    <s v="R1071002015010"/>
    <m/>
    <m/>
    <x v="878"/>
    <n v="20010010100010"/>
    <m/>
    <x v="4"/>
    <s v="VANISH LIQ WHTE 24 PCHX150ML&quot;3120743&quot;3239834&quot;VLW02"/>
    <m/>
    <x v="2"/>
    <s v="VANISH LIQUID"/>
    <s v="R1071"/>
    <x v="185"/>
    <n v="14"/>
    <s v="RB VANISH LIQUID WHITE 150ML X 24 PCH"/>
    <n v="37"/>
    <s v="RB"/>
    <s v="R1"/>
    <s v="VANISH"/>
    <s v="07"/>
    <s v="LIQUID"/>
    <n v="1"/>
    <m/>
    <s v="0"/>
    <s v="WHITE"/>
    <s v="02"/>
    <s v="150ML"/>
    <s v="0150"/>
    <s v="PCH"/>
    <n v="1"/>
    <m/>
    <n v="0"/>
    <m/>
    <m/>
    <m/>
    <n v="0"/>
    <n v="24"/>
    <n v="3120743"/>
    <m/>
    <n v="8254.7487500000007"/>
    <n v="198113.97000000003"/>
    <n v="9162.7711125000023"/>
    <n v="219906.50670000006"/>
    <n v="9021.5833333333339"/>
    <n v="216518"/>
    <n v="10013.957500000002"/>
    <n v="240334.98"/>
    <m/>
    <n v="0"/>
    <n v="0"/>
    <n v="0"/>
    <n v="8.4999999999999992E-2"/>
    <n v="-8254.7487500000007"/>
    <e v="#DIV/0!"/>
    <m/>
    <s v="RB VANISH LIQUID WHITE 150ML X 24 PCH"/>
    <s v="Lama"/>
    <e v="#VALUE!"/>
    <s v="Aktif"/>
    <s v="IDR"/>
    <s v="31207430150"/>
    <s v="150ML"/>
    <m/>
    <m/>
    <s v="KRT"/>
    <s v="GD01"/>
    <n v="11611"/>
    <n v="11612"/>
    <m/>
    <n v="1"/>
    <m/>
  </r>
  <r>
    <s v="R1071002015010"/>
    <m/>
    <m/>
    <x v="879"/>
    <n v="20010010100010"/>
    <m/>
    <x v="4"/>
    <s v="VANISH LIQ WHTE 24 PCHX150ML&quot;3120743&quot;3239834&quot;VLW02"/>
    <m/>
    <x v="2"/>
    <s v="VANISH LIQUID"/>
    <s v="R1071"/>
    <x v="185"/>
    <n v="14"/>
    <s v="RB VANISH LIQUID WHITE 150ML X 24 PCH"/>
    <n v="37"/>
    <s v="RB"/>
    <s v="R1"/>
    <s v="VANISH"/>
    <s v="07"/>
    <s v="LIQUID"/>
    <n v="1"/>
    <m/>
    <s v="0"/>
    <s v="WHITE"/>
    <s v="02"/>
    <s v="150ML"/>
    <s v="0150"/>
    <s v="PCH"/>
    <n v="1"/>
    <m/>
    <n v="0"/>
    <m/>
    <m/>
    <m/>
    <n v="0"/>
    <n v="24"/>
    <n v="3239834"/>
    <m/>
    <n v="8254.7487500000007"/>
    <n v="198113.97000000003"/>
    <n v="9162.7711125000023"/>
    <n v="219906.50670000006"/>
    <n v="9021.5833333333339"/>
    <n v="216518"/>
    <n v="10013.957500000002"/>
    <n v="240334.98"/>
    <m/>
    <n v="0"/>
    <n v="0"/>
    <n v="0"/>
    <n v="8.4999999999999992E-2"/>
    <n v="-8254.7487500000007"/>
    <e v="#DIV/0!"/>
    <m/>
    <s v="RB VANISH LIQUID WHITE 150ML X 24 PCH"/>
    <s v="Lama"/>
    <e v="#VALUE!"/>
    <m/>
    <s v="IDR"/>
    <s v="32398340150"/>
    <s v="150ML"/>
    <m/>
    <m/>
    <s v="KRT"/>
    <s v="GD01"/>
    <n v="11611"/>
    <n v="11612"/>
    <m/>
    <n v="1"/>
    <m/>
  </r>
  <r>
    <s v="R1071002040010"/>
    <m/>
    <s v="VANISH LIQ WHITE 12 X 400ML PCH &quot;3329565&quot;VLW12"/>
    <x v="880"/>
    <n v="0"/>
    <s v="VANSHIDWHITE 400MLX12 BT MAC"/>
    <x v="5"/>
    <s v="VANISH LIQ WHITE 12 X 400ML PCH &quot;3329565&quot;VLW12"/>
    <n v="8993560004033"/>
    <x v="2"/>
    <s v="VANISH LIQUID"/>
    <s v="R1071"/>
    <x v="186"/>
    <n v="14"/>
    <s v="RB VANISH LIQUID WHITE 400ML X 12 PCH"/>
    <n v="37"/>
    <s v="RB"/>
    <s v="R1"/>
    <s v="VANISH"/>
    <s v="07"/>
    <s v="LIQUID"/>
    <n v="1"/>
    <m/>
    <s v="0"/>
    <s v="WHITE"/>
    <s v="02"/>
    <s v="400ML"/>
    <s v="0400"/>
    <s v="PCH"/>
    <n v="1"/>
    <m/>
    <n v="0"/>
    <m/>
    <m/>
    <m/>
    <n v="0"/>
    <n v="12"/>
    <n v="3329565"/>
    <m/>
    <n v="20608.544999999998"/>
    <n v="247302.53999999998"/>
    <n v="22875.484950000002"/>
    <n v="274505.81939999998"/>
    <n v="22523"/>
    <n v="270276"/>
    <n v="25000.530000000002"/>
    <n v="300006.36000000004"/>
    <n v="22523"/>
    <n v="270276"/>
    <n v="25000.530000000002"/>
    <n v="300006.36000000004"/>
    <n v="8.5000000000000075E-2"/>
    <n v="1914.4550000000017"/>
    <n v="8.5000000000000075E-2"/>
    <m/>
    <s v="RB VANISH LIQUID WHITE 400ML X 12 PCH"/>
    <s v="Lama"/>
    <e v="#VALUE!"/>
    <s v="Aktif"/>
    <s v="IDR"/>
    <s v="33295650400"/>
    <s v="400ML"/>
    <m/>
    <m/>
    <s v="KRT"/>
    <s v="GD01"/>
    <n v="11611"/>
    <n v="11612"/>
    <m/>
    <n v="1"/>
    <m/>
  </r>
  <r>
    <s v="R1071002042510"/>
    <m/>
    <m/>
    <x v="881"/>
    <n v="20010010100010"/>
    <m/>
    <x v="5"/>
    <s v="VANISH LIQ WHT 12 PCHX425ML&quot;3120728&quot;3239835&quot;VLW04"/>
    <m/>
    <x v="2"/>
    <s v="VANISH LIQUID"/>
    <s v="R1071"/>
    <x v="187"/>
    <n v="14"/>
    <s v="RB VANISH LIQUID WHITE 425ML X 12 PCH"/>
    <n v="37"/>
    <s v="RB"/>
    <s v="R1"/>
    <s v="VANISH"/>
    <s v="07"/>
    <s v="LIQUID"/>
    <n v="1"/>
    <m/>
    <s v="0"/>
    <s v="WHITE"/>
    <s v="02"/>
    <s v="425ML"/>
    <s v="0425"/>
    <s v="PCH"/>
    <n v="1"/>
    <m/>
    <n v="0"/>
    <m/>
    <m/>
    <m/>
    <n v="0"/>
    <n v="12"/>
    <n v="3120728"/>
    <m/>
    <n v="20395.42625"/>
    <n v="244745.11499999999"/>
    <n v="22638.923137500002"/>
    <n v="271667.07764999999"/>
    <n v="22290.083333333332"/>
    <n v="267481"/>
    <n v="24741.9925"/>
    <n v="296903.91000000003"/>
    <m/>
    <n v="0"/>
    <n v="0"/>
    <n v="0"/>
    <n v="8.4999999999999937E-2"/>
    <n v="-20395.42625"/>
    <e v="#DIV/0!"/>
    <m/>
    <s v="RB VANISH LIQUID WHITE 425ML X 12 PCH"/>
    <s v="Lama"/>
    <e v="#VALUE!"/>
    <s v="Aktif"/>
    <s v="IDR"/>
    <s v="31207280425"/>
    <s v="425ML"/>
    <m/>
    <m/>
    <s v="KRT"/>
    <s v="GD01"/>
    <n v="11611"/>
    <n v="11612"/>
    <m/>
    <n v="1"/>
    <m/>
  </r>
  <r>
    <s v="R1071002042510"/>
    <m/>
    <m/>
    <x v="882"/>
    <n v="20010010100010"/>
    <s v="VANSHIDWHITE PCH425ML X 12 MAC"/>
    <x v="5"/>
    <s v="VANISH LIQ WHT 12 PCHX425ML&quot;3120728&quot;3239835&quot;VLW04"/>
    <m/>
    <x v="2"/>
    <s v="VANISH LIQUID"/>
    <s v="R1071"/>
    <x v="187"/>
    <n v="14"/>
    <s v="RB VANISH LIQUID WHITE 425ML X 12 PCH"/>
    <n v="37"/>
    <s v="RB"/>
    <s v="R1"/>
    <s v="VANISH"/>
    <s v="07"/>
    <s v="LIQUID"/>
    <n v="1"/>
    <m/>
    <s v="0"/>
    <s v="WHITE"/>
    <s v="02"/>
    <s v="425ML"/>
    <s v="0425"/>
    <s v="PCH"/>
    <n v="1"/>
    <m/>
    <n v="0"/>
    <m/>
    <m/>
    <m/>
    <n v="0"/>
    <n v="12"/>
    <n v="3239835"/>
    <m/>
    <n v="20395.42625"/>
    <n v="244745.11499999999"/>
    <n v="22638.923137500002"/>
    <n v="271667.07764999999"/>
    <n v="22290.083333333332"/>
    <n v="267481"/>
    <n v="24741.9925"/>
    <n v="296903.91000000003"/>
    <m/>
    <n v="0"/>
    <n v="0"/>
    <n v="0"/>
    <n v="8.4999999999999937E-2"/>
    <n v="-20395.42625"/>
    <e v="#DIV/0!"/>
    <m/>
    <s v="RB VANISH LIQUID WHITE 425ML X 12 PCH"/>
    <s v="Lama"/>
    <e v="#VALUE!"/>
    <m/>
    <s v="IDR"/>
    <s v="32398350425"/>
    <s v="425ML"/>
    <m/>
    <m/>
    <s v="KRT"/>
    <s v="GD01"/>
    <n v="11611"/>
    <n v="11612"/>
    <m/>
    <n v="1"/>
    <m/>
  </r>
  <r>
    <s v="R1071002045010"/>
    <m/>
    <m/>
    <x v="883"/>
    <n v="20010010100010"/>
    <m/>
    <x v="5"/>
    <s v="VANISH LIQ WHITE 12 PCH X 450ML &quot;3052122&quot;VLW06"/>
    <m/>
    <x v="2"/>
    <s v="VANISH LIQUID"/>
    <s v="R1071"/>
    <x v="188"/>
    <n v="14"/>
    <s v="RB VANISH LIQUID WHITE 450ML X 12 PCH"/>
    <n v="37"/>
    <s v="RB"/>
    <s v="R1"/>
    <s v="VANISH"/>
    <s v="07"/>
    <s v="LIQUID"/>
    <n v="1"/>
    <m/>
    <s v="0"/>
    <s v="WHITE"/>
    <s v="02"/>
    <s v="450ML"/>
    <s v="0450"/>
    <s v="PCH"/>
    <n v="1"/>
    <m/>
    <n v="0"/>
    <m/>
    <m/>
    <m/>
    <n v="0"/>
    <n v="12"/>
    <n v="3052122"/>
    <m/>
    <n v="20395.42625"/>
    <n v="244745.11499999999"/>
    <n v="22638.923137500002"/>
    <n v="271667.07764999999"/>
    <n v="22290.083333333332"/>
    <n v="267481"/>
    <n v="24741.9925"/>
    <n v="296903.91000000003"/>
    <m/>
    <n v="0"/>
    <n v="0"/>
    <n v="0"/>
    <n v="8.4999999999999937E-2"/>
    <n v="-20395.42625"/>
    <e v="#DIV/0!"/>
    <m/>
    <s v="RB VANISH LIQUID WHITE 450ML X 12 PCH"/>
    <s v="Lama"/>
    <e v="#VALUE!"/>
    <s v="Aktif"/>
    <s v="IDR"/>
    <s v="30521220450"/>
    <s v="450ML"/>
    <m/>
    <m/>
    <s v="KRT"/>
    <s v="GD01"/>
    <n v="11611"/>
    <n v="11612"/>
    <m/>
    <n v="1"/>
    <m/>
  </r>
  <r>
    <s v="R10710020500301"/>
    <n v="1"/>
    <s v="VANISH LIQ WHITE 12 BTL X 500ML &quot;3114180&quot;VLW08"/>
    <x v="884"/>
    <n v="0"/>
    <s v="VANISH LIQ WHITE 12 BTL X 500 ML"/>
    <x v="5"/>
    <s v="VANISH LIQ WHITE 12 BTL X 500ML &quot;3114180&quot;VLW08"/>
    <m/>
    <x v="1"/>
    <s v="VANISH LIQUID"/>
    <s v="R1071"/>
    <x v="189"/>
    <n v="14"/>
    <s v="RB VANISH LIQUID WHITE 500ML X 12 BTL"/>
    <n v="37"/>
    <s v="RB"/>
    <s v="R1"/>
    <s v="VANISH"/>
    <s v="07"/>
    <s v="LIQUID"/>
    <n v="1"/>
    <m/>
    <s v="0"/>
    <s v="WHITE"/>
    <s v="02"/>
    <s v="500ML"/>
    <s v="0500"/>
    <s v="BTL"/>
    <n v="3"/>
    <m/>
    <n v="0"/>
    <m/>
    <m/>
    <m/>
    <n v="0"/>
    <n v="12"/>
    <n v="3114180"/>
    <m/>
    <n v="28668.55125"/>
    <n v="344022.61499999999"/>
    <n v="31822.091887500002"/>
    <n v="381865.10265000002"/>
    <n v="31331.75"/>
    <n v="375981"/>
    <n v="34778.2425"/>
    <n v="417338.91000000003"/>
    <m/>
    <n v="0"/>
    <n v="0"/>
    <n v="0"/>
    <n v="8.4999999999999992E-2"/>
    <n v="-28668.55125"/>
    <e v="#DIV/0!"/>
    <m/>
    <n v="0"/>
    <s v="Lama"/>
    <s v="Sama"/>
    <m/>
    <s v="IDR"/>
    <s v="31141800500"/>
    <s v="500ML"/>
    <m/>
    <m/>
    <s v="KRT"/>
    <s v="GD01"/>
    <n v="11611"/>
    <n v="11612"/>
    <m/>
    <n v="1"/>
    <m/>
  </r>
  <r>
    <s v="R1071002075010"/>
    <m/>
    <m/>
    <x v="885"/>
    <n v="20010010100010"/>
    <m/>
    <x v="5"/>
    <s v="VANISH LIQ WHTE 12 PCHX750ML&quot;3114286&quot;3239836&quot;VLW09"/>
    <m/>
    <x v="2"/>
    <s v="VANISH LIQUID"/>
    <s v="R1071"/>
    <x v="190"/>
    <n v="14"/>
    <s v="RB VANISH LIQUID WHITE 750ML X 12 PCH"/>
    <n v="37"/>
    <s v="RB"/>
    <s v="R1"/>
    <s v="VANISH"/>
    <s v="07"/>
    <s v="LIQUID"/>
    <n v="1"/>
    <m/>
    <s v="0"/>
    <s v="WHITE"/>
    <s v="02"/>
    <s v="750ML"/>
    <s v="0750"/>
    <s v="PCH"/>
    <n v="1"/>
    <m/>
    <n v="0"/>
    <m/>
    <m/>
    <m/>
    <n v="0"/>
    <n v="12"/>
    <n v="3114286"/>
    <m/>
    <n v="34128.584999999999"/>
    <n v="409543.02"/>
    <n v="37882.729350000001"/>
    <n v="454592.75220000005"/>
    <n v="37299"/>
    <n v="447588"/>
    <n v="41401.890000000007"/>
    <n v="496822.68000000005"/>
    <m/>
    <n v="0"/>
    <n v="0"/>
    <n v="0"/>
    <n v="8.500000000000002E-2"/>
    <n v="-34128.584999999999"/>
    <e v="#DIV/0!"/>
    <m/>
    <s v="RB VANISH LIQUID WHITE 750ML X 12 PCH"/>
    <s v="Lama"/>
    <e v="#VALUE!"/>
    <s v="Aktif"/>
    <s v="IDR"/>
    <s v="31142860750"/>
    <s v="750ML"/>
    <m/>
    <m/>
    <s v="KRT"/>
    <s v="GD01"/>
    <n v="11611"/>
    <n v="11612"/>
    <m/>
    <n v="1"/>
    <m/>
  </r>
  <r>
    <s v="R1071002075010"/>
    <m/>
    <m/>
    <x v="886"/>
    <n v="20010010100010"/>
    <s v="VANSHIDWHITE PCH750ML X 12 MAC"/>
    <x v="5"/>
    <s v="VANISH LIQ WHTE 12 PCHX750ML&quot;3114286&quot;3239836&quot;VLW09"/>
    <m/>
    <x v="2"/>
    <s v="VANISH LIQUID"/>
    <s v="R1071"/>
    <x v="190"/>
    <n v="14"/>
    <s v="RB VANISH LIQUID WHITE 750ML X 12 PCH"/>
    <n v="37"/>
    <s v="RB"/>
    <s v="R1"/>
    <s v="VANISH"/>
    <s v="07"/>
    <s v="LIQUID"/>
    <n v="1"/>
    <m/>
    <s v="0"/>
    <s v="WHITE"/>
    <s v="02"/>
    <s v="750ML"/>
    <s v="0750"/>
    <s v="PCH"/>
    <n v="1"/>
    <m/>
    <n v="0"/>
    <m/>
    <m/>
    <m/>
    <n v="0"/>
    <n v="12"/>
    <n v="3239836"/>
    <m/>
    <n v="34128.584999999999"/>
    <n v="409543.02"/>
    <n v="37882.729350000001"/>
    <n v="454592.75220000005"/>
    <n v="37299"/>
    <n v="447588"/>
    <n v="41401.890000000007"/>
    <n v="496822.68000000005"/>
    <m/>
    <n v="0"/>
    <n v="0"/>
    <n v="0"/>
    <n v="8.500000000000002E-2"/>
    <n v="-34128.584999999999"/>
    <e v="#DIV/0!"/>
    <m/>
    <s v="RB VANISH LIQUID WHITE 750ML X 12 PCH"/>
    <s v="Lama"/>
    <e v="#VALUE!"/>
    <m/>
    <s v="IDR"/>
    <s v="32398360750"/>
    <s v="750ML"/>
    <m/>
    <m/>
    <s v="KRT"/>
    <s v="GD01"/>
    <n v="11611"/>
    <n v="11612"/>
    <m/>
    <n v="1"/>
    <m/>
  </r>
  <r>
    <s v="R10720010030101"/>
    <n v="1"/>
    <s v="VANISH PWDR PINK 72 X 30G PCS &quot;3301366&quot;VPW02"/>
    <x v="887"/>
    <n v="0"/>
    <s v="VANSHIDPINKPWD 30G SCH PELE"/>
    <x v="13"/>
    <s v="VANISH PWDR PINK 72 X 30G PCS &quot;3301366&quot;VPW02"/>
    <n v="8993560003739"/>
    <x v="0"/>
    <s v="VANISH POWDER"/>
    <s v="R1072"/>
    <x v="191"/>
    <n v="14"/>
    <s v="RB VANISH POWDER PINK 30GR X 72 PCS"/>
    <n v="35"/>
    <s v="RB"/>
    <s v="R1"/>
    <s v="VANISH"/>
    <s v="07"/>
    <s v="POWDER"/>
    <n v="2"/>
    <m/>
    <s v="0"/>
    <s v="PINK"/>
    <s v="01"/>
    <s v="30GR"/>
    <s v="0030"/>
    <s v="PCS"/>
    <n v="1"/>
    <m/>
    <n v="0"/>
    <m/>
    <m/>
    <m/>
    <n v="0"/>
    <n v="72"/>
    <n v="3301366"/>
    <m/>
    <n v="2865.0302083333336"/>
    <n v="206282.17500000002"/>
    <n v="3180.1835312500007"/>
    <n v="228973.21425000005"/>
    <n v="3131.1805555555557"/>
    <n v="225445"/>
    <n v="3475.6104166666669"/>
    <n v="250243.95"/>
    <n v="3131.1805555555557"/>
    <n v="225445"/>
    <n v="3475.6104166666669"/>
    <n v="250243.95"/>
    <n v="8.4999999999999951E-2"/>
    <n v="266.15034722222208"/>
    <n v="8.4999999999999951E-2"/>
    <m/>
    <s v="RB VANISH POWDER PINK 30GR X 72 PCS"/>
    <s v="Lama"/>
    <e v="#VALUE!"/>
    <s v="Aktif"/>
    <s v="IDR"/>
    <s v="33013660030"/>
    <s v="30GR"/>
    <m/>
    <m/>
    <s v="KRT"/>
    <s v="GD01"/>
    <n v="11611"/>
    <n v="11612"/>
    <m/>
    <n v="1"/>
    <m/>
  </r>
  <r>
    <s v="R1072001010510"/>
    <m/>
    <m/>
    <x v="888"/>
    <n v="20010010100010"/>
    <m/>
    <x v="4"/>
    <m/>
    <m/>
    <x v="2"/>
    <s v="VANISH POWDER"/>
    <s v="R1072"/>
    <x v="192"/>
    <n v="14"/>
    <s v="RB VANISH POWDER PINK 105GR X 24 PCH"/>
    <n v="36"/>
    <s v="RB"/>
    <s v="R1"/>
    <s v="VANISH"/>
    <s v="07"/>
    <s v="POWDER"/>
    <n v="2"/>
    <m/>
    <s v="0"/>
    <s v="PINK"/>
    <s v="01"/>
    <s v="105GR"/>
    <s v="0105"/>
    <s v="PCH"/>
    <n v="1"/>
    <m/>
    <n v="0"/>
    <m/>
    <m/>
    <m/>
    <n v="0"/>
    <n v="24"/>
    <n v="3301367"/>
    <m/>
    <n v="16220.205"/>
    <n v="389284.92"/>
    <n v="18004.42755"/>
    <n v="432106.26120000001"/>
    <n v="17727"/>
    <n v="425448"/>
    <n v="19676.97"/>
    <n v="472247.28"/>
    <m/>
    <n v="0"/>
    <n v="0"/>
    <n v="0"/>
    <n v="8.5000000000000006E-2"/>
    <n v="-16220.205"/>
    <e v="#DIV/0!"/>
    <m/>
    <n v="0"/>
    <s v="Lama"/>
    <s v="Sama"/>
    <m/>
    <s v="IDR"/>
    <s v="33013670105"/>
    <s v="105GR"/>
    <m/>
    <m/>
    <s v="KRT"/>
    <s v="GD01"/>
    <n v="11611"/>
    <n v="11612"/>
    <m/>
    <n v="1"/>
    <m/>
  </r>
  <r>
    <s v="R1072001040020"/>
    <m/>
    <s v="VANISH PWDR PINK 12 TUBE X 400G &quot;3153793&quot;3301368&quot;"/>
    <x v="889"/>
    <n v="0"/>
    <s v="VANSHIDPINK 400G TUB CMPARI"/>
    <x v="5"/>
    <s v="VANISH PWDR PINK 12 TUBE X 400G &quot;3153793&quot;3301368&quot;"/>
    <n v="8993560033347"/>
    <x v="6"/>
    <s v="VANISH POWDER"/>
    <s v="R1072"/>
    <x v="193"/>
    <n v="14"/>
    <s v="RB VANISH POWDER PINK 400GR X 12 TUBE"/>
    <n v="37"/>
    <s v="RB"/>
    <s v="R1"/>
    <s v="VANISH"/>
    <s v="07"/>
    <s v="POWDER"/>
    <n v="2"/>
    <m/>
    <s v="0"/>
    <s v="PINK"/>
    <s v="01"/>
    <s v="400GR"/>
    <s v="0400"/>
    <s v="TUBE"/>
    <n v="2"/>
    <m/>
    <n v="0"/>
    <m/>
    <m/>
    <m/>
    <n v="0"/>
    <n v="12"/>
    <n v="3153793"/>
    <m/>
    <n v="40245.436249999999"/>
    <n v="482945.23499999999"/>
    <n v="44672.434237500005"/>
    <n v="536069.21085000003"/>
    <n v="43984.083333333336"/>
    <n v="527809"/>
    <n v="48822.332500000004"/>
    <n v="585867.99000000011"/>
    <n v="43984.083333333336"/>
    <n v="527809"/>
    <n v="48822.332500000004"/>
    <n v="585867.99"/>
    <n v="8.5000000000000075E-2"/>
    <n v="3738.6470833333369"/>
    <n v="8.5000000000000075E-2"/>
    <m/>
    <s v="RB VANISH POWDER PINK 400GR X 12 TUBE"/>
    <s v="Lama"/>
    <e v="#VALUE!"/>
    <s v="Aktif"/>
    <s v="IDR"/>
    <s v="31537930400"/>
    <s v="400GR"/>
    <m/>
    <m/>
    <s v="KRT"/>
    <s v="GD01"/>
    <n v="11611"/>
    <n v="11612"/>
    <m/>
    <n v="1"/>
    <m/>
  </r>
  <r>
    <s v="R1072001040020"/>
    <m/>
    <s v="VANISH PWDR PINK 12 TUBE X 400G &quot;3153793&quot;3301368&quot;"/>
    <x v="890"/>
    <n v="0"/>
    <s v="VANSHIDPINKPWD 400G TUB PELE"/>
    <x v="5"/>
    <s v="VANISH PWDR PINK 12 TUBE X 400G &quot;3153793&quot;3301368&quot;"/>
    <n v="8993560033347"/>
    <x v="6"/>
    <s v="VANISH POWDER"/>
    <s v="R1072"/>
    <x v="193"/>
    <n v="14"/>
    <s v="RB VANISH POWDER PINK 400GR X 12 TUBE"/>
    <n v="37"/>
    <s v="RB"/>
    <s v="R1"/>
    <s v="VANISH"/>
    <s v="07"/>
    <s v="POWDER"/>
    <n v="2"/>
    <m/>
    <s v="0"/>
    <s v="PINK"/>
    <s v="01"/>
    <s v="400GR"/>
    <s v="0400"/>
    <s v="TUBE"/>
    <n v="2"/>
    <m/>
    <n v="0"/>
    <m/>
    <m/>
    <m/>
    <n v="0"/>
    <n v="12"/>
    <n v="3301368"/>
    <m/>
    <n v="40245.436249999999"/>
    <n v="482945.23499999999"/>
    <n v="44672.434237500005"/>
    <n v="536069.21085000003"/>
    <n v="43984.083333333336"/>
    <n v="527809"/>
    <n v="48822.332500000004"/>
    <n v="585867.99000000011"/>
    <n v="43984.083333333336"/>
    <n v="527809"/>
    <n v="48822.332500000004"/>
    <n v="585867.99"/>
    <n v="8.5000000000000075E-2"/>
    <n v="3738.6470833333369"/>
    <n v="8.5000000000000075E-2"/>
    <m/>
    <s v="RB VANISH POWDER PINK 400GR X 12 TUBE"/>
    <s v="Lama"/>
    <e v="#VALUE!"/>
    <s v="Aktif"/>
    <s v="IDR"/>
    <s v="33013680400"/>
    <s v="400GR"/>
    <m/>
    <m/>
    <s v="KRT"/>
    <s v="GD01"/>
    <n v="11611"/>
    <n v="11612"/>
    <m/>
    <n v="1"/>
    <m/>
  </r>
  <r>
    <s v="R1072001040020"/>
    <m/>
    <s v="VANISH PWDR PINK 12 TUBE X 400G &quot;3153793&quot;3301368&quot;"/>
    <x v="891"/>
    <n v="0"/>
    <s v="Vanish Powder Tube 400g"/>
    <x v="5"/>
    <s v=""/>
    <n v="8993560033347"/>
    <x v="6"/>
    <s v="VANISH POWDER"/>
    <s v="R1072"/>
    <x v="193"/>
    <n v="14"/>
    <s v="RB VANISH POWDER PINK 400GR X 12 TUBE"/>
    <n v="37"/>
    <s v="RB"/>
    <s v="R1"/>
    <s v="VANISH"/>
    <s v="07"/>
    <s v="POWDER"/>
    <n v="2"/>
    <m/>
    <s v="0"/>
    <s v="PINK"/>
    <s v="01"/>
    <s v="400GR"/>
    <s v="0400"/>
    <s v="TUBE"/>
    <n v="2"/>
    <m/>
    <n v="0"/>
    <m/>
    <m/>
    <m/>
    <n v="0"/>
    <n v="12"/>
    <n v="3029310"/>
    <m/>
    <n v="40245.436249999999"/>
    <n v="482945.23499999999"/>
    <n v="44672.434237500005"/>
    <n v="536069.21085000003"/>
    <n v="43984.083333333336"/>
    <n v="527809"/>
    <n v="48822.332500000004"/>
    <n v="585867.99000000011"/>
    <n v="43984.083333333336"/>
    <n v="527809"/>
    <n v="48822.332500000004"/>
    <n v="585867.99"/>
    <n v="8.5000000000000075E-2"/>
    <n v="3738.6470833333369"/>
    <n v="8.5000000000000075E-2"/>
    <m/>
    <s v="RB VANISH POWDER PINK 400GR X 12 TUBE"/>
    <s v="Lama"/>
    <e v="#VALUE!"/>
    <s v="Aktif"/>
    <s v="IDR"/>
    <s v="30293100400"/>
    <s v="400GR"/>
    <m/>
    <m/>
    <s v="KRT"/>
    <s v="GD01"/>
    <n v="11611"/>
    <n v="11612"/>
    <m/>
    <n v="1"/>
    <m/>
  </r>
  <r>
    <s v="R1081001002510"/>
    <m/>
    <s v="VEET NORMAL PURE 144PCSX25GR&quot;8081929&quot;3299694VEET03"/>
    <x v="892"/>
    <n v="0"/>
    <s v="Veet 25gr Normal Lotus &amp; Jasmine"/>
    <x v="1"/>
    <s v="VEET NORMAL PURE 144PCSX25GR&quot;8081929&quot;3299694VEET03"/>
    <n v="8993560155025"/>
    <x v="0"/>
    <s v="VEET PURE"/>
    <s v="R1081"/>
    <x v="194"/>
    <n v="14"/>
    <s v="RB VEET PURE NORMAL 25GR X 144 PCS"/>
    <n v="34"/>
    <s v="RB"/>
    <s v="R1"/>
    <s v="VEET"/>
    <s v="08"/>
    <s v="PURE"/>
    <n v="1"/>
    <m/>
    <s v="0"/>
    <s v="NORMAL"/>
    <s v="01"/>
    <s v="25GR"/>
    <s v="0025"/>
    <s v="PCS"/>
    <n v="1"/>
    <m/>
    <n v="0"/>
    <m/>
    <m/>
    <m/>
    <n v="0"/>
    <n v="144"/>
    <n v="8081929"/>
    <m/>
    <n v="19620.637291666666"/>
    <n v="2825371.77"/>
    <n v="21778.90739375"/>
    <n v="3136162.6647000001"/>
    <n v="21443.319444444445"/>
    <n v="3087838"/>
    <n v="23802.084583333337"/>
    <n v="3427500.18"/>
    <n v="21443.319444444445"/>
    <n v="3087838"/>
    <n v="23802.084583333337"/>
    <n v="3427500.1800000006"/>
    <n v="8.5000000000000062E-2"/>
    <n v="1822.6821527777793"/>
    <n v="8.5000000000000062E-2"/>
    <m/>
    <s v="RB VEET PURE NORMAL 25GR X 144 PCS"/>
    <s v="Lama"/>
    <e v="#VALUE!"/>
    <s v="Aktif"/>
    <s v="IDR"/>
    <s v="80819290025"/>
    <s v="25GR"/>
    <m/>
    <m/>
    <s v="KRT"/>
    <s v="GD01"/>
    <n v="11611"/>
    <n v="11612"/>
    <m/>
    <n v="1"/>
    <m/>
  </r>
  <r>
    <s v="R1081001002510"/>
    <m/>
    <s v="VEET NORMAL PURE 144PCSX25GR&quot;8081929&quot;3299694VEET03"/>
    <x v="893"/>
    <n v="0"/>
    <s v="Veet 25gr Normal"/>
    <x v="1"/>
    <s v=""/>
    <n v="8993560155025"/>
    <x v="0"/>
    <s v="VEET PURE"/>
    <s v="R1081"/>
    <x v="194"/>
    <n v="14"/>
    <s v="RB VEET PURE NORMAL 25GR X 144 PCS"/>
    <n v="34"/>
    <s v="RB"/>
    <s v="R1"/>
    <s v="VEET"/>
    <s v="08"/>
    <s v="PURE"/>
    <n v="1"/>
    <m/>
    <s v="0"/>
    <s v="NORMAL"/>
    <s v="01"/>
    <s v="25GR"/>
    <s v="0025"/>
    <s v="PCS"/>
    <n v="1"/>
    <m/>
    <n v="0"/>
    <m/>
    <m/>
    <m/>
    <n v="0"/>
    <n v="144"/>
    <n v="304157"/>
    <m/>
    <n v="19620.637291666666"/>
    <n v="2825371.77"/>
    <n v="21778.90739375"/>
    <n v="3136162.6647000001"/>
    <n v="21443.319444444445"/>
    <n v="3087838"/>
    <n v="23802.084583333337"/>
    <n v="3427500.18"/>
    <n v="21443.319444444445"/>
    <n v="3087838"/>
    <n v="23802.084583333337"/>
    <n v="3427500.1800000006"/>
    <n v="8.5000000000000062E-2"/>
    <n v="1822.6821527777793"/>
    <n v="8.5000000000000062E-2"/>
    <m/>
    <s v="RB VEET PURE NORMAL 25GR X 144 PCS"/>
    <s v="Lama"/>
    <e v="#VALUE!"/>
    <s v="Aktif"/>
    <s v="IDR"/>
    <s v="3041570025"/>
    <s v="25GR"/>
    <m/>
    <m/>
    <s v="KRT"/>
    <s v="GD01"/>
    <n v="11611"/>
    <n v="11612"/>
    <m/>
    <n v="1"/>
    <m/>
  </r>
  <r>
    <s v="R1081001002510"/>
    <m/>
    <s v="VEET NORMAL PURE 144PCSX25GR&quot;8081929&quot;3299694VEET03"/>
    <x v="894"/>
    <n v="0"/>
    <s v="VEETIDNORMAL 25GX144 ZULIA"/>
    <x v="1"/>
    <s v=""/>
    <n v="8993560155025"/>
    <x v="0"/>
    <s v="VEET PURE"/>
    <s v="R1081"/>
    <x v="194"/>
    <n v="14"/>
    <s v="RB VEET PURE NORMAL 25GR X 144 PCS"/>
    <n v="34"/>
    <s v="RB"/>
    <s v="R1"/>
    <s v="VEET"/>
    <s v="08"/>
    <s v="PURE"/>
    <n v="1"/>
    <m/>
    <s v="0"/>
    <s v="NORMAL"/>
    <s v="01"/>
    <s v="25GR"/>
    <s v="0025"/>
    <s v="PCS"/>
    <n v="1"/>
    <m/>
    <n v="0"/>
    <m/>
    <m/>
    <m/>
    <n v="0"/>
    <n v="144"/>
    <n v="3299694"/>
    <m/>
    <n v="19620.637291666666"/>
    <n v="2825371.77"/>
    <n v="21778.90739375"/>
    <n v="3136162.6647000001"/>
    <n v="21443.319444444445"/>
    <n v="3087838"/>
    <n v="23802.084583333337"/>
    <n v="3427500.18"/>
    <n v="21443.319444444445"/>
    <n v="3087838"/>
    <n v="23802.084583333337"/>
    <n v="3427500.1800000006"/>
    <n v="8.5000000000000062E-2"/>
    <n v="1822.6821527777793"/>
    <n v="8.5000000000000062E-2"/>
    <d v="2026-02-04T00:00:00"/>
    <s v="RB VEET PURE NORMAL 25GR X 144 PCS"/>
    <s v="Lama"/>
    <e v="#VALUE!"/>
    <s v="Aktif"/>
    <s v="IDR"/>
    <s v="32996940025"/>
    <s v="25GR"/>
    <m/>
    <m/>
    <s v="KRT"/>
    <s v="GD01"/>
    <n v="11611"/>
    <n v="11612"/>
    <m/>
    <n v="1"/>
    <s v="FORISA NUSAPERSADA, PT"/>
  </r>
  <r>
    <s v="R1081001006010"/>
    <m/>
    <s v="VEET NORMAL PURE 144PCS X 60GR&quot;3299695&quot;VEET04"/>
    <x v="895"/>
    <n v="0"/>
    <s v="VEETIDNORMAL 60GX144 ZULIA"/>
    <x v="1"/>
    <s v="VEET NORMAL PURE 144PCS X 60GR&quot;3299695&quot;VEET04"/>
    <n v="8993560155056"/>
    <x v="0"/>
    <s v="VEET PURE"/>
    <s v="R1081"/>
    <x v="195"/>
    <n v="14"/>
    <s v="RB VEET PURE NORMAL 60GR X 144 PCS"/>
    <n v="34"/>
    <s v="RB"/>
    <s v="R1"/>
    <s v="VEET"/>
    <s v="08"/>
    <s v="PURE"/>
    <n v="1"/>
    <m/>
    <s v="0"/>
    <s v="NORMAL"/>
    <s v="01"/>
    <s v="60GR"/>
    <s v="0060"/>
    <s v="PCS"/>
    <n v="1"/>
    <m/>
    <n v="0"/>
    <m/>
    <m/>
    <m/>
    <n v="0"/>
    <n v="144"/>
    <n v="3299695"/>
    <m/>
    <n v="39322.080520833333"/>
    <n v="5662379.5949999997"/>
    <n v="43647.509378125003"/>
    <n v="6285241.3504500007"/>
    <n v="42974.951388888891"/>
    <n v="6188393"/>
    <n v="47702.19604166667"/>
    <n v="6869116.2300000004"/>
    <n v="42974.951388888891"/>
    <n v="6188393"/>
    <n v="47702.19604166667"/>
    <n v="6869116.2300000004"/>
    <n v="8.5000000000000034E-2"/>
    <n v="3652.8708680555574"/>
    <n v="8.5000000000000034E-2"/>
    <m/>
    <s v="RB VEET PURE NORMAL 60GR X 144 PCS"/>
    <s v="Lama"/>
    <e v="#VALUE!"/>
    <s v="Aktif"/>
    <s v="IDR"/>
    <s v="32996950060"/>
    <s v="60GR"/>
    <m/>
    <m/>
    <s v="KRT"/>
    <s v="GD01"/>
    <n v="11611"/>
    <n v="11612"/>
    <m/>
    <n v="1"/>
    <m/>
  </r>
  <r>
    <s v="R1081001006010"/>
    <m/>
    <s v="VEET NORMAL PURE 144PCS X 60GR&quot;3299695&quot;VEET04"/>
    <x v="896"/>
    <n v="0"/>
    <s v="Veet 60gr Normal"/>
    <x v="1"/>
    <s v=""/>
    <n v="8993560155056"/>
    <x v="0"/>
    <s v="VEET PURE"/>
    <s v="R1081"/>
    <x v="195"/>
    <n v="14"/>
    <s v="RB VEET PURE NORMAL 60GR X 144 PCS"/>
    <n v="34"/>
    <s v="RB"/>
    <s v="R1"/>
    <s v="VEET"/>
    <s v="08"/>
    <s v="PURE"/>
    <n v="1"/>
    <m/>
    <s v="0"/>
    <s v="NORMAL"/>
    <s v="01"/>
    <s v="60GR"/>
    <s v="0060"/>
    <s v="PCS"/>
    <n v="1"/>
    <m/>
    <n v="0"/>
    <m/>
    <m/>
    <m/>
    <n v="0"/>
    <n v="144"/>
    <n v="304095"/>
    <m/>
    <n v="39322.080520833333"/>
    <n v="5662379.5949999997"/>
    <n v="43647.509378125003"/>
    <n v="6285241.3504500007"/>
    <n v="42974.951388888891"/>
    <n v="6188393"/>
    <n v="47702.19604166667"/>
    <n v="6869116.2300000004"/>
    <n v="42974.951388888891"/>
    <n v="6188393"/>
    <n v="47702.19604166667"/>
    <n v="6869116.2300000004"/>
    <n v="8.5000000000000034E-2"/>
    <n v="3652.8708680555574"/>
    <n v="8.5000000000000034E-2"/>
    <m/>
    <s v="RB VEET PURE NORMAL 60GR X 144 PCS"/>
    <s v="Lama"/>
    <e v="#VALUE!"/>
    <s v="Aktif"/>
    <s v="IDR"/>
    <s v="3040950060"/>
    <s v="60GR"/>
    <m/>
    <m/>
    <s v="KRT"/>
    <s v="GD01"/>
    <n v="11611"/>
    <n v="11612"/>
    <m/>
    <n v="1"/>
    <m/>
  </r>
  <r>
    <s v="R1081001006010"/>
    <m/>
    <s v="VEET NORMAL PURE 144PCS X 60GR&quot;3299695&quot;VEET04"/>
    <x v="897"/>
    <n v="0"/>
    <s v="Veet 60gr Normal Lotus &amp; Jasmine"/>
    <x v="1"/>
    <s v=""/>
    <n v="8993560155056"/>
    <x v="0"/>
    <s v="VEET PURE"/>
    <s v="R1081"/>
    <x v="195"/>
    <n v="14"/>
    <s v="RB VEET PURE NORMAL 60GR X 144 PCS"/>
    <n v="34"/>
    <s v="RB"/>
    <s v="R1"/>
    <s v="VEET"/>
    <s v="08"/>
    <s v="PURE"/>
    <n v="1"/>
    <m/>
    <s v="0"/>
    <s v="NORMAL"/>
    <s v="01"/>
    <s v="60GR"/>
    <s v="0060"/>
    <s v="PCS"/>
    <n v="1"/>
    <m/>
    <n v="0"/>
    <m/>
    <m/>
    <m/>
    <n v="0"/>
    <n v="144"/>
    <n v="8081935"/>
    <m/>
    <n v="39322.080520833333"/>
    <n v="5662379.5949999997"/>
    <n v="43647.509378125003"/>
    <n v="6285241.3504500007"/>
    <n v="42974.951388888891"/>
    <n v="6188393"/>
    <n v="47702.19604166667"/>
    <n v="6869116.2300000004"/>
    <n v="42974.951388888891"/>
    <n v="6188393"/>
    <n v="47702.19604166667"/>
    <n v="6869116.2300000004"/>
    <n v="8.5000000000000034E-2"/>
    <n v="3652.8708680555574"/>
    <n v="8.5000000000000034E-2"/>
    <m/>
    <s v="RB VEET PURE NORMAL 60GR X 144 PCS"/>
    <s v="Lama"/>
    <e v="#VALUE!"/>
    <s v="Aktif"/>
    <s v="IDR"/>
    <s v="80819350060"/>
    <s v="60GR"/>
    <m/>
    <m/>
    <s v="KRT"/>
    <s v="GD01"/>
    <n v="11611"/>
    <n v="11612"/>
    <m/>
    <n v="1"/>
    <m/>
  </r>
  <r>
    <s v="R1081002002510"/>
    <m/>
    <s v="VEET SENSITIF PURE 144PCS X 25GR&quot;3299677&quot;VEET06"/>
    <x v="898"/>
    <n v="0"/>
    <s v="VEETIDSENSI 25GX144 ZULIA"/>
    <x v="1"/>
    <s v="VEET SENSITIF PURE 144PCS X 25GR&quot;3299677&quot;VEET06"/>
    <n v="8993560155018"/>
    <x v="0"/>
    <s v="VEET PURE"/>
    <s v="R1081"/>
    <x v="196"/>
    <n v="14"/>
    <s v="RB VEET PURE SENSITIVE 25GR X 144 PCS"/>
    <n v="37"/>
    <s v="RB"/>
    <s v="R1"/>
    <s v="VEET"/>
    <s v="08"/>
    <s v="PURE"/>
    <n v="1"/>
    <m/>
    <s v="0"/>
    <s v="SENSITIVE"/>
    <s v="02"/>
    <s v="25GR"/>
    <s v="0025"/>
    <s v="PCS"/>
    <n v="1"/>
    <m/>
    <n v="0"/>
    <m/>
    <m/>
    <m/>
    <n v="0"/>
    <n v="144"/>
    <n v="3299677"/>
    <m/>
    <n v="19620.637291666666"/>
    <n v="2825371.77"/>
    <n v="21778.90739375"/>
    <n v="3136162.6647000001"/>
    <n v="21443.319444444445"/>
    <n v="3087838"/>
    <n v="23802.084583333337"/>
    <n v="3427500.18"/>
    <n v="21443.319444444445"/>
    <n v="3087838"/>
    <n v="23802.084583333337"/>
    <n v="3427500.1800000006"/>
    <n v="8.5000000000000062E-2"/>
    <n v="1822.6821527777793"/>
    <n v="8.5000000000000062E-2"/>
    <d v="2026-02-04T00:00:00"/>
    <s v="RB VEET PURE SENSITIVE 25GR X 144 PCS"/>
    <s v="Lama"/>
    <e v="#VALUE!"/>
    <s v="Aktif"/>
    <s v="IDR"/>
    <s v="32996770025"/>
    <s v="25GR"/>
    <m/>
    <m/>
    <s v="KRT"/>
    <s v="GD01"/>
    <n v="11611"/>
    <n v="11612"/>
    <m/>
    <n v="1"/>
    <s v="FORISA NUSAPERSADA, PT"/>
  </r>
  <r>
    <s v="R1081002002510"/>
    <m/>
    <s v="VEET SENSITIF PURE 144PCS X 25GR&quot;3299677&quot;VEET06"/>
    <x v="899"/>
    <n v="0"/>
    <s v="Veet 25gr Sensitive Aloevera &amp; Vit. E"/>
    <x v="1"/>
    <s v=""/>
    <n v="8993560155018"/>
    <x v="0"/>
    <s v="VEET PURE"/>
    <s v="R1081"/>
    <x v="196"/>
    <n v="14"/>
    <s v="RB VEET PURE SENSITIVE 25GR X 144 PCS"/>
    <n v="37"/>
    <s v="RB"/>
    <s v="R1"/>
    <s v="VEET"/>
    <s v="08"/>
    <s v="PURE"/>
    <n v="1"/>
    <m/>
    <s v="0"/>
    <s v="SENSITIVE"/>
    <s v="02"/>
    <s v="25GR"/>
    <s v="0025"/>
    <s v="PCS"/>
    <n v="1"/>
    <m/>
    <n v="0"/>
    <m/>
    <m/>
    <m/>
    <n v="0"/>
    <n v="144"/>
    <n v="8081923"/>
    <m/>
    <n v="19620.637291666666"/>
    <n v="2825371.77"/>
    <n v="21778.90739375"/>
    <n v="3136162.6647000001"/>
    <n v="21443.319444444445"/>
    <n v="3087838"/>
    <n v="23802.084583333337"/>
    <n v="3427500.18"/>
    <n v="21443.319444444445"/>
    <n v="3087838"/>
    <n v="23802.084583333337"/>
    <n v="3427500.1800000006"/>
    <n v="8.5000000000000062E-2"/>
    <n v="1822.6821527777793"/>
    <n v="8.5000000000000062E-2"/>
    <d v="2026-02-04T00:00:00"/>
    <s v="RB VEET PURE SENSITIVE 25GR X 144 PCS"/>
    <s v="Lama"/>
    <e v="#VALUE!"/>
    <s v="Aktif"/>
    <s v="IDR"/>
    <s v="80819230025"/>
    <s v="25GR"/>
    <m/>
    <m/>
    <s v="KRT"/>
    <s v="GD01"/>
    <n v="11611"/>
    <n v="11612"/>
    <m/>
    <n v="1"/>
    <s v="FORISA NUSAPERSADA, PT"/>
  </r>
  <r>
    <s v="R10810020060101"/>
    <n v="1"/>
    <s v="VEET,ID,SENSI 60GX144 ZULIA"/>
    <x v="900"/>
    <n v="0"/>
    <s v="VEET,ID,SENSI 60GX144 ZULIA"/>
    <x v="1"/>
    <s v="VEET,ID,SENSITIVE 60GR"/>
    <m/>
    <x v="0"/>
    <s v="VEET PURE"/>
    <s v="R1081"/>
    <x v="197"/>
    <n v="14"/>
    <s v="RB VEET PURE SENSITIVE 60GR X 144 PCS"/>
    <n v="37"/>
    <s v="RB"/>
    <s v="R1"/>
    <s v="VEET"/>
    <s v="08"/>
    <s v="PURE"/>
    <n v="1"/>
    <m/>
    <s v="0"/>
    <s v="SENSITIVE"/>
    <s v="02"/>
    <s v="60GR"/>
    <s v="0060"/>
    <s v="PCS"/>
    <n v="1"/>
    <m/>
    <n v="0"/>
    <m/>
    <m/>
    <m/>
    <n v="0"/>
    <n v="144"/>
    <n v="3329228"/>
    <m/>
    <n v="0"/>
    <n v="0"/>
    <n v="0"/>
    <n v="0"/>
    <m/>
    <n v="0"/>
    <n v="0"/>
    <n v="0"/>
    <m/>
    <n v="0"/>
    <n v="0"/>
    <n v="0"/>
    <e v="#DIV/0!"/>
    <n v="0"/>
    <e v="#DIV/0!"/>
    <m/>
    <n v="0"/>
    <s v="Lama"/>
    <s v="Sama"/>
    <m/>
    <s v="IDR"/>
    <s v="33292280060"/>
    <s v="60GR"/>
    <m/>
    <m/>
    <s v="KRT"/>
    <s v="GD01"/>
    <n v="11611"/>
    <n v="11612"/>
    <m/>
    <n v="1"/>
    <m/>
  </r>
  <r>
    <s v="R1091001045010"/>
    <m/>
    <m/>
    <x v="901"/>
    <n v="20010010100010"/>
    <m/>
    <x v="5"/>
    <s v="LAUNDRY SNTZR F.FRESH 12PCH X 450ML&quot;3169674&quot;DLS01"/>
    <m/>
    <x v="2"/>
    <s v="LAUNDRY DISINFECTANT"/>
    <s v="R1091"/>
    <x v="198"/>
    <n v="14"/>
    <s v="RB LAUNDRY DISINFECTANT FLORAL FRESH 450ML X 12 PCH"/>
    <n v="51"/>
    <s v="RB"/>
    <s v="R1"/>
    <s v="LAUNDRY"/>
    <s v="09"/>
    <s v="DISINFECTANT"/>
    <n v="1"/>
    <m/>
    <s v="0"/>
    <s v="FLORAL FRESH"/>
    <s v="01"/>
    <s v="450ML"/>
    <s v="0450"/>
    <s v="PCH"/>
    <n v="1"/>
    <m/>
    <n v="0"/>
    <m/>
    <m/>
    <m/>
    <n v="0"/>
    <n v="12"/>
    <n v="3169674"/>
    <m/>
    <n v="22681.437849999998"/>
    <n v="272177.25419999997"/>
    <n v="25176.396013500002"/>
    <n v="302116.75216199999"/>
    <n v="24788.456666666665"/>
    <n v="297461.48"/>
    <n v="27515.186900000001"/>
    <n v="330182.24280000001"/>
    <m/>
    <n v="0"/>
    <n v="0"/>
    <n v="0"/>
    <n v="8.5000000000000006E-2"/>
    <n v="-22681.437849999998"/>
    <e v="#DIV/0!"/>
    <m/>
    <s v="RB LAUNDRY DISINFECTANT FLORAL FRESH 450ML X 12 PCH"/>
    <s v="Lama"/>
    <e v="#VALUE!"/>
    <s v="Aktif"/>
    <s v="IDR"/>
    <s v="31696740450"/>
    <s v="450ML"/>
    <m/>
    <m/>
    <s v="KRT"/>
    <s v="GD01"/>
    <n v="11611"/>
    <n v="11612"/>
    <m/>
    <n v="1"/>
    <m/>
  </r>
  <r>
    <s v="R1100000003010"/>
    <m/>
    <m/>
    <x v="902"/>
    <n v="20010010100010"/>
    <m/>
    <x v="14"/>
    <s v="MPC WIPES LEMON 9PCS X 30'S&quot;3185070&quot;DMW02"/>
    <m/>
    <x v="0"/>
    <s v="MULTI PURPOSE CLEANER"/>
    <s v="R1100"/>
    <x v="199"/>
    <n v="14"/>
    <s v="RB MULTI PURPOSE CLEANER LEMON 30S X 9 PCS"/>
    <n v="42"/>
    <s v="RB"/>
    <s v="R1"/>
    <s v="MULTI PURPOSE CLEANER"/>
    <s v="10"/>
    <m/>
    <n v="0"/>
    <m/>
    <s v="0"/>
    <s v="LEMON"/>
    <s v="00"/>
    <s v="30S"/>
    <s v="0030"/>
    <s v="PCS"/>
    <n v="1"/>
    <m/>
    <n v="0"/>
    <m/>
    <m/>
    <m/>
    <n v="0"/>
    <n v="9"/>
    <n v="3185070"/>
    <m/>
    <n v="23753.639933333332"/>
    <n v="213782.75939999998"/>
    <n v="26366.540326000002"/>
    <n v="237298.862934"/>
    <n v="25960.26222222222"/>
    <n v="233642.36"/>
    <n v="28815.891066666667"/>
    <n v="259343.0196"/>
    <m/>
    <n v="0"/>
    <n v="0"/>
    <n v="0"/>
    <n v="8.4999999999999964E-2"/>
    <n v="-23753.639933333332"/>
    <e v="#DIV/0!"/>
    <m/>
    <s v="RB MULTI PURPOSE CLEANER APPLE 30S X 9 PCS"/>
    <s v="Lama"/>
    <e v="#VALUE!"/>
    <s v="Aktif"/>
    <s v="IDR"/>
    <s v="31850700030"/>
    <s v="30S"/>
    <m/>
    <m/>
    <s v="KRT"/>
    <s v="GD01"/>
    <n v="11611"/>
    <n v="11612"/>
    <m/>
    <n v="1"/>
    <m/>
  </r>
  <r>
    <s v="R1100000003010"/>
    <m/>
    <m/>
    <x v="903"/>
    <n v="20010010100010"/>
    <m/>
    <x v="14"/>
    <s v="MPC WIPES APPLE 9PCS X 30'S&quot;3185069&quot;DMW01"/>
    <m/>
    <x v="0"/>
    <s v="MULTI PURPOSE CLEANER"/>
    <s v="R1100"/>
    <x v="199"/>
    <n v="14"/>
    <s v="RB MULTI PURPOSE CLEANER APPLE 30S X 9 PCS"/>
    <n v="42"/>
    <s v="RB"/>
    <s v="R1"/>
    <s v="MULTI PURPOSE CLEANER"/>
    <s v="10"/>
    <m/>
    <n v="0"/>
    <m/>
    <s v="0"/>
    <s v="APPLE"/>
    <s v="00"/>
    <s v="30S"/>
    <s v="0030"/>
    <s v="PCS"/>
    <n v="1"/>
    <m/>
    <n v="0"/>
    <m/>
    <m/>
    <m/>
    <n v="0"/>
    <n v="9"/>
    <n v="3185069"/>
    <m/>
    <n v="23753.639933333332"/>
    <n v="213782.75939999998"/>
    <n v="26366.540326000002"/>
    <n v="237298.862934"/>
    <n v="25960.26222222222"/>
    <n v="233642.36"/>
    <n v="28815.891066666667"/>
    <n v="259343.0196"/>
    <m/>
    <n v="0"/>
    <n v="0"/>
    <n v="0"/>
    <n v="8.4999999999999964E-2"/>
    <n v="-23753.639933333332"/>
    <e v="#DIV/0!"/>
    <m/>
    <s v="RB MULTI PURPOSE CLEANER APPLE 30S X 9 PCS"/>
    <s v="Lama"/>
    <e v="#VALUE!"/>
    <s v="Aktif"/>
    <s v="IDR"/>
    <s v="31850690030"/>
    <s v="30S"/>
    <m/>
    <m/>
    <s v="KRT"/>
    <s v="GD01"/>
    <n v="11611"/>
    <n v="11612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4695-B7DF-462E-A6D7-CC66F0EF0DE4}" name="PivotTable1" cacheId="1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E909" firstHeaderRow="1" firstDataRow="1" firstDataCol="4"/>
  <pivotFields count="71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45">
        <item m="1" x="1553"/>
        <item m="1" x="1600"/>
        <item m="1" x="1625"/>
        <item m="1" x="1648"/>
        <item m="1" x="1658"/>
        <item m="1" x="1672"/>
        <item m="1" x="1692"/>
        <item m="1" x="1704"/>
        <item m="1" x="1729"/>
        <item m="1" x="1770"/>
        <item m="1" x="1789"/>
        <item m="1" x="1811"/>
        <item m="1" x="1842"/>
        <item m="1" x="1853"/>
        <item m="1" x="1867"/>
        <item m="1" x="1921"/>
        <item m="1" x="1928"/>
        <item m="1" x="1935"/>
        <item m="1" x="1940"/>
        <item m="1" x="1961"/>
        <item m="1" x="1967"/>
        <item m="1" x="1977"/>
        <item m="1" x="1982"/>
        <item m="1" x="1993"/>
        <item m="1" x="2038"/>
        <item m="1" x="2044"/>
        <item m="1" x="911"/>
        <item m="1" x="922"/>
        <item m="1" x="930"/>
        <item m="1" x="1055"/>
        <item m="1" x="1061"/>
        <item m="1" x="1068"/>
        <item m="1" x="1087"/>
        <item m="1" x="1044"/>
        <item m="1" x="1052"/>
        <item m="1" x="1083"/>
        <item m="1" x="1125"/>
        <item m="1" x="1130"/>
        <item m="1" x="1854"/>
        <item m="1" x="1868"/>
        <item m="1" x="1888"/>
        <item m="1" x="1900"/>
        <item m="1" x="1047"/>
        <item m="1" x="1185"/>
        <item m="1" x="1196"/>
        <item m="1" x="1201"/>
        <item m="1" x="1211"/>
        <item m="1" x="1218"/>
        <item m="1" x="1229"/>
        <item m="1" x="1236"/>
        <item m="1" x="1247"/>
        <item m="1" x="1188"/>
        <item m="1" x="1348"/>
        <item m="1" x="1391"/>
        <item m="1" x="1410"/>
        <item m="1" x="1499"/>
        <item m="1" x="1507"/>
        <item m="1" x="1519"/>
        <item m="1" x="1522"/>
        <item m="1" x="1543"/>
        <item m="1" x="1552"/>
        <item m="1" x="1558"/>
        <item m="1" x="1561"/>
        <item m="1" x="1569"/>
        <item m="1" x="1572"/>
        <item m="1" x="1576"/>
        <item m="1" x="1588"/>
        <item m="1" x="1598"/>
        <item m="1" x="1608"/>
        <item m="1" x="1616"/>
        <item m="1" x="1617"/>
        <item m="1" x="1623"/>
        <item m="1" x="1630"/>
        <item m="1" x="1634"/>
        <item m="1" x="1639"/>
        <item m="1" x="1644"/>
        <item m="1" x="1657"/>
        <item m="1" x="1670"/>
        <item m="1" x="1675"/>
        <item m="1" x="1681"/>
        <item m="1" x="1687"/>
        <item m="1" x="1691"/>
        <item m="1" x="1695"/>
        <item m="1" x="1703"/>
        <item m="1" x="1710"/>
        <item m="1" x="1716"/>
        <item m="1" x="1728"/>
        <item m="1" x="1758"/>
        <item m="1" x="1766"/>
        <item m="1" x="1785"/>
        <item m="1" x="1797"/>
        <item m="1" x="1804"/>
        <item m="1" x="1806"/>
        <item m="1" x="1836"/>
        <item m="1" x="1841"/>
        <item m="1" x="1848"/>
        <item m="1" x="1859"/>
        <item m="1" x="1886"/>
        <item m="1" x="1907"/>
        <item m="1" x="1915"/>
        <item m="1" x="1920"/>
        <item m="1" x="1923"/>
        <item m="1" x="1927"/>
        <item m="1" x="1931"/>
        <item m="1" x="1948"/>
        <item m="1" x="1950"/>
        <item m="1" x="1951"/>
        <item m="1" x="1030"/>
        <item m="1" x="1035"/>
        <item m="1" x="1046"/>
        <item m="1" x="1049"/>
        <item m="1" x="1123"/>
        <item m="1" x="1127"/>
        <item m="1" x="1259"/>
        <item m="1" x="1264"/>
        <item m="1" x="1764"/>
        <item m="1" x="1773"/>
        <item m="1" x="1824"/>
        <item m="1" x="1845"/>
        <item m="1" x="1851"/>
        <item m="1" x="1864"/>
        <item m="1" x="1726"/>
        <item m="1" x="1737"/>
        <item m="1" x="1744"/>
        <item m="1" x="1748"/>
        <item m="1" x="1763"/>
        <item m="1" x="1771"/>
        <item m="1" x="1777"/>
        <item m="1" x="1788"/>
        <item m="1" x="1808"/>
        <item m="1" x="1822"/>
        <item m="1" x="1828"/>
        <item m="1" x="1863"/>
        <item m="1" x="1306"/>
        <item m="1" x="1311"/>
        <item m="1" x="1312"/>
        <item m="1" x="1314"/>
        <item m="1" x="1316"/>
        <item m="1" x="1318"/>
        <item m="1" x="1323"/>
        <item m="1" x="1325"/>
        <item m="1" x="1332"/>
        <item m="1" x="1334"/>
        <item m="1" x="1336"/>
        <item m="1" x="1337"/>
        <item m="1" x="1002"/>
        <item m="1" x="1008"/>
        <item m="1" x="1016"/>
        <item m="1" x="1023"/>
        <item m="1" x="1137"/>
        <item m="1" x="1142"/>
        <item m="1" x="1143"/>
        <item m="1" x="1152"/>
        <item m="1" x="1156"/>
        <item m="1" x="1372"/>
        <item m="1" x="1377"/>
        <item m="1" x="1379"/>
        <item m="1" x="1382"/>
        <item m="1" x="1383"/>
        <item m="1" x="1385"/>
        <item m="1" x="1388"/>
        <item m="1" x="1390"/>
        <item m="1" x="1397"/>
        <item m="1" x="1414"/>
        <item m="1" x="1417"/>
        <item m="1" x="1422"/>
        <item m="1" x="1425"/>
        <item m="1" x="1432"/>
        <item m="1" x="1435"/>
        <item m="1" x="1440"/>
        <item m="1" x="1445"/>
        <item m="1" x="1446"/>
        <item m="1" x="1450"/>
        <item m="1" x="1454"/>
        <item m="1" x="1455"/>
        <item m="1" x="1459"/>
        <item m="1" x="1464"/>
        <item m="1" x="1466"/>
        <item m="1" x="1988"/>
        <item m="1" x="1994"/>
        <item m="1" x="1999"/>
        <item m="1" x="1591"/>
        <item m="1" x="1593"/>
        <item m="1" x="1595"/>
        <item m="1" x="1597"/>
        <item m="1" x="1601"/>
        <item m="1" x="1603"/>
        <item m="1" x="1650"/>
        <item m="1" x="1655"/>
        <item m="1" x="1661"/>
        <item m="1" x="1662"/>
        <item m="1" x="1665"/>
        <item m="1" x="1669"/>
        <item m="1" x="1706"/>
        <item m="1" x="1712"/>
        <item m="1" x="1717"/>
        <item m="1" x="1722"/>
        <item m="1" x="1727"/>
        <item m="1" x="1488"/>
        <item m="1" x="1491"/>
        <item m="1" x="1493"/>
        <item m="1" x="1495"/>
        <item m="1" x="1498"/>
        <item m="1" x="1500"/>
        <item m="1" x="1165"/>
        <item m="1" x="1171"/>
        <item m="1" x="1912"/>
        <item m="1" x="1472"/>
        <item m="1" x="1401"/>
        <item m="1" x="1181"/>
        <item m="1" x="1120"/>
        <item m="1" x="1786"/>
        <item m="1" x="1187"/>
        <item m="1" x="1014"/>
        <item m="1" x="1169"/>
        <item m="1" x="1220"/>
        <item m="1" x="1182"/>
        <item m="1" x="1095"/>
        <item m="1" x="1200"/>
        <item m="1" x="1112"/>
        <item m="1" x="1157"/>
        <item m="1" x="1017"/>
        <item m="1" x="1073"/>
        <item m="1" x="1223"/>
        <item m="1" x="1980"/>
        <item m="1" x="1381"/>
        <item m="1" x="1976"/>
        <item m="1" x="1178"/>
        <item m="1" x="1730"/>
        <item m="1" x="1270"/>
        <item m="1" x="2023"/>
        <item m="1" x="1559"/>
        <item m="1" x="1884"/>
        <item m="1" x="1402"/>
        <item m="1" x="997"/>
        <item m="1" x="1705"/>
        <item m="1" x="1262"/>
        <item m="1" x="2011"/>
        <item m="1" x="1424"/>
        <item m="1" x="1532"/>
        <item m="1" x="1396"/>
        <item m="1" x="994"/>
        <item m="1" x="1701"/>
        <item m="1" x="1820"/>
        <item m="1" x="1077"/>
        <item m="1" x="2027"/>
        <item m="1" x="1463"/>
        <item m="1" x="1816"/>
        <item m="1" x="1680"/>
        <item m="1" x="1698"/>
        <item m="1" x="1678"/>
        <item m="1" x="1721"/>
        <item m="1" x="1917"/>
        <item m="1" x="1276"/>
        <item m="1" x="1441"/>
        <item m="1" x="995"/>
        <item m="1" x="2002"/>
        <item m="1" x="1376"/>
        <item m="1" x="1060"/>
        <item sd="0" m="1" x="1751"/>
        <item m="1" x="1405"/>
        <item m="1" x="1545"/>
        <item m="1" x="1408"/>
        <item m="1" x="1398"/>
        <item m="1" x="1968"/>
        <item m="1" x="1092"/>
        <item m="1" x="1251"/>
        <item m="1" x="1718"/>
        <item m="1" x="1870"/>
        <item m="1" x="1563"/>
        <item m="1" x="1891"/>
        <item m="1" x="1413"/>
        <item m="1" x="1518"/>
        <item m="1" x="1086"/>
        <item m="1" x="1827"/>
        <item m="1" x="1531"/>
        <item m="1" x="1100"/>
        <item m="1" x="1847"/>
        <item m="1" x="2000"/>
        <item m="1" x="1352"/>
        <item m="1" x="960"/>
        <item m="1" x="1649"/>
        <item m="1" x="1033"/>
        <item m="1" x="1866"/>
        <item m="1" x="1844"/>
        <item m="1" x="982"/>
        <item m="1" x="1365"/>
        <item m="1" x="1686"/>
        <item m="1" x="1997"/>
        <item m="1" x="1225"/>
        <item m="1" x="1874"/>
        <item m="1" x="1443"/>
        <item m="1" x="984"/>
        <item m="1" x="1384"/>
        <item m="1" x="1116"/>
        <item m="1" x="2013"/>
        <item m="1" x="1135"/>
        <item m="1" x="1214"/>
        <item m="1" x="1893"/>
        <item m="1" x="1497"/>
        <item m="1" x="1461"/>
        <item m="1" x="1412"/>
        <item m="1" x="1113"/>
        <item m="1" x="1793"/>
        <item m="1" x="1271"/>
        <item m="1" x="1403"/>
        <item m="1" x="1656"/>
        <item m="1" x="1321"/>
        <item m="1" x="998"/>
        <item m="1" x="1731"/>
        <item m="1" x="2025"/>
        <item m="1" x="1051"/>
        <item m="1" x="1194"/>
        <item m="1" x="1297"/>
        <item m="1" x="1473"/>
        <item m="1" x="1830"/>
        <item m="1" x="1527"/>
        <item m="1" x="1991"/>
        <item m="1" x="1902"/>
        <item m="1" x="1708"/>
        <item m="1" x="1144"/>
        <item m="1" x="1885"/>
        <item m="1" x="1775"/>
        <item m="1" x="1199"/>
        <item m="1" x="1809"/>
        <item m="1" x="1602"/>
        <item m="1" x="1302"/>
        <item m="1" x="918"/>
        <item m="1" x="1594"/>
        <item m="1" x="1724"/>
        <item m="1" x="1878"/>
        <item m="1" x="1118"/>
        <item m="1" x="1090"/>
        <item m="1" x="1222"/>
        <item m="1" x="1462"/>
        <item m="1" x="1873"/>
        <item m="1" x="989"/>
        <item m="1" x="1932"/>
        <item m="1" x="1971"/>
        <item m="1" x="999"/>
        <item m="1" x="1711"/>
        <item m="1" x="1265"/>
        <item m="1" x="1689"/>
        <item m="1" x="1248"/>
        <item m="1" x="1998"/>
        <item m="1" x="1855"/>
        <item m="1" x="991"/>
        <item m="1" x="977"/>
        <item m="1" x="1835"/>
        <item m="1" x="2017"/>
        <item m="1" x="1720"/>
        <item m="1" x="1230"/>
        <item m="1" x="1006"/>
        <item m="1" x="1122"/>
        <item m="1" x="1434"/>
        <item m="1" x="1193"/>
        <item m="1" x="2019"/>
        <item m="1" x="1393"/>
        <item m="1" x="1787"/>
        <item m="1" x="1908"/>
        <item m="1" x="1449"/>
        <item m="1" x="1946"/>
        <item m="1" x="1723"/>
        <item m="1" x="1877"/>
        <item m="1" x="1310"/>
        <item m="1" x="1428"/>
        <item m="1" x="1037"/>
        <item m="1" x="1106"/>
        <item m="1" x="992"/>
        <item m="1" x="1386"/>
        <item m="1" x="1554"/>
        <item m="1" x="1699"/>
        <item m="1" x="985"/>
        <item m="1" x="1147"/>
        <item m="1" x="1074"/>
        <item m="1" x="1174"/>
        <item m="1" x="1020"/>
        <item m="1" x="1895"/>
        <item m="1" x="1139"/>
        <item m="1" x="1158"/>
        <item m="1" x="1586"/>
        <item m="1" x="1126"/>
        <item m="1" x="1858"/>
        <item m="1" x="1124"/>
        <item m="1" x="1278"/>
        <item m="1" x="1896"/>
        <item m="1" x="1281"/>
        <item m="1" x="2010"/>
        <item m="1" x="1850"/>
        <item m="1" x="1821"/>
        <item m="1" x="1697"/>
        <item m="1" x="1898"/>
        <item m="1" x="1861"/>
        <item m="1" x="1674"/>
        <item m="1" x="1374"/>
        <item m="1" x="1490"/>
        <item m="1" x="1406"/>
        <item m="1" x="1177"/>
        <item m="1" x="1856"/>
        <item m="1" x="1511"/>
        <item m="1" x="929"/>
        <item m="1" x="1584"/>
        <item m="1" x="1803"/>
        <item m="1" x="1288"/>
        <item m="1" x="1439"/>
        <item m="1" x="1547"/>
        <item m="1" x="1521"/>
        <item m="1" x="1660"/>
        <item m="1" x="1395"/>
        <item m="1" x="1872"/>
        <item m="1" x="1906"/>
        <item m="1" x="1505"/>
        <item m="1" x="1897"/>
        <item m="1" x="1026"/>
        <item m="1" x="1566"/>
        <item m="1" x="906"/>
        <item m="1" x="1557"/>
        <item m="1" x="1399"/>
        <item m="1" x="1108"/>
        <item m="1" x="1268"/>
        <item m="1" x="1437"/>
        <item m="1" x="1269"/>
        <item m="1" x="1922"/>
        <item m="1" x="1253"/>
        <item m="1" x="979"/>
        <item m="1" x="1876"/>
        <item m="1" x="2031"/>
        <item m="1" x="1007"/>
        <item m="1" x="1745"/>
        <item m="1" x="1258"/>
        <item m="1" x="1101"/>
        <item m="1" x="1081"/>
        <item m="1" x="1254"/>
        <item m="1" x="1416"/>
        <item m="1" x="1111"/>
        <item m="1" x="975"/>
        <item m="1" x="1510"/>
        <item m="1" x="1273"/>
        <item m="1" x="1934"/>
        <item m="1" x="1053"/>
        <item m="1" x="1700"/>
        <item m="1" x="1970"/>
        <item m="1" x="1133"/>
        <item m="1" x="1889"/>
        <item m="1" x="1611"/>
        <item m="1" x="1153"/>
        <item m="1" x="1293"/>
        <item m="1" x="905"/>
        <item m="1" x="1267"/>
        <item m="1" x="1551"/>
        <item m="1" x="2016"/>
        <item m="1" x="1107"/>
        <item m="1" x="1175"/>
        <item m="1" x="1075"/>
        <item m="1" x="1506"/>
        <item m="1" x="1539"/>
        <item m="1" x="1283"/>
        <item m="1" x="959"/>
        <item m="1" x="1404"/>
        <item m="1" x="1930"/>
        <item m="1" x="1733"/>
        <item m="1" x="1186"/>
        <item m="1" x="993"/>
        <item m="1" x="1216"/>
        <item m="1" x="1326"/>
        <item m="1" x="1620"/>
        <item m="1" x="1742"/>
        <item m="1" x="1263"/>
        <item m="1" x="956"/>
        <item m="1" x="1303"/>
        <item m="1" x="919"/>
        <item m="1" x="1965"/>
        <item m="1" x="1202"/>
        <item m="1" x="1957"/>
        <item m="1" x="1208"/>
        <item m="1" x="1078"/>
        <item m="1" x="1343"/>
        <item m="1" x="1239"/>
        <item m="1" x="1740"/>
        <item m="1" x="1280"/>
        <item m="1" x="904"/>
        <item m="1" x="963"/>
        <item m="1" x="1585"/>
        <item m="1" x="1369"/>
        <item m="1" x="1894"/>
        <item m="1" x="1986"/>
        <item m="1" x="1140"/>
        <item m="1" x="1346"/>
        <item m="1" x="951"/>
        <item m="1" x="1173"/>
        <item m="1" x="1929"/>
        <item m="1" x="1604"/>
        <item m="1" x="1487"/>
        <item m="1" x="1641"/>
        <item m="1" x="1477"/>
        <item m="1" x="1069"/>
        <item m="1" x="921"/>
        <item m="1" x="1627"/>
        <item m="1" x="1342"/>
        <item m="1" x="1944"/>
        <item m="1" x="1494"/>
        <item m="1" x="1307"/>
        <item m="1" x="938"/>
        <item m="1" x="952"/>
        <item m="1" x="1538"/>
        <item m="1" x="1939"/>
        <item m="1" x="1476"/>
        <item m="1" x="1555"/>
        <item m="1" x="1024"/>
        <item m="1" x="1110"/>
        <item m="1" x="1219"/>
        <item m="1" x="1843"/>
        <item m="1" x="1663"/>
        <item m="1" x="1364"/>
        <item m="1" x="1913"/>
        <item m="1" x="1846"/>
        <item m="1" x="1367"/>
        <item m="1" x="1596"/>
        <item m="1" x="1802"/>
        <item m="1" x="1605"/>
        <item m="1" x="1753"/>
        <item m="1" x="953"/>
        <item m="1" x="1066"/>
        <item m="1" x="1392"/>
        <item m="1" x="1989"/>
        <item m="1" x="1255"/>
        <item m="1" x="1104"/>
        <item m="1" x="1237"/>
        <item m="1" x="2007"/>
        <item m="1" x="1256"/>
        <item m="1" x="936"/>
        <item m="1" x="1168"/>
        <item m="1" x="1909"/>
        <item m="1" x="1818"/>
        <item m="1" x="1207"/>
        <item m="1" x="1022"/>
        <item m="1" x="1642"/>
        <item m="1" x="1577"/>
        <item m="1" x="1331"/>
        <item m="1" x="1234"/>
        <item m="1" x="2012"/>
        <item m="1" x="1647"/>
        <item m="1" x="1045"/>
        <item m="1" x="1064"/>
        <item m="1" x="955"/>
        <item m="1" x="1415"/>
        <item m="1" x="1579"/>
        <item m="1" x="1163"/>
        <item m="1" x="1880"/>
        <item m="1" x="2018"/>
        <item m="1" x="1738"/>
        <item m="1" x="1032"/>
        <item m="1" x="1702"/>
        <item m="1" x="1534"/>
        <item m="1" x="1677"/>
        <item m="1" x="1815"/>
        <item m="1" x="1783"/>
        <item m="1" x="1963"/>
        <item m="1" x="1176"/>
        <item m="1" x="1800"/>
        <item m="1" x="1056"/>
        <item m="1" x="1134"/>
        <item m="1" x="2008"/>
        <item m="1" x="2006"/>
        <item m="1" x="1562"/>
        <item m="1" x="1096"/>
        <item m="1" x="1486"/>
        <item m="1" x="2029"/>
        <item m="1" x="1257"/>
        <item m="1" x="1355"/>
        <item m="1" x="1955"/>
        <item m="1" x="1541"/>
        <item m="1" x="983"/>
        <item m="1" x="1109"/>
        <item m="1" x="1138"/>
        <item m="1" x="2036"/>
        <item m="1" x="1542"/>
        <item m="1" x="1368"/>
        <item m="1" x="1009"/>
        <item m="1" x="1378"/>
        <item m="1" x="1233"/>
        <item m="1" x="1668"/>
        <item m="1" x="1769"/>
        <item m="1" x="1099"/>
        <item m="1" x="940"/>
        <item m="1" x="1629"/>
        <item m="1" x="1329"/>
        <item m="1" x="1801"/>
        <item m="1" x="1659"/>
        <item m="1" x="1857"/>
        <item m="1" x="1652"/>
        <item m="1" x="1953"/>
        <item m="1" x="1919"/>
        <item m="1" x="1427"/>
        <item m="1" x="976"/>
        <item m="1" x="1707"/>
        <item m="1" x="1350"/>
        <item m="1" x="1774"/>
        <item m="1" x="916"/>
        <item m="1" x="1298"/>
        <item m="1" x="1947"/>
        <item m="1" x="1715"/>
        <item m="1" x="1762"/>
        <item m="1" x="1485"/>
        <item m="1" x="1228"/>
        <item m="1" x="1981"/>
        <item m="1" x="1516"/>
        <item m="1" x="1431"/>
        <item m="1" x="1860"/>
        <item m="1" x="1465"/>
        <item m="1" x="1618"/>
        <item m="1" x="1183"/>
        <item m="1" x="1568"/>
        <item m="1" x="1583"/>
        <item m="1" x="1132"/>
        <item m="1" x="1001"/>
        <item m="1" x="923"/>
        <item m="1" x="1021"/>
        <item m="1" x="1749"/>
        <item m="1" x="1162"/>
        <item m="1" x="2033"/>
        <item m="1" x="1826"/>
        <item m="1" x="1172"/>
        <item m="1" x="1351"/>
        <item m="1" x="1456"/>
        <item m="1" x="957"/>
        <item m="1" x="1755"/>
        <item m="1" x="954"/>
        <item m="1" x="1517"/>
        <item m="1" x="1085"/>
        <item m="1" x="1839"/>
        <item m="1" x="1513"/>
        <item m="1" x="1426"/>
        <item m="1" x="2030"/>
        <item m="1" x="1018"/>
        <item m="1" x="1146"/>
        <item m="1" x="1000"/>
        <item m="1" x="1714"/>
        <item m="1" x="971"/>
        <item m="1" x="1599"/>
        <item m="1" x="1430"/>
        <item m="1" x="1358"/>
        <item m="1" x="1573"/>
        <item m="1" x="1121"/>
        <item m="1" x="1549"/>
        <item m="1" x="1387"/>
        <item m="1" x="987"/>
        <item m="1" x="1693"/>
        <item m="1" x="1523"/>
        <item m="1" x="967"/>
        <item m="1" x="910"/>
        <item m="1" x="1626"/>
        <item m="1" x="1694"/>
        <item m="1" x="990"/>
        <item m="1" x="1154"/>
        <item m="1" x="1914"/>
        <item m="1" x="1217"/>
        <item m="1" x="1973"/>
        <item m="1" x="1879"/>
        <item m="1" x="1996"/>
        <item m="1" x="1529"/>
        <item m="1" x="1034"/>
        <item m="1" x="1560"/>
        <item m="1" x="1129"/>
        <item m="1" x="1084"/>
        <item m="1" x="1823"/>
        <item m="1" x="934"/>
        <item m="1" x="1621"/>
        <item m="1" x="1213"/>
        <item m="1" x="1966"/>
        <item m="1" x="1810"/>
        <item m="1" x="1790"/>
        <item m="1" x="1654"/>
        <item m="1" x="1589"/>
        <item m="1" x="1407"/>
        <item m="1" x="1831"/>
        <item m="1" x="1357"/>
        <item m="1" x="1492"/>
        <item m="1" x="1653"/>
        <item m="1" x="1360"/>
        <item m="1" x="1635"/>
        <item m="1" x="1832"/>
        <item m="1" x="1295"/>
        <item m="1" x="1243"/>
        <item m="1" x="942"/>
        <item m="1" x="1091"/>
        <item m="1" x="1765"/>
        <item m="1" x="1039"/>
        <item m="1" x="1167"/>
        <item m="1" x="1925"/>
        <item m="1" x="1752"/>
        <item m="1" x="966"/>
        <item m="1" x="1286"/>
        <item m="1" x="1317"/>
        <item m="1" x="2040"/>
        <item m="1" x="932"/>
        <item m="1" x="1574"/>
        <item m="1" x="1619"/>
        <item m="1" x="1905"/>
        <item m="1" x="1636"/>
        <item m="1" x="1019"/>
        <item m="1" x="944"/>
        <item m="1" x="1292"/>
        <item m="1" x="1319"/>
        <item m="1" x="1791"/>
        <item m="1" x="924"/>
        <item m="1" x="1330"/>
        <item m="1" x="1094"/>
        <item m="1" x="937"/>
        <item m="1" x="939"/>
        <item m="1" x="1834"/>
        <item m="1" x="1890"/>
        <item m="1" x="1628"/>
        <item m="1" x="1540"/>
        <item m="1" x="1945"/>
        <item m="1" x="1105"/>
        <item m="1" x="1478"/>
        <item m="1" x="969"/>
        <item m="1" x="1784"/>
        <item m="1" x="1361"/>
        <item m="1" x="1308"/>
        <item m="1" x="1526"/>
        <item m="1" x="1192"/>
        <item m="1" x="2009"/>
        <item m="1" x="1209"/>
        <item m="1" x="1544"/>
        <item m="1" x="1865"/>
        <item m="1" x="1380"/>
        <item m="1" x="1684"/>
        <item m="1" x="1587"/>
        <item m="1" x="2037"/>
        <item m="1" x="1062"/>
        <item m="1" x="1313"/>
        <item m="1" x="1015"/>
        <item m="1" x="1794"/>
        <item m="1" x="1322"/>
        <item m="1" x="1780"/>
        <item m="1" x="1079"/>
        <item m="1" x="1512"/>
        <item m="1" x="1651"/>
        <item m="1" x="1215"/>
        <item m="1" x="1969"/>
        <item m="1" x="1504"/>
        <item m="1" x="964"/>
        <item m="1" x="1353"/>
        <item m="1" x="931"/>
        <item m="1" x="2041"/>
        <item m="1" x="1575"/>
        <item m="1" x="1148"/>
        <item m="1" x="1065"/>
        <item m="1" x="1792"/>
        <item m="1" x="2028"/>
        <item m="1" x="1275"/>
        <item m="1" x="1411"/>
        <item m="1" x="1638"/>
        <item m="1" x="1204"/>
        <item m="1" x="1960"/>
        <item m="1" x="1489"/>
        <item m="1" x="1067"/>
        <item m="1" x="1796"/>
        <item m="1" x="917"/>
        <item m="1" x="948"/>
        <item m="1" x="1128"/>
        <item m="1" x="1400"/>
        <item m="1" x="1664"/>
        <item m="1" x="1224"/>
        <item m="1" x="970"/>
        <item m="1" x="1260"/>
        <item m="1" x="1633"/>
        <item m="1" x="925"/>
        <item m="1" x="1881"/>
        <item m="1" x="980"/>
        <item m="1" x="1683"/>
        <item m="1" x="1244"/>
        <item m="1" x="1164"/>
        <item m="1" x="972"/>
        <item m="1" x="1671"/>
        <item m="1" x="1231"/>
        <item m="1" x="1983"/>
        <item m="1" x="1520"/>
        <item m="1" x="1088"/>
        <item m="1" x="1829"/>
        <item m="1" x="1354"/>
        <item m="1" x="965"/>
        <item m="1" x="1610"/>
        <item m="1" x="1277"/>
        <item m="1" x="1613"/>
        <item m="1" x="1734"/>
        <item m="1" x="1285"/>
        <item m="1" x="1768"/>
        <item m="1" x="1291"/>
        <item m="1" x="950"/>
        <item m="1" x="1962"/>
        <item m="1" x="1772"/>
        <item m="1" x="1149"/>
        <item m="1" x="1964"/>
        <item m="1" x="1496"/>
        <item m="1" x="1640"/>
        <item m="1" x="1301"/>
        <item m="1" x="1070"/>
        <item m="1" x="1979"/>
        <item m="1" x="914"/>
        <item m="1" x="1453"/>
        <item m="1" x="1345"/>
        <item m="1" x="1514"/>
        <item m="1" x="1282"/>
        <item m="1" x="2042"/>
        <item m="1" x="1042"/>
        <item m="1" x="1141"/>
        <item m="1" x="1899"/>
        <item m="1" x="1418"/>
        <item m="1" x="1010"/>
        <item m="1" x="1725"/>
        <item m="1" x="1057"/>
        <item m="1" x="1328"/>
        <item m="1" x="1609"/>
        <item m="1" x="2014"/>
        <item m="1" x="1546"/>
        <item m="1" x="1117"/>
        <item m="1" x="1871"/>
        <item m="1" x="1813"/>
        <item m="1" x="1341"/>
        <item m="1" x="928"/>
        <item m="1" x="1102"/>
        <item m="1" x="1246"/>
        <item m="1" x="1741"/>
        <item m="1" x="1852"/>
        <item m="1" x="1028"/>
        <item m="1" x="1409"/>
        <item m="1" x="1567"/>
        <item m="1" x="1003"/>
        <item m="1" x="1279"/>
        <item m="1" x="1433"/>
        <item m="1" x="909"/>
        <item m="1" x="1892"/>
        <item m="1" x="2032"/>
        <item m="1" x="1746"/>
        <item m="1" x="1457"/>
        <item m="1" x="1937"/>
        <item m="1" x="1679"/>
        <item m="1" x="1943"/>
        <item m="1" x="1916"/>
        <item m="1" x="1005"/>
        <item m="1" x="1324"/>
        <item m="1" x="1180"/>
        <item m="1" x="1235"/>
        <item m="1" x="1812"/>
        <item m="1" x="1423"/>
        <item m="1" x="1296"/>
        <item m="1" x="935"/>
        <item m="1" x="1166"/>
        <item m="1" x="1340"/>
        <item m="1" x="1767"/>
        <item m="1" x="1525"/>
        <item m="1" x="1470"/>
        <item m="1" x="1093"/>
        <item m="1" x="1050"/>
        <item m="1" x="1676"/>
        <item m="1" x="912"/>
        <item m="1" x="1936"/>
        <item m="1" x="1985"/>
        <item m="1" x="1837"/>
        <item m="1" x="1241"/>
        <item m="1" x="1528"/>
        <item m="1" x="1682"/>
        <item m="1" x="1995"/>
        <item m="1" x="1097"/>
        <item m="1" x="1451"/>
        <item m="1" x="1203"/>
        <item m="1" x="1038"/>
        <item m="1" x="1959"/>
        <item m="1" x="1448"/>
        <item m="1" x="1076"/>
        <item m="1" x="1750"/>
        <item m="1" x="1637"/>
        <item m="1" x="1040"/>
        <item m="1" x="1756"/>
        <item m="1" x="1578"/>
        <item m="1" x="1875"/>
        <item m="1" x="1155"/>
        <item m="1" x="1918"/>
        <item m="1" x="1759"/>
        <item m="1" x="1290"/>
        <item m="1" x="1781"/>
        <item m="1" x="1460"/>
        <item m="1" x="1537"/>
        <item m="1" x="1305"/>
        <item m="1" x="1607"/>
        <item m="1" x="1160"/>
        <item m="1" x="1795"/>
        <item m="1" x="2005"/>
        <item m="1" x="978"/>
        <item m="1" x="1990"/>
        <item m="1" x="1080"/>
        <item m="1" x="1515"/>
        <item m="1" x="1389"/>
        <item m="1" x="1289"/>
        <item m="1" x="1063"/>
        <item m="1" x="1184"/>
        <item m="1" x="1484"/>
        <item m="1" x="1548"/>
        <item m="1" x="1119"/>
        <item m="1" x="1238"/>
        <item m="1" x="920"/>
        <item m="1" x="1606"/>
        <item m="1" x="1833"/>
        <item m="1" x="947"/>
        <item m="1" x="1624"/>
        <item m="1" x="2043"/>
        <item m="1" x="1509"/>
        <item m="1" x="1438"/>
        <item m="1" x="1580"/>
        <item m="1" x="1161"/>
        <item m="1" x="1375"/>
        <item m="1" x="1041"/>
        <item m="1" x="1205"/>
        <item m="1" x="1190"/>
        <item m="1" x="915"/>
        <item m="1" x="1212"/>
        <item m="1" x="1198"/>
        <item m="1" x="1245"/>
        <item m="1" x="1227"/>
        <item m="1" x="1479"/>
        <item m="1" x="1447"/>
        <item m="1" x="1467"/>
        <item m="1" x="1421"/>
        <item m="1" x="1685"/>
        <item m="1" x="1747"/>
        <item m="1" x="1667"/>
        <item m="1" x="1029"/>
        <item m="1" x="1011"/>
        <item m="1" x="1363"/>
        <item m="1" x="1347"/>
        <item m="1" x="1739"/>
        <item m="1" x="1333"/>
        <item m="1" x="1643"/>
        <item m="1" x="1709"/>
        <item m="1" x="1719"/>
        <item m="1" x="1696"/>
        <item m="1" x="1335"/>
        <item m="1" x="1349"/>
        <item m="1" x="1782"/>
        <item m="1" x="1761"/>
        <item m="1" x="1743"/>
        <item m="1" x="1503"/>
        <item m="1" x="1366"/>
        <item m="1" x="1429"/>
        <item m="1" x="1452"/>
        <item m="1" x="1474"/>
        <item m="1" x="1483"/>
        <item m="1" x="1458"/>
        <item m="1" x="1436"/>
        <item m="1" x="1025"/>
        <item m="1" x="1027"/>
        <item m="1" x="1191"/>
        <item m="1" x="1480"/>
        <item m="1" x="1482"/>
        <item m="1" x="1250"/>
        <item m="1" x="1732"/>
        <item m="1" x="1941"/>
        <item m="1" x="1592"/>
        <item m="1" x="1530"/>
        <item m="1" x="1779"/>
        <item m="1" x="1757"/>
        <item m="1" x="1949"/>
        <item m="1" x="2022"/>
        <item m="1" x="2015"/>
        <item m="1" x="2001"/>
        <item m="1" x="1926"/>
        <item m="1" x="1356"/>
        <item m="1" x="1911"/>
        <item m="1" x="1294"/>
        <item m="1" x="1373"/>
        <item m="1" x="1958"/>
        <item m="1" x="1975"/>
        <item m="1" x="1952"/>
        <item m="1" x="1274"/>
        <item m="1" x="1159"/>
        <item m="1" x="1869"/>
        <item m="1" x="1942"/>
        <item m="1" x="1615"/>
        <item m="1" x="1690"/>
        <item m="1" x="1048"/>
        <item m="1" x="933"/>
        <item m="1" x="1031"/>
        <item m="1" x="1179"/>
        <item m="1" x="1287"/>
        <item m="1" x="1362"/>
        <item m="1" x="1673"/>
        <item m="1" x="1195"/>
        <item m="1" x="1304"/>
        <item m="1" x="1089"/>
        <item m="1" x="1571"/>
        <item m="1" x="1992"/>
        <item m="1" x="2024"/>
        <item m="1" x="1805"/>
        <item m="1" x="1136"/>
        <item m="1" x="1272"/>
        <item m="1" x="1887"/>
        <item m="1" x="1012"/>
        <item m="1" x="1524"/>
        <item m="1" x="1210"/>
        <item m="1" x="1978"/>
        <item m="1" x="1098"/>
        <item m="1" x="1131"/>
        <item m="1" x="1299"/>
        <item m="1" x="1072"/>
        <item m="1" x="1666"/>
        <item m="1" x="1151"/>
        <item m="1" x="1300"/>
        <item m="1" x="986"/>
        <item m="1" x="1004"/>
        <item m="1" x="1115"/>
        <item m="1" x="1320"/>
        <item m="1" x="1189"/>
        <item m="1" x="1058"/>
        <item m="1" x="1713"/>
        <item m="1" x="1954"/>
        <item m="1" x="1533"/>
        <item m="1" x="1370"/>
        <item m="1" x="1359"/>
        <item m="1" x="1339"/>
        <item m="1" x="1371"/>
        <item m="1" x="1817"/>
        <item m="1" x="1984"/>
        <item m="1" x="973"/>
        <item m="1" x="1838"/>
        <item m="1" x="941"/>
        <item m="1" x="961"/>
        <item m="1" x="1798"/>
        <item m="1" x="1754"/>
        <item m="1" x="1776"/>
        <item m="1" x="2034"/>
        <item m="1" x="1338"/>
        <item m="1" x="1394"/>
        <item m="1" x="1956"/>
        <item m="1" x="1987"/>
        <item m="1" x="1632"/>
        <item m="1" x="2004"/>
        <item m="1" x="1974"/>
        <item m="1" x="2021"/>
        <item m="1" x="1778"/>
        <item m="1" x="1903"/>
        <item m="1" x="2035"/>
        <item m="1" x="1883"/>
        <item m="1" x="1735"/>
        <item m="1" x="1043"/>
        <item m="1" x="1059"/>
        <item m="1" x="907"/>
        <item m="1" x="2003"/>
        <item m="1" x="926"/>
        <item m="1" x="2020"/>
        <item m="1" x="1082"/>
        <item m="1" x="1910"/>
        <item m="1" x="1226"/>
        <item m="1" x="2039"/>
        <item m="1" x="1570"/>
        <item m="1" x="968"/>
        <item m="1" x="1249"/>
        <item m="1" x="1344"/>
        <item m="1" x="1736"/>
        <item m="1" x="1840"/>
        <item m="1" x="1612"/>
        <item m="1" x="1240"/>
        <item m="1" x="1221"/>
        <item m="1" x="1261"/>
        <item m="1" x="1614"/>
        <item m="1" x="1819"/>
        <item m="1" x="1631"/>
        <item m="1" x="1972"/>
        <item m="1" x="1468"/>
        <item m="1" x="1581"/>
        <item m="1" x="1645"/>
        <item m="1" x="1206"/>
        <item m="1" x="1284"/>
        <item m="1" x="908"/>
        <item m="1" x="988"/>
        <item m="1" x="1114"/>
        <item m="1" x="1688"/>
        <item m="1" x="1242"/>
        <item m="1" x="1582"/>
        <item m="1" x="1799"/>
        <item m="1" x="1862"/>
        <item m="1" x="1442"/>
        <item m="1" x="1150"/>
        <item m="1" x="1882"/>
        <item m="1" x="1901"/>
        <item m="1" x="1924"/>
        <item m="1" x="1938"/>
        <item m="1" x="1825"/>
        <item m="1" x="1309"/>
        <item m="1" x="1170"/>
        <item m="1" x="962"/>
        <item m="1" x="974"/>
        <item m="1" x="1564"/>
        <item m="1" x="1419"/>
        <item m="1" x="943"/>
        <item m="1" x="1501"/>
        <item m="1" x="2026"/>
        <item m="1" x="1760"/>
        <item m="1" x="913"/>
        <item m="1" x="949"/>
        <item m="1" x="1013"/>
        <item m="1" x="1536"/>
        <item m="1" x="1556"/>
        <item m="1" x="1471"/>
        <item m="1" x="1508"/>
        <item m="1" x="1420"/>
        <item m="1" x="1036"/>
        <item m="1" x="1590"/>
        <item m="1" x="927"/>
        <item m="1" x="1481"/>
        <item m="1" x="1502"/>
        <item m="1" x="1646"/>
        <item m="1" x="1550"/>
        <item m="1" x="1444"/>
        <item m="1" x="1469"/>
        <item m="1" x="1535"/>
        <item m="1" x="1565"/>
        <item m="1" x="1327"/>
        <item m="1" x="1266"/>
        <item m="1" x="1197"/>
        <item m="1" x="1071"/>
        <item m="1" x="1103"/>
        <item m="1" x="1849"/>
        <item m="1" x="1933"/>
        <item m="1" x="1232"/>
        <item m="1" x="1252"/>
        <item m="1" x="1475"/>
        <item m="1" x="1054"/>
        <item m="1" x="946"/>
        <item m="1" x="981"/>
        <item m="1" x="996"/>
        <item m="1" x="945"/>
        <item m="1" x="1904"/>
        <item m="1" x="1145"/>
        <item m="1" x="958"/>
        <item m="1" x="1315"/>
        <item m="1" x="1622"/>
        <item x="809"/>
        <item x="810"/>
        <item x="832"/>
        <item x="833"/>
        <item x="834"/>
        <item x="806"/>
        <item x="805"/>
        <item x="887"/>
        <item x="47"/>
        <item x="46"/>
        <item x="29"/>
        <item x="20"/>
        <item x="17"/>
        <item x="3"/>
        <item x="4"/>
        <item x="5"/>
        <item x="6"/>
        <item x="18"/>
        <item x="21"/>
        <item x="30"/>
        <item x="31"/>
        <item x="32"/>
        <item x="33"/>
        <item x="48"/>
        <item x="872"/>
        <item x="873"/>
        <item x="874"/>
        <item x="835"/>
        <item x="836"/>
        <item x="837"/>
        <item x="838"/>
        <item x="839"/>
        <item x="840"/>
        <item x="875"/>
        <item x="876"/>
        <item x="877"/>
        <item x="826"/>
        <item x="827"/>
        <item x="828"/>
        <item x="829"/>
        <item x="830"/>
        <item x="831"/>
        <item x="811"/>
        <item x="812"/>
        <item x="813"/>
        <item x="814"/>
        <item x="815"/>
        <item x="816"/>
        <item x="818"/>
        <item x="819"/>
        <item x="820"/>
        <item x="821"/>
        <item x="822"/>
        <item x="34"/>
        <item x="22"/>
        <item x="16"/>
        <item x="7"/>
        <item x="8"/>
        <item x="9"/>
        <item x="10"/>
        <item x="11"/>
        <item x="12"/>
        <item x="13"/>
        <item x="14"/>
        <item x="15"/>
        <item x="23"/>
        <item x="24"/>
        <item x="25"/>
        <item x="26"/>
        <item x="27"/>
        <item x="28"/>
        <item x="35"/>
        <item x="36"/>
        <item x="37"/>
        <item x="38"/>
        <item x="39"/>
        <item x="40"/>
        <item x="41"/>
        <item x="42"/>
        <item x="43"/>
        <item x="44"/>
        <item x="45"/>
        <item x="273"/>
        <item x="259"/>
        <item x="247"/>
        <item x="229"/>
        <item x="215"/>
        <item x="201"/>
        <item x="186"/>
        <item x="168"/>
        <item x="162"/>
        <item x="260"/>
        <item x="248"/>
        <item x="230"/>
        <item x="261"/>
        <item x="249"/>
        <item x="187"/>
        <item x="202"/>
        <item x="188"/>
        <item x="169"/>
        <item x="163"/>
        <item x="161"/>
        <item x="133"/>
        <item x="112"/>
        <item x="102"/>
        <item x="75"/>
        <item x="164"/>
        <item x="167"/>
        <item x="165"/>
        <item x="166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3"/>
        <item x="204"/>
        <item x="205"/>
        <item x="206"/>
        <item x="214"/>
        <item x="207"/>
        <item x="208"/>
        <item x="209"/>
        <item x="210"/>
        <item x="211"/>
        <item x="212"/>
        <item x="213"/>
        <item x="216"/>
        <item x="228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58"/>
        <item x="250"/>
        <item x="251"/>
        <item x="252"/>
        <item x="253"/>
        <item x="254"/>
        <item x="255"/>
        <item x="256"/>
        <item x="257"/>
        <item x="262"/>
        <item x="272"/>
        <item x="263"/>
        <item x="264"/>
        <item x="265"/>
        <item x="266"/>
        <item x="267"/>
        <item x="268"/>
        <item x="269"/>
        <item x="270"/>
        <item x="271"/>
        <item x="274"/>
        <item x="275"/>
        <item x="289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113"/>
        <item x="79"/>
        <item x="80"/>
        <item x="51"/>
        <item x="52"/>
        <item x="53"/>
        <item x="54"/>
        <item x="55"/>
        <item x="56"/>
        <item x="57"/>
        <item x="58"/>
        <item x="59"/>
        <item x="60"/>
        <item x="61"/>
        <item x="81"/>
        <item x="82"/>
        <item x="83"/>
        <item x="84"/>
        <item x="85"/>
        <item x="86"/>
        <item x="87"/>
        <item x="88"/>
        <item x="841"/>
        <item x="842"/>
        <item x="843"/>
        <item x="844"/>
        <item x="845"/>
        <item x="846"/>
        <item x="741"/>
        <item x="742"/>
        <item x="743"/>
        <item x="744"/>
        <item x="745"/>
        <item x="746"/>
        <item x="747"/>
        <item x="684"/>
        <item x="682"/>
        <item x="685"/>
        <item x="686"/>
        <item x="687"/>
        <item x="688"/>
        <item x="689"/>
        <item x="690"/>
        <item x="771"/>
        <item x="772"/>
        <item x="773"/>
        <item x="817"/>
        <item x="631"/>
        <item x="629"/>
        <item x="627"/>
        <item x="628"/>
        <item x="630"/>
        <item x="632"/>
        <item x="847"/>
        <item x="848"/>
        <item x="849"/>
        <item x="804"/>
        <item x="802"/>
        <item x="801"/>
        <item x="800"/>
        <item x="798"/>
        <item x="803"/>
        <item x="633"/>
        <item x="662"/>
        <item x="656"/>
        <item x="652"/>
        <item x="634"/>
        <item x="635"/>
        <item x="636"/>
        <item x="637"/>
        <item x="638"/>
        <item x="653"/>
        <item x="654"/>
        <item x="657"/>
        <item x="658"/>
        <item x="659"/>
        <item x="660"/>
        <item x="661"/>
        <item x="663"/>
        <item x="664"/>
        <item x="665"/>
        <item x="666"/>
        <item x="667"/>
        <item x="668"/>
        <item x="597"/>
        <item x="598"/>
        <item x="542"/>
        <item x="458"/>
        <item x="459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57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543"/>
        <item x="544"/>
        <item x="545"/>
        <item x="546"/>
        <item x="547"/>
        <item x="548"/>
        <item x="549"/>
        <item x="550"/>
        <item x="551"/>
        <item x="552"/>
        <item x="599"/>
        <item x="600"/>
        <item x="601"/>
        <item x="602"/>
        <item x="603"/>
        <item x="604"/>
        <item x="605"/>
        <item x="606"/>
        <item x="700"/>
        <item x="701"/>
        <item x="148"/>
        <item x="135"/>
        <item x="115"/>
        <item x="103"/>
        <item x="89"/>
        <item x="77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4"/>
        <item x="105"/>
        <item x="106"/>
        <item x="107"/>
        <item x="108"/>
        <item x="109"/>
        <item x="110"/>
        <item x="11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9"/>
        <item x="150"/>
        <item x="160"/>
        <item x="151"/>
        <item x="152"/>
        <item x="153"/>
        <item x="154"/>
        <item x="155"/>
        <item x="156"/>
        <item x="157"/>
        <item x="158"/>
        <item x="159"/>
        <item x="823"/>
        <item x="824"/>
        <item x="825"/>
        <item x="536"/>
        <item x="451"/>
        <item x="390"/>
        <item x="391"/>
        <item x="392"/>
        <item x="393"/>
        <item x="394"/>
        <item x="395"/>
        <item x="396"/>
        <item x="452"/>
        <item x="453"/>
        <item x="454"/>
        <item x="455"/>
        <item x="456"/>
        <item x="537"/>
        <item x="538"/>
        <item x="539"/>
        <item x="540"/>
        <item m="1" x="1814"/>
        <item m="1" x="1807"/>
        <item x="769"/>
        <item x="898"/>
        <item x="892"/>
        <item x="893"/>
        <item x="894"/>
        <item x="899"/>
        <item x="774"/>
        <item x="775"/>
        <item x="776"/>
        <item x="777"/>
        <item x="778"/>
        <item x="850"/>
        <item x="851"/>
        <item x="852"/>
        <item x="853"/>
        <item x="854"/>
        <item x="855"/>
        <item x="856"/>
        <item x="857"/>
        <item x="880"/>
        <item x="623"/>
        <item x="608"/>
        <item x="609"/>
        <item x="581"/>
        <item x="558"/>
        <item x="559"/>
        <item x="554"/>
        <item x="555"/>
        <item x="515"/>
        <item x="516"/>
        <item x="519"/>
        <item x="509"/>
        <item x="510"/>
        <item x="472"/>
        <item x="473"/>
        <item x="477"/>
        <item x="478"/>
        <item x="479"/>
        <item x="448"/>
        <item x="449"/>
        <item x="411"/>
        <item x="412"/>
        <item x="421"/>
        <item x="535"/>
        <item x="507"/>
        <item x="413"/>
        <item x="414"/>
        <item x="415"/>
        <item x="416"/>
        <item x="417"/>
        <item x="418"/>
        <item x="419"/>
        <item x="420"/>
        <item x="422"/>
        <item x="423"/>
        <item x="424"/>
        <item x="425"/>
        <item x="426"/>
        <item x="427"/>
        <item x="428"/>
        <item x="429"/>
        <item x="430"/>
        <item x="431"/>
        <item x="474"/>
        <item x="475"/>
        <item x="476"/>
        <item x="480"/>
        <item x="481"/>
        <item x="482"/>
        <item x="483"/>
        <item x="484"/>
        <item x="485"/>
        <item x="486"/>
        <item x="487"/>
        <item x="488"/>
        <item x="489"/>
        <item x="511"/>
        <item x="512"/>
        <item x="513"/>
        <item x="517"/>
        <item x="51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56"/>
        <item x="557"/>
        <item x="560"/>
        <item x="561"/>
        <item x="562"/>
        <item x="563"/>
        <item x="564"/>
        <item x="565"/>
        <item x="566"/>
        <item x="567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702"/>
        <item x="703"/>
        <item x="704"/>
        <item x="752"/>
        <item x="753"/>
        <item x="728"/>
        <item x="709"/>
        <item x="710"/>
        <item x="711"/>
        <item x="712"/>
        <item x="713"/>
        <item x="714"/>
        <item x="715"/>
        <item x="716"/>
        <item x="729"/>
        <item x="730"/>
        <item x="731"/>
        <item x="732"/>
        <item x="733"/>
        <item x="734"/>
        <item x="754"/>
        <item x="755"/>
        <item x="756"/>
        <item x="757"/>
        <item x="758"/>
        <item x="759"/>
        <item x="760"/>
        <item x="761"/>
        <item x="748"/>
        <item x="705"/>
        <item x="735"/>
        <item x="723"/>
        <item x="706"/>
        <item x="707"/>
        <item x="708"/>
        <item x="724"/>
        <item x="725"/>
        <item x="726"/>
        <item x="727"/>
        <item x="736"/>
        <item x="737"/>
        <item x="738"/>
        <item x="739"/>
        <item x="740"/>
        <item x="749"/>
        <item x="750"/>
        <item x="751"/>
        <item x="0"/>
        <item x="1"/>
        <item x="2"/>
        <item x="367"/>
        <item x="368"/>
        <item x="353"/>
        <item x="354"/>
        <item x="338"/>
        <item x="339"/>
        <item x="327"/>
        <item x="328"/>
        <item x="309"/>
        <item x="310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9"/>
        <item x="330"/>
        <item x="331"/>
        <item x="332"/>
        <item x="333"/>
        <item x="334"/>
        <item x="335"/>
        <item x="336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48"/>
        <item x="649"/>
        <item x="650"/>
        <item x="651"/>
        <item x="858"/>
        <item x="859"/>
        <item x="860"/>
        <item x="861"/>
        <item x="669"/>
        <item x="674"/>
        <item x="670"/>
        <item x="671"/>
        <item x="672"/>
        <item x="673"/>
        <item x="675"/>
        <item x="676"/>
        <item x="639"/>
        <item x="647"/>
        <item x="640"/>
        <item x="641"/>
        <item x="642"/>
        <item x="643"/>
        <item x="644"/>
        <item x="645"/>
        <item x="646"/>
        <item x="762"/>
        <item x="763"/>
        <item x="720"/>
        <item x="721"/>
        <item x="722"/>
        <item x="764"/>
        <item x="765"/>
        <item x="766"/>
        <item x="691"/>
        <item x="683"/>
        <item x="692"/>
        <item x="693"/>
        <item x="694"/>
        <item x="695"/>
        <item x="696"/>
        <item x="697"/>
        <item x="718"/>
        <item x="719"/>
        <item x="862"/>
        <item x="863"/>
        <item x="864"/>
        <item x="865"/>
        <item x="866"/>
        <item x="867"/>
        <item x="680"/>
        <item x="577"/>
        <item x="578"/>
        <item x="531"/>
        <item x="532"/>
        <item x="501"/>
        <item x="443"/>
        <item x="444"/>
        <item x="445"/>
        <item x="502"/>
        <item x="503"/>
        <item x="533"/>
        <item x="534"/>
        <item x="895"/>
        <item x="896"/>
        <item x="897"/>
        <item x="889"/>
        <item x="890"/>
        <item x="891"/>
        <item x="779"/>
        <item x="780"/>
        <item x="781"/>
        <item x="782"/>
        <item x="783"/>
        <item x="868"/>
        <item x="869"/>
        <item x="870"/>
        <item x="871"/>
        <item x="568"/>
        <item x="569"/>
        <item x="490"/>
        <item x="49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92"/>
        <item x="493"/>
        <item x="494"/>
        <item x="495"/>
        <item x="496"/>
        <item x="497"/>
        <item x="498"/>
        <item x="499"/>
        <item x="500"/>
        <item x="570"/>
        <item x="571"/>
        <item x="572"/>
        <item x="573"/>
        <item x="574"/>
        <item x="575"/>
        <item x="576"/>
        <item x="450"/>
        <item x="767"/>
        <item x="768"/>
        <item x="784"/>
        <item x="785"/>
        <item x="786"/>
        <item x="787"/>
        <item x="788"/>
        <item x="789"/>
        <item x="790"/>
        <item x="791"/>
        <item x="679"/>
        <item x="792"/>
        <item x="793"/>
        <item x="794"/>
        <item x="681"/>
        <item x="799"/>
        <item x="795"/>
        <item x="796"/>
        <item x="797"/>
        <item x="878"/>
        <item x="885"/>
        <item x="881"/>
        <item x="883"/>
        <item x="386"/>
        <item x="387"/>
        <item x="337"/>
        <item x="388"/>
        <item x="389"/>
        <item x="19"/>
        <item x="147"/>
        <item x="134"/>
        <item x="49"/>
        <item x="902"/>
        <item x="903"/>
        <item x="901"/>
        <item x="655"/>
        <item x="717"/>
        <item x="770"/>
        <item x="596"/>
        <item x="607"/>
        <item x="579"/>
        <item x="580"/>
        <item x="541"/>
        <item x="553"/>
        <item x="514"/>
        <item x="471"/>
        <item x="410"/>
        <item x="508"/>
        <item x="446"/>
        <item x="447"/>
        <item x="504"/>
        <item x="506"/>
        <item x="626"/>
        <item x="879"/>
        <item x="882"/>
        <item x="884"/>
        <item x="886"/>
        <item x="76"/>
        <item x="246"/>
        <item x="807"/>
        <item x="808"/>
        <item x="698"/>
        <item x="699"/>
        <item x="888"/>
        <item x="677"/>
        <item x="678"/>
        <item x="50"/>
        <item x="114"/>
        <item x="505"/>
        <item x="625"/>
        <item x="9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39">
        <item m="1" x="30"/>
        <item x="6"/>
        <item m="1" x="31"/>
        <item m="1" x="35"/>
        <item x="5"/>
        <item m="1" x="28"/>
        <item x="4"/>
        <item m="1" x="37"/>
        <item x="2"/>
        <item x="0"/>
        <item x="12"/>
        <item m="1" x="16"/>
        <item m="1" x="22"/>
        <item x="13"/>
        <item x="1"/>
        <item m="1" x="25"/>
        <item m="1" x="26"/>
        <item m="1" x="27"/>
        <item x="9"/>
        <item x="11"/>
        <item m="1" x="15"/>
        <item m="1" x="36"/>
        <item m="1" x="23"/>
        <item x="14"/>
        <item x="8"/>
        <item m="1" x="21"/>
        <item m="1" x="34"/>
        <item m="1" x="20"/>
        <item m="1" x="24"/>
        <item m="1" x="18"/>
        <item m="1" x="33"/>
        <item m="1" x="32"/>
        <item m="1" x="19"/>
        <item x="10"/>
        <item m="1" x="17"/>
        <item m="1" x="29"/>
        <item m="1" x="38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m="1" x="10"/>
        <item x="0"/>
        <item x="4"/>
        <item x="2"/>
        <item x="3"/>
        <item x="1"/>
        <item x="7"/>
        <item x="9"/>
        <item x="6"/>
        <item x="5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27">
        <item m="1" x="1067"/>
        <item m="1" x="1093"/>
        <item m="1" x="1190"/>
        <item m="1" x="1302"/>
        <item m="1" x="1434"/>
        <item m="1" x="1015"/>
        <item m="1" x="1229"/>
        <item m="1" x="1011"/>
        <item m="1" x="1170"/>
        <item m="1" x="1677"/>
        <item m="1" x="1604"/>
        <item m="1" x="1155"/>
        <item m="1" x="1021"/>
        <item m="1" x="1089"/>
        <item m="1" x="482"/>
        <item m="1" x="364"/>
        <item m="1" x="954"/>
        <item m="1" x="349"/>
        <item m="1" x="388"/>
        <item m="1" x="633"/>
        <item m="1" x="577"/>
        <item m="1" x="663"/>
        <item m="1" x="965"/>
        <item m="1" x="1048"/>
        <item m="1" x="982"/>
        <item m="1" x="721"/>
        <item m="1" x="1258"/>
        <item m="1" x="777"/>
        <item m="1" x="913"/>
        <item m="1" x="812"/>
        <item m="1" x="980"/>
        <item m="1" x="1489"/>
        <item m="1" x="1640"/>
        <item m="1" x="1799"/>
        <item m="1" x="1938"/>
        <item m="1" x="1518"/>
        <item m="1" x="1975"/>
        <item m="1" x="254"/>
        <item m="1" x="1284"/>
        <item m="1" x="1239"/>
        <item m="1" x="1216"/>
        <item m="1" x="1405"/>
        <item m="1" x="1466"/>
        <item m="1" x="1620"/>
        <item m="1" x="1326"/>
        <item m="1" x="1564"/>
        <item m="1" x="1712"/>
        <item m="1" x="1865"/>
        <item m="1" x="2013"/>
        <item m="1" x="316"/>
        <item m="1" x="445"/>
        <item m="1" x="1675"/>
        <item m="1" x="1837"/>
        <item m="1" x="1702"/>
        <item m="1" x="1856"/>
        <item m="1" x="2004"/>
        <item m="1" x="307"/>
        <item m="1" x="438"/>
        <item m="1" x="533"/>
        <item m="1" x="614"/>
        <item m="1" x="563"/>
        <item m="1" x="524"/>
        <item m="1" x="703"/>
        <item m="1" x="616"/>
        <item m="1" x="1271"/>
        <item m="1" x="895"/>
        <item m="1" x="795"/>
        <item m="1" x="963"/>
        <item m="1" x="1508"/>
        <item m="1" x="928"/>
        <item m="1" x="617"/>
        <item m="1" x="660"/>
        <item m="1" x="1112"/>
        <item m="1" x="552"/>
        <item m="1" x="551"/>
        <item m="1" x="509"/>
        <item m="1" x="977"/>
        <item m="1" x="1080"/>
        <item m="1" x="1347"/>
        <item m="1" x="1283"/>
        <item m="1" x="1331"/>
        <item m="1" x="1269"/>
        <item m="1" x="1358"/>
        <item m="1" x="1462"/>
        <item m="1" x="1413"/>
        <item m="1" x="1490"/>
        <item m="1" x="1563"/>
        <item m="1" x="1641"/>
        <item m="1" x="1711"/>
        <item m="1" x="1800"/>
        <item m="1" x="1864"/>
        <item m="1" x="1939"/>
        <item m="1" x="1105"/>
        <item m="1" x="937"/>
        <item m="1" x="806"/>
        <item m="1" x="1345"/>
        <item m="1" x="1685"/>
        <item m="1" x="1353"/>
        <item m="1" x="435"/>
        <item m="1" x="1356"/>
        <item m="1" x="835"/>
        <item m="1" x="976"/>
        <item m="1" x="1960"/>
        <item m="1" x="268"/>
        <item m="1" x="406"/>
        <item m="1" x="1488"/>
        <item m="1" x="606"/>
        <item m="1" x="1510"/>
        <item m="1" x="2001"/>
        <item m="1" x="1165"/>
        <item m="1" x="1202"/>
        <item m="1" x="1952"/>
        <item m="1" x="1881"/>
        <item m="1" x="1150"/>
        <item m="1" x="1951"/>
        <item m="1" x="1106"/>
        <item m="1" x="1924"/>
        <item m="1" x="1730"/>
        <item m="1" x="1826"/>
        <item m="1" x="1208"/>
        <item m="1" x="1007"/>
        <item m="1" x="554"/>
        <item m="1" x="437"/>
        <item m="1" x="1417"/>
        <item m="1" x="1459"/>
        <item m="1" x="403"/>
        <item m="1" x="329"/>
        <item m="1" x="1395"/>
        <item m="1" x="400"/>
        <item m="1" x="1320"/>
        <item m="1" x="374"/>
        <item m="1" x="272"/>
        <item m="1" x="648"/>
        <item m="1" x="603"/>
        <item m="1" x="696"/>
        <item m="1" x="646"/>
        <item m="1" x="781"/>
        <item m="1" x="736"/>
        <item m="1" x="882"/>
        <item m="1" x="880"/>
        <item m="1" x="747"/>
        <item m="1" x="843"/>
        <item m="1" x="933"/>
        <item m="1" x="776"/>
        <item m="1" x="853"/>
        <item m="1" x="1789"/>
        <item m="1" x="506"/>
        <item m="1" x="1389"/>
        <item m="1" x="1338"/>
        <item m="1" x="1527"/>
        <item m="1" x="1480"/>
        <item m="1" x="1676"/>
        <item m="1" x="1634"/>
        <item m="1" x="1450"/>
        <item m="1" x="1406"/>
        <item m="1" x="1602"/>
        <item m="1" x="1555"/>
        <item m="1" x="1435"/>
        <item m="1" x="1732"/>
        <item m="1" x="1464"/>
        <item m="1" x="1617"/>
        <item m="1" x="1775"/>
        <item m="1" x="1918"/>
        <item m="1" x="236"/>
        <item m="1" x="371"/>
        <item m="1" x="485"/>
        <item m="1" x="582"/>
        <item m="1" x="670"/>
        <item m="1" x="1333"/>
        <item m="1" x="1471"/>
        <item m="1" x="1627"/>
        <item m="1" x="1781"/>
        <item m="1" x="1925"/>
        <item m="1" x="243"/>
        <item m="1" x="375"/>
        <item m="1" x="491"/>
        <item m="1" x="589"/>
        <item m="1" x="676"/>
        <item m="1" x="1341"/>
        <item m="1" x="1483"/>
        <item m="1" x="1636"/>
        <item m="1" x="1792"/>
        <item m="1" x="1551"/>
        <item m="1" x="1575"/>
        <item m="1" x="1648"/>
        <item m="1" x="1723"/>
        <item m="1" x="1576"/>
        <item m="1" x="1611"/>
        <item m="1" x="1653"/>
        <item m="1" x="1816"/>
        <item m="1" x="1798"/>
        <item m="1" x="1733"/>
        <item m="1" x="1936"/>
        <item m="1" x="1885"/>
        <item m="1" x="252"/>
        <item m="1" x="206"/>
        <item m="1" x="337"/>
        <item m="1" x="460"/>
        <item m="1" x="1717"/>
        <item m="1" x="1680"/>
        <item m="1" x="1876"/>
        <item m="1" x="1842"/>
        <item m="1" x="2023"/>
        <item m="1" x="1988"/>
        <item m="1" x="294"/>
        <item m="1" x="488"/>
        <item m="1" x="580"/>
        <item m="1" x="586"/>
        <item m="1" x="672"/>
        <item m="1" x="619"/>
        <item m="1" x="710"/>
        <item m="1" x="801"/>
        <item m="1" x="1862"/>
        <item m="1" x="1029"/>
        <item m="1" x="2010"/>
        <item m="1" x="1134"/>
        <item m="1" x="312"/>
        <item m="1" x="1246"/>
        <item m="1" x="441"/>
        <item m="1" x="1375"/>
        <item m="1" x="849"/>
        <item m="1" x="944"/>
        <item m="1" x="1033"/>
        <item m="1" x="1138"/>
        <item m="1" x="1252"/>
        <item m="1" x="1379"/>
        <item m="1" x="1519"/>
        <item m="1" x="203"/>
        <item m="1" x="335"/>
        <item m="1" x="459"/>
        <item m="1" x="553"/>
        <item m="1" x="647"/>
        <item m="1" x="737"/>
        <item m="1" x="228"/>
        <item m="1" x="1916"/>
        <item m="1" x="1231"/>
        <item m="1" x="1613"/>
        <item m="1" x="1770"/>
        <item m="1" x="1915"/>
        <item m="1" x="233"/>
        <item m="1" x="368"/>
        <item m="1" x="483"/>
        <item m="1" x="581"/>
        <item m="1" x="669"/>
        <item m="1" x="1665"/>
        <item m="1" x="1965"/>
        <item m="1" x="1844"/>
        <item m="1" x="270"/>
        <item m="1" x="1989"/>
        <item m="1" x="408"/>
        <item m="1" x="295"/>
        <item m="1" x="514"/>
        <item m="1" x="299"/>
        <item m="1" x="426"/>
        <item m="1" x="1929"/>
        <item m="1" x="2012"/>
        <item m="1" x="247"/>
        <item m="1" x="315"/>
        <item m="1" x="379"/>
        <item m="1" x="443"/>
        <item m="1" x="590"/>
        <item m="1" x="1941"/>
        <item m="1" x="255"/>
        <item m="1" x="390"/>
        <item m="1" x="500"/>
        <item m="1" x="1882"/>
        <item m="1" x="200"/>
        <item m="1" x="1541"/>
        <item m="1" x="1984"/>
        <item m="1" x="1691"/>
        <item m="1" x="290"/>
        <item m="1" x="997"/>
        <item m="1" x="1997"/>
        <item m="1" x="527"/>
        <item m="1" x="302"/>
        <item m="1" x="434"/>
        <item m="1" x="530"/>
        <item m="1" x="798"/>
        <item m="1" x="625"/>
        <item m="1" x="904"/>
        <item m="1" x="691"/>
        <item m="1" x="1452"/>
        <item m="1" x="1589"/>
        <item m="1" x="1456"/>
        <item m="1" x="1740"/>
        <item m="1" x="1609"/>
        <item m="1" x="486"/>
        <item m="1" x="578"/>
        <item m="1" x="583"/>
        <item m="1" x="667"/>
        <item m="1" x="671"/>
        <item m="1" x="754"/>
        <item m="1" x="1412"/>
        <item m="1" x="1324"/>
        <item m="1" x="1562"/>
        <item m="1" x="1465"/>
        <item m="1" x="1709"/>
        <item m="1" x="1618"/>
        <item m="1" x="1863"/>
        <item m="1" x="1776"/>
        <item m="1" x="2011"/>
        <item m="1" x="1919"/>
        <item m="1" x="313"/>
        <item m="1" x="237"/>
        <item m="1" x="442"/>
        <item m="1" x="372"/>
        <item m="1" x="536"/>
        <item m="1" x="487"/>
        <item m="1" x="630"/>
        <item m="1" x="584"/>
        <item m="1" x="1360"/>
        <item m="1" x="1501"/>
        <item m="1" x="1496"/>
        <item m="1" x="815"/>
        <item m="1" x="1646"/>
        <item m="1" x="915"/>
        <item m="1" x="1808"/>
        <item m="1" x="983"/>
        <item m="1" x="1948"/>
        <item m="1" x="1091"/>
        <item m="1" x="896"/>
        <item m="1" x="834"/>
        <item m="1" x="964"/>
        <item m="1" x="924"/>
        <item m="1" x="1066"/>
        <item m="1" x="996"/>
        <item m="1" x="1163"/>
        <item m="1" x="1108"/>
        <item m="1" x="818"/>
        <item m="1" x="918"/>
        <item m="1" x="985"/>
        <item m="1" x="1094"/>
        <item m="1" x="1192"/>
        <item m="1" x="1427"/>
        <item m="1" x="1578"/>
        <item m="1" x="1484"/>
        <item m="1" x="1637"/>
        <item m="1" x="1793"/>
        <item m="1" x="1933"/>
        <item m="1" x="1507"/>
        <item m="1" x="1559"/>
        <item m="1" x="1707"/>
        <item m="1" x="1861"/>
        <item m="1" x="1710"/>
        <item m="1" x="1614"/>
        <item m="1" x="1766"/>
        <item m="1" x="1771"/>
        <item m="1" x="1911"/>
        <item m="1" x="1790"/>
        <item m="1" x="1930"/>
        <item m="1" x="248"/>
        <item m="1" x="380"/>
        <item m="1" x="493"/>
        <item m="1" x="588"/>
        <item m="1" x="1784"/>
        <item m="1" x="1927"/>
        <item m="1" x="245"/>
        <item m="1" x="377"/>
        <item m="1" x="492"/>
        <item m="1" x="1718"/>
        <item m="1" x="1913"/>
        <item m="1" x="1764"/>
        <item m="1" x="231"/>
        <item m="1" x="2025"/>
        <item m="1" x="230"/>
        <item m="1" x="480"/>
        <item m="1" x="454"/>
        <item m="1" x="363"/>
        <item m="1" x="1721"/>
        <item m="1" x="579"/>
        <item m="1" x="547"/>
        <item m="1" x="644"/>
        <item m="1" x="785"/>
        <item m="1" x="881"/>
        <item m="1" x="885"/>
        <item m="1" x="956"/>
        <item m="1" x="331"/>
        <item m="1" x="854"/>
        <item m="1" x="831"/>
        <item m="1" x="751"/>
        <item m="1" x="932"/>
        <item m="1" x="1667"/>
        <item m="1" x="1824"/>
        <item m="1" x="1958"/>
        <item m="1" x="975"/>
        <item m="1" x="1619"/>
        <item m="1" x="1579"/>
        <item m="1" x="1458"/>
        <item m="1" x="1760"/>
        <item m="1" x="1725"/>
        <item m="1" x="1920"/>
        <item m="1" x="1883"/>
        <item m="1" x="201"/>
        <item m="1" x="373"/>
        <item m="1" x="332"/>
        <item m="1" x="1817"/>
        <item m="1" x="1959"/>
        <item m="1" x="267"/>
        <item m="1" x="405"/>
        <item m="1" x="511"/>
        <item m="1" x="604"/>
        <item m="1" x="697"/>
        <item m="1" x="1937"/>
        <item m="1" x="1086"/>
        <item m="1" x="253"/>
        <item m="1" x="1183"/>
        <item m="1" x="387"/>
        <item m="1" x="1307"/>
        <item m="1" x="498"/>
        <item m="1" x="1440"/>
        <item m="1" x="594"/>
        <item m="1" x="1594"/>
        <item m="1" x="681"/>
        <item m="1" x="1747"/>
        <item m="1" x="762"/>
        <item m="1" x="1897"/>
        <item m="1" x="1114"/>
        <item m="1" x="1215"/>
        <item m="1" x="1342"/>
        <item m="1" x="1485"/>
        <item m="1" x="610"/>
        <item m="1" x="544"/>
        <item m="1" x="1794"/>
        <item m="1" x="788"/>
        <item m="1" x="729"/>
        <item m="1" x="891"/>
        <item m="1" x="828"/>
        <item m="1" x="384"/>
        <item m="1" x="1002"/>
        <item m="1" x="402"/>
        <item m="1" x="204"/>
        <item m="1" x="1726"/>
        <item m="1" x="1812"/>
        <item m="1" x="1998"/>
        <item m="1" x="202"/>
        <item m="1" x="333"/>
        <item m="1" x="456"/>
        <item m="1" x="1879"/>
        <item m="1" x="1772"/>
        <item m="1" x="1810"/>
        <item m="1" x="1949"/>
        <item m="1" x="264"/>
        <item m="1" x="397"/>
        <item m="1" x="1877"/>
        <item m="1" x="2024"/>
        <item m="1" x="326"/>
        <item m="1" x="453"/>
        <item m="1" x="546"/>
        <item m="1" x="643"/>
        <item m="1" x="730"/>
        <item m="1" x="1972"/>
        <item m="1" x="1894"/>
        <item m="1" x="278"/>
        <item m="1" x="214"/>
        <item m="1" x="414"/>
        <item m="1" x="343"/>
        <item m="1" x="1311"/>
        <item m="1" x="1444"/>
        <item m="1" x="1598"/>
        <item m="1" x="1384"/>
        <item m="1" x="1299"/>
        <item m="1" x="1174"/>
        <item m="1" x="713"/>
        <item m="1" x="1442"/>
        <item m="1" x="1451"/>
        <item m="1" x="1367"/>
        <item m="1" x="755"/>
        <item m="1" x="1472"/>
        <item m="1" x="952"/>
        <item m="1" x="1596"/>
        <item m="1" x="1049"/>
        <item m="1" x="1749"/>
        <item m="1" x="1149"/>
        <item m="1" x="1900"/>
        <item m="1" x="1265"/>
        <item m="1" x="218"/>
        <item m="1" x="1393"/>
        <item m="1" x="346"/>
        <item m="1" x="1536"/>
        <item m="1" x="465"/>
        <item m="1" x="1683"/>
        <item m="1" x="560"/>
        <item m="1" x="1669"/>
        <item m="1" x="1583"/>
        <item m="1" x="1830"/>
        <item m="1" x="1731"/>
        <item m="1" x="1973"/>
        <item m="1" x="1884"/>
        <item m="1" x="279"/>
        <item m="1" x="205"/>
        <item m="1" x="415"/>
        <item m="1" x="336"/>
        <item m="1" x="1670"/>
        <item m="1" x="1831"/>
        <item m="1" x="1974"/>
        <item m="1" x="280"/>
        <item m="1" x="416"/>
        <item m="1" x="516"/>
        <item m="1" x="611"/>
        <item m="1" x="701"/>
        <item m="1" x="991"/>
        <item m="1" x="1103"/>
        <item m="1" x="1688"/>
        <item m="1" x="1849"/>
        <item m="1" x="1993"/>
        <item m="1" x="300"/>
        <item m="1" x="431"/>
        <item m="1" x="528"/>
        <item m="1" x="622"/>
        <item m="1" x="715"/>
        <item m="1" x="1075"/>
        <item m="1" x="1168"/>
        <item m="1" x="1292"/>
        <item m="1" x="1858"/>
        <item m="1" x="2006"/>
        <item m="1" x="309"/>
        <item m="1" x="439"/>
        <item m="1" x="534"/>
        <item m="1" x="1890"/>
        <item m="1" x="210"/>
        <item m="1" x="1656"/>
        <item m="1" x="1801"/>
        <item m="1" x="1139"/>
        <item m="1" x="1253"/>
        <item m="1" x="1380"/>
        <item m="1" x="499"/>
        <item m="1" x="520"/>
        <item m="1" x="1908"/>
        <item m="1" x="1819"/>
        <item m="1" x="225"/>
        <item m="1" x="1962"/>
        <item m="1" x="760"/>
        <item m="1" x="859"/>
        <item m="1" x="861"/>
        <item m="1" x="941"/>
        <item m="1" x="723"/>
        <item m="1" x="756"/>
        <item m="1" x="816"/>
        <item m="1" x="916"/>
        <item m="1" x="938"/>
        <item m="1" x="984"/>
        <item m="1" x="746"/>
        <item m="1" x="841"/>
        <item m="1" x="764"/>
        <item m="1" x="863"/>
        <item m="1" x="945"/>
        <item m="1" x="1034"/>
        <item m="1" x="1337"/>
        <item m="1" x="1477"/>
        <item m="1" x="1425"/>
        <item m="1" x="1577"/>
        <item m="1" x="1724"/>
        <item m="1" x="1530"/>
        <item m="1" x="1433"/>
        <item m="1" x="1401"/>
        <item m="1" x="1678"/>
        <item m="1" x="1590"/>
        <item m="1" x="1547"/>
        <item m="1" x="1840"/>
        <item m="1" x="1741"/>
        <item m="1" x="1696"/>
        <item m="1" x="1985"/>
        <item m="1" x="1889"/>
        <item m="1" x="1853"/>
        <item m="1" x="291"/>
        <item m="1" x="209"/>
        <item m="1" x="1999"/>
        <item m="1" x="425"/>
        <item m="1" x="341"/>
        <item m="1" x="305"/>
        <item m="1" x="1512"/>
        <item m="1" x="1659"/>
        <item m="1" x="1825"/>
        <item m="1" x="1966"/>
        <item m="1" x="271"/>
        <item m="1" x="409"/>
        <item m="1" x="1591"/>
        <item m="1" x="1548"/>
        <item m="1" x="1742"/>
        <item m="1" x="1697"/>
        <item m="1" x="1628"/>
        <item m="1" x="1782"/>
        <item m="1" x="1660"/>
        <item m="1" x="1549"/>
        <item m="1" x="1674"/>
        <item m="1" x="1716"/>
        <item m="1" x="1550"/>
        <item m="1" x="1836"/>
        <item m="1" x="1870"/>
        <item m="1" x="1698"/>
        <item m="1" x="1909"/>
        <item m="1" x="1942"/>
        <item m="1" x="1783"/>
        <item m="1" x="256"/>
        <item m="1" x="1926"/>
        <item m="1" x="361"/>
        <item m="1" x="391"/>
        <item m="1" x="244"/>
        <item m="1" x="501"/>
        <item m="1" x="376"/>
        <item m="1" x="1945"/>
        <item m="1" x="1977"/>
        <item m="1" x="1820"/>
        <item m="1" x="260"/>
        <item m="1" x="283"/>
        <item m="1" x="1963"/>
        <item m="1" x="1978"/>
        <item m="1" x="2016"/>
        <item m="1" x="1854"/>
        <item m="1" x="1315"/>
        <item m="1" x="709"/>
        <item m="1" x="799"/>
        <item m="1" x="1603"/>
        <item m="1" x="905"/>
        <item m="1" x="1758"/>
        <item m="1" x="972"/>
        <item m="1" x="1073"/>
        <item m="1" x="223"/>
        <item m="1" x="1167"/>
        <item m="1" x="1362"/>
        <item m="1" x="1503"/>
        <item m="1" x="1814"/>
        <item m="1" x="1957"/>
        <item m="1" x="1421"/>
        <item m="1" x="921"/>
        <item m="1" x="989"/>
        <item m="1" x="1102"/>
        <item m="1" x="1198"/>
        <item m="1" x="1318"/>
        <item m="1" x="1453"/>
        <item m="1" x="1606"/>
        <item m="1" x="1763"/>
        <item m="1" x="734"/>
        <item m="1" x="833"/>
        <item m="1" x="923"/>
        <item m="1" x="994"/>
        <item m="1" x="1107"/>
        <item m="1" x="1201"/>
        <item m="1" x="1321"/>
        <item m="1" x="1457"/>
        <item m="1" x="1478"/>
        <item m="1" x="1633"/>
        <item m="1" x="1788"/>
        <item m="1" x="1652"/>
        <item m="1" x="1815"/>
        <item m="1" x="1599"/>
        <item m="1" x="1752"/>
        <item m="1" x="969"/>
        <item m="1" x="1428"/>
        <item m="1" x="1071"/>
        <item m="1" x="1580"/>
        <item m="1" x="1728"/>
        <item m="1" x="948"/>
        <item m="1" x="1042"/>
        <item m="1" x="1143"/>
        <item m="1" x="957"/>
        <item m="1" x="1052"/>
        <item m="1" x="1151"/>
        <item m="1" x="1268"/>
        <item m="1" x="1921"/>
        <item m="1" x="238"/>
        <item m="1" x="1582"/>
        <item m="1" x="1729"/>
        <item m="1" x="950"/>
        <item m="1" x="1804"/>
        <item m="1" x="1146"/>
        <item m="1" x="1261"/>
        <item m="1" x="1390"/>
        <item m="1" x="1531"/>
        <item m="1" x="1679"/>
        <item m="1" x="1841"/>
        <item m="1" x="1986"/>
        <item m="1" x="876"/>
        <item m="1" x="953"/>
        <item m="1" x="1050"/>
        <item m="1" x="2008"/>
        <item m="1" x="306"/>
        <item m="1" x="311"/>
        <item m="1" x="440"/>
        <item m="1" x="531"/>
        <item m="1" x="623"/>
        <item m="1" x="535"/>
        <item m="1" x="626"/>
        <item m="1" x="716"/>
        <item m="1" x="1076"/>
        <item m="1" x="1008"/>
        <item m="1" x="1803"/>
        <item m="1" x="1715"/>
        <item m="1" x="1169"/>
        <item m="1" x="1123"/>
        <item m="1" x="1943"/>
        <item m="1" x="1869"/>
        <item m="1" x="1293"/>
        <item m="1" x="1228"/>
        <item m="1" x="258"/>
        <item m="1" x="2015"/>
        <item m="1" x="1991"/>
        <item m="1" x="1657"/>
        <item m="1" x="1022"/>
        <item m="1" x="296"/>
        <item m="1" x="1821"/>
        <item m="1" x="1128"/>
        <item m="1" x="430"/>
        <item m="1" x="1964"/>
        <item m="1" x="1237"/>
        <item m="1" x="1904"/>
        <item m="1" x="1834"/>
        <item m="1" x="219"/>
        <item m="1" x="1982"/>
        <item m="1" x="354"/>
        <item m="1" x="282"/>
        <item m="1" x="466"/>
        <item m="1" x="470"/>
        <item m="1" x="418"/>
        <item m="1" x="561"/>
        <item m="1" x="567"/>
        <item m="1" x="521"/>
        <item m="1" x="652"/>
        <item m="1" x="1160"/>
        <item m="1" x="1205"/>
        <item m="1" x="1238"/>
        <item m="1" x="1394"/>
        <item m="1" x="1225"/>
        <item m="1" x="1117"/>
        <item m="1" x="1247"/>
        <item m="1" x="1179"/>
        <item m="1" x="1129"/>
        <item m="1" x="1083"/>
        <item m="1" x="1077"/>
        <item m="1" x="1014"/>
        <item m="1" x="1305"/>
        <item m="1" x="1277"/>
        <item m="1" x="1556"/>
        <item m="1" x="1329"/>
        <item m="1" x="1572"/>
        <item m="1" x="1567"/>
        <item m="1" x="1795"/>
        <item m="1" x="1504"/>
        <item m="1" x="1426"/>
        <item m="1" x="1175"/>
        <item m="1" x="1290"/>
        <item m="1" x="714"/>
        <item m="1" x="1325"/>
        <item m="1" x="1809"/>
        <item m="1" x="1954"/>
        <item m="1" x="1873"/>
        <item m="1" x="1839"/>
        <item m="1" x="2020"/>
        <item m="1" x="1981"/>
        <item m="1" x="322"/>
        <item m="1" x="289"/>
        <item m="1" x="424"/>
        <item m="1" x="708"/>
        <item m="1" x="796"/>
        <item m="1" x="902"/>
        <item m="1" x="330"/>
        <item m="1" x="458"/>
        <item m="1" x="550"/>
        <item m="1" x="645"/>
        <item m="1" x="733"/>
        <item m="1" x="832"/>
        <item m="1" x="1874"/>
        <item m="1" x="229"/>
        <item m="1" x="1907"/>
        <item m="1" x="362"/>
        <item m="1" x="324"/>
        <item m="1" x="359"/>
        <item m="1" x="574"/>
        <item m="1" x="543"/>
        <item m="1" x="473"/>
        <item m="1" x="1875"/>
        <item m="1" x="665"/>
        <item m="1" x="641"/>
        <item m="1" x="728"/>
        <item m="1" x="1046"/>
        <item m="1" x="1147"/>
        <item m="1" x="451"/>
        <item m="1" x="936"/>
        <item m="1" x="919"/>
        <item m="1" x="844"/>
        <item m="1" x="265"/>
        <item m="1" x="1079"/>
        <item m="1" x="1768"/>
        <item m="1" x="1719"/>
        <item m="1" x="1608"/>
        <item m="1" x="1878"/>
        <item m="1" x="232"/>
        <item m="1" x="2026"/>
        <item m="1" x="327"/>
        <item m="1" x="481"/>
        <item m="1" x="455"/>
        <item m="1" x="452"/>
        <item m="1" x="1950"/>
        <item m="1" x="1857"/>
        <item m="1" x="1727"/>
        <item m="1" x="608"/>
        <item m="1" x="851"/>
        <item m="1" x="1013"/>
        <item m="1" x="1308"/>
        <item m="1" x="1687"/>
        <item m="1" x="782"/>
        <item m="1" x="883"/>
        <item m="1" x="1662"/>
        <item m="1" x="1847"/>
        <item m="1" x="712"/>
        <item m="1" x="1423"/>
        <item m="1" x="621"/>
        <item m="1" x="2022"/>
        <item m="1" x="1573"/>
        <item m="1" x="1720"/>
        <item m="1" x="1880"/>
        <item m="1" x="960"/>
        <item m="1" x="1056"/>
        <item m="1" x="338"/>
        <item m="1" x="275"/>
        <item m="1" x="484"/>
        <item m="1" x="1181"/>
        <item m="1" x="369"/>
        <item m="1" x="1217"/>
        <item m="1" x="1533"/>
        <item m="1" x="1109"/>
        <item m="1" x="432"/>
        <item m="1" x="512"/>
        <item m="1" x="1310"/>
        <item m="1" x="1500"/>
        <item m="1" x="1443"/>
        <item m="1" x="1597"/>
        <item m="1" x="1750"/>
        <item m="1" x="220"/>
        <item m="1" x="461"/>
        <item m="1" x="350"/>
        <item m="1" x="1346"/>
        <item m="1" x="1376"/>
        <item m="1" x="1297"/>
        <item m="1" x="1381"/>
        <item m="1" x="1460"/>
        <item m="1" x="1377"/>
        <item m="1" x="1517"/>
        <item m="1" x="1769"/>
        <item m="1" x="1668"/>
        <item m="1" x="1914"/>
        <item m="1" x="1829"/>
        <item m="1" x="1971"/>
        <item m="1" x="367"/>
        <item m="1" x="1364"/>
        <item m="1" x="1506"/>
        <item m="1" x="1649"/>
        <item m="1" x="1439"/>
        <item m="1" x="1581"/>
        <item m="1" x="1593"/>
        <item m="1" x="1520"/>
        <item m="1" x="1671"/>
        <item m="1" x="1565"/>
        <item m="1" x="1543"/>
        <item m="1" x="1584"/>
        <item m="1" x="1540"/>
        <item m="1" x="1463"/>
        <item m="1" x="1610"/>
        <item m="1" x="1650"/>
        <item m="1" x="1689"/>
        <item m="1" x="1615"/>
        <item m="1" x="1651"/>
        <item m="1" x="1616"/>
        <item m="1" x="1767"/>
        <item m="1" x="1621"/>
        <item m="1" x="1539"/>
        <item m="1" x="1654"/>
        <item m="1" x="1901"/>
        <item m="1" x="1818"/>
        <item m="1" x="1961"/>
        <item m="1" x="351"/>
        <item m="1" x="269"/>
        <item m="1" x="407"/>
        <item m="1" x="564"/>
        <item m="1" x="513"/>
        <item m="1" x="653"/>
        <item m="1" x="605"/>
        <item m="1" x="1833"/>
        <item m="1" x="1734"/>
        <item m="1" x="1976"/>
        <item m="1" x="1886"/>
        <item m="1" x="1188"/>
        <item m="1" x="1312"/>
        <item m="1" x="1445"/>
        <item m="1" x="1369"/>
        <item m="1" x="1600"/>
        <item m="1" x="1898"/>
        <item m="1" x="1903"/>
        <item m="1" x="1822"/>
        <item m="1" x="1223"/>
        <item m="1" x="1131"/>
        <item m="1" x="1535"/>
        <item m="1" x="1396"/>
        <item m="1" x="1686"/>
        <item m="1" x="1690"/>
        <item m="1" x="1850"/>
        <item m="1" x="1994"/>
        <item m="1" x="2002"/>
        <item m="1" x="433"/>
        <item m="1" x="620"/>
        <item m="1" x="529"/>
        <item m="1" x="624"/>
        <item m="1" x="1387"/>
        <item m="1" x="1300"/>
        <item m="1" x="1272"/>
        <item m="1" x="1430"/>
        <item m="1" x="1673"/>
        <item m="1" x="1585"/>
        <item m="1" x="1544"/>
        <item m="1" x="1835"/>
        <item m="1" x="1736"/>
        <item m="1" x="1693"/>
        <item m="1" x="1415"/>
        <item m="1" x="1332"/>
        <item m="1" x="1568"/>
        <item m="1" x="1469"/>
        <item m="1" x="974"/>
        <item m="1" x="1714"/>
        <item m="1" x="1623"/>
        <item m="1" x="1867"/>
        <item m="1" x="1777"/>
        <item m="1" x="1173"/>
        <item m="1" x="1365"/>
        <item m="1" x="1178"/>
        <item m="1" x="1127"/>
        <item m="1" x="1185"/>
        <item m="1" x="1084"/>
        <item m="1" x="1171"/>
        <item m="1" x="1074"/>
        <item m="1" x="1294"/>
        <item m="1" x="1212"/>
        <item m="1" x="1203"/>
        <item m="1" x="1431"/>
        <item m="1" x="1398"/>
        <item m="1" x="1545"/>
        <item m="1" x="1737"/>
        <item m="1" x="1694"/>
        <item m="1" x="1887"/>
        <item m="1" x="207"/>
        <item m="1" x="339"/>
        <item m="1" x="304"/>
        <item m="1" x="239"/>
        <item m="1" x="1605"/>
        <item m="1" x="903"/>
        <item m="1" x="1521"/>
        <item m="1" x="1762"/>
        <item m="1" x="970"/>
        <item m="1" x="1672"/>
        <item m="1" x="822"/>
        <item m="1" x="1414"/>
        <item m="1" x="1586"/>
        <item m="1" x="1546"/>
        <item m="1" x="1612"/>
        <item m="1" x="1266"/>
        <item m="1" x="1624"/>
        <item m="1" x="1753"/>
        <item m="1" x="1658"/>
        <item m="1" x="1738"/>
        <item m="1" x="1888"/>
        <item m="1" x="1191"/>
        <item m="1" x="787"/>
        <item m="1" x="889"/>
        <item m="1" x="959"/>
        <item m="1" x="1257"/>
        <item m="1" x="1180"/>
        <item m="1" x="1388"/>
        <item m="1" x="1303"/>
        <item m="1" x="1274"/>
        <item m="1" x="1526"/>
        <item m="1" x="1437"/>
        <item m="1" x="1289"/>
        <item m="1" x="1209"/>
        <item m="1" x="1569"/>
        <item m="1" x="1475"/>
        <item m="1" x="1313"/>
        <item m="1" x="1244"/>
        <item m="1" x="1210"/>
        <item m="1" x="1448"/>
        <item m="1" x="1372"/>
        <item m="1" x="1334"/>
        <item m="1" x="1348"/>
        <item m="1" x="1755"/>
        <item m="1" x="1664"/>
        <item m="1" x="1587"/>
        <item m="1" x="1630"/>
        <item m="1" x="1642"/>
        <item m="1" x="757"/>
        <item m="1" x="1351"/>
        <item m="1" x="780"/>
        <item m="1" x="1275"/>
        <item m="1" x="1240"/>
        <item m="1" x="1254"/>
        <item m="1" x="856"/>
        <item m="1" x="1492"/>
        <item m="1" x="877"/>
        <item m="1" x="1403"/>
        <item m="1" x="1370"/>
        <item m="1" x="1382"/>
        <item m="1" x="939"/>
        <item m="1" x="1643"/>
        <item m="1" x="955"/>
        <item m="1" x="1552"/>
        <item m="1" x="1511"/>
        <item m="1" x="1522"/>
        <item m="1" x="1699"/>
        <item m="1" x="1304"/>
        <item m="1" x="1276"/>
        <item m="1" x="1438"/>
        <item m="1" x="1404"/>
        <item m="1" x="1592"/>
        <item m="1" x="1553"/>
        <item m="1" x="1744"/>
        <item m="1" x="1700"/>
        <item m="1" x="1418"/>
        <item m="1" x="1335"/>
        <item m="1" x="1301"/>
        <item m="1" x="1570"/>
        <item m="1" x="1476"/>
        <item m="1" x="1631"/>
        <item m="1" x="1454"/>
        <item m="1" x="858"/>
        <item m="1" x="1607"/>
        <item m="1" x="1759"/>
        <item m="1" x="940"/>
        <item m="1" x="1017"/>
        <item m="1" x="942"/>
        <item m="1" x="1020"/>
        <item m="1" x="1910"/>
        <item m="1" x="224"/>
        <item m="1" x="1126"/>
        <item m="1" x="1234"/>
        <item m="1" x="1133"/>
        <item m="1" x="1359"/>
        <item m="1" x="1280"/>
        <item m="1" x="979"/>
        <item m="1" x="1499"/>
        <item m="1" x="1085"/>
        <item m="1" x="1647"/>
        <item m="1" x="1455"/>
        <item m="1" x="1373"/>
        <item m="1" x="1461"/>
        <item m="1" x="1495"/>
        <item m="1" x="1644"/>
        <item m="1" x="1525"/>
        <item m="1" x="1446"/>
        <item m="1" x="1554"/>
        <item m="1" x="990"/>
        <item m="1" x="1537"/>
        <item m="1" x="1701"/>
        <item m="1" x="1774"/>
        <item m="1" x="1980"/>
        <item m="1" x="1285"/>
        <item m="1" x="1892"/>
        <item m="1" x="1855"/>
        <item m="1" x="1778"/>
        <item m="1" x="1995"/>
        <item m="1" x="1823"/>
        <item m="1" x="1199"/>
        <item m="1" x="1779"/>
        <item m="1" x="1846"/>
        <item m="1" x="1682"/>
        <item m="1" x="286"/>
        <item m="1" x="212"/>
        <item m="1" x="2003"/>
        <item m="1" x="235"/>
        <item m="1" x="1735"/>
        <item m="1" x="1632"/>
        <item m="1" x="1852"/>
        <item m="1" x="1625"/>
        <item m="1" x="1780"/>
        <item m="1" x="1756"/>
        <item m="1" x="1871"/>
        <item m="1" x="1905"/>
        <item m="1" x="2018"/>
        <item m="1" x="320"/>
        <item m="1" x="358"/>
        <item m="1" x="1479"/>
        <item m="1" x="571"/>
        <item m="1" x="632"/>
        <item m="1" x="658"/>
        <item m="1" x="1754"/>
        <item m="1" x="1027"/>
        <item m="1" x="1132"/>
        <item m="1" x="1241"/>
        <item m="1" x="392"/>
        <item m="1" x="503"/>
        <item m="1" x="568"/>
        <item m="1" x="1661"/>
        <item m="1" x="1807"/>
        <item m="1" x="1946"/>
        <item m="1" x="1868"/>
        <item m="1" x="1110"/>
        <item m="1" x="1207"/>
        <item m="1" x="1330"/>
        <item m="1" x="1468"/>
        <item m="1" x="1745"/>
        <item m="1" x="1893"/>
        <item m="1" x="213"/>
        <item m="1" x="1227"/>
        <item m="1" x="1182"/>
        <item m="1" x="1352"/>
        <item m="1" x="1249"/>
        <item m="1" x="1306"/>
        <item m="1" x="1213"/>
        <item m="1" x="1339"/>
        <item m="1" x="1515"/>
        <item m="1" x="1481"/>
        <item m="1" x="1805"/>
        <item m="1" x="1746"/>
        <item m="1" x="1219"/>
        <item m="1" x="1343"/>
        <item m="1" x="741"/>
        <item m="1" x="837"/>
        <item m="1" x="926"/>
        <item m="1" x="1000"/>
        <item m="1" x="1115"/>
        <item m="1" x="1218"/>
        <item m="1" x="1314"/>
        <item m="1" x="1470"/>
        <item m="1" x="1449"/>
        <item m="1" x="1626"/>
        <item m="1" x="1713"/>
        <item m="1" x="1757"/>
        <item m="1" x="2005"/>
        <item m="1" x="1906"/>
        <item m="1" x="242"/>
        <item m="1" x="1361"/>
        <item m="1" x="1502"/>
        <item m="1" x="1408"/>
        <item m="1" x="1557"/>
        <item m="1" x="1704"/>
        <item m="1" x="1895"/>
        <item m="1" x="1859"/>
        <item m="1" x="1922"/>
        <item m="1" x="215"/>
        <item m="1" x="2007"/>
        <item m="1" x="240"/>
        <item m="1" x="1516"/>
        <item m="1" x="1666"/>
        <item m="1" x="1827"/>
        <item m="1" x="1705"/>
        <item m="1" x="276"/>
        <item m="1" x="412"/>
        <item m="1" x="310"/>
        <item m="1" x="609"/>
        <item m="1" x="700"/>
        <item m="1" x="1385"/>
        <item m="1" x="1524"/>
        <item m="1" x="920"/>
        <item m="1" x="1751"/>
        <item m="1" x="988"/>
        <item m="1" x="1902"/>
        <item m="1" x="1101"/>
        <item m="1" x="221"/>
        <item m="1" x="1748"/>
        <item m="1" x="1899"/>
        <item m="1" x="217"/>
        <item m="1" x="345"/>
        <item m="1" x="464"/>
        <item m="1" x="559"/>
        <item m="1" x="650"/>
        <item m="1" x="742"/>
        <item m="1" x="1081"/>
        <item m="1" x="1996"/>
        <item m="1" x="298"/>
        <item m="1" x="1176"/>
        <item m="1" x="1296"/>
        <item m="1" x="1896"/>
        <item m="1" x="208"/>
        <item m="1" x="1222"/>
        <item m="1" x="1298"/>
        <item m="1" x="1316"/>
        <item m="1" x="216"/>
        <item m="1" x="1429"/>
        <item m="1" x="1574"/>
        <item m="1" x="344"/>
        <item m="1" x="462"/>
        <item m="1" x="1722"/>
        <item m="1" x="1116"/>
        <item m="1" x="1230"/>
        <item m="1" x="1058"/>
        <item m="1" x="1220"/>
        <item m="1" x="1355"/>
        <item m="1" x="1156"/>
        <item m="1" x="1273"/>
        <item m="1" x="1206"/>
        <item m="1" x="1098"/>
        <item m="1" x="1344"/>
        <item m="1" x="1399"/>
        <item m="1" x="1487"/>
        <item m="1" x="1638"/>
        <item m="1" x="1695"/>
        <item m="1" x="1935"/>
        <item m="1" x="250"/>
        <item m="1" x="386"/>
        <item m="1" x="507"/>
        <item m="1" x="1041"/>
        <item m="1" x="1004"/>
        <item m="1" x="1125"/>
        <item m="1" x="999"/>
        <item m="1" x="1121"/>
        <item m="1" x="1233"/>
        <item m="1" x="1124"/>
        <item m="1" x="1064"/>
        <item m="1" x="1157"/>
        <item m="1" x="1113"/>
        <item m="1" x="992"/>
        <item m="1" x="1256"/>
        <item m="1" x="1224"/>
        <item m="1" x="1357"/>
        <item m="1" x="1278"/>
        <item m="1" x="1211"/>
        <item m="1" x="1350"/>
        <item m="1" x="1497"/>
        <item m="1" x="1287"/>
        <item m="1" x="1409"/>
        <item m="1" x="1336"/>
        <item m="1" x="1200"/>
        <item m="1" x="838"/>
        <item m="1" x="1221"/>
        <item m="1" x="1432"/>
        <item m="1" x="1588"/>
        <item m="1" x="1639"/>
        <item m="1" x="1739"/>
        <item m="1" x="1214"/>
        <item m="1" x="1340"/>
        <item m="1" x="1482"/>
        <item m="1" x="1635"/>
        <item m="1" x="1279"/>
        <item m="1" x="1410"/>
        <item m="1" x="1558"/>
        <item m="1" x="1400"/>
        <item m="1" x="1706"/>
        <item m="1" x="1860"/>
        <item m="1" x="1848"/>
        <item m="1" x="749"/>
        <item m="1" x="848"/>
        <item m="1" x="935"/>
        <item m="1" x="1349"/>
        <item m="1" x="1486"/>
        <item m="1" x="1327"/>
        <item m="1" x="1467"/>
        <item m="1" x="1765"/>
        <item m="1" x="1622"/>
        <item m="1" x="1383"/>
        <item m="1" x="1491"/>
        <item m="1" x="1532"/>
        <item m="1" x="1566"/>
        <item m="1" x="1703"/>
        <item m="1" x="1802"/>
        <item m="1" x="1866"/>
        <item m="1" x="2014"/>
        <item m="1" x="308"/>
        <item m="1" x="293"/>
        <item m="1" x="317"/>
        <item m="1" x="446"/>
        <item m="1" x="538"/>
        <item m="1" x="629"/>
        <item m="1" x="1193"/>
        <item m="1" x="986"/>
        <item m="1" x="1196"/>
        <item m="1" x="1154"/>
        <item m="1" x="1267"/>
        <item m="1" x="717"/>
        <item m="1" x="635"/>
        <item m="1" x="1177"/>
        <item m="1" x="1119"/>
        <item m="1" x="1111"/>
        <item m="1" x="909"/>
        <item m="1" x="1787"/>
        <item m="1" x="868"/>
        <item m="1" x="929"/>
        <item m="1" x="930"/>
        <item m="1" x="824"/>
        <item m="1" x="829"/>
        <item m="1" x="1040"/>
        <item m="1" x="1062"/>
        <item m="1" x="1043"/>
        <item m="1" x="1068"/>
        <item m="1" x="1016"/>
        <item m="1" x="1019"/>
        <item m="1" x="1023"/>
        <item m="1" x="987"/>
        <item m="1" x="993"/>
        <item m="1" x="767"/>
        <item m="1" x="769"/>
        <item m="1" x="774"/>
        <item m="1" x="807"/>
        <item m="1" x="808"/>
        <item m="1" x="814"/>
        <item m="1" x="704"/>
        <item m="1" x="706"/>
        <item m="1" x="820"/>
        <item m="1" x="826"/>
        <item m="1" x="817"/>
        <item m="1" x="1090"/>
        <item m="1" x="1095"/>
        <item m="1" x="1092"/>
        <item m="1" x="1053"/>
        <item m="1" x="1060"/>
        <item m="1" x="1057"/>
        <item m="1" x="870"/>
        <item m="1" x="731"/>
        <item m="1" x="1144"/>
        <item m="1" x="1145"/>
        <item m="1" x="1259"/>
        <item m="1" x="1096"/>
        <item m="1" x="1189"/>
        <item m="1" x="1100"/>
        <item m="1" x="1194"/>
        <item m="1" x="1104"/>
        <item m="1" x="1197"/>
        <item m="1" x="1122"/>
        <item m="1" x="912"/>
        <item m="1" x="1030"/>
        <item m="1" x="1242"/>
        <item m="1" x="1039"/>
        <item m="1" x="793"/>
        <item m="1" x="1010"/>
        <item m="1" x="1018"/>
        <item m="1" x="855"/>
        <item m="1" x="839"/>
        <item m="1" x="827"/>
        <item m="1" x="805"/>
        <item m="1" x="804"/>
        <item m="1" x="802"/>
        <item m="1" x="773"/>
        <item m="1" x="753"/>
        <item m="1" x="1235"/>
        <item m="1" x="1601"/>
        <item m="1" x="475"/>
        <item m="1" x="661"/>
        <item m="1" x="846"/>
        <item m="1" x="1195"/>
        <item m="1" x="1761"/>
        <item m="1" x="1291"/>
        <item m="1" x="823"/>
        <item m="1" x="1797"/>
        <item m="1" x="251"/>
        <item m="1" x="1164"/>
        <item m="1" x="1368"/>
        <item m="1" x="1560"/>
        <item m="1" x="857"/>
        <item m="1" x="1773"/>
        <item m="1" x="1505"/>
        <item m="1" x="1796"/>
        <item m="1" x="1158"/>
        <item m="1" x="1828"/>
        <item m="1" x="277"/>
        <item m="1" x="1386"/>
        <item m="1" x="995"/>
        <item m="1" x="1322"/>
        <item m="1" x="548"/>
        <item m="1" x="2009"/>
        <item m="1" x="719"/>
        <item m="1" x="879"/>
        <item m="1" x="478"/>
        <item m="1" x="664"/>
        <item m="1" x="847"/>
        <item m="1" x="934"/>
        <item m="1" x="1009"/>
        <item m="1" x="1912"/>
        <item m="1" x="365"/>
        <item m="1" x="479"/>
        <item m="1" x="576"/>
        <item m="1" x="666"/>
        <item m="1" x="752"/>
        <item m="1" x="852"/>
        <item m="1" x="263"/>
        <item m="1" x="496"/>
        <item m="1" x="1036"/>
        <item m="1" x="797"/>
        <item m="1" x="907"/>
        <item m="1" x="321"/>
        <item m="1" x="636"/>
        <item m="1" x="325"/>
        <item m="1" x="825"/>
        <item m="1" x="961"/>
        <item m="1" x="1187"/>
        <item m="1" x="1120"/>
        <item m="1" x="565"/>
        <item m="1" x="654"/>
        <item m="1" x="572"/>
        <item m="1" x="659"/>
        <item m="1" x="748"/>
        <item m="1" x="319"/>
        <item m="1" x="1037"/>
        <item m="1" x="642"/>
        <item m="1" x="398"/>
        <item m="1" x="765"/>
        <item m="1" x="328"/>
        <item m="1" x="720"/>
        <item m="1" x="510"/>
        <item m="1" x="864"/>
        <item m="1" x="457"/>
        <item m="1" x="637"/>
        <item m="1" x="811"/>
        <item m="1" x="821"/>
        <item m="1" x="778"/>
        <item m="1" x="1140"/>
        <item m="1" x="732"/>
        <item m="1" x="784"/>
        <item m="1" x="347"/>
        <item m="1" x="1153"/>
        <item m="1" x="743"/>
        <item m="1" x="786"/>
        <item m="1" x="1099"/>
        <item m="1" x="1118"/>
        <item m="1" x="389"/>
        <item m="1" x="1226"/>
        <item m="1" x="1791"/>
        <item m="1" x="557"/>
        <item m="1" x="1317"/>
        <item m="1" x="285"/>
        <item m="1" x="257"/>
        <item m="1" x="1923"/>
        <item m="1" x="422"/>
        <item m="1" x="502"/>
        <item m="1" x="615"/>
        <item m="1" x="595"/>
        <item m="1" x="490"/>
        <item m="1" x="683"/>
        <item m="1" x="766"/>
        <item m="1" x="898"/>
        <item m="1" x="866"/>
        <item m="1" x="759"/>
        <item m="1" x="1024"/>
        <item m="1" x="638"/>
        <item m="1" x="281"/>
        <item m="1" x="417"/>
        <item m="1" x="517"/>
        <item m="1" x="598"/>
        <item m="1" x="707"/>
        <item m="1" x="686"/>
        <item m="1" x="591"/>
        <item m="1" x="675"/>
        <item m="1" x="2017"/>
        <item m="1" x="901"/>
        <item m="1" x="2019"/>
        <item m="1" x="1845"/>
        <item m="1" x="1538"/>
        <item m="1" x="1992"/>
        <item m="1" x="740"/>
        <item m="1" x="1832"/>
        <item m="1" x="899"/>
        <item m="1" x="314"/>
        <item m="1" x="1059"/>
        <item m="1" x="419"/>
        <item m="1" x="1940"/>
        <item m="1" x="303"/>
        <item m="1" x="355"/>
        <item m="1" x="900"/>
        <item m="1" x="234"/>
        <item m="1" x="370"/>
        <item m="1" x="1917"/>
        <item m="1" x="448"/>
        <item m="1" x="1166"/>
        <item m="1" x="1838"/>
        <item m="1" x="1142"/>
        <item m="1" x="385"/>
        <item m="1" x="1934"/>
        <item m="1" x="2000"/>
        <item m="1" x="618"/>
        <item m="1" x="292"/>
        <item m="1" x="427"/>
        <item m="1" x="444"/>
        <item m="1" x="366"/>
        <item m="1" x="297"/>
        <item m="1" x="399"/>
        <item m="1" x="318"/>
        <item m="1" x="429"/>
        <item m="1" x="348"/>
        <item m="1" x="1088"/>
        <item m="1" x="1184"/>
        <item m="1" x="381"/>
        <item m="1" x="1955"/>
        <item m="1" x="1447"/>
        <item m="1" x="1969"/>
        <item m="1" x="886"/>
        <item m="1" x="1260"/>
        <item m="1" x="726"/>
        <item m="1" x="744"/>
        <item m="1" x="474"/>
        <item m="1" x="845"/>
        <item m="1" x="540"/>
        <item m="1" x="792"/>
        <item m="1" x="674"/>
        <item m="1" x="966"/>
        <item m="1" x="946"/>
        <item m="1" x="860"/>
        <item m="1" x="1069"/>
        <item m="1" x="1944"/>
        <item m="1" x="287"/>
        <item m="1" x="259"/>
        <item m="1" x="1931"/>
        <item m="1" x="241"/>
        <item m="1" x="1420"/>
        <item m="1" x="525"/>
        <item m="1" x="1422"/>
        <item m="1" x="1684"/>
        <item m="1" x="1051"/>
        <item m="1" x="378"/>
        <item m="1" x="917"/>
        <item m="1" x="888"/>
        <item m="1" x="789"/>
        <item m="1" x="522"/>
        <item m="1" x="222"/>
        <item m="1" x="867"/>
        <item m="1" x="1087"/>
        <item m="1" x="411"/>
        <item m="1" x="404"/>
        <item m="1" x="978"/>
        <item m="1" x="836"/>
        <item m="1" x="1354"/>
        <item m="1" x="810"/>
        <item m="1" x="1493"/>
        <item m="1" x="1645"/>
        <item m="1" x="613"/>
        <item m="1" x="887"/>
        <item m="1" x="910"/>
        <item m="1" x="1571"/>
        <item m="1" x="1529"/>
        <item m="1" x="634"/>
        <item m="1" x="819"/>
        <item m="1" x="1371"/>
        <item m="1" x="518"/>
        <item m="1" x="1513"/>
        <item m="1" x="612"/>
        <item m="1" x="1663"/>
        <item m="1" x="689"/>
        <item m="1" x="1786"/>
        <item m="1" x="1629"/>
        <item m="1" x="273"/>
        <item m="1" x="962"/>
        <item m="1" x="1785"/>
        <item m="1" x="410"/>
        <item m="1" x="1061"/>
        <item m="1" x="1928"/>
        <item m="1" x="515"/>
        <item m="1" x="1159"/>
        <item m="1" x="246"/>
        <item m="1" x="607"/>
        <item m="1" x="1282"/>
        <item m="1" x="927"/>
        <item m="1" x="1251"/>
        <item m="1" x="420"/>
        <item m="1" x="1001"/>
        <item m="1" x="1378"/>
        <item m="1" x="523"/>
        <item m="1" x="1028"/>
        <item m="1" x="1407"/>
        <item m="1" x="1436"/>
        <item m="1" x="1743"/>
        <item m="1" x="1891"/>
        <item m="1" x="211"/>
        <item m="1" x="342"/>
        <item m="1" x="718"/>
        <item m="1" x="1402"/>
        <item m="1" x="699"/>
        <item m="1" x="1474"/>
        <item m="1" x="739"/>
        <item m="1" x="1054"/>
        <item m="1" x="1542"/>
        <item m="1" x="1692"/>
        <item m="1" x="1851"/>
        <item m="1" x="698"/>
        <item m="1" x="687"/>
        <item m="1" x="770"/>
        <item m="1" x="968"/>
        <item m="1" x="890"/>
        <item m="1" x="519"/>
        <item m="1" x="382"/>
        <item m="1" x="628"/>
        <item m="1" x="694"/>
        <item m="1" x="775"/>
        <item m="1" x="873"/>
        <item m="1" x="677"/>
        <item m="1" x="1391"/>
        <item m="1" x="301"/>
        <item m="1" x="467"/>
        <item m="1" x="334"/>
        <item m="1" x="537"/>
        <item m="1" x="497"/>
        <item m="1" x="558"/>
        <item m="1" x="1813"/>
        <item m="1" x="1956"/>
        <item m="1" x="266"/>
        <item m="1" x="725"/>
        <item m="1" x="702"/>
        <item m="1" x="790"/>
        <item m="1" x="893"/>
        <item m="1" x="1473"/>
        <item m="1" x="1967"/>
        <item m="1" x="892"/>
        <item m="1" x="1947"/>
        <item m="1" x="874"/>
        <item m="1" x="261"/>
        <item m="1" x="951"/>
        <item m="1" x="394"/>
        <item m="1" x="226"/>
        <item m="1" x="600"/>
        <item m="1" x="1263"/>
        <item m="1" x="360"/>
        <item m="1" x="690"/>
        <item m="1" x="1392"/>
        <item m="1" x="476"/>
        <item m="1" x="772"/>
        <item m="1" x="1534"/>
        <item m="1" x="573"/>
        <item m="1" x="872"/>
        <item m="1" x="1681"/>
        <item m="1" x="662"/>
        <item m="1" x="949"/>
        <item m="1" x="1843"/>
        <item m="1" x="1319"/>
        <item m="1" x="1811"/>
        <item m="1" x="779"/>
        <item m="1" x="1026"/>
        <item m="1" x="477"/>
        <item m="1" x="1494"/>
        <item m="1" x="1987"/>
        <item m="1" x="2021"/>
        <item m="1" x="450"/>
        <item m="1" x="542"/>
        <item m="1" x="640"/>
        <item m="1" x="727"/>
        <item m="1" x="1072"/>
        <item m="1" x="1983"/>
        <item m="1" x="1045"/>
        <item m="1" x="227"/>
        <item m="1" x="1025"/>
        <item m="1" x="1130"/>
        <item m="1" x="1097"/>
        <item m="1" x="1528"/>
        <item m="1" x="288"/>
        <item m="1" x="423"/>
        <item m="1" x="526"/>
        <item m="1" x="1044"/>
        <item m="1" x="1397"/>
        <item m="1" x="1262"/>
        <item m="1" x="875"/>
        <item m="1" x="750"/>
        <item m="1" x="971"/>
        <item m="1" x="1032"/>
        <item m="1" x="1137"/>
        <item m="1" x="1248"/>
        <item m="1" x="1006"/>
        <item m="1" x="1970"/>
        <item m="1" x="705"/>
        <item m="1" x="830"/>
        <item m="1" x="724"/>
        <item m="1" x="908"/>
        <item m="1" x="850"/>
        <item m="1" x="922"/>
        <item m="1" x="504"/>
        <item m="1" x="596"/>
        <item m="1" x="684"/>
        <item m="1" x="1082"/>
        <item m="1" x="1047"/>
        <item m="1" x="1148"/>
        <item m="1" x="1264"/>
        <item m="1" x="809"/>
        <item m="1" x="791"/>
        <item m="1" x="894"/>
        <item m="1" x="1932"/>
        <item m="1" x="249"/>
        <item m="1" x="1968"/>
        <item m="1" x="274"/>
        <item m="1" x="1872"/>
        <item m="1" x="865"/>
        <item m="1" x="1031"/>
        <item m="1" x="1135"/>
        <item m="1" x="340"/>
        <item m="1" x="463"/>
        <item m="1" x="352"/>
        <item m="1" x="1245"/>
        <item m="1" x="1366"/>
        <item m="1" x="1374"/>
        <item m="1" x="1509"/>
        <item m="1" x="1514"/>
        <item m="1" x="1655"/>
        <item m="1" x="1979"/>
        <item m="1" x="284"/>
        <item m="1" x="682"/>
        <item m="1" x="421"/>
        <item m="1" x="763"/>
        <item m="1" x="1990"/>
        <item m="1" x="356"/>
        <item m="1" x="383"/>
        <item m="1" x="471"/>
        <item m="1" x="494"/>
        <item m="1" x="569"/>
        <item m="1" x="592"/>
        <item m="1" x="656"/>
        <item m="1" x="679"/>
        <item m="1" x="1065"/>
        <item m="1" x="1162"/>
        <item m="1" x="1288"/>
        <item m="1" x="601"/>
        <item m="1" x="794"/>
        <item m="1" x="1416"/>
        <item m="1" x="693"/>
        <item m="1" x="1419"/>
        <item m="1" x="967"/>
        <item m="1" x="1070"/>
        <item m="1" x="401"/>
        <item m="1" x="357"/>
        <item m="1" x="323"/>
        <item m="1" x="472"/>
        <item m="1" x="449"/>
        <item m="1" x="570"/>
        <item m="1" x="541"/>
        <item m="1" x="657"/>
        <item m="1" x="639"/>
        <item m="1" x="393"/>
        <item m="1" x="353"/>
        <item m="1" x="508"/>
        <item m="1" x="469"/>
        <item m="1" x="599"/>
        <item m="1" x="566"/>
        <item m="1" x="688"/>
        <item m="1" x="655"/>
        <item m="1" x="771"/>
        <item m="1" x="745"/>
        <item m="1" x="871"/>
        <item m="1" x="840"/>
        <item m="1" x="436"/>
        <item m="1" x="532"/>
        <item m="1" x="627"/>
        <item m="1" x="468"/>
        <item m="1" x="562"/>
        <item m="1" x="668"/>
        <item m="1" x="539"/>
        <item m="1" x="631"/>
        <item m="1" x="722"/>
        <item m="1" x="813"/>
        <item m="1" x="914"/>
        <item m="1" x="981"/>
        <item m="1" x="1281"/>
        <item m="1" x="1411"/>
        <item m="1" x="1561"/>
        <item m="1" x="1708"/>
        <item m="1" x="911"/>
        <item m="1" x="262"/>
        <item m="1" x="925"/>
        <item m="1" x="395"/>
        <item m="1" x="998"/>
        <item m="1" x="685"/>
        <item m="1" x="1204"/>
        <item m="1" x="768"/>
        <item m="1" x="1323"/>
        <item m="1" x="692"/>
        <item m="1" x="1328"/>
        <item m="1" x="447"/>
        <item m="1" x="1498"/>
        <item m="1" x="651"/>
        <item m="1" x="545"/>
        <item m="1" x="735"/>
        <item m="1" x="585"/>
        <item m="1" x="1035"/>
        <item m="1" x="1141"/>
        <item m="1" x="842"/>
        <item m="1" x="931"/>
        <item m="1" x="1523"/>
        <item m="1" x="1005"/>
        <item m="1" x="555"/>
        <item m="1" x="649"/>
        <item m="1" x="738"/>
        <item m="1" x="1063"/>
        <item m="1" x="1161"/>
        <item m="1" x="1286"/>
        <item m="1" x="495"/>
        <item m="1" x="593"/>
        <item m="1" x="680"/>
        <item m="1" x="1255"/>
        <item m="1" x="602"/>
        <item m="1" x="783"/>
        <item m="1" x="884"/>
        <item m="1" x="958"/>
        <item m="1" x="1055"/>
        <item m="1" x="1152"/>
        <item m="1" x="1270"/>
        <item m="1" x="556"/>
        <item m="1" x="758"/>
        <item m="1" x="489"/>
        <item m="1" x="587"/>
        <item m="1" x="673"/>
        <item m="1" x="1250"/>
        <item m="1" x="549"/>
        <item m="1" x="973"/>
        <item m="1" x="428"/>
        <item m="1" x="878"/>
        <item m="1" x="1953"/>
        <item m="1" x="1012"/>
        <item m="1" x="947"/>
        <item m="1" x="1295"/>
        <item m="1" x="1078"/>
        <item m="1" x="1424"/>
        <item m="1" x="1172"/>
        <item m="1" x="1038"/>
        <item m="1" x="413"/>
        <item m="1" x="803"/>
        <item m="1" x="711"/>
        <item m="1" x="505"/>
        <item m="1" x="597"/>
        <item m="1" x="869"/>
        <item m="1" x="1806"/>
        <item m="1" x="1186"/>
        <item m="1" x="1309"/>
        <item m="1" x="1363"/>
        <item m="1" x="1441"/>
        <item m="1" x="1595"/>
        <item m="1" x="897"/>
        <item m="1" x="1236"/>
        <item m="1" x="1232"/>
        <item m="1" x="1243"/>
        <item m="1" x="678"/>
        <item m="1" x="943"/>
        <item m="1" x="761"/>
        <item m="1" x="862"/>
        <item m="1" x="1003"/>
        <item m="1" x="396"/>
        <item m="1" x="575"/>
        <item m="1" x="906"/>
        <item m="1" x="800"/>
        <item m="1" x="1136"/>
        <item x="169"/>
        <item x="170"/>
        <item x="176"/>
        <item x="166"/>
        <item x="165"/>
        <item x="191"/>
        <item x="11"/>
        <item x="10"/>
        <item x="8"/>
        <item x="6"/>
        <item x="4"/>
        <item x="1"/>
        <item x="184"/>
        <item x="177"/>
        <item x="175"/>
        <item x="171"/>
        <item x="173"/>
        <item x="9"/>
        <item x="7"/>
        <item x="3"/>
        <item x="2"/>
        <item x="45"/>
        <item x="43"/>
        <item x="41"/>
        <item x="39"/>
        <item x="37"/>
        <item x="35"/>
        <item x="34"/>
        <item x="33"/>
        <item x="31"/>
        <item x="40"/>
        <item m="1" x="695"/>
        <item x="26"/>
        <item x="23"/>
        <item x="18"/>
        <item x="16"/>
        <item x="22"/>
        <item x="17"/>
        <item x="13"/>
        <item x="178"/>
        <item x="143"/>
        <item x="130"/>
        <item x="128"/>
        <item x="151"/>
        <item x="172"/>
        <item x="109"/>
        <item x="108"/>
        <item x="107"/>
        <item x="179"/>
        <item x="164"/>
        <item x="162"/>
        <item x="161"/>
        <item x="160"/>
        <item x="158"/>
        <item x="163"/>
        <item x="110"/>
        <item x="120"/>
        <item x="118"/>
        <item x="116"/>
        <item x="111"/>
        <item x="119"/>
        <item x="121"/>
        <item x="99"/>
        <item x="87"/>
        <item x="69"/>
        <item x="56"/>
        <item x="57"/>
        <item x="100"/>
        <item x="134"/>
        <item x="28"/>
        <item x="20"/>
        <item x="14"/>
        <item x="174"/>
        <item x="85"/>
        <item x="67"/>
        <item x="55"/>
        <item x="167"/>
        <item x="168"/>
        <item x="148"/>
        <item x="196"/>
        <item x="194"/>
        <item x="152"/>
        <item x="180"/>
        <item x="186"/>
        <item x="104"/>
        <item x="102"/>
        <item x="96"/>
        <item x="90"/>
        <item x="89"/>
        <item x="81"/>
        <item x="82"/>
        <item x="78"/>
        <item x="71"/>
        <item x="72"/>
        <item x="65"/>
        <item x="59"/>
        <item x="60"/>
        <item x="84"/>
        <item x="76"/>
        <item x="79"/>
        <item x="97"/>
        <item x="103"/>
        <item x="135"/>
        <item x="145"/>
        <item x="141"/>
        <item x="137"/>
        <item x="144"/>
        <item x="136"/>
        <item x="142"/>
        <item x="140"/>
        <item x="0"/>
        <item x="53"/>
        <item x="52"/>
        <item x="51"/>
        <item x="49"/>
        <item x="48"/>
        <item x="47"/>
        <item x="114"/>
        <item x="115"/>
        <item x="181"/>
        <item x="122"/>
        <item x="123"/>
        <item x="112"/>
        <item x="146"/>
        <item x="139"/>
        <item x="131"/>
        <item x="129"/>
        <item x="138"/>
        <item x="182"/>
        <item x="126"/>
        <item x="92"/>
        <item x="83"/>
        <item x="74"/>
        <item x="62"/>
        <item x="195"/>
        <item x="193"/>
        <item x="153"/>
        <item x="183"/>
        <item x="91"/>
        <item x="73"/>
        <item x="61"/>
        <item x="66"/>
        <item x="147"/>
        <item x="154"/>
        <item x="155"/>
        <item x="125"/>
        <item x="156"/>
        <item x="127"/>
        <item x="159"/>
        <item x="157"/>
        <item x="185"/>
        <item x="190"/>
        <item x="187"/>
        <item x="188"/>
        <item x="54"/>
        <item x="50"/>
        <item x="5"/>
        <item x="27"/>
        <item x="25"/>
        <item x="199"/>
        <item x="198"/>
        <item x="117"/>
        <item x="150"/>
        <item x="98"/>
        <item x="101"/>
        <item x="93"/>
        <item x="95"/>
        <item x="86"/>
        <item x="88"/>
        <item x="80"/>
        <item x="70"/>
        <item x="58"/>
        <item x="77"/>
        <item x="63"/>
        <item x="75"/>
        <item x="12"/>
        <item x="106"/>
        <item x="149"/>
        <item x="189"/>
        <item x="113"/>
        <item x="68"/>
        <item x="64"/>
        <item x="15"/>
        <item x="19"/>
        <item x="24"/>
        <item x="21"/>
        <item x="29"/>
        <item x="30"/>
        <item x="32"/>
        <item x="36"/>
        <item x="38"/>
        <item x="42"/>
        <item x="44"/>
        <item x="46"/>
        <item x="132"/>
        <item x="133"/>
        <item x="192"/>
        <item x="124"/>
        <item x="94"/>
        <item x="105"/>
        <item x="1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2"/>
    <field x="9"/>
    <field x="3"/>
    <field x="6"/>
  </rowFields>
  <rowItems count="906">
    <i>
      <x v="1826"/>
      <x v="1"/>
      <x v="1139"/>
      <x v="33"/>
    </i>
    <i>
      <x v="1827"/>
      <x v="1"/>
      <x v="1140"/>
      <x v="33"/>
    </i>
    <i>
      <x v="1828"/>
      <x v="7"/>
      <x v="1141"/>
      <x v="14"/>
    </i>
    <i r="2">
      <x v="1142"/>
      <x v="14"/>
    </i>
    <i r="2">
      <x v="1143"/>
      <x v="14"/>
    </i>
    <i>
      <x v="1829"/>
      <x v="1"/>
      <x v="1144"/>
      <x v="33"/>
    </i>
    <i>
      <x v="1830"/>
      <x v="1"/>
      <x v="1145"/>
      <x v="33"/>
    </i>
    <i>
      <x v="1831"/>
      <x v="1"/>
      <x v="1146"/>
      <x v="13"/>
    </i>
    <i>
      <x v="1832"/>
      <x v="1"/>
      <x v="1147"/>
      <x v="14"/>
    </i>
    <i r="2">
      <x v="1162"/>
      <x v="14"/>
    </i>
    <i>
      <x v="1833"/>
      <x v="1"/>
      <x v="1148"/>
      <x v="14"/>
    </i>
    <i>
      <x v="1834"/>
      <x v="1"/>
      <x v="1149"/>
      <x v="14"/>
    </i>
    <i r="2">
      <x v="1158"/>
      <x v="14"/>
    </i>
    <i r="2">
      <x v="1159"/>
      <x v="14"/>
    </i>
    <i r="2">
      <x v="1160"/>
      <x v="14"/>
    </i>
    <i r="2">
      <x v="1161"/>
      <x v="14"/>
    </i>
    <i>
      <x v="1835"/>
      <x v="1"/>
      <x v="1150"/>
      <x v="14"/>
    </i>
    <i r="2">
      <x v="1157"/>
      <x v="14"/>
    </i>
    <i>
      <x v="1836"/>
      <x v="1"/>
      <x v="1151"/>
      <x v="14"/>
    </i>
    <i r="2">
      <x v="1156"/>
      <x v="14"/>
    </i>
    <i>
      <x v="1837"/>
      <x v="1"/>
      <x v="1152"/>
      <x v="14"/>
    </i>
    <i r="2">
      <x v="1153"/>
      <x v="14"/>
    </i>
    <i r="2">
      <x v="1154"/>
      <x v="14"/>
    </i>
    <i r="2">
      <x v="1155"/>
      <x v="14"/>
    </i>
    <i>
      <x v="1838"/>
      <x v="7"/>
      <x v="1163"/>
      <x v="13"/>
    </i>
    <i r="2">
      <x v="1164"/>
      <x v="13"/>
    </i>
    <i r="2">
      <x v="1165"/>
      <x v="13"/>
    </i>
    <i r="2">
      <x v="1172"/>
      <x v="13"/>
    </i>
    <i r="2">
      <x v="1173"/>
      <x v="13"/>
    </i>
    <i r="2">
      <x v="1174"/>
      <x v="13"/>
    </i>
    <i>
      <x v="1839"/>
      <x v="7"/>
      <x v="1166"/>
      <x v="13"/>
    </i>
    <i r="2">
      <x v="1167"/>
      <x v="13"/>
    </i>
    <i r="2">
      <x v="1168"/>
      <x v="13"/>
    </i>
    <i r="2">
      <x v="1169"/>
      <x v="13"/>
    </i>
    <i r="2">
      <x v="1170"/>
      <x v="13"/>
    </i>
    <i r="2">
      <x v="1171"/>
      <x v="13"/>
    </i>
    <i>
      <x v="1840"/>
      <x v="1"/>
      <x v="1175"/>
      <x v="10"/>
    </i>
    <i r="2">
      <x v="1176"/>
      <x v="10"/>
    </i>
    <i r="2">
      <x v="1177"/>
      <x v="10"/>
    </i>
    <i r="2">
      <x v="1178"/>
      <x v="10"/>
    </i>
    <i r="2">
      <x v="1179"/>
      <x v="10"/>
    </i>
    <i r="2">
      <x v="1180"/>
      <x v="10"/>
    </i>
    <i>
      <x v="1841"/>
      <x v="1"/>
      <x v="1181"/>
      <x v="10"/>
    </i>
    <i r="2">
      <x v="1182"/>
      <x v="10"/>
    </i>
    <i r="2">
      <x v="1183"/>
      <x v="10"/>
    </i>
    <i r="2">
      <x v="1184"/>
      <x v="10"/>
    </i>
    <i r="2">
      <x v="1185"/>
      <x v="10"/>
    </i>
    <i r="2">
      <x v="1186"/>
      <x v="10"/>
    </i>
    <i>
      <x v="1842"/>
      <x v="1"/>
      <x v="1187"/>
      <x v="10"/>
    </i>
    <i r="2">
      <x v="1188"/>
      <x v="10"/>
    </i>
    <i r="2">
      <x v="1189"/>
      <x v="10"/>
    </i>
    <i r="2">
      <x v="1190"/>
      <x v="10"/>
    </i>
    <i r="2">
      <x v="1191"/>
      <x v="10"/>
    </i>
    <i>
      <x v="1843"/>
      <x v="1"/>
      <x v="1192"/>
      <x v="14"/>
    </i>
    <i r="2">
      <x v="1210"/>
      <x v="14"/>
    </i>
    <i r="2">
      <x v="1211"/>
      <x v="14"/>
    </i>
    <i r="2">
      <x v="1212"/>
      <x v="14"/>
    </i>
    <i r="2">
      <x v="1213"/>
      <x v="14"/>
    </i>
    <i r="2">
      <x v="1214"/>
      <x v="14"/>
    </i>
    <i r="2">
      <x v="1215"/>
      <x v="14"/>
    </i>
    <i r="2">
      <x v="1216"/>
      <x v="14"/>
    </i>
    <i r="2">
      <x v="1217"/>
      <x v="14"/>
    </i>
    <i r="2">
      <x v="1218"/>
      <x v="14"/>
    </i>
    <i r="2">
      <x v="1219"/>
      <x v="14"/>
    </i>
    <i r="2">
      <x v="1220"/>
      <x v="14"/>
    </i>
    <i>
      <x v="1844"/>
      <x v="1"/>
      <x v="1193"/>
      <x v="14"/>
    </i>
    <i r="2">
      <x v="1204"/>
      <x v="14"/>
    </i>
    <i r="2">
      <x v="1205"/>
      <x v="14"/>
    </i>
    <i r="2">
      <x v="1206"/>
      <x v="14"/>
    </i>
    <i r="2">
      <x v="1207"/>
      <x v="14"/>
    </i>
    <i r="2">
      <x v="1208"/>
      <x v="14"/>
    </i>
    <i r="2">
      <x v="1209"/>
      <x v="14"/>
    </i>
    <i>
      <x v="1845"/>
      <x v="1"/>
      <x v="1194"/>
      <x v="14"/>
    </i>
    <i>
      <x v="1846"/>
      <x v="1"/>
      <x v="1195"/>
      <x v="14"/>
    </i>
    <i r="2">
      <x v="1196"/>
      <x v="14"/>
    </i>
    <i r="2">
      <x v="1197"/>
      <x v="14"/>
    </i>
    <i r="2">
      <x v="1198"/>
      <x v="14"/>
    </i>
    <i r="2">
      <x v="1199"/>
      <x v="14"/>
    </i>
    <i r="2">
      <x v="1200"/>
      <x v="14"/>
    </i>
    <i r="2">
      <x v="1201"/>
      <x v="14"/>
    </i>
    <i r="2">
      <x v="1202"/>
      <x v="14"/>
    </i>
    <i r="2">
      <x v="1203"/>
      <x v="14"/>
    </i>
    <i>
      <x v="1847"/>
      <x v="1"/>
      <x v="1221"/>
      <x v="14"/>
    </i>
    <i r="2">
      <x v="1337"/>
      <x v="14"/>
    </i>
    <i r="2">
      <x v="1338"/>
      <x v="14"/>
    </i>
    <i r="2">
      <x v="1340"/>
      <x v="14"/>
    </i>
    <i r="2">
      <x v="1341"/>
      <x v="14"/>
    </i>
    <i r="2">
      <x v="1342"/>
      <x v="14"/>
    </i>
    <i r="2">
      <x v="1343"/>
      <x v="14"/>
    </i>
    <i r="2">
      <x v="1344"/>
      <x v="14"/>
    </i>
    <i r="2">
      <x v="1345"/>
      <x v="14"/>
    </i>
    <i r="2">
      <x v="1346"/>
      <x v="14"/>
    </i>
    <i r="2">
      <x v="1347"/>
      <x v="14"/>
    </i>
    <i r="2">
      <x v="1348"/>
      <x v="14"/>
    </i>
    <i r="2">
      <x v="1349"/>
      <x v="14"/>
    </i>
    <i r="2">
      <x v="1350"/>
      <x v="14"/>
    </i>
    <i r="2">
      <x v="1351"/>
      <x v="14"/>
    </i>
    <i r="2">
      <x v="1352"/>
      <x v="14"/>
    </i>
    <i>
      <x v="1848"/>
      <x v="1"/>
      <x v="1222"/>
      <x v="14"/>
    </i>
    <i r="2">
      <x v="1230"/>
      <x v="14"/>
    </i>
    <i r="2">
      <x v="1233"/>
      <x v="14"/>
    </i>
    <i r="2">
      <x v="1326"/>
      <x v="14"/>
    </i>
    <i r="2">
      <x v="1328"/>
      <x v="14"/>
    </i>
    <i r="2">
      <x v="1329"/>
      <x v="14"/>
    </i>
    <i r="2">
      <x v="1330"/>
      <x v="14"/>
    </i>
    <i r="2">
      <x v="1331"/>
      <x v="14"/>
    </i>
    <i r="2">
      <x v="1332"/>
      <x v="14"/>
    </i>
    <i r="2">
      <x v="1333"/>
      <x v="14"/>
    </i>
    <i r="2">
      <x v="1334"/>
      <x v="14"/>
    </i>
    <i r="2">
      <x v="1335"/>
      <x v="14"/>
    </i>
    <i r="2">
      <x v="1336"/>
      <x v="14"/>
    </i>
    <i>
      <x v="1849"/>
      <x v="1"/>
      <x v="1223"/>
      <x v="14"/>
    </i>
    <i r="2">
      <x v="1231"/>
      <x v="14"/>
    </i>
    <i r="2">
      <x v="1234"/>
      <x v="14"/>
    </i>
    <i r="2">
      <x v="1318"/>
      <x v="14"/>
    </i>
    <i r="2">
      <x v="1319"/>
      <x v="14"/>
    </i>
    <i r="2">
      <x v="1320"/>
      <x v="14"/>
    </i>
    <i r="2">
      <x v="1321"/>
      <x v="14"/>
    </i>
    <i r="2">
      <x v="1322"/>
      <x v="14"/>
    </i>
    <i r="2">
      <x v="1323"/>
      <x v="14"/>
    </i>
    <i r="2">
      <x v="1324"/>
      <x v="14"/>
    </i>
    <i r="2">
      <x v="1325"/>
      <x v="14"/>
    </i>
    <i>
      <x v="1850"/>
      <x v="1"/>
      <x v="1224"/>
      <x v="14"/>
    </i>
    <i r="2">
      <x v="1232"/>
      <x v="14"/>
    </i>
    <i r="2">
      <x v="1302"/>
      <x v="14"/>
    </i>
    <i r="2">
      <x v="1303"/>
      <x v="14"/>
    </i>
    <i r="2">
      <x v="1304"/>
      <x v="14"/>
    </i>
    <i r="2">
      <x v="1305"/>
      <x v="14"/>
    </i>
    <i r="2">
      <x v="1306"/>
      <x v="14"/>
    </i>
    <i r="2">
      <x v="1307"/>
      <x v="14"/>
    </i>
    <i r="2">
      <x v="1308"/>
      <x v="14"/>
    </i>
    <i r="2">
      <x v="1309"/>
      <x v="14"/>
    </i>
    <i r="2">
      <x v="1310"/>
      <x v="14"/>
    </i>
    <i r="2">
      <x v="1311"/>
      <x v="14"/>
    </i>
    <i r="2">
      <x v="1312"/>
      <x v="14"/>
    </i>
    <i r="2">
      <x v="1313"/>
      <x v="14"/>
    </i>
    <i r="2">
      <x v="1314"/>
      <x v="14"/>
    </i>
    <i r="2">
      <x v="1315"/>
      <x v="14"/>
    </i>
    <i r="2">
      <x v="1316"/>
      <x v="14"/>
    </i>
    <i>
      <x v="1851"/>
      <x v="1"/>
      <x v="1225"/>
      <x v="14"/>
    </i>
    <i r="2">
      <x v="1289"/>
      <x v="14"/>
    </i>
    <i r="2">
      <x v="1291"/>
      <x v="14"/>
    </i>
    <i r="2">
      <x v="1292"/>
      <x v="14"/>
    </i>
    <i r="2">
      <x v="1293"/>
      <x v="14"/>
    </i>
    <i r="2">
      <x v="1294"/>
      <x v="14"/>
    </i>
    <i r="2">
      <x v="1295"/>
      <x v="14"/>
    </i>
    <i r="2">
      <x v="1296"/>
      <x v="14"/>
    </i>
    <i r="2">
      <x v="1297"/>
      <x v="14"/>
    </i>
    <i r="2">
      <x v="1298"/>
      <x v="14"/>
    </i>
    <i r="2">
      <x v="1299"/>
      <x v="14"/>
    </i>
    <i r="2">
      <x v="1300"/>
      <x v="14"/>
    </i>
    <i r="2">
      <x v="1301"/>
      <x v="14"/>
    </i>
    <i>
      <x v="1852"/>
      <x v="1"/>
      <x v="1226"/>
      <x v="14"/>
    </i>
    <i r="2">
      <x v="1236"/>
      <x v="14"/>
    </i>
    <i r="2">
      <x v="1277"/>
      <x v="14"/>
    </i>
    <i r="2">
      <x v="1278"/>
      <x v="14"/>
    </i>
    <i r="2">
      <x v="1279"/>
      <x v="14"/>
    </i>
    <i r="2">
      <x v="1280"/>
      <x v="14"/>
    </i>
    <i r="2">
      <x v="1282"/>
      <x v="14"/>
    </i>
    <i r="2">
      <x v="1283"/>
      <x v="14"/>
    </i>
    <i r="2">
      <x v="1284"/>
      <x v="14"/>
    </i>
    <i r="2">
      <x v="1285"/>
      <x v="14"/>
    </i>
    <i r="2">
      <x v="1286"/>
      <x v="14"/>
    </i>
    <i r="2">
      <x v="1287"/>
      <x v="14"/>
    </i>
    <i r="2">
      <x v="1288"/>
      <x v="14"/>
    </i>
    <i>
      <x v="1853"/>
      <x v="1"/>
      <x v="1227"/>
      <x v="14"/>
    </i>
    <i r="2">
      <x v="1235"/>
      <x v="14"/>
    </i>
    <i r="2">
      <x v="1237"/>
      <x v="14"/>
    </i>
    <i r="2">
      <x v="1265"/>
      <x v="14"/>
    </i>
    <i r="2">
      <x v="1266"/>
      <x v="14"/>
    </i>
    <i r="2">
      <x v="1267"/>
      <x v="14"/>
    </i>
    <i r="2">
      <x v="1268"/>
      <x v="14"/>
    </i>
    <i r="2">
      <x v="1269"/>
      <x v="14"/>
    </i>
    <i r="2">
      <x v="1270"/>
      <x v="14"/>
    </i>
    <i r="2">
      <x v="1271"/>
      <x v="14"/>
    </i>
    <i r="2">
      <x v="1272"/>
      <x v="14"/>
    </i>
    <i r="2">
      <x v="1273"/>
      <x v="14"/>
    </i>
    <i r="2">
      <x v="1274"/>
      <x v="14"/>
    </i>
    <i r="2">
      <x v="1275"/>
      <x v="14"/>
    </i>
    <i r="2">
      <x v="1276"/>
      <x v="14"/>
    </i>
    <i>
      <x v="1854"/>
      <x v="1"/>
      <x v="1228"/>
      <x v="14"/>
    </i>
    <i r="2">
      <x v="1238"/>
      <x v="14"/>
    </i>
    <i r="2">
      <x v="1249"/>
      <x v="14"/>
    </i>
    <i r="2">
      <x v="1250"/>
      <x v="14"/>
    </i>
    <i r="2">
      <x v="1251"/>
      <x v="14"/>
    </i>
    <i r="2">
      <x v="1252"/>
      <x v="14"/>
    </i>
    <i r="2">
      <x v="1253"/>
      <x v="14"/>
    </i>
    <i r="2">
      <x v="1254"/>
      <x v="14"/>
    </i>
    <i r="2">
      <x v="1255"/>
      <x v="14"/>
    </i>
    <i r="2">
      <x v="1256"/>
      <x v="14"/>
    </i>
    <i r="2">
      <x v="1257"/>
      <x v="14"/>
    </i>
    <i r="2">
      <x v="1258"/>
      <x v="14"/>
    </i>
    <i r="2">
      <x v="1259"/>
      <x v="14"/>
    </i>
    <i r="2">
      <x v="1260"/>
      <x v="14"/>
    </i>
    <i r="2">
      <x v="1261"/>
      <x v="14"/>
    </i>
    <i r="2">
      <x v="1262"/>
      <x v="14"/>
    </i>
    <i r="2">
      <x v="1263"/>
      <x v="14"/>
    </i>
    <i r="2">
      <x v="1264"/>
      <x v="14"/>
    </i>
    <i>
      <x v="1855"/>
      <x v="1"/>
      <x v="1229"/>
      <x v="14"/>
    </i>
    <i r="2">
      <x v="1239"/>
      <x v="14"/>
    </i>
    <i r="2">
      <x v="1245"/>
      <x v="14"/>
    </i>
    <i r="2">
      <x v="1247"/>
      <x v="14"/>
    </i>
    <i r="2">
      <x v="1248"/>
      <x v="14"/>
    </i>
    <i>
      <x v="1856"/>
      <x v="1"/>
      <x v="2032"/>
      <x v="14"/>
    </i>
    <i>
      <x v="1858"/>
      <x v="1"/>
      <x v="1488"/>
      <x v="9"/>
    </i>
    <i r="2">
      <x v="1544"/>
      <x v="9"/>
    </i>
    <i r="2">
      <x v="1545"/>
      <x v="9"/>
    </i>
    <i r="2">
      <x v="1546"/>
      <x v="9"/>
    </i>
    <i r="2">
      <x v="1547"/>
      <x v="9"/>
    </i>
    <i r="2">
      <x v="1548"/>
      <x v="9"/>
    </i>
    <i r="2">
      <x v="1549"/>
      <x v="9"/>
    </i>
    <i r="2">
      <x v="1550"/>
      <x v="9"/>
    </i>
    <i r="2">
      <x v="1551"/>
      <x v="9"/>
    </i>
    <i r="2">
      <x v="1552"/>
      <x v="9"/>
    </i>
    <i r="2">
      <x v="1553"/>
      <x v="9"/>
    </i>
    <i r="2">
      <x v="1554"/>
      <x v="9"/>
    </i>
    <i>
      <x v="1859"/>
      <x v="1"/>
      <x v="1489"/>
      <x v="9"/>
    </i>
    <i r="2">
      <x v="1527"/>
      <x v="9"/>
    </i>
    <i r="2">
      <x v="1528"/>
      <x v="9"/>
    </i>
    <i r="2">
      <x v="1529"/>
      <x v="9"/>
    </i>
    <i r="2">
      <x v="1530"/>
      <x v="9"/>
    </i>
    <i r="2">
      <x v="1531"/>
      <x v="9"/>
    </i>
    <i r="2">
      <x v="1532"/>
      <x v="9"/>
    </i>
    <i r="2">
      <x v="1533"/>
      <x v="9"/>
    </i>
    <i r="2">
      <x v="1534"/>
      <x v="9"/>
    </i>
    <i r="2">
      <x v="1535"/>
      <x v="9"/>
    </i>
    <i r="2">
      <x v="1536"/>
      <x v="9"/>
    </i>
    <i r="2">
      <x v="1537"/>
      <x v="9"/>
    </i>
    <i r="2">
      <x v="1538"/>
      <x v="9"/>
    </i>
    <i r="2">
      <x v="1539"/>
      <x v="9"/>
    </i>
    <i r="2">
      <x v="1540"/>
      <x v="9"/>
    </i>
    <i r="2">
      <x v="1541"/>
      <x v="9"/>
    </i>
    <i r="2">
      <x v="1542"/>
      <x v="9"/>
    </i>
    <i r="2">
      <x v="1543"/>
      <x v="9"/>
    </i>
    <i>
      <x v="1860"/>
      <x v="1"/>
      <x v="1491"/>
      <x v="9"/>
    </i>
    <i r="2">
      <x v="1507"/>
      <x v="9"/>
    </i>
    <i r="2">
      <x v="1508"/>
      <x v="9"/>
    </i>
    <i r="2">
      <x v="1509"/>
      <x v="9"/>
    </i>
    <i r="2">
      <x v="1510"/>
      <x v="9"/>
    </i>
    <i r="2">
      <x v="1511"/>
      <x v="9"/>
    </i>
    <i r="2">
      <x v="1512"/>
      <x v="9"/>
    </i>
    <i r="2">
      <x v="1513"/>
      <x v="9"/>
    </i>
    <i r="2">
      <x v="1514"/>
      <x v="9"/>
    </i>
    <i r="2">
      <x v="1515"/>
      <x v="9"/>
    </i>
    <i r="2">
      <x v="1516"/>
      <x v="9"/>
    </i>
    <i r="2">
      <x v="1517"/>
      <x v="9"/>
    </i>
    <i r="2">
      <x v="1518"/>
      <x v="9"/>
    </i>
    <i>
      <x v="1861"/>
      <x v="1"/>
      <x v="1492"/>
      <x v="9"/>
    </i>
    <i r="2">
      <x v="1506"/>
      <x v="9"/>
    </i>
    <i>
      <x v="1862"/>
      <x v="1"/>
      <x v="1353"/>
      <x v="9"/>
    </i>
    <i r="2">
      <x v="2041"/>
      <x v="9"/>
    </i>
    <i>
      <x v="1863"/>
      <x v="1"/>
      <x v="1354"/>
      <x v="9"/>
    </i>
    <i r="2">
      <x v="1355"/>
      <x v="9"/>
    </i>
    <i r="2">
      <x v="1367"/>
      <x v="9"/>
    </i>
    <i r="2">
      <x v="1368"/>
      <x v="9"/>
    </i>
    <i r="2">
      <x v="1369"/>
      <x v="9"/>
    </i>
    <i r="2">
      <x v="1370"/>
      <x v="9"/>
    </i>
    <i r="2">
      <x v="1371"/>
      <x v="9"/>
    </i>
    <i r="2">
      <x v="1372"/>
      <x v="9"/>
    </i>
    <i r="2">
      <x v="1373"/>
      <x v="9"/>
    </i>
    <i r="2">
      <x v="1374"/>
      <x v="9"/>
    </i>
    <i>
      <x v="1864"/>
      <x v="1"/>
      <x v="1356"/>
      <x v="9"/>
    </i>
    <i r="2">
      <x v="1357"/>
      <x v="9"/>
    </i>
    <i r="2">
      <x v="1358"/>
      <x v="9"/>
    </i>
    <i r="2">
      <x v="1359"/>
      <x v="9"/>
    </i>
    <i r="2">
      <x v="1360"/>
      <x v="9"/>
    </i>
    <i r="2">
      <x v="1361"/>
      <x v="9"/>
    </i>
    <i r="2">
      <x v="1362"/>
      <x v="9"/>
    </i>
    <i r="2">
      <x v="1363"/>
      <x v="9"/>
    </i>
    <i r="2">
      <x v="1364"/>
      <x v="9"/>
    </i>
    <i r="2">
      <x v="1365"/>
      <x v="9"/>
    </i>
    <i r="2">
      <x v="1366"/>
      <x v="9"/>
    </i>
    <i>
      <x v="1865"/>
      <x v="3"/>
      <x v="1375"/>
      <x v="6"/>
    </i>
    <i r="2">
      <x v="1376"/>
      <x v="6"/>
    </i>
    <i r="2">
      <x v="1377"/>
      <x v="6"/>
    </i>
    <i r="2">
      <x v="1378"/>
      <x v="6"/>
    </i>
    <i r="2">
      <x v="1379"/>
      <x v="6"/>
    </i>
    <i r="2">
      <x v="1380"/>
      <x v="6"/>
    </i>
    <i>
      <x v="1866"/>
      <x v="5"/>
      <x v="1381"/>
      <x v="6"/>
    </i>
    <i r="2">
      <x v="1382"/>
      <x v="6"/>
    </i>
    <i r="2">
      <x v="1383"/>
      <x v="6"/>
    </i>
    <i r="2">
      <x v="1384"/>
      <x v="6"/>
    </i>
    <i r="2">
      <x v="1385"/>
      <x v="6"/>
    </i>
    <i r="2">
      <x v="1386"/>
      <x v="6"/>
    </i>
    <i r="2">
      <x v="1387"/>
      <x v="6"/>
    </i>
    <i>
      <x v="1867"/>
      <x v="1"/>
      <x v="1388"/>
      <x v="24"/>
    </i>
    <i r="2">
      <x v="1390"/>
      <x v="24"/>
    </i>
    <i r="2">
      <x v="1391"/>
      <x v="24"/>
    </i>
    <i r="2">
      <x v="1392"/>
      <x v="24"/>
    </i>
    <i r="2">
      <x v="1393"/>
      <x v="24"/>
    </i>
    <i r="2">
      <x v="1394"/>
      <x v="24"/>
    </i>
    <i r="2">
      <x v="1395"/>
      <x v="24"/>
    </i>
    <i>
      <x v="1868"/>
      <x v="1"/>
      <x v="1389"/>
      <x v="24"/>
    </i>
    <i>
      <x v="1869"/>
      <x v="5"/>
      <x v="1396"/>
      <x v="9"/>
    </i>
    <i r="2">
      <x v="1397"/>
      <x v="9"/>
    </i>
    <i r="2">
      <x v="1398"/>
      <x v="9"/>
    </i>
    <i>
      <x v="1870"/>
      <x v="1"/>
      <x v="1399"/>
      <x v="4"/>
    </i>
    <i>
      <x v="1871"/>
      <x v="3"/>
      <x v="1400"/>
      <x v="4"/>
    </i>
    <i r="2">
      <x v="1405"/>
      <x v="4"/>
    </i>
    <i>
      <x v="1872"/>
      <x v="3"/>
      <x v="1401"/>
      <x v="4"/>
    </i>
    <i r="2">
      <x v="1404"/>
      <x v="4"/>
    </i>
    <i>
      <x v="1873"/>
      <x v="3"/>
      <x v="1402"/>
      <x v="4"/>
    </i>
    <i r="2">
      <x v="1403"/>
      <x v="4"/>
    </i>
    <i>
      <x v="1874"/>
      <x v="3"/>
      <x v="1406"/>
      <x v="6"/>
    </i>
    <i r="2">
      <x v="1407"/>
      <x v="6"/>
    </i>
    <i r="2">
      <x v="1408"/>
      <x v="6"/>
    </i>
    <i>
      <x v="1875"/>
      <x v="1"/>
      <x v="1409"/>
      <x v="33"/>
    </i>
    <i>
      <x v="1876"/>
      <x v="1"/>
      <x v="1410"/>
      <x v="33"/>
    </i>
    <i>
      <x v="1877"/>
      <x v="1"/>
      <x v="1411"/>
      <x v="33"/>
    </i>
    <i>
      <x v="1878"/>
      <x v="1"/>
      <x v="1412"/>
      <x v="33"/>
    </i>
    <i>
      <x v="1879"/>
      <x v="1"/>
      <x v="1413"/>
      <x v="33"/>
    </i>
    <i>
      <x v="1880"/>
      <x v="1"/>
      <x v="1414"/>
      <x v="33"/>
    </i>
    <i>
      <x v="1881"/>
      <x v="5"/>
      <x v="1415"/>
      <x v="9"/>
    </i>
    <i>
      <x v="1882"/>
      <x v="3"/>
      <x v="1416"/>
      <x v="6"/>
    </i>
    <i r="2">
      <x v="1431"/>
      <x v="6"/>
    </i>
    <i r="2">
      <x v="1432"/>
      <x v="6"/>
    </i>
    <i r="2">
      <x v="1433"/>
      <x v="6"/>
    </i>
    <i r="2">
      <x v="1434"/>
      <x v="6"/>
    </i>
    <i>
      <x v="1883"/>
      <x v="3"/>
      <x v="1417"/>
      <x v="6"/>
    </i>
    <i r="2">
      <x v="1426"/>
      <x v="6"/>
    </i>
    <i r="2">
      <x v="1427"/>
      <x v="6"/>
    </i>
    <i r="2">
      <x v="1428"/>
      <x v="6"/>
    </i>
    <i>
      <x v="1884"/>
      <x v="3"/>
      <x v="1418"/>
      <x v="6"/>
    </i>
    <i r="2">
      <x v="1424"/>
      <x v="6"/>
    </i>
    <i r="2">
      <x v="1425"/>
      <x v="6"/>
    </i>
    <i>
      <x v="1885"/>
      <x v="3"/>
      <x v="1419"/>
      <x v="6"/>
    </i>
    <i r="2">
      <x v="1420"/>
      <x v="6"/>
    </i>
    <i r="2">
      <x v="1421"/>
      <x v="6"/>
    </i>
    <i r="2">
      <x v="1422"/>
      <x v="6"/>
    </i>
    <i r="2">
      <x v="1423"/>
      <x v="6"/>
    </i>
    <i>
      <x v="1886"/>
      <x v="3"/>
      <x v="1429"/>
      <x v="6"/>
    </i>
    <i r="2">
      <x v="1430"/>
      <x v="6"/>
    </i>
    <i>
      <x v="1887"/>
      <x v="3"/>
      <x v="1435"/>
      <x v="6"/>
    </i>
    <i r="2">
      <x v="1436"/>
      <x v="6"/>
    </i>
    <i>
      <x v="1888"/>
      <x v="3"/>
      <x v="1437"/>
      <x v="6"/>
    </i>
    <i r="2">
      <x v="1438"/>
      <x v="6"/>
    </i>
    <i r="2">
      <x v="1477"/>
      <x v="6"/>
    </i>
    <i>
      <x v="1889"/>
      <x v="3"/>
      <x v="1439"/>
      <x v="6"/>
    </i>
    <i r="2">
      <x v="1467"/>
      <x v="6"/>
    </i>
    <i r="2">
      <x v="1468"/>
      <x v="6"/>
    </i>
    <i r="2">
      <x v="1469"/>
      <x v="6"/>
    </i>
    <i r="2">
      <x v="1470"/>
      <x v="6"/>
    </i>
    <i r="2">
      <x v="1471"/>
      <x v="6"/>
    </i>
    <i r="2">
      <x v="1472"/>
      <x v="6"/>
    </i>
    <i r="2">
      <x v="1473"/>
      <x v="6"/>
    </i>
    <i r="2">
      <x v="1474"/>
      <x v="6"/>
    </i>
    <i r="2">
      <x v="1475"/>
      <x v="6"/>
    </i>
    <i r="2">
      <x v="1476"/>
      <x v="6"/>
    </i>
    <i>
      <x v="1890"/>
      <x v="3"/>
      <x v="1440"/>
      <x v="6"/>
    </i>
    <i r="2">
      <x v="1441"/>
      <x v="6"/>
    </i>
    <i r="2">
      <x v="1456"/>
      <x v="6"/>
    </i>
    <i r="2">
      <x v="1457"/>
      <x v="6"/>
    </i>
    <i r="2">
      <x v="1458"/>
      <x v="6"/>
    </i>
    <i r="2">
      <x v="1459"/>
      <x v="6"/>
    </i>
    <i r="2">
      <x v="1460"/>
      <x v="6"/>
    </i>
    <i r="2">
      <x v="1461"/>
      <x v="6"/>
    </i>
    <i r="2">
      <x v="1462"/>
      <x v="6"/>
    </i>
    <i r="2">
      <x v="1463"/>
      <x v="6"/>
    </i>
    <i r="2">
      <x v="1464"/>
      <x v="6"/>
    </i>
    <i r="2">
      <x v="1465"/>
      <x v="6"/>
    </i>
    <i r="2">
      <x v="1466"/>
      <x v="6"/>
    </i>
    <i>
      <x v="1891"/>
      <x v="3"/>
      <x v="1442"/>
      <x v="6"/>
    </i>
    <i r="2">
      <x v="1443"/>
      <x v="6"/>
    </i>
    <i r="2">
      <x v="1444"/>
      <x v="6"/>
    </i>
    <i r="2">
      <x v="1445"/>
      <x v="6"/>
    </i>
    <i>
      <x v="1892"/>
      <x v="3"/>
      <x v="1446"/>
      <x v="6"/>
    </i>
    <i r="2">
      <x v="1447"/>
      <x v="6"/>
    </i>
    <i r="2">
      <x v="1448"/>
      <x v="6"/>
    </i>
    <i r="2">
      <x v="1449"/>
      <x v="6"/>
    </i>
    <i r="2">
      <x v="1450"/>
      <x v="6"/>
    </i>
    <i r="2">
      <x v="1451"/>
      <x v="6"/>
    </i>
    <i r="2">
      <x v="1452"/>
      <x v="6"/>
    </i>
    <i r="2">
      <x v="1453"/>
      <x v="6"/>
    </i>
    <i r="2">
      <x v="1454"/>
      <x v="6"/>
    </i>
    <i>
      <x v="1893"/>
      <x v="3"/>
      <x v="1478"/>
      <x v="6"/>
    </i>
    <i r="2">
      <x v="1479"/>
      <x v="6"/>
    </i>
    <i r="2">
      <x v="1480"/>
      <x v="6"/>
    </i>
    <i r="2">
      <x v="1481"/>
      <x v="6"/>
    </i>
    <i r="2">
      <x v="1482"/>
      <x v="6"/>
    </i>
    <i r="2">
      <x v="1483"/>
      <x v="6"/>
    </i>
    <i r="2">
      <x v="1484"/>
      <x v="6"/>
    </i>
    <i>
      <x v="1894"/>
      <x v="3"/>
      <x v="1485"/>
      <x v="4"/>
    </i>
    <i r="2">
      <x v="1486"/>
      <x v="4"/>
    </i>
    <i>
      <x v="1895"/>
      <x v="1"/>
      <x v="1487"/>
      <x v="9"/>
    </i>
    <i r="2">
      <x v="1555"/>
      <x v="9"/>
    </i>
    <i r="2">
      <x v="1556"/>
      <x v="9"/>
    </i>
    <i r="2">
      <x v="1558"/>
      <x v="9"/>
    </i>
    <i r="2">
      <x v="1559"/>
      <x v="9"/>
    </i>
    <i r="2">
      <x v="1560"/>
      <x v="9"/>
    </i>
    <i r="2">
      <x v="1561"/>
      <x v="9"/>
    </i>
    <i r="2">
      <x v="1562"/>
      <x v="9"/>
    </i>
    <i r="2">
      <x v="1563"/>
      <x v="9"/>
    </i>
    <i r="2">
      <x v="1564"/>
      <x v="9"/>
    </i>
    <i r="2">
      <x v="1565"/>
      <x v="9"/>
    </i>
    <i r="2">
      <x v="1566"/>
      <x v="9"/>
    </i>
    <i>
      <x v="1896"/>
      <x v="1"/>
      <x v="1490"/>
      <x v="9"/>
    </i>
    <i r="2">
      <x v="1519"/>
      <x v="9"/>
    </i>
    <i r="2">
      <x v="1520"/>
      <x v="9"/>
    </i>
    <i r="2">
      <x v="1521"/>
      <x v="9"/>
    </i>
    <i r="2">
      <x v="1522"/>
      <x v="9"/>
    </i>
    <i r="2">
      <x v="1523"/>
      <x v="9"/>
    </i>
    <i r="2">
      <x v="1524"/>
      <x v="9"/>
    </i>
    <i r="2">
      <x v="1525"/>
      <x v="9"/>
    </i>
    <i r="2">
      <x v="1526"/>
      <x v="9"/>
    </i>
    <i>
      <x v="1897"/>
      <x v="1"/>
      <x v="1493"/>
      <x v="9"/>
    </i>
    <i r="2">
      <x v="1494"/>
      <x v="9"/>
    </i>
    <i r="2">
      <x v="1495"/>
      <x v="9"/>
    </i>
    <i r="2">
      <x v="1496"/>
      <x v="9"/>
    </i>
    <i r="2">
      <x v="1497"/>
      <x v="9"/>
    </i>
    <i r="2">
      <x v="1498"/>
      <x v="9"/>
    </i>
    <i r="2">
      <x v="1499"/>
      <x v="9"/>
    </i>
    <i r="2">
      <x v="1500"/>
      <x v="9"/>
    </i>
    <i r="2">
      <x v="1501"/>
      <x v="9"/>
    </i>
    <i r="2">
      <x v="1502"/>
      <x v="9"/>
    </i>
    <i r="2">
      <x v="1503"/>
      <x v="9"/>
    </i>
    <i r="2">
      <x v="1504"/>
      <x v="9"/>
    </i>
    <i r="2">
      <x v="1505"/>
      <x v="9"/>
    </i>
    <i>
      <x v="1898"/>
      <x v="1"/>
      <x v="1567"/>
      <x v="4"/>
    </i>
    <i r="2">
      <x v="1568"/>
      <x v="4"/>
    </i>
    <i r="2">
      <x v="1569"/>
      <x v="4"/>
    </i>
    <i>
      <x v="1899"/>
      <x v="5"/>
      <x v="1570"/>
      <x v="6"/>
    </i>
    <i r="2">
      <x v="1584"/>
      <x v="6"/>
    </i>
    <i r="2">
      <x v="1585"/>
      <x v="6"/>
    </i>
    <i r="2">
      <x v="1586"/>
      <x v="6"/>
    </i>
    <i r="2">
      <x v="1587"/>
      <x v="6"/>
    </i>
    <i>
      <x v="1900"/>
      <x v="5"/>
      <x v="1571"/>
      <x v="6"/>
    </i>
    <i r="2">
      <x v="1579"/>
      <x v="6"/>
    </i>
    <i r="2">
      <x v="1580"/>
      <x v="6"/>
    </i>
    <i r="2">
      <x v="1581"/>
      <x v="6"/>
    </i>
    <i r="2">
      <x v="1582"/>
      <x v="6"/>
    </i>
    <i r="2">
      <x v="1583"/>
      <x v="6"/>
    </i>
    <i>
      <x v="1901"/>
      <x v="5"/>
      <x v="1572"/>
      <x v="6"/>
    </i>
    <i r="2">
      <x v="1573"/>
      <x v="6"/>
    </i>
    <i r="2">
      <x v="1574"/>
      <x v="6"/>
    </i>
    <i r="2">
      <x v="1575"/>
      <x v="6"/>
    </i>
    <i r="2">
      <x v="1576"/>
      <x v="6"/>
    </i>
    <i r="2">
      <x v="1577"/>
      <x v="6"/>
    </i>
    <i r="2">
      <x v="1578"/>
      <x v="6"/>
    </i>
    <i>
      <x v="1902"/>
      <x v="1"/>
      <x v="2033"/>
      <x v="19"/>
    </i>
    <i>
      <x v="1903"/>
      <x v="1"/>
      <x v="2034"/>
      <x v="19"/>
    </i>
    <i>
      <x v="1904"/>
      <x v="5"/>
      <x v="1590"/>
      <x v="4"/>
    </i>
    <i>
      <x v="1905"/>
      <x v="1"/>
      <x v="1591"/>
      <x v="14"/>
    </i>
    <i r="2">
      <x v="1595"/>
      <x v="14"/>
    </i>
    <i>
      <x v="1906"/>
      <x v="1"/>
      <x v="1592"/>
      <x v="14"/>
    </i>
    <i r="2">
      <x v="1593"/>
      <x v="14"/>
    </i>
    <i r="2">
      <x v="1594"/>
      <x v="14"/>
    </i>
    <i>
      <x v="1907"/>
      <x v="5"/>
      <x v="1596"/>
      <x v="9"/>
    </i>
    <i r="2">
      <x v="1597"/>
      <x v="9"/>
    </i>
    <i r="2">
      <x v="1598"/>
      <x v="9"/>
    </i>
    <i r="2">
      <x v="1599"/>
      <x v="9"/>
    </i>
    <i r="2">
      <x v="1600"/>
      <x v="9"/>
    </i>
    <i>
      <x v="1908"/>
      <x v="3"/>
      <x v="1601"/>
      <x v="4"/>
    </i>
    <i r="2">
      <x v="1602"/>
      <x v="4"/>
    </i>
    <i r="2">
      <x v="1603"/>
      <x v="4"/>
    </i>
    <i r="2">
      <x v="1604"/>
      <x v="4"/>
    </i>
    <i r="2">
      <x v="1605"/>
      <x v="4"/>
    </i>
    <i r="2">
      <x v="1606"/>
      <x v="4"/>
    </i>
    <i r="2">
      <x v="1607"/>
      <x v="4"/>
    </i>
    <i r="2">
      <x v="1608"/>
      <x v="4"/>
    </i>
    <i>
      <x v="1909"/>
      <x v="3"/>
      <x v="1609"/>
      <x v="4"/>
    </i>
    <i>
      <x v="1910"/>
      <x v="3"/>
      <x v="1610"/>
      <x v="6"/>
    </i>
    <i r="2">
      <x v="1719"/>
      <x v="6"/>
    </i>
    <i>
      <x v="1911"/>
      <x v="3"/>
      <x v="1611"/>
      <x v="6"/>
    </i>
    <i r="2">
      <x v="1612"/>
      <x v="6"/>
    </i>
    <i r="2">
      <x v="1706"/>
      <x v="6"/>
    </i>
    <i r="2">
      <x v="1707"/>
      <x v="6"/>
    </i>
    <i r="2">
      <x v="1708"/>
      <x v="6"/>
    </i>
    <i r="2">
      <x v="1709"/>
      <x v="6"/>
    </i>
    <i>
      <x v="1912"/>
      <x v="3"/>
      <x v="1613"/>
      <x v="6"/>
    </i>
    <i r="2">
      <x v="1692"/>
      <x v="6"/>
    </i>
    <i r="2">
      <x v="1693"/>
      <x v="6"/>
    </i>
    <i r="2">
      <x v="1694"/>
      <x v="6"/>
    </i>
    <i r="2">
      <x v="1695"/>
      <x v="6"/>
    </i>
    <i r="2">
      <x v="1696"/>
      <x v="6"/>
    </i>
    <i r="2">
      <x v="1697"/>
      <x v="6"/>
    </i>
    <i r="2">
      <x v="1698"/>
      <x v="6"/>
    </i>
    <i>
      <x v="1913"/>
      <x v="3"/>
      <x v="1614"/>
      <x v="6"/>
    </i>
    <i r="2">
      <x v="1615"/>
      <x v="6"/>
    </i>
    <i r="2">
      <x v="1684"/>
      <x v="6"/>
    </i>
    <i r="2">
      <x v="1685"/>
      <x v="6"/>
    </i>
    <i r="2">
      <x v="1686"/>
      <x v="6"/>
    </i>
    <i r="2">
      <x v="1687"/>
      <x v="6"/>
    </i>
    <i r="2">
      <x v="1688"/>
      <x v="6"/>
    </i>
    <i r="2">
      <x v="1689"/>
      <x v="6"/>
    </i>
    <i r="2">
      <x v="1690"/>
      <x v="6"/>
    </i>
    <i r="2">
      <x v="1691"/>
      <x v="6"/>
    </i>
    <i>
      <x v="1914"/>
      <x v="3"/>
      <x v="1616"/>
      <x v="6"/>
    </i>
    <i r="2">
      <x v="1617"/>
      <x v="6"/>
    </i>
    <i r="2">
      <x v="1682"/>
      <x v="6"/>
    </i>
    <i r="2">
      <x v="1683"/>
      <x v="6"/>
    </i>
    <i>
      <x v="1915"/>
      <x v="3"/>
      <x v="1618"/>
      <x v="6"/>
    </i>
    <i r="2">
      <x v="1619"/>
      <x v="6"/>
    </i>
    <i r="2">
      <x v="1669"/>
      <x v="6"/>
    </i>
    <i r="2">
      <x v="1670"/>
      <x v="6"/>
    </i>
    <i>
      <x v="1916"/>
      <x v="3"/>
      <x v="1620"/>
      <x v="6"/>
    </i>
    <i r="2">
      <x v="1671"/>
      <x v="6"/>
    </i>
    <i r="2">
      <x v="1672"/>
      <x v="6"/>
    </i>
    <i r="2">
      <x v="1673"/>
      <x v="6"/>
    </i>
    <i r="2">
      <x v="1674"/>
      <x v="6"/>
    </i>
    <i r="2">
      <x v="1675"/>
      <x v="6"/>
    </i>
    <i r="2">
      <x v="1676"/>
      <x v="6"/>
    </i>
    <i r="2">
      <x v="1677"/>
      <x v="6"/>
    </i>
    <i r="2">
      <x v="1678"/>
      <x v="6"/>
    </i>
    <i r="2">
      <x v="1679"/>
      <x v="6"/>
    </i>
    <i r="2">
      <x v="1680"/>
      <x v="6"/>
    </i>
    <i r="2">
      <x v="1681"/>
      <x v="6"/>
    </i>
    <i>
      <x v="1917"/>
      <x v="3"/>
      <x v="1621"/>
      <x v="6"/>
    </i>
    <i r="2">
      <x v="1622"/>
      <x v="6"/>
    </i>
    <i r="2">
      <x v="1666"/>
      <x v="6"/>
    </i>
    <i>
      <x v="1918"/>
      <x v="3"/>
      <x v="1623"/>
      <x v="6"/>
    </i>
    <i r="2">
      <x v="1624"/>
      <x v="6"/>
    </i>
    <i r="2">
      <x v="1653"/>
      <x v="6"/>
    </i>
    <i r="2">
      <x v="1654"/>
      <x v="6"/>
    </i>
    <i r="2">
      <x v="1655"/>
      <x v="6"/>
    </i>
    <i>
      <x v="1919"/>
      <x v="3"/>
      <x v="1625"/>
      <x v="6"/>
    </i>
    <i r="2">
      <x v="1626"/>
      <x v="6"/>
    </i>
    <i r="2">
      <x v="1627"/>
      <x v="6"/>
    </i>
    <i r="2">
      <x v="1656"/>
      <x v="6"/>
    </i>
    <i r="2">
      <x v="1657"/>
      <x v="6"/>
    </i>
    <i r="2">
      <x v="1658"/>
      <x v="6"/>
    </i>
    <i r="2">
      <x v="1659"/>
      <x v="6"/>
    </i>
    <i r="2">
      <x v="1660"/>
      <x v="6"/>
    </i>
    <i r="2">
      <x v="1661"/>
      <x v="6"/>
    </i>
    <i r="2">
      <x v="1662"/>
      <x v="6"/>
    </i>
    <i r="2">
      <x v="1663"/>
      <x v="6"/>
    </i>
    <i r="2">
      <x v="1664"/>
      <x v="6"/>
    </i>
    <i r="2">
      <x v="1665"/>
      <x v="6"/>
    </i>
    <i>
      <x v="1920"/>
      <x v="3"/>
      <x v="1629"/>
      <x v="6"/>
    </i>
    <i>
      <x v="1921"/>
      <x v="3"/>
      <x v="1630"/>
      <x v="6"/>
    </i>
    <i r="2">
      <x v="1631"/>
      <x v="6"/>
    </i>
    <i r="2">
      <x v="1635"/>
      <x v="6"/>
    </i>
    <i r="2">
      <x v="1636"/>
      <x v="6"/>
    </i>
    <i r="2">
      <x v="1637"/>
      <x v="6"/>
    </i>
    <i r="2">
      <x v="1638"/>
      <x v="6"/>
    </i>
    <i r="2">
      <x v="1639"/>
      <x v="6"/>
    </i>
    <i r="2">
      <x v="1640"/>
      <x v="6"/>
    </i>
    <i r="2">
      <x v="1641"/>
      <x v="6"/>
    </i>
    <i r="2">
      <x v="1642"/>
      <x v="6"/>
    </i>
    <i>
      <x v="1922"/>
      <x v="3"/>
      <x v="1632"/>
      <x v="6"/>
    </i>
    <i r="2">
      <x v="1643"/>
      <x v="6"/>
    </i>
    <i r="2">
      <x v="1644"/>
      <x v="6"/>
    </i>
    <i r="2">
      <x v="1645"/>
      <x v="6"/>
    </i>
    <i r="2">
      <x v="1646"/>
      <x v="6"/>
    </i>
    <i r="2">
      <x v="1647"/>
      <x v="6"/>
    </i>
    <i r="2">
      <x v="1648"/>
      <x v="6"/>
    </i>
    <i r="2">
      <x v="1649"/>
      <x v="6"/>
    </i>
    <i r="2">
      <x v="1650"/>
      <x v="6"/>
    </i>
    <i r="2">
      <x v="1651"/>
      <x v="6"/>
    </i>
    <i r="2">
      <x v="1652"/>
      <x v="6"/>
    </i>
    <i>
      <x v="1923"/>
      <x v="3"/>
      <x v="1633"/>
      <x v="6"/>
    </i>
    <i>
      <x v="1924"/>
      <x v="3"/>
      <x v="1634"/>
      <x v="6"/>
    </i>
    <i>
      <x v="1925"/>
      <x v="3"/>
      <x v="1667"/>
      <x v="6"/>
    </i>
    <i r="2">
      <x v="1668"/>
      <x v="6"/>
    </i>
    <i>
      <x v="1926"/>
      <x v="3"/>
      <x v="1699"/>
      <x v="6"/>
    </i>
    <i r="2">
      <x v="1700"/>
      <x v="6"/>
    </i>
    <i r="2">
      <x v="1701"/>
      <x v="6"/>
    </i>
    <i r="2">
      <x v="1702"/>
      <x v="6"/>
    </i>
    <i r="2">
      <x v="1703"/>
      <x v="6"/>
    </i>
    <i r="2">
      <x v="1704"/>
      <x v="6"/>
    </i>
    <i r="2">
      <x v="1705"/>
      <x v="6"/>
    </i>
    <i>
      <x v="1927"/>
      <x v="3"/>
      <x v="1710"/>
      <x v="6"/>
    </i>
    <i r="2">
      <x v="1711"/>
      <x v="6"/>
    </i>
    <i r="2">
      <x v="1712"/>
      <x v="6"/>
    </i>
    <i r="2">
      <x v="1713"/>
      <x v="6"/>
    </i>
    <i r="2">
      <x v="1714"/>
      <x v="6"/>
    </i>
    <i r="2">
      <x v="1715"/>
      <x v="6"/>
    </i>
    <i r="2">
      <x v="1716"/>
      <x v="6"/>
    </i>
    <i r="2">
      <x v="1717"/>
      <x v="6"/>
    </i>
    <i r="2">
      <x v="1718"/>
      <x v="6"/>
    </i>
    <i>
      <x v="1928"/>
      <x v="8"/>
      <x v="1720"/>
      <x v="4"/>
    </i>
    <i r="2">
      <x v="1721"/>
      <x v="4"/>
    </i>
    <i r="2">
      <x v="1722"/>
      <x v="4"/>
    </i>
    <i>
      <x v="1929"/>
      <x v="5"/>
      <x v="1723"/>
      <x v="4"/>
    </i>
    <i r="2">
      <x v="1724"/>
      <x v="4"/>
    </i>
    <i r="2">
      <x v="1740"/>
      <x v="4"/>
    </i>
    <i r="2">
      <x v="1741"/>
      <x v="4"/>
    </i>
    <i r="2">
      <x v="1742"/>
      <x v="4"/>
    </i>
    <i r="2">
      <x v="1743"/>
      <x v="4"/>
    </i>
    <i r="2">
      <x v="1744"/>
      <x v="4"/>
    </i>
    <i r="2">
      <x v="1745"/>
      <x v="4"/>
    </i>
    <i r="2">
      <x v="1746"/>
      <x v="4"/>
    </i>
    <i r="2">
      <x v="1747"/>
      <x v="4"/>
    </i>
    <i>
      <x v="1930"/>
      <x v="5"/>
      <x v="1725"/>
      <x v="4"/>
    </i>
    <i r="2">
      <x v="1734"/>
      <x v="4"/>
    </i>
    <i r="2">
      <x v="1735"/>
      <x v="4"/>
    </i>
    <i r="2">
      <x v="1736"/>
      <x v="4"/>
    </i>
    <i r="2">
      <x v="1737"/>
      <x v="4"/>
    </i>
    <i r="2">
      <x v="1738"/>
      <x v="4"/>
    </i>
    <i r="2">
      <x v="1739"/>
      <x v="4"/>
    </i>
    <i>
      <x v="1931"/>
      <x v="5"/>
      <x v="1726"/>
      <x v="4"/>
    </i>
    <i r="2">
      <x v="1727"/>
      <x v="4"/>
    </i>
    <i r="2">
      <x v="1728"/>
      <x v="4"/>
    </i>
    <i r="2">
      <x v="1729"/>
      <x v="4"/>
    </i>
    <i r="2">
      <x v="1730"/>
      <x v="4"/>
    </i>
    <i r="2">
      <x v="1731"/>
      <x v="4"/>
    </i>
    <i r="2">
      <x v="1732"/>
      <x v="4"/>
    </i>
    <i r="2">
      <x v="1733"/>
      <x v="4"/>
    </i>
    <i r="2">
      <x v="2010"/>
      <x v="4"/>
    </i>
    <i>
      <x v="1932"/>
      <x v="5"/>
      <x v="1748"/>
      <x v="4"/>
    </i>
    <i r="2">
      <x v="1764"/>
      <x v="4"/>
    </i>
    <i r="2">
      <x v="1765"/>
      <x v="4"/>
    </i>
    <i r="2">
      <x v="1766"/>
      <x v="4"/>
    </i>
    <i>
      <x v="1933"/>
      <x v="5"/>
      <x v="1749"/>
      <x v="4"/>
    </i>
    <i r="2">
      <x v="1752"/>
      <x v="4"/>
    </i>
    <i r="2">
      <x v="1753"/>
      <x v="4"/>
    </i>
    <i r="2">
      <x v="1754"/>
      <x v="4"/>
    </i>
    <i>
      <x v="1934"/>
      <x v="5"/>
      <x v="1750"/>
      <x v="4"/>
    </i>
    <i r="2">
      <x v="1759"/>
      <x v="4"/>
    </i>
    <i r="2">
      <x v="1760"/>
      <x v="4"/>
    </i>
    <i r="2">
      <x v="1761"/>
      <x v="4"/>
    </i>
    <i r="2">
      <x v="1762"/>
      <x v="4"/>
    </i>
    <i r="2">
      <x v="1763"/>
      <x v="4"/>
    </i>
    <i>
      <x v="1935"/>
      <x v="5"/>
      <x v="1751"/>
      <x v="4"/>
    </i>
    <i r="2">
      <x v="1755"/>
      <x v="4"/>
    </i>
    <i r="2">
      <x v="1756"/>
      <x v="4"/>
    </i>
    <i r="2">
      <x v="1757"/>
      <x v="4"/>
    </i>
    <i r="2">
      <x v="1758"/>
      <x v="4"/>
    </i>
    <i>
      <x v="1936"/>
      <x v="1"/>
      <x v="1767"/>
      <x v="9"/>
    </i>
    <i r="2">
      <x v="1768"/>
      <x v="9"/>
    </i>
    <i r="2">
      <x v="1769"/>
      <x v="9"/>
    </i>
    <i>
      <x v="1937"/>
      <x v="1"/>
      <x v="1770"/>
      <x v="37"/>
    </i>
    <i r="2">
      <x v="1771"/>
      <x v="37"/>
    </i>
    <i r="2">
      <x v="1848"/>
      <x v="37"/>
    </i>
    <i r="2">
      <x v="1849"/>
      <x v="37"/>
    </i>
    <i r="2">
      <x v="1850"/>
      <x v="37"/>
    </i>
    <i r="2">
      <x v="1851"/>
      <x v="37"/>
    </i>
    <i r="2">
      <x v="1852"/>
      <x v="37"/>
    </i>
    <i r="2">
      <x v="1853"/>
      <x v="37"/>
    </i>
    <i r="2">
      <x v="1854"/>
      <x v="37"/>
    </i>
    <i r="2">
      <x v="1855"/>
      <x v="37"/>
    </i>
    <i r="2">
      <x v="1856"/>
      <x v="37"/>
    </i>
    <i r="2">
      <x v="1857"/>
      <x v="37"/>
    </i>
    <i r="2">
      <x v="1858"/>
      <x v="37"/>
    </i>
    <i r="2">
      <x v="1859"/>
      <x v="37"/>
    </i>
    <i r="2">
      <x v="1860"/>
      <x v="37"/>
    </i>
    <i r="2">
      <x v="1861"/>
      <x v="37"/>
    </i>
    <i r="2">
      <x v="1862"/>
      <x v="37"/>
    </i>
    <i r="2">
      <x v="1863"/>
      <x v="37"/>
    </i>
    <i r="2">
      <x v="1864"/>
      <x v="37"/>
    </i>
    <i>
      <x v="1938"/>
      <x v="1"/>
      <x v="1772"/>
      <x v="37"/>
    </i>
    <i r="2">
      <x v="1773"/>
      <x v="37"/>
    </i>
    <i r="2">
      <x v="1836"/>
      <x v="37"/>
    </i>
    <i r="2">
      <x v="1837"/>
      <x v="37"/>
    </i>
    <i r="2">
      <x v="1838"/>
      <x v="37"/>
    </i>
    <i r="2">
      <x v="1839"/>
      <x v="37"/>
    </i>
    <i r="2">
      <x v="1840"/>
      <x v="37"/>
    </i>
    <i r="2">
      <x v="1841"/>
      <x v="37"/>
    </i>
    <i r="2">
      <x v="1842"/>
      <x v="37"/>
    </i>
    <i r="2">
      <x v="1843"/>
      <x v="37"/>
    </i>
    <i r="2">
      <x v="1844"/>
      <x v="37"/>
    </i>
    <i r="2">
      <x v="1845"/>
      <x v="37"/>
    </i>
    <i r="2">
      <x v="1846"/>
      <x v="37"/>
    </i>
    <i r="2">
      <x v="1847"/>
      <x v="37"/>
    </i>
    <i>
      <x v="1939"/>
      <x v="1"/>
      <x v="1774"/>
      <x v="37"/>
    </i>
    <i r="2">
      <x v="1775"/>
      <x v="37"/>
    </i>
    <i r="2">
      <x v="1823"/>
      <x v="37"/>
    </i>
    <i r="2">
      <x v="1824"/>
      <x v="37"/>
    </i>
    <i r="2">
      <x v="1825"/>
      <x v="37"/>
    </i>
    <i r="2">
      <x v="1826"/>
      <x v="37"/>
    </i>
    <i r="2">
      <x v="1827"/>
      <x v="37"/>
    </i>
    <i r="2">
      <x v="1828"/>
      <x v="37"/>
    </i>
    <i r="2">
      <x v="1829"/>
      <x v="37"/>
    </i>
    <i r="2">
      <x v="1830"/>
      <x v="37"/>
    </i>
    <i r="2">
      <x v="1831"/>
      <x v="37"/>
    </i>
    <i r="2">
      <x v="1832"/>
      <x v="37"/>
    </i>
    <i r="2">
      <x v="1833"/>
      <x v="37"/>
    </i>
    <i r="2">
      <x v="1834"/>
      <x v="37"/>
    </i>
    <i r="2">
      <x v="1835"/>
      <x v="37"/>
    </i>
    <i>
      <x v="1940"/>
      <x v="1"/>
      <x v="1776"/>
      <x v="37"/>
    </i>
    <i r="2">
      <x v="1777"/>
      <x v="37"/>
    </i>
    <i r="2">
      <x v="1815"/>
      <x v="37"/>
    </i>
    <i r="2">
      <x v="1816"/>
      <x v="37"/>
    </i>
    <i r="2">
      <x v="1817"/>
      <x v="37"/>
    </i>
    <i r="2">
      <x v="1818"/>
      <x v="37"/>
    </i>
    <i r="2">
      <x v="1819"/>
      <x v="37"/>
    </i>
    <i r="2">
      <x v="1820"/>
      <x v="37"/>
    </i>
    <i r="2">
      <x v="1821"/>
      <x v="37"/>
    </i>
    <i r="2">
      <x v="1822"/>
      <x v="37"/>
    </i>
    <i>
      <x v="1941"/>
      <x v="1"/>
      <x v="1778"/>
      <x v="37"/>
    </i>
    <i r="2">
      <x v="1779"/>
      <x v="37"/>
    </i>
    <i r="2">
      <x v="1799"/>
      <x v="37"/>
    </i>
    <i r="2">
      <x v="1800"/>
      <x v="37"/>
    </i>
    <i r="2">
      <x v="1801"/>
      <x v="37"/>
    </i>
    <i r="2">
      <x v="1802"/>
      <x v="37"/>
    </i>
    <i r="2">
      <x v="1803"/>
      <x v="37"/>
    </i>
    <i r="2">
      <x v="1804"/>
      <x v="37"/>
    </i>
    <i r="2">
      <x v="1805"/>
      <x v="37"/>
    </i>
    <i r="2">
      <x v="1806"/>
      <x v="37"/>
    </i>
    <i r="2">
      <x v="1807"/>
      <x v="37"/>
    </i>
    <i r="2">
      <x v="1808"/>
      <x v="37"/>
    </i>
    <i r="2">
      <x v="1809"/>
      <x v="37"/>
    </i>
    <i r="2">
      <x v="1810"/>
      <x v="37"/>
    </i>
    <i r="2">
      <x v="1811"/>
      <x v="37"/>
    </i>
    <i r="2">
      <x v="1812"/>
      <x v="37"/>
    </i>
    <i r="2">
      <x v="1813"/>
      <x v="37"/>
    </i>
    <i r="2">
      <x v="1814"/>
      <x v="37"/>
    </i>
    <i>
      <x v="1942"/>
      <x v="1"/>
      <x v="1780"/>
      <x v="37"/>
    </i>
    <i r="2">
      <x v="1781"/>
      <x v="37"/>
    </i>
    <i r="2">
      <x v="1782"/>
      <x v="37"/>
    </i>
    <i r="2">
      <x v="1783"/>
      <x v="37"/>
    </i>
    <i r="2">
      <x v="1784"/>
      <x v="37"/>
    </i>
    <i r="2">
      <x v="1785"/>
      <x v="37"/>
    </i>
    <i r="2">
      <x v="1786"/>
      <x v="37"/>
    </i>
    <i r="2">
      <x v="1787"/>
      <x v="37"/>
    </i>
    <i r="2">
      <x v="1788"/>
      <x v="37"/>
    </i>
    <i r="2">
      <x v="1789"/>
      <x v="37"/>
    </i>
    <i r="2">
      <x v="1790"/>
      <x v="37"/>
    </i>
    <i r="2">
      <x v="1791"/>
      <x v="37"/>
    </i>
    <i r="2">
      <x v="1792"/>
      <x v="37"/>
    </i>
    <i r="2">
      <x v="1793"/>
      <x v="37"/>
    </i>
    <i r="2">
      <x v="1794"/>
      <x v="37"/>
    </i>
    <i r="2">
      <x v="1795"/>
      <x v="37"/>
    </i>
    <i r="2">
      <x v="1796"/>
      <x v="37"/>
    </i>
    <i r="2">
      <x v="1797"/>
      <x v="37"/>
    </i>
    <i r="2">
      <x v="1798"/>
      <x v="37"/>
    </i>
    <i>
      <x v="1943"/>
      <x v="3"/>
      <x v="1865"/>
      <x v="6"/>
    </i>
    <i r="2">
      <x v="1866"/>
      <x v="6"/>
    </i>
    <i>
      <x v="1944"/>
      <x v="3"/>
      <x v="1867"/>
      <x v="6"/>
    </i>
    <i r="2">
      <x v="1868"/>
      <x v="6"/>
    </i>
    <i>
      <x v="1945"/>
      <x v="5"/>
      <x v="1869"/>
      <x v="4"/>
    </i>
    <i r="2">
      <x v="1870"/>
      <x v="4"/>
    </i>
    <i r="2">
      <x v="1871"/>
      <x v="4"/>
    </i>
    <i r="2">
      <x v="1872"/>
      <x v="4"/>
    </i>
    <i>
      <x v="1946"/>
      <x v="4"/>
      <x v="1873"/>
      <x v="4"/>
    </i>
    <i r="2">
      <x v="1875"/>
      <x v="4"/>
    </i>
    <i r="2">
      <x v="1876"/>
      <x v="4"/>
    </i>
    <i r="2">
      <x v="1877"/>
      <x v="4"/>
    </i>
    <i r="2">
      <x v="1878"/>
      <x v="4"/>
    </i>
    <i>
      <x v="1947"/>
      <x v="4"/>
      <x v="1874"/>
      <x v="4"/>
    </i>
    <i r="2">
      <x v="1879"/>
      <x v="4"/>
    </i>
    <i r="2">
      <x v="1880"/>
      <x v="4"/>
    </i>
    <i>
      <x v="1948"/>
      <x v="4"/>
      <x v="1881"/>
      <x v="4"/>
    </i>
    <i r="2">
      <x v="1883"/>
      <x v="4"/>
    </i>
    <i r="2">
      <x v="1884"/>
      <x v="4"/>
    </i>
    <i r="2">
      <x v="1885"/>
      <x v="4"/>
    </i>
    <i r="2">
      <x v="1886"/>
      <x v="4"/>
    </i>
    <i r="2">
      <x v="1887"/>
      <x v="4"/>
    </i>
    <i r="2">
      <x v="1888"/>
      <x v="4"/>
    </i>
    <i r="2">
      <x v="1889"/>
      <x v="4"/>
    </i>
    <i>
      <x v="1949"/>
      <x v="5"/>
      <x v="1890"/>
      <x v="4"/>
    </i>
    <i r="2">
      <x v="1891"/>
      <x v="4"/>
    </i>
    <i r="2">
      <x v="1895"/>
      <x v="4"/>
    </i>
    <i r="2">
      <x v="1896"/>
      <x v="4"/>
    </i>
    <i r="2">
      <x v="1897"/>
      <x v="4"/>
    </i>
    <i>
      <x v="1950"/>
      <x v="5"/>
      <x v="1892"/>
      <x v="4"/>
    </i>
    <i r="2">
      <x v="1893"/>
      <x v="4"/>
    </i>
    <i r="2">
      <x v="1894"/>
      <x v="4"/>
    </i>
    <i>
      <x v="1951"/>
      <x v="1"/>
      <x v="1898"/>
      <x v="6"/>
    </i>
    <i r="2">
      <x v="1900"/>
      <x v="6"/>
    </i>
    <i r="2">
      <x v="1901"/>
      <x v="6"/>
    </i>
    <i r="2">
      <x v="1902"/>
      <x v="6"/>
    </i>
    <i r="2">
      <x v="1903"/>
      <x v="6"/>
    </i>
    <i r="2">
      <x v="1904"/>
      <x v="6"/>
    </i>
    <i r="2">
      <x v="1905"/>
      <x v="6"/>
    </i>
    <i>
      <x v="1952"/>
      <x v="1"/>
      <x v="1899"/>
      <x v="6"/>
    </i>
    <i>
      <x v="1953"/>
      <x v="5"/>
      <x v="1906"/>
      <x v="4"/>
    </i>
    <i r="2">
      <x v="1907"/>
      <x v="4"/>
    </i>
    <i>
      <x v="1954"/>
      <x v="3"/>
      <x v="1908"/>
      <x v="4"/>
    </i>
    <i r="2">
      <x v="1909"/>
      <x v="4"/>
    </i>
    <i r="2">
      <x v="1910"/>
      <x v="4"/>
    </i>
    <i r="2">
      <x v="1911"/>
      <x v="4"/>
    </i>
    <i r="2">
      <x v="1912"/>
      <x v="4"/>
    </i>
    <i r="2">
      <x v="1913"/>
      <x v="4"/>
    </i>
    <i>
      <x v="1955"/>
      <x v="9"/>
      <x v="1914"/>
      <x v="8"/>
    </i>
    <i>
      <x v="1956"/>
      <x v="3"/>
      <x v="1915"/>
      <x v="4"/>
    </i>
    <i r="2">
      <x v="1916"/>
      <x v="4"/>
    </i>
    <i>
      <x v="1957"/>
      <x v="3"/>
      <x v="1917"/>
      <x v="4"/>
    </i>
    <i r="2">
      <x v="1918"/>
      <x v="4"/>
    </i>
    <i r="2">
      <x v="1925"/>
      <x v="4"/>
    </i>
    <i r="2">
      <x v="1926"/>
      <x v="4"/>
    </i>
    <i>
      <x v="1958"/>
      <x v="3"/>
      <x v="1919"/>
      <x v="4"/>
    </i>
    <i r="2">
      <x v="1923"/>
      <x v="4"/>
    </i>
    <i r="2">
      <x v="1924"/>
      <x v="4"/>
    </i>
    <i>
      <x v="1959"/>
      <x v="3"/>
      <x v="1920"/>
      <x v="4"/>
    </i>
    <i r="2">
      <x v="1921"/>
      <x v="4"/>
    </i>
    <i r="2">
      <x v="1922"/>
      <x v="4"/>
    </i>
    <i>
      <x v="1960"/>
      <x v="1"/>
      <x v="1927"/>
      <x v="14"/>
    </i>
    <i r="2">
      <x v="1928"/>
      <x v="14"/>
    </i>
    <i r="2">
      <x v="1929"/>
      <x v="14"/>
    </i>
    <i>
      <x v="1961"/>
      <x v="8"/>
      <x v="1930"/>
      <x v="4"/>
    </i>
    <i r="2">
      <x v="1931"/>
      <x v="4"/>
    </i>
    <i r="2">
      <x v="1932"/>
      <x v="4"/>
    </i>
    <i>
      <x v="1962"/>
      <x v="5"/>
      <x v="1933"/>
      <x v="6"/>
    </i>
    <i r="2">
      <x v="1934"/>
      <x v="6"/>
    </i>
    <i r="2">
      <x v="1935"/>
      <x v="6"/>
    </i>
    <i r="2">
      <x v="1936"/>
      <x v="6"/>
    </i>
    <i r="2">
      <x v="1937"/>
      <x v="6"/>
    </i>
    <i>
      <x v="1963"/>
      <x v="5"/>
      <x v="1938"/>
      <x v="4"/>
    </i>
    <i r="2">
      <x v="1939"/>
      <x v="4"/>
    </i>
    <i r="2">
      <x v="1940"/>
      <x v="4"/>
    </i>
    <i r="2">
      <x v="1941"/>
      <x v="4"/>
    </i>
    <i>
      <x v="1964"/>
      <x v="4"/>
      <x v="1942"/>
      <x v="4"/>
    </i>
    <i r="2">
      <x v="1943"/>
      <x v="4"/>
    </i>
    <i r="2">
      <x v="1966"/>
      <x v="4"/>
    </i>
    <i r="2">
      <x v="1967"/>
      <x v="4"/>
    </i>
    <i r="2">
      <x v="1968"/>
      <x v="4"/>
    </i>
    <i r="2">
      <x v="1969"/>
      <x v="4"/>
    </i>
    <i r="2">
      <x v="1970"/>
      <x v="4"/>
    </i>
    <i r="2">
      <x v="1971"/>
      <x v="4"/>
    </i>
    <i r="2">
      <x v="1972"/>
      <x v="4"/>
    </i>
    <i>
      <x v="1965"/>
      <x v="4"/>
      <x v="1944"/>
      <x v="4"/>
    </i>
    <i r="2">
      <x v="1945"/>
      <x v="4"/>
    </i>
    <i r="2">
      <x v="1957"/>
      <x v="4"/>
    </i>
    <i r="2">
      <x v="1958"/>
      <x v="4"/>
    </i>
    <i r="2">
      <x v="1959"/>
      <x v="4"/>
    </i>
    <i r="2">
      <x v="1960"/>
      <x v="4"/>
    </i>
    <i r="2">
      <x v="1961"/>
      <x v="4"/>
    </i>
    <i r="2">
      <x v="1962"/>
      <x v="4"/>
    </i>
    <i r="2">
      <x v="1963"/>
      <x v="4"/>
    </i>
    <i r="2">
      <x v="1964"/>
      <x v="4"/>
    </i>
    <i r="2">
      <x v="1965"/>
      <x v="4"/>
    </i>
    <i>
      <x v="1966"/>
      <x v="4"/>
      <x v="1946"/>
      <x v="4"/>
    </i>
    <i r="2">
      <x v="1947"/>
      <x v="4"/>
    </i>
    <i r="2">
      <x v="1948"/>
      <x v="4"/>
    </i>
    <i r="2">
      <x v="1949"/>
      <x v="4"/>
    </i>
    <i r="2">
      <x v="1950"/>
      <x v="4"/>
    </i>
    <i r="2">
      <x v="1951"/>
      <x v="4"/>
    </i>
    <i r="2">
      <x v="1952"/>
      <x v="4"/>
    </i>
    <i r="2">
      <x v="1953"/>
      <x v="4"/>
    </i>
    <i r="2">
      <x v="1954"/>
      <x v="4"/>
    </i>
    <i r="2">
      <x v="1955"/>
      <x v="4"/>
    </i>
    <i r="2">
      <x v="1956"/>
      <x v="4"/>
    </i>
    <i>
      <x v="1967"/>
      <x v="3"/>
      <x v="1973"/>
      <x v="1"/>
    </i>
    <i>
      <x v="1968"/>
      <x v="6"/>
      <x v="1974"/>
      <x v="1"/>
    </i>
    <i r="2">
      <x v="1975"/>
      <x v="1"/>
    </i>
    <i>
      <x v="1969"/>
      <x v="5"/>
      <x v="1976"/>
      <x v="4"/>
    </i>
    <i r="2">
      <x v="1977"/>
      <x v="4"/>
    </i>
    <i r="2">
      <x v="1978"/>
      <x v="4"/>
    </i>
    <i>
      <x v="1970"/>
      <x v="5"/>
      <x v="1979"/>
      <x v="4"/>
    </i>
    <i r="2">
      <x v="1980"/>
      <x v="4"/>
    </i>
    <i r="2">
      <x v="1981"/>
      <x v="4"/>
    </i>
    <i r="2">
      <x v="1982"/>
      <x v="4"/>
    </i>
    <i r="2">
      <x v="1983"/>
      <x v="4"/>
    </i>
    <i>
      <x v="1971"/>
      <x v="2"/>
      <x v="1984"/>
      <x v="1"/>
    </i>
    <i>
      <x v="1972"/>
      <x v="5"/>
      <x v="1985"/>
      <x v="4"/>
    </i>
    <i r="2">
      <x v="1986"/>
      <x v="4"/>
    </i>
    <i r="2">
      <x v="1987"/>
      <x v="4"/>
    </i>
    <i>
      <x v="1973"/>
      <x v="2"/>
      <x v="1988"/>
      <x v="1"/>
    </i>
    <i>
      <x v="1974"/>
      <x v="1"/>
      <x v="1989"/>
      <x v="4"/>
    </i>
    <i>
      <x v="1975"/>
      <x v="10"/>
      <x v="1990"/>
      <x v="18"/>
    </i>
    <i r="2">
      <x v="1991"/>
      <x v="18"/>
    </i>
    <i r="2">
      <x v="1992"/>
      <x v="18"/>
    </i>
    <i>
      <x v="1976"/>
      <x v="3"/>
      <x v="1993"/>
      <x v="6"/>
    </i>
    <i r="2">
      <x v="2027"/>
      <x v="6"/>
    </i>
    <i>
      <x v="1977"/>
      <x v="3"/>
      <x v="1994"/>
      <x v="4"/>
    </i>
    <i r="2">
      <x v="2030"/>
      <x v="4"/>
    </i>
    <i>
      <x v="1978"/>
      <x v="3"/>
      <x v="1995"/>
      <x v="4"/>
    </i>
    <i r="2">
      <x v="2028"/>
      <x v="4"/>
    </i>
    <i>
      <x v="1979"/>
      <x v="3"/>
      <x v="1996"/>
      <x v="4"/>
    </i>
    <i>
      <x v="1980"/>
      <x v="1"/>
      <x v="1997"/>
      <x v="37"/>
    </i>
    <i r="2">
      <x v="1998"/>
      <x v="37"/>
    </i>
    <i r="2">
      <x v="2000"/>
      <x v="37"/>
    </i>
    <i r="2">
      <x v="2001"/>
      <x v="14"/>
    </i>
    <i>
      <x v="1981"/>
      <x v="1"/>
      <x v="1999"/>
      <x v="37"/>
    </i>
    <i>
      <x v="1982"/>
      <x v="1"/>
      <x v="2002"/>
      <x v="14"/>
    </i>
    <i>
      <x v="1983"/>
      <x v="1"/>
      <x v="2003"/>
      <x v="9"/>
    </i>
    <i>
      <x v="1984"/>
      <x v="1"/>
      <x v="2004"/>
      <x v="9"/>
    </i>
    <i>
      <x v="1985"/>
      <x v="1"/>
      <x v="2006"/>
      <x v="23"/>
    </i>
    <i r="2">
      <x v="2007"/>
      <x v="23"/>
    </i>
    <i>
      <x v="1986"/>
      <x v="3"/>
      <x v="2008"/>
      <x v="4"/>
    </i>
    <i>
      <x v="1987"/>
      <x v="4"/>
      <x v="2009"/>
      <x v="4"/>
    </i>
    <i>
      <x v="1988"/>
      <x v="5"/>
      <x v="1755"/>
      <x v="4"/>
    </i>
    <i>
      <x v="1989"/>
      <x v="5"/>
      <x v="2012"/>
      <x v="6"/>
    </i>
    <i>
      <x v="1990"/>
      <x v="5"/>
      <x v="2013"/>
      <x v="4"/>
    </i>
    <i>
      <x v="1991"/>
      <x v="5"/>
      <x v="2014"/>
      <x v="6"/>
    </i>
    <i>
      <x v="1992"/>
      <x v="5"/>
      <x v="2015"/>
      <x v="4"/>
    </i>
    <i>
      <x v="1993"/>
      <x v="1"/>
      <x v="2016"/>
      <x v="6"/>
    </i>
    <i>
      <x v="1994"/>
      <x v="5"/>
      <x v="2017"/>
      <x v="4"/>
    </i>
    <i>
      <x v="1995"/>
      <x v="5"/>
      <x v="2018"/>
      <x v="4"/>
    </i>
    <i>
      <x v="1996"/>
      <x v="5"/>
      <x v="2019"/>
      <x v="4"/>
    </i>
    <i>
      <x v="1997"/>
      <x v="3"/>
      <x v="2020"/>
      <x v="4"/>
    </i>
    <i>
      <x v="1998"/>
      <x v="3"/>
      <x v="2021"/>
      <x v="6"/>
    </i>
    <i>
      <x v="1999"/>
      <x v="3"/>
      <x v="2022"/>
      <x v="1"/>
    </i>
    <i r="2">
      <x v="2023"/>
      <x v="1"/>
    </i>
    <i>
      <x v="2000"/>
      <x v="3"/>
      <x v="2024"/>
      <x v="1"/>
    </i>
    <i r="2">
      <x v="2025"/>
      <x v="1"/>
    </i>
    <i r="2">
      <x v="2042"/>
      <x v="1"/>
    </i>
    <i>
      <x v="2001"/>
      <x v="1"/>
      <x v="2005"/>
      <x v="9"/>
    </i>
    <i r="2">
      <x v="2040"/>
      <x v="9"/>
    </i>
    <i>
      <x v="2002"/>
      <x v="4"/>
      <x v="2026"/>
      <x v="4"/>
    </i>
    <i>
      <x v="2003"/>
      <x v="5"/>
      <x v="2011"/>
      <x v="4"/>
    </i>
    <i>
      <x v="2004"/>
      <x v="5"/>
      <x v="2029"/>
      <x v="4"/>
    </i>
    <i>
      <x v="2005"/>
      <x v="4"/>
      <x v="1882"/>
      <x v="4"/>
    </i>
    <i>
      <x v="2006"/>
      <x v="3"/>
      <x v="1455"/>
      <x v="6"/>
    </i>
    <i>
      <x v="2007"/>
      <x v="3"/>
      <x v="1628"/>
      <x v="6"/>
    </i>
    <i>
      <x v="2008"/>
      <x v="1"/>
      <x v="1244"/>
      <x v="8"/>
    </i>
    <i r="2">
      <x v="2031"/>
      <x v="8"/>
    </i>
    <i>
      <x v="2009"/>
      <x v="1"/>
      <x v="1243"/>
      <x v="8"/>
    </i>
    <i>
      <x v="2010"/>
      <x v="1"/>
      <x v="1241"/>
      <x v="8"/>
    </i>
    <i>
      <x v="2011"/>
      <x v="1"/>
      <x v="1242"/>
      <x v="8"/>
    </i>
    <i>
      <x v="2012"/>
      <x v="1"/>
      <x v="1557"/>
      <x v="8"/>
    </i>
    <i>
      <x v="2013"/>
      <x v="1"/>
      <x v="1240"/>
      <x v="8"/>
    </i>
    <i>
      <x v="2014"/>
      <x v="1"/>
      <x v="1246"/>
      <x v="8"/>
    </i>
    <i>
      <x v="2015"/>
      <x v="1"/>
      <x v="1281"/>
      <x v="8"/>
    </i>
    <i>
      <x v="2016"/>
      <x v="1"/>
      <x v="1290"/>
      <x v="8"/>
    </i>
    <i>
      <x v="2017"/>
      <x v="1"/>
      <x v="1317"/>
      <x v="8"/>
    </i>
    <i>
      <x v="2018"/>
      <x v="1"/>
      <x v="1327"/>
      <x v="8"/>
    </i>
    <i>
      <x v="2019"/>
      <x v="1"/>
      <x v="1339"/>
      <x v="8"/>
    </i>
    <i>
      <x v="2020"/>
      <x v="5"/>
      <x v="2035"/>
      <x v="1"/>
    </i>
    <i>
      <x v="2021"/>
      <x v="5"/>
      <x v="2036"/>
      <x v="1"/>
    </i>
    <i>
      <x v="2022"/>
      <x v="3"/>
      <x v="2037"/>
      <x v="6"/>
    </i>
    <i>
      <x v="2023"/>
      <x v="4"/>
      <x v="2038"/>
      <x v="4"/>
    </i>
    <i r="2">
      <x v="2039"/>
      <x v="38"/>
    </i>
    <i>
      <x v="2024"/>
      <x v="3"/>
      <x v="2014"/>
      <x v="6"/>
    </i>
    <i>
      <x v="2025"/>
      <x v="3"/>
      <x v="2043"/>
      <x v="6"/>
    </i>
    <i>
      <x v="2026"/>
      <x v="1"/>
      <x v="2044"/>
      <x v="14"/>
    </i>
  </rowItems>
  <colItems count="1">
    <i/>
  </colItems>
  <dataFields count="1">
    <dataField name="Sum of No. Urut_x000a_Item Sam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32CC6B4-C26D-4BD4-9885-EF57EC302D51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Kode Barang Win" tableColumnId="1"/>
      <queryTableField id="2" name="Kode Pcpl" tableColumnId="2"/>
      <queryTableField id="3" name="SATUAN Fix Win" tableColumnId="3"/>
      <queryTableField id="4" name="ISI/CTN" tableColumnId="4"/>
      <queryTableField id="5" name="Kode PCPL yang sama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9092B5B-F9EC-42F9-89DA-09BF95416BA7}" autoFormatId="16" applyNumberFormats="0" applyBorderFormats="0" applyFontFormats="0" applyPatternFormats="0" applyAlignmentFormats="0" applyWidthHeightFormats="0">
  <queryTableRefresh nextId="24" unboundColumnsRight="5">
    <queryTableFields count="23">
      <queryTableField id="1" name="KODE BARANG" tableColumnId="1"/>
      <queryTableField id="2" name="NAMA BARANG" tableColumnId="2"/>
      <queryTableField id="3" name="ISI/CTN" tableColumnId="3"/>
      <queryTableField id="4" name="SATUAN" tableColumnId="4"/>
      <queryTableField id="5" name="NAMA KELOMPOK" tableColumnId="5"/>
      <queryTableField id="6" name="Harga Beli Pcs_x000a_(-PPN)" tableColumnId="6"/>
      <queryTableField id="7" name="Harga Beli Krt_x000a_(- PPN)" tableColumnId="7"/>
      <queryTableField id="8" name="Harga Beli Pcs_x000a_(+PPN)" tableColumnId="8"/>
      <queryTableField id="9" name="Harga Beli Krt_x000a_(+PPN)" tableColumnId="9"/>
      <queryTableField id="10" name="Harga Jual Pcs GT_x000a_(-PPN)" tableColumnId="10"/>
      <queryTableField id="11" name="Harga Jual Krt GT_x000a_(- PPN)" tableColumnId="11"/>
      <queryTableField id="12" name="Harga Jual Pcs GT_x000a_(+PPN" tableColumnId="12"/>
      <queryTableField id="13" name="Harga Jual Krt GT_x000a_(+PPN)" tableColumnId="13"/>
      <queryTableField id="14" name="Harga Jual Pcs MT_x000a_(-PPN)" tableColumnId="14"/>
      <queryTableField id="15" name="Harga Jual Krt MT_x000a_(- PPN)" tableColumnId="15"/>
      <queryTableField id="16" name="Harga Jual Pcs MT_x000a_(+PPN)" tableColumnId="16"/>
      <queryTableField id="17" name="Harga Jual Krt MT_x000a_(+PPN)" tableColumnId="17"/>
      <queryTableField id="18" name="NAMA PRINCIPLE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382EFE7-665D-4207-9D54-14A23CF8CDEF}" autoFormatId="16" applyNumberFormats="0" applyBorderFormats="0" applyFontFormats="0" applyPatternFormats="0" applyAlignmentFormats="0" applyWidthHeightFormats="0">
  <queryTableRefresh nextId="14" unboundColumnsRight="5">
    <queryTableFields count="7">
      <queryTableField id="1" name="Kode BARANG Win2" tableColumnId="1"/>
      <queryTableField id="2" name="Nama Win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E8C0DB-6F64-42FC-9971-31730BBAFAAA}" autoFormatId="16" applyNumberFormats="0" applyBorderFormats="0" applyFontFormats="0" applyPatternFormats="0" applyAlignmentFormats="0" applyWidthHeightFormats="0">
  <queryTableRefresh nextId="33">
    <queryTableFields count="32">
      <queryTableField id="1" name="No. Urut_x000a_Item Sama" tableColumnId="1"/>
      <queryTableField id="2" name="NO" tableColumnId="2"/>
      <queryTableField id="3" name="Kode Pcpl" tableColumnId="3"/>
      <queryTableField id="4" name="Klp Brg Pcpl" tableColumnId="4"/>
      <queryTableField id="5" name="Nama Barang Principle" tableColumnId="5"/>
      <queryTableField id="6" name="ISI/CTN" tableColumnId="6"/>
      <queryTableField id="7" name="SATUAN Fix Win" tableColumnId="7"/>
      <queryTableField id="8" name="Nama Kelompok Win" tableColumnId="8"/>
      <queryTableField id="9" name="Kode Kelompok Win" tableColumnId="9"/>
      <queryTableField id="10" name="Kode BARANG Win2" tableColumnId="10"/>
      <queryTableField id="11" name="Nama Win" tableColumnId="11"/>
      <queryTableField id="12" name="Harga Beli Pcs_x000a_(-PPN)" tableColumnId="12"/>
      <queryTableField id="13" name="Harga Beli Krt_x000a_(- PPN)" tableColumnId="13"/>
      <queryTableField id="14" name="Harga Jual Pcs GT_x000a_(-PPN)" tableColumnId="14"/>
      <queryTableField id="15" name="Harga Jual Krt GT_x000a_(- PPN)" tableColumnId="15"/>
      <queryTableField id="16" name="Harga Jual Pcs MT_x000a_(-PPN)" tableColumnId="16"/>
      <queryTableField id="17" name="Harga Jual Krt MT_x000a_(- PPN)" tableColumnId="17"/>
      <queryTableField id="18" name="Efektif_x000a_Pembuatan" tableColumnId="18"/>
      <queryTableField id="19" name="Efektif Naik Harga" tableColumnId="19"/>
      <queryTableField id="20" name="Status_x000a_Pembuatan" tableColumnId="20"/>
      <queryTableField id="21" name="Status_x000a_Harga" tableColumnId="21"/>
      <queryTableField id="22" name="Mata Uang" tableColumnId="22"/>
      <queryTableField id="23" name="Kode_x000a_Golongan" tableColumnId="23"/>
      <queryTableField id="24" name="Nama Golongan" tableColumnId="24"/>
      <queryTableField id="25" name="Kode PCPL To Win" tableColumnId="25"/>
      <queryTableField id="26" name="Kode Jenis Produk" tableColumnId="26"/>
      <queryTableField id="27" name="SAT BSR" tableColumnId="27"/>
      <queryTableField id="28" name="GD" tableColumnId="28"/>
      <queryTableField id="29" name="Kode PRK" tableColumnId="29"/>
      <queryTableField id="30" name="Kode PRK SJ" tableColumnId="30"/>
      <queryTableField id="31" name="Kode Job" tableColumnId="31"/>
      <queryTableField id="32" name="Approval" tableColumnId="3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44E8FC-0C18-46EC-BF7A-2CBE5645C079}" name="Table3" displayName="Table3" ref="A3:G149" totalsRowShown="0" headerRowDxfId="130">
  <autoFilter ref="A3:G149" xr:uid="{3CC4D5B6-B490-422E-8111-BE237D0D794C}"/>
  <tableColumns count="7">
    <tableColumn id="1" xr3:uid="{911C5118-914E-48D1-AA30-354BE6F54D16}" name="KELOMPOK PRODUK"/>
    <tableColumn id="2" xr3:uid="{33CB9323-0BB0-41FC-B959-AE68F8080310}" name="KODE PRODUK PRINSIPAL"/>
    <tableColumn id="3" xr3:uid="{DD79DFFA-CFEB-46DF-BD83-666010AB5CA6}" name="NAMA ITEM"/>
    <tableColumn id="4" xr3:uid="{14FD4090-9DD9-4360-9BEE-5A6303183169}" name="ISI/CTN"/>
    <tableColumn id="5" xr3:uid="{56DAD7C6-63CA-4BDB-AD5F-4F05BB563172}" name="SATUAN"/>
    <tableColumn id="6" xr3:uid="{FA3A6DC6-5F76-4424-8127-494119FFBF06}" name="HARGA INCLUDE PPN 11% IN CTN" dataDxfId="129"/>
    <tableColumn id="7" xr3:uid="{F17EF59F-FE6A-4805-A859-F580036F8B9D}" name="HARGA/PCS" dataDxfId="128">
      <calculatedColumnFormula>F4/D4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2AE471-BADF-4A71-971A-ADF79963517B}" name="Pvt_Map_1" displayName="Pvt_Map_1" ref="A1:F907" tableType="queryTable" totalsRowShown="0">
  <autoFilter ref="A1:F907" xr:uid="{0B2AE471-BADF-4A71-971A-ADF79963517B}"/>
  <tableColumns count="6">
    <tableColumn id="1" xr3:uid="{3C66EAAF-A8E6-49E5-B472-031F8E19D876}" uniqueName="1" name="Kode Barang Win" queryTableFieldId="1" dataDxfId="124"/>
    <tableColumn id="2" xr3:uid="{E90739D0-44EC-4A04-9F14-5B7B9E8DF798}" uniqueName="2" name="Kode Pcpl" queryTableFieldId="2"/>
    <tableColumn id="3" xr3:uid="{D15394DC-71D4-4BAF-8718-85E2C3B1B25D}" uniqueName="3" name="SATUAN Fix Win" queryTableFieldId="3"/>
    <tableColumn id="4" xr3:uid="{5BEEBD25-7B13-4E6C-938A-A98C26E15AE1}" uniqueName="4" name="ISI/CTN" queryTableFieldId="4"/>
    <tableColumn id="5" xr3:uid="{06A5CC05-94FB-4549-8C64-3D9AFED020C0}" uniqueName="5" name="Kode PCPL yang sama" queryTableFieldId="5"/>
    <tableColumn id="6" xr3:uid="{44FA2EE1-E3B3-4348-B339-8E2B508A5C92}" uniqueName="6" name="Column1" queryTableFieldId="6" dataDxfId="123">
      <calculatedColumnFormula>Pvt_Map_1[[#This Row],[Kode Barang Win]]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1C1BE3-726F-4E63-B097-9BC7131F7187}" name="Fix_Mapping" displayName="Fix_Mapping" ref="A1:W192" tableType="queryTable" totalsRowShown="0">
  <autoFilter ref="A1:W192" xr:uid="{811C1BE3-726F-4E63-B097-9BC7131F7187}"/>
  <tableColumns count="23">
    <tableColumn id="1" xr3:uid="{B51ACFB8-B19C-419B-88C7-2F078C09C842}" uniqueName="1" name="KODE BARANG" queryTableFieldId="1"/>
    <tableColumn id="2" xr3:uid="{6EF17DCC-5C2C-4824-8658-EC1B628419DF}" uniqueName="2" name="NAMA BARANG" queryTableFieldId="2"/>
    <tableColumn id="3" xr3:uid="{E1B12B30-DCD5-437A-A94F-59F3653F42DC}" uniqueName="3" name="ISI/CTN" queryTableFieldId="3"/>
    <tableColumn id="4" xr3:uid="{CFFA1BD9-1C87-4897-80E0-F6C815299863}" uniqueName="4" name="SATUAN" queryTableFieldId="4"/>
    <tableColumn id="5" xr3:uid="{97A66C1C-0A66-4562-951A-200F93318E66}" uniqueName="5" name="NAMA KELOMPOK" queryTableFieldId="5"/>
    <tableColumn id="6" xr3:uid="{8BF8A8AC-0652-48AB-9E72-941FD9D7B9F0}" uniqueName="6" name="Harga Beli Pcs_x000a_(-PPN)" queryTableFieldId="6"/>
    <tableColumn id="7" xr3:uid="{61AF3CC3-BDC6-47B5-84E6-2ABB6F328B95}" uniqueName="7" name="Harga Beli Krt_x000a_(- PPN)" queryTableFieldId="7"/>
    <tableColumn id="8" xr3:uid="{BC85F8AE-C980-4D68-A376-936990047C2E}" uniqueName="8" name="Harga Beli Pcs_x000a_(+PPN)" queryTableFieldId="8"/>
    <tableColumn id="9" xr3:uid="{922F2695-CE66-47DF-9814-96684A57206D}" uniqueName="9" name="Harga Beli Krt_x000a_(+PPN)" queryTableFieldId="9"/>
    <tableColumn id="10" xr3:uid="{4853B508-48BA-4F89-9C31-A9035F1DD27C}" uniqueName="10" name="Harga Jual Pcs GT_x000a_(-PPN)" queryTableFieldId="10"/>
    <tableColumn id="11" xr3:uid="{2EDB4692-3B18-43E9-A6A9-ED3C1ECA4BCD}" uniqueName="11" name="Harga Jual Krt GT_x000a_(- PPN)" queryTableFieldId="11"/>
    <tableColumn id="12" xr3:uid="{D6B296AB-B2B4-46E0-BB9D-7E33D609EDE4}" uniqueName="12" name="Harga Jual Pcs GT_x000a_(+PPN" queryTableFieldId="12"/>
    <tableColumn id="13" xr3:uid="{60E08FCD-F969-443A-92C9-1549FEF11225}" uniqueName="13" name="Harga Jual Krt GT_x000a_(+PPN)" queryTableFieldId="13"/>
    <tableColumn id="14" xr3:uid="{DB0B0CB7-FE5D-4BDA-B6CD-1CB516E7C266}" uniqueName="14" name="Harga Jual Pcs MT_x000a_(-PPN)" queryTableFieldId="14"/>
    <tableColumn id="15" xr3:uid="{E22FD99C-1BED-46CE-B710-BE6B05392CC8}" uniqueName="15" name="Harga Jual Krt MT_x000a_(- PPN)" queryTableFieldId="15"/>
    <tableColumn id="16" xr3:uid="{3A082FA9-FCDE-4144-A292-1476BF1C7050}" uniqueName="16" name="Harga Jual Pcs MT_x000a_(+PPN)" queryTableFieldId="16"/>
    <tableColumn id="17" xr3:uid="{1C35E3FE-6F47-4D1F-8DEE-B60286927B08}" uniqueName="17" name="Harga Jual Krt MT_x000a_(+PPN)" queryTableFieldId="17"/>
    <tableColumn id="18" xr3:uid="{B823F0A0-B748-4F9E-B700-357456436D05}" uniqueName="18" name="NAMA PRINCIPLE" queryTableFieldId="18"/>
    <tableColumn id="19" xr3:uid="{39E35D26-7C5A-469C-AA2E-98553873CD1A}" uniqueName="19" name="PCPL KODE 1" queryTableFieldId="19" dataDxfId="122">
      <calculatedColumnFormula>IFERROR(VLOOKUP(CONCATENATE(Fix_Mapping[[#This Row],[KODE BARANG]],1),'Form Fix'!$A$6:$F$911,4,0),0)</calculatedColumnFormula>
    </tableColumn>
    <tableColumn id="20" xr3:uid="{15951A06-3936-4471-9EDD-97AEE26AE785}" uniqueName="20" name="PCPL KODE 2" queryTableFieldId="20" dataDxfId="121">
      <calculatedColumnFormula>IFERROR(VLOOKUP(CONCATENATE(Fix_Mapping[[#This Row],[KODE BARANG]],2),'Form Fix'!$A$6:$F$911,4,0),0)</calculatedColumnFormula>
    </tableColumn>
    <tableColumn id="21" xr3:uid="{22032337-950B-4600-898F-248EFF4F2DE2}" uniqueName="21" name="PCPL KODE 3" queryTableFieldId="21" dataDxfId="120">
      <calculatedColumnFormula>IFERROR(VLOOKUP(CONCATENATE(Fix_Mapping[[#This Row],[KODE BARANG]],3),'Form Fix'!$A$6:$F$911,4,0),0)</calculatedColumnFormula>
    </tableColumn>
    <tableColumn id="22" xr3:uid="{32942D54-CB3B-4EA0-9274-A5F561D92755}" uniqueName="22" name="PCPL KODE 4" queryTableFieldId="22" dataDxfId="119">
      <calculatedColumnFormula>IFERROR(VLOOKUP(CONCATENATE(Fix_Mapping[[#This Row],[KODE BARANG]],4),'Form Fix'!$A$6:$F$911,4,0),0)</calculatedColumnFormula>
    </tableColumn>
    <tableColumn id="23" xr3:uid="{A826087C-0EB3-4464-B0AD-854AC2F252F3}" uniqueName="23" name="PCPL KODE 5" queryTableFieldId="23" dataDxfId="118">
      <calculatedColumnFormula>IFERROR(VLOOKUP(CONCATENATE(Fix_Mapping[[#This Row],[KODE BARANG]],5),'Form Fix'!$A$6:$F$911,4,0),0)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98434C-26AE-48FD-B3F4-96948A08CD3B}" name="Table43_1" displayName="Table43_1" ref="A1:G201" tableType="queryTable" totalsRowShown="0" headerRowDxfId="116">
  <autoFilter ref="A1:G201" xr:uid="{DA98434C-26AE-48FD-B3F4-96948A08CD3B}"/>
  <tableColumns count="7">
    <tableColumn id="1" xr3:uid="{31BB9C54-2D8C-473F-9016-82E2E1A6443E}" uniqueName="1" name="Kode BARANG Win2" queryTableFieldId="1" dataDxfId="115"/>
    <tableColumn id="2" xr3:uid="{6A996067-9B57-423B-8632-80C898664E0E}" uniqueName="2" name="Nama Win" queryTableFieldId="2" dataDxfId="114"/>
    <tableColumn id="3" xr3:uid="{69DA0886-20BD-4E67-96D2-3AE6E0780CEE}" uniqueName="3" name="PCPL KODE 1" queryTableFieldId="3" dataDxfId="113">
      <calculatedColumnFormula>IFERROR(VLOOKUP(CONCATENATE(Table43_1[[#This Row],[Kode BARANG Win2]],1),'Form Fix'!$A$6:$F$911,4,0),0)</calculatedColumnFormula>
    </tableColumn>
    <tableColumn id="4" xr3:uid="{D83076C0-D597-4435-ACF4-A22A4A438E13}" uniqueName="4" name="PCPL KODE 2" queryTableFieldId="4" dataDxfId="112">
      <calculatedColumnFormula>IFERROR(VLOOKUP(CONCATENATE(Table43_1[[#This Row],[Kode BARANG Win2]],2),'Form Fix'!$A$6:$F$911,4,0),0)</calculatedColumnFormula>
    </tableColumn>
    <tableColumn id="5" xr3:uid="{595AB651-18CD-4D1D-8C4D-89D5370E9776}" uniqueName="5" name="PCPL KODE 3" queryTableFieldId="5" dataDxfId="111">
      <calculatedColumnFormula>IFERROR(VLOOKUP(CONCATENATE(Table43_1[[#This Row],[Kode BARANG Win2]],3),'Form Fix'!$A$6:$F$911,4,0),0)</calculatedColumnFormula>
    </tableColumn>
    <tableColumn id="6" xr3:uid="{28FEB60B-DF21-48F8-BEA5-48DBC48A5B75}" uniqueName="6" name="PCPL KODE 4" queryTableFieldId="6" dataDxfId="110">
      <calculatedColumnFormula>IFERROR(VLOOKUP(CONCATENATE(Table43_1[[#This Row],[Kode BARANG Win2]],4),'Form Fix'!$A$6:$F$911,4,0),0)</calculatedColumnFormula>
    </tableColumn>
    <tableColumn id="7" xr3:uid="{E4822B09-9A4D-421C-8B71-CFB4D19DA6D5}" uniqueName="7" name="PCPL KODE 5" queryTableFieldId="7" dataDxfId="109">
      <calculatedColumnFormula>IFERROR(VLOOKUP(CONCATENATE(Table43_1[[#This Row],[Kode BARANG Win2]],5),'Form Fix'!$A$6:$F$911,4,0),0)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20A3E-EB42-433D-82B9-D9ECDD12057D}" name="Table43" displayName="Table43" ref="A5:BS911" totalsRowShown="0" headerRowDxfId="101" dataDxfId="100">
  <autoFilter ref="A5:BS911" xr:uid="{54C16BF0-79DE-4AA8-B765-589F6E68603C}"/>
  <tableColumns count="71">
    <tableColumn id="55" xr3:uid="{CB3BF274-8DCE-41BB-9B32-A4A0E5160E9E}" name="CONCATENATE MAPPING" dataDxfId="99">
      <calculatedColumnFormula>CONCATENATE(Table43[[#This Row],[Kode BARANG Win2]],Table43[[#This Row],[No. Urut
Item Sama]])</calculatedColumnFormula>
    </tableColumn>
    <tableColumn id="40" xr3:uid="{2E1680E1-9639-4221-9BF8-7FA5425DC2EE}" name="No. Urut_x000a_Item Sama" dataDxfId="98"/>
    <tableColumn id="1" xr3:uid="{85FE288B-8541-4641-996B-E6A8A5F4A6D2}" name="NO" dataDxfId="97"/>
    <tableColumn id="2" xr3:uid="{4D00D15C-8CB3-45EB-B893-46E3D9DA7E7C}" name="Kode Pcpl" dataDxfId="96"/>
    <tableColumn id="3" xr3:uid="{A6940086-DCF1-4D70-AC15-4DDB5A20527D}" name="Klp Brg Pcpl" dataDxfId="95">
      <calculatedColumnFormula>IFERROR(VLOOKUP(Table43[[#This Row],[NO]],[1]Sheet1!$G$3:$K$1267,5,0),0)</calculatedColumnFormula>
    </tableColumn>
    <tableColumn id="4" xr3:uid="{7868B435-2881-44F5-8127-2AC02BB8FF54}" name="Nama Barang Principle" dataDxfId="94"/>
    <tableColumn id="5" xr3:uid="{99EF5EBA-95A5-41BA-B5E2-F4186C4D7900}" name="ISI/CTN" dataDxfId="93"/>
    <tableColumn id="71" xr3:uid="{C08A5494-90A9-4EE2-9BD9-15AFBA6BB59A}" name="Column3" dataDxfId="92"/>
    <tableColumn id="60" xr3:uid="{5958516F-260E-4067-B49A-D1FC7947E931}" name="Ket. Tambahan / Pembantu" dataDxfId="91"/>
    <tableColumn id="6" xr3:uid="{C1544D2E-EA97-44D5-93EC-E4EA2D3EB898}" name="SATUAN Fix Win" dataDxfId="90">
      <calculatedColumnFormula>Table43[[#This Row],[Nama Jenis Kemasan]]</calculatedColumnFormula>
    </tableColumn>
    <tableColumn id="25" xr3:uid="{B5B6B568-DDF2-46D3-84E9-AC1305514F44}" name="Nama Kelompok Win" dataDxfId="89">
      <calculatedColumnFormula>TRIM(CONCATENATE(Table43[[#This Row],[Nama            KLP]]," ",Table43[[#This Row],[Nama            Sub KLP]]))</calculatedColumnFormula>
    </tableColumn>
    <tableColumn id="26" xr3:uid="{A57EB52D-3F84-4191-BC9F-FA7B061662B6}" name="Kode Kelompok Win" dataDxfId="88">
      <calculatedColumnFormula>CONCATENATE(Table43[[#This Row],[kode  2 Digit                (hrf+No)]],Table43[[#This Row],[kode  2 Digit                (Nomor)]],Table43[[#This Row],[kode  1 Digit                (Nomor)]])</calculatedColumnFormula>
    </tableColumn>
    <tableColumn id="7" xr3:uid="{3824BF96-301D-4579-9E73-FFA266E5091C}" name="Kode BARANG Win2" dataDxfId="87">
      <calculatedColumnFormula>IF(AH6="",CONCATENATE(R6,T6,V6,X6,Z6,AB6,AD6,AF6,Table43[[#This Row],[Tanda Kode Revisi]]),CONCATENATE(R6,T6,V6,X6,Z6,AB6,AD6,AH6))</calculatedColumnFormula>
    </tableColumn>
    <tableColumn id="8" xr3:uid="{2295F7F9-3F13-4C88-A371-F469CABC65C0}" name="LEN 15" dataDxfId="86">
      <calculatedColumnFormula>LEN(M6)</calculatedColumnFormula>
    </tableColumn>
    <tableColumn id="9" xr3:uid="{3A8B9DDC-836C-4F5D-ABE0-9A18704E8F2F}" name="Nama Win" dataDxfId="85">
      <calculatedColumnFormula>IF(AG6&lt;&gt;"",TRIM(UPPER(CONCATENATE(Q6," ",S6," ",U6," ",W6," ",Y6," ",AA6," ","X"," ",Table43[[#This Row],[ISI/CTN]]," ",AG6," ",AC6," ",AE6," ",AI6))),TRIM(UPPER(CONCATENATE(Q6," ",S6," ",U6," ",W6," ",Y6," ",AA6," ","X"," ",Table43[[#This Row],[ISI/CTN]]," ",AC6," ",AE6," ",AI6))))</calculatedColumnFormula>
    </tableColumn>
    <tableColumn id="10" xr3:uid="{BEE43B47-D690-43AA-8283-32254C2DE99E}" name="LEN 50" dataDxfId="84">
      <calculatedColumnFormula>LEN(O6)</calculatedColumnFormula>
    </tableColumn>
    <tableColumn id="11" xr3:uid="{B9517A5B-A4FE-4920-9655-E18B7E3BE7B3}" name="Nama Pcpl                   " dataDxfId="83"/>
    <tableColumn id="12" xr3:uid="{AF1BD272-63C7-4A44-9EC4-86FD521AC3C0}" name="kode  2 Digit                (hrf+No)" dataDxfId="82"/>
    <tableColumn id="13" xr3:uid="{8C295EE0-F0E2-49B5-A761-589A78DB5AEC}" name="Nama            KLP" dataDxfId="81"/>
    <tableColumn id="14" xr3:uid="{C61799E4-4666-420E-88B5-D408C4D80BD2}" name="kode  2 Digit                (Nomor)" dataDxfId="80"/>
    <tableColumn id="15" xr3:uid="{5CAD4DC6-D575-46B3-9B7D-358D6277FEE6}" name="Nama            Sub KLP" dataDxfId="79"/>
    <tableColumn id="16" xr3:uid="{B8BC8B9E-7657-4472-B25A-8BC91823519D}" name="kode  1 Digit                (Nomor)" dataDxfId="78"/>
    <tableColumn id="43" xr3:uid="{E0F6FDBF-0C58-4435-B37E-8F4982576C03}" name="Nama            Sub KLP2" dataDxfId="77"/>
    <tableColumn id="42" xr3:uid="{BC6E6B7F-CB37-4E76-811E-777A47DBB0FB}" name="kode  1 Digit                (Nomor)5" dataDxfId="76"/>
    <tableColumn id="17" xr3:uid="{CC15E84F-43D6-499C-9B97-7393C2E08DEE}" name="Nama            Aroma/             Rasa" dataDxfId="75"/>
    <tableColumn id="18" xr3:uid="{92F50D0B-B8AF-46C8-8DED-8C4FCA3EAB32}" name="kode  2 Digit                (Nomor)2" dataDxfId="74"/>
    <tableColumn id="19" xr3:uid="{FBD2E431-C8B9-4504-B534-37D23CA8CF4E}" name="Nama            Gramasi atau Jumlah Pack per CTN" dataDxfId="73"/>
    <tableColumn id="20" xr3:uid="{8C441438-C2B9-478E-8C3E-B106D86B98E9}" name="kode  4 Digit                (Nomor)" dataDxfId="72"/>
    <tableColumn id="21" xr3:uid="{FA81B4D2-C91D-48D8-BC87-E2FF2A9C0EAC}" name="Nama Jenis Kemasan" dataDxfId="71"/>
    <tableColumn id="22" xr3:uid="{FE91392F-15C5-40A5-B22B-A44F3233104A}" name="kode  1 Digit                (Nomor)3" dataDxfId="70"/>
    <tableColumn id="23" xr3:uid="{E66B432C-699E-4075-A1B9-59A3F37C2ED1}" name="Nama            Promo" dataDxfId="69"/>
    <tableColumn id="24" xr3:uid="{55D14A62-2546-4E0B-8CD7-497CC4E2EA7C}" name="kode  1 Digit                (Nomor)4" dataDxfId="68"/>
    <tableColumn id="57" xr3:uid="{CF6FE0CF-0631-4633-B8AF-03043297F2FD}" name="Gunakan ini apabila item tersebut sachet" dataDxfId="67"/>
    <tableColumn id="58" xr3:uid="{DC3F0DB1-1038-4591-AB0F-345C6EAA5DC1}" name="kode  1 Digit                (Nomor)32" dataDxfId="66"/>
    <tableColumn id="56" xr3:uid="{DD067543-3BD1-4D38-AA6D-E35DA527C969}" name="KET TAMBAHAN2" dataDxfId="65"/>
    <tableColumn id="70" xr3:uid="{7204E76B-389F-491F-B0C2-BF07D2A2782C}" name="KET TAMBAHAN3" dataDxfId="64">
      <calculatedColumnFormula>IFERROR(VLOOKUP(Table43[[#This Row],[Kode BARANG Win2]],'[2]Template Impor Barang'!#REF!,2,0),0)</calculatedColumnFormula>
    </tableColumn>
    <tableColumn id="63" xr3:uid="{67C5621D-B599-47A5-8B2A-18B8B3857343}" name="KET. GOLONGAN" dataDxfId="63">
      <calculatedColumnFormula>Table43[[#This Row],[ISI/CTN]]</calculatedColumnFormula>
    </tableColumn>
    <tableColumn id="62" xr3:uid="{AE1DD367-C93E-4186-BDCE-3B52BF67AEC1}" name="kode  1 Digit_x000a_(Nomor)" dataDxfId="62">
      <calculatedColumnFormula>Table43[[#This Row],[Kode Pcpl]]</calculatedColumnFormula>
    </tableColumn>
    <tableColumn id="64" xr3:uid="{50C33980-9678-4F7D-BD39-DDBD132EEB0A}" name="Tanda Kode Revisi" dataDxfId="61"/>
    <tableColumn id="27" xr3:uid="{43E29ECC-C19C-400E-8523-C52F4136D842}" name="Harga Beli Pcs_x000a_(-PPN)" dataDxfId="60">
      <calculatedColumnFormula>Table43[[#This Row],[Harga Jual Pcs GT
(-PPN)]]-(Table43[[#This Row],[Harga Jual Pcs GT
(-PPN)]]*8.5%)</calculatedColumnFormula>
    </tableColumn>
    <tableColumn id="28" xr3:uid="{D3F6C878-9638-485B-BFAE-77D46CA11DC2}" name="Harga Beli Krt_x000a_(- PPN)" dataDxfId="59">
      <calculatedColumnFormula>Table43[[#This Row],[Harga Beli Pcs
(-PPN)]]*Table43[[#This Row],[ISI/CTN]]</calculatedColumnFormula>
    </tableColumn>
    <tableColumn id="29" xr3:uid="{6BE5CD38-736C-4EFB-9026-7BD3DFD3FB0E}" name="Harga Beli Pcs_x000a_(+PPN)" dataDxfId="58">
      <calculatedColumnFormula>Table43[[#This Row],[Harga Beli Pcs
(-PPN)]]*1.11</calculatedColumnFormula>
    </tableColumn>
    <tableColumn id="30" xr3:uid="{B77BDD11-ED64-4F63-9206-D9675922BDB4}" name="Harga Beli Krt_x000a_(+PPN)" dataDxfId="57">
      <calculatedColumnFormula>Table43[[#This Row],[Harga Beli Krt
(- PPN)]]*1.11</calculatedColumnFormula>
    </tableColumn>
    <tableColumn id="31" xr3:uid="{C3E69A61-BD61-48F6-8D18-55EB5DF5AFBC}" name="Harga Jual Pcs GT_x000a_(-PPN)" dataDxfId="56"/>
    <tableColumn id="32" xr3:uid="{5B07EF52-741F-4643-B20A-812423EABCF9}" name="Harga Jual Krt GT_x000a_(- PPN)" dataDxfId="55">
      <calculatedColumnFormula>Table43[[#This Row],[Harga Jual Pcs GT
(-PPN)]]*Table43[[#This Row],[ISI/CTN]]</calculatedColumnFormula>
    </tableColumn>
    <tableColumn id="33" xr3:uid="{0E2BA47E-1713-4BC9-93D3-FBF6E131CC8A}" name="Harga Jual Pcs GT_x000a_(+PPN" dataDxfId="54">
      <calculatedColumnFormula>Table43[[#This Row],[Harga Jual Pcs GT
(-PPN)]]*1.11</calculatedColumnFormula>
    </tableColumn>
    <tableColumn id="34" xr3:uid="{0E6414C5-AD77-4BAB-9B8A-BDCF6CC4C0B1}" name="Harga Jual Krt GT_x000a_(+PPN)" dataDxfId="53">
      <calculatedColumnFormula>Table43[[#This Row],[Harga Jual Krt GT
(- PPN)]]*1.11</calculatedColumnFormula>
    </tableColumn>
    <tableColumn id="35" xr3:uid="{B3D28969-A331-4293-BC40-54C14E70428D}" name="Harga Jual Pcs MT_x000a_(-PPN)" dataDxfId="52"/>
    <tableColumn id="36" xr3:uid="{F0A0A596-FB37-4AF0-B84F-70D41FB9F986}" name="Harga Jual Krt MT_x000a_(- PPN)" dataDxfId="51">
      <calculatedColumnFormula>Table43[[#This Row],[Harga Jual Pcs MT
(-PPN)]]*Table43[[#This Row],[ISI/CTN]]</calculatedColumnFormula>
    </tableColumn>
    <tableColumn id="37" xr3:uid="{87A4BECE-CCD9-42F5-BA52-C2CAF9EF9027}" name="Harga Jual Pcs MT_x000a_(+PPN)" dataDxfId="50">
      <calculatedColumnFormula>Table43[[#This Row],[Harga Jual Pcs MT
(-PPN)]]*1.11</calculatedColumnFormula>
    </tableColumn>
    <tableColumn id="38" xr3:uid="{54EE3428-4D28-41F3-82D8-5739689EF53C}" name="Harga Jual Krt MT_x000a_(+PPN)" dataDxfId="49">
      <calculatedColumnFormula>Table43[[#This Row],[Harga Jual Pcs MT
(+PPN)]]*Table43[[#This Row],[ISI/CTN]]</calculatedColumnFormula>
    </tableColumn>
    <tableColumn id="68" xr3:uid="{482F0DC8-C8C9-48E9-BB1C-F0978224C8C9}" name="MARGIN" dataDxfId="48">
      <calculatedColumnFormula>(Table43[[#This Row],[Harga Jual Pcs GT
(-PPN)]]-Table43[[#This Row],[Harga Beli Pcs
(-PPN)]])/Table43[[#This Row],[Harga Jual Pcs GT
(-PPN)]]</calculatedColumnFormula>
    </tableColumn>
    <tableColumn id="65" xr3:uid="{E701E1CC-B6C9-4641-AE16-37709A7AAC65}" name="Column1" dataDxfId="47" dataCellStyle="Percent">
      <calculatedColumnFormula>Table43[[#This Row],[Harga Jual Pcs MT
(-PPN)]]-Table43[[#This Row],[Harga Beli Pcs
(-PPN)]]</calculatedColumnFormula>
    </tableColumn>
    <tableColumn id="66" xr3:uid="{FD2C5842-8F65-40CB-A9D2-ADC244321F91}" name="Column2" dataDxfId="46" dataCellStyle="Percent">
      <calculatedColumnFormula>Table43[[#This Row],[Column1]]/Table43[[#This Row],[Harga Jual Pcs MT
(-PPN)]]</calculatedColumnFormula>
    </tableColumn>
    <tableColumn id="39" xr3:uid="{E06EB49C-38D8-4E02-AC5A-6F862094C95E}" name="Efektif_x000a_Pembuatan" dataDxfId="45"/>
    <tableColumn id="41" xr3:uid="{7110AEF5-00F8-472F-9973-F8BE88DA785A}" name="Efektif Naik Harga" dataDxfId="44">
      <calculatedColumnFormula>IFERROR(VLOOKUP(Table43[[#This Row],[Kode BARANG Win2]],'[3]Daftar Barang dan Jasa'!$B$2:$D$3515,3,0),0)</calculatedColumnFormula>
    </tableColumn>
    <tableColumn id="44" xr3:uid="{0F69406A-F478-4BF7-BD19-F56D18C4FC8A}" name="Status_x000a_Pembuatan" dataDxfId="43">
      <calculatedColumnFormula>IF(TODAY()-Table43[[#This Row],[Efektif
Pembuatan]]&gt;60,"Lama","Baru")</calculatedColumnFormula>
    </tableColumn>
    <tableColumn id="47" xr3:uid="{35F46EAF-E490-4324-90D9-53EF4A0476DF}" name="Status_x000a_Harga" dataDxfId="42">
      <calculatedColumnFormula>IF(TODAY()-Table43[[#This Row],[Efektif Naik Harga]]&lt;30,"Naik","Sama")</calculatedColumnFormula>
    </tableColumn>
    <tableColumn id="67" xr3:uid="{ED5ECC77-228E-4FC9-9B92-66FC787F9B8F}" name="Status Barang" dataDxfId="41"/>
    <tableColumn id="45" xr3:uid="{E21CA75C-0180-4056-B79A-CBE7BED6F65B}" name="Mata Uang" dataDxfId="40">
      <calculatedColumnFormula>IF(Table43[[#This Row],[Kode BARANG Win2]]&lt;&gt;"","IDR","")</calculatedColumnFormula>
    </tableColumn>
    <tableColumn id="46" xr3:uid="{E926CFF0-EF62-4403-95B7-24CA3D12C195}" name="Kode_x000a_Golongan" dataDxfId="39">
      <calculatedColumnFormula>CONCATENATE(Table43[[#This Row],[kode  1 Digit
(Nomor)]],Table43[[#This Row],[kode  4 Digit                (Nomor)]])</calculatedColumnFormula>
    </tableColumn>
    <tableColumn id="61" xr3:uid="{51D1CF97-5A92-49AF-A8A1-B202BF611E79}" name="Nama Golongan" dataDxfId="38">
      <calculatedColumnFormula>Table43[[#This Row],[Nama            Gramasi atau Jumlah Pack per CTN]]</calculatedColumnFormula>
    </tableColumn>
    <tableColumn id="48" xr3:uid="{92975CD6-815A-445A-8C23-15D307D7EC58}" name="Kode PCPL To Win" dataDxfId="37"/>
    <tableColumn id="59" xr3:uid="{F44C1E1F-D2BD-4517-8D72-EAECBFE5567D}" name="Kode Jenis Produk" dataDxfId="36"/>
    <tableColumn id="49" xr3:uid="{11501F91-51E4-4C7D-8E98-0DF693090419}" name="SAT BSR" dataDxfId="35">
      <calculatedColumnFormula>IF(Table43[[#This Row],[SATUAN Fix Win]]&lt;&gt;"","KRT")</calculatedColumnFormula>
    </tableColumn>
    <tableColumn id="50" xr3:uid="{8EACBA93-F18B-4F78-ABD5-7BACC7444F4A}" name="GD" dataDxfId="34">
      <calculatedColumnFormula>IF(Table43[[#This Row],[SATUAN Fix Win]]&lt;&gt;"","GD01")</calculatedColumnFormula>
    </tableColumn>
    <tableColumn id="51" xr3:uid="{30FB878C-CFE7-4C65-A919-5818ED52D5FB}" name="Kode PRK" dataDxfId="33">
      <calculatedColumnFormula>IF(Table43[[#This Row],[SATUAN Fix Win]]&lt;&gt;"",11611)</calculatedColumnFormula>
    </tableColumn>
    <tableColumn id="52" xr3:uid="{F08059D0-B0A7-45F8-BD19-C933CD841F0C}" name="Kode PRK SJ" dataDxfId="32">
      <calculatedColumnFormula>IF(Table43[[#This Row],[SATUAN Fix Win]]&lt;&gt;"",11612)</calculatedColumnFormula>
    </tableColumn>
    <tableColumn id="53" xr3:uid="{EE9508A7-8F3E-4D36-8983-7EA9BD849C9E}" name="Kode Job" dataDxfId="31"/>
    <tableColumn id="54" xr3:uid="{78C77ED1-929C-4C56-B83E-7D78EF2AD224}" name="Approval" dataDxfId="30">
      <calculatedColumnFormula>IF(Table43[[#This Row],[SATUAN Fix Win]]&lt;&gt;"",1)</calculatedColumnFormula>
    </tableColumn>
    <tableColumn id="69" xr3:uid="{BA32F7A6-F3CA-4064-AD29-15A76CEC103E}" name="Nama Principle" dataDxfId="29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5B53A-FE38-46FB-A5FA-320E124DB2E8}" name="Form_To_Win" displayName="Form_To_Win" ref="A1:AF201" tableType="queryTable" totalsRowShown="0">
  <autoFilter ref="A1:AF201" xr:uid="{6A85B53A-FE38-46FB-A5FA-320E124DB2E8}"/>
  <tableColumns count="32">
    <tableColumn id="1" xr3:uid="{2910643B-C448-42B8-9008-B71140777E60}" uniqueName="1" name="No. Urut_x000a_Item Sama" queryTableFieldId="1"/>
    <tableColumn id="2" xr3:uid="{439ED8AE-A3C1-4FA1-B6A6-C891357CAD42}" uniqueName="2" name="NO" queryTableFieldId="2"/>
    <tableColumn id="3" xr3:uid="{8D0EBBD4-169E-4272-ABF3-F2E2818D91A7}" uniqueName="3" name="Kode Pcpl" queryTableFieldId="3" dataDxfId="28"/>
    <tableColumn id="4" xr3:uid="{4339837B-25AE-416F-8A32-BD6D4FF86CEE}" uniqueName="4" name="Klp Brg Pcpl" queryTableFieldId="4" dataDxfId="27"/>
    <tableColumn id="5" xr3:uid="{B0F53A75-DFCD-4240-9696-5D81C9591EA4}" uniqueName="5" name="Nama Barang Principle" queryTableFieldId="5" dataDxfId="26"/>
    <tableColumn id="6" xr3:uid="{888F5ACA-92A0-4279-98E5-035507A9B545}" uniqueName="6" name="ISI/CTN" queryTableFieldId="6"/>
    <tableColumn id="7" xr3:uid="{88E2D5AA-218D-4271-8003-E6B78E7BD80C}" uniqueName="7" name="SATUAN Fix Win" queryTableFieldId="7" dataDxfId="25"/>
    <tableColumn id="8" xr3:uid="{5EFF0F93-3CD4-4D49-ACD0-EC48C04959BB}" uniqueName="8" name="Nama Kelompok Win" queryTableFieldId="8" dataDxfId="24"/>
    <tableColumn id="9" xr3:uid="{A595E7CA-DA20-4EC6-8B1A-F563B1475196}" uniqueName="9" name="Kode Kelompok Win" queryTableFieldId="9" dataDxfId="23"/>
    <tableColumn id="10" xr3:uid="{D196C971-2FE4-4DF0-BC77-37A5DC6E6080}" uniqueName="10" name="Kode BARANG Win2" queryTableFieldId="10" dataDxfId="22"/>
    <tableColumn id="11" xr3:uid="{E9ED0952-7BEE-45E9-850B-722F2D5A2FF3}" uniqueName="11" name="Nama Win" queryTableFieldId="11" dataDxfId="21"/>
    <tableColumn id="12" xr3:uid="{E4D43633-76D1-4479-9C8F-9C8A5B5661AC}" uniqueName="12" name="Harga Beli Pcs_x000a_(-PPN)" queryTableFieldId="12" dataDxfId="20"/>
    <tableColumn id="13" xr3:uid="{B14F65F0-1E40-4952-AA3C-E8537971F043}" uniqueName="13" name="Harga Beli Krt_x000a_(- PPN)" queryTableFieldId="13" dataDxfId="19"/>
    <tableColumn id="14" xr3:uid="{93E12BF1-8BFA-4E1B-B185-8DE635510D64}" uniqueName="14" name="Harga Jual Pcs GT_x000a_(-PPN)" queryTableFieldId="14" dataDxfId="18"/>
    <tableColumn id="15" xr3:uid="{94B7C63D-6711-47AE-9A69-3B3FE6FEE85A}" uniqueName="15" name="Harga Jual Krt GT_x000a_(- PPN)" queryTableFieldId="15" dataDxfId="17"/>
    <tableColumn id="16" xr3:uid="{D61F4D8C-B229-4926-AB62-94034EEA84E9}" uniqueName="16" name="Harga Jual Pcs MT_x000a_(-PPN)" queryTableFieldId="16" dataDxfId="16"/>
    <tableColumn id="17" xr3:uid="{5B3A011A-BA71-4277-9E58-4B18FDD50AC8}" uniqueName="17" name="Harga Jual Krt MT_x000a_(- PPN)" queryTableFieldId="17" dataDxfId="15"/>
    <tableColumn id="18" xr3:uid="{DF9056B3-ED60-4257-AAD6-DBF274EA4118}" uniqueName="18" name="Efektif_x000a_Pembuatan" queryTableFieldId="18" dataDxfId="14"/>
    <tableColumn id="19" xr3:uid="{4A7FE14D-9970-42A8-9FF2-9FD9F158C10B}" uniqueName="19" name="Efektif Naik Harga" queryTableFieldId="19"/>
    <tableColumn id="20" xr3:uid="{AA1D7A12-45BE-437B-8DAC-248BCBAE5E19}" uniqueName="20" name="Status_x000a_Pembuatan" queryTableFieldId="20" dataDxfId="13"/>
    <tableColumn id="21" xr3:uid="{F61C894D-165F-46BC-9020-BF36BCD38322}" uniqueName="21" name="Status_x000a_Harga" queryTableFieldId="21" dataDxfId="12"/>
    <tableColumn id="22" xr3:uid="{F64DD3B8-D46A-4EC3-AF16-85E5816AA426}" uniqueName="22" name="Mata Uang" queryTableFieldId="22" dataDxfId="11"/>
    <tableColumn id="23" xr3:uid="{7AB75043-84CF-4828-9F5F-9A5FE75C13D1}" uniqueName="23" name="Kode_x000a_Golongan" queryTableFieldId="23"/>
    <tableColumn id="24" xr3:uid="{6F01951B-8DFD-4B2E-ACFB-676B4CC86C9F}" uniqueName="24" name="Nama Golongan" queryTableFieldId="24"/>
    <tableColumn id="25" xr3:uid="{29B23A7E-C1F2-4526-A15E-2DEA00C423A0}" uniqueName="25" name="Kode PCPL To Win" queryTableFieldId="25" dataDxfId="10"/>
    <tableColumn id="26" xr3:uid="{2C5F50FE-4D60-4F8C-8791-2B13EF198CB1}" uniqueName="26" name="Kode Jenis Produk" queryTableFieldId="26" dataDxfId="9"/>
    <tableColumn id="27" xr3:uid="{FC36F7D7-DB67-4E79-B10B-F8DD6CE666B1}" uniqueName="27" name="SAT BSR" queryTableFieldId="27" dataDxfId="8"/>
    <tableColumn id="28" xr3:uid="{4A72BC0F-5F5D-43B1-ACAD-E858683FF259}" uniqueName="28" name="GD" queryTableFieldId="28" dataDxfId="7"/>
    <tableColumn id="29" xr3:uid="{F92815FB-E249-4F57-A943-E2C247B44507}" uniqueName="29" name="Kode PRK" queryTableFieldId="29"/>
    <tableColumn id="30" xr3:uid="{B0D294D7-A58B-4F19-AE34-0287811BC5E2}" uniqueName="30" name="Kode PRK SJ" queryTableFieldId="30"/>
    <tableColumn id="31" xr3:uid="{0759D6F2-1563-463F-8AE6-6C0ED4C0A848}" uniqueName="31" name="Kode Job" queryTableFieldId="31"/>
    <tableColumn id="32" xr3:uid="{7DA2D50E-4059-4E68-BDF6-321C949619F4}" uniqueName="32" name="Approval" queryTableField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75F8DE-CB7C-4308-A691-9E3941D53B3E}" name="Table6" displayName="Table6" ref="A1:F30" totalsRowShown="0" headerRowDxfId="5">
  <autoFilter ref="A1:F30" xr:uid="{F875F8DE-CB7C-4308-A691-9E3941D53B3E}"/>
  <tableColumns count="6">
    <tableColumn id="6" xr3:uid="{57DA8C82-ABFB-4A34-9B5F-44B7F0DAEC8F}" name="NO." dataDxfId="4"/>
    <tableColumn id="1" xr3:uid="{B77CF1CA-DDD6-404E-9FD8-B5C684B9DF8E}" name="SM" dataDxfId="3"/>
    <tableColumn id="2" xr3:uid="{58D54B12-50C5-4B06-833A-679BA1CA60EC}" name="GOLONGAN" dataDxfId="2"/>
    <tableColumn id="3" xr3:uid="{87474CC8-BA21-433D-889A-232E06A10667}" name="PRINCIPAL"/>
    <tableColumn id="4" xr3:uid="{D0F69691-FD9B-4704-A53F-FBD77C8C83F9}" name="Nama Pcpl                   " dataDxfId="1"/>
    <tableColumn id="5" xr3:uid="{4098D521-36EB-4C06-8659-70F47E137D16}" name="kode  2 Digit                (hrf+N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AB64-E8D9-4959-8201-E20D943A4964}">
  <dimension ref="A3:G149"/>
  <sheetViews>
    <sheetView topLeftCell="A34" workbookViewId="0">
      <selection activeCell="A4" sqref="A4:D149"/>
    </sheetView>
  </sheetViews>
  <sheetFormatPr defaultRowHeight="15"/>
  <cols>
    <col min="1" max="1" width="23.85546875" bestFit="1" customWidth="1"/>
    <col min="2" max="2" width="15.28515625" customWidth="1"/>
    <col min="3" max="3" width="61.42578125" bestFit="1" customWidth="1"/>
    <col min="4" max="4" width="12.140625" bestFit="1" customWidth="1"/>
    <col min="5" max="5" width="13" bestFit="1" customWidth="1"/>
    <col min="6" max="6" width="13.28515625" style="37" customWidth="1"/>
    <col min="7" max="7" width="16.5703125" style="37" bestFit="1" customWidth="1"/>
  </cols>
  <sheetData>
    <row r="3" spans="1:7" ht="40.15" customHeight="1">
      <c r="A3" s="28" t="s">
        <v>148</v>
      </c>
      <c r="B3" s="28" t="s">
        <v>2</v>
      </c>
      <c r="C3" s="28" t="s">
        <v>3</v>
      </c>
      <c r="D3" s="28" t="s">
        <v>4</v>
      </c>
      <c r="E3" s="28" t="s">
        <v>1</v>
      </c>
      <c r="F3" s="38" t="s">
        <v>5</v>
      </c>
      <c r="G3" s="38" t="s">
        <v>6</v>
      </c>
    </row>
    <row r="4" spans="1:7">
      <c r="A4" t="s">
        <v>192</v>
      </c>
      <c r="B4">
        <v>10002</v>
      </c>
      <c r="C4" t="s">
        <v>208</v>
      </c>
      <c r="D4">
        <v>1000</v>
      </c>
      <c r="E4" t="s">
        <v>354</v>
      </c>
      <c r="F4" s="37">
        <v>3210000</v>
      </c>
      <c r="G4" s="37">
        <f t="shared" ref="G4:G14" si="0">F4/D4</f>
        <v>3210</v>
      </c>
    </row>
    <row r="5" spans="1:7">
      <c r="A5" t="s">
        <v>192</v>
      </c>
      <c r="B5">
        <v>10063</v>
      </c>
      <c r="C5" t="s">
        <v>209</v>
      </c>
      <c r="D5">
        <v>300</v>
      </c>
      <c r="E5" t="s">
        <v>355</v>
      </c>
      <c r="F5" s="37">
        <v>600000</v>
      </c>
      <c r="G5" s="37">
        <f t="shared" si="0"/>
        <v>2000</v>
      </c>
    </row>
    <row r="6" spans="1:7">
      <c r="A6" t="s">
        <v>192</v>
      </c>
      <c r="B6">
        <v>10074</v>
      </c>
      <c r="C6" t="s">
        <v>210</v>
      </c>
      <c r="D6">
        <v>360</v>
      </c>
      <c r="E6" t="s">
        <v>355</v>
      </c>
      <c r="F6" s="37">
        <v>1116000</v>
      </c>
      <c r="G6" s="37">
        <f t="shared" si="0"/>
        <v>3100</v>
      </c>
    </row>
    <row r="7" spans="1:7">
      <c r="A7" t="s">
        <v>192</v>
      </c>
      <c r="B7">
        <v>10075</v>
      </c>
      <c r="C7" t="s">
        <v>211</v>
      </c>
      <c r="D7">
        <v>360</v>
      </c>
      <c r="E7" t="s">
        <v>355</v>
      </c>
      <c r="F7" s="37">
        <v>1116000</v>
      </c>
      <c r="G7" s="37">
        <f t="shared" si="0"/>
        <v>3100</v>
      </c>
    </row>
    <row r="8" spans="1:7">
      <c r="A8" t="s">
        <v>192</v>
      </c>
      <c r="B8">
        <v>10077</v>
      </c>
      <c r="C8" t="s">
        <v>212</v>
      </c>
      <c r="D8">
        <v>300</v>
      </c>
      <c r="E8" t="s">
        <v>355</v>
      </c>
      <c r="F8" s="37">
        <v>930000</v>
      </c>
      <c r="G8" s="37">
        <f t="shared" si="0"/>
        <v>3100</v>
      </c>
    </row>
    <row r="9" spans="1:7">
      <c r="A9" t="s">
        <v>192</v>
      </c>
      <c r="B9">
        <v>10110</v>
      </c>
      <c r="C9" t="s">
        <v>213</v>
      </c>
      <c r="D9">
        <v>1000</v>
      </c>
      <c r="E9" t="s">
        <v>354</v>
      </c>
      <c r="F9" s="37">
        <v>4036000</v>
      </c>
      <c r="G9" s="37">
        <f t="shared" si="0"/>
        <v>4036</v>
      </c>
    </row>
    <row r="10" spans="1:7">
      <c r="A10" t="s">
        <v>192</v>
      </c>
      <c r="B10">
        <v>10112</v>
      </c>
      <c r="C10" t="s">
        <v>214</v>
      </c>
      <c r="D10">
        <v>360</v>
      </c>
      <c r="E10" t="s">
        <v>355</v>
      </c>
      <c r="F10" s="37">
        <v>1116000</v>
      </c>
      <c r="G10" s="37">
        <f t="shared" si="0"/>
        <v>3100</v>
      </c>
    </row>
    <row r="11" spans="1:7">
      <c r="A11" t="s">
        <v>192</v>
      </c>
      <c r="B11">
        <v>10134</v>
      </c>
      <c r="C11" t="s">
        <v>215</v>
      </c>
      <c r="D11">
        <v>420</v>
      </c>
      <c r="E11" t="s">
        <v>355</v>
      </c>
      <c r="F11" s="37">
        <v>1115998.8</v>
      </c>
      <c r="G11" s="37">
        <f t="shared" si="0"/>
        <v>2657.1400000000003</v>
      </c>
    </row>
    <row r="12" spans="1:7">
      <c r="A12" t="s">
        <v>192</v>
      </c>
      <c r="B12">
        <v>10135</v>
      </c>
      <c r="C12" t="s">
        <v>216</v>
      </c>
      <c r="D12">
        <v>420</v>
      </c>
      <c r="E12" t="s">
        <v>355</v>
      </c>
      <c r="F12" s="37">
        <v>1115998.8</v>
      </c>
      <c r="G12" s="37">
        <f t="shared" si="0"/>
        <v>2657.1400000000003</v>
      </c>
    </row>
    <row r="13" spans="1:7">
      <c r="A13" t="s">
        <v>193</v>
      </c>
      <c r="B13">
        <v>10039</v>
      </c>
      <c r="C13" t="s">
        <v>217</v>
      </c>
      <c r="D13">
        <v>270</v>
      </c>
      <c r="E13" t="s">
        <v>355</v>
      </c>
      <c r="F13" s="37">
        <v>558090</v>
      </c>
      <c r="G13" s="37">
        <f t="shared" si="0"/>
        <v>2067</v>
      </c>
    </row>
    <row r="14" spans="1:7">
      <c r="A14" t="s">
        <v>193</v>
      </c>
      <c r="B14">
        <v>10048</v>
      </c>
      <c r="C14" t="s">
        <v>218</v>
      </c>
      <c r="D14">
        <v>180</v>
      </c>
      <c r="E14" t="s">
        <v>355</v>
      </c>
      <c r="F14" s="37">
        <v>372060</v>
      </c>
      <c r="G14" s="37">
        <f t="shared" si="0"/>
        <v>2067</v>
      </c>
    </row>
    <row r="15" spans="1:7">
      <c r="A15" t="s">
        <v>193</v>
      </c>
      <c r="B15">
        <v>10067</v>
      </c>
      <c r="C15" t="s">
        <v>219</v>
      </c>
      <c r="D15">
        <v>6</v>
      </c>
      <c r="E15" t="s">
        <v>356</v>
      </c>
      <c r="F15" s="37">
        <v>213666</v>
      </c>
      <c r="G15" s="37">
        <f t="shared" ref="G15:G46" si="1">F15/D15</f>
        <v>35611</v>
      </c>
    </row>
    <row r="16" spans="1:7">
      <c r="A16" t="s">
        <v>193</v>
      </c>
      <c r="B16">
        <v>10081</v>
      </c>
      <c r="C16" t="s">
        <v>220</v>
      </c>
      <c r="D16">
        <v>6</v>
      </c>
      <c r="E16" t="s">
        <v>356</v>
      </c>
      <c r="F16" s="37">
        <v>121554</v>
      </c>
      <c r="G16" s="37">
        <f t="shared" si="1"/>
        <v>20259</v>
      </c>
    </row>
    <row r="17" spans="1:7">
      <c r="A17" t="s">
        <v>193</v>
      </c>
      <c r="B17">
        <v>10089</v>
      </c>
      <c r="C17" t="s">
        <v>221</v>
      </c>
      <c r="D17">
        <v>25</v>
      </c>
      <c r="E17" t="s">
        <v>357</v>
      </c>
      <c r="F17" s="37">
        <v>152275</v>
      </c>
      <c r="G17" s="37">
        <f t="shared" si="1"/>
        <v>6091</v>
      </c>
    </row>
    <row r="18" spans="1:7">
      <c r="A18" t="s">
        <v>193</v>
      </c>
      <c r="B18">
        <v>10090</v>
      </c>
      <c r="C18" t="s">
        <v>222</v>
      </c>
      <c r="D18">
        <v>6</v>
      </c>
      <c r="E18" t="s">
        <v>356</v>
      </c>
      <c r="F18" s="37">
        <v>121554</v>
      </c>
      <c r="G18" s="37">
        <f t="shared" si="1"/>
        <v>20259</v>
      </c>
    </row>
    <row r="19" spans="1:7">
      <c r="A19" t="s">
        <v>193</v>
      </c>
      <c r="B19">
        <v>10092</v>
      </c>
      <c r="C19" t="s">
        <v>223</v>
      </c>
      <c r="D19">
        <v>25</v>
      </c>
      <c r="E19" t="s">
        <v>357</v>
      </c>
      <c r="F19" s="37">
        <v>152275</v>
      </c>
      <c r="G19" s="37">
        <f t="shared" si="1"/>
        <v>6091</v>
      </c>
    </row>
    <row r="20" spans="1:7">
      <c r="A20" t="s">
        <v>193</v>
      </c>
      <c r="B20">
        <v>10094</v>
      </c>
      <c r="C20" t="s">
        <v>224</v>
      </c>
      <c r="D20">
        <v>6</v>
      </c>
      <c r="E20" t="s">
        <v>356</v>
      </c>
      <c r="F20" s="37">
        <v>213666</v>
      </c>
      <c r="G20" s="37">
        <f t="shared" si="1"/>
        <v>35611</v>
      </c>
    </row>
    <row r="21" spans="1:7">
      <c r="A21" t="s">
        <v>193</v>
      </c>
      <c r="B21">
        <v>10096</v>
      </c>
      <c r="C21" t="s">
        <v>225</v>
      </c>
      <c r="D21">
        <v>25</v>
      </c>
      <c r="E21" t="s">
        <v>357</v>
      </c>
      <c r="F21" s="37">
        <v>152275</v>
      </c>
      <c r="G21" s="37">
        <f t="shared" si="1"/>
        <v>6091</v>
      </c>
    </row>
    <row r="22" spans="1:7">
      <c r="A22" t="s">
        <v>193</v>
      </c>
      <c r="B22">
        <v>10097</v>
      </c>
      <c r="C22" t="s">
        <v>226</v>
      </c>
      <c r="D22">
        <v>25</v>
      </c>
      <c r="E22" t="s">
        <v>357</v>
      </c>
      <c r="F22" s="37">
        <v>152275</v>
      </c>
      <c r="G22" s="37">
        <f t="shared" si="1"/>
        <v>6091</v>
      </c>
    </row>
    <row r="23" spans="1:7">
      <c r="A23" t="s">
        <v>193</v>
      </c>
      <c r="B23">
        <v>10098</v>
      </c>
      <c r="C23" t="s">
        <v>227</v>
      </c>
      <c r="D23">
        <v>6</v>
      </c>
      <c r="E23" t="s">
        <v>356</v>
      </c>
      <c r="F23" s="37">
        <v>121554</v>
      </c>
      <c r="G23" s="37">
        <f t="shared" si="1"/>
        <v>20259</v>
      </c>
    </row>
    <row r="24" spans="1:7">
      <c r="A24" t="s">
        <v>193</v>
      </c>
      <c r="B24">
        <v>10107</v>
      </c>
      <c r="C24" t="s">
        <v>228</v>
      </c>
      <c r="D24">
        <v>270</v>
      </c>
      <c r="E24" t="s">
        <v>355</v>
      </c>
      <c r="F24" s="37">
        <v>558090</v>
      </c>
      <c r="G24" s="37">
        <f t="shared" si="1"/>
        <v>2067</v>
      </c>
    </row>
    <row r="25" spans="1:7">
      <c r="A25" t="s">
        <v>193</v>
      </c>
      <c r="B25">
        <v>10114</v>
      </c>
      <c r="C25" t="s">
        <v>229</v>
      </c>
      <c r="D25">
        <v>25</v>
      </c>
      <c r="E25" t="s">
        <v>357</v>
      </c>
      <c r="F25" s="37">
        <v>164000</v>
      </c>
      <c r="G25" s="37">
        <f t="shared" si="1"/>
        <v>6560</v>
      </c>
    </row>
    <row r="26" spans="1:7">
      <c r="A26" t="s">
        <v>193</v>
      </c>
      <c r="B26">
        <v>10115</v>
      </c>
      <c r="C26" t="s">
        <v>230</v>
      </c>
      <c r="D26">
        <v>270</v>
      </c>
      <c r="E26" t="s">
        <v>355</v>
      </c>
      <c r="F26" s="37">
        <v>748170</v>
      </c>
      <c r="G26" s="37">
        <f t="shared" si="1"/>
        <v>2771</v>
      </c>
    </row>
    <row r="27" spans="1:7">
      <c r="A27" t="s">
        <v>193</v>
      </c>
      <c r="B27">
        <v>10117</v>
      </c>
      <c r="C27" t="s">
        <v>231</v>
      </c>
      <c r="D27">
        <v>25</v>
      </c>
      <c r="E27" t="s">
        <v>357</v>
      </c>
      <c r="F27" s="37">
        <v>164000</v>
      </c>
      <c r="G27" s="37">
        <f t="shared" si="1"/>
        <v>6560</v>
      </c>
    </row>
    <row r="28" spans="1:7">
      <c r="A28" t="s">
        <v>193</v>
      </c>
      <c r="B28">
        <v>10123</v>
      </c>
      <c r="C28" t="s">
        <v>232</v>
      </c>
      <c r="D28">
        <v>25</v>
      </c>
      <c r="E28" t="s">
        <v>357</v>
      </c>
      <c r="F28" s="37">
        <v>152275</v>
      </c>
      <c r="G28" s="37">
        <f t="shared" si="1"/>
        <v>6091</v>
      </c>
    </row>
    <row r="29" spans="1:7">
      <c r="A29" t="s">
        <v>193</v>
      </c>
      <c r="B29">
        <v>600001</v>
      </c>
      <c r="C29" t="s">
        <v>233</v>
      </c>
      <c r="D29">
        <v>25</v>
      </c>
      <c r="E29" t="s">
        <v>358</v>
      </c>
      <c r="F29" s="37">
        <v>152275</v>
      </c>
      <c r="G29" s="37">
        <f t="shared" si="1"/>
        <v>6091</v>
      </c>
    </row>
    <row r="30" spans="1:7">
      <c r="A30" t="s">
        <v>194</v>
      </c>
      <c r="B30">
        <v>10106</v>
      </c>
      <c r="C30" t="s">
        <v>234</v>
      </c>
      <c r="D30">
        <v>60</v>
      </c>
      <c r="E30" t="s">
        <v>359</v>
      </c>
      <c r="F30" s="37">
        <v>1525740</v>
      </c>
      <c r="G30" s="37">
        <f t="shared" si="1"/>
        <v>25429</v>
      </c>
    </row>
    <row r="31" spans="1:7">
      <c r="A31" t="s">
        <v>195</v>
      </c>
      <c r="B31">
        <v>10102</v>
      </c>
      <c r="C31" t="s">
        <v>235</v>
      </c>
      <c r="D31">
        <v>300</v>
      </c>
      <c r="E31" t="s">
        <v>355</v>
      </c>
      <c r="F31" s="37">
        <v>832500</v>
      </c>
      <c r="G31" s="37">
        <f t="shared" si="1"/>
        <v>2775</v>
      </c>
    </row>
    <row r="32" spans="1:7">
      <c r="A32" t="s">
        <v>195</v>
      </c>
      <c r="B32">
        <v>10108</v>
      </c>
      <c r="C32" t="s">
        <v>236</v>
      </c>
      <c r="D32">
        <v>24</v>
      </c>
      <c r="E32" t="s">
        <v>360</v>
      </c>
      <c r="F32" s="37">
        <v>484368</v>
      </c>
      <c r="G32" s="37">
        <f t="shared" si="1"/>
        <v>20182</v>
      </c>
    </row>
    <row r="33" spans="1:7">
      <c r="A33" t="s">
        <v>195</v>
      </c>
      <c r="B33">
        <v>10109</v>
      </c>
      <c r="C33" t="s">
        <v>237</v>
      </c>
      <c r="D33">
        <v>300</v>
      </c>
      <c r="E33" t="s">
        <v>355</v>
      </c>
      <c r="F33" s="37">
        <v>832500</v>
      </c>
      <c r="G33" s="37">
        <f t="shared" si="1"/>
        <v>2775</v>
      </c>
    </row>
    <row r="34" spans="1:7">
      <c r="A34" t="s">
        <v>195</v>
      </c>
      <c r="B34">
        <v>10113</v>
      </c>
      <c r="C34" t="s">
        <v>238</v>
      </c>
      <c r="D34">
        <v>24</v>
      </c>
      <c r="E34" t="s">
        <v>360</v>
      </c>
      <c r="F34" s="37">
        <v>348744</v>
      </c>
      <c r="G34" s="37">
        <f t="shared" si="1"/>
        <v>14531</v>
      </c>
    </row>
    <row r="35" spans="1:7">
      <c r="A35" t="s">
        <v>196</v>
      </c>
      <c r="B35">
        <v>10066</v>
      </c>
      <c r="C35" t="s">
        <v>239</v>
      </c>
      <c r="D35">
        <v>1000</v>
      </c>
      <c r="E35" t="s">
        <v>354</v>
      </c>
      <c r="F35" s="37">
        <v>2400000</v>
      </c>
      <c r="G35" s="37">
        <f t="shared" si="1"/>
        <v>2400</v>
      </c>
    </row>
    <row r="36" spans="1:7">
      <c r="A36" t="s">
        <v>196</v>
      </c>
      <c r="B36">
        <v>10099</v>
      </c>
      <c r="C36" t="s">
        <v>240</v>
      </c>
      <c r="D36">
        <v>300</v>
      </c>
      <c r="E36" t="s">
        <v>361</v>
      </c>
      <c r="F36" s="37">
        <v>720000</v>
      </c>
      <c r="G36" s="37">
        <f t="shared" si="1"/>
        <v>2400</v>
      </c>
    </row>
    <row r="37" spans="1:7">
      <c r="A37" t="s">
        <v>197</v>
      </c>
      <c r="B37">
        <v>10004</v>
      </c>
      <c r="C37" t="s">
        <v>241</v>
      </c>
      <c r="D37">
        <v>1000</v>
      </c>
      <c r="E37" t="s">
        <v>354</v>
      </c>
      <c r="F37" s="37">
        <v>1875000</v>
      </c>
      <c r="G37" s="37">
        <f t="shared" si="1"/>
        <v>1875</v>
      </c>
    </row>
    <row r="38" spans="1:7">
      <c r="A38" t="s">
        <v>197</v>
      </c>
      <c r="B38">
        <v>10042</v>
      </c>
      <c r="C38" t="s">
        <v>242</v>
      </c>
      <c r="D38">
        <v>1000</v>
      </c>
      <c r="E38" t="s">
        <v>354</v>
      </c>
      <c r="F38" s="37">
        <v>1400000</v>
      </c>
      <c r="G38" s="37">
        <f t="shared" si="1"/>
        <v>1400</v>
      </c>
    </row>
    <row r="39" spans="1:7">
      <c r="A39" t="s">
        <v>198</v>
      </c>
      <c r="B39">
        <v>10029</v>
      </c>
      <c r="C39" t="s">
        <v>243</v>
      </c>
      <c r="D39">
        <v>48</v>
      </c>
      <c r="E39" t="s">
        <v>360</v>
      </c>
      <c r="F39" s="37">
        <v>1037232</v>
      </c>
      <c r="G39" s="37">
        <f t="shared" si="1"/>
        <v>21609</v>
      </c>
    </row>
    <row r="40" spans="1:7">
      <c r="A40" t="s">
        <v>198</v>
      </c>
      <c r="B40">
        <v>10030</v>
      </c>
      <c r="C40" t="s">
        <v>244</v>
      </c>
      <c r="D40">
        <v>48</v>
      </c>
      <c r="E40" t="s">
        <v>360</v>
      </c>
      <c r="F40" s="37">
        <v>711120</v>
      </c>
      <c r="G40" s="37">
        <f t="shared" si="1"/>
        <v>14815</v>
      </c>
    </row>
    <row r="41" spans="1:7">
      <c r="A41" t="s">
        <v>198</v>
      </c>
      <c r="B41">
        <v>10031</v>
      </c>
      <c r="C41" t="s">
        <v>245</v>
      </c>
      <c r="D41">
        <v>300</v>
      </c>
      <c r="E41" t="s">
        <v>355</v>
      </c>
      <c r="F41" s="37">
        <v>826500</v>
      </c>
      <c r="G41" s="37">
        <f t="shared" si="1"/>
        <v>2755</v>
      </c>
    </row>
    <row r="42" spans="1:7">
      <c r="A42" t="s">
        <v>198</v>
      </c>
      <c r="B42">
        <v>10061</v>
      </c>
      <c r="C42" t="s">
        <v>246</v>
      </c>
      <c r="D42">
        <v>48</v>
      </c>
      <c r="E42" t="s">
        <v>360</v>
      </c>
      <c r="F42" s="37">
        <v>711120</v>
      </c>
      <c r="G42" s="37">
        <f t="shared" si="1"/>
        <v>14815</v>
      </c>
    </row>
    <row r="43" spans="1:7">
      <c r="A43" t="s">
        <v>198</v>
      </c>
      <c r="B43">
        <v>10086</v>
      </c>
      <c r="C43" t="s">
        <v>247</v>
      </c>
      <c r="D43">
        <v>300</v>
      </c>
      <c r="E43" t="s">
        <v>355</v>
      </c>
      <c r="F43" s="37">
        <v>826500</v>
      </c>
      <c r="G43" s="37">
        <f t="shared" si="1"/>
        <v>2755</v>
      </c>
    </row>
    <row r="44" spans="1:7">
      <c r="A44" t="s">
        <v>198</v>
      </c>
      <c r="B44">
        <v>10100</v>
      </c>
      <c r="C44" t="s">
        <v>248</v>
      </c>
      <c r="D44">
        <v>48</v>
      </c>
      <c r="E44" t="s">
        <v>360</v>
      </c>
      <c r="F44" s="37">
        <v>362880</v>
      </c>
      <c r="G44" s="37">
        <f t="shared" si="1"/>
        <v>7560</v>
      </c>
    </row>
    <row r="45" spans="1:7">
      <c r="A45" t="s">
        <v>198</v>
      </c>
      <c r="B45">
        <v>10101</v>
      </c>
      <c r="C45" t="s">
        <v>249</v>
      </c>
      <c r="D45">
        <v>48</v>
      </c>
      <c r="E45" t="s">
        <v>360</v>
      </c>
      <c r="F45" s="37">
        <v>362880</v>
      </c>
      <c r="G45" s="37">
        <f t="shared" si="1"/>
        <v>7560</v>
      </c>
    </row>
    <row r="46" spans="1:7">
      <c r="A46" t="s">
        <v>198</v>
      </c>
      <c r="B46">
        <v>10120</v>
      </c>
      <c r="C46" t="s">
        <v>250</v>
      </c>
      <c r="D46">
        <v>48</v>
      </c>
      <c r="E46" t="s">
        <v>360</v>
      </c>
      <c r="F46" s="37">
        <v>711120</v>
      </c>
      <c r="G46" s="37">
        <f t="shared" si="1"/>
        <v>14815</v>
      </c>
    </row>
    <row r="47" spans="1:7">
      <c r="A47" t="s">
        <v>198</v>
      </c>
      <c r="B47">
        <v>10132</v>
      </c>
      <c r="C47" t="s">
        <v>251</v>
      </c>
      <c r="D47">
        <v>264</v>
      </c>
      <c r="E47" t="s">
        <v>355</v>
      </c>
      <c r="F47" s="37">
        <v>606408</v>
      </c>
      <c r="G47" s="37">
        <f t="shared" ref="G47:G78" si="2">F47/D47</f>
        <v>2297</v>
      </c>
    </row>
    <row r="48" spans="1:7">
      <c r="A48" t="s">
        <v>198</v>
      </c>
      <c r="B48">
        <v>10133</v>
      </c>
      <c r="C48" t="s">
        <v>252</v>
      </c>
      <c r="D48">
        <v>330</v>
      </c>
      <c r="E48" t="s">
        <v>355</v>
      </c>
      <c r="F48" s="37">
        <v>826650</v>
      </c>
      <c r="G48" s="37">
        <f t="shared" si="2"/>
        <v>2505</v>
      </c>
    </row>
    <row r="49" spans="1:7">
      <c r="A49" t="s">
        <v>199</v>
      </c>
      <c r="B49">
        <v>10018</v>
      </c>
      <c r="C49" t="s">
        <v>253</v>
      </c>
      <c r="D49">
        <v>144</v>
      </c>
      <c r="E49" t="s">
        <v>354</v>
      </c>
      <c r="F49" s="37">
        <v>2203200</v>
      </c>
      <c r="G49" s="37">
        <f t="shared" si="2"/>
        <v>15300</v>
      </c>
    </row>
    <row r="50" spans="1:7">
      <c r="A50" t="s">
        <v>199</v>
      </c>
      <c r="B50">
        <v>10082</v>
      </c>
      <c r="C50" t="s">
        <v>254</v>
      </c>
      <c r="D50">
        <v>100</v>
      </c>
      <c r="E50" t="s">
        <v>359</v>
      </c>
      <c r="F50" s="37">
        <v>1062500</v>
      </c>
      <c r="G50" s="37">
        <f t="shared" si="2"/>
        <v>10625</v>
      </c>
    </row>
    <row r="51" spans="1:7">
      <c r="A51" t="s">
        <v>199</v>
      </c>
      <c r="B51">
        <v>10083</v>
      </c>
      <c r="C51" t="s">
        <v>255</v>
      </c>
      <c r="D51">
        <v>100</v>
      </c>
      <c r="E51" t="s">
        <v>359</v>
      </c>
      <c r="F51" s="37">
        <v>1062500</v>
      </c>
      <c r="G51" s="37">
        <f t="shared" si="2"/>
        <v>10625</v>
      </c>
    </row>
    <row r="52" spans="1:7">
      <c r="A52" t="s">
        <v>200</v>
      </c>
      <c r="B52">
        <v>12001</v>
      </c>
      <c r="C52" t="s">
        <v>256</v>
      </c>
      <c r="D52">
        <v>1000</v>
      </c>
      <c r="E52" t="s">
        <v>354</v>
      </c>
      <c r="F52" s="37">
        <v>1980000</v>
      </c>
      <c r="G52" s="37">
        <f t="shared" si="2"/>
        <v>1980</v>
      </c>
    </row>
    <row r="53" spans="1:7">
      <c r="A53" t="s">
        <v>200</v>
      </c>
      <c r="B53">
        <v>12009</v>
      </c>
      <c r="C53" t="s">
        <v>257</v>
      </c>
      <c r="D53">
        <v>360</v>
      </c>
      <c r="E53" t="s">
        <v>355</v>
      </c>
      <c r="F53" s="37">
        <v>720000</v>
      </c>
      <c r="G53" s="37">
        <f t="shared" si="2"/>
        <v>2000</v>
      </c>
    </row>
    <row r="54" spans="1:7">
      <c r="A54" t="s">
        <v>201</v>
      </c>
      <c r="B54">
        <v>60001</v>
      </c>
      <c r="C54" t="s">
        <v>258</v>
      </c>
      <c r="D54">
        <v>144</v>
      </c>
      <c r="E54" t="s">
        <v>360</v>
      </c>
      <c r="F54" s="37">
        <v>1570587.84</v>
      </c>
      <c r="G54" s="37">
        <f t="shared" si="2"/>
        <v>10906.86</v>
      </c>
    </row>
    <row r="55" spans="1:7">
      <c r="A55" t="s">
        <v>201</v>
      </c>
      <c r="B55">
        <v>60002</v>
      </c>
      <c r="C55" t="s">
        <v>259</v>
      </c>
      <c r="D55">
        <v>144</v>
      </c>
      <c r="E55" t="s">
        <v>360</v>
      </c>
      <c r="F55" s="37">
        <v>1570587.84</v>
      </c>
      <c r="G55" s="37">
        <f t="shared" si="2"/>
        <v>10906.86</v>
      </c>
    </row>
    <row r="56" spans="1:7">
      <c r="A56" t="s">
        <v>201</v>
      </c>
      <c r="B56">
        <v>60003</v>
      </c>
      <c r="C56" t="s">
        <v>260</v>
      </c>
      <c r="D56">
        <v>144</v>
      </c>
      <c r="E56" t="s">
        <v>360</v>
      </c>
      <c r="F56" s="37">
        <v>1570587.84</v>
      </c>
      <c r="G56" s="37">
        <f t="shared" si="2"/>
        <v>10906.86</v>
      </c>
    </row>
    <row r="57" spans="1:7">
      <c r="A57" t="s">
        <v>201</v>
      </c>
      <c r="B57">
        <v>60004</v>
      </c>
      <c r="C57" t="s">
        <v>261</v>
      </c>
      <c r="D57">
        <v>144</v>
      </c>
      <c r="E57" t="s">
        <v>360</v>
      </c>
      <c r="F57" s="37">
        <v>1570587.84</v>
      </c>
      <c r="G57" s="37">
        <f t="shared" si="2"/>
        <v>10906.86</v>
      </c>
    </row>
    <row r="58" spans="1:7">
      <c r="A58" t="s">
        <v>201</v>
      </c>
      <c r="B58">
        <v>60006</v>
      </c>
      <c r="C58" t="s">
        <v>262</v>
      </c>
      <c r="D58">
        <v>144</v>
      </c>
      <c r="E58" t="s">
        <v>360</v>
      </c>
      <c r="F58" s="37">
        <v>1570587.84</v>
      </c>
      <c r="G58" s="37">
        <f t="shared" si="2"/>
        <v>10906.86</v>
      </c>
    </row>
    <row r="59" spans="1:7">
      <c r="A59" t="s">
        <v>201</v>
      </c>
      <c r="B59">
        <v>60013</v>
      </c>
      <c r="C59" t="s">
        <v>263</v>
      </c>
      <c r="D59">
        <v>144</v>
      </c>
      <c r="E59" t="s">
        <v>360</v>
      </c>
      <c r="F59" s="37">
        <v>1570587.84</v>
      </c>
      <c r="G59" s="37">
        <f t="shared" si="2"/>
        <v>10906.86</v>
      </c>
    </row>
    <row r="60" spans="1:7">
      <c r="A60" t="s">
        <v>201</v>
      </c>
      <c r="B60">
        <v>60014</v>
      </c>
      <c r="C60" t="s">
        <v>264</v>
      </c>
      <c r="D60">
        <v>144</v>
      </c>
      <c r="E60" t="s">
        <v>360</v>
      </c>
      <c r="F60" s="37">
        <v>1570587.84</v>
      </c>
      <c r="G60" s="37">
        <f t="shared" si="2"/>
        <v>10906.86</v>
      </c>
    </row>
    <row r="61" spans="1:7">
      <c r="A61" t="s">
        <v>201</v>
      </c>
      <c r="B61">
        <v>60015</v>
      </c>
      <c r="C61" t="s">
        <v>265</v>
      </c>
      <c r="D61">
        <v>144</v>
      </c>
      <c r="E61" t="s">
        <v>360</v>
      </c>
      <c r="F61" s="37">
        <v>1255383.3600000001</v>
      </c>
      <c r="G61" s="37">
        <f t="shared" si="2"/>
        <v>8717.94</v>
      </c>
    </row>
    <row r="62" spans="1:7">
      <c r="A62" t="s">
        <v>201</v>
      </c>
      <c r="B62">
        <v>60016</v>
      </c>
      <c r="C62" t="s">
        <v>266</v>
      </c>
      <c r="D62">
        <v>144</v>
      </c>
      <c r="E62" t="s">
        <v>360</v>
      </c>
      <c r="F62" s="37">
        <v>1255383.3600000001</v>
      </c>
      <c r="G62" s="37">
        <f t="shared" si="2"/>
        <v>8717.94</v>
      </c>
    </row>
    <row r="63" spans="1:7">
      <c r="A63" t="s">
        <v>201</v>
      </c>
      <c r="B63">
        <v>60017</v>
      </c>
      <c r="C63" t="s">
        <v>267</v>
      </c>
      <c r="D63">
        <v>144</v>
      </c>
      <c r="E63" t="s">
        <v>360</v>
      </c>
      <c r="F63" s="37">
        <v>1255383.3600000001</v>
      </c>
      <c r="G63" s="37">
        <f t="shared" si="2"/>
        <v>8717.94</v>
      </c>
    </row>
    <row r="64" spans="1:7">
      <c r="A64" t="s">
        <v>201</v>
      </c>
      <c r="B64">
        <v>60062</v>
      </c>
      <c r="C64" t="s">
        <v>268</v>
      </c>
      <c r="D64">
        <v>144</v>
      </c>
      <c r="E64" t="s">
        <v>360</v>
      </c>
      <c r="F64" s="37">
        <v>1570587.84</v>
      </c>
      <c r="G64" s="37">
        <f t="shared" si="2"/>
        <v>10906.86</v>
      </c>
    </row>
    <row r="65" spans="1:7">
      <c r="A65" t="s">
        <v>201</v>
      </c>
      <c r="B65">
        <v>60076</v>
      </c>
      <c r="C65" t="s">
        <v>269</v>
      </c>
      <c r="D65">
        <v>144</v>
      </c>
      <c r="E65" t="s">
        <v>360</v>
      </c>
      <c r="F65" s="37">
        <v>1570587.84</v>
      </c>
      <c r="G65" s="37">
        <f t="shared" si="2"/>
        <v>10906.86</v>
      </c>
    </row>
    <row r="66" spans="1:7">
      <c r="A66" t="s">
        <v>201</v>
      </c>
      <c r="B66">
        <v>60080</v>
      </c>
      <c r="C66" t="s">
        <v>270</v>
      </c>
      <c r="D66">
        <v>144</v>
      </c>
      <c r="E66" t="s">
        <v>360</v>
      </c>
      <c r="F66" s="37">
        <v>1570587.84</v>
      </c>
      <c r="G66" s="37">
        <f t="shared" si="2"/>
        <v>10906.86</v>
      </c>
    </row>
    <row r="67" spans="1:7">
      <c r="A67" t="s">
        <v>201</v>
      </c>
      <c r="B67">
        <v>60088</v>
      </c>
      <c r="C67" t="s">
        <v>271</v>
      </c>
      <c r="D67">
        <v>144</v>
      </c>
      <c r="E67" t="s">
        <v>360</v>
      </c>
      <c r="F67" s="37">
        <v>1570587.84</v>
      </c>
      <c r="G67" s="37">
        <f t="shared" si="2"/>
        <v>10906.86</v>
      </c>
    </row>
    <row r="68" spans="1:7">
      <c r="A68" t="s">
        <v>201</v>
      </c>
      <c r="B68">
        <v>60095</v>
      </c>
      <c r="C68" t="s">
        <v>272</v>
      </c>
      <c r="D68">
        <v>144</v>
      </c>
      <c r="E68" t="s">
        <v>360</v>
      </c>
      <c r="F68" s="37">
        <v>1570587.84</v>
      </c>
      <c r="G68" s="37">
        <f t="shared" si="2"/>
        <v>10906.86</v>
      </c>
    </row>
    <row r="69" spans="1:7">
      <c r="A69" t="s">
        <v>201</v>
      </c>
      <c r="B69">
        <v>60097</v>
      </c>
      <c r="C69" t="s">
        <v>273</v>
      </c>
      <c r="D69">
        <v>576</v>
      </c>
      <c r="E69" t="s">
        <v>355</v>
      </c>
      <c r="F69" s="37">
        <v>3804192</v>
      </c>
      <c r="G69" s="37">
        <f t="shared" si="2"/>
        <v>6604.5</v>
      </c>
    </row>
    <row r="70" spans="1:7">
      <c r="A70" t="s">
        <v>201</v>
      </c>
      <c r="B70">
        <v>60109</v>
      </c>
      <c r="C70" t="s">
        <v>274</v>
      </c>
      <c r="D70">
        <v>576</v>
      </c>
      <c r="E70" t="s">
        <v>355</v>
      </c>
      <c r="F70" s="37">
        <v>3804192</v>
      </c>
      <c r="G70" s="37">
        <f t="shared" si="2"/>
        <v>6604.5</v>
      </c>
    </row>
    <row r="71" spans="1:7">
      <c r="A71" t="s">
        <v>201</v>
      </c>
      <c r="B71">
        <v>60120</v>
      </c>
      <c r="C71" t="s">
        <v>275</v>
      </c>
      <c r="D71">
        <v>144</v>
      </c>
      <c r="E71" t="s">
        <v>360</v>
      </c>
      <c r="F71" s="37">
        <v>1570608</v>
      </c>
      <c r="G71" s="37">
        <f t="shared" si="2"/>
        <v>10907</v>
      </c>
    </row>
    <row r="72" spans="1:7">
      <c r="A72" t="s">
        <v>201</v>
      </c>
      <c r="B72">
        <v>60121</v>
      </c>
      <c r="C72" t="s">
        <v>276</v>
      </c>
      <c r="D72">
        <v>144</v>
      </c>
      <c r="E72" t="s">
        <v>360</v>
      </c>
      <c r="F72" s="37">
        <v>1570608</v>
      </c>
      <c r="G72" s="37">
        <f t="shared" si="2"/>
        <v>10907</v>
      </c>
    </row>
    <row r="73" spans="1:7">
      <c r="A73" t="s">
        <v>201</v>
      </c>
      <c r="B73">
        <v>60124</v>
      </c>
      <c r="C73" t="s">
        <v>277</v>
      </c>
      <c r="D73">
        <v>144</v>
      </c>
      <c r="E73" t="s">
        <v>360</v>
      </c>
      <c r="F73" s="37">
        <v>2065104</v>
      </c>
      <c r="G73" s="37">
        <f t="shared" si="2"/>
        <v>14341</v>
      </c>
    </row>
    <row r="74" spans="1:7">
      <c r="A74" t="s">
        <v>202</v>
      </c>
      <c r="B74">
        <v>60099</v>
      </c>
      <c r="C74" t="s">
        <v>278</v>
      </c>
      <c r="D74">
        <v>144</v>
      </c>
      <c r="E74" t="s">
        <v>360</v>
      </c>
      <c r="F74" s="37">
        <v>4891104</v>
      </c>
      <c r="G74" s="37">
        <f t="shared" si="2"/>
        <v>33966</v>
      </c>
    </row>
    <row r="75" spans="1:7">
      <c r="A75" t="s">
        <v>202</v>
      </c>
      <c r="B75">
        <v>60100</v>
      </c>
      <c r="C75" t="s">
        <v>279</v>
      </c>
      <c r="D75">
        <v>144</v>
      </c>
      <c r="E75" t="s">
        <v>360</v>
      </c>
      <c r="F75" s="37">
        <v>4891104</v>
      </c>
      <c r="G75" s="37">
        <f t="shared" si="2"/>
        <v>33966</v>
      </c>
    </row>
    <row r="76" spans="1:7">
      <c r="A76" t="s">
        <v>202</v>
      </c>
      <c r="B76">
        <v>60101</v>
      </c>
      <c r="C76" t="s">
        <v>280</v>
      </c>
      <c r="D76">
        <v>144</v>
      </c>
      <c r="E76" t="s">
        <v>360</v>
      </c>
      <c r="F76" s="37">
        <v>4891104</v>
      </c>
      <c r="G76" s="37">
        <f t="shared" si="2"/>
        <v>33966</v>
      </c>
    </row>
    <row r="77" spans="1:7">
      <c r="A77" t="s">
        <v>202</v>
      </c>
      <c r="B77">
        <v>60102</v>
      </c>
      <c r="C77" t="s">
        <v>281</v>
      </c>
      <c r="D77">
        <v>72</v>
      </c>
      <c r="E77" t="s">
        <v>360</v>
      </c>
      <c r="F77" s="37">
        <v>652147.20000000007</v>
      </c>
      <c r="G77" s="37">
        <f t="shared" si="2"/>
        <v>9057.6</v>
      </c>
    </row>
    <row r="78" spans="1:7">
      <c r="A78" t="s">
        <v>202</v>
      </c>
      <c r="B78">
        <v>60103</v>
      </c>
      <c r="C78" t="s">
        <v>282</v>
      </c>
      <c r="D78">
        <v>72</v>
      </c>
      <c r="E78" t="s">
        <v>360</v>
      </c>
      <c r="F78" s="37">
        <v>873605.52</v>
      </c>
      <c r="G78" s="37">
        <f t="shared" si="2"/>
        <v>12133.41</v>
      </c>
    </row>
    <row r="79" spans="1:7">
      <c r="A79" t="s">
        <v>202</v>
      </c>
      <c r="B79">
        <v>60111</v>
      </c>
      <c r="C79" t="s">
        <v>283</v>
      </c>
      <c r="D79">
        <v>288</v>
      </c>
      <c r="E79" t="s">
        <v>355</v>
      </c>
      <c r="F79" s="37">
        <v>1902240</v>
      </c>
      <c r="G79" s="37">
        <f t="shared" ref="G79:G110" si="3">F79/D79</f>
        <v>6605</v>
      </c>
    </row>
    <row r="80" spans="1:7">
      <c r="A80" t="s">
        <v>202</v>
      </c>
      <c r="B80">
        <v>60117</v>
      </c>
      <c r="C80" t="s">
        <v>284</v>
      </c>
      <c r="D80">
        <v>144</v>
      </c>
      <c r="E80" t="s">
        <v>360</v>
      </c>
      <c r="F80" s="37">
        <v>2921038.56</v>
      </c>
      <c r="G80" s="37">
        <f t="shared" si="3"/>
        <v>20284.990000000002</v>
      </c>
    </row>
    <row r="81" spans="1:7">
      <c r="A81" t="s">
        <v>202</v>
      </c>
      <c r="B81">
        <v>60118</v>
      </c>
      <c r="C81" t="s">
        <v>285</v>
      </c>
      <c r="D81">
        <v>144</v>
      </c>
      <c r="E81" t="s">
        <v>360</v>
      </c>
      <c r="F81" s="37">
        <v>2921038.56</v>
      </c>
      <c r="G81" s="37">
        <f t="shared" si="3"/>
        <v>20284.990000000002</v>
      </c>
    </row>
    <row r="82" spans="1:7">
      <c r="A82" t="s">
        <v>202</v>
      </c>
      <c r="B82">
        <v>60119</v>
      </c>
      <c r="C82" t="s">
        <v>286</v>
      </c>
      <c r="D82">
        <v>144</v>
      </c>
      <c r="E82" t="s">
        <v>360</v>
      </c>
      <c r="F82" s="37">
        <v>2921038.56</v>
      </c>
      <c r="G82" s="37">
        <f t="shared" si="3"/>
        <v>20284.990000000002</v>
      </c>
    </row>
    <row r="83" spans="1:7">
      <c r="A83" t="s">
        <v>203</v>
      </c>
      <c r="B83">
        <v>60114</v>
      </c>
      <c r="C83" t="s">
        <v>287</v>
      </c>
      <c r="D83">
        <v>100</v>
      </c>
      <c r="E83" t="s">
        <v>360</v>
      </c>
      <c r="F83" s="37">
        <v>1792700</v>
      </c>
      <c r="G83" s="37">
        <f t="shared" si="3"/>
        <v>17927</v>
      </c>
    </row>
    <row r="84" spans="1:7">
      <c r="A84" t="s">
        <v>204</v>
      </c>
      <c r="B84">
        <v>60030</v>
      </c>
      <c r="C84" t="s">
        <v>288</v>
      </c>
      <c r="D84">
        <v>100</v>
      </c>
      <c r="E84" t="s">
        <v>360</v>
      </c>
      <c r="F84" s="37">
        <v>2537999</v>
      </c>
      <c r="G84" s="37">
        <f t="shared" si="3"/>
        <v>25379.99</v>
      </c>
    </row>
    <row r="85" spans="1:7">
      <c r="A85" t="s">
        <v>204</v>
      </c>
      <c r="B85">
        <v>60037</v>
      </c>
      <c r="C85" t="s">
        <v>289</v>
      </c>
      <c r="D85">
        <v>100</v>
      </c>
      <c r="E85" t="s">
        <v>360</v>
      </c>
      <c r="F85" s="37">
        <v>2537999</v>
      </c>
      <c r="G85" s="37">
        <f t="shared" si="3"/>
        <v>25379.99</v>
      </c>
    </row>
    <row r="86" spans="1:7">
      <c r="A86" t="s">
        <v>204</v>
      </c>
      <c r="B86">
        <v>60042</v>
      </c>
      <c r="C86" t="s">
        <v>290</v>
      </c>
      <c r="D86">
        <v>100</v>
      </c>
      <c r="E86" t="s">
        <v>360</v>
      </c>
      <c r="F86" s="37">
        <v>2830500</v>
      </c>
      <c r="G86" s="37">
        <f t="shared" si="3"/>
        <v>28305</v>
      </c>
    </row>
    <row r="87" spans="1:7">
      <c r="A87" t="s">
        <v>204</v>
      </c>
      <c r="B87">
        <v>60043</v>
      </c>
      <c r="C87" t="s">
        <v>291</v>
      </c>
      <c r="D87">
        <v>100</v>
      </c>
      <c r="E87" t="s">
        <v>360</v>
      </c>
      <c r="F87" s="37">
        <v>2830500</v>
      </c>
      <c r="G87" s="37">
        <f t="shared" si="3"/>
        <v>28305</v>
      </c>
    </row>
    <row r="88" spans="1:7">
      <c r="A88" t="s">
        <v>204</v>
      </c>
      <c r="B88">
        <v>60046</v>
      </c>
      <c r="C88" t="s">
        <v>292</v>
      </c>
      <c r="D88">
        <v>100</v>
      </c>
      <c r="E88" t="s">
        <v>360</v>
      </c>
      <c r="F88" s="37">
        <v>1339800</v>
      </c>
      <c r="G88" s="37">
        <f t="shared" si="3"/>
        <v>13398</v>
      </c>
    </row>
    <row r="89" spans="1:7">
      <c r="A89" t="s">
        <v>204</v>
      </c>
      <c r="B89">
        <v>60047</v>
      </c>
      <c r="C89" t="s">
        <v>293</v>
      </c>
      <c r="D89">
        <v>100</v>
      </c>
      <c r="E89" t="s">
        <v>360</v>
      </c>
      <c r="F89" s="37">
        <v>1339800</v>
      </c>
      <c r="G89" s="37">
        <f t="shared" si="3"/>
        <v>13398</v>
      </c>
    </row>
    <row r="90" spans="1:7">
      <c r="A90" t="s">
        <v>204</v>
      </c>
      <c r="B90">
        <v>60048</v>
      </c>
      <c r="C90" t="s">
        <v>294</v>
      </c>
      <c r="D90">
        <v>100</v>
      </c>
      <c r="E90" t="s">
        <v>363</v>
      </c>
      <c r="F90" s="37">
        <v>1698300</v>
      </c>
      <c r="G90" s="37">
        <f t="shared" si="3"/>
        <v>16983</v>
      </c>
    </row>
    <row r="91" spans="1:7">
      <c r="A91" t="s">
        <v>204</v>
      </c>
      <c r="B91">
        <v>60049</v>
      </c>
      <c r="C91" t="s">
        <v>295</v>
      </c>
      <c r="D91">
        <v>100</v>
      </c>
      <c r="E91" t="s">
        <v>363</v>
      </c>
      <c r="F91" s="37">
        <v>2830500</v>
      </c>
      <c r="G91" s="37">
        <f t="shared" si="3"/>
        <v>28305</v>
      </c>
    </row>
    <row r="92" spans="1:7">
      <c r="A92" t="s">
        <v>204</v>
      </c>
      <c r="B92">
        <v>60050</v>
      </c>
      <c r="C92" t="s">
        <v>296</v>
      </c>
      <c r="D92">
        <v>100</v>
      </c>
      <c r="E92" t="s">
        <v>363</v>
      </c>
      <c r="F92" s="37">
        <v>1698300</v>
      </c>
      <c r="G92" s="37">
        <f t="shared" si="3"/>
        <v>16983</v>
      </c>
    </row>
    <row r="93" spans="1:7">
      <c r="A93" t="s">
        <v>204</v>
      </c>
      <c r="B93">
        <v>60051</v>
      </c>
      <c r="C93" t="s">
        <v>297</v>
      </c>
      <c r="D93">
        <v>100</v>
      </c>
      <c r="E93" t="s">
        <v>363</v>
      </c>
      <c r="F93" s="37">
        <v>2830500</v>
      </c>
      <c r="G93" s="37">
        <f t="shared" si="3"/>
        <v>28305</v>
      </c>
    </row>
    <row r="94" spans="1:7">
      <c r="A94" t="s">
        <v>204</v>
      </c>
      <c r="B94">
        <v>60060</v>
      </c>
      <c r="C94" t="s">
        <v>298</v>
      </c>
      <c r="D94">
        <v>100</v>
      </c>
      <c r="E94" t="s">
        <v>363</v>
      </c>
      <c r="F94" s="37">
        <v>1698300</v>
      </c>
      <c r="G94" s="37">
        <f t="shared" si="3"/>
        <v>16983</v>
      </c>
    </row>
    <row r="95" spans="1:7">
      <c r="A95" t="s">
        <v>204</v>
      </c>
      <c r="B95">
        <v>60061</v>
      </c>
      <c r="C95" t="s">
        <v>299</v>
      </c>
      <c r="D95">
        <v>100</v>
      </c>
      <c r="E95" t="s">
        <v>360</v>
      </c>
      <c r="F95" s="37">
        <v>2537999</v>
      </c>
      <c r="G95" s="37">
        <f t="shared" si="3"/>
        <v>25379.99</v>
      </c>
    </row>
    <row r="96" spans="1:7">
      <c r="A96" t="s">
        <v>204</v>
      </c>
      <c r="B96">
        <v>60063</v>
      </c>
      <c r="C96" t="s">
        <v>300</v>
      </c>
      <c r="D96">
        <v>144</v>
      </c>
      <c r="E96" t="s">
        <v>355</v>
      </c>
      <c r="F96" s="37">
        <v>1611216</v>
      </c>
      <c r="G96" s="37">
        <f t="shared" si="3"/>
        <v>11189</v>
      </c>
    </row>
    <row r="97" spans="1:7">
      <c r="A97" t="s">
        <v>204</v>
      </c>
      <c r="B97">
        <v>60078</v>
      </c>
      <c r="C97" t="s">
        <v>301</v>
      </c>
      <c r="D97">
        <v>100</v>
      </c>
      <c r="E97" t="s">
        <v>363</v>
      </c>
      <c r="F97" s="37">
        <v>2830500</v>
      </c>
      <c r="G97" s="37">
        <f t="shared" si="3"/>
        <v>28305</v>
      </c>
    </row>
    <row r="98" spans="1:7">
      <c r="A98" t="s">
        <v>204</v>
      </c>
      <c r="B98">
        <v>60081</v>
      </c>
      <c r="C98" t="s">
        <v>302</v>
      </c>
      <c r="D98">
        <v>100</v>
      </c>
      <c r="E98" t="s">
        <v>364</v>
      </c>
      <c r="F98" s="37">
        <v>1094500</v>
      </c>
      <c r="G98" s="37">
        <f t="shared" si="3"/>
        <v>10945</v>
      </c>
    </row>
    <row r="99" spans="1:7">
      <c r="A99" t="s">
        <v>204</v>
      </c>
      <c r="B99">
        <v>60098</v>
      </c>
      <c r="C99" t="s">
        <v>303</v>
      </c>
      <c r="D99">
        <v>100</v>
      </c>
      <c r="E99" t="s">
        <v>360</v>
      </c>
      <c r="F99" s="37">
        <v>1339800</v>
      </c>
      <c r="G99" s="37">
        <f t="shared" si="3"/>
        <v>13398</v>
      </c>
    </row>
    <row r="100" spans="1:7">
      <c r="A100" t="s">
        <v>204</v>
      </c>
      <c r="B100">
        <v>60112</v>
      </c>
      <c r="C100" t="s">
        <v>304</v>
      </c>
      <c r="D100">
        <v>100</v>
      </c>
      <c r="E100" t="s">
        <v>360</v>
      </c>
      <c r="F100" s="37">
        <v>2537999</v>
      </c>
      <c r="G100" s="37">
        <f t="shared" si="3"/>
        <v>25379.99</v>
      </c>
    </row>
    <row r="101" spans="1:7">
      <c r="A101" t="s">
        <v>204</v>
      </c>
      <c r="B101">
        <v>60113</v>
      </c>
      <c r="C101" t="s">
        <v>305</v>
      </c>
      <c r="D101">
        <v>100</v>
      </c>
      <c r="E101" t="s">
        <v>360</v>
      </c>
      <c r="F101" s="37">
        <v>2537999</v>
      </c>
      <c r="G101" s="37">
        <f t="shared" si="3"/>
        <v>25379.99</v>
      </c>
    </row>
    <row r="102" spans="1:7">
      <c r="A102" t="s">
        <v>204</v>
      </c>
      <c r="B102">
        <v>60115</v>
      </c>
      <c r="C102" t="s">
        <v>306</v>
      </c>
      <c r="D102">
        <v>100</v>
      </c>
      <c r="E102" t="s">
        <v>360</v>
      </c>
      <c r="F102" s="37">
        <v>1698300</v>
      </c>
      <c r="G102" s="37">
        <f t="shared" si="3"/>
        <v>16983</v>
      </c>
    </row>
    <row r="103" spans="1:7">
      <c r="A103" t="s">
        <v>204</v>
      </c>
      <c r="B103">
        <v>60116</v>
      </c>
      <c r="C103" t="s">
        <v>307</v>
      </c>
      <c r="D103">
        <v>100</v>
      </c>
      <c r="E103" t="s">
        <v>360</v>
      </c>
      <c r="F103" s="37">
        <v>1698300</v>
      </c>
      <c r="G103" s="37">
        <f t="shared" si="3"/>
        <v>16983</v>
      </c>
    </row>
    <row r="104" spans="1:7">
      <c r="A104" t="s">
        <v>205</v>
      </c>
      <c r="B104">
        <v>60009</v>
      </c>
      <c r="C104" t="s">
        <v>308</v>
      </c>
      <c r="D104">
        <v>48</v>
      </c>
      <c r="E104" t="s">
        <v>360</v>
      </c>
      <c r="F104" s="37">
        <v>869529.60000000009</v>
      </c>
      <c r="G104" s="37">
        <f t="shared" si="3"/>
        <v>18115.2</v>
      </c>
    </row>
    <row r="105" spans="1:7">
      <c r="A105" t="s">
        <v>205</v>
      </c>
      <c r="B105">
        <v>60010</v>
      </c>
      <c r="C105" t="s">
        <v>309</v>
      </c>
      <c r="D105">
        <v>48</v>
      </c>
      <c r="E105" t="s">
        <v>360</v>
      </c>
      <c r="F105" s="37">
        <v>987278.39999999991</v>
      </c>
      <c r="G105" s="37">
        <f t="shared" si="3"/>
        <v>20568.3</v>
      </c>
    </row>
    <row r="106" spans="1:7">
      <c r="A106" t="s">
        <v>205</v>
      </c>
      <c r="B106">
        <v>60028</v>
      </c>
      <c r="C106" t="s">
        <v>310</v>
      </c>
      <c r="D106">
        <v>24</v>
      </c>
      <c r="E106" t="s">
        <v>360</v>
      </c>
      <c r="F106" s="37">
        <v>667999.44000000006</v>
      </c>
      <c r="G106" s="37">
        <f t="shared" si="3"/>
        <v>27833.31</v>
      </c>
    </row>
    <row r="107" spans="1:7">
      <c r="A107" t="s">
        <v>205</v>
      </c>
      <c r="B107">
        <v>60029</v>
      </c>
      <c r="C107" t="s">
        <v>311</v>
      </c>
      <c r="D107">
        <v>24</v>
      </c>
      <c r="E107" t="s">
        <v>360</v>
      </c>
      <c r="F107" s="37">
        <v>740460.24</v>
      </c>
      <c r="G107" s="37">
        <f t="shared" si="3"/>
        <v>30852.51</v>
      </c>
    </row>
    <row r="108" spans="1:7">
      <c r="A108" t="s">
        <v>205</v>
      </c>
      <c r="B108">
        <v>60035</v>
      </c>
      <c r="C108" t="s">
        <v>312</v>
      </c>
      <c r="D108">
        <v>48</v>
      </c>
      <c r="E108" t="s">
        <v>360</v>
      </c>
      <c r="F108" s="37">
        <v>869529.60000000009</v>
      </c>
      <c r="G108" s="37">
        <f t="shared" si="3"/>
        <v>18115.2</v>
      </c>
    </row>
    <row r="109" spans="1:7">
      <c r="A109" t="s">
        <v>205</v>
      </c>
      <c r="B109">
        <v>60038</v>
      </c>
      <c r="C109" t="s">
        <v>313</v>
      </c>
      <c r="D109">
        <v>12</v>
      </c>
      <c r="E109" t="s">
        <v>360</v>
      </c>
      <c r="F109" s="37">
        <v>617049.72</v>
      </c>
      <c r="G109" s="37">
        <f t="shared" si="3"/>
        <v>51420.81</v>
      </c>
    </row>
    <row r="110" spans="1:7">
      <c r="A110" t="s">
        <v>205</v>
      </c>
      <c r="B110">
        <v>60039</v>
      </c>
      <c r="C110" t="s">
        <v>314</v>
      </c>
      <c r="D110">
        <v>12</v>
      </c>
      <c r="E110" t="s">
        <v>360</v>
      </c>
      <c r="F110" s="37">
        <v>657808.92000000004</v>
      </c>
      <c r="G110" s="37">
        <f t="shared" si="3"/>
        <v>54817.41</v>
      </c>
    </row>
    <row r="111" spans="1:7">
      <c r="A111" t="s">
        <v>205</v>
      </c>
      <c r="B111">
        <v>60040</v>
      </c>
      <c r="C111" t="s">
        <v>315</v>
      </c>
      <c r="D111">
        <v>24</v>
      </c>
      <c r="E111" t="s">
        <v>360</v>
      </c>
      <c r="F111" s="37">
        <v>667999.44000000006</v>
      </c>
      <c r="G111" s="37">
        <f t="shared" ref="G111:G142" si="4">F111/D111</f>
        <v>27833.31</v>
      </c>
    </row>
    <row r="112" spans="1:7">
      <c r="A112" t="s">
        <v>205</v>
      </c>
      <c r="B112">
        <v>60052</v>
      </c>
      <c r="C112" t="s">
        <v>316</v>
      </c>
      <c r="D112">
        <v>24</v>
      </c>
      <c r="E112" t="s">
        <v>360</v>
      </c>
      <c r="F112" s="37">
        <v>298896</v>
      </c>
      <c r="G112" s="37">
        <f t="shared" si="4"/>
        <v>12454</v>
      </c>
    </row>
    <row r="113" spans="1:7">
      <c r="A113" t="s">
        <v>205</v>
      </c>
      <c r="B113">
        <v>60057</v>
      </c>
      <c r="C113" t="s">
        <v>317</v>
      </c>
      <c r="D113">
        <v>24</v>
      </c>
      <c r="E113" t="s">
        <v>360</v>
      </c>
      <c r="F113" s="37">
        <v>298896</v>
      </c>
      <c r="G113" s="37">
        <f t="shared" si="4"/>
        <v>12454</v>
      </c>
    </row>
    <row r="114" spans="1:7">
      <c r="A114" t="s">
        <v>205</v>
      </c>
      <c r="B114">
        <v>60065</v>
      </c>
      <c r="C114" t="s">
        <v>318</v>
      </c>
      <c r="D114">
        <v>24</v>
      </c>
      <c r="E114" t="s">
        <v>360</v>
      </c>
      <c r="F114" s="37">
        <v>298896</v>
      </c>
      <c r="G114" s="37">
        <f t="shared" si="4"/>
        <v>12454</v>
      </c>
    </row>
    <row r="115" spans="1:7">
      <c r="A115" t="s">
        <v>205</v>
      </c>
      <c r="B115">
        <v>60067</v>
      </c>
      <c r="C115" t="s">
        <v>319</v>
      </c>
      <c r="D115">
        <v>48</v>
      </c>
      <c r="E115" t="s">
        <v>360</v>
      </c>
      <c r="F115" s="37">
        <v>987278.39999999991</v>
      </c>
      <c r="G115" s="37">
        <f t="shared" si="4"/>
        <v>20568.3</v>
      </c>
    </row>
    <row r="116" spans="1:7">
      <c r="A116" t="s">
        <v>205</v>
      </c>
      <c r="B116">
        <v>60070</v>
      </c>
      <c r="C116" t="s">
        <v>320</v>
      </c>
      <c r="D116">
        <v>24</v>
      </c>
      <c r="E116" t="s">
        <v>360</v>
      </c>
      <c r="F116" s="37">
        <v>520824</v>
      </c>
      <c r="G116" s="37">
        <f t="shared" si="4"/>
        <v>21701</v>
      </c>
    </row>
    <row r="117" spans="1:7">
      <c r="A117" t="s">
        <v>205</v>
      </c>
      <c r="B117">
        <v>60071</v>
      </c>
      <c r="C117" t="s">
        <v>321</v>
      </c>
      <c r="D117">
        <v>24</v>
      </c>
      <c r="E117" t="s">
        <v>360</v>
      </c>
      <c r="F117" s="37">
        <v>434764.80000000005</v>
      </c>
      <c r="G117" s="37">
        <f t="shared" si="4"/>
        <v>18115.2</v>
      </c>
    </row>
    <row r="118" spans="1:7">
      <c r="A118" t="s">
        <v>205</v>
      </c>
      <c r="B118">
        <v>60072</v>
      </c>
      <c r="C118" t="s">
        <v>322</v>
      </c>
      <c r="D118">
        <v>48</v>
      </c>
      <c r="E118" t="s">
        <v>360</v>
      </c>
      <c r="F118" s="37">
        <v>869529.60000000009</v>
      </c>
      <c r="G118" s="37">
        <f t="shared" si="4"/>
        <v>18115.2</v>
      </c>
    </row>
    <row r="119" spans="1:7">
      <c r="A119" t="s">
        <v>205</v>
      </c>
      <c r="B119">
        <v>60075</v>
      </c>
      <c r="C119" t="s">
        <v>323</v>
      </c>
      <c r="D119">
        <v>60</v>
      </c>
      <c r="E119" t="s">
        <v>358</v>
      </c>
      <c r="F119" s="37">
        <v>407580</v>
      </c>
      <c r="G119" s="37">
        <f t="shared" si="4"/>
        <v>6793</v>
      </c>
    </row>
    <row r="120" spans="1:7">
      <c r="A120" t="s">
        <v>205</v>
      </c>
      <c r="B120">
        <v>60083</v>
      </c>
      <c r="C120" t="s">
        <v>324</v>
      </c>
      <c r="D120">
        <v>48</v>
      </c>
      <c r="E120" t="s">
        <v>362</v>
      </c>
      <c r="F120" s="37">
        <v>557039.52</v>
      </c>
      <c r="G120" s="37">
        <f t="shared" si="4"/>
        <v>11604.99</v>
      </c>
    </row>
    <row r="121" spans="1:7">
      <c r="A121" t="s">
        <v>205</v>
      </c>
      <c r="B121">
        <v>60084</v>
      </c>
      <c r="C121" t="s">
        <v>325</v>
      </c>
      <c r="D121">
        <v>48</v>
      </c>
      <c r="E121" t="s">
        <v>360</v>
      </c>
      <c r="F121" s="37">
        <v>987278.39999999991</v>
      </c>
      <c r="G121" s="37">
        <f t="shared" si="4"/>
        <v>20568.3</v>
      </c>
    </row>
    <row r="122" spans="1:7">
      <c r="A122" t="s">
        <v>205</v>
      </c>
      <c r="B122">
        <v>60091</v>
      </c>
      <c r="C122" t="s">
        <v>326</v>
      </c>
      <c r="D122">
        <v>24</v>
      </c>
      <c r="E122" t="s">
        <v>360</v>
      </c>
      <c r="F122" s="37">
        <v>740460.24</v>
      </c>
      <c r="G122" s="37">
        <f t="shared" si="4"/>
        <v>30852.51</v>
      </c>
    </row>
    <row r="123" spans="1:7">
      <c r="A123" t="s">
        <v>205</v>
      </c>
      <c r="B123">
        <v>60092</v>
      </c>
      <c r="C123" t="s">
        <v>327</v>
      </c>
      <c r="D123">
        <v>12</v>
      </c>
      <c r="E123" t="s">
        <v>360</v>
      </c>
      <c r="F123" s="37">
        <v>617049.72</v>
      </c>
      <c r="G123" s="37">
        <f t="shared" si="4"/>
        <v>51420.81</v>
      </c>
    </row>
    <row r="124" spans="1:7">
      <c r="A124" t="s">
        <v>205</v>
      </c>
      <c r="B124">
        <v>60093</v>
      </c>
      <c r="C124" t="s">
        <v>328</v>
      </c>
      <c r="D124">
        <v>24</v>
      </c>
      <c r="E124" t="s">
        <v>360</v>
      </c>
      <c r="F124" s="37">
        <v>740447.76</v>
      </c>
      <c r="G124" s="37">
        <f t="shared" si="4"/>
        <v>30851.99</v>
      </c>
    </row>
    <row r="125" spans="1:7">
      <c r="A125" t="s">
        <v>205</v>
      </c>
      <c r="B125">
        <v>60094</v>
      </c>
      <c r="C125" t="s">
        <v>329</v>
      </c>
      <c r="D125">
        <v>12</v>
      </c>
      <c r="E125" t="s">
        <v>360</v>
      </c>
      <c r="F125" s="37">
        <v>657808.92000000004</v>
      </c>
      <c r="G125" s="37">
        <f t="shared" si="4"/>
        <v>54817.41</v>
      </c>
    </row>
    <row r="126" spans="1:7">
      <c r="A126" t="s">
        <v>205</v>
      </c>
      <c r="B126">
        <v>60096</v>
      </c>
      <c r="C126" t="s">
        <v>330</v>
      </c>
      <c r="D126">
        <v>12</v>
      </c>
      <c r="E126" t="s">
        <v>360</v>
      </c>
      <c r="F126" s="37">
        <v>994068</v>
      </c>
      <c r="G126" s="37">
        <f t="shared" si="4"/>
        <v>82839</v>
      </c>
    </row>
    <row r="127" spans="1:7">
      <c r="A127" t="s">
        <v>205</v>
      </c>
      <c r="B127">
        <v>60104</v>
      </c>
      <c r="C127" t="s">
        <v>331</v>
      </c>
      <c r="D127">
        <v>12</v>
      </c>
      <c r="E127" t="s">
        <v>365</v>
      </c>
      <c r="F127" s="37">
        <v>493644</v>
      </c>
      <c r="G127" s="37">
        <f t="shared" si="4"/>
        <v>41137</v>
      </c>
    </row>
    <row r="128" spans="1:7">
      <c r="A128" t="s">
        <v>205</v>
      </c>
      <c r="B128">
        <v>60105</v>
      </c>
      <c r="C128" t="s">
        <v>332</v>
      </c>
      <c r="D128">
        <v>144</v>
      </c>
      <c r="E128" t="s">
        <v>366</v>
      </c>
      <c r="F128" s="37">
        <v>1046161.4400000001</v>
      </c>
      <c r="G128" s="37">
        <f t="shared" si="4"/>
        <v>7265.01</v>
      </c>
    </row>
    <row r="129" spans="1:7">
      <c r="A129" t="s">
        <v>205</v>
      </c>
      <c r="B129">
        <v>60110</v>
      </c>
      <c r="C129" t="s">
        <v>333</v>
      </c>
      <c r="D129">
        <v>12</v>
      </c>
      <c r="E129" t="s">
        <v>360</v>
      </c>
      <c r="F129" s="37">
        <v>571764.12</v>
      </c>
      <c r="G129" s="37">
        <f t="shared" si="4"/>
        <v>47647.01</v>
      </c>
    </row>
    <row r="130" spans="1:7">
      <c r="A130" t="s">
        <v>206</v>
      </c>
      <c r="B130">
        <v>60054</v>
      </c>
      <c r="C130" t="s">
        <v>334</v>
      </c>
      <c r="D130">
        <v>144</v>
      </c>
      <c r="E130" t="s">
        <v>354</v>
      </c>
      <c r="F130" s="37">
        <v>2241756</v>
      </c>
      <c r="G130" s="37">
        <f t="shared" si="4"/>
        <v>15567.75</v>
      </c>
    </row>
    <row r="131" spans="1:7">
      <c r="A131" t="s">
        <v>206</v>
      </c>
      <c r="B131">
        <v>60055</v>
      </c>
      <c r="C131" t="s">
        <v>335</v>
      </c>
      <c r="D131">
        <v>48</v>
      </c>
      <c r="E131" t="s">
        <v>360</v>
      </c>
      <c r="F131" s="37">
        <v>2554224</v>
      </c>
      <c r="G131" s="37">
        <f t="shared" si="4"/>
        <v>53213</v>
      </c>
    </row>
    <row r="132" spans="1:7">
      <c r="A132" t="s">
        <v>206</v>
      </c>
      <c r="B132">
        <v>60056</v>
      </c>
      <c r="C132" t="s">
        <v>336</v>
      </c>
      <c r="D132">
        <v>24</v>
      </c>
      <c r="E132" t="s">
        <v>360</v>
      </c>
      <c r="F132" s="37">
        <v>2255352</v>
      </c>
      <c r="G132" s="37">
        <f t="shared" si="4"/>
        <v>93973</v>
      </c>
    </row>
    <row r="133" spans="1:7">
      <c r="A133" t="s">
        <v>206</v>
      </c>
      <c r="B133">
        <v>60068</v>
      </c>
      <c r="C133" t="s">
        <v>337</v>
      </c>
      <c r="D133">
        <v>144</v>
      </c>
      <c r="E133" t="s">
        <v>366</v>
      </c>
      <c r="F133" s="37">
        <v>2228169.6</v>
      </c>
      <c r="G133" s="37">
        <f t="shared" si="4"/>
        <v>15473.400000000001</v>
      </c>
    </row>
    <row r="134" spans="1:7">
      <c r="A134" t="s">
        <v>206</v>
      </c>
      <c r="B134">
        <v>60082</v>
      </c>
      <c r="C134" t="s">
        <v>338</v>
      </c>
      <c r="D134">
        <v>144</v>
      </c>
      <c r="E134" t="s">
        <v>366</v>
      </c>
      <c r="F134" s="37">
        <v>2241756</v>
      </c>
      <c r="G134" s="37">
        <f t="shared" si="4"/>
        <v>15567.75</v>
      </c>
    </row>
    <row r="135" spans="1:7">
      <c r="A135" t="s">
        <v>206</v>
      </c>
      <c r="B135">
        <v>60086</v>
      </c>
      <c r="C135" t="s">
        <v>339</v>
      </c>
      <c r="D135">
        <v>144</v>
      </c>
      <c r="E135" t="s">
        <v>366</v>
      </c>
      <c r="F135" s="37">
        <v>815184</v>
      </c>
      <c r="G135" s="37">
        <f t="shared" si="4"/>
        <v>5661</v>
      </c>
    </row>
    <row r="136" spans="1:7">
      <c r="A136" t="s">
        <v>206</v>
      </c>
      <c r="B136">
        <v>60090</v>
      </c>
      <c r="C136" t="s">
        <v>340</v>
      </c>
      <c r="D136">
        <v>72</v>
      </c>
      <c r="E136" t="s">
        <v>360</v>
      </c>
      <c r="F136" s="37">
        <v>1018980</v>
      </c>
      <c r="G136" s="37">
        <f t="shared" si="4"/>
        <v>14152.5</v>
      </c>
    </row>
    <row r="137" spans="1:7">
      <c r="A137" t="s">
        <v>207</v>
      </c>
      <c r="B137">
        <v>60020</v>
      </c>
      <c r="C137" t="s">
        <v>341</v>
      </c>
      <c r="D137">
        <v>240</v>
      </c>
      <c r="E137" t="s">
        <v>360</v>
      </c>
      <c r="F137" s="37">
        <v>2807856</v>
      </c>
      <c r="G137" s="37">
        <f t="shared" si="4"/>
        <v>11699.4</v>
      </c>
    </row>
    <row r="138" spans="1:7">
      <c r="A138" t="s">
        <v>207</v>
      </c>
      <c r="B138">
        <v>60021</v>
      </c>
      <c r="C138" t="s">
        <v>342</v>
      </c>
      <c r="D138">
        <v>120</v>
      </c>
      <c r="E138" t="s">
        <v>360</v>
      </c>
      <c r="F138" s="37">
        <v>2332332</v>
      </c>
      <c r="G138" s="37">
        <f t="shared" si="4"/>
        <v>19436.099999999999</v>
      </c>
    </row>
    <row r="139" spans="1:7">
      <c r="A139" t="s">
        <v>207</v>
      </c>
      <c r="B139">
        <v>60022</v>
      </c>
      <c r="C139" t="s">
        <v>343</v>
      </c>
      <c r="D139">
        <v>288</v>
      </c>
      <c r="E139" t="s">
        <v>364</v>
      </c>
      <c r="F139" s="37">
        <v>2037960</v>
      </c>
      <c r="G139" s="37">
        <f t="shared" si="4"/>
        <v>7076.25</v>
      </c>
    </row>
    <row r="140" spans="1:7">
      <c r="A140" t="s">
        <v>207</v>
      </c>
      <c r="B140">
        <v>60023</v>
      </c>
      <c r="C140" t="s">
        <v>344</v>
      </c>
      <c r="D140">
        <v>144</v>
      </c>
      <c r="E140" t="s">
        <v>364</v>
      </c>
      <c r="F140" s="37">
        <v>1874923.2</v>
      </c>
      <c r="G140" s="37">
        <f t="shared" si="4"/>
        <v>13020.3</v>
      </c>
    </row>
    <row r="141" spans="1:7">
      <c r="A141" t="s">
        <v>207</v>
      </c>
      <c r="B141">
        <v>60025</v>
      </c>
      <c r="C141" t="s">
        <v>345</v>
      </c>
      <c r="D141">
        <v>240</v>
      </c>
      <c r="E141" t="s">
        <v>360</v>
      </c>
      <c r="F141" s="37">
        <v>2989008</v>
      </c>
      <c r="G141" s="37">
        <f t="shared" si="4"/>
        <v>12454.2</v>
      </c>
    </row>
    <row r="142" spans="1:7">
      <c r="A142" t="s">
        <v>207</v>
      </c>
      <c r="B142">
        <v>60027</v>
      </c>
      <c r="C142" t="s">
        <v>346</v>
      </c>
      <c r="D142">
        <v>120</v>
      </c>
      <c r="E142" t="s">
        <v>360</v>
      </c>
      <c r="F142" s="37">
        <v>2717280</v>
      </c>
      <c r="G142" s="37">
        <f t="shared" si="4"/>
        <v>22644</v>
      </c>
    </row>
    <row r="143" spans="1:7">
      <c r="A143" t="s">
        <v>207</v>
      </c>
      <c r="B143">
        <v>60031</v>
      </c>
      <c r="C143" t="s">
        <v>347</v>
      </c>
      <c r="D143">
        <v>240</v>
      </c>
      <c r="E143" t="s">
        <v>360</v>
      </c>
      <c r="F143" s="37">
        <v>3623040</v>
      </c>
      <c r="G143" s="37">
        <f t="shared" ref="G143:G149" si="5">F143/D143</f>
        <v>15096</v>
      </c>
    </row>
    <row r="144" spans="1:7">
      <c r="A144" t="s">
        <v>207</v>
      </c>
      <c r="B144">
        <v>60053</v>
      </c>
      <c r="C144" t="s">
        <v>348</v>
      </c>
      <c r="D144">
        <v>72</v>
      </c>
      <c r="E144" t="s">
        <v>360</v>
      </c>
      <c r="F144" s="37">
        <v>733665.6</v>
      </c>
      <c r="G144" s="37">
        <f t="shared" si="5"/>
        <v>10189.799999999999</v>
      </c>
    </row>
    <row r="145" spans="1:7">
      <c r="A145" t="s">
        <v>207</v>
      </c>
      <c r="B145">
        <v>60079</v>
      </c>
      <c r="C145" t="s">
        <v>349</v>
      </c>
      <c r="D145">
        <v>60</v>
      </c>
      <c r="E145" t="s">
        <v>360</v>
      </c>
      <c r="F145" s="37">
        <v>1358640</v>
      </c>
      <c r="G145" s="37">
        <f t="shared" si="5"/>
        <v>22644</v>
      </c>
    </row>
    <row r="146" spans="1:7">
      <c r="A146" t="s">
        <v>207</v>
      </c>
      <c r="B146">
        <v>60089</v>
      </c>
      <c r="C146" t="s">
        <v>350</v>
      </c>
      <c r="D146">
        <v>144</v>
      </c>
      <c r="E146" t="s">
        <v>360</v>
      </c>
      <c r="F146" s="37">
        <v>4075920</v>
      </c>
      <c r="G146" s="37">
        <f t="shared" si="5"/>
        <v>28305</v>
      </c>
    </row>
    <row r="147" spans="1:7">
      <c r="A147" t="s">
        <v>205</v>
      </c>
      <c r="B147">
        <v>60106</v>
      </c>
      <c r="C147" t="s">
        <v>351</v>
      </c>
      <c r="D147">
        <v>24</v>
      </c>
      <c r="E147" t="s">
        <v>362</v>
      </c>
      <c r="F147" s="37">
        <v>201531.60000000003</v>
      </c>
      <c r="G147" s="37">
        <f t="shared" si="5"/>
        <v>8397.1500000000015</v>
      </c>
    </row>
    <row r="148" spans="1:7">
      <c r="A148" t="s">
        <v>205</v>
      </c>
      <c r="B148">
        <v>60107</v>
      </c>
      <c r="C148" t="s">
        <v>352</v>
      </c>
      <c r="D148">
        <v>24</v>
      </c>
      <c r="E148" t="s">
        <v>362</v>
      </c>
      <c r="F148" s="37">
        <v>201531.60000000003</v>
      </c>
      <c r="G148" s="37">
        <f t="shared" si="5"/>
        <v>8397.1500000000015</v>
      </c>
    </row>
    <row r="149" spans="1:7">
      <c r="A149" t="s">
        <v>205</v>
      </c>
      <c r="B149">
        <v>60108</v>
      </c>
      <c r="C149" t="s">
        <v>353</v>
      </c>
      <c r="D149">
        <v>24</v>
      </c>
      <c r="E149" t="s">
        <v>362</v>
      </c>
      <c r="F149" s="37">
        <v>201531.60000000003</v>
      </c>
      <c r="G149" s="37">
        <f t="shared" si="5"/>
        <v>8397.1500000000015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1814-B209-4CEF-AF20-B062D63632E1}">
  <sheetPr codeName="Sheet2">
    <tabColor rgb="FF00B050"/>
  </sheetPr>
  <dimension ref="A3:G149"/>
  <sheetViews>
    <sheetView topLeftCell="A125" workbookViewId="0">
      <selection activeCell="A4" sqref="A4:D149"/>
    </sheetView>
  </sheetViews>
  <sheetFormatPr defaultRowHeight="15"/>
  <cols>
    <col min="1" max="1" width="18.5703125" style="4" bestFit="1" customWidth="1"/>
    <col min="2" max="2" width="23.85546875" style="4" bestFit="1" customWidth="1"/>
    <col min="3" max="3" width="45.42578125" style="4" bestFit="1" customWidth="1"/>
    <col min="4" max="5" width="9.140625" style="4"/>
    <col min="6" max="6" width="20.7109375" style="3" bestFit="1" customWidth="1"/>
    <col min="7" max="7" width="16.140625" style="3" bestFit="1" customWidth="1"/>
  </cols>
  <sheetData>
    <row r="3" spans="1:7" ht="40.15" customHeight="1">
      <c r="A3" s="1" t="s">
        <v>2</v>
      </c>
      <c r="B3" s="1" t="s">
        <v>144</v>
      </c>
      <c r="C3" s="1" t="s">
        <v>3</v>
      </c>
      <c r="D3" s="1" t="s">
        <v>4</v>
      </c>
      <c r="E3" s="1" t="s">
        <v>1</v>
      </c>
      <c r="F3" s="2" t="s">
        <v>5</v>
      </c>
      <c r="G3" s="24" t="s">
        <v>6</v>
      </c>
    </row>
    <row r="4" spans="1:7">
      <c r="A4" s="25">
        <v>10002</v>
      </c>
      <c r="B4" s="25" t="s">
        <v>192</v>
      </c>
      <c r="C4" s="25" t="s">
        <v>208</v>
      </c>
      <c r="D4" s="25">
        <v>1000</v>
      </c>
      <c r="E4" s="25" t="s">
        <v>354</v>
      </c>
      <c r="F4" s="3">
        <v>3563100.0000000005</v>
      </c>
      <c r="G4" s="3">
        <f>F4/D4</f>
        <v>3563.1000000000004</v>
      </c>
    </row>
    <row r="5" spans="1:7">
      <c r="A5" s="25">
        <v>10063</v>
      </c>
      <c r="B5" s="25" t="s">
        <v>192</v>
      </c>
      <c r="C5" s="25" t="s">
        <v>209</v>
      </c>
      <c r="D5" s="25">
        <v>300</v>
      </c>
      <c r="E5" s="25" t="s">
        <v>355</v>
      </c>
      <c r="F5" s="3">
        <v>666000.00000000012</v>
      </c>
      <c r="G5" s="3">
        <f t="shared" ref="G5:G68" si="0">F5/D5</f>
        <v>2220.0000000000005</v>
      </c>
    </row>
    <row r="6" spans="1:7">
      <c r="A6" s="25">
        <v>10074</v>
      </c>
      <c r="B6" s="25" t="s">
        <v>192</v>
      </c>
      <c r="C6" s="25" t="s">
        <v>210</v>
      </c>
      <c r="D6" s="25">
        <v>360</v>
      </c>
      <c r="E6" s="25" t="s">
        <v>355</v>
      </c>
      <c r="F6" s="3">
        <v>1238760</v>
      </c>
      <c r="G6" s="3">
        <f t="shared" si="0"/>
        <v>3441</v>
      </c>
    </row>
    <row r="7" spans="1:7">
      <c r="A7" s="25">
        <v>10075</v>
      </c>
      <c r="B7" s="25" t="s">
        <v>192</v>
      </c>
      <c r="C7" s="25" t="s">
        <v>211</v>
      </c>
      <c r="D7" s="25">
        <v>360</v>
      </c>
      <c r="E7" s="25" t="s">
        <v>355</v>
      </c>
      <c r="F7" s="3">
        <v>1238760</v>
      </c>
      <c r="G7" s="3">
        <f t="shared" si="0"/>
        <v>3441</v>
      </c>
    </row>
    <row r="8" spans="1:7">
      <c r="A8" s="25">
        <v>10077</v>
      </c>
      <c r="B8" s="25" t="s">
        <v>192</v>
      </c>
      <c r="C8" s="25" t="s">
        <v>212</v>
      </c>
      <c r="D8" s="25">
        <v>300</v>
      </c>
      <c r="E8" s="25" t="s">
        <v>355</v>
      </c>
      <c r="F8" s="3">
        <v>1032300.0000000001</v>
      </c>
      <c r="G8" s="3">
        <f t="shared" si="0"/>
        <v>3441.0000000000005</v>
      </c>
    </row>
    <row r="9" spans="1:7">
      <c r="A9" s="25">
        <v>10110</v>
      </c>
      <c r="B9" s="25" t="s">
        <v>192</v>
      </c>
      <c r="C9" s="25" t="s">
        <v>213</v>
      </c>
      <c r="D9" s="25">
        <v>1000</v>
      </c>
      <c r="E9" s="25" t="s">
        <v>354</v>
      </c>
      <c r="F9" s="3">
        <v>4479960</v>
      </c>
      <c r="G9" s="3">
        <f t="shared" si="0"/>
        <v>4479.96</v>
      </c>
    </row>
    <row r="10" spans="1:7">
      <c r="A10" s="25">
        <v>10112</v>
      </c>
      <c r="B10" s="25" t="s">
        <v>192</v>
      </c>
      <c r="C10" s="25" t="s">
        <v>214</v>
      </c>
      <c r="D10" s="25">
        <v>360</v>
      </c>
      <c r="E10" s="25" t="s">
        <v>355</v>
      </c>
      <c r="F10" s="3">
        <v>1238760</v>
      </c>
      <c r="G10" s="3">
        <f t="shared" si="0"/>
        <v>3441</v>
      </c>
    </row>
    <row r="11" spans="1:7">
      <c r="A11" s="25">
        <v>10134</v>
      </c>
      <c r="B11" s="25" t="s">
        <v>192</v>
      </c>
      <c r="C11" s="25" t="s">
        <v>215</v>
      </c>
      <c r="D11" s="25">
        <v>420</v>
      </c>
      <c r="E11" s="25" t="s">
        <v>355</v>
      </c>
      <c r="F11" s="3">
        <v>1238758.6680000001</v>
      </c>
      <c r="G11" s="3">
        <f t="shared" si="0"/>
        <v>2949.4254000000001</v>
      </c>
    </row>
    <row r="12" spans="1:7">
      <c r="A12" s="25">
        <v>10135</v>
      </c>
      <c r="B12" s="25" t="s">
        <v>192</v>
      </c>
      <c r="C12" s="25" t="s">
        <v>216</v>
      </c>
      <c r="D12" s="25">
        <v>420</v>
      </c>
      <c r="E12" s="25" t="s">
        <v>355</v>
      </c>
      <c r="F12" s="3">
        <v>1238758.6680000001</v>
      </c>
      <c r="G12" s="3">
        <f t="shared" si="0"/>
        <v>2949.4254000000001</v>
      </c>
    </row>
    <row r="13" spans="1:7">
      <c r="A13" s="25">
        <v>10039</v>
      </c>
      <c r="B13" s="25" t="s">
        <v>193</v>
      </c>
      <c r="C13" s="25" t="s">
        <v>217</v>
      </c>
      <c r="D13" s="25">
        <v>270</v>
      </c>
      <c r="E13" s="25" t="s">
        <v>355</v>
      </c>
      <c r="F13" s="3">
        <v>619479.9</v>
      </c>
      <c r="G13" s="3">
        <f t="shared" si="0"/>
        <v>2294.37</v>
      </c>
    </row>
    <row r="14" spans="1:7">
      <c r="A14" s="25">
        <v>10048</v>
      </c>
      <c r="B14" s="25" t="s">
        <v>193</v>
      </c>
      <c r="C14" s="25" t="s">
        <v>218</v>
      </c>
      <c r="D14" s="25">
        <v>180</v>
      </c>
      <c r="E14" s="25" t="s">
        <v>355</v>
      </c>
      <c r="F14" s="3">
        <v>412986.60000000003</v>
      </c>
      <c r="G14" s="3">
        <f t="shared" si="0"/>
        <v>2294.3700000000003</v>
      </c>
    </row>
    <row r="15" spans="1:7">
      <c r="A15" s="25">
        <v>10067</v>
      </c>
      <c r="B15" s="25" t="s">
        <v>193</v>
      </c>
      <c r="C15" s="25" t="s">
        <v>219</v>
      </c>
      <c r="D15" s="25">
        <v>6</v>
      </c>
      <c r="E15" s="25" t="s">
        <v>356</v>
      </c>
      <c r="F15" s="3">
        <v>237169.26</v>
      </c>
      <c r="G15" s="3">
        <f t="shared" si="0"/>
        <v>39528.21</v>
      </c>
    </row>
    <row r="16" spans="1:7">
      <c r="A16" s="25">
        <v>10081</v>
      </c>
      <c r="B16" s="25" t="s">
        <v>193</v>
      </c>
      <c r="C16" s="25" t="s">
        <v>220</v>
      </c>
      <c r="D16" s="25">
        <v>6</v>
      </c>
      <c r="E16" s="25" t="s">
        <v>356</v>
      </c>
      <c r="F16" s="3">
        <v>134924.94</v>
      </c>
      <c r="G16" s="3">
        <f t="shared" si="0"/>
        <v>22487.49</v>
      </c>
    </row>
    <row r="17" spans="1:7">
      <c r="A17" s="25">
        <v>10089</v>
      </c>
      <c r="B17" s="25" t="s">
        <v>193</v>
      </c>
      <c r="C17" s="25" t="s">
        <v>221</v>
      </c>
      <c r="D17" s="25">
        <v>25</v>
      </c>
      <c r="E17" s="25" t="s">
        <v>357</v>
      </c>
      <c r="F17" s="3">
        <v>169025.25000000003</v>
      </c>
      <c r="G17" s="3">
        <f t="shared" si="0"/>
        <v>6761.0100000000011</v>
      </c>
    </row>
    <row r="18" spans="1:7">
      <c r="A18" s="25">
        <v>10090</v>
      </c>
      <c r="B18" s="25" t="s">
        <v>193</v>
      </c>
      <c r="C18" s="25" t="s">
        <v>222</v>
      </c>
      <c r="D18" s="25">
        <v>6</v>
      </c>
      <c r="E18" s="25" t="s">
        <v>356</v>
      </c>
      <c r="F18" s="3">
        <v>134924.94</v>
      </c>
      <c r="G18" s="3">
        <f t="shared" si="0"/>
        <v>22487.49</v>
      </c>
    </row>
    <row r="19" spans="1:7">
      <c r="A19" s="25">
        <v>10092</v>
      </c>
      <c r="B19" s="25" t="s">
        <v>193</v>
      </c>
      <c r="C19" s="25" t="s">
        <v>223</v>
      </c>
      <c r="D19" s="25">
        <v>25</v>
      </c>
      <c r="E19" s="25" t="s">
        <v>357</v>
      </c>
      <c r="F19" s="3">
        <v>169025.25000000003</v>
      </c>
      <c r="G19" s="3">
        <f t="shared" si="0"/>
        <v>6761.0100000000011</v>
      </c>
    </row>
    <row r="20" spans="1:7">
      <c r="A20" s="25">
        <v>10094</v>
      </c>
      <c r="B20" s="25" t="s">
        <v>193</v>
      </c>
      <c r="C20" s="25" t="s">
        <v>224</v>
      </c>
      <c r="D20" s="25">
        <v>6</v>
      </c>
      <c r="E20" s="25" t="s">
        <v>356</v>
      </c>
      <c r="F20" s="3">
        <v>237169.26</v>
      </c>
      <c r="G20" s="3">
        <f t="shared" si="0"/>
        <v>39528.21</v>
      </c>
    </row>
    <row r="21" spans="1:7">
      <c r="A21" s="25">
        <v>10096</v>
      </c>
      <c r="B21" s="25" t="s">
        <v>193</v>
      </c>
      <c r="C21" s="25" t="s">
        <v>225</v>
      </c>
      <c r="D21" s="25">
        <v>25</v>
      </c>
      <c r="E21" s="25" t="s">
        <v>357</v>
      </c>
      <c r="F21" s="3">
        <v>169025.25000000003</v>
      </c>
      <c r="G21" s="3">
        <f t="shared" si="0"/>
        <v>6761.0100000000011</v>
      </c>
    </row>
    <row r="22" spans="1:7">
      <c r="A22" s="25">
        <v>10097</v>
      </c>
      <c r="B22" s="25" t="s">
        <v>193</v>
      </c>
      <c r="C22" s="25" t="s">
        <v>226</v>
      </c>
      <c r="D22" s="25">
        <v>25</v>
      </c>
      <c r="E22" s="25" t="s">
        <v>357</v>
      </c>
      <c r="F22" s="3">
        <v>169025.25000000003</v>
      </c>
      <c r="G22" s="3">
        <f t="shared" si="0"/>
        <v>6761.0100000000011</v>
      </c>
    </row>
    <row r="23" spans="1:7">
      <c r="A23" s="25">
        <v>10098</v>
      </c>
      <c r="B23" s="25" t="s">
        <v>193</v>
      </c>
      <c r="C23" s="25" t="s">
        <v>227</v>
      </c>
      <c r="D23" s="25">
        <v>6</v>
      </c>
      <c r="E23" s="25" t="s">
        <v>356</v>
      </c>
      <c r="F23" s="3">
        <v>134924.94</v>
      </c>
      <c r="G23" s="3">
        <f t="shared" si="0"/>
        <v>22487.49</v>
      </c>
    </row>
    <row r="24" spans="1:7">
      <c r="A24" s="25">
        <v>10107</v>
      </c>
      <c r="B24" s="25" t="s">
        <v>193</v>
      </c>
      <c r="C24" s="25" t="s">
        <v>228</v>
      </c>
      <c r="D24" s="25">
        <v>270</v>
      </c>
      <c r="E24" s="25" t="s">
        <v>355</v>
      </c>
      <c r="F24" s="3">
        <v>619479.9</v>
      </c>
      <c r="G24" s="3">
        <f t="shared" si="0"/>
        <v>2294.37</v>
      </c>
    </row>
    <row r="25" spans="1:7">
      <c r="A25" s="25">
        <v>10114</v>
      </c>
      <c r="B25" s="25" t="s">
        <v>193</v>
      </c>
      <c r="C25" s="25" t="s">
        <v>229</v>
      </c>
      <c r="D25" s="25">
        <v>25</v>
      </c>
      <c r="E25" s="25" t="s">
        <v>357</v>
      </c>
      <c r="F25" s="3">
        <v>182040.00000000003</v>
      </c>
      <c r="G25" s="3">
        <f t="shared" si="0"/>
        <v>7281.6000000000013</v>
      </c>
    </row>
    <row r="26" spans="1:7">
      <c r="A26" s="25">
        <v>10115</v>
      </c>
      <c r="B26" s="25" t="s">
        <v>193</v>
      </c>
      <c r="C26" s="25" t="s">
        <v>230</v>
      </c>
      <c r="D26" s="25">
        <v>270</v>
      </c>
      <c r="E26" s="25" t="s">
        <v>355</v>
      </c>
      <c r="F26" s="3">
        <v>830468.70000000007</v>
      </c>
      <c r="G26" s="3">
        <f t="shared" si="0"/>
        <v>3075.8100000000004</v>
      </c>
    </row>
    <row r="27" spans="1:7">
      <c r="A27" s="25">
        <v>10117</v>
      </c>
      <c r="B27" s="25" t="s">
        <v>193</v>
      </c>
      <c r="C27" s="25" t="s">
        <v>231</v>
      </c>
      <c r="D27" s="25">
        <v>25</v>
      </c>
      <c r="E27" s="25" t="s">
        <v>357</v>
      </c>
      <c r="F27" s="3">
        <v>182040.00000000003</v>
      </c>
      <c r="G27" s="3">
        <f t="shared" si="0"/>
        <v>7281.6000000000013</v>
      </c>
    </row>
    <row r="28" spans="1:7">
      <c r="A28" s="25">
        <v>10123</v>
      </c>
      <c r="B28" s="25" t="s">
        <v>193</v>
      </c>
      <c r="C28" s="25" t="s">
        <v>232</v>
      </c>
      <c r="D28" s="25">
        <v>25</v>
      </c>
      <c r="E28" s="25" t="s">
        <v>357</v>
      </c>
      <c r="F28" s="3">
        <v>169025.25000000003</v>
      </c>
      <c r="G28" s="3">
        <f t="shared" si="0"/>
        <v>6761.0100000000011</v>
      </c>
    </row>
    <row r="29" spans="1:7">
      <c r="A29" s="25">
        <v>600001</v>
      </c>
      <c r="B29" s="25" t="s">
        <v>193</v>
      </c>
      <c r="C29" s="25" t="s">
        <v>233</v>
      </c>
      <c r="D29" s="25">
        <v>25</v>
      </c>
      <c r="E29" s="25" t="s">
        <v>358</v>
      </c>
      <c r="F29" s="3">
        <v>169025.25000000003</v>
      </c>
      <c r="G29" s="3">
        <f t="shared" si="0"/>
        <v>6761.0100000000011</v>
      </c>
    </row>
    <row r="30" spans="1:7">
      <c r="A30" s="25">
        <v>10106</v>
      </c>
      <c r="B30" s="25" t="s">
        <v>194</v>
      </c>
      <c r="C30" s="25" t="s">
        <v>234</v>
      </c>
      <c r="D30" s="25">
        <v>60</v>
      </c>
      <c r="E30" s="25" t="s">
        <v>359</v>
      </c>
      <c r="F30" s="3">
        <v>1693571.4000000001</v>
      </c>
      <c r="G30" s="3">
        <f t="shared" si="0"/>
        <v>28226.190000000002</v>
      </c>
    </row>
    <row r="31" spans="1:7">
      <c r="A31" s="25">
        <v>10102</v>
      </c>
      <c r="B31" s="25" t="s">
        <v>195</v>
      </c>
      <c r="C31" s="25" t="s">
        <v>235</v>
      </c>
      <c r="D31" s="25">
        <v>300</v>
      </c>
      <c r="E31" s="25" t="s">
        <v>355</v>
      </c>
      <c r="F31" s="3">
        <v>924075.00000000012</v>
      </c>
      <c r="G31" s="3">
        <f t="shared" si="0"/>
        <v>3080.2500000000005</v>
      </c>
    </row>
    <row r="32" spans="1:7">
      <c r="A32" s="25">
        <v>10108</v>
      </c>
      <c r="B32" s="25" t="s">
        <v>195</v>
      </c>
      <c r="C32" s="25" t="s">
        <v>236</v>
      </c>
      <c r="D32" s="25">
        <v>24</v>
      </c>
      <c r="E32" s="25" t="s">
        <v>360</v>
      </c>
      <c r="F32" s="3">
        <v>537648.4800000001</v>
      </c>
      <c r="G32" s="3">
        <f t="shared" si="0"/>
        <v>22402.020000000004</v>
      </c>
    </row>
    <row r="33" spans="1:7">
      <c r="A33" s="25">
        <v>10109</v>
      </c>
      <c r="B33" s="25" t="s">
        <v>195</v>
      </c>
      <c r="C33" s="25" t="s">
        <v>237</v>
      </c>
      <c r="D33" s="25">
        <v>300</v>
      </c>
      <c r="E33" s="25" t="s">
        <v>355</v>
      </c>
      <c r="F33" s="3">
        <v>924075.00000000012</v>
      </c>
      <c r="G33" s="3">
        <f t="shared" si="0"/>
        <v>3080.2500000000005</v>
      </c>
    </row>
    <row r="34" spans="1:7">
      <c r="A34" s="25">
        <v>10113</v>
      </c>
      <c r="B34" s="25" t="s">
        <v>195</v>
      </c>
      <c r="C34" s="25" t="s">
        <v>238</v>
      </c>
      <c r="D34" s="25">
        <v>24</v>
      </c>
      <c r="E34" s="25" t="s">
        <v>360</v>
      </c>
      <c r="F34" s="3">
        <v>387105.84</v>
      </c>
      <c r="G34" s="3">
        <f t="shared" si="0"/>
        <v>16129.410000000002</v>
      </c>
    </row>
    <row r="35" spans="1:7">
      <c r="A35" s="25">
        <v>10066</v>
      </c>
      <c r="B35" s="25" t="s">
        <v>196</v>
      </c>
      <c r="C35" s="25" t="s">
        <v>239</v>
      </c>
      <c r="D35" s="25">
        <v>1000</v>
      </c>
      <c r="E35" s="25" t="s">
        <v>354</v>
      </c>
      <c r="F35" s="3">
        <v>2664000.0000000005</v>
      </c>
      <c r="G35" s="3">
        <f t="shared" si="0"/>
        <v>2664.0000000000005</v>
      </c>
    </row>
    <row r="36" spans="1:7">
      <c r="A36" s="25">
        <v>10099</v>
      </c>
      <c r="B36" s="25" t="s">
        <v>196</v>
      </c>
      <c r="C36" s="25" t="s">
        <v>240</v>
      </c>
      <c r="D36" s="25">
        <v>300</v>
      </c>
      <c r="E36" s="25" t="s">
        <v>361</v>
      </c>
      <c r="F36" s="3">
        <v>799200.00000000012</v>
      </c>
      <c r="G36" s="3">
        <f t="shared" si="0"/>
        <v>2664.0000000000005</v>
      </c>
    </row>
    <row r="37" spans="1:7">
      <c r="A37" s="25">
        <v>10004</v>
      </c>
      <c r="B37" s="25" t="s">
        <v>197</v>
      </c>
      <c r="C37" s="25" t="s">
        <v>241</v>
      </c>
      <c r="D37" s="25">
        <v>1000</v>
      </c>
      <c r="E37" s="25" t="s">
        <v>354</v>
      </c>
      <c r="F37" s="3">
        <v>2081250.0000000002</v>
      </c>
      <c r="G37" s="3">
        <f t="shared" si="0"/>
        <v>2081.2500000000005</v>
      </c>
    </row>
    <row r="38" spans="1:7">
      <c r="A38" s="25">
        <v>10042</v>
      </c>
      <c r="B38" s="25" t="s">
        <v>197</v>
      </c>
      <c r="C38" s="25" t="s">
        <v>242</v>
      </c>
      <c r="D38" s="25">
        <v>1000</v>
      </c>
      <c r="E38" s="25" t="s">
        <v>354</v>
      </c>
      <c r="F38" s="3">
        <v>1554000.0000000002</v>
      </c>
      <c r="G38" s="3">
        <f t="shared" si="0"/>
        <v>1554.0000000000002</v>
      </c>
    </row>
    <row r="39" spans="1:7">
      <c r="A39" s="25">
        <v>10029</v>
      </c>
      <c r="B39" s="25" t="s">
        <v>198</v>
      </c>
      <c r="C39" s="25" t="s">
        <v>243</v>
      </c>
      <c r="D39" s="25">
        <v>48</v>
      </c>
      <c r="E39" s="25" t="s">
        <v>360</v>
      </c>
      <c r="F39" s="3">
        <v>1151327.52</v>
      </c>
      <c r="G39" s="3">
        <f t="shared" si="0"/>
        <v>23985.99</v>
      </c>
    </row>
    <row r="40" spans="1:7">
      <c r="A40" s="25">
        <v>10030</v>
      </c>
      <c r="B40" s="25" t="s">
        <v>198</v>
      </c>
      <c r="C40" s="25" t="s">
        <v>244</v>
      </c>
      <c r="D40" s="25">
        <v>48</v>
      </c>
      <c r="E40" s="25" t="s">
        <v>360</v>
      </c>
      <c r="F40" s="3">
        <v>789343.20000000007</v>
      </c>
      <c r="G40" s="3">
        <f t="shared" si="0"/>
        <v>16444.650000000001</v>
      </c>
    </row>
    <row r="41" spans="1:7">
      <c r="A41" s="25">
        <v>10031</v>
      </c>
      <c r="B41" s="25" t="s">
        <v>198</v>
      </c>
      <c r="C41" s="25" t="s">
        <v>245</v>
      </c>
      <c r="D41" s="25">
        <v>300</v>
      </c>
      <c r="E41" s="25" t="s">
        <v>355</v>
      </c>
      <c r="F41" s="3">
        <v>917415.00000000012</v>
      </c>
      <c r="G41" s="3">
        <f t="shared" si="0"/>
        <v>3058.05</v>
      </c>
    </row>
    <row r="42" spans="1:7">
      <c r="A42" s="25">
        <v>10061</v>
      </c>
      <c r="B42" s="25" t="s">
        <v>198</v>
      </c>
      <c r="C42" s="25" t="s">
        <v>246</v>
      </c>
      <c r="D42" s="25">
        <v>48</v>
      </c>
      <c r="E42" s="25" t="s">
        <v>360</v>
      </c>
      <c r="F42" s="3">
        <v>789343.20000000007</v>
      </c>
      <c r="G42" s="3">
        <f t="shared" si="0"/>
        <v>16444.650000000001</v>
      </c>
    </row>
    <row r="43" spans="1:7">
      <c r="A43" s="25">
        <v>10086</v>
      </c>
      <c r="B43" s="25" t="s">
        <v>198</v>
      </c>
      <c r="C43" s="25" t="s">
        <v>247</v>
      </c>
      <c r="D43" s="25">
        <v>300</v>
      </c>
      <c r="E43" s="25" t="s">
        <v>355</v>
      </c>
      <c r="F43" s="3">
        <v>917415.00000000012</v>
      </c>
      <c r="G43" s="3">
        <f t="shared" si="0"/>
        <v>3058.05</v>
      </c>
    </row>
    <row r="44" spans="1:7">
      <c r="A44" s="25">
        <v>10100</v>
      </c>
      <c r="B44" s="25" t="s">
        <v>198</v>
      </c>
      <c r="C44" s="25" t="s">
        <v>248</v>
      </c>
      <c r="D44" s="25">
        <v>48</v>
      </c>
      <c r="E44" s="25" t="s">
        <v>360</v>
      </c>
      <c r="F44" s="3">
        <v>402796.80000000005</v>
      </c>
      <c r="G44" s="3">
        <f t="shared" si="0"/>
        <v>8391.6</v>
      </c>
    </row>
    <row r="45" spans="1:7">
      <c r="A45" s="25">
        <v>10101</v>
      </c>
      <c r="B45" s="25" t="s">
        <v>198</v>
      </c>
      <c r="C45" s="25" t="s">
        <v>249</v>
      </c>
      <c r="D45" s="25">
        <v>48</v>
      </c>
      <c r="E45" s="25" t="s">
        <v>360</v>
      </c>
      <c r="F45" s="3">
        <v>402796.80000000005</v>
      </c>
      <c r="G45" s="3">
        <f t="shared" si="0"/>
        <v>8391.6</v>
      </c>
    </row>
    <row r="46" spans="1:7">
      <c r="A46" s="25">
        <v>10120</v>
      </c>
      <c r="B46" s="25" t="s">
        <v>198</v>
      </c>
      <c r="C46" s="25" t="s">
        <v>250</v>
      </c>
      <c r="D46" s="25">
        <v>48</v>
      </c>
      <c r="E46" s="25" t="s">
        <v>360</v>
      </c>
      <c r="F46" s="3">
        <v>789343.20000000007</v>
      </c>
      <c r="G46" s="3">
        <f t="shared" si="0"/>
        <v>16444.650000000001</v>
      </c>
    </row>
    <row r="47" spans="1:7">
      <c r="A47" s="25">
        <v>10132</v>
      </c>
      <c r="B47" s="25" t="s">
        <v>198</v>
      </c>
      <c r="C47" s="25" t="s">
        <v>251</v>
      </c>
      <c r="D47" s="25">
        <v>264</v>
      </c>
      <c r="E47" s="25" t="s">
        <v>355</v>
      </c>
      <c r="F47" s="3">
        <v>673112.88</v>
      </c>
      <c r="G47" s="3">
        <f t="shared" si="0"/>
        <v>2549.67</v>
      </c>
    </row>
    <row r="48" spans="1:7">
      <c r="A48" s="25">
        <v>10133</v>
      </c>
      <c r="B48" s="25" t="s">
        <v>198</v>
      </c>
      <c r="C48" s="25" t="s">
        <v>252</v>
      </c>
      <c r="D48" s="25">
        <v>330</v>
      </c>
      <c r="E48" s="25" t="s">
        <v>355</v>
      </c>
      <c r="F48" s="3">
        <v>917581.50000000012</v>
      </c>
      <c r="G48" s="3">
        <f t="shared" si="0"/>
        <v>2780.55</v>
      </c>
    </row>
    <row r="49" spans="1:7">
      <c r="A49" s="25">
        <v>10018</v>
      </c>
      <c r="B49" s="25" t="s">
        <v>199</v>
      </c>
      <c r="C49" s="25" t="s">
        <v>253</v>
      </c>
      <c r="D49" s="25">
        <v>144</v>
      </c>
      <c r="E49" s="25" t="s">
        <v>354</v>
      </c>
      <c r="F49" s="3">
        <v>2445552</v>
      </c>
      <c r="G49" s="3">
        <f t="shared" si="0"/>
        <v>16983</v>
      </c>
    </row>
    <row r="50" spans="1:7">
      <c r="A50" s="25">
        <v>10082</v>
      </c>
      <c r="B50" s="25" t="s">
        <v>199</v>
      </c>
      <c r="C50" s="25" t="s">
        <v>254</v>
      </c>
      <c r="D50" s="25">
        <v>100</v>
      </c>
      <c r="E50" s="25" t="s">
        <v>359</v>
      </c>
      <c r="F50" s="3">
        <v>1179375</v>
      </c>
      <c r="G50" s="3">
        <f t="shared" si="0"/>
        <v>11793.75</v>
      </c>
    </row>
    <row r="51" spans="1:7">
      <c r="A51" s="25">
        <v>10083</v>
      </c>
      <c r="B51" s="25" t="s">
        <v>199</v>
      </c>
      <c r="C51" s="25" t="s">
        <v>255</v>
      </c>
      <c r="D51" s="25">
        <v>100</v>
      </c>
      <c r="E51" s="25" t="s">
        <v>359</v>
      </c>
      <c r="F51" s="3">
        <v>1179375</v>
      </c>
      <c r="G51" s="3">
        <f t="shared" si="0"/>
        <v>11793.75</v>
      </c>
    </row>
    <row r="52" spans="1:7">
      <c r="A52" s="25">
        <v>12001</v>
      </c>
      <c r="B52" s="25" t="s">
        <v>200</v>
      </c>
      <c r="C52" s="25" t="s">
        <v>256</v>
      </c>
      <c r="D52" s="25">
        <v>1000</v>
      </c>
      <c r="E52" s="25" t="s">
        <v>354</v>
      </c>
      <c r="F52" s="3">
        <v>2197800</v>
      </c>
      <c r="G52" s="3">
        <f t="shared" si="0"/>
        <v>2197.8000000000002</v>
      </c>
    </row>
    <row r="53" spans="1:7">
      <c r="A53" s="25">
        <v>12009</v>
      </c>
      <c r="B53" s="25" t="s">
        <v>200</v>
      </c>
      <c r="C53" s="25" t="s">
        <v>257</v>
      </c>
      <c r="D53" s="25">
        <v>360</v>
      </c>
      <c r="E53" s="25" t="s">
        <v>355</v>
      </c>
      <c r="F53" s="3">
        <v>799200.00000000012</v>
      </c>
      <c r="G53" s="3">
        <f t="shared" si="0"/>
        <v>2220.0000000000005</v>
      </c>
    </row>
    <row r="54" spans="1:7">
      <c r="A54" s="25">
        <v>60001</v>
      </c>
      <c r="B54" s="25" t="s">
        <v>201</v>
      </c>
      <c r="C54" s="25" t="s">
        <v>258</v>
      </c>
      <c r="D54" s="25">
        <v>144</v>
      </c>
      <c r="E54" s="25" t="s">
        <v>360</v>
      </c>
      <c r="F54" s="3">
        <v>1743352.5024000003</v>
      </c>
      <c r="G54" s="3">
        <f t="shared" si="0"/>
        <v>12106.614600000003</v>
      </c>
    </row>
    <row r="55" spans="1:7">
      <c r="A55" s="25">
        <v>60002</v>
      </c>
      <c r="B55" s="25" t="s">
        <v>201</v>
      </c>
      <c r="C55" s="25" t="s">
        <v>259</v>
      </c>
      <c r="D55" s="25">
        <v>144</v>
      </c>
      <c r="E55" s="25" t="s">
        <v>360</v>
      </c>
      <c r="F55" s="3">
        <v>1743352.5024000003</v>
      </c>
      <c r="G55" s="3">
        <f t="shared" si="0"/>
        <v>12106.614600000003</v>
      </c>
    </row>
    <row r="56" spans="1:7">
      <c r="A56" s="25">
        <v>60003</v>
      </c>
      <c r="B56" s="25" t="s">
        <v>201</v>
      </c>
      <c r="C56" s="25" t="s">
        <v>260</v>
      </c>
      <c r="D56" s="25">
        <v>144</v>
      </c>
      <c r="E56" s="25" t="s">
        <v>360</v>
      </c>
      <c r="F56" s="3">
        <v>1743352.5024000003</v>
      </c>
      <c r="G56" s="3">
        <f t="shared" si="0"/>
        <v>12106.614600000003</v>
      </c>
    </row>
    <row r="57" spans="1:7">
      <c r="A57" s="25">
        <v>60004</v>
      </c>
      <c r="B57" s="25" t="s">
        <v>201</v>
      </c>
      <c r="C57" s="25" t="s">
        <v>261</v>
      </c>
      <c r="D57" s="25">
        <v>144</v>
      </c>
      <c r="E57" s="25" t="s">
        <v>360</v>
      </c>
      <c r="F57" s="3">
        <v>1743352.5024000003</v>
      </c>
      <c r="G57" s="3">
        <f t="shared" si="0"/>
        <v>12106.614600000003</v>
      </c>
    </row>
    <row r="58" spans="1:7">
      <c r="A58" s="25">
        <v>60006</v>
      </c>
      <c r="B58" s="25" t="s">
        <v>201</v>
      </c>
      <c r="C58" s="25" t="s">
        <v>262</v>
      </c>
      <c r="D58" s="25">
        <v>144</v>
      </c>
      <c r="E58" s="25" t="s">
        <v>360</v>
      </c>
      <c r="F58" s="3">
        <v>1743352.5024000003</v>
      </c>
      <c r="G58" s="3">
        <f t="shared" si="0"/>
        <v>12106.614600000003</v>
      </c>
    </row>
    <row r="59" spans="1:7">
      <c r="A59" s="25">
        <v>60013</v>
      </c>
      <c r="B59" s="25" t="s">
        <v>201</v>
      </c>
      <c r="C59" s="25" t="s">
        <v>263</v>
      </c>
      <c r="D59" s="25">
        <v>144</v>
      </c>
      <c r="E59" s="25" t="s">
        <v>360</v>
      </c>
      <c r="F59" s="3">
        <v>1743352.5024000003</v>
      </c>
      <c r="G59" s="3">
        <f t="shared" si="0"/>
        <v>12106.614600000003</v>
      </c>
    </row>
    <row r="60" spans="1:7">
      <c r="A60" s="25">
        <v>60014</v>
      </c>
      <c r="B60" s="25" t="s">
        <v>201</v>
      </c>
      <c r="C60" s="25" t="s">
        <v>264</v>
      </c>
      <c r="D60" s="25">
        <v>144</v>
      </c>
      <c r="E60" s="25" t="s">
        <v>360</v>
      </c>
      <c r="F60" s="3">
        <v>1743352.5024000003</v>
      </c>
      <c r="G60" s="3">
        <f t="shared" si="0"/>
        <v>12106.614600000003</v>
      </c>
    </row>
    <row r="61" spans="1:7">
      <c r="A61" s="25">
        <v>60015</v>
      </c>
      <c r="B61" s="25" t="s">
        <v>201</v>
      </c>
      <c r="C61" s="25" t="s">
        <v>265</v>
      </c>
      <c r="D61" s="25">
        <v>144</v>
      </c>
      <c r="E61" s="25" t="s">
        <v>360</v>
      </c>
      <c r="F61" s="3">
        <v>1393475.5296000002</v>
      </c>
      <c r="G61" s="3">
        <f t="shared" si="0"/>
        <v>9676.9134000000013</v>
      </c>
    </row>
    <row r="62" spans="1:7">
      <c r="A62" s="25">
        <v>60016</v>
      </c>
      <c r="B62" s="25" t="s">
        <v>201</v>
      </c>
      <c r="C62" s="25" t="s">
        <v>266</v>
      </c>
      <c r="D62" s="25">
        <v>144</v>
      </c>
      <c r="E62" s="25" t="s">
        <v>360</v>
      </c>
      <c r="F62" s="3">
        <v>1393475.5296000002</v>
      </c>
      <c r="G62" s="3">
        <f t="shared" si="0"/>
        <v>9676.9134000000013</v>
      </c>
    </row>
    <row r="63" spans="1:7">
      <c r="A63" s="25">
        <v>60017</v>
      </c>
      <c r="B63" s="25" t="s">
        <v>201</v>
      </c>
      <c r="C63" s="25" t="s">
        <v>267</v>
      </c>
      <c r="D63" s="25">
        <v>144</v>
      </c>
      <c r="E63" s="25" t="s">
        <v>360</v>
      </c>
      <c r="F63" s="3">
        <v>1393475.5296000002</v>
      </c>
      <c r="G63" s="3">
        <f t="shared" si="0"/>
        <v>9676.9134000000013</v>
      </c>
    </row>
    <row r="64" spans="1:7">
      <c r="A64" s="25">
        <v>60062</v>
      </c>
      <c r="B64" s="25" t="s">
        <v>201</v>
      </c>
      <c r="C64" s="25" t="s">
        <v>268</v>
      </c>
      <c r="D64" s="25">
        <v>144</v>
      </c>
      <c r="E64" s="25" t="s">
        <v>360</v>
      </c>
      <c r="F64" s="3">
        <v>1743352.5024000003</v>
      </c>
      <c r="G64" s="3">
        <f t="shared" si="0"/>
        <v>12106.614600000003</v>
      </c>
    </row>
    <row r="65" spans="1:7">
      <c r="A65" s="25">
        <v>60076</v>
      </c>
      <c r="B65" s="25" t="s">
        <v>201</v>
      </c>
      <c r="C65" s="25" t="s">
        <v>269</v>
      </c>
      <c r="D65" s="25">
        <v>144</v>
      </c>
      <c r="E65" s="25" t="s">
        <v>360</v>
      </c>
      <c r="F65" s="3">
        <v>1743352.5024000003</v>
      </c>
      <c r="G65" s="3">
        <f t="shared" si="0"/>
        <v>12106.614600000003</v>
      </c>
    </row>
    <row r="66" spans="1:7">
      <c r="A66" s="25">
        <v>60080</v>
      </c>
      <c r="B66" s="25" t="s">
        <v>201</v>
      </c>
      <c r="C66" s="25" t="s">
        <v>270</v>
      </c>
      <c r="D66" s="25">
        <v>144</v>
      </c>
      <c r="E66" s="25" t="s">
        <v>360</v>
      </c>
      <c r="F66" s="3">
        <v>1743352.5024000003</v>
      </c>
      <c r="G66" s="3">
        <f t="shared" si="0"/>
        <v>12106.614600000003</v>
      </c>
    </row>
    <row r="67" spans="1:7">
      <c r="A67" s="25">
        <v>60088</v>
      </c>
      <c r="B67" s="25" t="s">
        <v>201</v>
      </c>
      <c r="C67" s="25" t="s">
        <v>271</v>
      </c>
      <c r="D67" s="25">
        <v>144</v>
      </c>
      <c r="E67" s="25" t="s">
        <v>360</v>
      </c>
      <c r="F67" s="3">
        <v>1743352.5024000003</v>
      </c>
      <c r="G67" s="3">
        <f t="shared" si="0"/>
        <v>12106.614600000003</v>
      </c>
    </row>
    <row r="68" spans="1:7">
      <c r="A68" s="25">
        <v>60095</v>
      </c>
      <c r="B68" s="25" t="s">
        <v>201</v>
      </c>
      <c r="C68" s="25" t="s">
        <v>272</v>
      </c>
      <c r="D68" s="25">
        <v>144</v>
      </c>
      <c r="E68" s="25" t="s">
        <v>360</v>
      </c>
      <c r="F68" s="3">
        <v>1743352.5024000003</v>
      </c>
      <c r="G68" s="3">
        <f t="shared" si="0"/>
        <v>12106.614600000003</v>
      </c>
    </row>
    <row r="69" spans="1:7">
      <c r="A69" s="25">
        <v>60097</v>
      </c>
      <c r="B69" s="25" t="s">
        <v>201</v>
      </c>
      <c r="C69" s="25" t="s">
        <v>273</v>
      </c>
      <c r="D69" s="25">
        <v>576</v>
      </c>
      <c r="E69" s="25" t="s">
        <v>355</v>
      </c>
      <c r="F69" s="3">
        <v>4222653.12</v>
      </c>
      <c r="G69" s="3">
        <f t="shared" ref="G69:G132" si="1">F69/D69</f>
        <v>7330.9949999999999</v>
      </c>
    </row>
    <row r="70" spans="1:7">
      <c r="A70" s="25">
        <v>60109</v>
      </c>
      <c r="B70" s="25" t="s">
        <v>201</v>
      </c>
      <c r="C70" s="25" t="s">
        <v>274</v>
      </c>
      <c r="D70" s="25">
        <v>576</v>
      </c>
      <c r="E70" s="25" t="s">
        <v>355</v>
      </c>
      <c r="F70" s="3">
        <v>4222653.12</v>
      </c>
      <c r="G70" s="3">
        <f t="shared" si="1"/>
        <v>7330.9949999999999</v>
      </c>
    </row>
    <row r="71" spans="1:7">
      <c r="A71" s="25">
        <v>60120</v>
      </c>
      <c r="B71" s="25" t="s">
        <v>201</v>
      </c>
      <c r="C71" s="25" t="s">
        <v>275</v>
      </c>
      <c r="D71" s="25">
        <v>144</v>
      </c>
      <c r="E71" s="25" t="s">
        <v>360</v>
      </c>
      <c r="F71" s="3">
        <v>1743374.8800000001</v>
      </c>
      <c r="G71" s="3">
        <f t="shared" si="1"/>
        <v>12106.77</v>
      </c>
    </row>
    <row r="72" spans="1:7">
      <c r="A72" s="25">
        <v>60121</v>
      </c>
      <c r="B72" s="25" t="s">
        <v>201</v>
      </c>
      <c r="C72" s="25" t="s">
        <v>276</v>
      </c>
      <c r="D72" s="25">
        <v>144</v>
      </c>
      <c r="E72" s="25" t="s">
        <v>360</v>
      </c>
      <c r="F72" s="3">
        <v>1743374.8800000001</v>
      </c>
      <c r="G72" s="3">
        <f t="shared" si="1"/>
        <v>12106.77</v>
      </c>
    </row>
    <row r="73" spans="1:7">
      <c r="A73" s="25">
        <v>60124</v>
      </c>
      <c r="B73" s="25" t="s">
        <v>201</v>
      </c>
      <c r="C73" s="25" t="s">
        <v>277</v>
      </c>
      <c r="D73" s="25">
        <v>144</v>
      </c>
      <c r="E73" s="25" t="s">
        <v>360</v>
      </c>
      <c r="F73" s="3">
        <v>2292265.4400000004</v>
      </c>
      <c r="G73" s="3">
        <f t="shared" si="1"/>
        <v>15918.510000000002</v>
      </c>
    </row>
    <row r="74" spans="1:7">
      <c r="A74" s="25">
        <v>60099</v>
      </c>
      <c r="B74" s="25" t="s">
        <v>202</v>
      </c>
      <c r="C74" s="25" t="s">
        <v>278</v>
      </c>
      <c r="D74" s="25">
        <v>144</v>
      </c>
      <c r="E74" s="25" t="s">
        <v>360</v>
      </c>
      <c r="F74" s="3">
        <v>5429125.4400000004</v>
      </c>
      <c r="G74" s="3">
        <f t="shared" si="1"/>
        <v>37702.26</v>
      </c>
    </row>
    <row r="75" spans="1:7">
      <c r="A75" s="25">
        <v>60100</v>
      </c>
      <c r="B75" s="25" t="s">
        <v>202</v>
      </c>
      <c r="C75" s="25" t="s">
        <v>279</v>
      </c>
      <c r="D75" s="25">
        <v>144</v>
      </c>
      <c r="E75" s="25" t="s">
        <v>360</v>
      </c>
      <c r="F75" s="3">
        <v>5429125.4400000004</v>
      </c>
      <c r="G75" s="3">
        <f t="shared" si="1"/>
        <v>37702.26</v>
      </c>
    </row>
    <row r="76" spans="1:7">
      <c r="A76" s="25">
        <v>60101</v>
      </c>
      <c r="B76" s="25" t="s">
        <v>202</v>
      </c>
      <c r="C76" s="25" t="s">
        <v>280</v>
      </c>
      <c r="D76" s="25">
        <v>144</v>
      </c>
      <c r="E76" s="25" t="s">
        <v>360</v>
      </c>
      <c r="F76" s="3">
        <v>5429125.4400000004</v>
      </c>
      <c r="G76" s="3">
        <f t="shared" si="1"/>
        <v>37702.26</v>
      </c>
    </row>
    <row r="77" spans="1:7">
      <c r="A77" s="25">
        <v>60102</v>
      </c>
      <c r="B77" s="25" t="s">
        <v>202</v>
      </c>
      <c r="C77" s="25" t="s">
        <v>281</v>
      </c>
      <c r="D77" s="25">
        <v>72</v>
      </c>
      <c r="E77" s="25" t="s">
        <v>360</v>
      </c>
      <c r="F77" s="3">
        <v>723883.39200000011</v>
      </c>
      <c r="G77" s="3">
        <f t="shared" si="1"/>
        <v>10053.936000000002</v>
      </c>
    </row>
    <row r="78" spans="1:7">
      <c r="A78" s="25">
        <v>60103</v>
      </c>
      <c r="B78" s="25" t="s">
        <v>202</v>
      </c>
      <c r="C78" s="25" t="s">
        <v>282</v>
      </c>
      <c r="D78" s="25">
        <v>72</v>
      </c>
      <c r="E78" s="25" t="s">
        <v>360</v>
      </c>
      <c r="F78" s="3">
        <v>969702.1272000001</v>
      </c>
      <c r="G78" s="3">
        <f t="shared" si="1"/>
        <v>13468.085100000002</v>
      </c>
    </row>
    <row r="79" spans="1:7">
      <c r="A79" s="25">
        <v>60111</v>
      </c>
      <c r="B79" s="25" t="s">
        <v>202</v>
      </c>
      <c r="C79" s="25" t="s">
        <v>283</v>
      </c>
      <c r="D79" s="25">
        <v>288</v>
      </c>
      <c r="E79" s="25" t="s">
        <v>355</v>
      </c>
      <c r="F79" s="3">
        <v>2111486.4000000004</v>
      </c>
      <c r="G79" s="3">
        <f t="shared" si="1"/>
        <v>7331.5500000000011</v>
      </c>
    </row>
    <row r="80" spans="1:7">
      <c r="A80" s="25">
        <v>60117</v>
      </c>
      <c r="B80" s="25" t="s">
        <v>202</v>
      </c>
      <c r="C80" s="25" t="s">
        <v>284</v>
      </c>
      <c r="D80" s="25">
        <v>144</v>
      </c>
      <c r="E80" s="25" t="s">
        <v>360</v>
      </c>
      <c r="F80" s="3">
        <v>3242352.8016000004</v>
      </c>
      <c r="G80" s="3">
        <f t="shared" si="1"/>
        <v>22516.338900000002</v>
      </c>
    </row>
    <row r="81" spans="1:7">
      <c r="A81" s="25">
        <v>60118</v>
      </c>
      <c r="B81" s="25" t="s">
        <v>202</v>
      </c>
      <c r="C81" s="25" t="s">
        <v>285</v>
      </c>
      <c r="D81" s="25">
        <v>144</v>
      </c>
      <c r="E81" s="25" t="s">
        <v>360</v>
      </c>
      <c r="F81" s="3">
        <v>3242352.8016000004</v>
      </c>
      <c r="G81" s="3">
        <f t="shared" si="1"/>
        <v>22516.338900000002</v>
      </c>
    </row>
    <row r="82" spans="1:7">
      <c r="A82" s="25">
        <v>60119</v>
      </c>
      <c r="B82" s="25" t="s">
        <v>202</v>
      </c>
      <c r="C82" s="25" t="s">
        <v>286</v>
      </c>
      <c r="D82" s="25">
        <v>144</v>
      </c>
      <c r="E82" s="25" t="s">
        <v>360</v>
      </c>
      <c r="F82" s="3">
        <v>3242352.8016000004</v>
      </c>
      <c r="G82" s="3">
        <f t="shared" si="1"/>
        <v>22516.338900000002</v>
      </c>
    </row>
    <row r="83" spans="1:7">
      <c r="A83" s="25">
        <v>60114</v>
      </c>
      <c r="B83" s="25" t="s">
        <v>203</v>
      </c>
      <c r="C83" s="25" t="s">
        <v>287</v>
      </c>
      <c r="D83" s="25">
        <v>100</v>
      </c>
      <c r="E83" s="25" t="s">
        <v>360</v>
      </c>
      <c r="F83" s="3">
        <v>1989897.0000000002</v>
      </c>
      <c r="G83" s="3">
        <f t="shared" si="1"/>
        <v>19898.97</v>
      </c>
    </row>
    <row r="84" spans="1:7">
      <c r="A84" s="25">
        <v>60030</v>
      </c>
      <c r="B84" s="25" t="s">
        <v>204</v>
      </c>
      <c r="C84" s="25" t="s">
        <v>288</v>
      </c>
      <c r="D84" s="25">
        <v>100</v>
      </c>
      <c r="E84" s="25" t="s">
        <v>360</v>
      </c>
      <c r="F84" s="3">
        <v>2817178.89</v>
      </c>
      <c r="G84" s="3">
        <f t="shared" si="1"/>
        <v>28171.7889</v>
      </c>
    </row>
    <row r="85" spans="1:7">
      <c r="A85" s="25">
        <v>60037</v>
      </c>
      <c r="B85" s="25" t="s">
        <v>204</v>
      </c>
      <c r="C85" s="25" t="s">
        <v>289</v>
      </c>
      <c r="D85" s="25">
        <v>100</v>
      </c>
      <c r="E85" s="25" t="s">
        <v>360</v>
      </c>
      <c r="F85" s="3">
        <v>2817178.89</v>
      </c>
      <c r="G85" s="3">
        <f t="shared" si="1"/>
        <v>28171.7889</v>
      </c>
    </row>
    <row r="86" spans="1:7">
      <c r="A86" s="25">
        <v>60042</v>
      </c>
      <c r="B86" s="25" t="s">
        <v>204</v>
      </c>
      <c r="C86" s="25" t="s">
        <v>290</v>
      </c>
      <c r="D86" s="25">
        <v>100</v>
      </c>
      <c r="E86" s="25" t="s">
        <v>360</v>
      </c>
      <c r="F86" s="3">
        <v>3141855.0000000005</v>
      </c>
      <c r="G86" s="3">
        <f t="shared" si="1"/>
        <v>31418.550000000003</v>
      </c>
    </row>
    <row r="87" spans="1:7">
      <c r="A87" s="25">
        <v>60043</v>
      </c>
      <c r="B87" s="25" t="s">
        <v>204</v>
      </c>
      <c r="C87" s="25" t="s">
        <v>291</v>
      </c>
      <c r="D87" s="25">
        <v>100</v>
      </c>
      <c r="E87" s="25" t="s">
        <v>360</v>
      </c>
      <c r="F87" s="3">
        <v>3141855.0000000005</v>
      </c>
      <c r="G87" s="3">
        <f t="shared" si="1"/>
        <v>31418.550000000003</v>
      </c>
    </row>
    <row r="88" spans="1:7">
      <c r="A88" s="25">
        <v>60046</v>
      </c>
      <c r="B88" s="25" t="s">
        <v>204</v>
      </c>
      <c r="C88" s="25" t="s">
        <v>292</v>
      </c>
      <c r="D88" s="25">
        <v>100</v>
      </c>
      <c r="E88" s="25" t="s">
        <v>360</v>
      </c>
      <c r="F88" s="3">
        <v>1487178.0000000002</v>
      </c>
      <c r="G88" s="3">
        <f t="shared" si="1"/>
        <v>14871.780000000002</v>
      </c>
    </row>
    <row r="89" spans="1:7">
      <c r="A89" s="25">
        <v>60047</v>
      </c>
      <c r="B89" s="25" t="s">
        <v>204</v>
      </c>
      <c r="C89" s="25" t="s">
        <v>293</v>
      </c>
      <c r="D89" s="25">
        <v>100</v>
      </c>
      <c r="E89" s="25" t="s">
        <v>360</v>
      </c>
      <c r="F89" s="3">
        <v>1487178.0000000002</v>
      </c>
      <c r="G89" s="3">
        <f t="shared" si="1"/>
        <v>14871.780000000002</v>
      </c>
    </row>
    <row r="90" spans="1:7">
      <c r="A90" s="25">
        <v>60048</v>
      </c>
      <c r="B90" s="25" t="s">
        <v>204</v>
      </c>
      <c r="C90" s="25" t="s">
        <v>294</v>
      </c>
      <c r="D90" s="25">
        <v>100</v>
      </c>
      <c r="E90" s="25" t="s">
        <v>363</v>
      </c>
      <c r="F90" s="3">
        <v>1885113.0000000002</v>
      </c>
      <c r="G90" s="3">
        <f t="shared" si="1"/>
        <v>18851.13</v>
      </c>
    </row>
    <row r="91" spans="1:7">
      <c r="A91" s="25">
        <v>60049</v>
      </c>
      <c r="B91" s="25" t="s">
        <v>204</v>
      </c>
      <c r="C91" s="25" t="s">
        <v>295</v>
      </c>
      <c r="D91" s="25">
        <v>100</v>
      </c>
      <c r="E91" s="25" t="s">
        <v>363</v>
      </c>
      <c r="F91" s="3">
        <v>3141855.0000000005</v>
      </c>
      <c r="G91" s="3">
        <f t="shared" si="1"/>
        <v>31418.550000000003</v>
      </c>
    </row>
    <row r="92" spans="1:7">
      <c r="A92" s="25">
        <v>60050</v>
      </c>
      <c r="B92" s="25" t="s">
        <v>204</v>
      </c>
      <c r="C92" s="25" t="s">
        <v>296</v>
      </c>
      <c r="D92" s="25">
        <v>100</v>
      </c>
      <c r="E92" s="25" t="s">
        <v>363</v>
      </c>
      <c r="F92" s="3">
        <v>1885113.0000000002</v>
      </c>
      <c r="G92" s="3">
        <f t="shared" si="1"/>
        <v>18851.13</v>
      </c>
    </row>
    <row r="93" spans="1:7">
      <c r="A93" s="25">
        <v>60051</v>
      </c>
      <c r="B93" s="25" t="s">
        <v>204</v>
      </c>
      <c r="C93" s="25" t="s">
        <v>297</v>
      </c>
      <c r="D93" s="25">
        <v>100</v>
      </c>
      <c r="E93" s="25" t="s">
        <v>363</v>
      </c>
      <c r="F93" s="3">
        <v>3141855.0000000005</v>
      </c>
      <c r="G93" s="3">
        <f t="shared" si="1"/>
        <v>31418.550000000003</v>
      </c>
    </row>
    <row r="94" spans="1:7">
      <c r="A94" s="25">
        <v>60060</v>
      </c>
      <c r="B94" s="25" t="s">
        <v>204</v>
      </c>
      <c r="C94" s="25" t="s">
        <v>298</v>
      </c>
      <c r="D94" s="25">
        <v>100</v>
      </c>
      <c r="E94" s="25" t="s">
        <v>363</v>
      </c>
      <c r="F94" s="3">
        <v>1885113.0000000002</v>
      </c>
      <c r="G94" s="3">
        <f t="shared" si="1"/>
        <v>18851.13</v>
      </c>
    </row>
    <row r="95" spans="1:7">
      <c r="A95" s="25">
        <v>60061</v>
      </c>
      <c r="B95" s="25" t="s">
        <v>204</v>
      </c>
      <c r="C95" s="25" t="s">
        <v>299</v>
      </c>
      <c r="D95" s="25">
        <v>100</v>
      </c>
      <c r="E95" s="25" t="s">
        <v>360</v>
      </c>
      <c r="F95" s="3">
        <v>2817178.89</v>
      </c>
      <c r="G95" s="3">
        <f t="shared" si="1"/>
        <v>28171.7889</v>
      </c>
    </row>
    <row r="96" spans="1:7">
      <c r="A96" s="25">
        <v>60063</v>
      </c>
      <c r="B96" s="25" t="s">
        <v>204</v>
      </c>
      <c r="C96" s="25" t="s">
        <v>300</v>
      </c>
      <c r="D96" s="25">
        <v>144</v>
      </c>
      <c r="E96" s="25" t="s">
        <v>355</v>
      </c>
      <c r="F96" s="3">
        <v>1788449.7600000002</v>
      </c>
      <c r="G96" s="3">
        <f t="shared" si="1"/>
        <v>12419.79</v>
      </c>
    </row>
    <row r="97" spans="1:7">
      <c r="A97" s="25">
        <v>60078</v>
      </c>
      <c r="B97" s="25" t="s">
        <v>204</v>
      </c>
      <c r="C97" s="25" t="s">
        <v>301</v>
      </c>
      <c r="D97" s="25">
        <v>100</v>
      </c>
      <c r="E97" s="25" t="s">
        <v>363</v>
      </c>
      <c r="F97" s="3">
        <v>3141855.0000000005</v>
      </c>
      <c r="G97" s="3">
        <f t="shared" si="1"/>
        <v>31418.550000000003</v>
      </c>
    </row>
    <row r="98" spans="1:7">
      <c r="A98" s="25">
        <v>60081</v>
      </c>
      <c r="B98" s="25" t="s">
        <v>204</v>
      </c>
      <c r="C98" s="25" t="s">
        <v>302</v>
      </c>
      <c r="D98" s="25">
        <v>100</v>
      </c>
      <c r="E98" s="25" t="s">
        <v>364</v>
      </c>
      <c r="F98" s="3">
        <v>1214895</v>
      </c>
      <c r="G98" s="3">
        <f t="shared" si="1"/>
        <v>12148.95</v>
      </c>
    </row>
    <row r="99" spans="1:7">
      <c r="A99" s="25">
        <v>60098</v>
      </c>
      <c r="B99" s="25" t="s">
        <v>204</v>
      </c>
      <c r="C99" s="25" t="s">
        <v>303</v>
      </c>
      <c r="D99" s="25">
        <v>100</v>
      </c>
      <c r="E99" s="25" t="s">
        <v>360</v>
      </c>
      <c r="F99" s="3">
        <v>1487178.0000000002</v>
      </c>
      <c r="G99" s="3">
        <f t="shared" si="1"/>
        <v>14871.780000000002</v>
      </c>
    </row>
    <row r="100" spans="1:7">
      <c r="A100" s="25">
        <v>60112</v>
      </c>
      <c r="B100" s="25" t="s">
        <v>204</v>
      </c>
      <c r="C100" s="25" t="s">
        <v>304</v>
      </c>
      <c r="D100" s="25">
        <v>100</v>
      </c>
      <c r="E100" s="25" t="s">
        <v>360</v>
      </c>
      <c r="F100" s="3">
        <v>2817178.89</v>
      </c>
      <c r="G100" s="3">
        <f t="shared" si="1"/>
        <v>28171.7889</v>
      </c>
    </row>
    <row r="101" spans="1:7">
      <c r="A101" s="25">
        <v>60113</v>
      </c>
      <c r="B101" s="25" t="s">
        <v>204</v>
      </c>
      <c r="C101" s="25" t="s">
        <v>305</v>
      </c>
      <c r="D101" s="25">
        <v>100</v>
      </c>
      <c r="E101" s="25" t="s">
        <v>360</v>
      </c>
      <c r="F101" s="3">
        <v>2817178.89</v>
      </c>
      <c r="G101" s="3">
        <f t="shared" si="1"/>
        <v>28171.7889</v>
      </c>
    </row>
    <row r="102" spans="1:7">
      <c r="A102" s="25">
        <v>60115</v>
      </c>
      <c r="B102" s="25" t="s">
        <v>204</v>
      </c>
      <c r="C102" s="25" t="s">
        <v>306</v>
      </c>
      <c r="D102" s="25">
        <v>100</v>
      </c>
      <c r="E102" s="25" t="s">
        <v>360</v>
      </c>
      <c r="F102" s="3">
        <v>1885113.0000000002</v>
      </c>
      <c r="G102" s="3">
        <f t="shared" si="1"/>
        <v>18851.13</v>
      </c>
    </row>
    <row r="103" spans="1:7">
      <c r="A103" s="25">
        <v>60116</v>
      </c>
      <c r="B103" s="25" t="s">
        <v>204</v>
      </c>
      <c r="C103" s="25" t="s">
        <v>307</v>
      </c>
      <c r="D103" s="25">
        <v>100</v>
      </c>
      <c r="E103" s="25" t="s">
        <v>360</v>
      </c>
      <c r="F103" s="3">
        <v>1885113.0000000002</v>
      </c>
      <c r="G103" s="3">
        <f t="shared" si="1"/>
        <v>18851.13</v>
      </c>
    </row>
    <row r="104" spans="1:7">
      <c r="A104" s="25">
        <v>60009</v>
      </c>
      <c r="B104" s="25" t="s">
        <v>205</v>
      </c>
      <c r="C104" s="25" t="s">
        <v>308</v>
      </c>
      <c r="D104" s="25">
        <v>48</v>
      </c>
      <c r="E104" s="25" t="s">
        <v>360</v>
      </c>
      <c r="F104" s="3">
        <v>965177.85600000015</v>
      </c>
      <c r="G104" s="3">
        <f t="shared" si="1"/>
        <v>20107.872000000003</v>
      </c>
    </row>
    <row r="105" spans="1:7">
      <c r="A105" s="25">
        <v>60010</v>
      </c>
      <c r="B105" s="25" t="s">
        <v>205</v>
      </c>
      <c r="C105" s="25" t="s">
        <v>309</v>
      </c>
      <c r="D105" s="25">
        <v>48</v>
      </c>
      <c r="E105" s="25" t="s">
        <v>360</v>
      </c>
      <c r="F105" s="3">
        <v>1095879.024</v>
      </c>
      <c r="G105" s="3">
        <f t="shared" si="1"/>
        <v>22830.812999999998</v>
      </c>
    </row>
    <row r="106" spans="1:7">
      <c r="A106" s="25">
        <v>60028</v>
      </c>
      <c r="B106" s="25" t="s">
        <v>205</v>
      </c>
      <c r="C106" s="25" t="s">
        <v>310</v>
      </c>
      <c r="D106" s="25">
        <v>24</v>
      </c>
      <c r="E106" s="25" t="s">
        <v>360</v>
      </c>
      <c r="F106" s="3">
        <v>741479.37840000016</v>
      </c>
      <c r="G106" s="3">
        <f t="shared" si="1"/>
        <v>30894.974100000007</v>
      </c>
    </row>
    <row r="107" spans="1:7">
      <c r="A107" s="25">
        <v>60029</v>
      </c>
      <c r="B107" s="25" t="s">
        <v>205</v>
      </c>
      <c r="C107" s="25" t="s">
        <v>311</v>
      </c>
      <c r="D107" s="25">
        <v>24</v>
      </c>
      <c r="E107" s="25" t="s">
        <v>360</v>
      </c>
      <c r="F107" s="3">
        <v>821910.86640000006</v>
      </c>
      <c r="G107" s="3">
        <f t="shared" si="1"/>
        <v>34246.286100000005</v>
      </c>
    </row>
    <row r="108" spans="1:7">
      <c r="A108" s="25">
        <v>60035</v>
      </c>
      <c r="B108" s="25" t="s">
        <v>205</v>
      </c>
      <c r="C108" s="25" t="s">
        <v>312</v>
      </c>
      <c r="D108" s="25">
        <v>48</v>
      </c>
      <c r="E108" s="25" t="s">
        <v>360</v>
      </c>
      <c r="F108" s="3">
        <v>965177.85600000015</v>
      </c>
      <c r="G108" s="3">
        <f t="shared" si="1"/>
        <v>20107.872000000003</v>
      </c>
    </row>
    <row r="109" spans="1:7">
      <c r="A109" s="25">
        <v>60038</v>
      </c>
      <c r="B109" s="25" t="s">
        <v>205</v>
      </c>
      <c r="C109" s="25" t="s">
        <v>313</v>
      </c>
      <c r="D109" s="25">
        <v>12</v>
      </c>
      <c r="E109" s="25" t="s">
        <v>360</v>
      </c>
      <c r="F109" s="3">
        <v>684925.18920000002</v>
      </c>
      <c r="G109" s="3">
        <f t="shared" si="1"/>
        <v>57077.099099999999</v>
      </c>
    </row>
    <row r="110" spans="1:7">
      <c r="A110" s="25">
        <v>60039</v>
      </c>
      <c r="B110" s="25" t="s">
        <v>205</v>
      </c>
      <c r="C110" s="25" t="s">
        <v>314</v>
      </c>
      <c r="D110" s="25">
        <v>12</v>
      </c>
      <c r="E110" s="25" t="s">
        <v>360</v>
      </c>
      <c r="F110" s="3">
        <v>730167.90120000008</v>
      </c>
      <c r="G110" s="3">
        <f t="shared" si="1"/>
        <v>60847.325100000009</v>
      </c>
    </row>
    <row r="111" spans="1:7">
      <c r="A111" s="25">
        <v>60040</v>
      </c>
      <c r="B111" s="25" t="s">
        <v>205</v>
      </c>
      <c r="C111" s="25" t="s">
        <v>315</v>
      </c>
      <c r="D111" s="25">
        <v>24</v>
      </c>
      <c r="E111" s="25" t="s">
        <v>360</v>
      </c>
      <c r="F111" s="3">
        <v>741479.37840000016</v>
      </c>
      <c r="G111" s="3">
        <f t="shared" si="1"/>
        <v>30894.974100000007</v>
      </c>
    </row>
    <row r="112" spans="1:7">
      <c r="A112" s="25">
        <v>60052</v>
      </c>
      <c r="B112" s="25" t="s">
        <v>205</v>
      </c>
      <c r="C112" s="25" t="s">
        <v>316</v>
      </c>
      <c r="D112" s="25">
        <v>24</v>
      </c>
      <c r="E112" s="25" t="s">
        <v>360</v>
      </c>
      <c r="F112" s="3">
        <v>331774.56000000006</v>
      </c>
      <c r="G112" s="3">
        <f t="shared" si="1"/>
        <v>13823.940000000002</v>
      </c>
    </row>
    <row r="113" spans="1:7">
      <c r="A113" s="25">
        <v>60057</v>
      </c>
      <c r="B113" s="25" t="s">
        <v>205</v>
      </c>
      <c r="C113" s="25" t="s">
        <v>317</v>
      </c>
      <c r="D113" s="25">
        <v>24</v>
      </c>
      <c r="E113" s="25" t="s">
        <v>360</v>
      </c>
      <c r="F113" s="3">
        <v>331774.56000000006</v>
      </c>
      <c r="G113" s="3">
        <f t="shared" si="1"/>
        <v>13823.940000000002</v>
      </c>
    </row>
    <row r="114" spans="1:7">
      <c r="A114" s="25">
        <v>60065</v>
      </c>
      <c r="B114" s="25" t="s">
        <v>205</v>
      </c>
      <c r="C114" s="25" t="s">
        <v>318</v>
      </c>
      <c r="D114" s="25">
        <v>24</v>
      </c>
      <c r="E114" s="25" t="s">
        <v>360</v>
      </c>
      <c r="F114" s="3">
        <v>331774.56000000006</v>
      </c>
      <c r="G114" s="3">
        <f t="shared" si="1"/>
        <v>13823.940000000002</v>
      </c>
    </row>
    <row r="115" spans="1:7">
      <c r="A115" s="25">
        <v>60067</v>
      </c>
      <c r="B115" s="25" t="s">
        <v>205</v>
      </c>
      <c r="C115" s="25" t="s">
        <v>319</v>
      </c>
      <c r="D115" s="25">
        <v>48</v>
      </c>
      <c r="E115" s="25" t="s">
        <v>360</v>
      </c>
      <c r="F115" s="3">
        <v>1095879.024</v>
      </c>
      <c r="G115" s="3">
        <f t="shared" si="1"/>
        <v>22830.812999999998</v>
      </c>
    </row>
    <row r="116" spans="1:7">
      <c r="A116" s="25">
        <v>60070</v>
      </c>
      <c r="B116" s="25" t="s">
        <v>205</v>
      </c>
      <c r="C116" s="25" t="s">
        <v>320</v>
      </c>
      <c r="D116" s="26">
        <v>24</v>
      </c>
      <c r="E116" s="27" t="s">
        <v>360</v>
      </c>
      <c r="F116" s="3">
        <v>578114.64</v>
      </c>
      <c r="G116" s="3">
        <f t="shared" si="1"/>
        <v>24088.11</v>
      </c>
    </row>
    <row r="117" spans="1:7">
      <c r="A117" s="25">
        <v>60071</v>
      </c>
      <c r="B117" s="25" t="s">
        <v>205</v>
      </c>
      <c r="C117" s="25" t="s">
        <v>321</v>
      </c>
      <c r="D117" s="25">
        <v>24</v>
      </c>
      <c r="E117" s="25" t="s">
        <v>360</v>
      </c>
      <c r="F117" s="3">
        <v>482588.92800000007</v>
      </c>
      <c r="G117" s="3">
        <f t="shared" si="1"/>
        <v>20107.872000000003</v>
      </c>
    </row>
    <row r="118" spans="1:7">
      <c r="A118" s="25">
        <v>60072</v>
      </c>
      <c r="B118" s="25" t="s">
        <v>205</v>
      </c>
      <c r="C118" s="25" t="s">
        <v>322</v>
      </c>
      <c r="D118" s="25">
        <v>48</v>
      </c>
      <c r="E118" s="25" t="s">
        <v>360</v>
      </c>
      <c r="F118" s="3">
        <v>965177.85600000015</v>
      </c>
      <c r="G118" s="3">
        <f t="shared" si="1"/>
        <v>20107.872000000003</v>
      </c>
    </row>
    <row r="119" spans="1:7">
      <c r="A119" s="25">
        <v>60075</v>
      </c>
      <c r="B119" s="25" t="s">
        <v>205</v>
      </c>
      <c r="C119" s="25" t="s">
        <v>323</v>
      </c>
      <c r="D119" s="25">
        <v>60</v>
      </c>
      <c r="E119" s="25" t="s">
        <v>358</v>
      </c>
      <c r="F119" s="3">
        <v>452413.80000000005</v>
      </c>
      <c r="G119" s="3">
        <f t="shared" si="1"/>
        <v>7540.2300000000005</v>
      </c>
    </row>
    <row r="120" spans="1:7">
      <c r="A120" s="25">
        <v>60083</v>
      </c>
      <c r="B120" s="25" t="s">
        <v>205</v>
      </c>
      <c r="C120" s="25" t="s">
        <v>324</v>
      </c>
      <c r="D120" s="25">
        <v>48</v>
      </c>
      <c r="E120" s="25" t="s">
        <v>362</v>
      </c>
      <c r="F120" s="3">
        <v>618313.8672000001</v>
      </c>
      <c r="G120" s="3">
        <f t="shared" si="1"/>
        <v>12881.538900000001</v>
      </c>
    </row>
    <row r="121" spans="1:7">
      <c r="A121" s="25">
        <v>60084</v>
      </c>
      <c r="B121" s="25" t="s">
        <v>205</v>
      </c>
      <c r="C121" s="25" t="s">
        <v>325</v>
      </c>
      <c r="D121" s="25">
        <v>48</v>
      </c>
      <c r="E121" s="25" t="s">
        <v>360</v>
      </c>
      <c r="F121" s="3">
        <v>1095879.024</v>
      </c>
      <c r="G121" s="3">
        <f t="shared" si="1"/>
        <v>22830.812999999998</v>
      </c>
    </row>
    <row r="122" spans="1:7">
      <c r="A122" s="25">
        <v>60091</v>
      </c>
      <c r="B122" s="25" t="s">
        <v>205</v>
      </c>
      <c r="C122" s="25" t="s">
        <v>326</v>
      </c>
      <c r="D122" s="25">
        <v>24</v>
      </c>
      <c r="E122" s="25" t="s">
        <v>360</v>
      </c>
      <c r="F122" s="3">
        <v>821910.86640000006</v>
      </c>
      <c r="G122" s="3">
        <f t="shared" si="1"/>
        <v>34246.286100000005</v>
      </c>
    </row>
    <row r="123" spans="1:7">
      <c r="A123" s="25">
        <v>60092</v>
      </c>
      <c r="B123" s="25" t="s">
        <v>205</v>
      </c>
      <c r="C123" s="25" t="s">
        <v>327</v>
      </c>
      <c r="D123" s="25">
        <v>12</v>
      </c>
      <c r="E123" s="25" t="s">
        <v>360</v>
      </c>
      <c r="F123" s="3">
        <v>684925.18920000002</v>
      </c>
      <c r="G123" s="3">
        <f t="shared" si="1"/>
        <v>57077.099099999999</v>
      </c>
    </row>
    <row r="124" spans="1:7">
      <c r="A124" s="25">
        <v>60093</v>
      </c>
      <c r="B124" s="25" t="s">
        <v>205</v>
      </c>
      <c r="C124" s="25" t="s">
        <v>328</v>
      </c>
      <c r="D124" s="25">
        <v>24</v>
      </c>
      <c r="E124" s="25" t="s">
        <v>360</v>
      </c>
      <c r="F124" s="3">
        <v>821897.01360000006</v>
      </c>
      <c r="G124" s="3">
        <f t="shared" si="1"/>
        <v>34245.708900000005</v>
      </c>
    </row>
    <row r="125" spans="1:7">
      <c r="A125" s="25">
        <v>60094</v>
      </c>
      <c r="B125" s="25" t="s">
        <v>205</v>
      </c>
      <c r="C125" s="25" t="s">
        <v>329</v>
      </c>
      <c r="D125" s="25">
        <v>12</v>
      </c>
      <c r="E125" s="25" t="s">
        <v>360</v>
      </c>
      <c r="F125" s="3">
        <v>730167.90120000008</v>
      </c>
      <c r="G125" s="3">
        <f t="shared" si="1"/>
        <v>60847.325100000009</v>
      </c>
    </row>
    <row r="126" spans="1:7">
      <c r="A126" s="25">
        <v>60096</v>
      </c>
      <c r="B126" s="25" t="s">
        <v>205</v>
      </c>
      <c r="C126" s="25" t="s">
        <v>330</v>
      </c>
      <c r="D126" s="25">
        <v>12</v>
      </c>
      <c r="E126" s="25" t="s">
        <v>360</v>
      </c>
      <c r="F126" s="3">
        <v>1103415.48</v>
      </c>
      <c r="G126" s="3">
        <f t="shared" si="1"/>
        <v>91951.29</v>
      </c>
    </row>
    <row r="127" spans="1:7">
      <c r="A127" s="25">
        <v>60104</v>
      </c>
      <c r="B127" s="25" t="s">
        <v>205</v>
      </c>
      <c r="C127" s="25" t="s">
        <v>331</v>
      </c>
      <c r="D127" s="25">
        <v>12</v>
      </c>
      <c r="E127" s="25" t="s">
        <v>365</v>
      </c>
      <c r="F127" s="3">
        <v>547944.84000000008</v>
      </c>
      <c r="G127" s="3">
        <f t="shared" si="1"/>
        <v>45662.070000000007</v>
      </c>
    </row>
    <row r="128" spans="1:7">
      <c r="A128" s="25">
        <v>60105</v>
      </c>
      <c r="B128" s="25" t="s">
        <v>205</v>
      </c>
      <c r="C128" s="25" t="s">
        <v>332</v>
      </c>
      <c r="D128" s="25">
        <v>144</v>
      </c>
      <c r="E128" s="25" t="s">
        <v>366</v>
      </c>
      <c r="F128" s="3">
        <v>1161239.1984000001</v>
      </c>
      <c r="G128" s="3">
        <f t="shared" si="1"/>
        <v>8064.1611000000012</v>
      </c>
    </row>
    <row r="129" spans="1:7">
      <c r="A129" s="25">
        <v>60110</v>
      </c>
      <c r="B129" s="25" t="s">
        <v>205</v>
      </c>
      <c r="C129" s="25" t="s">
        <v>333</v>
      </c>
      <c r="D129" s="25">
        <v>12</v>
      </c>
      <c r="E129" s="25" t="s">
        <v>360</v>
      </c>
      <c r="F129" s="3">
        <v>634658.17320000008</v>
      </c>
      <c r="G129" s="3">
        <f t="shared" si="1"/>
        <v>52888.181100000009</v>
      </c>
    </row>
    <row r="130" spans="1:7">
      <c r="A130" s="25">
        <v>60054</v>
      </c>
      <c r="B130" s="25" t="s">
        <v>206</v>
      </c>
      <c r="C130" s="25" t="s">
        <v>334</v>
      </c>
      <c r="D130" s="25">
        <v>144</v>
      </c>
      <c r="E130" s="25" t="s">
        <v>354</v>
      </c>
      <c r="F130" s="3">
        <v>2488349.16</v>
      </c>
      <c r="G130" s="3">
        <f t="shared" si="1"/>
        <v>17280.202499999999</v>
      </c>
    </row>
    <row r="131" spans="1:7">
      <c r="A131" s="25">
        <v>60055</v>
      </c>
      <c r="B131" s="25" t="s">
        <v>206</v>
      </c>
      <c r="C131" s="25" t="s">
        <v>335</v>
      </c>
      <c r="D131" s="25">
        <v>48</v>
      </c>
      <c r="E131" s="25" t="s">
        <v>360</v>
      </c>
      <c r="F131" s="3">
        <v>2835188.64</v>
      </c>
      <c r="G131" s="3">
        <f t="shared" si="1"/>
        <v>59066.43</v>
      </c>
    </row>
    <row r="132" spans="1:7">
      <c r="A132" s="25">
        <v>60056</v>
      </c>
      <c r="B132" s="25" t="s">
        <v>206</v>
      </c>
      <c r="C132" s="25" t="s">
        <v>336</v>
      </c>
      <c r="D132" s="25">
        <v>24</v>
      </c>
      <c r="E132" s="25" t="s">
        <v>360</v>
      </c>
      <c r="F132" s="3">
        <v>2503440.7200000002</v>
      </c>
      <c r="G132" s="3">
        <f t="shared" si="1"/>
        <v>104310.03000000001</v>
      </c>
    </row>
    <row r="133" spans="1:7">
      <c r="A133" s="25">
        <v>60068</v>
      </c>
      <c r="B133" s="25" t="s">
        <v>206</v>
      </c>
      <c r="C133" s="25" t="s">
        <v>337</v>
      </c>
      <c r="D133" s="25">
        <v>144</v>
      </c>
      <c r="E133" s="25" t="s">
        <v>366</v>
      </c>
      <c r="F133" s="3">
        <v>2473268.2560000005</v>
      </c>
      <c r="G133" s="3">
        <f t="shared" ref="G133:G149" si="2">F133/D133</f>
        <v>17175.474000000002</v>
      </c>
    </row>
    <row r="134" spans="1:7">
      <c r="A134" s="25">
        <v>60082</v>
      </c>
      <c r="B134" s="25" t="s">
        <v>206</v>
      </c>
      <c r="C134" s="25" t="s">
        <v>338</v>
      </c>
      <c r="D134" s="25">
        <v>144</v>
      </c>
      <c r="E134" s="25" t="s">
        <v>366</v>
      </c>
      <c r="F134" s="3">
        <v>2488349.16</v>
      </c>
      <c r="G134" s="3">
        <f t="shared" si="2"/>
        <v>17280.202499999999</v>
      </c>
    </row>
    <row r="135" spans="1:7">
      <c r="A135" s="25">
        <v>60086</v>
      </c>
      <c r="B135" s="25" t="s">
        <v>206</v>
      </c>
      <c r="C135" s="25" t="s">
        <v>339</v>
      </c>
      <c r="D135" s="25">
        <v>144</v>
      </c>
      <c r="E135" s="25" t="s">
        <v>366</v>
      </c>
      <c r="F135" s="3">
        <v>904854.24000000011</v>
      </c>
      <c r="G135" s="3">
        <f t="shared" si="2"/>
        <v>6283.7100000000009</v>
      </c>
    </row>
    <row r="136" spans="1:7">
      <c r="A136" s="25">
        <v>60090</v>
      </c>
      <c r="B136" s="25" t="s">
        <v>206</v>
      </c>
      <c r="C136" s="25" t="s">
        <v>340</v>
      </c>
      <c r="D136" s="25">
        <v>72</v>
      </c>
      <c r="E136" s="25" t="s">
        <v>360</v>
      </c>
      <c r="F136" s="3">
        <v>1131067.8</v>
      </c>
      <c r="G136" s="3">
        <f t="shared" si="2"/>
        <v>15709.275000000001</v>
      </c>
    </row>
    <row r="137" spans="1:7">
      <c r="A137" s="25">
        <v>60020</v>
      </c>
      <c r="B137" s="25" t="s">
        <v>207</v>
      </c>
      <c r="C137" s="25" t="s">
        <v>341</v>
      </c>
      <c r="D137" s="25">
        <v>240</v>
      </c>
      <c r="E137" s="25" t="s">
        <v>360</v>
      </c>
      <c r="F137" s="3">
        <v>3116720.16</v>
      </c>
      <c r="G137" s="3">
        <f t="shared" si="2"/>
        <v>12986.334000000001</v>
      </c>
    </row>
    <row r="138" spans="1:7">
      <c r="A138" s="25">
        <v>60021</v>
      </c>
      <c r="B138" s="25" t="s">
        <v>207</v>
      </c>
      <c r="C138" s="25" t="s">
        <v>342</v>
      </c>
      <c r="D138" s="25">
        <v>120</v>
      </c>
      <c r="E138" s="25" t="s">
        <v>360</v>
      </c>
      <c r="F138" s="3">
        <v>2588888.52</v>
      </c>
      <c r="G138" s="3">
        <f t="shared" si="2"/>
        <v>21574.071</v>
      </c>
    </row>
    <row r="139" spans="1:7">
      <c r="A139" s="25">
        <v>60022</v>
      </c>
      <c r="B139" s="25" t="s">
        <v>207</v>
      </c>
      <c r="C139" s="25" t="s">
        <v>343</v>
      </c>
      <c r="D139" s="25">
        <v>288</v>
      </c>
      <c r="E139" s="25" t="s">
        <v>364</v>
      </c>
      <c r="F139" s="3">
        <v>2262135.6</v>
      </c>
      <c r="G139" s="3">
        <f t="shared" si="2"/>
        <v>7854.6375000000007</v>
      </c>
    </row>
    <row r="140" spans="1:7">
      <c r="A140" s="25">
        <v>60023</v>
      </c>
      <c r="B140" s="25" t="s">
        <v>207</v>
      </c>
      <c r="C140" s="25" t="s">
        <v>344</v>
      </c>
      <c r="D140" s="25">
        <v>144</v>
      </c>
      <c r="E140" s="25" t="s">
        <v>364</v>
      </c>
      <c r="F140" s="3">
        <v>2081164.7520000001</v>
      </c>
      <c r="G140" s="3">
        <f t="shared" si="2"/>
        <v>14452.533000000001</v>
      </c>
    </row>
    <row r="141" spans="1:7">
      <c r="A141" s="25">
        <v>60025</v>
      </c>
      <c r="B141" s="25" t="s">
        <v>207</v>
      </c>
      <c r="C141" s="25" t="s">
        <v>345</v>
      </c>
      <c r="D141" s="25">
        <v>240</v>
      </c>
      <c r="E141" s="25" t="s">
        <v>360</v>
      </c>
      <c r="F141" s="3">
        <v>3317798.8800000004</v>
      </c>
      <c r="G141" s="3">
        <f t="shared" si="2"/>
        <v>13824.162000000002</v>
      </c>
    </row>
    <row r="142" spans="1:7">
      <c r="A142" s="25">
        <v>60027</v>
      </c>
      <c r="B142" s="25" t="s">
        <v>207</v>
      </c>
      <c r="C142" s="25" t="s">
        <v>346</v>
      </c>
      <c r="D142" s="25">
        <v>120</v>
      </c>
      <c r="E142" s="25" t="s">
        <v>360</v>
      </c>
      <c r="F142" s="3">
        <v>3016180.8000000003</v>
      </c>
      <c r="G142" s="3">
        <f t="shared" si="2"/>
        <v>25134.840000000004</v>
      </c>
    </row>
    <row r="143" spans="1:7">
      <c r="A143" s="25">
        <v>60031</v>
      </c>
      <c r="B143" s="25" t="s">
        <v>207</v>
      </c>
      <c r="C143" s="25" t="s">
        <v>347</v>
      </c>
      <c r="D143" s="25">
        <v>240</v>
      </c>
      <c r="E143" s="25" t="s">
        <v>360</v>
      </c>
      <c r="F143" s="3">
        <v>4021574.4000000004</v>
      </c>
      <c r="G143" s="3">
        <f t="shared" si="2"/>
        <v>16756.560000000001</v>
      </c>
    </row>
    <row r="144" spans="1:7">
      <c r="A144" s="25">
        <v>60053</v>
      </c>
      <c r="B144" s="25" t="s">
        <v>207</v>
      </c>
      <c r="C144" s="25" t="s">
        <v>348</v>
      </c>
      <c r="D144" s="25">
        <v>72</v>
      </c>
      <c r="E144" s="25" t="s">
        <v>360</v>
      </c>
      <c r="F144" s="3">
        <v>814368.81599999999</v>
      </c>
      <c r="G144" s="3">
        <f t="shared" si="2"/>
        <v>11310.678</v>
      </c>
    </row>
    <row r="145" spans="1:7">
      <c r="A145" s="25">
        <v>60079</v>
      </c>
      <c r="B145" s="25" t="s">
        <v>207</v>
      </c>
      <c r="C145" s="25" t="s">
        <v>349</v>
      </c>
      <c r="D145" s="25">
        <v>60</v>
      </c>
      <c r="E145" s="25" t="s">
        <v>360</v>
      </c>
      <c r="F145" s="3">
        <v>1508090.4000000001</v>
      </c>
      <c r="G145" s="3">
        <f t="shared" si="2"/>
        <v>25134.840000000004</v>
      </c>
    </row>
    <row r="146" spans="1:7">
      <c r="A146" s="25">
        <v>60089</v>
      </c>
      <c r="B146" s="25" t="s">
        <v>207</v>
      </c>
      <c r="C146" s="25" t="s">
        <v>350</v>
      </c>
      <c r="D146" s="25">
        <v>144</v>
      </c>
      <c r="E146" s="25" t="s">
        <v>360</v>
      </c>
      <c r="F146" s="3">
        <v>4524271.2</v>
      </c>
      <c r="G146" s="3">
        <f t="shared" si="2"/>
        <v>31418.550000000003</v>
      </c>
    </row>
    <row r="147" spans="1:7">
      <c r="A147" s="25">
        <v>60106</v>
      </c>
      <c r="B147" s="25" t="s">
        <v>205</v>
      </c>
      <c r="C147" s="25" t="s">
        <v>351</v>
      </c>
      <c r="D147" s="25">
        <v>24</v>
      </c>
      <c r="E147" s="25" t="s">
        <v>362</v>
      </c>
      <c r="F147" s="3">
        <v>223700.07600000006</v>
      </c>
      <c r="G147" s="3">
        <f t="shared" si="2"/>
        <v>9320.8365000000031</v>
      </c>
    </row>
    <row r="148" spans="1:7">
      <c r="A148" s="25">
        <v>60107</v>
      </c>
      <c r="B148" s="25" t="s">
        <v>205</v>
      </c>
      <c r="C148" s="25" t="s">
        <v>352</v>
      </c>
      <c r="D148" s="25">
        <v>24</v>
      </c>
      <c r="E148" s="25" t="s">
        <v>362</v>
      </c>
      <c r="F148" s="3">
        <v>223700.07600000006</v>
      </c>
      <c r="G148" s="3">
        <f t="shared" si="2"/>
        <v>9320.8365000000031</v>
      </c>
    </row>
    <row r="149" spans="1:7">
      <c r="A149" s="25">
        <v>60108</v>
      </c>
      <c r="B149" s="25" t="s">
        <v>205</v>
      </c>
      <c r="C149" s="25" t="s">
        <v>353</v>
      </c>
      <c r="D149" s="25">
        <v>24</v>
      </c>
      <c r="E149" s="25" t="s">
        <v>362</v>
      </c>
      <c r="F149" s="3">
        <v>223700.07600000006</v>
      </c>
      <c r="G149" s="3">
        <f t="shared" si="2"/>
        <v>9320.8365000000031</v>
      </c>
    </row>
  </sheetData>
  <autoFilter ref="A3:G3" xr:uid="{F9A51814-B209-4CEF-AF20-B062D63632E1}"/>
  <conditionalFormatting sqref="A4:A149">
    <cfRule type="duplicateValues" dxfId="127" priority="534"/>
    <cfRule type="duplicateValues" dxfId="126" priority="53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B7A8-DBE3-4A8A-930D-6B4AEFB2741D}">
  <sheetPr codeName="Sheet3">
    <tabColor rgb="FFFF0000"/>
  </sheetPr>
  <dimension ref="A3:E5"/>
  <sheetViews>
    <sheetView workbookViewId="0">
      <selection activeCell="B5" sqref="B5"/>
    </sheetView>
  </sheetViews>
  <sheetFormatPr defaultRowHeight="15"/>
  <cols>
    <col min="2" max="2" width="64.85546875" bestFit="1" customWidth="1"/>
  </cols>
  <sheetData>
    <row r="3" spans="1:5">
      <c r="A3">
        <v>1</v>
      </c>
      <c r="B3" t="s">
        <v>9</v>
      </c>
      <c r="D3">
        <v>1</v>
      </c>
      <c r="E3" t="s">
        <v>159</v>
      </c>
    </row>
    <row r="4" spans="1:5">
      <c r="A4">
        <v>2</v>
      </c>
      <c r="B4" t="s">
        <v>10</v>
      </c>
      <c r="D4">
        <v>2</v>
      </c>
      <c r="E4" t="s">
        <v>160</v>
      </c>
    </row>
    <row r="5" spans="1:5">
      <c r="A5">
        <v>3</v>
      </c>
      <c r="B5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4C33-9341-4B2D-BCFB-BB0409EAE817}">
  <sheetPr codeName="Sheet5">
    <tabColor rgb="FFFFFF00"/>
  </sheetPr>
  <dimension ref="A3:E909"/>
  <sheetViews>
    <sheetView topLeftCell="A869" workbookViewId="0">
      <selection activeCell="C882" sqref="C4:C903"/>
    </sheetView>
  </sheetViews>
  <sheetFormatPr defaultRowHeight="15"/>
  <cols>
    <col min="1" max="1" width="20.28515625" bestFit="1" customWidth="1"/>
    <col min="2" max="2" width="11.5703125" bestFit="1" customWidth="1"/>
    <col min="3" max="3" width="21.28515625" bestFit="1" customWidth="1"/>
    <col min="4" max="4" width="9.85546875" bestFit="1" customWidth="1"/>
    <col min="5" max="5" width="26.140625" bestFit="1" customWidth="1"/>
    <col min="6" max="6" width="20.7109375" bestFit="1" customWidth="1"/>
    <col min="7" max="7" width="10.7109375" bestFit="1" customWidth="1"/>
    <col min="8" max="10" width="7" bestFit="1" customWidth="1"/>
    <col min="11" max="24" width="8" bestFit="1" customWidth="1"/>
    <col min="25" max="30" width="18.42578125" bestFit="1" customWidth="1"/>
    <col min="31" max="31" width="18.140625" bestFit="1" customWidth="1"/>
    <col min="32" max="45" width="18.42578125" bestFit="1" customWidth="1"/>
    <col min="46" max="49" width="11.5703125" bestFit="1" customWidth="1"/>
    <col min="50" max="50" width="6.7109375" bestFit="1" customWidth="1"/>
    <col min="51" max="51" width="7" bestFit="1" customWidth="1"/>
    <col min="52" max="52" width="6.7109375" bestFit="1" customWidth="1"/>
    <col min="53" max="53" width="10.7109375" bestFit="1" customWidth="1"/>
  </cols>
  <sheetData>
    <row r="3" spans="1:5">
      <c r="A3" s="15" t="s">
        <v>29</v>
      </c>
      <c r="B3" s="15" t="s">
        <v>12</v>
      </c>
      <c r="C3" s="15" t="s">
        <v>0</v>
      </c>
      <c r="D3" s="15" t="s">
        <v>4</v>
      </c>
      <c r="E3" t="s">
        <v>149</v>
      </c>
    </row>
    <row r="4" spans="1:5">
      <c r="A4" t="s">
        <v>2087</v>
      </c>
      <c r="B4" t="s">
        <v>186</v>
      </c>
      <c r="C4">
        <v>3300965</v>
      </c>
      <c r="D4">
        <v>576</v>
      </c>
      <c r="E4" s="129">
        <v>1</v>
      </c>
    </row>
    <row r="5" spans="1:5">
      <c r="A5" t="s">
        <v>2088</v>
      </c>
      <c r="B5" t="s">
        <v>186</v>
      </c>
      <c r="C5">
        <v>3300964</v>
      </c>
      <c r="D5">
        <v>576</v>
      </c>
      <c r="E5" s="129">
        <v>1</v>
      </c>
    </row>
    <row r="6" spans="1:5">
      <c r="A6" t="s">
        <v>2089</v>
      </c>
      <c r="B6" t="s">
        <v>395</v>
      </c>
      <c r="C6">
        <v>3239831</v>
      </c>
      <c r="D6">
        <v>144</v>
      </c>
      <c r="E6" s="129">
        <v>1</v>
      </c>
    </row>
    <row r="7" spans="1:5">
      <c r="A7" t="s">
        <v>2089</v>
      </c>
      <c r="B7" t="s">
        <v>395</v>
      </c>
      <c r="C7">
        <v>3120730</v>
      </c>
      <c r="D7">
        <v>144</v>
      </c>
      <c r="E7" s="129">
        <v>2</v>
      </c>
    </row>
    <row r="8" spans="1:5">
      <c r="A8" t="s">
        <v>2089</v>
      </c>
      <c r="B8" t="s">
        <v>395</v>
      </c>
      <c r="C8">
        <v>3090609</v>
      </c>
      <c r="D8">
        <v>144</v>
      </c>
      <c r="E8" s="129">
        <v>3</v>
      </c>
    </row>
    <row r="9" spans="1:5">
      <c r="A9" t="s">
        <v>2090</v>
      </c>
      <c r="B9" t="s">
        <v>186</v>
      </c>
      <c r="C9">
        <v>8021803</v>
      </c>
      <c r="D9">
        <v>576</v>
      </c>
      <c r="E9" s="129">
        <v>1</v>
      </c>
    </row>
    <row r="10" spans="1:5">
      <c r="A10" t="s">
        <v>2091</v>
      </c>
      <c r="B10" t="s">
        <v>186</v>
      </c>
      <c r="C10">
        <v>8021804</v>
      </c>
      <c r="D10">
        <v>576</v>
      </c>
      <c r="E10" s="129">
        <v>1</v>
      </c>
    </row>
    <row r="11" spans="1:5">
      <c r="A11" t="s">
        <v>2092</v>
      </c>
      <c r="B11" t="s">
        <v>186</v>
      </c>
      <c r="C11">
        <v>3301366</v>
      </c>
      <c r="D11">
        <v>72</v>
      </c>
      <c r="E11" s="129">
        <v>1</v>
      </c>
    </row>
    <row r="12" spans="1:5">
      <c r="A12" t="s">
        <v>2093</v>
      </c>
      <c r="B12" t="s">
        <v>186</v>
      </c>
      <c r="C12">
        <v>3193501</v>
      </c>
      <c r="D12">
        <v>144</v>
      </c>
      <c r="E12" s="129">
        <v>1</v>
      </c>
    </row>
    <row r="13" spans="1:5">
      <c r="A13" t="s">
        <v>2093</v>
      </c>
      <c r="B13" t="s">
        <v>186</v>
      </c>
      <c r="C13">
        <v>3337511</v>
      </c>
      <c r="D13">
        <v>144</v>
      </c>
      <c r="E13" s="129">
        <v>2</v>
      </c>
    </row>
    <row r="14" spans="1:5">
      <c r="A14" t="s">
        <v>2094</v>
      </c>
      <c r="B14" t="s">
        <v>186</v>
      </c>
      <c r="C14">
        <v>3193502</v>
      </c>
      <c r="D14">
        <v>144</v>
      </c>
      <c r="E14" s="129">
        <v>1</v>
      </c>
    </row>
    <row r="15" spans="1:5">
      <c r="A15" t="s">
        <v>2095</v>
      </c>
      <c r="B15" t="s">
        <v>186</v>
      </c>
      <c r="C15">
        <v>3166975</v>
      </c>
      <c r="D15">
        <v>144</v>
      </c>
      <c r="E15" s="129">
        <v>1</v>
      </c>
    </row>
    <row r="16" spans="1:5">
      <c r="A16" t="s">
        <v>2095</v>
      </c>
      <c r="B16" t="s">
        <v>186</v>
      </c>
      <c r="C16">
        <v>3331433</v>
      </c>
      <c r="D16">
        <v>144</v>
      </c>
      <c r="E16" s="129">
        <v>2</v>
      </c>
    </row>
    <row r="17" spans="1:5">
      <c r="A17" t="s">
        <v>2095</v>
      </c>
      <c r="B17" t="s">
        <v>186</v>
      </c>
      <c r="C17">
        <v>3119259</v>
      </c>
      <c r="D17">
        <v>144</v>
      </c>
      <c r="E17" s="129">
        <v>3</v>
      </c>
    </row>
    <row r="18" spans="1:5">
      <c r="A18" t="s">
        <v>2095</v>
      </c>
      <c r="B18" t="s">
        <v>186</v>
      </c>
      <c r="C18">
        <v>3238406</v>
      </c>
      <c r="D18">
        <v>144</v>
      </c>
      <c r="E18" s="129">
        <v>4</v>
      </c>
    </row>
    <row r="19" spans="1:5">
      <c r="A19" t="s">
        <v>2095</v>
      </c>
      <c r="B19" t="s">
        <v>186</v>
      </c>
      <c r="C19">
        <v>3224742</v>
      </c>
      <c r="D19">
        <v>144</v>
      </c>
      <c r="E19" s="129">
        <v>5</v>
      </c>
    </row>
    <row r="20" spans="1:5">
      <c r="A20" t="s">
        <v>2096</v>
      </c>
      <c r="B20" t="s">
        <v>186</v>
      </c>
      <c r="C20">
        <v>3166937</v>
      </c>
      <c r="D20">
        <v>144</v>
      </c>
      <c r="E20" s="129">
        <v>1</v>
      </c>
    </row>
    <row r="21" spans="1:5">
      <c r="A21" t="s">
        <v>2096</v>
      </c>
      <c r="B21" t="s">
        <v>186</v>
      </c>
      <c r="C21">
        <v>3148248</v>
      </c>
      <c r="D21">
        <v>144</v>
      </c>
      <c r="E21" s="129">
        <v>2</v>
      </c>
    </row>
    <row r="22" spans="1:5">
      <c r="A22" t="s">
        <v>2097</v>
      </c>
      <c r="B22" t="s">
        <v>186</v>
      </c>
      <c r="C22">
        <v>3170933</v>
      </c>
      <c r="D22">
        <v>144</v>
      </c>
      <c r="E22" s="129">
        <v>1</v>
      </c>
    </row>
    <row r="23" spans="1:5">
      <c r="A23" t="s">
        <v>2097</v>
      </c>
      <c r="B23" t="s">
        <v>186</v>
      </c>
      <c r="C23">
        <v>3147626</v>
      </c>
      <c r="D23">
        <v>144</v>
      </c>
      <c r="E23" s="129">
        <v>2</v>
      </c>
    </row>
    <row r="24" spans="1:5">
      <c r="A24" t="s">
        <v>2098</v>
      </c>
      <c r="B24" t="s">
        <v>186</v>
      </c>
      <c r="C24">
        <v>3171295</v>
      </c>
      <c r="D24">
        <v>144</v>
      </c>
      <c r="E24" s="129">
        <v>1</v>
      </c>
    </row>
    <row r="25" spans="1:5">
      <c r="A25" t="s">
        <v>2098</v>
      </c>
      <c r="B25" t="s">
        <v>186</v>
      </c>
      <c r="C25">
        <v>3166934</v>
      </c>
      <c r="D25">
        <v>144</v>
      </c>
      <c r="E25" s="129">
        <v>2</v>
      </c>
    </row>
    <row r="26" spans="1:5">
      <c r="A26" t="s">
        <v>2098</v>
      </c>
      <c r="B26" t="s">
        <v>186</v>
      </c>
      <c r="C26">
        <v>3119258</v>
      </c>
      <c r="D26">
        <v>144</v>
      </c>
      <c r="E26" s="129">
        <v>3</v>
      </c>
    </row>
    <row r="27" spans="1:5">
      <c r="A27" t="s">
        <v>2098</v>
      </c>
      <c r="B27" t="s">
        <v>186</v>
      </c>
      <c r="C27">
        <v>3331432</v>
      </c>
      <c r="D27">
        <v>144</v>
      </c>
      <c r="E27" s="129">
        <v>4</v>
      </c>
    </row>
    <row r="28" spans="1:5">
      <c r="A28" t="s">
        <v>2099</v>
      </c>
      <c r="B28" t="s">
        <v>395</v>
      </c>
      <c r="C28">
        <v>3297500</v>
      </c>
      <c r="D28">
        <v>72</v>
      </c>
      <c r="E28" s="129"/>
    </row>
    <row r="29" spans="1:5">
      <c r="A29" t="s">
        <v>2099</v>
      </c>
      <c r="B29" t="s">
        <v>395</v>
      </c>
      <c r="C29">
        <v>3239844</v>
      </c>
      <c r="D29">
        <v>72</v>
      </c>
      <c r="E29" s="129"/>
    </row>
    <row r="30" spans="1:5">
      <c r="A30" t="s">
        <v>2099</v>
      </c>
      <c r="B30" t="s">
        <v>395</v>
      </c>
      <c r="C30">
        <v>3120741</v>
      </c>
      <c r="D30">
        <v>72</v>
      </c>
      <c r="E30" s="129"/>
    </row>
    <row r="31" spans="1:5">
      <c r="A31" t="s">
        <v>2099</v>
      </c>
      <c r="B31" t="s">
        <v>395</v>
      </c>
      <c r="C31">
        <v>3052120</v>
      </c>
      <c r="D31">
        <v>72</v>
      </c>
      <c r="E31" s="129"/>
    </row>
    <row r="32" spans="1:5">
      <c r="A32" t="s">
        <v>2099</v>
      </c>
      <c r="B32" t="s">
        <v>395</v>
      </c>
      <c r="C32">
        <v>3195853</v>
      </c>
      <c r="D32">
        <v>72</v>
      </c>
      <c r="E32" s="129"/>
    </row>
    <row r="33" spans="1:5">
      <c r="A33" t="s">
        <v>2099</v>
      </c>
      <c r="B33" t="s">
        <v>395</v>
      </c>
      <c r="C33">
        <v>3108501</v>
      </c>
      <c r="D33">
        <v>72</v>
      </c>
      <c r="E33" s="129"/>
    </row>
    <row r="34" spans="1:5">
      <c r="A34" t="s">
        <v>2100</v>
      </c>
      <c r="B34" t="s">
        <v>395</v>
      </c>
      <c r="C34">
        <v>3297499</v>
      </c>
      <c r="D34">
        <v>72</v>
      </c>
      <c r="E34" s="129"/>
    </row>
    <row r="35" spans="1:5">
      <c r="A35" t="s">
        <v>2100</v>
      </c>
      <c r="B35" t="s">
        <v>395</v>
      </c>
      <c r="C35">
        <v>3120734</v>
      </c>
      <c r="D35">
        <v>72</v>
      </c>
      <c r="E35" s="129"/>
    </row>
    <row r="36" spans="1:5">
      <c r="A36" t="s">
        <v>2100</v>
      </c>
      <c r="B36" t="s">
        <v>395</v>
      </c>
      <c r="C36">
        <v>3239832</v>
      </c>
      <c r="D36">
        <v>72</v>
      </c>
      <c r="E36" s="129"/>
    </row>
    <row r="37" spans="1:5">
      <c r="A37" t="s">
        <v>2100</v>
      </c>
      <c r="B37" t="s">
        <v>395</v>
      </c>
      <c r="C37">
        <v>3017044</v>
      </c>
      <c r="D37">
        <v>72</v>
      </c>
      <c r="E37" s="129"/>
    </row>
    <row r="38" spans="1:5">
      <c r="A38" t="s">
        <v>2100</v>
      </c>
      <c r="B38" t="s">
        <v>395</v>
      </c>
      <c r="C38">
        <v>3185296</v>
      </c>
      <c r="D38">
        <v>72</v>
      </c>
      <c r="E38" s="129"/>
    </row>
    <row r="39" spans="1:5">
      <c r="A39" t="s">
        <v>2100</v>
      </c>
      <c r="B39" t="s">
        <v>395</v>
      </c>
      <c r="C39">
        <v>3090608</v>
      </c>
      <c r="D39">
        <v>72</v>
      </c>
      <c r="E39" s="129"/>
    </row>
    <row r="40" spans="1:5">
      <c r="A40" t="s">
        <v>2101</v>
      </c>
      <c r="B40" t="s">
        <v>186</v>
      </c>
      <c r="C40">
        <v>8125397</v>
      </c>
      <c r="D40">
        <v>60</v>
      </c>
      <c r="E40" s="129"/>
    </row>
    <row r="41" spans="1:5">
      <c r="A41" t="s">
        <v>2101</v>
      </c>
      <c r="B41" t="s">
        <v>186</v>
      </c>
      <c r="C41">
        <v>3056004</v>
      </c>
      <c r="D41">
        <v>60</v>
      </c>
      <c r="E41" s="129"/>
    </row>
    <row r="42" spans="1:5">
      <c r="A42" t="s">
        <v>2101</v>
      </c>
      <c r="B42" t="s">
        <v>186</v>
      </c>
      <c r="C42">
        <v>8204617</v>
      </c>
      <c r="D42">
        <v>60</v>
      </c>
      <c r="E42" s="129"/>
    </row>
    <row r="43" spans="1:5">
      <c r="A43" t="s">
        <v>2101</v>
      </c>
      <c r="B43" t="s">
        <v>186</v>
      </c>
      <c r="C43" t="s">
        <v>670</v>
      </c>
      <c r="D43">
        <v>60</v>
      </c>
      <c r="E43" s="129"/>
    </row>
    <row r="44" spans="1:5">
      <c r="A44" t="s">
        <v>2101</v>
      </c>
      <c r="B44" t="s">
        <v>186</v>
      </c>
      <c r="C44" t="s">
        <v>669</v>
      </c>
      <c r="D44">
        <v>60</v>
      </c>
      <c r="E44" s="129"/>
    </row>
    <row r="45" spans="1:5">
      <c r="A45" t="s">
        <v>2101</v>
      </c>
      <c r="B45" t="s">
        <v>186</v>
      </c>
      <c r="C45" t="s">
        <v>668</v>
      </c>
      <c r="D45">
        <v>60</v>
      </c>
      <c r="E45" s="129"/>
    </row>
    <row r="46" spans="1:5">
      <c r="A46" t="s">
        <v>2102</v>
      </c>
      <c r="B46" t="s">
        <v>186</v>
      </c>
      <c r="C46">
        <v>8125396</v>
      </c>
      <c r="D46">
        <v>60</v>
      </c>
      <c r="E46" s="129"/>
    </row>
    <row r="47" spans="1:5">
      <c r="A47" t="s">
        <v>2102</v>
      </c>
      <c r="B47" t="s">
        <v>186</v>
      </c>
      <c r="C47">
        <v>3056005</v>
      </c>
      <c r="D47">
        <v>60</v>
      </c>
      <c r="E47" s="129"/>
    </row>
    <row r="48" spans="1:5">
      <c r="A48" t="s">
        <v>2102</v>
      </c>
      <c r="B48" t="s">
        <v>186</v>
      </c>
      <c r="C48">
        <v>8204616</v>
      </c>
      <c r="D48">
        <v>60</v>
      </c>
      <c r="E48" s="129"/>
    </row>
    <row r="49" spans="1:5">
      <c r="A49" t="s">
        <v>2102</v>
      </c>
      <c r="B49" t="s">
        <v>186</v>
      </c>
      <c r="C49" t="s">
        <v>675</v>
      </c>
      <c r="D49">
        <v>60</v>
      </c>
      <c r="E49" s="129"/>
    </row>
    <row r="50" spans="1:5">
      <c r="A50" t="s">
        <v>2102</v>
      </c>
      <c r="B50" t="s">
        <v>186</v>
      </c>
      <c r="C50" t="s">
        <v>676</v>
      </c>
      <c r="D50">
        <v>60</v>
      </c>
      <c r="E50" s="129"/>
    </row>
    <row r="51" spans="1:5">
      <c r="A51" t="s">
        <v>2102</v>
      </c>
      <c r="B51" t="s">
        <v>186</v>
      </c>
      <c r="C51" t="s">
        <v>674</v>
      </c>
      <c r="D51">
        <v>60</v>
      </c>
      <c r="E51" s="129"/>
    </row>
    <row r="52" spans="1:5">
      <c r="A52" t="s">
        <v>2103</v>
      </c>
      <c r="B52" t="s">
        <v>186</v>
      </c>
      <c r="C52">
        <v>8125395</v>
      </c>
      <c r="D52">
        <v>60</v>
      </c>
      <c r="E52" s="129"/>
    </row>
    <row r="53" spans="1:5">
      <c r="A53" t="s">
        <v>2103</v>
      </c>
      <c r="B53" t="s">
        <v>186</v>
      </c>
      <c r="C53" t="s">
        <v>673</v>
      </c>
      <c r="D53">
        <v>60</v>
      </c>
      <c r="E53" s="129"/>
    </row>
    <row r="54" spans="1:5">
      <c r="A54" t="s">
        <v>2103</v>
      </c>
      <c r="B54" t="s">
        <v>186</v>
      </c>
      <c r="C54" t="s">
        <v>671</v>
      </c>
      <c r="D54">
        <v>60</v>
      </c>
      <c r="E54" s="129"/>
    </row>
    <row r="55" spans="1:5">
      <c r="A55" t="s">
        <v>2103</v>
      </c>
      <c r="B55" t="s">
        <v>186</v>
      </c>
      <c r="C55">
        <v>8204615</v>
      </c>
      <c r="D55">
        <v>60</v>
      </c>
      <c r="E55" s="129"/>
    </row>
    <row r="56" spans="1:5">
      <c r="A56" t="s">
        <v>2103</v>
      </c>
      <c r="B56" t="s">
        <v>186</v>
      </c>
      <c r="C56" t="s">
        <v>672</v>
      </c>
      <c r="D56">
        <v>60</v>
      </c>
      <c r="E56" s="129"/>
    </row>
    <row r="57" spans="1:5">
      <c r="A57" t="s">
        <v>2104</v>
      </c>
      <c r="B57" t="s">
        <v>186</v>
      </c>
      <c r="C57">
        <v>3166958</v>
      </c>
      <c r="D57">
        <v>144</v>
      </c>
      <c r="E57" s="129">
        <v>1</v>
      </c>
    </row>
    <row r="58" spans="1:5">
      <c r="A58" t="s">
        <v>2104</v>
      </c>
      <c r="B58" t="s">
        <v>186</v>
      </c>
      <c r="C58">
        <v>3083294</v>
      </c>
      <c r="D58">
        <v>144</v>
      </c>
      <c r="E58" s="129">
        <v>2</v>
      </c>
    </row>
    <row r="59" spans="1:5">
      <c r="A59" t="s">
        <v>2104</v>
      </c>
      <c r="B59" t="s">
        <v>186</v>
      </c>
      <c r="C59">
        <v>3238701</v>
      </c>
      <c r="D59">
        <v>144</v>
      </c>
      <c r="E59" s="129">
        <v>3</v>
      </c>
    </row>
    <row r="60" spans="1:5">
      <c r="A60" t="s">
        <v>2104</v>
      </c>
      <c r="B60" t="s">
        <v>186</v>
      </c>
      <c r="C60">
        <v>3061093</v>
      </c>
      <c r="D60">
        <v>144</v>
      </c>
      <c r="E60" s="129">
        <v>4</v>
      </c>
    </row>
    <row r="61" spans="1:5">
      <c r="A61" t="s">
        <v>2104</v>
      </c>
      <c r="B61" t="s">
        <v>186</v>
      </c>
      <c r="C61">
        <v>3224745</v>
      </c>
      <c r="D61">
        <v>144</v>
      </c>
      <c r="E61" s="129">
        <v>5</v>
      </c>
    </row>
    <row r="62" spans="1:5">
      <c r="A62" t="s">
        <v>2104</v>
      </c>
      <c r="B62" t="s">
        <v>186</v>
      </c>
      <c r="C62">
        <v>3087035</v>
      </c>
      <c r="D62">
        <v>144</v>
      </c>
      <c r="E62" s="129">
        <v>6</v>
      </c>
    </row>
    <row r="63" spans="1:5">
      <c r="A63" t="s">
        <v>2104</v>
      </c>
      <c r="B63" t="s">
        <v>186</v>
      </c>
      <c r="C63" t="s">
        <v>466</v>
      </c>
      <c r="D63">
        <v>144</v>
      </c>
      <c r="E63" s="129">
        <v>7</v>
      </c>
    </row>
    <row r="64" spans="1:5">
      <c r="A64" t="s">
        <v>2104</v>
      </c>
      <c r="B64" t="s">
        <v>186</v>
      </c>
      <c r="C64" t="s">
        <v>462</v>
      </c>
      <c r="D64">
        <v>144</v>
      </c>
      <c r="E64" s="129">
        <v>8</v>
      </c>
    </row>
    <row r="65" spans="1:5">
      <c r="A65" t="s">
        <v>2104</v>
      </c>
      <c r="B65" t="s">
        <v>186</v>
      </c>
      <c r="C65" t="s">
        <v>464</v>
      </c>
      <c r="D65">
        <v>144</v>
      </c>
      <c r="E65" s="129">
        <v>9</v>
      </c>
    </row>
    <row r="66" spans="1:5">
      <c r="A66" t="s">
        <v>2104</v>
      </c>
      <c r="B66" t="s">
        <v>186</v>
      </c>
      <c r="C66" t="s">
        <v>465</v>
      </c>
      <c r="D66">
        <v>144</v>
      </c>
      <c r="E66" s="129">
        <v>1</v>
      </c>
    </row>
    <row r="67" spans="1:5">
      <c r="A67" t="s">
        <v>2104</v>
      </c>
      <c r="B67" t="s">
        <v>186</v>
      </c>
      <c r="C67" t="s">
        <v>461</v>
      </c>
      <c r="D67">
        <v>144</v>
      </c>
      <c r="E67" s="129">
        <v>2</v>
      </c>
    </row>
    <row r="68" spans="1:5">
      <c r="A68" t="s">
        <v>2104</v>
      </c>
      <c r="B68" t="s">
        <v>186</v>
      </c>
      <c r="C68" t="s">
        <v>463</v>
      </c>
      <c r="D68">
        <v>144</v>
      </c>
      <c r="E68" s="129">
        <v>3</v>
      </c>
    </row>
    <row r="69" spans="1:5">
      <c r="A69" t="s">
        <v>2105</v>
      </c>
      <c r="B69" t="s">
        <v>186</v>
      </c>
      <c r="C69">
        <v>3166942</v>
      </c>
      <c r="D69">
        <v>144</v>
      </c>
      <c r="E69" s="129">
        <v>1</v>
      </c>
    </row>
    <row r="70" spans="1:5">
      <c r="A70" t="s">
        <v>2105</v>
      </c>
      <c r="B70" t="s">
        <v>186</v>
      </c>
      <c r="C70">
        <v>3060668</v>
      </c>
      <c r="D70">
        <v>144</v>
      </c>
      <c r="E70" s="129">
        <v>2</v>
      </c>
    </row>
    <row r="71" spans="1:5">
      <c r="A71" t="s">
        <v>2105</v>
      </c>
      <c r="B71" t="s">
        <v>186</v>
      </c>
      <c r="C71">
        <v>3087594</v>
      </c>
      <c r="D71">
        <v>144</v>
      </c>
      <c r="E71" s="129">
        <v>3</v>
      </c>
    </row>
    <row r="72" spans="1:5">
      <c r="A72" t="s">
        <v>2105</v>
      </c>
      <c r="B72" t="s">
        <v>186</v>
      </c>
      <c r="C72" t="s">
        <v>514</v>
      </c>
      <c r="D72">
        <v>144</v>
      </c>
      <c r="E72" s="129">
        <v>4</v>
      </c>
    </row>
    <row r="73" spans="1:5">
      <c r="A73" t="s">
        <v>2105</v>
      </c>
      <c r="B73" t="s">
        <v>186</v>
      </c>
      <c r="C73">
        <v>3031729</v>
      </c>
      <c r="D73">
        <v>144</v>
      </c>
      <c r="E73" s="129">
        <v>5</v>
      </c>
    </row>
    <row r="74" spans="1:5">
      <c r="A74" t="s">
        <v>2105</v>
      </c>
      <c r="B74" t="s">
        <v>186</v>
      </c>
      <c r="C74" t="s">
        <v>512</v>
      </c>
      <c r="D74">
        <v>144</v>
      </c>
      <c r="E74" s="129">
        <v>6</v>
      </c>
    </row>
    <row r="75" spans="1:5">
      <c r="A75" t="s">
        <v>2105</v>
      </c>
      <c r="B75" t="s">
        <v>186</v>
      </c>
      <c r="C75" t="s">
        <v>513</v>
      </c>
      <c r="D75">
        <v>144</v>
      </c>
      <c r="E75" s="129">
        <v>7</v>
      </c>
    </row>
    <row r="76" spans="1:5">
      <c r="A76" t="s">
        <v>2106</v>
      </c>
      <c r="B76" t="s">
        <v>186</v>
      </c>
      <c r="C76">
        <v>3300517</v>
      </c>
      <c r="D76">
        <v>144</v>
      </c>
      <c r="E76" s="129">
        <v>1</v>
      </c>
    </row>
    <row r="77" spans="1:5">
      <c r="A77" t="s">
        <v>2107</v>
      </c>
      <c r="B77" t="s">
        <v>186</v>
      </c>
      <c r="C77">
        <v>3171286</v>
      </c>
      <c r="D77">
        <v>144</v>
      </c>
      <c r="E77" s="129">
        <v>1</v>
      </c>
    </row>
    <row r="78" spans="1:5">
      <c r="A78" t="s">
        <v>2107</v>
      </c>
      <c r="B78" t="s">
        <v>186</v>
      </c>
      <c r="C78">
        <v>3166924</v>
      </c>
      <c r="D78">
        <v>144</v>
      </c>
      <c r="E78" s="129">
        <v>2</v>
      </c>
    </row>
    <row r="79" spans="1:5">
      <c r="A79" t="s">
        <v>2107</v>
      </c>
      <c r="B79" t="s">
        <v>186</v>
      </c>
      <c r="C79">
        <v>3060311</v>
      </c>
      <c r="D79">
        <v>144</v>
      </c>
      <c r="E79" s="129">
        <v>3</v>
      </c>
    </row>
    <row r="80" spans="1:5">
      <c r="A80" t="s">
        <v>2107</v>
      </c>
      <c r="B80" t="s">
        <v>186</v>
      </c>
      <c r="C80">
        <v>3087451</v>
      </c>
      <c r="D80">
        <v>144</v>
      </c>
      <c r="E80" s="129">
        <v>4</v>
      </c>
    </row>
    <row r="81" spans="1:5">
      <c r="A81" t="s">
        <v>2107</v>
      </c>
      <c r="B81" t="s">
        <v>186</v>
      </c>
      <c r="C81" t="s">
        <v>518</v>
      </c>
      <c r="D81">
        <v>144</v>
      </c>
      <c r="E81" s="129">
        <v>5</v>
      </c>
    </row>
    <row r="82" spans="1:5">
      <c r="A82" t="s">
        <v>2107</v>
      </c>
      <c r="B82" t="s">
        <v>186</v>
      </c>
      <c r="C82">
        <v>3031726</v>
      </c>
      <c r="D82">
        <v>144</v>
      </c>
      <c r="E82" s="129">
        <v>6</v>
      </c>
    </row>
    <row r="83" spans="1:5">
      <c r="A83" t="s">
        <v>2107</v>
      </c>
      <c r="B83" t="s">
        <v>186</v>
      </c>
      <c r="C83" t="s">
        <v>517</v>
      </c>
      <c r="D83">
        <v>144</v>
      </c>
      <c r="E83" s="129">
        <v>7</v>
      </c>
    </row>
    <row r="84" spans="1:5">
      <c r="A84" t="s">
        <v>2107</v>
      </c>
      <c r="B84" t="s">
        <v>186</v>
      </c>
      <c r="C84" t="s">
        <v>515</v>
      </c>
      <c r="D84">
        <v>144</v>
      </c>
      <c r="E84" s="129">
        <v>8</v>
      </c>
    </row>
    <row r="85" spans="1:5">
      <c r="A85" t="s">
        <v>2107</v>
      </c>
      <c r="B85" t="s">
        <v>186</v>
      </c>
      <c r="C85" t="s">
        <v>516</v>
      </c>
      <c r="D85">
        <v>144</v>
      </c>
      <c r="E85" s="129">
        <v>9</v>
      </c>
    </row>
    <row r="86" spans="1:5">
      <c r="A86" t="s">
        <v>2108</v>
      </c>
      <c r="B86" t="s">
        <v>186</v>
      </c>
      <c r="C86">
        <v>3226054</v>
      </c>
      <c r="D86">
        <v>144</v>
      </c>
      <c r="E86" s="129"/>
    </row>
    <row r="87" spans="1:5">
      <c r="A87" t="s">
        <v>2108</v>
      </c>
      <c r="B87" t="s">
        <v>186</v>
      </c>
      <c r="C87">
        <v>3337514</v>
      </c>
      <c r="D87">
        <v>144</v>
      </c>
      <c r="E87" s="129"/>
    </row>
    <row r="88" spans="1:5">
      <c r="A88" t="s">
        <v>2108</v>
      </c>
      <c r="B88" t="s">
        <v>186</v>
      </c>
      <c r="C88">
        <v>3179981</v>
      </c>
      <c r="D88">
        <v>144</v>
      </c>
      <c r="E88" s="129"/>
    </row>
    <row r="89" spans="1:5">
      <c r="A89" t="s">
        <v>2108</v>
      </c>
      <c r="B89" t="s">
        <v>186</v>
      </c>
      <c r="C89">
        <v>3072666</v>
      </c>
      <c r="D89">
        <v>144</v>
      </c>
      <c r="E89" s="129"/>
    </row>
    <row r="90" spans="1:5">
      <c r="A90" t="s">
        <v>2108</v>
      </c>
      <c r="B90" t="s">
        <v>186</v>
      </c>
      <c r="C90">
        <v>3088979</v>
      </c>
      <c r="D90">
        <v>144</v>
      </c>
      <c r="E90" s="129"/>
    </row>
    <row r="91" spans="1:5">
      <c r="A91" t="s">
        <v>2108</v>
      </c>
      <c r="B91" t="s">
        <v>186</v>
      </c>
      <c r="C91">
        <v>3060842</v>
      </c>
      <c r="D91">
        <v>144</v>
      </c>
      <c r="E91" s="129"/>
    </row>
    <row r="92" spans="1:5">
      <c r="A92" t="s">
        <v>2108</v>
      </c>
      <c r="B92" t="s">
        <v>186</v>
      </c>
      <c r="C92" t="s">
        <v>472</v>
      </c>
      <c r="D92">
        <v>144</v>
      </c>
      <c r="E92" s="129"/>
    </row>
    <row r="93" spans="1:5">
      <c r="A93" t="s">
        <v>2108</v>
      </c>
      <c r="B93" t="s">
        <v>186</v>
      </c>
      <c r="C93">
        <v>3031552</v>
      </c>
      <c r="D93">
        <v>144</v>
      </c>
      <c r="E93" s="129"/>
    </row>
    <row r="94" spans="1:5">
      <c r="A94" t="s">
        <v>2108</v>
      </c>
      <c r="B94" t="s">
        <v>186</v>
      </c>
      <c r="C94">
        <v>3042277</v>
      </c>
      <c r="D94">
        <v>144</v>
      </c>
      <c r="E94" s="129"/>
    </row>
    <row r="95" spans="1:5">
      <c r="A95" t="s">
        <v>2108</v>
      </c>
      <c r="B95" t="s">
        <v>186</v>
      </c>
      <c r="C95" t="s">
        <v>471</v>
      </c>
      <c r="D95">
        <v>144</v>
      </c>
      <c r="E95" s="129"/>
    </row>
    <row r="96" spans="1:5">
      <c r="A96" t="s">
        <v>2108</v>
      </c>
      <c r="B96" t="s">
        <v>186</v>
      </c>
      <c r="C96" t="s">
        <v>467</v>
      </c>
      <c r="D96">
        <v>144</v>
      </c>
      <c r="E96" s="129"/>
    </row>
    <row r="97" spans="1:5">
      <c r="A97" t="s">
        <v>2108</v>
      </c>
      <c r="B97" t="s">
        <v>186</v>
      </c>
      <c r="C97" t="s">
        <v>468</v>
      </c>
      <c r="D97">
        <v>144</v>
      </c>
      <c r="E97" s="129"/>
    </row>
    <row r="98" spans="1:5">
      <c r="A98" t="s">
        <v>2108</v>
      </c>
      <c r="B98" t="s">
        <v>186</v>
      </c>
      <c r="C98" t="s">
        <v>469</v>
      </c>
      <c r="D98">
        <v>144</v>
      </c>
      <c r="E98" s="129"/>
    </row>
    <row r="99" spans="1:5">
      <c r="A99" t="s">
        <v>2108</v>
      </c>
      <c r="B99" t="s">
        <v>186</v>
      </c>
      <c r="C99" t="s">
        <v>470</v>
      </c>
      <c r="D99">
        <v>144</v>
      </c>
      <c r="E99" s="129"/>
    </row>
    <row r="100" spans="1:5">
      <c r="A100" t="s">
        <v>2108</v>
      </c>
      <c r="B100" t="s">
        <v>186</v>
      </c>
      <c r="C100">
        <v>8201501</v>
      </c>
      <c r="D100">
        <v>144</v>
      </c>
      <c r="E100" s="129"/>
    </row>
    <row r="101" spans="1:5">
      <c r="A101" t="s">
        <v>2108</v>
      </c>
      <c r="B101" t="s">
        <v>186</v>
      </c>
      <c r="C101" t="s">
        <v>473</v>
      </c>
      <c r="D101">
        <v>144</v>
      </c>
      <c r="E101" s="129"/>
    </row>
    <row r="102" spans="1:5">
      <c r="A102" t="s">
        <v>2109</v>
      </c>
      <c r="B102" t="s">
        <v>186</v>
      </c>
      <c r="C102">
        <v>3226038</v>
      </c>
      <c r="D102">
        <v>144</v>
      </c>
      <c r="E102" s="129"/>
    </row>
    <row r="103" spans="1:5">
      <c r="A103" t="s">
        <v>2109</v>
      </c>
      <c r="B103" t="s">
        <v>186</v>
      </c>
      <c r="C103">
        <v>3088970</v>
      </c>
      <c r="D103">
        <v>144</v>
      </c>
      <c r="E103" s="129"/>
    </row>
    <row r="104" spans="1:5">
      <c r="A104" t="s">
        <v>2109</v>
      </c>
      <c r="B104" t="s">
        <v>186</v>
      </c>
      <c r="C104">
        <v>3182834</v>
      </c>
      <c r="D104">
        <v>144</v>
      </c>
      <c r="E104" s="129"/>
    </row>
    <row r="105" spans="1:5">
      <c r="A105" t="s">
        <v>2109</v>
      </c>
      <c r="B105" t="s">
        <v>186</v>
      </c>
      <c r="C105">
        <v>3337509</v>
      </c>
      <c r="D105">
        <v>144</v>
      </c>
      <c r="E105" s="129"/>
    </row>
    <row r="106" spans="1:5">
      <c r="A106" t="s">
        <v>2109</v>
      </c>
      <c r="B106" t="s">
        <v>186</v>
      </c>
      <c r="C106">
        <v>3072665</v>
      </c>
      <c r="D106">
        <v>144</v>
      </c>
      <c r="E106" s="129"/>
    </row>
    <row r="107" spans="1:5">
      <c r="A107" t="s">
        <v>2109</v>
      </c>
      <c r="B107" t="s">
        <v>186</v>
      </c>
      <c r="C107">
        <v>3060913</v>
      </c>
      <c r="D107">
        <v>144</v>
      </c>
      <c r="E107" s="129"/>
    </row>
    <row r="108" spans="1:5">
      <c r="A108" t="s">
        <v>2109</v>
      </c>
      <c r="B108" t="s">
        <v>186</v>
      </c>
      <c r="C108" t="s">
        <v>477</v>
      </c>
      <c r="D108">
        <v>144</v>
      </c>
      <c r="E108" s="129"/>
    </row>
    <row r="109" spans="1:5">
      <c r="A109" t="s">
        <v>2109</v>
      </c>
      <c r="B109" t="s">
        <v>186</v>
      </c>
      <c r="C109">
        <v>3031551</v>
      </c>
      <c r="D109">
        <v>144</v>
      </c>
      <c r="E109" s="129"/>
    </row>
    <row r="110" spans="1:5">
      <c r="A110" t="s">
        <v>2109</v>
      </c>
      <c r="B110" t="s">
        <v>186</v>
      </c>
      <c r="C110">
        <v>3042273</v>
      </c>
      <c r="D110">
        <v>144</v>
      </c>
      <c r="E110" s="129"/>
    </row>
    <row r="111" spans="1:5">
      <c r="A111" t="s">
        <v>2109</v>
      </c>
      <c r="B111" t="s">
        <v>186</v>
      </c>
      <c r="C111" t="s">
        <v>476</v>
      </c>
      <c r="D111">
        <v>144</v>
      </c>
      <c r="E111" s="129"/>
    </row>
    <row r="112" spans="1:5">
      <c r="A112" t="s">
        <v>2109</v>
      </c>
      <c r="B112" t="s">
        <v>186</v>
      </c>
      <c r="C112" t="s">
        <v>474</v>
      </c>
      <c r="D112">
        <v>144</v>
      </c>
      <c r="E112" s="129"/>
    </row>
    <row r="113" spans="1:5">
      <c r="A113" t="s">
        <v>2109</v>
      </c>
      <c r="B113" t="s">
        <v>186</v>
      </c>
      <c r="C113" t="s">
        <v>475</v>
      </c>
      <c r="D113">
        <v>144</v>
      </c>
      <c r="E113" s="129"/>
    </row>
    <row r="114" spans="1:5">
      <c r="A114" t="s">
        <v>2109</v>
      </c>
      <c r="B114" t="s">
        <v>186</v>
      </c>
      <c r="C114">
        <v>8201499</v>
      </c>
      <c r="D114">
        <v>144</v>
      </c>
      <c r="E114" s="129"/>
    </row>
    <row r="115" spans="1:5">
      <c r="A115" t="s">
        <v>2110</v>
      </c>
      <c r="B115" t="s">
        <v>186</v>
      </c>
      <c r="C115">
        <v>3226052</v>
      </c>
      <c r="D115">
        <v>144</v>
      </c>
      <c r="E115" s="129"/>
    </row>
    <row r="116" spans="1:5">
      <c r="A116" t="s">
        <v>2110</v>
      </c>
      <c r="B116" t="s">
        <v>186</v>
      </c>
      <c r="C116">
        <v>3088940</v>
      </c>
      <c r="D116">
        <v>144</v>
      </c>
      <c r="E116" s="129"/>
    </row>
    <row r="117" spans="1:5">
      <c r="A117" t="s">
        <v>2110</v>
      </c>
      <c r="B117" t="s">
        <v>186</v>
      </c>
      <c r="C117">
        <v>3170964</v>
      </c>
      <c r="D117">
        <v>144</v>
      </c>
      <c r="E117" s="129"/>
    </row>
    <row r="118" spans="1:5">
      <c r="A118" t="s">
        <v>2110</v>
      </c>
      <c r="B118" t="s">
        <v>186</v>
      </c>
      <c r="C118">
        <v>3072664</v>
      </c>
      <c r="D118">
        <v>144</v>
      </c>
      <c r="E118" s="129"/>
    </row>
    <row r="119" spans="1:5">
      <c r="A119" t="s">
        <v>2110</v>
      </c>
      <c r="B119" t="s">
        <v>186</v>
      </c>
      <c r="C119">
        <v>3060640</v>
      </c>
      <c r="D119">
        <v>144</v>
      </c>
      <c r="E119" s="129"/>
    </row>
    <row r="120" spans="1:5">
      <c r="A120" t="s">
        <v>2110</v>
      </c>
      <c r="B120" t="s">
        <v>186</v>
      </c>
      <c r="C120" t="s">
        <v>479</v>
      </c>
      <c r="D120">
        <v>144</v>
      </c>
      <c r="E120" s="129"/>
    </row>
    <row r="121" spans="1:5">
      <c r="A121" t="s">
        <v>2110</v>
      </c>
      <c r="B121" t="s">
        <v>186</v>
      </c>
      <c r="C121">
        <v>3031554</v>
      </c>
      <c r="D121">
        <v>144</v>
      </c>
      <c r="E121" s="129"/>
    </row>
    <row r="122" spans="1:5">
      <c r="A122" t="s">
        <v>2110</v>
      </c>
      <c r="B122" t="s">
        <v>186</v>
      </c>
      <c r="C122">
        <v>3042267</v>
      </c>
      <c r="D122">
        <v>144</v>
      </c>
      <c r="E122" s="129"/>
    </row>
    <row r="123" spans="1:5">
      <c r="A123" t="s">
        <v>2110</v>
      </c>
      <c r="B123" t="s">
        <v>186</v>
      </c>
      <c r="C123" t="s">
        <v>478</v>
      </c>
      <c r="D123">
        <v>144</v>
      </c>
      <c r="E123" s="129"/>
    </row>
    <row r="124" spans="1:5">
      <c r="A124" t="s">
        <v>2110</v>
      </c>
      <c r="B124" t="s">
        <v>186</v>
      </c>
      <c r="C124">
        <v>8201503</v>
      </c>
      <c r="D124">
        <v>144</v>
      </c>
      <c r="E124" s="129"/>
    </row>
    <row r="125" spans="1:5">
      <c r="A125" t="s">
        <v>2110</v>
      </c>
      <c r="B125" t="s">
        <v>186</v>
      </c>
      <c r="C125" t="s">
        <v>480</v>
      </c>
      <c r="D125">
        <v>144</v>
      </c>
      <c r="E125" s="129"/>
    </row>
    <row r="126" spans="1:5">
      <c r="A126" t="s">
        <v>2111</v>
      </c>
      <c r="B126" t="s">
        <v>186</v>
      </c>
      <c r="C126">
        <v>3226670</v>
      </c>
      <c r="D126">
        <v>144</v>
      </c>
      <c r="E126" s="129"/>
    </row>
    <row r="127" spans="1:5">
      <c r="A127" t="s">
        <v>2111</v>
      </c>
      <c r="B127" t="s">
        <v>186</v>
      </c>
      <c r="C127">
        <v>3087036</v>
      </c>
      <c r="D127">
        <v>144</v>
      </c>
      <c r="E127" s="129"/>
    </row>
    <row r="128" spans="1:5">
      <c r="A128" t="s">
        <v>2111</v>
      </c>
      <c r="B128" t="s">
        <v>186</v>
      </c>
      <c r="C128">
        <v>3166959</v>
      </c>
      <c r="D128">
        <v>144</v>
      </c>
      <c r="E128" s="129"/>
    </row>
    <row r="129" spans="1:5">
      <c r="A129" t="s">
        <v>2111</v>
      </c>
      <c r="B129" t="s">
        <v>186</v>
      </c>
      <c r="C129">
        <v>3083291</v>
      </c>
      <c r="D129">
        <v>144</v>
      </c>
      <c r="E129" s="129"/>
    </row>
    <row r="130" spans="1:5">
      <c r="A130" t="s">
        <v>2111</v>
      </c>
      <c r="B130" t="s">
        <v>186</v>
      </c>
      <c r="C130">
        <v>3072648</v>
      </c>
      <c r="D130">
        <v>144</v>
      </c>
      <c r="E130" s="129"/>
    </row>
    <row r="131" spans="1:5">
      <c r="A131" t="s">
        <v>2111</v>
      </c>
      <c r="B131" t="s">
        <v>186</v>
      </c>
      <c r="C131">
        <v>3238704</v>
      </c>
      <c r="D131">
        <v>144</v>
      </c>
      <c r="E131" s="129"/>
    </row>
    <row r="132" spans="1:5">
      <c r="A132" t="s">
        <v>2111</v>
      </c>
      <c r="B132" t="s">
        <v>186</v>
      </c>
      <c r="C132">
        <v>3061111</v>
      </c>
      <c r="D132">
        <v>144</v>
      </c>
      <c r="E132" s="129"/>
    </row>
    <row r="133" spans="1:5">
      <c r="A133" t="s">
        <v>2111</v>
      </c>
      <c r="B133" t="s">
        <v>186</v>
      </c>
      <c r="C133">
        <v>3061091</v>
      </c>
      <c r="D133">
        <v>144</v>
      </c>
      <c r="E133" s="129"/>
    </row>
    <row r="134" spans="1:5">
      <c r="A134" t="s">
        <v>2111</v>
      </c>
      <c r="B134" t="s">
        <v>186</v>
      </c>
      <c r="C134">
        <v>3061107</v>
      </c>
      <c r="D134">
        <v>144</v>
      </c>
      <c r="E134" s="129"/>
    </row>
    <row r="135" spans="1:5">
      <c r="A135" t="s">
        <v>2111</v>
      </c>
      <c r="B135" t="s">
        <v>186</v>
      </c>
      <c r="C135">
        <v>3224746</v>
      </c>
      <c r="D135">
        <v>144</v>
      </c>
      <c r="E135" s="129"/>
    </row>
    <row r="136" spans="1:5">
      <c r="A136" t="s">
        <v>2111</v>
      </c>
      <c r="B136" t="s">
        <v>186</v>
      </c>
      <c r="C136">
        <v>3042261</v>
      </c>
      <c r="D136">
        <v>144</v>
      </c>
      <c r="E136" s="129"/>
    </row>
    <row r="137" spans="1:5">
      <c r="A137" t="s">
        <v>2111</v>
      </c>
      <c r="B137" t="s">
        <v>186</v>
      </c>
      <c r="C137" t="s">
        <v>486</v>
      </c>
      <c r="D137">
        <v>144</v>
      </c>
      <c r="E137" s="129"/>
    </row>
    <row r="138" spans="1:5">
      <c r="A138" t="s">
        <v>2111</v>
      </c>
      <c r="B138" t="s">
        <v>186</v>
      </c>
      <c r="C138" t="s">
        <v>482</v>
      </c>
      <c r="D138">
        <v>144</v>
      </c>
      <c r="E138" s="129"/>
    </row>
    <row r="139" spans="1:5">
      <c r="A139" t="s">
        <v>2111</v>
      </c>
      <c r="B139" t="s">
        <v>186</v>
      </c>
      <c r="C139" t="s">
        <v>484</v>
      </c>
      <c r="D139">
        <v>144</v>
      </c>
      <c r="E139" s="129"/>
    </row>
    <row r="140" spans="1:5">
      <c r="A140" t="s">
        <v>2111</v>
      </c>
      <c r="B140" t="s">
        <v>186</v>
      </c>
      <c r="C140" t="s">
        <v>481</v>
      </c>
      <c r="D140">
        <v>144</v>
      </c>
      <c r="E140" s="129"/>
    </row>
    <row r="141" spans="1:5">
      <c r="A141" t="s">
        <v>2111</v>
      </c>
      <c r="B141" t="s">
        <v>186</v>
      </c>
      <c r="C141" t="s">
        <v>483</v>
      </c>
      <c r="D141">
        <v>144</v>
      </c>
      <c r="E141" s="129"/>
    </row>
    <row r="142" spans="1:5">
      <c r="A142" t="s">
        <v>2111</v>
      </c>
      <c r="B142" t="s">
        <v>186</v>
      </c>
      <c r="C142" t="s">
        <v>485</v>
      </c>
      <c r="D142">
        <v>144</v>
      </c>
      <c r="E142" s="129"/>
    </row>
    <row r="143" spans="1:5">
      <c r="A143" t="s">
        <v>2112</v>
      </c>
      <c r="B143" t="s">
        <v>186</v>
      </c>
      <c r="C143">
        <v>3226053</v>
      </c>
      <c r="D143">
        <v>144</v>
      </c>
      <c r="E143" s="129"/>
    </row>
    <row r="144" spans="1:5">
      <c r="A144" t="s">
        <v>2112</v>
      </c>
      <c r="B144" t="s">
        <v>186</v>
      </c>
      <c r="C144">
        <v>3166943</v>
      </c>
      <c r="D144">
        <v>144</v>
      </c>
      <c r="E144" s="129"/>
    </row>
    <row r="145" spans="1:5">
      <c r="A145" t="s">
        <v>2112</v>
      </c>
      <c r="B145" t="s">
        <v>186</v>
      </c>
      <c r="C145">
        <v>3072652</v>
      </c>
      <c r="D145">
        <v>144</v>
      </c>
      <c r="E145" s="129"/>
    </row>
    <row r="146" spans="1:5">
      <c r="A146" t="s">
        <v>2112</v>
      </c>
      <c r="B146" t="s">
        <v>186</v>
      </c>
      <c r="C146">
        <v>3060666</v>
      </c>
      <c r="D146">
        <v>144</v>
      </c>
      <c r="E146" s="129"/>
    </row>
    <row r="147" spans="1:5">
      <c r="A147" t="s">
        <v>2112</v>
      </c>
      <c r="B147" t="s">
        <v>186</v>
      </c>
      <c r="C147">
        <v>3087595</v>
      </c>
      <c r="D147">
        <v>144</v>
      </c>
      <c r="E147" s="129"/>
    </row>
    <row r="148" spans="1:5">
      <c r="A148" t="s">
        <v>2112</v>
      </c>
      <c r="B148" t="s">
        <v>186</v>
      </c>
      <c r="C148" t="s">
        <v>489</v>
      </c>
      <c r="D148">
        <v>144</v>
      </c>
      <c r="E148" s="129"/>
    </row>
    <row r="149" spans="1:5">
      <c r="A149" t="s">
        <v>2112</v>
      </c>
      <c r="B149" t="s">
        <v>186</v>
      </c>
      <c r="C149">
        <v>3031553</v>
      </c>
      <c r="D149">
        <v>144</v>
      </c>
      <c r="E149" s="129"/>
    </row>
    <row r="150" spans="1:5">
      <c r="A150" t="s">
        <v>2112</v>
      </c>
      <c r="B150" t="s">
        <v>186</v>
      </c>
      <c r="C150">
        <v>3042269</v>
      </c>
      <c r="D150">
        <v>144</v>
      </c>
      <c r="E150" s="129"/>
    </row>
    <row r="151" spans="1:5">
      <c r="A151" t="s">
        <v>2112</v>
      </c>
      <c r="B151" t="s">
        <v>186</v>
      </c>
      <c r="C151" t="s">
        <v>487</v>
      </c>
      <c r="D151">
        <v>144</v>
      </c>
      <c r="E151" s="129"/>
    </row>
    <row r="152" spans="1:5">
      <c r="A152" t="s">
        <v>2112</v>
      </c>
      <c r="B152" t="s">
        <v>186</v>
      </c>
      <c r="C152" t="s">
        <v>488</v>
      </c>
      <c r="D152">
        <v>144</v>
      </c>
      <c r="E152" s="129"/>
    </row>
    <row r="153" spans="1:5">
      <c r="A153" t="s">
        <v>2112</v>
      </c>
      <c r="B153" t="s">
        <v>186</v>
      </c>
      <c r="C153">
        <v>8201502</v>
      </c>
      <c r="D153">
        <v>144</v>
      </c>
      <c r="E153" s="129"/>
    </row>
    <row r="154" spans="1:5">
      <c r="A154" t="s">
        <v>2112</v>
      </c>
      <c r="B154" t="s">
        <v>186</v>
      </c>
      <c r="C154" t="s">
        <v>490</v>
      </c>
      <c r="D154">
        <v>144</v>
      </c>
      <c r="E154" s="129"/>
    </row>
    <row r="155" spans="1:5">
      <c r="A155" t="s">
        <v>2112</v>
      </c>
      <c r="B155" t="s">
        <v>186</v>
      </c>
      <c r="C155" t="s">
        <v>491</v>
      </c>
      <c r="D155">
        <v>144</v>
      </c>
      <c r="E155" s="129"/>
    </row>
    <row r="156" spans="1:5">
      <c r="A156" t="s">
        <v>2113</v>
      </c>
      <c r="B156" t="s">
        <v>186</v>
      </c>
      <c r="C156">
        <v>3226040</v>
      </c>
      <c r="D156">
        <v>144</v>
      </c>
      <c r="E156" s="129"/>
    </row>
    <row r="157" spans="1:5">
      <c r="A157" t="s">
        <v>2113</v>
      </c>
      <c r="B157" t="s">
        <v>186</v>
      </c>
      <c r="C157">
        <v>3166903</v>
      </c>
      <c r="D157">
        <v>144</v>
      </c>
      <c r="E157" s="129"/>
    </row>
    <row r="158" spans="1:5">
      <c r="A158" t="s">
        <v>2113</v>
      </c>
      <c r="B158" t="s">
        <v>186</v>
      </c>
      <c r="C158">
        <v>3060319</v>
      </c>
      <c r="D158">
        <v>144</v>
      </c>
      <c r="E158" s="129"/>
    </row>
    <row r="159" spans="1:5">
      <c r="A159" t="s">
        <v>2113</v>
      </c>
      <c r="B159" t="s">
        <v>186</v>
      </c>
      <c r="C159">
        <v>3088965</v>
      </c>
      <c r="D159">
        <v>144</v>
      </c>
      <c r="E159" s="129"/>
    </row>
    <row r="160" spans="1:5">
      <c r="A160" t="s">
        <v>2113</v>
      </c>
      <c r="B160" t="s">
        <v>186</v>
      </c>
      <c r="C160">
        <v>3175587</v>
      </c>
      <c r="D160">
        <v>144</v>
      </c>
      <c r="E160" s="129"/>
    </row>
    <row r="161" spans="1:5">
      <c r="A161" t="s">
        <v>2113</v>
      </c>
      <c r="B161" t="s">
        <v>186</v>
      </c>
      <c r="C161">
        <v>3072660</v>
      </c>
      <c r="D161">
        <v>144</v>
      </c>
      <c r="E161" s="129"/>
    </row>
    <row r="162" spans="1:5">
      <c r="A162" t="s">
        <v>2113</v>
      </c>
      <c r="B162" t="s">
        <v>186</v>
      </c>
      <c r="C162" t="s">
        <v>495</v>
      </c>
      <c r="D162">
        <v>144</v>
      </c>
      <c r="E162" s="129"/>
    </row>
    <row r="163" spans="1:5">
      <c r="A163" t="s">
        <v>2113</v>
      </c>
      <c r="B163" t="s">
        <v>186</v>
      </c>
      <c r="C163">
        <v>3032585</v>
      </c>
      <c r="D163">
        <v>144</v>
      </c>
      <c r="E163" s="129"/>
    </row>
    <row r="164" spans="1:5">
      <c r="A164" t="s">
        <v>2113</v>
      </c>
      <c r="B164" t="s">
        <v>186</v>
      </c>
      <c r="C164">
        <v>3042271</v>
      </c>
      <c r="D164">
        <v>144</v>
      </c>
      <c r="E164" s="129"/>
    </row>
    <row r="165" spans="1:5">
      <c r="A165" t="s">
        <v>2113</v>
      </c>
      <c r="B165" t="s">
        <v>186</v>
      </c>
      <c r="C165" t="s">
        <v>494</v>
      </c>
      <c r="D165">
        <v>144</v>
      </c>
      <c r="E165" s="129"/>
    </row>
    <row r="166" spans="1:5">
      <c r="A166" t="s">
        <v>2113</v>
      </c>
      <c r="B166" t="s">
        <v>186</v>
      </c>
      <c r="C166" t="s">
        <v>492</v>
      </c>
      <c r="D166">
        <v>144</v>
      </c>
      <c r="E166" s="129"/>
    </row>
    <row r="167" spans="1:5">
      <c r="A167" t="s">
        <v>2113</v>
      </c>
      <c r="B167" t="s">
        <v>186</v>
      </c>
      <c r="C167" t="s">
        <v>493</v>
      </c>
      <c r="D167">
        <v>144</v>
      </c>
      <c r="E167" s="129"/>
    </row>
    <row r="168" spans="1:5">
      <c r="A168" t="s">
        <v>2113</v>
      </c>
      <c r="B168" t="s">
        <v>186</v>
      </c>
      <c r="C168">
        <v>8203478</v>
      </c>
      <c r="D168">
        <v>144</v>
      </c>
      <c r="E168" s="129"/>
    </row>
    <row r="169" spans="1:5">
      <c r="A169" t="s">
        <v>2114</v>
      </c>
      <c r="B169" t="s">
        <v>186</v>
      </c>
      <c r="C169">
        <v>3226039</v>
      </c>
      <c r="D169">
        <v>144</v>
      </c>
      <c r="E169" s="129"/>
    </row>
    <row r="170" spans="1:5">
      <c r="A170" t="s">
        <v>2114</v>
      </c>
      <c r="B170" t="s">
        <v>186</v>
      </c>
      <c r="C170">
        <v>3170949</v>
      </c>
      <c r="D170">
        <v>144</v>
      </c>
      <c r="E170" s="129"/>
    </row>
    <row r="171" spans="1:5">
      <c r="A171" t="s">
        <v>2114</v>
      </c>
      <c r="B171" t="s">
        <v>186</v>
      </c>
      <c r="C171">
        <v>3087587</v>
      </c>
      <c r="D171">
        <v>144</v>
      </c>
      <c r="E171" s="129"/>
    </row>
    <row r="172" spans="1:5">
      <c r="A172" t="s">
        <v>2114</v>
      </c>
      <c r="B172" t="s">
        <v>186</v>
      </c>
      <c r="C172">
        <v>3072650</v>
      </c>
      <c r="D172">
        <v>144</v>
      </c>
      <c r="E172" s="129"/>
    </row>
    <row r="173" spans="1:5">
      <c r="A173" t="s">
        <v>2114</v>
      </c>
      <c r="B173" t="s">
        <v>186</v>
      </c>
      <c r="C173">
        <v>3060222</v>
      </c>
      <c r="D173">
        <v>144</v>
      </c>
      <c r="E173" s="129"/>
    </row>
    <row r="174" spans="1:5">
      <c r="A174" t="s">
        <v>2114</v>
      </c>
      <c r="B174" t="s">
        <v>186</v>
      </c>
      <c r="C174">
        <v>3031555</v>
      </c>
      <c r="D174">
        <v>144</v>
      </c>
      <c r="E174" s="129"/>
    </row>
    <row r="175" spans="1:5">
      <c r="A175" t="s">
        <v>2114</v>
      </c>
      <c r="B175" t="s">
        <v>186</v>
      </c>
      <c r="C175">
        <v>3042265</v>
      </c>
      <c r="D175">
        <v>144</v>
      </c>
      <c r="E175" s="129"/>
    </row>
    <row r="176" spans="1:5">
      <c r="A176" t="s">
        <v>2114</v>
      </c>
      <c r="B176" t="s">
        <v>186</v>
      </c>
      <c r="C176" t="s">
        <v>501</v>
      </c>
      <c r="D176">
        <v>144</v>
      </c>
      <c r="E176" s="129"/>
    </row>
    <row r="177" spans="1:5">
      <c r="A177" t="s">
        <v>2114</v>
      </c>
      <c r="B177" t="s">
        <v>186</v>
      </c>
      <c r="C177" t="s">
        <v>500</v>
      </c>
      <c r="D177">
        <v>144</v>
      </c>
      <c r="E177" s="129"/>
    </row>
    <row r="178" spans="1:5">
      <c r="A178" t="s">
        <v>2114</v>
      </c>
      <c r="B178" t="s">
        <v>186</v>
      </c>
      <c r="C178" t="s">
        <v>496</v>
      </c>
      <c r="D178">
        <v>144</v>
      </c>
      <c r="E178" s="129"/>
    </row>
    <row r="179" spans="1:5">
      <c r="A179" t="s">
        <v>2114</v>
      </c>
      <c r="B179" t="s">
        <v>186</v>
      </c>
      <c r="C179" t="s">
        <v>497</v>
      </c>
      <c r="D179">
        <v>144</v>
      </c>
      <c r="E179" s="129"/>
    </row>
    <row r="180" spans="1:5">
      <c r="A180" t="s">
        <v>2114</v>
      </c>
      <c r="B180" t="s">
        <v>186</v>
      </c>
      <c r="C180" t="s">
        <v>498</v>
      </c>
      <c r="D180">
        <v>144</v>
      </c>
      <c r="E180" s="129"/>
    </row>
    <row r="181" spans="1:5">
      <c r="A181" t="s">
        <v>2114</v>
      </c>
      <c r="B181" t="s">
        <v>186</v>
      </c>
      <c r="C181" t="s">
        <v>499</v>
      </c>
      <c r="D181">
        <v>144</v>
      </c>
      <c r="E181" s="129"/>
    </row>
    <row r="182" spans="1:5">
      <c r="A182" t="s">
        <v>2114</v>
      </c>
      <c r="B182" t="s">
        <v>186</v>
      </c>
      <c r="C182">
        <v>8201504</v>
      </c>
      <c r="D182">
        <v>144</v>
      </c>
      <c r="E182" s="129"/>
    </row>
    <row r="183" spans="1:5">
      <c r="A183" t="s">
        <v>2114</v>
      </c>
      <c r="B183" t="s">
        <v>186</v>
      </c>
      <c r="C183" t="s">
        <v>502</v>
      </c>
      <c r="D183">
        <v>144</v>
      </c>
      <c r="E183" s="129"/>
    </row>
    <row r="184" spans="1:5">
      <c r="A184" t="s">
        <v>2115</v>
      </c>
      <c r="B184" t="s">
        <v>186</v>
      </c>
      <c r="C184">
        <v>3226051</v>
      </c>
      <c r="D184">
        <v>144</v>
      </c>
      <c r="E184" s="129"/>
    </row>
    <row r="185" spans="1:5">
      <c r="A185" t="s">
        <v>2115</v>
      </c>
      <c r="B185" t="s">
        <v>186</v>
      </c>
      <c r="C185">
        <v>3087453</v>
      </c>
      <c r="D185">
        <v>144</v>
      </c>
      <c r="E185" s="129"/>
    </row>
    <row r="186" spans="1:5">
      <c r="A186" t="s">
        <v>2115</v>
      </c>
      <c r="B186" t="s">
        <v>186</v>
      </c>
      <c r="C186">
        <v>3166928</v>
      </c>
      <c r="D186">
        <v>144</v>
      </c>
      <c r="E186" s="129"/>
    </row>
    <row r="187" spans="1:5">
      <c r="A187" t="s">
        <v>2115</v>
      </c>
      <c r="B187" t="s">
        <v>186</v>
      </c>
      <c r="C187">
        <v>3171287</v>
      </c>
      <c r="D187">
        <v>144</v>
      </c>
      <c r="E187" s="129"/>
    </row>
    <row r="188" spans="1:5">
      <c r="A188" t="s">
        <v>2115</v>
      </c>
      <c r="B188" t="s">
        <v>186</v>
      </c>
      <c r="C188">
        <v>3072649</v>
      </c>
      <c r="D188">
        <v>144</v>
      </c>
      <c r="E188" s="129"/>
    </row>
    <row r="189" spans="1:5">
      <c r="A189" t="s">
        <v>2115</v>
      </c>
      <c r="B189" t="s">
        <v>186</v>
      </c>
      <c r="C189">
        <v>3060313</v>
      </c>
      <c r="D189">
        <v>144</v>
      </c>
      <c r="E189" s="129"/>
    </row>
    <row r="190" spans="1:5">
      <c r="A190" t="s">
        <v>2115</v>
      </c>
      <c r="B190" t="s">
        <v>186</v>
      </c>
      <c r="C190" t="s">
        <v>509</v>
      </c>
      <c r="D190">
        <v>144</v>
      </c>
      <c r="E190" s="129"/>
    </row>
    <row r="191" spans="1:5">
      <c r="A191" t="s">
        <v>2115</v>
      </c>
      <c r="B191" t="s">
        <v>186</v>
      </c>
      <c r="C191" t="s">
        <v>510</v>
      </c>
      <c r="D191">
        <v>144</v>
      </c>
      <c r="E191" s="129"/>
    </row>
    <row r="192" spans="1:5">
      <c r="A192" t="s">
        <v>2115</v>
      </c>
      <c r="B192" t="s">
        <v>186</v>
      </c>
      <c r="C192">
        <v>3042283</v>
      </c>
      <c r="D192">
        <v>144</v>
      </c>
      <c r="E192" s="129"/>
    </row>
    <row r="193" spans="1:5">
      <c r="A193" t="s">
        <v>2115</v>
      </c>
      <c r="B193" t="s">
        <v>186</v>
      </c>
      <c r="C193">
        <v>3031557</v>
      </c>
      <c r="D193">
        <v>144</v>
      </c>
      <c r="E193" s="129"/>
    </row>
    <row r="194" spans="1:5">
      <c r="A194" t="s">
        <v>2115</v>
      </c>
      <c r="B194" t="s">
        <v>186</v>
      </c>
      <c r="C194" t="s">
        <v>507</v>
      </c>
      <c r="D194">
        <v>144</v>
      </c>
      <c r="E194" s="129"/>
    </row>
    <row r="195" spans="1:5">
      <c r="A195" t="s">
        <v>2115</v>
      </c>
      <c r="B195" t="s">
        <v>186</v>
      </c>
      <c r="C195" t="s">
        <v>508</v>
      </c>
      <c r="D195">
        <v>144</v>
      </c>
      <c r="E195" s="129"/>
    </row>
    <row r="196" spans="1:5">
      <c r="A196" t="s">
        <v>2115</v>
      </c>
      <c r="B196" t="s">
        <v>186</v>
      </c>
      <c r="C196" t="s">
        <v>503</v>
      </c>
      <c r="D196">
        <v>144</v>
      </c>
      <c r="E196" s="129"/>
    </row>
    <row r="197" spans="1:5">
      <c r="A197" t="s">
        <v>2115</v>
      </c>
      <c r="B197" t="s">
        <v>186</v>
      </c>
      <c r="C197" t="s">
        <v>504</v>
      </c>
      <c r="D197">
        <v>144</v>
      </c>
      <c r="E197" s="129"/>
    </row>
    <row r="198" spans="1:5">
      <c r="A198" t="s">
        <v>2115</v>
      </c>
      <c r="B198" t="s">
        <v>186</v>
      </c>
      <c r="C198" t="s">
        <v>505</v>
      </c>
      <c r="D198">
        <v>144</v>
      </c>
      <c r="E198" s="129"/>
    </row>
    <row r="199" spans="1:5">
      <c r="A199" t="s">
        <v>2115</v>
      </c>
      <c r="B199" t="s">
        <v>186</v>
      </c>
      <c r="C199" t="s">
        <v>506</v>
      </c>
      <c r="D199">
        <v>144</v>
      </c>
      <c r="E199" s="129"/>
    </row>
    <row r="200" spans="1:5">
      <c r="A200" t="s">
        <v>2115</v>
      </c>
      <c r="B200" t="s">
        <v>186</v>
      </c>
      <c r="C200">
        <v>8201505</v>
      </c>
      <c r="D200">
        <v>144</v>
      </c>
      <c r="E200" s="129"/>
    </row>
    <row r="201" spans="1:5">
      <c r="A201" t="s">
        <v>2115</v>
      </c>
      <c r="B201" t="s">
        <v>186</v>
      </c>
      <c r="C201" t="s">
        <v>511</v>
      </c>
      <c r="D201">
        <v>144</v>
      </c>
      <c r="E201" s="129"/>
    </row>
    <row r="202" spans="1:5">
      <c r="A202" t="s">
        <v>2116</v>
      </c>
      <c r="B202" t="s">
        <v>186</v>
      </c>
      <c r="C202">
        <v>3231609</v>
      </c>
      <c r="D202">
        <v>144</v>
      </c>
      <c r="E202" s="129"/>
    </row>
    <row r="203" spans="1:5">
      <c r="A203" t="s">
        <v>2116</v>
      </c>
      <c r="B203" t="s">
        <v>186</v>
      </c>
      <c r="C203">
        <v>3139842</v>
      </c>
      <c r="D203">
        <v>144</v>
      </c>
      <c r="E203" s="129"/>
    </row>
    <row r="204" spans="1:5">
      <c r="A204" t="s">
        <v>2116</v>
      </c>
      <c r="B204" t="s">
        <v>186</v>
      </c>
      <c r="C204">
        <v>3166914</v>
      </c>
      <c r="D204">
        <v>144</v>
      </c>
      <c r="E204" s="129"/>
    </row>
    <row r="205" spans="1:5">
      <c r="A205" t="s">
        <v>2116</v>
      </c>
      <c r="B205" t="s">
        <v>186</v>
      </c>
      <c r="C205">
        <v>3087066</v>
      </c>
      <c r="D205">
        <v>144</v>
      </c>
      <c r="E205" s="129"/>
    </row>
    <row r="206" spans="1:5">
      <c r="A206" t="s">
        <v>2116</v>
      </c>
      <c r="B206" t="s">
        <v>186</v>
      </c>
      <c r="C206">
        <v>3339119</v>
      </c>
      <c r="D206">
        <v>144</v>
      </c>
      <c r="E206" s="129"/>
    </row>
    <row r="207" spans="1:5">
      <c r="A207" t="s">
        <v>2117</v>
      </c>
      <c r="B207" t="s">
        <v>186</v>
      </c>
      <c r="C207" t="s">
        <v>2477</v>
      </c>
      <c r="D207">
        <v>144</v>
      </c>
      <c r="E207" s="129"/>
    </row>
    <row r="208" spans="1:5">
      <c r="A208" t="s">
        <v>2118</v>
      </c>
      <c r="B208" t="s">
        <v>186</v>
      </c>
      <c r="C208">
        <v>3170971</v>
      </c>
      <c r="D208">
        <v>48</v>
      </c>
      <c r="E208" s="129"/>
    </row>
    <row r="209" spans="1:5">
      <c r="A209" t="s">
        <v>2118</v>
      </c>
      <c r="B209" t="s">
        <v>186</v>
      </c>
      <c r="C209">
        <v>3241032</v>
      </c>
      <c r="D209">
        <v>48</v>
      </c>
      <c r="E209" s="129"/>
    </row>
    <row r="210" spans="1:5">
      <c r="A210" t="s">
        <v>2118</v>
      </c>
      <c r="B210" t="s">
        <v>186</v>
      </c>
      <c r="C210">
        <v>3088941</v>
      </c>
      <c r="D210">
        <v>48</v>
      </c>
      <c r="E210" s="129"/>
    </row>
    <row r="211" spans="1:5">
      <c r="A211" t="s">
        <v>2118</v>
      </c>
      <c r="B211" t="s">
        <v>186</v>
      </c>
      <c r="C211">
        <v>3060639</v>
      </c>
      <c r="D211">
        <v>48</v>
      </c>
      <c r="E211" s="129"/>
    </row>
    <row r="212" spans="1:5">
      <c r="A212" t="s">
        <v>2118</v>
      </c>
      <c r="B212" t="s">
        <v>186</v>
      </c>
      <c r="C212">
        <v>3046066</v>
      </c>
      <c r="D212">
        <v>48</v>
      </c>
      <c r="E212" s="129"/>
    </row>
    <row r="213" spans="1:5">
      <c r="A213" t="s">
        <v>2118</v>
      </c>
      <c r="B213" t="s">
        <v>186</v>
      </c>
      <c r="C213" t="s">
        <v>526</v>
      </c>
      <c r="D213">
        <v>48</v>
      </c>
      <c r="E213" s="129"/>
    </row>
    <row r="214" spans="1:5">
      <c r="A214" t="s">
        <v>2118</v>
      </c>
      <c r="B214" t="s">
        <v>186</v>
      </c>
      <c r="C214">
        <v>3031515</v>
      </c>
      <c r="D214">
        <v>48</v>
      </c>
      <c r="E214" s="129"/>
    </row>
    <row r="215" spans="1:5">
      <c r="A215" t="s">
        <v>2118</v>
      </c>
      <c r="B215" t="s">
        <v>186</v>
      </c>
      <c r="C215">
        <v>3040222</v>
      </c>
      <c r="D215">
        <v>48</v>
      </c>
      <c r="E215" s="129"/>
    </row>
    <row r="216" spans="1:5">
      <c r="A216" t="s">
        <v>2118</v>
      </c>
      <c r="B216" t="s">
        <v>186</v>
      </c>
      <c r="C216" t="s">
        <v>522</v>
      </c>
      <c r="D216">
        <v>48</v>
      </c>
      <c r="E216" s="129"/>
    </row>
    <row r="217" spans="1:5">
      <c r="A217" t="s">
        <v>2118</v>
      </c>
      <c r="B217" t="s">
        <v>186</v>
      </c>
      <c r="C217" t="s">
        <v>524</v>
      </c>
      <c r="D217">
        <v>48</v>
      </c>
      <c r="E217" s="129"/>
    </row>
    <row r="218" spans="1:5">
      <c r="A218" t="s">
        <v>2118</v>
      </c>
      <c r="B218" t="s">
        <v>186</v>
      </c>
      <c r="C218" t="s">
        <v>525</v>
      </c>
      <c r="D218">
        <v>48</v>
      </c>
      <c r="E218" s="129"/>
    </row>
    <row r="219" spans="1:5">
      <c r="A219" t="s">
        <v>2118</v>
      </c>
      <c r="B219" t="s">
        <v>186</v>
      </c>
      <c r="C219" t="s">
        <v>523</v>
      </c>
      <c r="D219">
        <v>48</v>
      </c>
      <c r="E219" s="129"/>
    </row>
    <row r="220" spans="1:5">
      <c r="A220" t="s">
        <v>2119</v>
      </c>
      <c r="B220" t="s">
        <v>186</v>
      </c>
      <c r="C220">
        <v>3166960</v>
      </c>
      <c r="D220">
        <v>48</v>
      </c>
      <c r="E220" s="129"/>
    </row>
    <row r="221" spans="1:5">
      <c r="A221" t="s">
        <v>2119</v>
      </c>
      <c r="B221" t="s">
        <v>186</v>
      </c>
      <c r="C221">
        <v>3240714</v>
      </c>
      <c r="D221">
        <v>48</v>
      </c>
      <c r="E221" s="129"/>
    </row>
    <row r="222" spans="1:5">
      <c r="A222" t="s">
        <v>2119</v>
      </c>
      <c r="B222" t="s">
        <v>186</v>
      </c>
      <c r="C222">
        <v>3083255</v>
      </c>
      <c r="D222">
        <v>48</v>
      </c>
      <c r="E222" s="129"/>
    </row>
    <row r="223" spans="1:5">
      <c r="A223" t="s">
        <v>2119</v>
      </c>
      <c r="B223" t="s">
        <v>186</v>
      </c>
      <c r="C223">
        <v>3058676</v>
      </c>
      <c r="D223">
        <v>48</v>
      </c>
      <c r="E223" s="129"/>
    </row>
    <row r="224" spans="1:5">
      <c r="A224" t="s">
        <v>2119</v>
      </c>
      <c r="B224" t="s">
        <v>186</v>
      </c>
      <c r="C224">
        <v>3238702</v>
      </c>
      <c r="D224">
        <v>48</v>
      </c>
      <c r="E224" s="129"/>
    </row>
    <row r="225" spans="1:5">
      <c r="A225" t="s">
        <v>2119</v>
      </c>
      <c r="B225" t="s">
        <v>186</v>
      </c>
      <c r="C225">
        <v>3061092</v>
      </c>
      <c r="D225">
        <v>48</v>
      </c>
      <c r="E225" s="129"/>
    </row>
    <row r="226" spans="1:5">
      <c r="A226" t="s">
        <v>2119</v>
      </c>
      <c r="B226" t="s">
        <v>186</v>
      </c>
      <c r="C226">
        <v>3224747</v>
      </c>
      <c r="D226">
        <v>48</v>
      </c>
      <c r="E226" s="129"/>
    </row>
    <row r="227" spans="1:5">
      <c r="A227" t="s">
        <v>2119</v>
      </c>
      <c r="B227" t="s">
        <v>186</v>
      </c>
      <c r="C227">
        <v>3087037</v>
      </c>
      <c r="D227">
        <v>48</v>
      </c>
      <c r="E227" s="129"/>
    </row>
    <row r="228" spans="1:5">
      <c r="A228" t="s">
        <v>2119</v>
      </c>
      <c r="B228" t="s">
        <v>186</v>
      </c>
      <c r="C228">
        <v>3040219</v>
      </c>
      <c r="D228">
        <v>48</v>
      </c>
      <c r="E228" s="129"/>
    </row>
    <row r="229" spans="1:5">
      <c r="A229" t="s">
        <v>2119</v>
      </c>
      <c r="B229" t="s">
        <v>186</v>
      </c>
      <c r="C229">
        <v>3046059</v>
      </c>
      <c r="D229">
        <v>48</v>
      </c>
      <c r="E229" s="129"/>
    </row>
    <row r="230" spans="1:5">
      <c r="A230" t="s">
        <v>2119</v>
      </c>
      <c r="B230" t="s">
        <v>186</v>
      </c>
      <c r="C230" t="s">
        <v>532</v>
      </c>
      <c r="D230">
        <v>48</v>
      </c>
      <c r="E230" s="129"/>
    </row>
    <row r="231" spans="1:5">
      <c r="A231" t="s">
        <v>2119</v>
      </c>
      <c r="B231" t="s">
        <v>186</v>
      </c>
      <c r="C231" t="s">
        <v>533</v>
      </c>
      <c r="D231">
        <v>48</v>
      </c>
      <c r="E231" s="129"/>
    </row>
    <row r="232" spans="1:5">
      <c r="A232" t="s">
        <v>2119</v>
      </c>
      <c r="B232" t="s">
        <v>186</v>
      </c>
      <c r="C232" t="s">
        <v>529</v>
      </c>
      <c r="D232">
        <v>48</v>
      </c>
      <c r="E232" s="129"/>
    </row>
    <row r="233" spans="1:5">
      <c r="A233" t="s">
        <v>2119</v>
      </c>
      <c r="B233" t="s">
        <v>186</v>
      </c>
      <c r="C233" t="s">
        <v>531</v>
      </c>
      <c r="D233">
        <v>48</v>
      </c>
      <c r="E233" s="129"/>
    </row>
    <row r="234" spans="1:5">
      <c r="A234" t="s">
        <v>2119</v>
      </c>
      <c r="B234" t="s">
        <v>186</v>
      </c>
      <c r="C234" t="s">
        <v>534</v>
      </c>
      <c r="D234">
        <v>48</v>
      </c>
      <c r="E234" s="129"/>
    </row>
    <row r="235" spans="1:5">
      <c r="A235" t="s">
        <v>2119</v>
      </c>
      <c r="B235" t="s">
        <v>186</v>
      </c>
      <c r="C235" t="s">
        <v>527</v>
      </c>
      <c r="D235">
        <v>48</v>
      </c>
      <c r="E235" s="129"/>
    </row>
    <row r="236" spans="1:5">
      <c r="A236" t="s">
        <v>2119</v>
      </c>
      <c r="B236" t="s">
        <v>186</v>
      </c>
      <c r="C236" t="s">
        <v>528</v>
      </c>
      <c r="D236">
        <v>48</v>
      </c>
      <c r="E236" s="129"/>
    </row>
    <row r="237" spans="1:5">
      <c r="A237" t="s">
        <v>2119</v>
      </c>
      <c r="B237" t="s">
        <v>186</v>
      </c>
      <c r="C237" t="s">
        <v>530</v>
      </c>
      <c r="D237">
        <v>48</v>
      </c>
      <c r="E237" s="129"/>
    </row>
    <row r="238" spans="1:5">
      <c r="A238" t="s">
        <v>2120</v>
      </c>
      <c r="B238" t="s">
        <v>186</v>
      </c>
      <c r="C238">
        <v>3170952</v>
      </c>
      <c r="D238">
        <v>48</v>
      </c>
      <c r="E238" s="129"/>
    </row>
    <row r="239" spans="1:5">
      <c r="A239" t="s">
        <v>2120</v>
      </c>
      <c r="B239" t="s">
        <v>186</v>
      </c>
      <c r="C239">
        <v>3241019</v>
      </c>
      <c r="D239">
        <v>48</v>
      </c>
      <c r="E239" s="129"/>
    </row>
    <row r="240" spans="1:5">
      <c r="A240" t="s">
        <v>2120</v>
      </c>
      <c r="B240" t="s">
        <v>186</v>
      </c>
      <c r="C240">
        <v>3060226</v>
      </c>
      <c r="D240">
        <v>48</v>
      </c>
      <c r="E240" s="129"/>
    </row>
    <row r="241" spans="1:5">
      <c r="A241" t="s">
        <v>2120</v>
      </c>
      <c r="B241" t="s">
        <v>186</v>
      </c>
      <c r="C241">
        <v>3046065</v>
      </c>
      <c r="D241">
        <v>48</v>
      </c>
      <c r="E241" s="129"/>
    </row>
    <row r="242" spans="1:5">
      <c r="A242" t="s">
        <v>2120</v>
      </c>
      <c r="B242" t="s">
        <v>186</v>
      </c>
      <c r="C242" t="s">
        <v>547</v>
      </c>
      <c r="D242">
        <v>48</v>
      </c>
      <c r="E242" s="129"/>
    </row>
    <row r="243" spans="1:5">
      <c r="A243" t="s">
        <v>2120</v>
      </c>
      <c r="B243" t="s">
        <v>186</v>
      </c>
      <c r="C243">
        <v>3031514</v>
      </c>
      <c r="D243">
        <v>48</v>
      </c>
      <c r="E243" s="129"/>
    </row>
    <row r="244" spans="1:5">
      <c r="A244" t="s">
        <v>2120</v>
      </c>
      <c r="B244" t="s">
        <v>186</v>
      </c>
      <c r="C244">
        <v>3040221</v>
      </c>
      <c r="D244">
        <v>48</v>
      </c>
      <c r="E244" s="129"/>
    </row>
    <row r="245" spans="1:5">
      <c r="A245" t="s">
        <v>2120</v>
      </c>
      <c r="B245" t="s">
        <v>186</v>
      </c>
      <c r="C245" t="s">
        <v>546</v>
      </c>
      <c r="D245">
        <v>48</v>
      </c>
      <c r="E245" s="129"/>
    </row>
    <row r="246" spans="1:5">
      <c r="A246" t="s">
        <v>2120</v>
      </c>
      <c r="B246" t="s">
        <v>186</v>
      </c>
      <c r="C246" t="s">
        <v>542</v>
      </c>
      <c r="D246">
        <v>48</v>
      </c>
      <c r="E246" s="129"/>
    </row>
    <row r="247" spans="1:5">
      <c r="A247" t="s">
        <v>2120</v>
      </c>
      <c r="B247" t="s">
        <v>186</v>
      </c>
      <c r="C247" t="s">
        <v>543</v>
      </c>
      <c r="D247">
        <v>48</v>
      </c>
      <c r="E247" s="129"/>
    </row>
    <row r="248" spans="1:5">
      <c r="A248" t="s">
        <v>2120</v>
      </c>
      <c r="B248" t="s">
        <v>186</v>
      </c>
      <c r="C248" t="s">
        <v>544</v>
      </c>
      <c r="D248">
        <v>48</v>
      </c>
      <c r="E248" s="129"/>
    </row>
    <row r="249" spans="1:5">
      <c r="A249" t="s">
        <v>2120</v>
      </c>
      <c r="B249" t="s">
        <v>186</v>
      </c>
      <c r="C249" t="s">
        <v>545</v>
      </c>
      <c r="D249">
        <v>48</v>
      </c>
      <c r="E249" s="129"/>
    </row>
    <row r="250" spans="1:5">
      <c r="A250" t="s">
        <v>2120</v>
      </c>
      <c r="B250" t="s">
        <v>186</v>
      </c>
      <c r="C250" t="s">
        <v>548</v>
      </c>
      <c r="D250">
        <v>48</v>
      </c>
      <c r="E250" s="129"/>
    </row>
    <row r="251" spans="1:5">
      <c r="A251" t="s">
        <v>2121</v>
      </c>
      <c r="B251" t="s">
        <v>186</v>
      </c>
      <c r="C251">
        <v>3300518</v>
      </c>
      <c r="D251">
        <v>48</v>
      </c>
      <c r="E251" s="129"/>
    </row>
    <row r="252" spans="1:5">
      <c r="A252" t="s">
        <v>2121</v>
      </c>
      <c r="B252" t="s">
        <v>186</v>
      </c>
      <c r="C252">
        <v>3327493</v>
      </c>
      <c r="D252">
        <v>48</v>
      </c>
      <c r="E252" s="129"/>
    </row>
    <row r="253" spans="1:5">
      <c r="A253" t="s">
        <v>2122</v>
      </c>
      <c r="B253" t="s">
        <v>186</v>
      </c>
      <c r="C253">
        <v>3341789</v>
      </c>
      <c r="D253">
        <v>48</v>
      </c>
      <c r="E253" s="129"/>
    </row>
    <row r="254" spans="1:5">
      <c r="A254" t="s">
        <v>2122</v>
      </c>
      <c r="B254" t="s">
        <v>186</v>
      </c>
      <c r="C254">
        <v>3341912</v>
      </c>
      <c r="D254">
        <v>48</v>
      </c>
      <c r="E254" s="129"/>
    </row>
    <row r="255" spans="1:5">
      <c r="A255" t="s">
        <v>2123</v>
      </c>
      <c r="B255" t="s">
        <v>186</v>
      </c>
      <c r="C255">
        <v>3205580</v>
      </c>
      <c r="D255">
        <v>48</v>
      </c>
      <c r="E255" s="129"/>
    </row>
    <row r="256" spans="1:5">
      <c r="A256" t="s">
        <v>2123</v>
      </c>
      <c r="B256" t="s">
        <v>186</v>
      </c>
      <c r="C256">
        <v>3170941</v>
      </c>
      <c r="D256">
        <v>48</v>
      </c>
      <c r="E256" s="129"/>
    </row>
    <row r="257" spans="1:5">
      <c r="A257" t="s">
        <v>2123</v>
      </c>
      <c r="B257" t="s">
        <v>186</v>
      </c>
      <c r="C257">
        <v>3060214</v>
      </c>
      <c r="D257">
        <v>48</v>
      </c>
      <c r="E257" s="129"/>
    </row>
    <row r="258" spans="1:5">
      <c r="A258" t="s">
        <v>2123</v>
      </c>
      <c r="B258" t="s">
        <v>186</v>
      </c>
      <c r="C258">
        <v>3087462</v>
      </c>
      <c r="D258">
        <v>48</v>
      </c>
      <c r="E258" s="129"/>
    </row>
    <row r="259" spans="1:5">
      <c r="A259" t="s">
        <v>2123</v>
      </c>
      <c r="B259" t="s">
        <v>186</v>
      </c>
      <c r="C259" t="s">
        <v>541</v>
      </c>
      <c r="D259">
        <v>48</v>
      </c>
      <c r="E259" s="129"/>
    </row>
    <row r="260" spans="1:5">
      <c r="A260" t="s">
        <v>2123</v>
      </c>
      <c r="B260" t="s">
        <v>186</v>
      </c>
      <c r="C260">
        <v>3031522</v>
      </c>
      <c r="D260">
        <v>48</v>
      </c>
      <c r="E260" s="129"/>
    </row>
    <row r="261" spans="1:5">
      <c r="A261" t="s">
        <v>2123</v>
      </c>
      <c r="B261" t="s">
        <v>186</v>
      </c>
      <c r="C261" t="s">
        <v>540</v>
      </c>
      <c r="D261">
        <v>48</v>
      </c>
      <c r="E261" s="129"/>
    </row>
    <row r="262" spans="1:5">
      <c r="A262" t="s">
        <v>2123</v>
      </c>
      <c r="B262" t="s">
        <v>186</v>
      </c>
      <c r="C262" t="s">
        <v>537</v>
      </c>
      <c r="D262">
        <v>48</v>
      </c>
      <c r="E262" s="129"/>
    </row>
    <row r="263" spans="1:5">
      <c r="A263" t="s">
        <v>2123</v>
      </c>
      <c r="B263" t="s">
        <v>186</v>
      </c>
      <c r="C263" t="s">
        <v>538</v>
      </c>
      <c r="D263">
        <v>48</v>
      </c>
      <c r="E263" s="129"/>
    </row>
    <row r="264" spans="1:5">
      <c r="A264" t="s">
        <v>2123</v>
      </c>
      <c r="B264" t="s">
        <v>186</v>
      </c>
      <c r="C264" t="s">
        <v>539</v>
      </c>
      <c r="D264">
        <v>48</v>
      </c>
      <c r="E264" s="129"/>
    </row>
    <row r="265" spans="1:5">
      <c r="A265" t="s">
        <v>2124</v>
      </c>
      <c r="B265" t="s">
        <v>186</v>
      </c>
      <c r="C265">
        <v>3205578</v>
      </c>
      <c r="D265">
        <v>48</v>
      </c>
      <c r="E265" s="129">
        <v>1</v>
      </c>
    </row>
    <row r="266" spans="1:5">
      <c r="A266" t="s">
        <v>2124</v>
      </c>
      <c r="B266" t="s">
        <v>186</v>
      </c>
      <c r="C266">
        <v>3171290</v>
      </c>
      <c r="D266">
        <v>48</v>
      </c>
      <c r="E266" s="129">
        <v>2</v>
      </c>
    </row>
    <row r="267" spans="1:5">
      <c r="A267" t="s">
        <v>2124</v>
      </c>
      <c r="B267" t="s">
        <v>186</v>
      </c>
      <c r="C267">
        <v>3166920</v>
      </c>
      <c r="D267">
        <v>48</v>
      </c>
      <c r="E267" s="129">
        <v>3</v>
      </c>
    </row>
    <row r="268" spans="1:5">
      <c r="A268" t="s">
        <v>2124</v>
      </c>
      <c r="B268" t="s">
        <v>186</v>
      </c>
      <c r="C268">
        <v>3060315</v>
      </c>
      <c r="D268">
        <v>48</v>
      </c>
      <c r="E268" s="129">
        <v>4</v>
      </c>
    </row>
    <row r="269" spans="1:5">
      <c r="A269" t="s">
        <v>2124</v>
      </c>
      <c r="B269" t="s">
        <v>186</v>
      </c>
      <c r="C269">
        <v>3087442</v>
      </c>
      <c r="D269">
        <v>48</v>
      </c>
      <c r="E269" s="129">
        <v>5</v>
      </c>
    </row>
    <row r="270" spans="1:5">
      <c r="A270" t="s">
        <v>2124</v>
      </c>
      <c r="B270" t="s">
        <v>186</v>
      </c>
      <c r="C270">
        <v>3031521</v>
      </c>
      <c r="D270">
        <v>48</v>
      </c>
      <c r="E270" s="129">
        <v>6</v>
      </c>
    </row>
    <row r="271" spans="1:5">
      <c r="A271" t="s">
        <v>2124</v>
      </c>
      <c r="B271" t="s">
        <v>186</v>
      </c>
      <c r="C271" t="s">
        <v>553</v>
      </c>
      <c r="D271">
        <v>48</v>
      </c>
      <c r="E271" s="129">
        <v>7</v>
      </c>
    </row>
    <row r="272" spans="1:5">
      <c r="A272" t="s">
        <v>2124</v>
      </c>
      <c r="B272" t="s">
        <v>186</v>
      </c>
      <c r="C272" t="s">
        <v>552</v>
      </c>
      <c r="D272">
        <v>48</v>
      </c>
      <c r="E272" s="129">
        <v>8</v>
      </c>
    </row>
    <row r="273" spans="1:5">
      <c r="A273" t="s">
        <v>2124</v>
      </c>
      <c r="B273" t="s">
        <v>186</v>
      </c>
      <c r="C273" t="s">
        <v>549</v>
      </c>
      <c r="D273">
        <v>48</v>
      </c>
      <c r="E273" s="129">
        <v>9</v>
      </c>
    </row>
    <row r="274" spans="1:5">
      <c r="A274" t="s">
        <v>2124</v>
      </c>
      <c r="B274" t="s">
        <v>186</v>
      </c>
      <c r="C274" t="s">
        <v>550</v>
      </c>
      <c r="D274">
        <v>48</v>
      </c>
      <c r="E274" s="129">
        <v>10</v>
      </c>
    </row>
    <row r="275" spans="1:5">
      <c r="A275" t="s">
        <v>2124</v>
      </c>
      <c r="B275" t="s">
        <v>186</v>
      </c>
      <c r="C275" t="s">
        <v>551</v>
      </c>
      <c r="D275">
        <v>48</v>
      </c>
      <c r="E275" s="129">
        <v>11</v>
      </c>
    </row>
    <row r="276" spans="1:5">
      <c r="A276" t="s">
        <v>2125</v>
      </c>
      <c r="B276" t="s">
        <v>386</v>
      </c>
      <c r="C276">
        <v>3239837</v>
      </c>
      <c r="D276">
        <v>24</v>
      </c>
      <c r="E276" s="129"/>
    </row>
    <row r="277" spans="1:5">
      <c r="A277" t="s">
        <v>2125</v>
      </c>
      <c r="B277" t="s">
        <v>386</v>
      </c>
      <c r="C277">
        <v>3085682</v>
      </c>
      <c r="D277">
        <v>24</v>
      </c>
      <c r="E277" s="129"/>
    </row>
    <row r="278" spans="1:5">
      <c r="A278" t="s">
        <v>2125</v>
      </c>
      <c r="B278" t="s">
        <v>386</v>
      </c>
      <c r="C278">
        <v>8056155</v>
      </c>
      <c r="D278">
        <v>24</v>
      </c>
      <c r="E278" s="129"/>
    </row>
    <row r="279" spans="1:5">
      <c r="A279" t="s">
        <v>2125</v>
      </c>
      <c r="B279" t="s">
        <v>386</v>
      </c>
      <c r="C279" t="s">
        <v>402</v>
      </c>
      <c r="D279">
        <v>24</v>
      </c>
      <c r="E279" s="129"/>
    </row>
    <row r="280" spans="1:5">
      <c r="A280" t="s">
        <v>2125</v>
      </c>
      <c r="B280" t="s">
        <v>386</v>
      </c>
      <c r="C280">
        <v>3120761</v>
      </c>
      <c r="D280">
        <v>24</v>
      </c>
      <c r="E280" s="129"/>
    </row>
    <row r="281" spans="1:5">
      <c r="A281" t="s">
        <v>2125</v>
      </c>
      <c r="B281" t="s">
        <v>386</v>
      </c>
      <c r="C281">
        <v>3046369</v>
      </c>
      <c r="D281">
        <v>24</v>
      </c>
      <c r="E281" s="129"/>
    </row>
    <row r="282" spans="1:5">
      <c r="A282" t="s">
        <v>2126</v>
      </c>
      <c r="B282" t="s">
        <v>388</v>
      </c>
      <c r="C282">
        <v>3171311</v>
      </c>
      <c r="D282">
        <v>24</v>
      </c>
      <c r="E282" s="129"/>
    </row>
    <row r="283" spans="1:5">
      <c r="A283" t="s">
        <v>2126</v>
      </c>
      <c r="B283" t="s">
        <v>388</v>
      </c>
      <c r="C283">
        <v>3284568</v>
      </c>
      <c r="D283">
        <v>24</v>
      </c>
      <c r="E283" s="129"/>
    </row>
    <row r="284" spans="1:5">
      <c r="A284" t="s">
        <v>2126</v>
      </c>
      <c r="B284" t="s">
        <v>388</v>
      </c>
      <c r="C284">
        <v>3135092</v>
      </c>
      <c r="D284">
        <v>24</v>
      </c>
      <c r="E284" s="129"/>
    </row>
    <row r="285" spans="1:5">
      <c r="A285" t="s">
        <v>2126</v>
      </c>
      <c r="B285" t="s">
        <v>388</v>
      </c>
      <c r="C285">
        <v>3182014</v>
      </c>
      <c r="D285">
        <v>24</v>
      </c>
      <c r="E285" s="129"/>
    </row>
    <row r="286" spans="1:5">
      <c r="A286" t="s">
        <v>2126</v>
      </c>
      <c r="B286" t="s">
        <v>388</v>
      </c>
      <c r="C286" t="s">
        <v>577</v>
      </c>
      <c r="D286">
        <v>24</v>
      </c>
      <c r="E286" s="129"/>
    </row>
    <row r="287" spans="1:5">
      <c r="A287" t="s">
        <v>2126</v>
      </c>
      <c r="B287" t="s">
        <v>388</v>
      </c>
      <c r="C287" t="s">
        <v>579</v>
      </c>
      <c r="D287">
        <v>24</v>
      </c>
      <c r="E287" s="129"/>
    </row>
    <row r="288" spans="1:5">
      <c r="A288" t="s">
        <v>2126</v>
      </c>
      <c r="B288" t="s">
        <v>388</v>
      </c>
      <c r="C288" t="s">
        <v>578</v>
      </c>
      <c r="D288">
        <v>24</v>
      </c>
      <c r="E288" s="129"/>
    </row>
    <row r="289" spans="1:5">
      <c r="A289" t="s">
        <v>2127</v>
      </c>
      <c r="B289" t="s">
        <v>186</v>
      </c>
      <c r="C289">
        <v>3054868</v>
      </c>
      <c r="D289">
        <v>40</v>
      </c>
      <c r="E289" s="129"/>
    </row>
    <row r="290" spans="1:5">
      <c r="A290" t="s">
        <v>2127</v>
      </c>
      <c r="B290" t="s">
        <v>186</v>
      </c>
      <c r="C290" t="s">
        <v>408</v>
      </c>
      <c r="D290">
        <v>40</v>
      </c>
      <c r="E290" s="129"/>
    </row>
    <row r="291" spans="1:5">
      <c r="A291" t="s">
        <v>2127</v>
      </c>
      <c r="B291" t="s">
        <v>186</v>
      </c>
      <c r="C291">
        <v>3197890</v>
      </c>
      <c r="D291">
        <v>40</v>
      </c>
      <c r="E291" s="129"/>
    </row>
    <row r="292" spans="1:5">
      <c r="A292" t="s">
        <v>2127</v>
      </c>
      <c r="B292" t="s">
        <v>186</v>
      </c>
      <c r="C292">
        <v>8024116</v>
      </c>
      <c r="D292">
        <v>40</v>
      </c>
      <c r="E292" s="129"/>
    </row>
    <row r="293" spans="1:5">
      <c r="A293" t="s">
        <v>2127</v>
      </c>
      <c r="B293" t="s">
        <v>186</v>
      </c>
      <c r="C293" t="s">
        <v>406</v>
      </c>
      <c r="D293">
        <v>40</v>
      </c>
      <c r="E293" s="129"/>
    </row>
    <row r="294" spans="1:5">
      <c r="A294" t="s">
        <v>2127</v>
      </c>
      <c r="B294" t="s">
        <v>186</v>
      </c>
      <c r="C294" t="s">
        <v>407</v>
      </c>
      <c r="D294">
        <v>40</v>
      </c>
      <c r="E294" s="129"/>
    </row>
    <row r="295" spans="1:5">
      <c r="A295" t="s">
        <v>2127</v>
      </c>
      <c r="B295" t="s">
        <v>186</v>
      </c>
      <c r="C295">
        <v>8177647</v>
      </c>
      <c r="D295">
        <v>40</v>
      </c>
      <c r="E295" s="129"/>
    </row>
    <row r="296" spans="1:5">
      <c r="A296" t="s">
        <v>2128</v>
      </c>
      <c r="B296" t="s">
        <v>186</v>
      </c>
      <c r="C296">
        <v>3054867</v>
      </c>
      <c r="D296">
        <v>40</v>
      </c>
      <c r="E296" s="129"/>
    </row>
    <row r="297" spans="1:5">
      <c r="A297" t="s">
        <v>2129</v>
      </c>
      <c r="B297" t="s">
        <v>388</v>
      </c>
      <c r="C297">
        <v>3212637</v>
      </c>
      <c r="D297">
        <v>48</v>
      </c>
      <c r="E297" s="129"/>
    </row>
    <row r="298" spans="1:5">
      <c r="A298" t="s">
        <v>2129</v>
      </c>
      <c r="B298" t="s">
        <v>388</v>
      </c>
      <c r="C298">
        <v>3181092</v>
      </c>
      <c r="D298">
        <v>48</v>
      </c>
      <c r="E298" s="129"/>
    </row>
    <row r="299" spans="1:5">
      <c r="A299" t="s">
        <v>2129</v>
      </c>
      <c r="B299" t="s">
        <v>388</v>
      </c>
      <c r="C299" t="s">
        <v>560</v>
      </c>
      <c r="D299">
        <v>48</v>
      </c>
      <c r="E299" s="129"/>
    </row>
    <row r="300" spans="1:5">
      <c r="A300" t="s">
        <v>2130</v>
      </c>
      <c r="B300" t="s">
        <v>186</v>
      </c>
      <c r="C300">
        <v>3288419</v>
      </c>
      <c r="D300">
        <v>12</v>
      </c>
      <c r="E300" s="129"/>
    </row>
    <row r="301" spans="1:5">
      <c r="A301" t="s">
        <v>2131</v>
      </c>
      <c r="B301" t="s">
        <v>386</v>
      </c>
      <c r="C301">
        <v>3035934</v>
      </c>
      <c r="D301">
        <v>12</v>
      </c>
      <c r="E301" s="129"/>
    </row>
    <row r="302" spans="1:5">
      <c r="A302" t="s">
        <v>2131</v>
      </c>
      <c r="B302" t="s">
        <v>386</v>
      </c>
      <c r="C302">
        <v>3341564</v>
      </c>
      <c r="D302">
        <v>12</v>
      </c>
      <c r="E302" s="129"/>
    </row>
    <row r="303" spans="1:5">
      <c r="A303" t="s">
        <v>2132</v>
      </c>
      <c r="B303" t="s">
        <v>386</v>
      </c>
      <c r="C303">
        <v>3035932</v>
      </c>
      <c r="D303">
        <v>12</v>
      </c>
      <c r="E303" s="129"/>
    </row>
    <row r="304" spans="1:5">
      <c r="A304" t="s">
        <v>2132</v>
      </c>
      <c r="B304" t="s">
        <v>386</v>
      </c>
      <c r="C304">
        <v>3341576</v>
      </c>
      <c r="D304">
        <v>12</v>
      </c>
      <c r="E304" s="129"/>
    </row>
    <row r="305" spans="1:5">
      <c r="A305" t="s">
        <v>2133</v>
      </c>
      <c r="B305" t="s">
        <v>386</v>
      </c>
      <c r="C305">
        <v>3035935</v>
      </c>
      <c r="D305">
        <v>12</v>
      </c>
      <c r="E305" s="129"/>
    </row>
    <row r="306" spans="1:5">
      <c r="A306" t="s">
        <v>2133</v>
      </c>
      <c r="B306" t="s">
        <v>386</v>
      </c>
      <c r="C306">
        <v>3341577</v>
      </c>
      <c r="D306">
        <v>12</v>
      </c>
      <c r="E306" s="129"/>
    </row>
    <row r="307" spans="1:5">
      <c r="A307" t="s">
        <v>2134</v>
      </c>
      <c r="B307" t="s">
        <v>386</v>
      </c>
      <c r="C307">
        <v>3084198</v>
      </c>
      <c r="D307">
        <v>24</v>
      </c>
      <c r="E307" s="129"/>
    </row>
    <row r="308" spans="1:5">
      <c r="A308" t="s">
        <v>2134</v>
      </c>
      <c r="B308" t="s">
        <v>386</v>
      </c>
      <c r="C308">
        <v>3239838</v>
      </c>
      <c r="D308">
        <v>24</v>
      </c>
      <c r="E308" s="129"/>
    </row>
    <row r="309" spans="1:5">
      <c r="A309" t="s">
        <v>2134</v>
      </c>
      <c r="B309" t="s">
        <v>386</v>
      </c>
      <c r="C309">
        <v>3120768</v>
      </c>
      <c r="D309">
        <v>24</v>
      </c>
      <c r="E309" s="129"/>
    </row>
    <row r="310" spans="1:5">
      <c r="A310" t="s">
        <v>2135</v>
      </c>
      <c r="B310" t="s">
        <v>186</v>
      </c>
      <c r="C310">
        <v>3038923</v>
      </c>
      <c r="D310">
        <v>576</v>
      </c>
      <c r="E310" s="129"/>
    </row>
    <row r="311" spans="1:5">
      <c r="A311" t="s">
        <v>2136</v>
      </c>
      <c r="B311" t="s">
        <v>186</v>
      </c>
      <c r="C311">
        <v>3038922</v>
      </c>
      <c r="D311">
        <v>576</v>
      </c>
      <c r="E311" s="129"/>
    </row>
    <row r="312" spans="1:5">
      <c r="A312" t="s">
        <v>2137</v>
      </c>
      <c r="B312" t="s">
        <v>186</v>
      </c>
      <c r="C312">
        <v>3038921</v>
      </c>
      <c r="D312">
        <v>576</v>
      </c>
      <c r="E312" s="129"/>
    </row>
    <row r="313" spans="1:5">
      <c r="A313" t="s">
        <v>2138</v>
      </c>
      <c r="B313" t="s">
        <v>186</v>
      </c>
      <c r="C313">
        <v>3065116</v>
      </c>
      <c r="D313">
        <v>576</v>
      </c>
      <c r="E313" s="129"/>
    </row>
    <row r="314" spans="1:5">
      <c r="A314" t="s">
        <v>2139</v>
      </c>
      <c r="B314" t="s">
        <v>186</v>
      </c>
      <c r="C314">
        <v>3038920</v>
      </c>
      <c r="D314">
        <v>576</v>
      </c>
      <c r="E314" s="129"/>
    </row>
    <row r="315" spans="1:5">
      <c r="A315" t="s">
        <v>2140</v>
      </c>
      <c r="B315" t="s">
        <v>186</v>
      </c>
      <c r="C315">
        <v>3038924</v>
      </c>
      <c r="D315">
        <v>576</v>
      </c>
      <c r="E315" s="129"/>
    </row>
    <row r="316" spans="1:5">
      <c r="A316" t="s">
        <v>2141</v>
      </c>
      <c r="B316" t="s">
        <v>388</v>
      </c>
      <c r="C316">
        <v>3211226</v>
      </c>
      <c r="D316">
        <v>48</v>
      </c>
      <c r="E316" s="129"/>
    </row>
    <row r="317" spans="1:5">
      <c r="A317" t="s">
        <v>2142</v>
      </c>
      <c r="B317" t="s">
        <v>386</v>
      </c>
      <c r="C317">
        <v>3182542</v>
      </c>
      <c r="D317">
        <v>24</v>
      </c>
      <c r="E317" s="129"/>
    </row>
    <row r="318" spans="1:5">
      <c r="A318" t="s">
        <v>2142</v>
      </c>
      <c r="B318" t="s">
        <v>386</v>
      </c>
      <c r="C318">
        <v>3087315</v>
      </c>
      <c r="D318">
        <v>24</v>
      </c>
      <c r="E318" s="129"/>
    </row>
    <row r="319" spans="1:5">
      <c r="A319" t="s">
        <v>2142</v>
      </c>
      <c r="B319" t="s">
        <v>386</v>
      </c>
      <c r="C319">
        <v>3169695</v>
      </c>
      <c r="D319">
        <v>24</v>
      </c>
      <c r="E319" s="129"/>
    </row>
    <row r="320" spans="1:5">
      <c r="A320" t="s">
        <v>2142</v>
      </c>
      <c r="B320" t="s">
        <v>386</v>
      </c>
      <c r="C320" t="s">
        <v>564</v>
      </c>
      <c r="D320">
        <v>24</v>
      </c>
      <c r="E320" s="129"/>
    </row>
    <row r="321" spans="1:5">
      <c r="A321" t="s">
        <v>2142</v>
      </c>
      <c r="B321" t="s">
        <v>386</v>
      </c>
      <c r="C321">
        <v>3034113</v>
      </c>
      <c r="D321">
        <v>24</v>
      </c>
      <c r="E321" s="129"/>
    </row>
    <row r="322" spans="1:5">
      <c r="A322" t="s">
        <v>2143</v>
      </c>
      <c r="B322" t="s">
        <v>386</v>
      </c>
      <c r="C322">
        <v>3182540</v>
      </c>
      <c r="D322">
        <v>24</v>
      </c>
      <c r="E322" s="129"/>
    </row>
    <row r="323" spans="1:5">
      <c r="A323" t="s">
        <v>2143</v>
      </c>
      <c r="B323" t="s">
        <v>386</v>
      </c>
      <c r="C323">
        <v>3087321</v>
      </c>
      <c r="D323">
        <v>24</v>
      </c>
      <c r="E323" s="129"/>
    </row>
    <row r="324" spans="1:5">
      <c r="A324" t="s">
        <v>2143</v>
      </c>
      <c r="B324" t="s">
        <v>386</v>
      </c>
      <c r="C324">
        <v>3034094</v>
      </c>
      <c r="D324">
        <v>24</v>
      </c>
      <c r="E324" s="129"/>
    </row>
    <row r="325" spans="1:5">
      <c r="A325" t="s">
        <v>2143</v>
      </c>
      <c r="B325" t="s">
        <v>386</v>
      </c>
      <c r="C325" t="s">
        <v>569</v>
      </c>
      <c r="D325">
        <v>24</v>
      </c>
      <c r="E325" s="129"/>
    </row>
    <row r="326" spans="1:5">
      <c r="A326" t="s">
        <v>2144</v>
      </c>
      <c r="B326" t="s">
        <v>386</v>
      </c>
      <c r="C326">
        <v>3034193</v>
      </c>
      <c r="D326">
        <v>24</v>
      </c>
      <c r="E326" s="129"/>
    </row>
    <row r="327" spans="1:5">
      <c r="A327" t="s">
        <v>2144</v>
      </c>
      <c r="B327" t="s">
        <v>386</v>
      </c>
      <c r="C327">
        <v>3087304</v>
      </c>
      <c r="D327">
        <v>24</v>
      </c>
      <c r="E327" s="129"/>
    </row>
    <row r="328" spans="1:5">
      <c r="A328" t="s">
        <v>2144</v>
      </c>
      <c r="B328" t="s">
        <v>386</v>
      </c>
      <c r="C328" t="s">
        <v>571</v>
      </c>
      <c r="D328">
        <v>24</v>
      </c>
      <c r="E328" s="129"/>
    </row>
    <row r="329" spans="1:5">
      <c r="A329" t="s">
        <v>2145</v>
      </c>
      <c r="B329" t="s">
        <v>386</v>
      </c>
      <c r="C329">
        <v>3034096</v>
      </c>
      <c r="D329">
        <v>24</v>
      </c>
      <c r="E329" s="129"/>
    </row>
    <row r="330" spans="1:5">
      <c r="A330" t="s">
        <v>2145</v>
      </c>
      <c r="B330" t="s">
        <v>386</v>
      </c>
      <c r="C330">
        <v>3087300</v>
      </c>
      <c r="D330">
        <v>24</v>
      </c>
      <c r="E330" s="129"/>
    </row>
    <row r="331" spans="1:5">
      <c r="A331" t="s">
        <v>2145</v>
      </c>
      <c r="B331" t="s">
        <v>386</v>
      </c>
      <c r="C331" t="s">
        <v>572</v>
      </c>
      <c r="D331">
        <v>24</v>
      </c>
      <c r="E331" s="129"/>
    </row>
    <row r="332" spans="1:5">
      <c r="A332" t="s">
        <v>2145</v>
      </c>
      <c r="B332" t="s">
        <v>386</v>
      </c>
      <c r="C332" t="s">
        <v>573</v>
      </c>
      <c r="D332">
        <v>24</v>
      </c>
      <c r="E332" s="129"/>
    </row>
    <row r="333" spans="1:5">
      <c r="A333" t="s">
        <v>2145</v>
      </c>
      <c r="B333" t="s">
        <v>386</v>
      </c>
      <c r="C333">
        <v>3036427</v>
      </c>
      <c r="D333">
        <v>24</v>
      </c>
      <c r="E333" s="129"/>
    </row>
    <row r="334" spans="1:5">
      <c r="A334" t="s">
        <v>2146</v>
      </c>
      <c r="B334" t="s">
        <v>386</v>
      </c>
      <c r="C334">
        <v>3036426</v>
      </c>
      <c r="D334">
        <v>24</v>
      </c>
      <c r="E334" s="129"/>
    </row>
    <row r="335" spans="1:5">
      <c r="A335" t="s">
        <v>2146</v>
      </c>
      <c r="B335" t="s">
        <v>386</v>
      </c>
      <c r="C335" t="s">
        <v>570</v>
      </c>
      <c r="D335">
        <v>24</v>
      </c>
      <c r="E335" s="129"/>
    </row>
    <row r="336" spans="1:5">
      <c r="A336" t="s">
        <v>2147</v>
      </c>
      <c r="B336" t="s">
        <v>386</v>
      </c>
      <c r="C336">
        <v>3036425</v>
      </c>
      <c r="D336">
        <v>24</v>
      </c>
      <c r="E336" s="129"/>
    </row>
    <row r="337" spans="1:5">
      <c r="A337" t="s">
        <v>2147</v>
      </c>
      <c r="B337" t="s">
        <v>386</v>
      </c>
      <c r="C337" t="s">
        <v>565</v>
      </c>
      <c r="D337">
        <v>24</v>
      </c>
      <c r="E337" s="129"/>
    </row>
    <row r="338" spans="1:5">
      <c r="A338" t="s">
        <v>2148</v>
      </c>
      <c r="B338" t="s">
        <v>386</v>
      </c>
      <c r="C338">
        <v>3278509</v>
      </c>
      <c r="D338">
        <v>24</v>
      </c>
      <c r="E338" s="129"/>
    </row>
    <row r="339" spans="1:5">
      <c r="A339" t="s">
        <v>2148</v>
      </c>
      <c r="B339" t="s">
        <v>386</v>
      </c>
      <c r="C339">
        <v>3193559</v>
      </c>
      <c r="D339">
        <v>24</v>
      </c>
      <c r="E339" s="129"/>
    </row>
    <row r="340" spans="1:5">
      <c r="A340" t="s">
        <v>2148</v>
      </c>
      <c r="B340" t="s">
        <v>386</v>
      </c>
      <c r="C340">
        <v>3086344</v>
      </c>
      <c r="D340">
        <v>24</v>
      </c>
      <c r="E340" s="129"/>
    </row>
    <row r="341" spans="1:5">
      <c r="A341" t="s">
        <v>2149</v>
      </c>
      <c r="B341" t="s">
        <v>386</v>
      </c>
      <c r="C341">
        <v>3295021</v>
      </c>
      <c r="D341">
        <v>24</v>
      </c>
      <c r="E341" s="129"/>
    </row>
    <row r="342" spans="1:5">
      <c r="A342" t="s">
        <v>2149</v>
      </c>
      <c r="B342" t="s">
        <v>386</v>
      </c>
      <c r="C342">
        <v>3086293</v>
      </c>
      <c r="D342">
        <v>24</v>
      </c>
      <c r="E342" s="129"/>
    </row>
    <row r="343" spans="1:5">
      <c r="A343" t="s">
        <v>2149</v>
      </c>
      <c r="B343" t="s">
        <v>386</v>
      </c>
      <c r="C343">
        <v>3070362</v>
      </c>
      <c r="D343">
        <v>24</v>
      </c>
      <c r="E343" s="129"/>
    </row>
    <row r="344" spans="1:5">
      <c r="A344" t="s">
        <v>2149</v>
      </c>
      <c r="B344" t="s">
        <v>386</v>
      </c>
      <c r="C344">
        <v>3027651</v>
      </c>
      <c r="D344">
        <v>24</v>
      </c>
      <c r="E344" s="129"/>
    </row>
    <row r="345" spans="1:5">
      <c r="A345" t="s">
        <v>2149</v>
      </c>
      <c r="B345" t="s">
        <v>386</v>
      </c>
      <c r="C345">
        <v>3035412</v>
      </c>
      <c r="D345">
        <v>24</v>
      </c>
      <c r="E345" s="129"/>
    </row>
    <row r="346" spans="1:5">
      <c r="A346" t="s">
        <v>2149</v>
      </c>
      <c r="B346" t="s">
        <v>386</v>
      </c>
      <c r="C346" t="s">
        <v>628</v>
      </c>
      <c r="D346">
        <v>24</v>
      </c>
      <c r="E346" s="129"/>
    </row>
    <row r="347" spans="1:5">
      <c r="A347" t="s">
        <v>2149</v>
      </c>
      <c r="B347" t="s">
        <v>386</v>
      </c>
      <c r="C347" t="s">
        <v>627</v>
      </c>
      <c r="D347">
        <v>24</v>
      </c>
      <c r="E347" s="129"/>
    </row>
    <row r="348" spans="1:5">
      <c r="A348" t="s">
        <v>2149</v>
      </c>
      <c r="B348" t="s">
        <v>386</v>
      </c>
      <c r="C348" t="s">
        <v>629</v>
      </c>
      <c r="D348">
        <v>24</v>
      </c>
      <c r="E348" s="129"/>
    </row>
    <row r="349" spans="1:5">
      <c r="A349" t="s">
        <v>2149</v>
      </c>
      <c r="B349" t="s">
        <v>386</v>
      </c>
      <c r="C349" t="s">
        <v>626</v>
      </c>
      <c r="D349">
        <v>24</v>
      </c>
      <c r="E349" s="129"/>
    </row>
    <row r="350" spans="1:5">
      <c r="A350" t="s">
        <v>2149</v>
      </c>
      <c r="B350" t="s">
        <v>386</v>
      </c>
      <c r="C350" t="s">
        <v>630</v>
      </c>
      <c r="D350">
        <v>24</v>
      </c>
      <c r="E350" s="129"/>
    </row>
    <row r="351" spans="1:5">
      <c r="A351" t="s">
        <v>2149</v>
      </c>
      <c r="B351" t="s">
        <v>386</v>
      </c>
      <c r="C351" t="s">
        <v>631</v>
      </c>
      <c r="D351">
        <v>24</v>
      </c>
      <c r="E351" s="129"/>
    </row>
    <row r="352" spans="1:5">
      <c r="A352" t="s">
        <v>2150</v>
      </c>
      <c r="B352" t="s">
        <v>386</v>
      </c>
      <c r="C352">
        <v>3278508</v>
      </c>
      <c r="D352">
        <v>24</v>
      </c>
      <c r="E352" s="129"/>
    </row>
    <row r="353" spans="1:5">
      <c r="A353" t="s">
        <v>2150</v>
      </c>
      <c r="B353" t="s">
        <v>386</v>
      </c>
      <c r="C353">
        <v>3167502</v>
      </c>
      <c r="D353">
        <v>24</v>
      </c>
      <c r="E353" s="129"/>
    </row>
    <row r="354" spans="1:5">
      <c r="A354" t="s">
        <v>2150</v>
      </c>
      <c r="B354" t="s">
        <v>386</v>
      </c>
      <c r="C354">
        <v>3328388</v>
      </c>
      <c r="D354">
        <v>24</v>
      </c>
      <c r="E354" s="129"/>
    </row>
    <row r="355" spans="1:5">
      <c r="A355" t="s">
        <v>2150</v>
      </c>
      <c r="B355" t="s">
        <v>386</v>
      </c>
      <c r="C355">
        <v>3086296</v>
      </c>
      <c r="D355">
        <v>24</v>
      </c>
      <c r="E355" s="129"/>
    </row>
    <row r="356" spans="1:5">
      <c r="A356" t="s">
        <v>2150</v>
      </c>
      <c r="B356" t="s">
        <v>386</v>
      </c>
      <c r="C356">
        <v>3062468</v>
      </c>
      <c r="D356">
        <v>24</v>
      </c>
      <c r="E356" s="129"/>
    </row>
    <row r="357" spans="1:5">
      <c r="A357" t="s">
        <v>2150</v>
      </c>
      <c r="B357" t="s">
        <v>386</v>
      </c>
      <c r="C357" t="s">
        <v>645</v>
      </c>
      <c r="D357">
        <v>24</v>
      </c>
      <c r="E357" s="129"/>
    </row>
    <row r="358" spans="1:5">
      <c r="A358" t="s">
        <v>2150</v>
      </c>
      <c r="B358" t="s">
        <v>386</v>
      </c>
      <c r="C358">
        <v>3027649</v>
      </c>
      <c r="D358">
        <v>24</v>
      </c>
      <c r="E358" s="129"/>
    </row>
    <row r="359" spans="1:5">
      <c r="A359" t="s">
        <v>2150</v>
      </c>
      <c r="B359" t="s">
        <v>386</v>
      </c>
      <c r="C359">
        <v>3035410</v>
      </c>
      <c r="D359">
        <v>24</v>
      </c>
      <c r="E359" s="129"/>
    </row>
    <row r="360" spans="1:5">
      <c r="A360" t="s">
        <v>2150</v>
      </c>
      <c r="B360" t="s">
        <v>386</v>
      </c>
      <c r="C360" t="s">
        <v>642</v>
      </c>
      <c r="D360">
        <v>24</v>
      </c>
      <c r="E360" s="129"/>
    </row>
    <row r="361" spans="1:5">
      <c r="A361" t="s">
        <v>2150</v>
      </c>
      <c r="B361" t="s">
        <v>386</v>
      </c>
      <c r="C361" t="s">
        <v>644</v>
      </c>
      <c r="D361">
        <v>24</v>
      </c>
      <c r="E361" s="129"/>
    </row>
    <row r="362" spans="1:5">
      <c r="A362" t="s">
        <v>2150</v>
      </c>
      <c r="B362" t="s">
        <v>386</v>
      </c>
      <c r="C362" t="s">
        <v>643</v>
      </c>
      <c r="D362">
        <v>24</v>
      </c>
      <c r="E362" s="129"/>
    </row>
    <row r="363" spans="1:5">
      <c r="A363" t="s">
        <v>2150</v>
      </c>
      <c r="B363" t="s">
        <v>386</v>
      </c>
      <c r="C363" t="s">
        <v>641</v>
      </c>
      <c r="D363">
        <v>24</v>
      </c>
      <c r="E363" s="129"/>
    </row>
    <row r="364" spans="1:5">
      <c r="A364" t="s">
        <v>2150</v>
      </c>
      <c r="B364" t="s">
        <v>386</v>
      </c>
      <c r="C364">
        <v>323044</v>
      </c>
      <c r="D364">
        <v>24</v>
      </c>
      <c r="E364" s="129"/>
    </row>
    <row r="365" spans="1:5">
      <c r="A365" t="s">
        <v>2151</v>
      </c>
      <c r="B365" t="s">
        <v>386</v>
      </c>
      <c r="C365">
        <v>3180820</v>
      </c>
      <c r="D365">
        <v>24</v>
      </c>
      <c r="E365" s="129"/>
    </row>
    <row r="366" spans="1:5">
      <c r="A366" t="s">
        <v>2151</v>
      </c>
      <c r="B366" t="s">
        <v>386</v>
      </c>
      <c r="C366">
        <v>3295019</v>
      </c>
      <c r="D366">
        <v>24</v>
      </c>
      <c r="E366" s="129"/>
    </row>
    <row r="367" spans="1:5">
      <c r="A367" t="s">
        <v>2151</v>
      </c>
      <c r="B367" t="s">
        <v>386</v>
      </c>
      <c r="C367">
        <v>3086301</v>
      </c>
      <c r="D367">
        <v>24</v>
      </c>
      <c r="E367" s="129"/>
    </row>
    <row r="368" spans="1:5">
      <c r="A368" t="s">
        <v>2151</v>
      </c>
      <c r="B368" t="s">
        <v>386</v>
      </c>
      <c r="C368">
        <v>3062480</v>
      </c>
      <c r="D368">
        <v>24</v>
      </c>
      <c r="E368" s="129"/>
    </row>
    <row r="369" spans="1:5">
      <c r="A369" t="s">
        <v>2152</v>
      </c>
      <c r="B369" t="s">
        <v>386</v>
      </c>
      <c r="C369">
        <v>3027650</v>
      </c>
      <c r="D369">
        <v>24</v>
      </c>
      <c r="E369" s="129"/>
    </row>
    <row r="370" spans="1:5">
      <c r="A370" t="s">
        <v>2152</v>
      </c>
      <c r="B370" t="s">
        <v>386</v>
      </c>
      <c r="C370">
        <v>3035411</v>
      </c>
      <c r="D370">
        <v>24</v>
      </c>
      <c r="E370" s="129"/>
    </row>
    <row r="371" spans="1:5">
      <c r="A371" t="s">
        <v>2152</v>
      </c>
      <c r="B371" t="s">
        <v>386</v>
      </c>
      <c r="C371">
        <v>3045731</v>
      </c>
      <c r="D371">
        <v>24</v>
      </c>
      <c r="E371" s="129"/>
    </row>
    <row r="372" spans="1:5">
      <c r="A372" t="s">
        <v>2152</v>
      </c>
      <c r="B372" t="s">
        <v>386</v>
      </c>
      <c r="C372" t="s">
        <v>659</v>
      </c>
      <c r="D372">
        <v>24</v>
      </c>
      <c r="E372" s="129"/>
    </row>
    <row r="373" spans="1:5">
      <c r="A373" t="s">
        <v>2152</v>
      </c>
      <c r="B373" t="s">
        <v>386</v>
      </c>
      <c r="C373" t="s">
        <v>660</v>
      </c>
      <c r="D373">
        <v>24</v>
      </c>
      <c r="E373" s="129"/>
    </row>
    <row r="374" spans="1:5">
      <c r="A374" t="s">
        <v>2152</v>
      </c>
      <c r="B374" t="s">
        <v>386</v>
      </c>
      <c r="C374" t="s">
        <v>661</v>
      </c>
      <c r="D374">
        <v>24</v>
      </c>
      <c r="E374" s="129"/>
    </row>
    <row r="375" spans="1:5">
      <c r="A375" t="s">
        <v>2152</v>
      </c>
      <c r="B375" t="s">
        <v>386</v>
      </c>
      <c r="C375" t="s">
        <v>656</v>
      </c>
      <c r="D375">
        <v>24</v>
      </c>
      <c r="E375" s="129"/>
    </row>
    <row r="376" spans="1:5">
      <c r="A376" t="s">
        <v>2152</v>
      </c>
      <c r="B376" t="s">
        <v>386</v>
      </c>
      <c r="C376" t="s">
        <v>658</v>
      </c>
      <c r="D376">
        <v>24</v>
      </c>
      <c r="E376" s="129"/>
    </row>
    <row r="377" spans="1:5">
      <c r="A377" t="s">
        <v>2152</v>
      </c>
      <c r="B377" t="s">
        <v>386</v>
      </c>
      <c r="C377" t="s">
        <v>657</v>
      </c>
      <c r="D377">
        <v>24</v>
      </c>
      <c r="E377" s="129"/>
    </row>
    <row r="378" spans="1:5">
      <c r="A378" t="s">
        <v>2153</v>
      </c>
      <c r="B378" t="s">
        <v>386</v>
      </c>
      <c r="C378">
        <v>3027597</v>
      </c>
      <c r="D378">
        <v>24</v>
      </c>
      <c r="E378" s="129"/>
    </row>
    <row r="379" spans="1:5">
      <c r="A379" t="s">
        <v>2153</v>
      </c>
      <c r="B379" t="s">
        <v>386</v>
      </c>
      <c r="C379">
        <v>3035407</v>
      </c>
      <c r="D379">
        <v>24</v>
      </c>
      <c r="E379" s="129"/>
    </row>
    <row r="380" spans="1:5">
      <c r="A380" t="s">
        <v>2153</v>
      </c>
      <c r="B380" t="s">
        <v>386</v>
      </c>
      <c r="C380" t="s">
        <v>608</v>
      </c>
      <c r="D380">
        <v>24</v>
      </c>
      <c r="E380" s="129"/>
    </row>
    <row r="381" spans="1:5">
      <c r="A381" t="s">
        <v>2153</v>
      </c>
      <c r="B381" t="s">
        <v>386</v>
      </c>
      <c r="C381" t="s">
        <v>605</v>
      </c>
      <c r="D381">
        <v>24</v>
      </c>
      <c r="E381" s="129"/>
    </row>
    <row r="382" spans="1:5">
      <c r="A382" t="s">
        <v>2153</v>
      </c>
      <c r="B382" t="s">
        <v>386</v>
      </c>
      <c r="C382" t="s">
        <v>607</v>
      </c>
      <c r="D382">
        <v>24</v>
      </c>
      <c r="E382" s="129"/>
    </row>
    <row r="383" spans="1:5">
      <c r="A383" t="s">
        <v>2153</v>
      </c>
      <c r="B383" t="s">
        <v>386</v>
      </c>
      <c r="C383" t="s">
        <v>606</v>
      </c>
      <c r="D383">
        <v>24</v>
      </c>
      <c r="E383" s="129"/>
    </row>
    <row r="384" spans="1:5">
      <c r="A384" t="s">
        <v>2153</v>
      </c>
      <c r="B384" t="s">
        <v>386</v>
      </c>
      <c r="C384" t="s">
        <v>609</v>
      </c>
      <c r="D384">
        <v>24</v>
      </c>
      <c r="E384" s="129"/>
    </row>
    <row r="385" spans="1:5">
      <c r="A385" t="s">
        <v>2154</v>
      </c>
      <c r="B385" t="s">
        <v>386</v>
      </c>
      <c r="C385">
        <v>3111603</v>
      </c>
      <c r="D385">
        <v>12</v>
      </c>
      <c r="E385" s="129"/>
    </row>
    <row r="386" spans="1:5">
      <c r="A386" t="s">
        <v>2154</v>
      </c>
      <c r="B386" t="s">
        <v>386</v>
      </c>
      <c r="C386">
        <v>3184878</v>
      </c>
      <c r="D386">
        <v>12</v>
      </c>
      <c r="E386" s="129"/>
    </row>
    <row r="387" spans="1:5">
      <c r="A387" t="s">
        <v>2155</v>
      </c>
      <c r="B387" t="s">
        <v>186</v>
      </c>
      <c r="C387">
        <v>3180048</v>
      </c>
      <c r="D387">
        <v>48</v>
      </c>
      <c r="E387" s="129"/>
    </row>
    <row r="388" spans="1:5">
      <c r="A388" t="s">
        <v>2155</v>
      </c>
      <c r="B388" t="s">
        <v>186</v>
      </c>
      <c r="C388">
        <v>3241033</v>
      </c>
      <c r="D388">
        <v>48</v>
      </c>
      <c r="E388" s="129"/>
    </row>
    <row r="389" spans="1:5">
      <c r="A389" t="s">
        <v>2155</v>
      </c>
      <c r="B389" t="s">
        <v>186</v>
      </c>
      <c r="C389">
        <v>3337512</v>
      </c>
      <c r="D389">
        <v>48</v>
      </c>
      <c r="E389" s="129"/>
    </row>
    <row r="390" spans="1:5">
      <c r="A390" t="s">
        <v>2155</v>
      </c>
      <c r="B390" t="s">
        <v>186</v>
      </c>
      <c r="C390">
        <v>3088980</v>
      </c>
      <c r="D390">
        <v>48</v>
      </c>
      <c r="E390" s="129"/>
    </row>
    <row r="391" spans="1:5">
      <c r="A391" t="s">
        <v>2155</v>
      </c>
      <c r="B391" t="s">
        <v>186</v>
      </c>
      <c r="C391">
        <v>3060910</v>
      </c>
      <c r="D391">
        <v>48</v>
      </c>
      <c r="E391" s="129"/>
    </row>
    <row r="392" spans="1:5">
      <c r="A392" t="s">
        <v>2155</v>
      </c>
      <c r="B392" t="s">
        <v>186</v>
      </c>
      <c r="C392">
        <v>3059600</v>
      </c>
      <c r="D392">
        <v>48</v>
      </c>
      <c r="E392" s="129"/>
    </row>
    <row r="393" spans="1:5">
      <c r="A393" t="s">
        <v>2155</v>
      </c>
      <c r="B393" t="s">
        <v>186</v>
      </c>
      <c r="C393">
        <v>3046060</v>
      </c>
      <c r="D393">
        <v>48</v>
      </c>
      <c r="E393" s="129"/>
    </row>
    <row r="394" spans="1:5">
      <c r="A394" t="s">
        <v>2155</v>
      </c>
      <c r="B394" t="s">
        <v>186</v>
      </c>
      <c r="C394" t="s">
        <v>521</v>
      </c>
      <c r="D394">
        <v>48</v>
      </c>
      <c r="E394" s="129"/>
    </row>
    <row r="395" spans="1:5">
      <c r="A395" t="s">
        <v>2155</v>
      </c>
      <c r="B395" t="s">
        <v>186</v>
      </c>
      <c r="C395">
        <v>3031517</v>
      </c>
      <c r="D395">
        <v>48</v>
      </c>
      <c r="E395" s="129"/>
    </row>
    <row r="396" spans="1:5">
      <c r="A396" t="s">
        <v>2155</v>
      </c>
      <c r="B396" t="s">
        <v>186</v>
      </c>
      <c r="C396">
        <v>3040224</v>
      </c>
      <c r="D396">
        <v>48</v>
      </c>
      <c r="E396" s="129"/>
    </row>
    <row r="397" spans="1:5">
      <c r="A397" t="s">
        <v>2155</v>
      </c>
      <c r="B397" t="s">
        <v>186</v>
      </c>
      <c r="C397" t="s">
        <v>519</v>
      </c>
      <c r="D397">
        <v>48</v>
      </c>
      <c r="E397" s="129"/>
    </row>
    <row r="398" spans="1:5">
      <c r="A398" t="s">
        <v>2155</v>
      </c>
      <c r="B398" t="s">
        <v>186</v>
      </c>
      <c r="C398" t="s">
        <v>520</v>
      </c>
      <c r="D398">
        <v>48</v>
      </c>
      <c r="E398" s="129"/>
    </row>
    <row r="399" spans="1:5">
      <c r="A399" t="s">
        <v>2156</v>
      </c>
      <c r="B399" t="s">
        <v>186</v>
      </c>
      <c r="C399">
        <v>3166944</v>
      </c>
      <c r="D399">
        <v>48</v>
      </c>
      <c r="E399" s="129"/>
    </row>
    <row r="400" spans="1:5">
      <c r="A400" t="s">
        <v>2156</v>
      </c>
      <c r="B400" t="s">
        <v>186</v>
      </c>
      <c r="C400">
        <v>3241020</v>
      </c>
      <c r="D400">
        <v>48</v>
      </c>
      <c r="E400" s="129"/>
    </row>
    <row r="401" spans="1:5">
      <c r="A401" t="s">
        <v>2156</v>
      </c>
      <c r="B401" t="s">
        <v>186</v>
      </c>
      <c r="C401">
        <v>3089727</v>
      </c>
      <c r="D401">
        <v>48</v>
      </c>
      <c r="E401" s="129"/>
    </row>
    <row r="402" spans="1:5">
      <c r="A402" t="s">
        <v>2156</v>
      </c>
      <c r="B402" t="s">
        <v>186</v>
      </c>
      <c r="C402" t="s">
        <v>536</v>
      </c>
      <c r="D402">
        <v>48</v>
      </c>
      <c r="E402" s="129"/>
    </row>
    <row r="403" spans="1:5">
      <c r="A403" t="s">
        <v>2156</v>
      </c>
      <c r="B403" t="s">
        <v>186</v>
      </c>
      <c r="C403">
        <v>3031516</v>
      </c>
      <c r="D403">
        <v>48</v>
      </c>
      <c r="E403" s="129"/>
    </row>
    <row r="404" spans="1:5">
      <c r="A404" t="s">
        <v>2156</v>
      </c>
      <c r="B404" t="s">
        <v>186</v>
      </c>
      <c r="C404">
        <v>3046067</v>
      </c>
      <c r="D404">
        <v>48</v>
      </c>
      <c r="E404" s="129"/>
    </row>
    <row r="405" spans="1:5">
      <c r="A405" t="s">
        <v>2156</v>
      </c>
      <c r="B405" t="s">
        <v>186</v>
      </c>
      <c r="C405">
        <v>3040223</v>
      </c>
      <c r="D405">
        <v>48</v>
      </c>
      <c r="E405" s="129"/>
    </row>
    <row r="406" spans="1:5">
      <c r="A406" t="s">
        <v>2156</v>
      </c>
      <c r="B406" t="s">
        <v>186</v>
      </c>
      <c r="C406">
        <v>8162948</v>
      </c>
      <c r="D406">
        <v>48</v>
      </c>
      <c r="E406" s="129"/>
    </row>
    <row r="407" spans="1:5">
      <c r="A407" t="s">
        <v>2156</v>
      </c>
      <c r="B407" t="s">
        <v>186</v>
      </c>
      <c r="C407" t="s">
        <v>535</v>
      </c>
      <c r="D407">
        <v>48</v>
      </c>
      <c r="E407" s="129"/>
    </row>
    <row r="408" spans="1:5">
      <c r="A408" t="s">
        <v>2157</v>
      </c>
      <c r="B408" t="s">
        <v>186</v>
      </c>
      <c r="C408">
        <v>3171288</v>
      </c>
      <c r="D408">
        <v>48</v>
      </c>
      <c r="E408" s="129"/>
    </row>
    <row r="409" spans="1:5">
      <c r="A409" t="s">
        <v>2157</v>
      </c>
      <c r="B409" t="s">
        <v>186</v>
      </c>
      <c r="C409">
        <v>3166930</v>
      </c>
      <c r="D409">
        <v>48</v>
      </c>
      <c r="E409" s="129"/>
    </row>
    <row r="410" spans="1:5">
      <c r="A410" t="s">
        <v>2157</v>
      </c>
      <c r="B410" t="s">
        <v>186</v>
      </c>
      <c r="C410">
        <v>3241018</v>
      </c>
      <c r="D410">
        <v>48</v>
      </c>
      <c r="E410" s="129"/>
    </row>
    <row r="411" spans="1:5">
      <c r="A411" t="s">
        <v>2157</v>
      </c>
      <c r="B411" t="s">
        <v>186</v>
      </c>
      <c r="C411">
        <v>3060310</v>
      </c>
      <c r="D411">
        <v>48</v>
      </c>
      <c r="E411" s="129"/>
    </row>
    <row r="412" spans="1:5">
      <c r="A412" t="s">
        <v>2157</v>
      </c>
      <c r="B412" t="s">
        <v>186</v>
      </c>
      <c r="C412">
        <v>3087454</v>
      </c>
      <c r="D412">
        <v>48</v>
      </c>
      <c r="E412" s="129"/>
    </row>
    <row r="413" spans="1:5">
      <c r="A413" t="s">
        <v>2157</v>
      </c>
      <c r="B413" t="s">
        <v>186</v>
      </c>
      <c r="C413">
        <v>3046064</v>
      </c>
      <c r="D413">
        <v>48</v>
      </c>
      <c r="E413" s="129"/>
    </row>
    <row r="414" spans="1:5">
      <c r="A414" t="s">
        <v>2157</v>
      </c>
      <c r="B414" t="s">
        <v>186</v>
      </c>
      <c r="C414">
        <v>3031513</v>
      </c>
      <c r="D414">
        <v>48</v>
      </c>
      <c r="E414" s="129"/>
    </row>
    <row r="415" spans="1:5">
      <c r="A415" t="s">
        <v>2157</v>
      </c>
      <c r="B415" t="s">
        <v>186</v>
      </c>
      <c r="C415" t="s">
        <v>558</v>
      </c>
      <c r="D415">
        <v>48</v>
      </c>
      <c r="E415" s="129"/>
    </row>
    <row r="416" spans="1:5">
      <c r="A416" t="s">
        <v>2157</v>
      </c>
      <c r="B416" t="s">
        <v>186</v>
      </c>
      <c r="C416">
        <v>3040220</v>
      </c>
      <c r="D416">
        <v>48</v>
      </c>
      <c r="E416" s="129"/>
    </row>
    <row r="417" spans="1:5">
      <c r="A417" t="s">
        <v>2157</v>
      </c>
      <c r="B417" t="s">
        <v>186</v>
      </c>
      <c r="C417" t="s">
        <v>557</v>
      </c>
      <c r="D417">
        <v>48</v>
      </c>
      <c r="E417" s="129"/>
    </row>
    <row r="418" spans="1:5">
      <c r="A418" t="s">
        <v>2157</v>
      </c>
      <c r="B418" t="s">
        <v>186</v>
      </c>
      <c r="C418" t="s">
        <v>554</v>
      </c>
      <c r="D418">
        <v>48</v>
      </c>
      <c r="E418" s="129"/>
    </row>
    <row r="419" spans="1:5">
      <c r="A419" t="s">
        <v>2157</v>
      </c>
      <c r="B419" t="s">
        <v>186</v>
      </c>
      <c r="C419" t="s">
        <v>555</v>
      </c>
      <c r="D419">
        <v>48</v>
      </c>
      <c r="E419" s="129"/>
    </row>
    <row r="420" spans="1:5">
      <c r="A420" t="s">
        <v>2157</v>
      </c>
      <c r="B420" t="s">
        <v>186</v>
      </c>
      <c r="C420" t="s">
        <v>556</v>
      </c>
      <c r="D420">
        <v>48</v>
      </c>
      <c r="E420" s="129"/>
    </row>
    <row r="421" spans="1:5">
      <c r="A421" t="s">
        <v>2158</v>
      </c>
      <c r="B421" t="s">
        <v>186</v>
      </c>
      <c r="C421">
        <v>8125394</v>
      </c>
      <c r="D421">
        <v>12</v>
      </c>
      <c r="E421" s="129"/>
    </row>
    <row r="422" spans="1:5">
      <c r="A422" t="s">
        <v>2158</v>
      </c>
      <c r="B422" t="s">
        <v>186</v>
      </c>
      <c r="C422">
        <v>3031590</v>
      </c>
      <c r="D422">
        <v>12</v>
      </c>
      <c r="E422" s="129"/>
    </row>
    <row r="423" spans="1:5">
      <c r="A423" t="s">
        <v>2158</v>
      </c>
      <c r="B423" t="s">
        <v>186</v>
      </c>
      <c r="C423" t="s">
        <v>667</v>
      </c>
      <c r="D423">
        <v>12</v>
      </c>
      <c r="E423" s="129"/>
    </row>
    <row r="424" spans="1:5">
      <c r="A424" t="s">
        <v>2159</v>
      </c>
      <c r="B424" t="s">
        <v>388</v>
      </c>
      <c r="C424">
        <v>3070350</v>
      </c>
      <c r="D424">
        <v>24</v>
      </c>
      <c r="E424" s="129"/>
    </row>
    <row r="425" spans="1:5">
      <c r="A425" t="s">
        <v>2159</v>
      </c>
      <c r="B425" t="s">
        <v>388</v>
      </c>
      <c r="C425">
        <v>3086222</v>
      </c>
      <c r="D425">
        <v>24</v>
      </c>
      <c r="E425" s="129"/>
    </row>
    <row r="426" spans="1:5">
      <c r="A426" t="s">
        <v>2159</v>
      </c>
      <c r="B426" t="s">
        <v>388</v>
      </c>
      <c r="C426">
        <v>3031796</v>
      </c>
      <c r="D426">
        <v>24</v>
      </c>
      <c r="E426" s="129"/>
    </row>
    <row r="427" spans="1:5">
      <c r="A427" t="s">
        <v>2159</v>
      </c>
      <c r="B427" t="s">
        <v>388</v>
      </c>
      <c r="C427" t="s">
        <v>616</v>
      </c>
      <c r="D427">
        <v>24</v>
      </c>
      <c r="E427" s="129"/>
    </row>
    <row r="428" spans="1:5">
      <c r="A428" t="s">
        <v>2159</v>
      </c>
      <c r="B428" t="s">
        <v>388</v>
      </c>
      <c r="C428" t="s">
        <v>617</v>
      </c>
      <c r="D428">
        <v>24</v>
      </c>
      <c r="E428" s="129"/>
    </row>
    <row r="429" spans="1:5">
      <c r="A429" t="s">
        <v>2160</v>
      </c>
      <c r="B429" t="s">
        <v>388</v>
      </c>
      <c r="C429">
        <v>3167498</v>
      </c>
      <c r="D429">
        <v>24</v>
      </c>
      <c r="E429" s="129"/>
    </row>
    <row r="430" spans="1:5">
      <c r="A430" t="s">
        <v>2160</v>
      </c>
      <c r="B430" t="s">
        <v>388</v>
      </c>
      <c r="C430">
        <v>3086295</v>
      </c>
      <c r="D430">
        <v>24</v>
      </c>
      <c r="E430" s="129"/>
    </row>
    <row r="431" spans="1:5">
      <c r="A431" t="s">
        <v>2160</v>
      </c>
      <c r="B431" t="s">
        <v>388</v>
      </c>
      <c r="C431">
        <v>3062475</v>
      </c>
      <c r="D431">
        <v>24</v>
      </c>
      <c r="E431" s="129"/>
    </row>
    <row r="432" spans="1:5">
      <c r="A432" t="s">
        <v>2160</v>
      </c>
      <c r="B432" t="s">
        <v>388</v>
      </c>
      <c r="C432">
        <v>3031797</v>
      </c>
      <c r="D432">
        <v>24</v>
      </c>
      <c r="E432" s="129"/>
    </row>
    <row r="433" spans="1:5">
      <c r="A433" t="s">
        <v>2160</v>
      </c>
      <c r="B433" t="s">
        <v>388</v>
      </c>
      <c r="C433" t="s">
        <v>647</v>
      </c>
      <c r="D433">
        <v>24</v>
      </c>
      <c r="E433" s="129"/>
    </row>
    <row r="434" spans="1:5">
      <c r="A434" t="s">
        <v>2160</v>
      </c>
      <c r="B434" t="s">
        <v>388</v>
      </c>
      <c r="C434" t="s">
        <v>646</v>
      </c>
      <c r="D434">
        <v>24</v>
      </c>
      <c r="E434" s="129"/>
    </row>
    <row r="435" spans="1:5">
      <c r="A435" t="s">
        <v>2161</v>
      </c>
      <c r="B435" t="s">
        <v>388</v>
      </c>
      <c r="C435">
        <v>3185034</v>
      </c>
      <c r="D435">
        <v>24</v>
      </c>
      <c r="E435" s="129"/>
    </row>
    <row r="436" spans="1:5">
      <c r="A436" t="s">
        <v>2161</v>
      </c>
      <c r="B436" t="s">
        <v>388</v>
      </c>
      <c r="C436">
        <v>3086300</v>
      </c>
      <c r="D436">
        <v>24</v>
      </c>
      <c r="E436" s="129"/>
    </row>
    <row r="437" spans="1:5">
      <c r="A437" t="s">
        <v>2161</v>
      </c>
      <c r="B437" t="s">
        <v>388</v>
      </c>
      <c r="C437">
        <v>3062482</v>
      </c>
      <c r="D437">
        <v>24</v>
      </c>
      <c r="E437" s="129"/>
    </row>
    <row r="438" spans="1:5">
      <c r="A438" t="s">
        <v>2161</v>
      </c>
      <c r="B438" t="s">
        <v>388</v>
      </c>
      <c r="C438">
        <v>3031798</v>
      </c>
      <c r="D438">
        <v>24</v>
      </c>
      <c r="E438" s="129"/>
    </row>
    <row r="439" spans="1:5">
      <c r="A439" t="s">
        <v>2161</v>
      </c>
      <c r="B439" t="s">
        <v>388</v>
      </c>
      <c r="C439">
        <v>3045729</v>
      </c>
      <c r="D439">
        <v>24</v>
      </c>
      <c r="E439" s="129"/>
    </row>
    <row r="440" spans="1:5">
      <c r="A440" t="s">
        <v>2161</v>
      </c>
      <c r="B440" t="s">
        <v>388</v>
      </c>
      <c r="C440" t="s">
        <v>663</v>
      </c>
      <c r="D440">
        <v>24</v>
      </c>
      <c r="E440" s="129"/>
    </row>
    <row r="441" spans="1:5">
      <c r="A441" t="s">
        <v>2161</v>
      </c>
      <c r="B441" t="s">
        <v>388</v>
      </c>
      <c r="C441" t="s">
        <v>662</v>
      </c>
      <c r="D441">
        <v>24</v>
      </c>
      <c r="E441" s="129"/>
    </row>
    <row r="442" spans="1:5">
      <c r="A442" t="s">
        <v>2162</v>
      </c>
      <c r="B442" t="s">
        <v>186</v>
      </c>
      <c r="C442" t="s">
        <v>2481</v>
      </c>
      <c r="D442">
        <v>288</v>
      </c>
      <c r="E442" s="129"/>
    </row>
    <row r="443" spans="1:5">
      <c r="A443" t="s">
        <v>2163</v>
      </c>
      <c r="B443" t="s">
        <v>186</v>
      </c>
      <c r="C443" t="s">
        <v>2482</v>
      </c>
      <c r="D443">
        <v>288</v>
      </c>
      <c r="E443" s="129"/>
    </row>
    <row r="444" spans="1:5">
      <c r="A444" t="s">
        <v>2164</v>
      </c>
      <c r="B444" t="s">
        <v>388</v>
      </c>
      <c r="C444">
        <v>3317542</v>
      </c>
      <c r="D444">
        <v>12</v>
      </c>
      <c r="E444" s="129"/>
    </row>
    <row r="445" spans="1:5">
      <c r="A445" t="s">
        <v>2165</v>
      </c>
      <c r="B445" t="s">
        <v>186</v>
      </c>
      <c r="C445">
        <v>3299677</v>
      </c>
      <c r="D445">
        <v>144</v>
      </c>
      <c r="E445" s="129"/>
    </row>
    <row r="446" spans="1:5">
      <c r="A446" t="s">
        <v>2165</v>
      </c>
      <c r="B446" t="s">
        <v>186</v>
      </c>
      <c r="C446">
        <v>8081923</v>
      </c>
      <c r="D446">
        <v>144</v>
      </c>
      <c r="E446" s="129"/>
    </row>
    <row r="447" spans="1:5">
      <c r="A447" t="s">
        <v>2166</v>
      </c>
      <c r="B447" t="s">
        <v>186</v>
      </c>
      <c r="C447">
        <v>8081929</v>
      </c>
      <c r="D447">
        <v>144</v>
      </c>
      <c r="E447" s="129"/>
    </row>
    <row r="448" spans="1:5">
      <c r="A448" t="s">
        <v>2166</v>
      </c>
      <c r="B448" t="s">
        <v>186</v>
      </c>
      <c r="C448">
        <v>304157</v>
      </c>
      <c r="D448">
        <v>144</v>
      </c>
      <c r="E448" s="129"/>
    </row>
    <row r="449" spans="1:5">
      <c r="A449" t="s">
        <v>2166</v>
      </c>
      <c r="B449" t="s">
        <v>186</v>
      </c>
      <c r="C449">
        <v>3299694</v>
      </c>
      <c r="D449">
        <v>144</v>
      </c>
      <c r="E449" s="129"/>
    </row>
    <row r="450" spans="1:5">
      <c r="A450" t="s">
        <v>2167</v>
      </c>
      <c r="B450" t="s">
        <v>388</v>
      </c>
      <c r="C450">
        <v>3212638</v>
      </c>
      <c r="D450">
        <v>48</v>
      </c>
      <c r="E450" s="129"/>
    </row>
    <row r="451" spans="1:5">
      <c r="A451" t="s">
        <v>2167</v>
      </c>
      <c r="B451" t="s">
        <v>388</v>
      </c>
      <c r="C451">
        <v>3255721</v>
      </c>
      <c r="D451">
        <v>48</v>
      </c>
      <c r="E451" s="129"/>
    </row>
    <row r="452" spans="1:5">
      <c r="A452" t="s">
        <v>2167</v>
      </c>
      <c r="B452" t="s">
        <v>388</v>
      </c>
      <c r="C452">
        <v>3255730</v>
      </c>
      <c r="D452">
        <v>48</v>
      </c>
      <c r="E452" s="129"/>
    </row>
    <row r="453" spans="1:5">
      <c r="A453" t="s">
        <v>2167</v>
      </c>
      <c r="B453" t="s">
        <v>388</v>
      </c>
      <c r="C453">
        <v>3181105</v>
      </c>
      <c r="D453">
        <v>48</v>
      </c>
      <c r="E453" s="129"/>
    </row>
    <row r="454" spans="1:5">
      <c r="A454" t="s">
        <v>2167</v>
      </c>
      <c r="B454" t="s">
        <v>388</v>
      </c>
      <c r="C454" t="s">
        <v>559</v>
      </c>
      <c r="D454">
        <v>48</v>
      </c>
      <c r="E454" s="129"/>
    </row>
    <row r="455" spans="1:5">
      <c r="A455" t="s">
        <v>2168</v>
      </c>
      <c r="B455" t="s">
        <v>386</v>
      </c>
      <c r="C455">
        <v>3239839</v>
      </c>
      <c r="D455">
        <v>12</v>
      </c>
      <c r="E455" s="129"/>
    </row>
    <row r="456" spans="1:5">
      <c r="A456" t="s">
        <v>2168</v>
      </c>
      <c r="B456" t="s">
        <v>386</v>
      </c>
      <c r="C456">
        <v>3085681</v>
      </c>
      <c r="D456">
        <v>12</v>
      </c>
      <c r="E456" s="129"/>
    </row>
    <row r="457" spans="1:5">
      <c r="A457" t="s">
        <v>2168</v>
      </c>
      <c r="B457" t="s">
        <v>386</v>
      </c>
      <c r="C457">
        <v>3046368</v>
      </c>
      <c r="D457">
        <v>12</v>
      </c>
      <c r="E457" s="129"/>
    </row>
    <row r="458" spans="1:5">
      <c r="A458" t="s">
        <v>2168</v>
      </c>
      <c r="B458" t="s">
        <v>386</v>
      </c>
      <c r="C458">
        <v>8056151</v>
      </c>
      <c r="D458">
        <v>12</v>
      </c>
      <c r="E458" s="129"/>
    </row>
    <row r="459" spans="1:5">
      <c r="A459" t="s">
        <v>2168</v>
      </c>
      <c r="B459" t="s">
        <v>386</v>
      </c>
      <c r="C459" t="s">
        <v>403</v>
      </c>
      <c r="D459">
        <v>12</v>
      </c>
      <c r="E459" s="129"/>
    </row>
    <row r="460" spans="1:5">
      <c r="A460" t="s">
        <v>2168</v>
      </c>
      <c r="B460" t="s">
        <v>386</v>
      </c>
      <c r="C460">
        <v>3063341</v>
      </c>
      <c r="D460">
        <v>12</v>
      </c>
      <c r="E460" s="129"/>
    </row>
    <row r="461" spans="1:5">
      <c r="A461" t="s">
        <v>2168</v>
      </c>
      <c r="B461" t="s">
        <v>386</v>
      </c>
      <c r="C461">
        <v>3120769</v>
      </c>
      <c r="D461">
        <v>12</v>
      </c>
      <c r="E461" s="129"/>
    </row>
    <row r="462" spans="1:5">
      <c r="A462" t="s">
        <v>2168</v>
      </c>
      <c r="B462" t="s">
        <v>386</v>
      </c>
      <c r="C462">
        <v>3182000</v>
      </c>
      <c r="D462">
        <v>12</v>
      </c>
      <c r="E462" s="129"/>
    </row>
    <row r="463" spans="1:5">
      <c r="A463" t="s">
        <v>2169</v>
      </c>
      <c r="B463" t="s">
        <v>386</v>
      </c>
      <c r="C463">
        <v>3329565</v>
      </c>
      <c r="D463">
        <v>12</v>
      </c>
      <c r="E463" s="129"/>
    </row>
    <row r="464" spans="1:5">
      <c r="A464" t="s">
        <v>2170</v>
      </c>
      <c r="B464" t="s">
        <v>386</v>
      </c>
      <c r="C464">
        <v>3213263</v>
      </c>
      <c r="D464">
        <v>24</v>
      </c>
      <c r="E464" s="129"/>
    </row>
    <row r="465" spans="1:5">
      <c r="A465" t="s">
        <v>2170</v>
      </c>
      <c r="B465" t="s">
        <v>386</v>
      </c>
      <c r="C465">
        <v>3267950</v>
      </c>
      <c r="D465">
        <v>24</v>
      </c>
      <c r="E465" s="129"/>
    </row>
    <row r="466" spans="1:5">
      <c r="A466" t="s">
        <v>2171</v>
      </c>
      <c r="B466" t="s">
        <v>386</v>
      </c>
      <c r="C466">
        <v>3193560</v>
      </c>
      <c r="D466">
        <v>24</v>
      </c>
      <c r="E466" s="129"/>
    </row>
    <row r="467" spans="1:5">
      <c r="A467" t="s">
        <v>2171</v>
      </c>
      <c r="B467" t="s">
        <v>386</v>
      </c>
      <c r="C467">
        <v>3267949</v>
      </c>
      <c r="D467">
        <v>24</v>
      </c>
      <c r="E467" s="129"/>
    </row>
    <row r="468" spans="1:5">
      <c r="A468" t="s">
        <v>2171</v>
      </c>
      <c r="B468" t="s">
        <v>386</v>
      </c>
      <c r="C468">
        <v>3317332</v>
      </c>
      <c r="D468">
        <v>24</v>
      </c>
      <c r="E468" s="129"/>
    </row>
    <row r="469" spans="1:5">
      <c r="A469" t="s">
        <v>2171</v>
      </c>
      <c r="B469" t="s">
        <v>386</v>
      </c>
      <c r="C469">
        <v>3303399</v>
      </c>
      <c r="D469">
        <v>24</v>
      </c>
      <c r="E469" s="129"/>
    </row>
    <row r="470" spans="1:5">
      <c r="A470" t="s">
        <v>2171</v>
      </c>
      <c r="B470" t="s">
        <v>386</v>
      </c>
      <c r="C470">
        <v>3337486</v>
      </c>
      <c r="D470">
        <v>24</v>
      </c>
      <c r="E470" s="129"/>
    </row>
    <row r="471" spans="1:5">
      <c r="A471" t="s">
        <v>2171</v>
      </c>
      <c r="B471" t="s">
        <v>386</v>
      </c>
      <c r="C471">
        <v>3087024</v>
      </c>
      <c r="D471">
        <v>24</v>
      </c>
      <c r="E471" s="129"/>
    </row>
    <row r="472" spans="1:5">
      <c r="A472" t="s">
        <v>2172</v>
      </c>
      <c r="B472" t="s">
        <v>386</v>
      </c>
      <c r="C472">
        <v>3072200</v>
      </c>
      <c r="D472">
        <v>24</v>
      </c>
      <c r="E472" s="129"/>
    </row>
    <row r="473" spans="1:5">
      <c r="A473" t="s">
        <v>2172</v>
      </c>
      <c r="B473" t="s">
        <v>386</v>
      </c>
      <c r="C473">
        <v>3317334</v>
      </c>
      <c r="D473">
        <v>24</v>
      </c>
      <c r="E473" s="129"/>
    </row>
    <row r="474" spans="1:5">
      <c r="A474" t="s">
        <v>2172</v>
      </c>
      <c r="B474" t="s">
        <v>386</v>
      </c>
      <c r="C474">
        <v>3303403</v>
      </c>
      <c r="D474">
        <v>24</v>
      </c>
      <c r="E474" s="129"/>
    </row>
    <row r="475" spans="1:5">
      <c r="A475" t="s">
        <v>2172</v>
      </c>
      <c r="B475" t="s">
        <v>386</v>
      </c>
      <c r="C475">
        <v>3328395</v>
      </c>
      <c r="D475">
        <v>24</v>
      </c>
      <c r="E475" s="129"/>
    </row>
    <row r="476" spans="1:5">
      <c r="A476" t="s">
        <v>2172</v>
      </c>
      <c r="B476" t="s">
        <v>386</v>
      </c>
      <c r="C476">
        <v>3086340</v>
      </c>
      <c r="D476">
        <v>24</v>
      </c>
      <c r="E476" s="129"/>
    </row>
    <row r="477" spans="1:5">
      <c r="A477" t="s">
        <v>2172</v>
      </c>
      <c r="B477" t="s">
        <v>386</v>
      </c>
      <c r="C477">
        <v>3267942</v>
      </c>
      <c r="D477">
        <v>24</v>
      </c>
      <c r="E477" s="129"/>
    </row>
    <row r="478" spans="1:5">
      <c r="A478" t="s">
        <v>2172</v>
      </c>
      <c r="B478" t="s">
        <v>386</v>
      </c>
      <c r="C478">
        <v>3062124</v>
      </c>
      <c r="D478">
        <v>24</v>
      </c>
      <c r="E478" s="129"/>
    </row>
    <row r="479" spans="1:5">
      <c r="A479" t="s">
        <v>2172</v>
      </c>
      <c r="B479" t="s">
        <v>386</v>
      </c>
      <c r="C479" t="s">
        <v>610</v>
      </c>
      <c r="D479">
        <v>24</v>
      </c>
      <c r="E479" s="129"/>
    </row>
    <row r="480" spans="1:5">
      <c r="A480" t="s">
        <v>2173</v>
      </c>
      <c r="B480" t="s">
        <v>386</v>
      </c>
      <c r="C480">
        <v>3317331</v>
      </c>
      <c r="D480">
        <v>24</v>
      </c>
      <c r="E480" s="129"/>
    </row>
    <row r="481" spans="1:5">
      <c r="A481" t="s">
        <v>2173</v>
      </c>
      <c r="B481" t="s">
        <v>386</v>
      </c>
      <c r="C481">
        <v>3303398</v>
      </c>
      <c r="D481">
        <v>24</v>
      </c>
      <c r="E481" s="129"/>
    </row>
    <row r="482" spans="1:5">
      <c r="A482" t="s">
        <v>2173</v>
      </c>
      <c r="B482" t="s">
        <v>386</v>
      </c>
      <c r="C482">
        <v>3311971</v>
      </c>
      <c r="D482">
        <v>24</v>
      </c>
      <c r="E482" s="129"/>
    </row>
    <row r="483" spans="1:5">
      <c r="A483" t="s">
        <v>2173</v>
      </c>
      <c r="B483" t="s">
        <v>386</v>
      </c>
      <c r="C483">
        <v>3025794</v>
      </c>
      <c r="D483">
        <v>24</v>
      </c>
      <c r="E483" s="129"/>
    </row>
    <row r="484" spans="1:5">
      <c r="A484" t="s">
        <v>2173</v>
      </c>
      <c r="B484" t="s">
        <v>386</v>
      </c>
      <c r="C484" t="s">
        <v>619</v>
      </c>
      <c r="D484">
        <v>24</v>
      </c>
      <c r="E484" s="129"/>
    </row>
    <row r="485" spans="1:5">
      <c r="A485" t="s">
        <v>2173</v>
      </c>
      <c r="B485" t="s">
        <v>386</v>
      </c>
      <c r="C485">
        <v>3041075</v>
      </c>
      <c r="D485">
        <v>24</v>
      </c>
      <c r="E485" s="129"/>
    </row>
    <row r="486" spans="1:5">
      <c r="A486" t="s">
        <v>2173</v>
      </c>
      <c r="B486" t="s">
        <v>386</v>
      </c>
      <c r="C486" t="s">
        <v>618</v>
      </c>
      <c r="D486">
        <v>24</v>
      </c>
      <c r="E486" s="129"/>
    </row>
    <row r="487" spans="1:5">
      <c r="A487" t="s">
        <v>2173</v>
      </c>
      <c r="B487" t="s">
        <v>386</v>
      </c>
      <c r="C487" t="s">
        <v>621</v>
      </c>
      <c r="D487">
        <v>24</v>
      </c>
      <c r="E487" s="129"/>
    </row>
    <row r="488" spans="1:5">
      <c r="A488" t="s">
        <v>2173</v>
      </c>
      <c r="B488" t="s">
        <v>386</v>
      </c>
      <c r="C488" t="s">
        <v>622</v>
      </c>
      <c r="D488">
        <v>24</v>
      </c>
      <c r="E488" s="129"/>
    </row>
    <row r="489" spans="1:5">
      <c r="A489" t="s">
        <v>2173</v>
      </c>
      <c r="B489" t="s">
        <v>386</v>
      </c>
      <c r="C489" t="s">
        <v>623</v>
      </c>
      <c r="D489">
        <v>24</v>
      </c>
      <c r="E489" s="129"/>
    </row>
    <row r="490" spans="1:5">
      <c r="A490" t="s">
        <v>2174</v>
      </c>
      <c r="B490" t="s">
        <v>386</v>
      </c>
      <c r="C490">
        <v>3072208</v>
      </c>
      <c r="D490">
        <v>24</v>
      </c>
      <c r="E490" s="129"/>
    </row>
    <row r="491" spans="1:5">
      <c r="A491" t="s">
        <v>2174</v>
      </c>
      <c r="B491" t="s">
        <v>386</v>
      </c>
      <c r="C491">
        <v>3267940</v>
      </c>
      <c r="D491">
        <v>24</v>
      </c>
      <c r="E491" s="129"/>
    </row>
    <row r="492" spans="1:5">
      <c r="A492" t="s">
        <v>2174</v>
      </c>
      <c r="B492" t="s">
        <v>386</v>
      </c>
      <c r="C492">
        <v>3086337</v>
      </c>
      <c r="D492">
        <v>24</v>
      </c>
      <c r="E492" s="129"/>
    </row>
    <row r="493" spans="1:5">
      <c r="A493" t="s">
        <v>2174</v>
      </c>
      <c r="B493" t="s">
        <v>386</v>
      </c>
      <c r="C493" t="s">
        <v>620</v>
      </c>
      <c r="D493">
        <v>24</v>
      </c>
      <c r="E493" s="129"/>
    </row>
    <row r="494" spans="1:5">
      <c r="A494" t="s">
        <v>2175</v>
      </c>
      <c r="B494" t="s">
        <v>386</v>
      </c>
      <c r="C494">
        <v>3072197</v>
      </c>
      <c r="D494">
        <v>24</v>
      </c>
      <c r="E494" s="129"/>
    </row>
    <row r="495" spans="1:5">
      <c r="A495" t="s">
        <v>2175</v>
      </c>
      <c r="B495" t="s">
        <v>386</v>
      </c>
      <c r="C495">
        <v>3267941</v>
      </c>
      <c r="D495">
        <v>24</v>
      </c>
      <c r="E495" s="129"/>
    </row>
    <row r="496" spans="1:5">
      <c r="A496" t="s">
        <v>2175</v>
      </c>
      <c r="B496" t="s">
        <v>386</v>
      </c>
      <c r="C496">
        <v>3328393</v>
      </c>
      <c r="D496">
        <v>24</v>
      </c>
      <c r="E496" s="129"/>
    </row>
    <row r="497" spans="1:5">
      <c r="A497" t="s">
        <v>2175</v>
      </c>
      <c r="B497" t="s">
        <v>386</v>
      </c>
      <c r="C497">
        <v>3086343</v>
      </c>
      <c r="D497">
        <v>24</v>
      </c>
      <c r="E497" s="129"/>
    </row>
    <row r="498" spans="1:5">
      <c r="A498" t="s">
        <v>2176</v>
      </c>
      <c r="B498" t="s">
        <v>386</v>
      </c>
      <c r="C498">
        <v>3317333</v>
      </c>
      <c r="D498">
        <v>24</v>
      </c>
      <c r="E498" s="129"/>
    </row>
    <row r="499" spans="1:5">
      <c r="A499" t="s">
        <v>2176</v>
      </c>
      <c r="B499" t="s">
        <v>386</v>
      </c>
      <c r="C499">
        <v>3061088</v>
      </c>
      <c r="D499">
        <v>24</v>
      </c>
      <c r="E499" s="129"/>
    </row>
    <row r="500" spans="1:5">
      <c r="A500" t="s">
        <v>2176</v>
      </c>
      <c r="B500" t="s">
        <v>386</v>
      </c>
      <c r="C500">
        <v>3303400</v>
      </c>
      <c r="D500">
        <v>24</v>
      </c>
      <c r="E500" s="129"/>
    </row>
    <row r="501" spans="1:5">
      <c r="A501" t="s">
        <v>2176</v>
      </c>
      <c r="B501" t="s">
        <v>386</v>
      </c>
      <c r="C501">
        <v>3229983</v>
      </c>
      <c r="D501">
        <v>24</v>
      </c>
      <c r="E501" s="129"/>
    </row>
    <row r="502" spans="1:5">
      <c r="A502" t="s">
        <v>2176</v>
      </c>
      <c r="B502" t="s">
        <v>386</v>
      </c>
      <c r="C502">
        <v>3187506</v>
      </c>
      <c r="D502">
        <v>24</v>
      </c>
      <c r="E502" s="129"/>
    </row>
    <row r="503" spans="1:5">
      <c r="A503" t="s">
        <v>2176</v>
      </c>
      <c r="B503" t="s">
        <v>386</v>
      </c>
      <c r="C503">
        <v>3186384</v>
      </c>
      <c r="D503">
        <v>24</v>
      </c>
      <c r="E503" s="129"/>
    </row>
    <row r="504" spans="1:5">
      <c r="A504" t="s">
        <v>2176</v>
      </c>
      <c r="B504" t="s">
        <v>386</v>
      </c>
      <c r="C504">
        <v>3062067</v>
      </c>
      <c r="D504">
        <v>24</v>
      </c>
      <c r="E504" s="129"/>
    </row>
    <row r="505" spans="1:5">
      <c r="A505" t="s">
        <v>2176</v>
      </c>
      <c r="B505" t="s">
        <v>386</v>
      </c>
      <c r="C505" t="s">
        <v>634</v>
      </c>
      <c r="D505">
        <v>24</v>
      </c>
      <c r="E505" s="129"/>
    </row>
    <row r="506" spans="1:5">
      <c r="A506" t="s">
        <v>2176</v>
      </c>
      <c r="B506" t="s">
        <v>386</v>
      </c>
      <c r="C506">
        <v>3025799</v>
      </c>
      <c r="D506">
        <v>24</v>
      </c>
      <c r="E506" s="129"/>
    </row>
    <row r="507" spans="1:5">
      <c r="A507" t="s">
        <v>2176</v>
      </c>
      <c r="B507" t="s">
        <v>386</v>
      </c>
      <c r="C507" t="s">
        <v>633</v>
      </c>
      <c r="D507">
        <v>24</v>
      </c>
      <c r="E507" s="129"/>
    </row>
    <row r="508" spans="1:5">
      <c r="A508" t="s">
        <v>2176</v>
      </c>
      <c r="B508" t="s">
        <v>386</v>
      </c>
      <c r="C508">
        <v>3041687</v>
      </c>
      <c r="D508">
        <v>24</v>
      </c>
      <c r="E508" s="129"/>
    </row>
    <row r="509" spans="1:5">
      <c r="A509" t="s">
        <v>2176</v>
      </c>
      <c r="B509" t="s">
        <v>386</v>
      </c>
      <c r="C509" t="s">
        <v>632</v>
      </c>
      <c r="D509">
        <v>24</v>
      </c>
      <c r="E509" s="129"/>
    </row>
    <row r="510" spans="1:5">
      <c r="A510" t="s">
        <v>2177</v>
      </c>
      <c r="B510" t="s">
        <v>386</v>
      </c>
      <c r="C510">
        <v>3073462</v>
      </c>
      <c r="D510">
        <v>24</v>
      </c>
      <c r="E510" s="129"/>
    </row>
    <row r="511" spans="1:5">
      <c r="A511" t="s">
        <v>2177</v>
      </c>
      <c r="B511" t="s">
        <v>386</v>
      </c>
      <c r="C511">
        <v>3267944</v>
      </c>
      <c r="D511">
        <v>24</v>
      </c>
      <c r="E511" s="129"/>
    </row>
    <row r="512" spans="1:5">
      <c r="A512" t="s">
        <v>2177</v>
      </c>
      <c r="B512" t="s">
        <v>386</v>
      </c>
      <c r="C512">
        <v>3337487</v>
      </c>
      <c r="D512">
        <v>24</v>
      </c>
      <c r="E512" s="129"/>
    </row>
    <row r="513" spans="1:5">
      <c r="A513" t="s">
        <v>2178</v>
      </c>
      <c r="B513" t="s">
        <v>386</v>
      </c>
      <c r="C513">
        <v>3172265</v>
      </c>
      <c r="D513">
        <v>24</v>
      </c>
      <c r="E513" s="129"/>
    </row>
    <row r="514" spans="1:5">
      <c r="A514" t="s">
        <v>2178</v>
      </c>
      <c r="B514" t="s">
        <v>386</v>
      </c>
      <c r="C514">
        <v>3267946</v>
      </c>
      <c r="D514">
        <v>24</v>
      </c>
      <c r="E514" s="129"/>
    </row>
    <row r="515" spans="1:5">
      <c r="A515" t="s">
        <v>2178</v>
      </c>
      <c r="B515" t="s">
        <v>386</v>
      </c>
      <c r="C515">
        <v>3328390</v>
      </c>
      <c r="D515">
        <v>24</v>
      </c>
      <c r="E515" s="129"/>
    </row>
    <row r="516" spans="1:5">
      <c r="A516" t="s">
        <v>2178</v>
      </c>
      <c r="B516" t="s">
        <v>386</v>
      </c>
      <c r="C516">
        <v>3086338</v>
      </c>
      <c r="D516">
        <v>24</v>
      </c>
      <c r="E516" s="129"/>
    </row>
    <row r="517" spans="1:5">
      <c r="A517" t="s">
        <v>2178</v>
      </c>
      <c r="B517" t="s">
        <v>386</v>
      </c>
      <c r="C517">
        <v>3072209</v>
      </c>
      <c r="D517">
        <v>24</v>
      </c>
      <c r="E517" s="129"/>
    </row>
    <row r="518" spans="1:5">
      <c r="A518" t="s">
        <v>2179</v>
      </c>
      <c r="B518" t="s">
        <v>386</v>
      </c>
      <c r="C518">
        <v>3186391</v>
      </c>
      <c r="D518">
        <v>24</v>
      </c>
      <c r="E518" s="129"/>
    </row>
    <row r="519" spans="1:5">
      <c r="A519" t="s">
        <v>2179</v>
      </c>
      <c r="B519" t="s">
        <v>386</v>
      </c>
      <c r="C519">
        <v>3317330</v>
      </c>
      <c r="D519">
        <v>24</v>
      </c>
      <c r="E519" s="129"/>
    </row>
    <row r="520" spans="1:5">
      <c r="A520" t="s">
        <v>2179</v>
      </c>
      <c r="B520" t="s">
        <v>386</v>
      </c>
      <c r="C520">
        <v>3303402</v>
      </c>
      <c r="D520">
        <v>24</v>
      </c>
      <c r="E520" s="129"/>
    </row>
    <row r="521" spans="1:5">
      <c r="A521" t="s">
        <v>2179</v>
      </c>
      <c r="B521" t="s">
        <v>386</v>
      </c>
      <c r="C521">
        <v>3229980</v>
      </c>
      <c r="D521">
        <v>24</v>
      </c>
      <c r="E521" s="129"/>
    </row>
    <row r="522" spans="1:5">
      <c r="A522" t="s">
        <v>2179</v>
      </c>
      <c r="B522" t="s">
        <v>386</v>
      </c>
      <c r="C522">
        <v>3187438</v>
      </c>
      <c r="D522">
        <v>24</v>
      </c>
      <c r="E522" s="129"/>
    </row>
    <row r="523" spans="1:5">
      <c r="A523" t="s">
        <v>2179</v>
      </c>
      <c r="B523" t="s">
        <v>386</v>
      </c>
      <c r="C523" t="s">
        <v>640</v>
      </c>
      <c r="D523">
        <v>24</v>
      </c>
      <c r="E523" s="129"/>
    </row>
    <row r="524" spans="1:5">
      <c r="A524" t="s">
        <v>2179</v>
      </c>
      <c r="B524" t="s">
        <v>386</v>
      </c>
      <c r="C524">
        <v>3025797</v>
      </c>
      <c r="D524">
        <v>24</v>
      </c>
      <c r="E524" s="129"/>
    </row>
    <row r="525" spans="1:5">
      <c r="A525" t="s">
        <v>2179</v>
      </c>
      <c r="B525" t="s">
        <v>386</v>
      </c>
      <c r="C525" t="s">
        <v>636</v>
      </c>
      <c r="D525">
        <v>24</v>
      </c>
      <c r="E525" s="129"/>
    </row>
    <row r="526" spans="1:5">
      <c r="A526" t="s">
        <v>2179</v>
      </c>
      <c r="B526" t="s">
        <v>386</v>
      </c>
      <c r="C526">
        <v>3041070</v>
      </c>
      <c r="D526">
        <v>24</v>
      </c>
      <c r="E526" s="129"/>
    </row>
    <row r="527" spans="1:5">
      <c r="A527" t="s">
        <v>2179</v>
      </c>
      <c r="B527" t="s">
        <v>386</v>
      </c>
      <c r="C527" t="s">
        <v>637</v>
      </c>
      <c r="D527">
        <v>24</v>
      </c>
      <c r="E527" s="129"/>
    </row>
    <row r="528" spans="1:5">
      <c r="A528" t="s">
        <v>2179</v>
      </c>
      <c r="B528" t="s">
        <v>386</v>
      </c>
      <c r="C528" t="s">
        <v>638</v>
      </c>
      <c r="D528">
        <v>24</v>
      </c>
      <c r="E528" s="129"/>
    </row>
    <row r="529" spans="1:5">
      <c r="A529" t="s">
        <v>2179</v>
      </c>
      <c r="B529" t="s">
        <v>386</v>
      </c>
      <c r="C529" t="s">
        <v>639</v>
      </c>
      <c r="D529">
        <v>24</v>
      </c>
      <c r="E529" s="129"/>
    </row>
    <row r="530" spans="1:5">
      <c r="A530" t="s">
        <v>2179</v>
      </c>
      <c r="B530" t="s">
        <v>386</v>
      </c>
      <c r="C530" t="s">
        <v>635</v>
      </c>
      <c r="D530">
        <v>24</v>
      </c>
      <c r="E530" s="129"/>
    </row>
    <row r="531" spans="1:5">
      <c r="A531" t="s">
        <v>2180</v>
      </c>
      <c r="B531" t="s">
        <v>386</v>
      </c>
      <c r="C531">
        <v>3300633</v>
      </c>
      <c r="D531">
        <v>24</v>
      </c>
      <c r="E531" s="129"/>
    </row>
    <row r="532" spans="1:5">
      <c r="A532" t="s">
        <v>2181</v>
      </c>
      <c r="B532" t="s">
        <v>386</v>
      </c>
      <c r="C532">
        <v>3171385</v>
      </c>
      <c r="D532">
        <v>24</v>
      </c>
      <c r="E532" s="129"/>
    </row>
    <row r="533" spans="1:5">
      <c r="A533" t="s">
        <v>2181</v>
      </c>
      <c r="B533" t="s">
        <v>386</v>
      </c>
      <c r="C533">
        <v>3267943</v>
      </c>
      <c r="D533">
        <v>24</v>
      </c>
      <c r="E533" s="129"/>
    </row>
    <row r="534" spans="1:5">
      <c r="A534" t="s">
        <v>2181</v>
      </c>
      <c r="B534" t="s">
        <v>386</v>
      </c>
      <c r="C534">
        <v>3060931</v>
      </c>
      <c r="D534">
        <v>24</v>
      </c>
      <c r="E534" s="129"/>
    </row>
    <row r="535" spans="1:5">
      <c r="A535" t="s">
        <v>2181</v>
      </c>
      <c r="B535" t="s">
        <v>386</v>
      </c>
      <c r="C535">
        <v>3054939</v>
      </c>
      <c r="D535">
        <v>24</v>
      </c>
      <c r="E535" s="129"/>
    </row>
    <row r="536" spans="1:5">
      <c r="A536" t="s">
        <v>2181</v>
      </c>
      <c r="B536" t="s">
        <v>386</v>
      </c>
      <c r="C536">
        <v>3303401</v>
      </c>
      <c r="D536">
        <v>24</v>
      </c>
      <c r="E536" s="129"/>
    </row>
    <row r="537" spans="1:5">
      <c r="A537" t="s">
        <v>2181</v>
      </c>
      <c r="B537" t="s">
        <v>386</v>
      </c>
      <c r="C537">
        <v>3311976</v>
      </c>
      <c r="D537">
        <v>24</v>
      </c>
      <c r="E537" s="129"/>
    </row>
    <row r="538" spans="1:5">
      <c r="A538" t="s">
        <v>2181</v>
      </c>
      <c r="B538" t="s">
        <v>386</v>
      </c>
      <c r="C538">
        <v>3187501</v>
      </c>
      <c r="D538">
        <v>24</v>
      </c>
      <c r="E538" s="129"/>
    </row>
    <row r="539" spans="1:5">
      <c r="A539" t="s">
        <v>2181</v>
      </c>
      <c r="B539" t="s">
        <v>386</v>
      </c>
      <c r="C539">
        <v>3086339</v>
      </c>
      <c r="D539">
        <v>24</v>
      </c>
      <c r="E539" s="129"/>
    </row>
    <row r="540" spans="1:5">
      <c r="A540" t="s">
        <v>2181</v>
      </c>
      <c r="B540" t="s">
        <v>386</v>
      </c>
      <c r="C540">
        <v>3062479</v>
      </c>
      <c r="D540">
        <v>24</v>
      </c>
      <c r="E540" s="129"/>
    </row>
    <row r="541" spans="1:5">
      <c r="A541" t="s">
        <v>2181</v>
      </c>
      <c r="B541" t="s">
        <v>386</v>
      </c>
      <c r="C541">
        <v>3072204</v>
      </c>
      <c r="D541">
        <v>24</v>
      </c>
      <c r="E541" s="129"/>
    </row>
    <row r="542" spans="1:5">
      <c r="A542" t="s">
        <v>2182</v>
      </c>
      <c r="B542" t="s">
        <v>386</v>
      </c>
      <c r="C542">
        <v>3317329</v>
      </c>
      <c r="D542">
        <v>24</v>
      </c>
      <c r="E542" s="129"/>
    </row>
    <row r="543" spans="1:5">
      <c r="A543" t="s">
        <v>2182</v>
      </c>
      <c r="B543" t="s">
        <v>386</v>
      </c>
      <c r="C543">
        <v>3186490</v>
      </c>
      <c r="D543">
        <v>24</v>
      </c>
      <c r="E543" s="129"/>
    </row>
    <row r="544" spans="1:5">
      <c r="A544" t="s">
        <v>2182</v>
      </c>
      <c r="B544" t="s">
        <v>386</v>
      </c>
      <c r="C544" t="s">
        <v>655</v>
      </c>
      <c r="D544">
        <v>24</v>
      </c>
      <c r="E544" s="129"/>
    </row>
    <row r="545" spans="1:5">
      <c r="A545" t="s">
        <v>2182</v>
      </c>
      <c r="B545" t="s">
        <v>386</v>
      </c>
      <c r="C545">
        <v>3025795</v>
      </c>
      <c r="D545">
        <v>24</v>
      </c>
      <c r="E545" s="129"/>
    </row>
    <row r="546" spans="1:5">
      <c r="A546" t="s">
        <v>2182</v>
      </c>
      <c r="B546" t="s">
        <v>386</v>
      </c>
      <c r="C546" t="s">
        <v>651</v>
      </c>
      <c r="D546">
        <v>24</v>
      </c>
      <c r="E546" s="129"/>
    </row>
    <row r="547" spans="1:5">
      <c r="A547" t="s">
        <v>2182</v>
      </c>
      <c r="B547" t="s">
        <v>386</v>
      </c>
      <c r="C547">
        <v>3041686</v>
      </c>
      <c r="D547">
        <v>24</v>
      </c>
      <c r="E547" s="129"/>
    </row>
    <row r="548" spans="1:5">
      <c r="A548" t="s">
        <v>2182</v>
      </c>
      <c r="B548" t="s">
        <v>386</v>
      </c>
      <c r="C548">
        <v>3045730</v>
      </c>
      <c r="D548">
        <v>24</v>
      </c>
      <c r="E548" s="129"/>
    </row>
    <row r="549" spans="1:5">
      <c r="A549" t="s">
        <v>2182</v>
      </c>
      <c r="B549" t="s">
        <v>386</v>
      </c>
      <c r="C549" t="s">
        <v>652</v>
      </c>
      <c r="D549">
        <v>24</v>
      </c>
      <c r="E549" s="129"/>
    </row>
    <row r="550" spans="1:5">
      <c r="A550" t="s">
        <v>2182</v>
      </c>
      <c r="B550" t="s">
        <v>386</v>
      </c>
      <c r="C550" t="s">
        <v>653</v>
      </c>
      <c r="D550">
        <v>24</v>
      </c>
      <c r="E550" s="129"/>
    </row>
    <row r="551" spans="1:5">
      <c r="A551" t="s">
        <v>2182</v>
      </c>
      <c r="B551" t="s">
        <v>386</v>
      </c>
      <c r="C551" t="s">
        <v>654</v>
      </c>
      <c r="D551">
        <v>24</v>
      </c>
      <c r="E551" s="129"/>
    </row>
    <row r="552" spans="1:5">
      <c r="A552" t="s">
        <v>2182</v>
      </c>
      <c r="B552" t="s">
        <v>386</v>
      </c>
      <c r="C552" t="s">
        <v>650</v>
      </c>
      <c r="D552">
        <v>24</v>
      </c>
      <c r="E552" s="129"/>
    </row>
    <row r="553" spans="1:5">
      <c r="A553" t="s">
        <v>2183</v>
      </c>
      <c r="B553" t="s">
        <v>386</v>
      </c>
      <c r="C553">
        <v>3235020</v>
      </c>
      <c r="D553">
        <v>24</v>
      </c>
      <c r="E553" s="129"/>
    </row>
    <row r="554" spans="1:5">
      <c r="A554" t="s">
        <v>2184</v>
      </c>
      <c r="B554" t="s">
        <v>386</v>
      </c>
      <c r="C554">
        <v>3235021</v>
      </c>
      <c r="D554">
        <v>24</v>
      </c>
      <c r="E554" s="129"/>
    </row>
    <row r="555" spans="1:5">
      <c r="A555" t="s">
        <v>2185</v>
      </c>
      <c r="B555" t="s">
        <v>386</v>
      </c>
      <c r="C555">
        <v>3134653</v>
      </c>
      <c r="D555">
        <v>24</v>
      </c>
      <c r="E555" s="129"/>
    </row>
    <row r="556" spans="1:5">
      <c r="A556" t="s">
        <v>2185</v>
      </c>
      <c r="B556" t="s">
        <v>386</v>
      </c>
      <c r="C556">
        <v>3229985</v>
      </c>
      <c r="D556">
        <v>24</v>
      </c>
      <c r="E556" s="129"/>
    </row>
    <row r="557" spans="1:5">
      <c r="A557" t="s">
        <v>2186</v>
      </c>
      <c r="B557" t="s">
        <v>386</v>
      </c>
      <c r="C557" t="s">
        <v>615</v>
      </c>
      <c r="D557">
        <v>24</v>
      </c>
      <c r="E557" s="129"/>
    </row>
    <row r="558" spans="1:5">
      <c r="A558" t="s">
        <v>2186</v>
      </c>
      <c r="B558" t="s">
        <v>386</v>
      </c>
      <c r="C558">
        <v>3025798</v>
      </c>
      <c r="D558">
        <v>24</v>
      </c>
      <c r="E558" s="129"/>
    </row>
    <row r="559" spans="1:5">
      <c r="A559" t="s">
        <v>2186</v>
      </c>
      <c r="B559" t="s">
        <v>386</v>
      </c>
      <c r="C559" t="s">
        <v>611</v>
      </c>
      <c r="D559">
        <v>24</v>
      </c>
      <c r="E559" s="129"/>
    </row>
    <row r="560" spans="1:5">
      <c r="A560" t="s">
        <v>2186</v>
      </c>
      <c r="B560" t="s">
        <v>386</v>
      </c>
      <c r="C560">
        <v>3041074</v>
      </c>
      <c r="D560">
        <v>24</v>
      </c>
      <c r="E560" s="129"/>
    </row>
    <row r="561" spans="1:5">
      <c r="A561" t="s">
        <v>2186</v>
      </c>
      <c r="B561" t="s">
        <v>386</v>
      </c>
      <c r="C561" t="s">
        <v>612</v>
      </c>
      <c r="D561">
        <v>24</v>
      </c>
      <c r="E561" s="129"/>
    </row>
    <row r="562" spans="1:5">
      <c r="A562" t="s">
        <v>2186</v>
      </c>
      <c r="B562" t="s">
        <v>386</v>
      </c>
      <c r="C562" t="s">
        <v>613</v>
      </c>
      <c r="D562">
        <v>24</v>
      </c>
      <c r="E562" s="129"/>
    </row>
    <row r="563" spans="1:5">
      <c r="A563" t="s">
        <v>2186</v>
      </c>
      <c r="B563" t="s">
        <v>386</v>
      </c>
      <c r="C563" t="s">
        <v>614</v>
      </c>
      <c r="D563">
        <v>24</v>
      </c>
      <c r="E563" s="129"/>
    </row>
    <row r="564" spans="1:5">
      <c r="A564" t="s">
        <v>2187</v>
      </c>
      <c r="B564" t="s">
        <v>386</v>
      </c>
      <c r="C564">
        <v>3067957</v>
      </c>
      <c r="D564">
        <v>24</v>
      </c>
      <c r="E564" s="129"/>
    </row>
    <row r="565" spans="1:5">
      <c r="A565" t="s">
        <v>2187</v>
      </c>
      <c r="B565" t="s">
        <v>386</v>
      </c>
      <c r="C565" t="s">
        <v>604</v>
      </c>
      <c r="D565">
        <v>24</v>
      </c>
      <c r="E565" s="129"/>
    </row>
    <row r="566" spans="1:5">
      <c r="A566" t="s">
        <v>2187</v>
      </c>
      <c r="B566" t="s">
        <v>386</v>
      </c>
      <c r="C566">
        <v>3025800</v>
      </c>
      <c r="D566">
        <v>24</v>
      </c>
      <c r="E566" s="129"/>
    </row>
    <row r="567" spans="1:5">
      <c r="A567" t="s">
        <v>2187</v>
      </c>
      <c r="B567" t="s">
        <v>386</v>
      </c>
      <c r="C567" t="s">
        <v>602</v>
      </c>
      <c r="D567">
        <v>24</v>
      </c>
      <c r="E567" s="129"/>
    </row>
    <row r="568" spans="1:5">
      <c r="A568" t="s">
        <v>2187</v>
      </c>
      <c r="B568" t="s">
        <v>386</v>
      </c>
      <c r="C568" t="s">
        <v>600</v>
      </c>
      <c r="D568">
        <v>24</v>
      </c>
      <c r="E568" s="129"/>
    </row>
    <row r="569" spans="1:5">
      <c r="A569" t="s">
        <v>2187</v>
      </c>
      <c r="B569" t="s">
        <v>386</v>
      </c>
      <c r="C569">
        <v>3041073</v>
      </c>
      <c r="D569">
        <v>24</v>
      </c>
      <c r="E569" s="129"/>
    </row>
    <row r="570" spans="1:5">
      <c r="A570" t="s">
        <v>2187</v>
      </c>
      <c r="B570" t="s">
        <v>386</v>
      </c>
      <c r="C570" t="s">
        <v>601</v>
      </c>
      <c r="D570">
        <v>24</v>
      </c>
      <c r="E570" s="129"/>
    </row>
    <row r="571" spans="1:5">
      <c r="A571" t="s">
        <v>2187</v>
      </c>
      <c r="B571" t="s">
        <v>386</v>
      </c>
      <c r="C571" t="s">
        <v>603</v>
      </c>
      <c r="D571">
        <v>24</v>
      </c>
      <c r="E571" s="129"/>
    </row>
    <row r="572" spans="1:5">
      <c r="A572" t="s">
        <v>2187</v>
      </c>
      <c r="B572" t="s">
        <v>386</v>
      </c>
      <c r="C572" t="s">
        <v>599</v>
      </c>
      <c r="D572">
        <v>24</v>
      </c>
      <c r="E572" s="129"/>
    </row>
    <row r="573" spans="1:5">
      <c r="A573" t="s">
        <v>2188</v>
      </c>
      <c r="B573" t="s">
        <v>391</v>
      </c>
      <c r="C573">
        <v>3111424</v>
      </c>
      <c r="D573">
        <v>12</v>
      </c>
      <c r="E573" s="129"/>
    </row>
    <row r="574" spans="1:5">
      <c r="A574" t="s">
        <v>2188</v>
      </c>
      <c r="B574" t="s">
        <v>391</v>
      </c>
      <c r="C574">
        <v>3184880</v>
      </c>
      <c r="D574">
        <v>12</v>
      </c>
      <c r="E574" s="129"/>
    </row>
    <row r="575" spans="1:5">
      <c r="A575" t="s">
        <v>2188</v>
      </c>
      <c r="B575" t="s">
        <v>391</v>
      </c>
      <c r="C575">
        <v>3054873</v>
      </c>
      <c r="D575">
        <v>12</v>
      </c>
      <c r="E575" s="129"/>
    </row>
    <row r="576" spans="1:5">
      <c r="A576" t="s">
        <v>2189</v>
      </c>
      <c r="B576" t="s">
        <v>388</v>
      </c>
      <c r="C576">
        <v>3171312</v>
      </c>
      <c r="D576">
        <v>12</v>
      </c>
      <c r="E576" s="129"/>
    </row>
    <row r="577" spans="1:5">
      <c r="A577" t="s">
        <v>2189</v>
      </c>
      <c r="B577" t="s">
        <v>388</v>
      </c>
      <c r="C577">
        <v>3284569</v>
      </c>
      <c r="D577">
        <v>12</v>
      </c>
      <c r="E577" s="129"/>
    </row>
    <row r="578" spans="1:5">
      <c r="A578" t="s">
        <v>2189</v>
      </c>
      <c r="B578" t="s">
        <v>388</v>
      </c>
      <c r="C578">
        <v>3135036</v>
      </c>
      <c r="D578">
        <v>12</v>
      </c>
      <c r="E578" s="129"/>
    </row>
    <row r="579" spans="1:5">
      <c r="A579" t="s">
        <v>2189</v>
      </c>
      <c r="B579" t="s">
        <v>388</v>
      </c>
      <c r="C579">
        <v>3288420</v>
      </c>
      <c r="D579">
        <v>12</v>
      </c>
      <c r="E579" s="129"/>
    </row>
    <row r="580" spans="1:5">
      <c r="A580" t="s">
        <v>2189</v>
      </c>
      <c r="B580" t="s">
        <v>388</v>
      </c>
      <c r="C580" t="s">
        <v>580</v>
      </c>
      <c r="D580">
        <v>12</v>
      </c>
      <c r="E580" s="129"/>
    </row>
    <row r="581" spans="1:5">
      <c r="A581" t="s">
        <v>2189</v>
      </c>
      <c r="B581" t="s">
        <v>388</v>
      </c>
      <c r="C581" t="s">
        <v>584</v>
      </c>
      <c r="D581">
        <v>12</v>
      </c>
      <c r="E581" s="129"/>
    </row>
    <row r="582" spans="1:5">
      <c r="A582" t="s">
        <v>2189</v>
      </c>
      <c r="B582" t="s">
        <v>388</v>
      </c>
      <c r="C582" t="s">
        <v>581</v>
      </c>
      <c r="D582">
        <v>12</v>
      </c>
      <c r="E582" s="129"/>
    </row>
    <row r="583" spans="1:5">
      <c r="A583" t="s">
        <v>2189</v>
      </c>
      <c r="B583" t="s">
        <v>388</v>
      </c>
      <c r="C583" t="s">
        <v>583</v>
      </c>
      <c r="D583">
        <v>12</v>
      </c>
      <c r="E583" s="129"/>
    </row>
    <row r="584" spans="1:5">
      <c r="A584" t="s">
        <v>2189</v>
      </c>
      <c r="B584" t="s">
        <v>388</v>
      </c>
      <c r="C584">
        <v>3026264</v>
      </c>
      <c r="D584">
        <v>12</v>
      </c>
      <c r="E584" s="129"/>
    </row>
    <row r="585" spans="1:5">
      <c r="A585" t="s">
        <v>2189</v>
      </c>
      <c r="B585" t="s">
        <v>388</v>
      </c>
      <c r="C585" t="s">
        <v>582</v>
      </c>
      <c r="D585">
        <v>12</v>
      </c>
      <c r="E585" s="129"/>
    </row>
    <row r="586" spans="1:5">
      <c r="A586" t="s">
        <v>2190</v>
      </c>
      <c r="B586" t="s">
        <v>388</v>
      </c>
      <c r="C586">
        <v>3171375</v>
      </c>
      <c r="D586">
        <v>12</v>
      </c>
      <c r="E586" s="129"/>
    </row>
    <row r="587" spans="1:5">
      <c r="A587" t="s">
        <v>2190</v>
      </c>
      <c r="B587" t="s">
        <v>388</v>
      </c>
      <c r="C587">
        <v>3135037</v>
      </c>
      <c r="D587">
        <v>12</v>
      </c>
      <c r="E587" s="129"/>
    </row>
    <row r="588" spans="1:5">
      <c r="A588" t="s">
        <v>2190</v>
      </c>
      <c r="B588" t="s">
        <v>388</v>
      </c>
      <c r="C588">
        <v>3288421</v>
      </c>
      <c r="D588">
        <v>12</v>
      </c>
      <c r="E588" s="129"/>
    </row>
    <row r="589" spans="1:5">
      <c r="A589" t="s">
        <v>2190</v>
      </c>
      <c r="B589" t="s">
        <v>388</v>
      </c>
      <c r="C589" t="s">
        <v>585</v>
      </c>
      <c r="D589">
        <v>12</v>
      </c>
      <c r="E589" s="129"/>
    </row>
    <row r="590" spans="1:5">
      <c r="A590" t="s">
        <v>2190</v>
      </c>
      <c r="B590" t="s">
        <v>388</v>
      </c>
      <c r="C590" t="s">
        <v>586</v>
      </c>
      <c r="D590">
        <v>12</v>
      </c>
      <c r="E590" s="129"/>
    </row>
    <row r="591" spans="1:5">
      <c r="A591" t="s">
        <v>2190</v>
      </c>
      <c r="B591" t="s">
        <v>388</v>
      </c>
      <c r="C591" t="s">
        <v>587</v>
      </c>
      <c r="D591">
        <v>12</v>
      </c>
      <c r="E591" s="129"/>
    </row>
    <row r="592" spans="1:5">
      <c r="A592" t="s">
        <v>2190</v>
      </c>
      <c r="B592" t="s">
        <v>388</v>
      </c>
      <c r="C592">
        <v>3026266</v>
      </c>
      <c r="D592">
        <v>12</v>
      </c>
      <c r="E592" s="129"/>
    </row>
    <row r="593" spans="1:5">
      <c r="A593" t="s">
        <v>2191</v>
      </c>
      <c r="B593" t="s">
        <v>388</v>
      </c>
      <c r="C593">
        <v>3171314</v>
      </c>
      <c r="D593">
        <v>12</v>
      </c>
      <c r="E593" s="129"/>
    </row>
    <row r="594" spans="1:5">
      <c r="A594" t="s">
        <v>2191</v>
      </c>
      <c r="B594" t="s">
        <v>388</v>
      </c>
      <c r="C594">
        <v>3135091</v>
      </c>
      <c r="D594">
        <v>12</v>
      </c>
      <c r="E594" s="129"/>
    </row>
    <row r="595" spans="1:5">
      <c r="A595" t="s">
        <v>2191</v>
      </c>
      <c r="B595" t="s">
        <v>388</v>
      </c>
      <c r="C595">
        <v>3287457</v>
      </c>
      <c r="D595">
        <v>12</v>
      </c>
      <c r="E595" s="129"/>
    </row>
    <row r="596" spans="1:5">
      <c r="A596" t="s">
        <v>2191</v>
      </c>
      <c r="B596" t="s">
        <v>388</v>
      </c>
      <c r="C596" t="s">
        <v>588</v>
      </c>
      <c r="D596">
        <v>12</v>
      </c>
      <c r="E596" s="129"/>
    </row>
    <row r="597" spans="1:5">
      <c r="A597" t="s">
        <v>2191</v>
      </c>
      <c r="B597" t="s">
        <v>388</v>
      </c>
      <c r="C597" t="s">
        <v>589</v>
      </c>
      <c r="D597">
        <v>12</v>
      </c>
      <c r="E597" s="129"/>
    </row>
    <row r="598" spans="1:5">
      <c r="A598" t="s">
        <v>2191</v>
      </c>
      <c r="B598" t="s">
        <v>388</v>
      </c>
      <c r="C598" t="s">
        <v>591</v>
      </c>
      <c r="D598">
        <v>12</v>
      </c>
      <c r="E598" s="129"/>
    </row>
    <row r="599" spans="1:5">
      <c r="A599" t="s">
        <v>2191</v>
      </c>
      <c r="B599" t="s">
        <v>388</v>
      </c>
      <c r="C599" t="s">
        <v>590</v>
      </c>
      <c r="D599">
        <v>12</v>
      </c>
      <c r="E599" s="129"/>
    </row>
    <row r="600" spans="1:5">
      <c r="A600" t="s">
        <v>2191</v>
      </c>
      <c r="B600" t="s">
        <v>388</v>
      </c>
      <c r="C600">
        <v>3026265</v>
      </c>
      <c r="D600">
        <v>12</v>
      </c>
      <c r="E600" s="129"/>
    </row>
    <row r="601" spans="1:5">
      <c r="A601" t="s">
        <v>2191</v>
      </c>
      <c r="B601" t="s">
        <v>388</v>
      </c>
      <c r="C601">
        <v>3111847</v>
      </c>
      <c r="D601">
        <v>12</v>
      </c>
      <c r="E601" s="129"/>
    </row>
    <row r="602" spans="1:5">
      <c r="A602" t="s">
        <v>2192</v>
      </c>
      <c r="B602" t="s">
        <v>388</v>
      </c>
      <c r="C602">
        <v>3171305</v>
      </c>
      <c r="D602">
        <v>12</v>
      </c>
      <c r="E602" s="129"/>
    </row>
    <row r="603" spans="1:5">
      <c r="A603" t="s">
        <v>2192</v>
      </c>
      <c r="B603" t="s">
        <v>388</v>
      </c>
      <c r="C603">
        <v>3111846</v>
      </c>
      <c r="D603">
        <v>12</v>
      </c>
      <c r="E603" s="129"/>
    </row>
    <row r="604" spans="1:5">
      <c r="A604" t="s">
        <v>2192</v>
      </c>
      <c r="B604" t="s">
        <v>388</v>
      </c>
      <c r="C604">
        <v>3046078</v>
      </c>
      <c r="D604">
        <v>12</v>
      </c>
      <c r="E604" s="129"/>
    </row>
    <row r="605" spans="1:5">
      <c r="A605" t="s">
        <v>2192</v>
      </c>
      <c r="B605" t="s">
        <v>388</v>
      </c>
      <c r="C605">
        <v>3054493</v>
      </c>
      <c r="D605">
        <v>12</v>
      </c>
      <c r="E605" s="129"/>
    </row>
    <row r="606" spans="1:5">
      <c r="A606" t="s">
        <v>2193</v>
      </c>
      <c r="B606" t="s">
        <v>388</v>
      </c>
      <c r="C606">
        <v>3171307</v>
      </c>
      <c r="D606">
        <v>12</v>
      </c>
      <c r="E606" s="129"/>
    </row>
    <row r="607" spans="1:5">
      <c r="A607" t="s">
        <v>2193</v>
      </c>
      <c r="B607" t="s">
        <v>388</v>
      </c>
      <c r="C607">
        <v>3182016</v>
      </c>
      <c r="D607">
        <v>12</v>
      </c>
      <c r="E607" s="129"/>
    </row>
    <row r="608" spans="1:5">
      <c r="A608" t="s">
        <v>2193</v>
      </c>
      <c r="B608" t="s">
        <v>388</v>
      </c>
      <c r="C608">
        <v>3179545</v>
      </c>
      <c r="D608">
        <v>12</v>
      </c>
      <c r="E608" s="129"/>
    </row>
    <row r="609" spans="1:5">
      <c r="A609" t="s">
        <v>2193</v>
      </c>
      <c r="B609" t="s">
        <v>388</v>
      </c>
      <c r="C609">
        <v>3046077</v>
      </c>
      <c r="D609">
        <v>12</v>
      </c>
      <c r="E609" s="129"/>
    </row>
    <row r="610" spans="1:5">
      <c r="A610" t="s">
        <v>2194</v>
      </c>
      <c r="B610" t="s">
        <v>388</v>
      </c>
      <c r="C610">
        <v>3111848</v>
      </c>
      <c r="D610">
        <v>12</v>
      </c>
      <c r="E610" s="129"/>
    </row>
    <row r="611" spans="1:5">
      <c r="A611" t="s">
        <v>2194</v>
      </c>
      <c r="B611" t="s">
        <v>388</v>
      </c>
      <c r="C611" t="s">
        <v>592</v>
      </c>
      <c r="D611">
        <v>12</v>
      </c>
      <c r="E611" s="129"/>
    </row>
    <row r="612" spans="1:5">
      <c r="A612" t="s">
        <v>2194</v>
      </c>
      <c r="B612" t="s">
        <v>388</v>
      </c>
      <c r="C612" t="s">
        <v>595</v>
      </c>
      <c r="D612">
        <v>12</v>
      </c>
      <c r="E612" s="129"/>
    </row>
    <row r="613" spans="1:5">
      <c r="A613" t="s">
        <v>2194</v>
      </c>
      <c r="B613" t="s">
        <v>388</v>
      </c>
      <c r="C613" t="s">
        <v>593</v>
      </c>
      <c r="D613">
        <v>12</v>
      </c>
      <c r="E613" s="129"/>
    </row>
    <row r="614" spans="1:5">
      <c r="A614" t="s">
        <v>2194</v>
      </c>
      <c r="B614" t="s">
        <v>388</v>
      </c>
      <c r="C614" t="s">
        <v>594</v>
      </c>
      <c r="D614">
        <v>12</v>
      </c>
      <c r="E614" s="129"/>
    </row>
    <row r="615" spans="1:5">
      <c r="A615" t="s">
        <v>2194</v>
      </c>
      <c r="B615" t="s">
        <v>388</v>
      </c>
      <c r="C615">
        <v>3046079</v>
      </c>
      <c r="D615">
        <v>12</v>
      </c>
      <c r="E615" s="129"/>
    </row>
    <row r="616" spans="1:5">
      <c r="A616" t="s">
        <v>2195</v>
      </c>
      <c r="B616" t="s">
        <v>388</v>
      </c>
      <c r="C616">
        <v>3111849</v>
      </c>
      <c r="D616">
        <v>12</v>
      </c>
      <c r="E616" s="129"/>
    </row>
    <row r="617" spans="1:5">
      <c r="A617" t="s">
        <v>2195</v>
      </c>
      <c r="B617" t="s">
        <v>388</v>
      </c>
      <c r="C617" t="s">
        <v>596</v>
      </c>
      <c r="D617">
        <v>12</v>
      </c>
      <c r="E617" s="129"/>
    </row>
    <row r="618" spans="1:5">
      <c r="A618" t="s">
        <v>2195</v>
      </c>
      <c r="B618" t="s">
        <v>388</v>
      </c>
      <c r="C618" t="s">
        <v>598</v>
      </c>
      <c r="D618">
        <v>12</v>
      </c>
      <c r="E618" s="129"/>
    </row>
    <row r="619" spans="1:5">
      <c r="A619" t="s">
        <v>2195</v>
      </c>
      <c r="B619" t="s">
        <v>388</v>
      </c>
      <c r="C619" t="s">
        <v>597</v>
      </c>
      <c r="D619">
        <v>12</v>
      </c>
      <c r="E619" s="129"/>
    </row>
    <row r="620" spans="1:5">
      <c r="A620" t="s">
        <v>2195</v>
      </c>
      <c r="B620" t="s">
        <v>388</v>
      </c>
      <c r="C620">
        <v>3046076</v>
      </c>
      <c r="D620">
        <v>12</v>
      </c>
      <c r="E620" s="129"/>
    </row>
    <row r="621" spans="1:5">
      <c r="A621" t="s">
        <v>2196</v>
      </c>
      <c r="B621" t="s">
        <v>186</v>
      </c>
      <c r="C621">
        <v>3121445</v>
      </c>
      <c r="D621">
        <v>48</v>
      </c>
      <c r="E621" s="129">
        <v>1</v>
      </c>
    </row>
    <row r="622" spans="1:5">
      <c r="A622" t="s">
        <v>2196</v>
      </c>
      <c r="B622" t="s">
        <v>186</v>
      </c>
      <c r="C622">
        <v>3055580</v>
      </c>
      <c r="D622">
        <v>48</v>
      </c>
      <c r="E622" s="129">
        <v>2</v>
      </c>
    </row>
    <row r="623" spans="1:5">
      <c r="A623" t="s">
        <v>2196</v>
      </c>
      <c r="B623" t="s">
        <v>186</v>
      </c>
      <c r="C623" t="s">
        <v>666</v>
      </c>
      <c r="D623">
        <v>48</v>
      </c>
      <c r="E623" s="129">
        <v>3</v>
      </c>
    </row>
    <row r="624" spans="1:5">
      <c r="A624" t="s">
        <v>2197</v>
      </c>
      <c r="B624" t="s">
        <v>186</v>
      </c>
      <c r="C624">
        <v>3279348</v>
      </c>
      <c r="D624">
        <v>27</v>
      </c>
      <c r="E624" s="129"/>
    </row>
    <row r="625" spans="1:5">
      <c r="A625" t="s">
        <v>2197</v>
      </c>
      <c r="B625" t="s">
        <v>186</v>
      </c>
      <c r="C625">
        <v>3180374</v>
      </c>
      <c r="D625">
        <v>27</v>
      </c>
      <c r="E625" s="129"/>
    </row>
    <row r="626" spans="1:5">
      <c r="A626" t="s">
        <v>2197</v>
      </c>
      <c r="B626" t="s">
        <v>186</v>
      </c>
      <c r="C626">
        <v>3337513</v>
      </c>
      <c r="D626">
        <v>27</v>
      </c>
      <c r="E626" s="129"/>
    </row>
    <row r="627" spans="1:5">
      <c r="A627" t="s">
        <v>2197</v>
      </c>
      <c r="B627" t="s">
        <v>186</v>
      </c>
      <c r="C627">
        <v>3088981</v>
      </c>
      <c r="D627">
        <v>27</v>
      </c>
      <c r="E627" s="129"/>
    </row>
    <row r="628" spans="1:5">
      <c r="A628" t="s">
        <v>2197</v>
      </c>
      <c r="B628" t="s">
        <v>186</v>
      </c>
      <c r="C628">
        <v>3060919</v>
      </c>
      <c r="D628">
        <v>27</v>
      </c>
      <c r="E628" s="129"/>
    </row>
    <row r="629" spans="1:5">
      <c r="A629" t="s">
        <v>2197</v>
      </c>
      <c r="B629" t="s">
        <v>186</v>
      </c>
      <c r="C629">
        <v>3046061</v>
      </c>
      <c r="D629">
        <v>27</v>
      </c>
      <c r="E629" s="129"/>
    </row>
    <row r="630" spans="1:5">
      <c r="A630" t="s">
        <v>2197</v>
      </c>
      <c r="B630" t="s">
        <v>186</v>
      </c>
      <c r="C630" t="s">
        <v>420</v>
      </c>
      <c r="D630">
        <v>27</v>
      </c>
      <c r="E630" s="129"/>
    </row>
    <row r="631" spans="1:5">
      <c r="A631" t="s">
        <v>2197</v>
      </c>
      <c r="B631" t="s">
        <v>186</v>
      </c>
      <c r="C631">
        <v>3031609</v>
      </c>
      <c r="D631">
        <v>27</v>
      </c>
      <c r="E631" s="129"/>
    </row>
    <row r="632" spans="1:5">
      <c r="A632" t="s">
        <v>2197</v>
      </c>
      <c r="B632" t="s">
        <v>186</v>
      </c>
      <c r="C632">
        <v>3040216</v>
      </c>
      <c r="D632">
        <v>27</v>
      </c>
      <c r="E632" s="129"/>
    </row>
    <row r="633" spans="1:5">
      <c r="A633" t="s">
        <v>2197</v>
      </c>
      <c r="B633" t="s">
        <v>186</v>
      </c>
      <c r="C633" t="s">
        <v>411</v>
      </c>
      <c r="D633">
        <v>27</v>
      </c>
      <c r="E633" s="129"/>
    </row>
    <row r="634" spans="1:5">
      <c r="A634" t="s">
        <v>2197</v>
      </c>
      <c r="B634" t="s">
        <v>186</v>
      </c>
      <c r="C634" t="s">
        <v>412</v>
      </c>
      <c r="D634">
        <v>27</v>
      </c>
      <c r="E634" s="129"/>
    </row>
    <row r="635" spans="1:5">
      <c r="A635" t="s">
        <v>2197</v>
      </c>
      <c r="B635" t="s">
        <v>186</v>
      </c>
      <c r="C635" t="s">
        <v>413</v>
      </c>
      <c r="D635">
        <v>27</v>
      </c>
      <c r="E635" s="129"/>
    </row>
    <row r="636" spans="1:5">
      <c r="A636" t="s">
        <v>2197</v>
      </c>
      <c r="B636" t="s">
        <v>186</v>
      </c>
      <c r="C636" t="s">
        <v>417</v>
      </c>
      <c r="D636">
        <v>27</v>
      </c>
      <c r="E636" s="129"/>
    </row>
    <row r="637" spans="1:5">
      <c r="A637" t="s">
        <v>2197</v>
      </c>
      <c r="B637" t="s">
        <v>186</v>
      </c>
      <c r="C637" t="s">
        <v>416</v>
      </c>
      <c r="D637">
        <v>27</v>
      </c>
      <c r="E637" s="129"/>
    </row>
    <row r="638" spans="1:5">
      <c r="A638" t="s">
        <v>2197</v>
      </c>
      <c r="B638" t="s">
        <v>186</v>
      </c>
      <c r="C638" t="s">
        <v>418</v>
      </c>
      <c r="D638">
        <v>27</v>
      </c>
      <c r="E638" s="129"/>
    </row>
    <row r="639" spans="1:5">
      <c r="A639" t="s">
        <v>2197</v>
      </c>
      <c r="B639" t="s">
        <v>186</v>
      </c>
      <c r="C639" t="s">
        <v>419</v>
      </c>
      <c r="D639">
        <v>27</v>
      </c>
      <c r="E639" s="129"/>
    </row>
    <row r="640" spans="1:5">
      <c r="A640" t="s">
        <v>2197</v>
      </c>
      <c r="B640" t="s">
        <v>186</v>
      </c>
      <c r="C640" t="s">
        <v>410</v>
      </c>
      <c r="D640">
        <v>27</v>
      </c>
      <c r="E640" s="129"/>
    </row>
    <row r="641" spans="1:5">
      <c r="A641" t="s">
        <v>2197</v>
      </c>
      <c r="B641" t="s">
        <v>186</v>
      </c>
      <c r="C641" t="s">
        <v>414</v>
      </c>
      <c r="D641">
        <v>27</v>
      </c>
      <c r="E641" s="129"/>
    </row>
    <row r="642" spans="1:5">
      <c r="A642" t="s">
        <v>2197</v>
      </c>
      <c r="B642" t="s">
        <v>186</v>
      </c>
      <c r="C642" t="s">
        <v>415</v>
      </c>
      <c r="D642">
        <v>27</v>
      </c>
      <c r="E642" s="129"/>
    </row>
    <row r="643" spans="1:5">
      <c r="A643" t="s">
        <v>2198</v>
      </c>
      <c r="B643" t="s">
        <v>186</v>
      </c>
      <c r="C643">
        <v>3279347</v>
      </c>
      <c r="D643">
        <v>27</v>
      </c>
      <c r="E643" s="129"/>
    </row>
    <row r="644" spans="1:5">
      <c r="A644" t="s">
        <v>2198</v>
      </c>
      <c r="B644" t="s">
        <v>186</v>
      </c>
      <c r="C644">
        <v>3173444</v>
      </c>
      <c r="D644">
        <v>27</v>
      </c>
      <c r="E644" s="129"/>
    </row>
    <row r="645" spans="1:5">
      <c r="A645" t="s">
        <v>2198</v>
      </c>
      <c r="B645" t="s">
        <v>186</v>
      </c>
      <c r="C645">
        <v>3088962</v>
      </c>
      <c r="D645">
        <v>27</v>
      </c>
      <c r="E645" s="129"/>
    </row>
    <row r="646" spans="1:5">
      <c r="A646" t="s">
        <v>2198</v>
      </c>
      <c r="B646" t="s">
        <v>186</v>
      </c>
      <c r="C646">
        <v>3060638</v>
      </c>
      <c r="D646">
        <v>27</v>
      </c>
      <c r="E646" s="129"/>
    </row>
    <row r="647" spans="1:5">
      <c r="A647" t="s">
        <v>2198</v>
      </c>
      <c r="B647" t="s">
        <v>186</v>
      </c>
      <c r="C647">
        <v>3046056</v>
      </c>
      <c r="D647">
        <v>27</v>
      </c>
      <c r="E647" s="129"/>
    </row>
    <row r="648" spans="1:5">
      <c r="A648" t="s">
        <v>2198</v>
      </c>
      <c r="B648" t="s">
        <v>186</v>
      </c>
      <c r="C648" t="s">
        <v>427</v>
      </c>
      <c r="D648">
        <v>27</v>
      </c>
      <c r="E648" s="129"/>
    </row>
    <row r="649" spans="1:5">
      <c r="A649" t="s">
        <v>2198</v>
      </c>
      <c r="B649" t="s">
        <v>186</v>
      </c>
      <c r="C649">
        <v>3031607</v>
      </c>
      <c r="D649">
        <v>27</v>
      </c>
      <c r="E649" s="129"/>
    </row>
    <row r="650" spans="1:5">
      <c r="A650" t="s">
        <v>2198</v>
      </c>
      <c r="B650" t="s">
        <v>186</v>
      </c>
      <c r="C650">
        <v>3040214</v>
      </c>
      <c r="D650">
        <v>27</v>
      </c>
      <c r="E650" s="129"/>
    </row>
    <row r="651" spans="1:5">
      <c r="A651" t="s">
        <v>2198</v>
      </c>
      <c r="B651" t="s">
        <v>186</v>
      </c>
      <c r="C651" t="s">
        <v>421</v>
      </c>
      <c r="D651">
        <v>27</v>
      </c>
      <c r="E651" s="129"/>
    </row>
    <row r="652" spans="1:5">
      <c r="A652" t="s">
        <v>2198</v>
      </c>
      <c r="B652" t="s">
        <v>186</v>
      </c>
      <c r="C652" t="s">
        <v>422</v>
      </c>
      <c r="D652">
        <v>27</v>
      </c>
      <c r="E652" s="129"/>
    </row>
    <row r="653" spans="1:5">
      <c r="A653" t="s">
        <v>2198</v>
      </c>
      <c r="B653" t="s">
        <v>186</v>
      </c>
      <c r="C653" t="s">
        <v>425</v>
      </c>
      <c r="D653">
        <v>27</v>
      </c>
      <c r="E653" s="129"/>
    </row>
    <row r="654" spans="1:5">
      <c r="A654" t="s">
        <v>2198</v>
      </c>
      <c r="B654" t="s">
        <v>186</v>
      </c>
      <c r="C654" t="s">
        <v>426</v>
      </c>
      <c r="D654">
        <v>27</v>
      </c>
      <c r="E654" s="129"/>
    </row>
    <row r="655" spans="1:5">
      <c r="A655" t="s">
        <v>2198</v>
      </c>
      <c r="B655" t="s">
        <v>186</v>
      </c>
      <c r="C655" t="s">
        <v>423</v>
      </c>
      <c r="D655">
        <v>27</v>
      </c>
      <c r="E655" s="129"/>
    </row>
    <row r="656" spans="1:5">
      <c r="A656" t="s">
        <v>2198</v>
      </c>
      <c r="B656" t="s">
        <v>186</v>
      </c>
      <c r="C656" t="s">
        <v>424</v>
      </c>
      <c r="D656">
        <v>27</v>
      </c>
      <c r="E656" s="129"/>
    </row>
    <row r="657" spans="1:5">
      <c r="A657" t="s">
        <v>2199</v>
      </c>
      <c r="B657" t="s">
        <v>186</v>
      </c>
      <c r="C657">
        <v>3279342</v>
      </c>
      <c r="D657">
        <v>27</v>
      </c>
      <c r="E657" s="129"/>
    </row>
    <row r="658" spans="1:5">
      <c r="A658" t="s">
        <v>2199</v>
      </c>
      <c r="B658" t="s">
        <v>186</v>
      </c>
      <c r="C658">
        <v>3166973</v>
      </c>
      <c r="D658">
        <v>27</v>
      </c>
      <c r="E658" s="129"/>
    </row>
    <row r="659" spans="1:5">
      <c r="A659" t="s">
        <v>2199</v>
      </c>
      <c r="B659" t="s">
        <v>186</v>
      </c>
      <c r="C659">
        <v>3083293</v>
      </c>
      <c r="D659">
        <v>27</v>
      </c>
      <c r="E659" s="129"/>
    </row>
    <row r="660" spans="1:5">
      <c r="A660" t="s">
        <v>2199</v>
      </c>
      <c r="B660" t="s">
        <v>186</v>
      </c>
      <c r="C660">
        <v>3238703</v>
      </c>
      <c r="D660">
        <v>27</v>
      </c>
      <c r="E660" s="129"/>
    </row>
    <row r="661" spans="1:5">
      <c r="A661" t="s">
        <v>2199</v>
      </c>
      <c r="B661" t="s">
        <v>186</v>
      </c>
      <c r="C661">
        <v>3224748</v>
      </c>
      <c r="D661">
        <v>27</v>
      </c>
      <c r="E661" s="129"/>
    </row>
    <row r="662" spans="1:5">
      <c r="A662" t="s">
        <v>2199</v>
      </c>
      <c r="B662" t="s">
        <v>186</v>
      </c>
      <c r="C662">
        <v>3087038</v>
      </c>
      <c r="D662">
        <v>27</v>
      </c>
      <c r="E662" s="129"/>
    </row>
    <row r="663" spans="1:5">
      <c r="A663" t="s">
        <v>2199</v>
      </c>
      <c r="B663" t="s">
        <v>186</v>
      </c>
      <c r="C663" t="s">
        <v>435</v>
      </c>
      <c r="D663">
        <v>27</v>
      </c>
      <c r="E663" s="129"/>
    </row>
    <row r="664" spans="1:5">
      <c r="A664" t="s">
        <v>2199</v>
      </c>
      <c r="B664" t="s">
        <v>186</v>
      </c>
      <c r="C664">
        <v>3040206</v>
      </c>
      <c r="D664">
        <v>27</v>
      </c>
      <c r="E664" s="129"/>
    </row>
    <row r="665" spans="1:5">
      <c r="A665" t="s">
        <v>2199</v>
      </c>
      <c r="B665" t="s">
        <v>186</v>
      </c>
      <c r="C665" t="s">
        <v>429</v>
      </c>
      <c r="D665">
        <v>27</v>
      </c>
      <c r="E665" s="129"/>
    </row>
    <row r="666" spans="1:5">
      <c r="A666" t="s">
        <v>2199</v>
      </c>
      <c r="B666" t="s">
        <v>186</v>
      </c>
      <c r="C666" t="s">
        <v>432</v>
      </c>
      <c r="D666">
        <v>27</v>
      </c>
      <c r="E666" s="129"/>
    </row>
    <row r="667" spans="1:5">
      <c r="A667" t="s">
        <v>2199</v>
      </c>
      <c r="B667" t="s">
        <v>186</v>
      </c>
      <c r="C667" t="s">
        <v>431</v>
      </c>
      <c r="D667">
        <v>27</v>
      </c>
      <c r="E667" s="129"/>
    </row>
    <row r="668" spans="1:5">
      <c r="A668" t="s">
        <v>2199</v>
      </c>
      <c r="B668" t="s">
        <v>186</v>
      </c>
      <c r="C668" t="s">
        <v>433</v>
      </c>
      <c r="D668">
        <v>27</v>
      </c>
      <c r="E668" s="129"/>
    </row>
    <row r="669" spans="1:5">
      <c r="A669" t="s">
        <v>2199</v>
      </c>
      <c r="B669" t="s">
        <v>186</v>
      </c>
      <c r="C669" t="s">
        <v>434</v>
      </c>
      <c r="D669">
        <v>27</v>
      </c>
      <c r="E669" s="129"/>
    </row>
    <row r="670" spans="1:5">
      <c r="A670" t="s">
        <v>2199</v>
      </c>
      <c r="B670" t="s">
        <v>186</v>
      </c>
      <c r="C670" t="s">
        <v>428</v>
      </c>
      <c r="D670">
        <v>27</v>
      </c>
      <c r="E670" s="129"/>
    </row>
    <row r="671" spans="1:5">
      <c r="A671" t="s">
        <v>2199</v>
      </c>
      <c r="B671" t="s">
        <v>186</v>
      </c>
      <c r="C671" t="s">
        <v>430</v>
      </c>
      <c r="D671">
        <v>27</v>
      </c>
      <c r="E671" s="129"/>
    </row>
    <row r="672" spans="1:5">
      <c r="A672" t="s">
        <v>2200</v>
      </c>
      <c r="B672" t="s">
        <v>186</v>
      </c>
      <c r="C672">
        <v>3279349</v>
      </c>
      <c r="D672">
        <v>27</v>
      </c>
      <c r="E672" s="129"/>
    </row>
    <row r="673" spans="1:5">
      <c r="A673" t="s">
        <v>2200</v>
      </c>
      <c r="B673" t="s">
        <v>186</v>
      </c>
      <c r="C673">
        <v>3166948</v>
      </c>
      <c r="D673">
        <v>27</v>
      </c>
      <c r="E673" s="129"/>
    </row>
    <row r="674" spans="1:5">
      <c r="A674" t="s">
        <v>2200</v>
      </c>
      <c r="B674" t="s">
        <v>186</v>
      </c>
      <c r="C674">
        <v>3060665</v>
      </c>
      <c r="D674">
        <v>27</v>
      </c>
      <c r="E674" s="129"/>
    </row>
    <row r="675" spans="1:5">
      <c r="A675" t="s">
        <v>2200</v>
      </c>
      <c r="B675" t="s">
        <v>186</v>
      </c>
      <c r="C675">
        <v>3087596</v>
      </c>
      <c r="D675">
        <v>27</v>
      </c>
      <c r="E675" s="129"/>
    </row>
    <row r="676" spans="1:5">
      <c r="A676" t="s">
        <v>2200</v>
      </c>
      <c r="B676" t="s">
        <v>186</v>
      </c>
      <c r="C676">
        <v>3046057</v>
      </c>
      <c r="D676">
        <v>27</v>
      </c>
      <c r="E676" s="129"/>
    </row>
    <row r="677" spans="1:5">
      <c r="A677" t="s">
        <v>2200</v>
      </c>
      <c r="B677" t="s">
        <v>186</v>
      </c>
      <c r="C677" t="s">
        <v>438</v>
      </c>
      <c r="D677">
        <v>27</v>
      </c>
      <c r="E677" s="129"/>
    </row>
    <row r="678" spans="1:5">
      <c r="A678" t="s">
        <v>2200</v>
      </c>
      <c r="B678" t="s">
        <v>186</v>
      </c>
      <c r="C678">
        <v>3031608</v>
      </c>
      <c r="D678">
        <v>27</v>
      </c>
      <c r="E678" s="129"/>
    </row>
    <row r="679" spans="1:5">
      <c r="A679" t="s">
        <v>2200</v>
      </c>
      <c r="B679" t="s">
        <v>186</v>
      </c>
      <c r="C679">
        <v>3040215</v>
      </c>
      <c r="D679">
        <v>27</v>
      </c>
      <c r="E679" s="129"/>
    </row>
    <row r="680" spans="1:5">
      <c r="A680" t="s">
        <v>2200</v>
      </c>
      <c r="B680" t="s">
        <v>186</v>
      </c>
      <c r="C680" t="s">
        <v>436</v>
      </c>
      <c r="D680">
        <v>27</v>
      </c>
      <c r="E680" s="129"/>
    </row>
    <row r="681" spans="1:5">
      <c r="A681" t="s">
        <v>2200</v>
      </c>
      <c r="B681" t="s">
        <v>186</v>
      </c>
      <c r="C681" t="s">
        <v>437</v>
      </c>
      <c r="D681">
        <v>27</v>
      </c>
      <c r="E681" s="129"/>
    </row>
    <row r="682" spans="1:5">
      <c r="A682" t="s">
        <v>2201</v>
      </c>
      <c r="B682" t="s">
        <v>186</v>
      </c>
      <c r="C682">
        <v>3279345</v>
      </c>
      <c r="D682">
        <v>27</v>
      </c>
      <c r="E682" s="129"/>
    </row>
    <row r="683" spans="1:5">
      <c r="A683" t="s">
        <v>2201</v>
      </c>
      <c r="B683" t="s">
        <v>186</v>
      </c>
      <c r="C683">
        <v>3170955</v>
      </c>
      <c r="D683">
        <v>27</v>
      </c>
      <c r="E683" s="129"/>
    </row>
    <row r="684" spans="1:5">
      <c r="A684" t="s">
        <v>2201</v>
      </c>
      <c r="B684" t="s">
        <v>186</v>
      </c>
      <c r="C684">
        <v>3060228</v>
      </c>
      <c r="D684">
        <v>27</v>
      </c>
      <c r="E684" s="129"/>
    </row>
    <row r="685" spans="1:5">
      <c r="A685" t="s">
        <v>2201</v>
      </c>
      <c r="B685" t="s">
        <v>186</v>
      </c>
      <c r="C685">
        <v>3087590</v>
      </c>
      <c r="D685">
        <v>27</v>
      </c>
      <c r="E685" s="129"/>
    </row>
    <row r="686" spans="1:5">
      <c r="A686" t="s">
        <v>2201</v>
      </c>
      <c r="B686" t="s">
        <v>186</v>
      </c>
      <c r="C686">
        <v>3046055</v>
      </c>
      <c r="D686">
        <v>27</v>
      </c>
      <c r="E686" s="129"/>
    </row>
    <row r="687" spans="1:5">
      <c r="A687" t="s">
        <v>2201</v>
      </c>
      <c r="B687" t="s">
        <v>186</v>
      </c>
      <c r="C687" t="s">
        <v>449</v>
      </c>
      <c r="D687">
        <v>27</v>
      </c>
      <c r="E687" s="129"/>
    </row>
    <row r="688" spans="1:5">
      <c r="A688" t="s">
        <v>2201</v>
      </c>
      <c r="B688" t="s">
        <v>186</v>
      </c>
      <c r="C688">
        <v>3031606</v>
      </c>
      <c r="D688">
        <v>27</v>
      </c>
      <c r="E688" s="129"/>
    </row>
    <row r="689" spans="1:5">
      <c r="A689" t="s">
        <v>2201</v>
      </c>
      <c r="B689" t="s">
        <v>186</v>
      </c>
      <c r="C689">
        <v>3040212</v>
      </c>
      <c r="D689">
        <v>27</v>
      </c>
      <c r="E689" s="129"/>
    </row>
    <row r="690" spans="1:5">
      <c r="A690" t="s">
        <v>2201</v>
      </c>
      <c r="B690" t="s">
        <v>186</v>
      </c>
      <c r="C690" t="s">
        <v>447</v>
      </c>
      <c r="D690">
        <v>27</v>
      </c>
      <c r="E690" s="129"/>
    </row>
    <row r="691" spans="1:5">
      <c r="A691" t="s">
        <v>2201</v>
      </c>
      <c r="B691" t="s">
        <v>186</v>
      </c>
      <c r="C691" t="s">
        <v>440</v>
      </c>
      <c r="D691">
        <v>27</v>
      </c>
      <c r="E691" s="129"/>
    </row>
    <row r="692" spans="1:5">
      <c r="A692" t="s">
        <v>2201</v>
      </c>
      <c r="B692" t="s">
        <v>186</v>
      </c>
      <c r="C692" t="s">
        <v>441</v>
      </c>
      <c r="D692">
        <v>27</v>
      </c>
      <c r="E692" s="129"/>
    </row>
    <row r="693" spans="1:5">
      <c r="A693" t="s">
        <v>2201</v>
      </c>
      <c r="B693" t="s">
        <v>186</v>
      </c>
      <c r="C693" t="s">
        <v>442</v>
      </c>
      <c r="D693">
        <v>27</v>
      </c>
      <c r="E693" s="129"/>
    </row>
    <row r="694" spans="1:5">
      <c r="A694" t="s">
        <v>2201</v>
      </c>
      <c r="B694" t="s">
        <v>186</v>
      </c>
      <c r="C694" t="s">
        <v>446</v>
      </c>
      <c r="D694">
        <v>27</v>
      </c>
      <c r="E694" s="129"/>
    </row>
    <row r="695" spans="1:5">
      <c r="A695" t="s">
        <v>2201</v>
      </c>
      <c r="B695" t="s">
        <v>186</v>
      </c>
      <c r="C695" t="s">
        <v>445</v>
      </c>
      <c r="D695">
        <v>27</v>
      </c>
      <c r="E695" s="129"/>
    </row>
    <row r="696" spans="1:5">
      <c r="A696" t="s">
        <v>2201</v>
      </c>
      <c r="B696" t="s">
        <v>186</v>
      </c>
      <c r="C696" t="s">
        <v>448</v>
      </c>
      <c r="D696">
        <v>27</v>
      </c>
      <c r="E696" s="129"/>
    </row>
    <row r="697" spans="1:5">
      <c r="A697" t="s">
        <v>2201</v>
      </c>
      <c r="B697" t="s">
        <v>186</v>
      </c>
      <c r="C697" t="s">
        <v>439</v>
      </c>
      <c r="D697">
        <v>27</v>
      </c>
      <c r="E697" s="129"/>
    </row>
    <row r="698" spans="1:5">
      <c r="A698" t="s">
        <v>2201</v>
      </c>
      <c r="B698" t="s">
        <v>186</v>
      </c>
      <c r="C698" t="s">
        <v>443</v>
      </c>
      <c r="D698">
        <v>27</v>
      </c>
      <c r="E698" s="129"/>
    </row>
    <row r="699" spans="1:5">
      <c r="A699" t="s">
        <v>2201</v>
      </c>
      <c r="B699" t="s">
        <v>186</v>
      </c>
      <c r="C699" t="s">
        <v>444</v>
      </c>
      <c r="D699">
        <v>27</v>
      </c>
      <c r="E699" s="129"/>
    </row>
    <row r="700" spans="1:5">
      <c r="A700" t="s">
        <v>2202</v>
      </c>
      <c r="B700" t="s">
        <v>186</v>
      </c>
      <c r="C700">
        <v>3279341</v>
      </c>
      <c r="D700">
        <v>27</v>
      </c>
      <c r="E700" s="129"/>
    </row>
    <row r="701" spans="1:5">
      <c r="A701" t="s">
        <v>2202</v>
      </c>
      <c r="B701" t="s">
        <v>186</v>
      </c>
      <c r="C701">
        <v>3171285</v>
      </c>
      <c r="D701">
        <v>27</v>
      </c>
      <c r="E701" s="129"/>
    </row>
    <row r="702" spans="1:5">
      <c r="A702" t="s">
        <v>2202</v>
      </c>
      <c r="B702" t="s">
        <v>186</v>
      </c>
      <c r="C702">
        <v>3166932</v>
      </c>
      <c r="D702">
        <v>27</v>
      </c>
      <c r="E702" s="129"/>
    </row>
    <row r="703" spans="1:5">
      <c r="A703" t="s">
        <v>2202</v>
      </c>
      <c r="B703" t="s">
        <v>186</v>
      </c>
      <c r="C703">
        <v>3060312</v>
      </c>
      <c r="D703">
        <v>27</v>
      </c>
      <c r="E703" s="129"/>
    </row>
    <row r="704" spans="1:5">
      <c r="A704" t="s">
        <v>2202</v>
      </c>
      <c r="B704" t="s">
        <v>186</v>
      </c>
      <c r="C704">
        <v>3089721</v>
      </c>
      <c r="D704">
        <v>27</v>
      </c>
      <c r="E704" s="129"/>
    </row>
    <row r="705" spans="1:5">
      <c r="A705" t="s">
        <v>2202</v>
      </c>
      <c r="B705" t="s">
        <v>186</v>
      </c>
      <c r="C705">
        <v>3031605</v>
      </c>
      <c r="D705">
        <v>27</v>
      </c>
      <c r="E705" s="129"/>
    </row>
    <row r="706" spans="1:5">
      <c r="A706" t="s">
        <v>2202</v>
      </c>
      <c r="B706" t="s">
        <v>186</v>
      </c>
      <c r="C706">
        <v>3046054</v>
      </c>
      <c r="D706">
        <v>27</v>
      </c>
      <c r="E706" s="129"/>
    </row>
    <row r="707" spans="1:5">
      <c r="A707" t="s">
        <v>2202</v>
      </c>
      <c r="B707" t="s">
        <v>186</v>
      </c>
      <c r="C707" t="s">
        <v>459</v>
      </c>
      <c r="D707">
        <v>27</v>
      </c>
      <c r="E707" s="129"/>
    </row>
    <row r="708" spans="1:5">
      <c r="A708" t="s">
        <v>2202</v>
      </c>
      <c r="B708" t="s">
        <v>186</v>
      </c>
      <c r="C708">
        <v>3040208</v>
      </c>
      <c r="D708">
        <v>27</v>
      </c>
      <c r="E708" s="129"/>
    </row>
    <row r="709" spans="1:5">
      <c r="A709" t="s">
        <v>2202</v>
      </c>
      <c r="B709" t="s">
        <v>186</v>
      </c>
      <c r="C709" t="s">
        <v>451</v>
      </c>
      <c r="D709">
        <v>27</v>
      </c>
      <c r="E709" s="129"/>
    </row>
    <row r="710" spans="1:5">
      <c r="A710" t="s">
        <v>2202</v>
      </c>
      <c r="B710" t="s">
        <v>186</v>
      </c>
      <c r="C710" t="s">
        <v>452</v>
      </c>
      <c r="D710">
        <v>27</v>
      </c>
      <c r="E710" s="129"/>
    </row>
    <row r="711" spans="1:5">
      <c r="A711" t="s">
        <v>2202</v>
      </c>
      <c r="B711" t="s">
        <v>186</v>
      </c>
      <c r="C711" t="s">
        <v>456</v>
      </c>
      <c r="D711">
        <v>27</v>
      </c>
      <c r="E711" s="129"/>
    </row>
    <row r="712" spans="1:5">
      <c r="A712" t="s">
        <v>2202</v>
      </c>
      <c r="B712" t="s">
        <v>186</v>
      </c>
      <c r="C712" t="s">
        <v>460</v>
      </c>
      <c r="D712">
        <v>27</v>
      </c>
      <c r="E712" s="129"/>
    </row>
    <row r="713" spans="1:5">
      <c r="A713" t="s">
        <v>2202</v>
      </c>
      <c r="B713" t="s">
        <v>186</v>
      </c>
      <c r="C713" t="s">
        <v>455</v>
      </c>
      <c r="D713">
        <v>27</v>
      </c>
      <c r="E713" s="129"/>
    </row>
    <row r="714" spans="1:5">
      <c r="A714" t="s">
        <v>2202</v>
      </c>
      <c r="B714" t="s">
        <v>186</v>
      </c>
      <c r="C714" t="s">
        <v>457</v>
      </c>
      <c r="D714">
        <v>27</v>
      </c>
      <c r="E714" s="129"/>
    </row>
    <row r="715" spans="1:5">
      <c r="A715" t="s">
        <v>2202</v>
      </c>
      <c r="B715" t="s">
        <v>186</v>
      </c>
      <c r="C715" t="s">
        <v>458</v>
      </c>
      <c r="D715">
        <v>27</v>
      </c>
      <c r="E715" s="129"/>
    </row>
    <row r="716" spans="1:5">
      <c r="A716" t="s">
        <v>2202</v>
      </c>
      <c r="B716" t="s">
        <v>186</v>
      </c>
      <c r="C716" t="s">
        <v>450</v>
      </c>
      <c r="D716">
        <v>27</v>
      </c>
      <c r="E716" s="129"/>
    </row>
    <row r="717" spans="1:5">
      <c r="A717" t="s">
        <v>2202</v>
      </c>
      <c r="B717" t="s">
        <v>186</v>
      </c>
      <c r="C717" t="s">
        <v>453</v>
      </c>
      <c r="D717">
        <v>27</v>
      </c>
      <c r="E717" s="129"/>
    </row>
    <row r="718" spans="1:5">
      <c r="A718" t="s">
        <v>2202</v>
      </c>
      <c r="B718" t="s">
        <v>186</v>
      </c>
      <c r="C718" t="s">
        <v>454</v>
      </c>
      <c r="D718">
        <v>27</v>
      </c>
      <c r="E718" s="129"/>
    </row>
    <row r="719" spans="1:5">
      <c r="A719" t="s">
        <v>2203</v>
      </c>
      <c r="B719" t="s">
        <v>386</v>
      </c>
      <c r="C719">
        <v>3028804</v>
      </c>
      <c r="D719">
        <v>24</v>
      </c>
      <c r="E719" s="129"/>
    </row>
    <row r="720" spans="1:5">
      <c r="A720" t="s">
        <v>2203</v>
      </c>
      <c r="B720" t="s">
        <v>386</v>
      </c>
      <c r="C720">
        <v>3087301</v>
      </c>
      <c r="D720">
        <v>24</v>
      </c>
      <c r="E720" s="129"/>
    </row>
    <row r="721" spans="1:5">
      <c r="A721" t="s">
        <v>2204</v>
      </c>
      <c r="B721" t="s">
        <v>386</v>
      </c>
      <c r="C721">
        <v>3067588</v>
      </c>
      <c r="D721">
        <v>24</v>
      </c>
      <c r="E721" s="129"/>
    </row>
    <row r="722" spans="1:5">
      <c r="A722" t="s">
        <v>2204</v>
      </c>
      <c r="B722" t="s">
        <v>386</v>
      </c>
      <c r="C722">
        <v>3067587</v>
      </c>
      <c r="D722">
        <v>24</v>
      </c>
      <c r="E722" s="129"/>
    </row>
    <row r="723" spans="1:5">
      <c r="A723" t="s">
        <v>2205</v>
      </c>
      <c r="B723" t="s">
        <v>388</v>
      </c>
      <c r="C723">
        <v>3085678</v>
      </c>
      <c r="D723">
        <v>12</v>
      </c>
      <c r="E723" s="129"/>
    </row>
    <row r="724" spans="1:5">
      <c r="A724" t="s">
        <v>2205</v>
      </c>
      <c r="B724" t="s">
        <v>388</v>
      </c>
      <c r="C724">
        <v>3239840</v>
      </c>
      <c r="D724">
        <v>12</v>
      </c>
      <c r="E724" s="129"/>
    </row>
    <row r="725" spans="1:5">
      <c r="A725" t="s">
        <v>2205</v>
      </c>
      <c r="B725" t="s">
        <v>388</v>
      </c>
      <c r="C725">
        <v>8056153</v>
      </c>
      <c r="D725">
        <v>12</v>
      </c>
      <c r="E725" s="129"/>
    </row>
    <row r="726" spans="1:5">
      <c r="A726" t="s">
        <v>2205</v>
      </c>
      <c r="B726" t="s">
        <v>388</v>
      </c>
      <c r="C726" t="s">
        <v>404</v>
      </c>
      <c r="D726">
        <v>12</v>
      </c>
      <c r="E726" s="129"/>
    </row>
    <row r="727" spans="1:5">
      <c r="A727" t="s">
        <v>2206</v>
      </c>
      <c r="B727" t="s">
        <v>390</v>
      </c>
      <c r="C727">
        <v>3182541</v>
      </c>
      <c r="D727">
        <v>12</v>
      </c>
      <c r="E727" s="129"/>
    </row>
    <row r="728" spans="1:5">
      <c r="A728" t="s">
        <v>2206</v>
      </c>
      <c r="B728" t="s">
        <v>390</v>
      </c>
      <c r="C728">
        <v>3319938</v>
      </c>
      <c r="D728">
        <v>12</v>
      </c>
      <c r="E728" s="129"/>
    </row>
    <row r="729" spans="1:5">
      <c r="A729" t="s">
        <v>2206</v>
      </c>
      <c r="B729" t="s">
        <v>390</v>
      </c>
      <c r="C729">
        <v>3087312</v>
      </c>
      <c r="D729">
        <v>12</v>
      </c>
      <c r="E729" s="129"/>
    </row>
    <row r="730" spans="1:5">
      <c r="A730" t="s">
        <v>2206</v>
      </c>
      <c r="B730" t="s">
        <v>390</v>
      </c>
      <c r="C730">
        <v>3169688</v>
      </c>
      <c r="D730">
        <v>12</v>
      </c>
      <c r="E730" s="129"/>
    </row>
    <row r="731" spans="1:5">
      <c r="A731" t="s">
        <v>2206</v>
      </c>
      <c r="B731" t="s">
        <v>390</v>
      </c>
      <c r="C731" t="s">
        <v>567</v>
      </c>
      <c r="D731">
        <v>12</v>
      </c>
      <c r="E731" s="129"/>
    </row>
    <row r="732" spans="1:5">
      <c r="A732" t="s">
        <v>2207</v>
      </c>
      <c r="B732" t="s">
        <v>390</v>
      </c>
      <c r="C732">
        <v>3321225</v>
      </c>
      <c r="D732">
        <v>12</v>
      </c>
      <c r="E732" s="129"/>
    </row>
    <row r="733" spans="1:5">
      <c r="A733" t="s">
        <v>2207</v>
      </c>
      <c r="B733" t="s">
        <v>390</v>
      </c>
      <c r="C733" t="s">
        <v>568</v>
      </c>
      <c r="D733">
        <v>12</v>
      </c>
      <c r="E733" s="129"/>
    </row>
    <row r="734" spans="1:5">
      <c r="A734" t="s">
        <v>2207</v>
      </c>
      <c r="B734" t="s">
        <v>390</v>
      </c>
      <c r="C734" t="s">
        <v>566</v>
      </c>
      <c r="D734">
        <v>12</v>
      </c>
      <c r="E734" s="129"/>
    </row>
    <row r="735" spans="1:5">
      <c r="A735" t="s">
        <v>2208</v>
      </c>
      <c r="B735" t="s">
        <v>390</v>
      </c>
      <c r="C735">
        <v>3087299</v>
      </c>
      <c r="D735">
        <v>12</v>
      </c>
      <c r="E735" s="129"/>
    </row>
    <row r="736" spans="1:5">
      <c r="A736" t="s">
        <v>2208</v>
      </c>
      <c r="B736" t="s">
        <v>390</v>
      </c>
      <c r="C736">
        <v>3298762</v>
      </c>
      <c r="D736">
        <v>12</v>
      </c>
      <c r="E736" s="129"/>
    </row>
    <row r="737" spans="1:5">
      <c r="A737" t="s">
        <v>2208</v>
      </c>
      <c r="B737" t="s">
        <v>390</v>
      </c>
      <c r="C737">
        <v>3298765</v>
      </c>
      <c r="D737">
        <v>12</v>
      </c>
      <c r="E737" s="129"/>
    </row>
    <row r="738" spans="1:5">
      <c r="A738" t="s">
        <v>2208</v>
      </c>
      <c r="B738" t="s">
        <v>390</v>
      </c>
      <c r="C738">
        <v>3298767</v>
      </c>
      <c r="D738">
        <v>12</v>
      </c>
      <c r="E738" s="129"/>
    </row>
    <row r="739" spans="1:5">
      <c r="A739" t="s">
        <v>2208</v>
      </c>
      <c r="B739" t="s">
        <v>390</v>
      </c>
      <c r="C739">
        <v>167209</v>
      </c>
      <c r="D739">
        <v>12</v>
      </c>
      <c r="E739" s="129"/>
    </row>
    <row r="740" spans="1:5">
      <c r="A740" t="s">
        <v>2208</v>
      </c>
      <c r="B740" t="s">
        <v>390</v>
      </c>
      <c r="C740" t="s">
        <v>575</v>
      </c>
      <c r="D740">
        <v>12</v>
      </c>
      <c r="E740" s="129"/>
    </row>
    <row r="741" spans="1:5">
      <c r="A741" t="s">
        <v>2208</v>
      </c>
      <c r="B741" t="s">
        <v>390</v>
      </c>
      <c r="C741" t="s">
        <v>576</v>
      </c>
      <c r="D741">
        <v>12</v>
      </c>
      <c r="E741" s="129"/>
    </row>
    <row r="742" spans="1:5">
      <c r="A742" t="s">
        <v>2208</v>
      </c>
      <c r="B742" t="s">
        <v>390</v>
      </c>
      <c r="C742" t="s">
        <v>574</v>
      </c>
      <c r="D742">
        <v>12</v>
      </c>
      <c r="E742" s="129"/>
    </row>
    <row r="743" spans="1:5">
      <c r="A743" t="s">
        <v>2209</v>
      </c>
      <c r="B743" t="s">
        <v>388</v>
      </c>
      <c r="C743">
        <v>3171315</v>
      </c>
      <c r="D743">
        <v>12</v>
      </c>
      <c r="E743" s="129"/>
    </row>
    <row r="744" spans="1:5">
      <c r="A744" t="s">
        <v>2209</v>
      </c>
      <c r="B744" t="s">
        <v>388</v>
      </c>
      <c r="C744">
        <v>3284581</v>
      </c>
      <c r="D744">
        <v>12</v>
      </c>
      <c r="E744" s="129"/>
    </row>
    <row r="745" spans="1:5">
      <c r="A745" t="s">
        <v>2209</v>
      </c>
      <c r="B745" t="s">
        <v>388</v>
      </c>
      <c r="C745">
        <v>3135038</v>
      </c>
      <c r="D745">
        <v>12</v>
      </c>
      <c r="E745" s="129"/>
    </row>
    <row r="746" spans="1:5">
      <c r="A746" t="s">
        <v>2209</v>
      </c>
      <c r="B746" t="s">
        <v>388</v>
      </c>
      <c r="C746">
        <v>3180176</v>
      </c>
      <c r="D746">
        <v>12</v>
      </c>
      <c r="E746" s="129"/>
    </row>
    <row r="747" spans="1:5">
      <c r="A747" t="s">
        <v>2209</v>
      </c>
      <c r="B747" t="s">
        <v>388</v>
      </c>
      <c r="C747">
        <v>3107663</v>
      </c>
      <c r="D747">
        <v>12</v>
      </c>
      <c r="E747" s="129"/>
    </row>
    <row r="748" spans="1:5">
      <c r="A748" t="s">
        <v>2210</v>
      </c>
      <c r="B748" t="s">
        <v>388</v>
      </c>
      <c r="C748">
        <v>3171313</v>
      </c>
      <c r="D748">
        <v>12</v>
      </c>
      <c r="E748" s="129"/>
    </row>
    <row r="749" spans="1:5">
      <c r="A749" t="s">
        <v>2210</v>
      </c>
      <c r="B749" t="s">
        <v>388</v>
      </c>
      <c r="C749">
        <v>3135039</v>
      </c>
      <c r="D749">
        <v>12</v>
      </c>
      <c r="E749" s="129"/>
    </row>
    <row r="750" spans="1:5">
      <c r="A750" t="s">
        <v>2210</v>
      </c>
      <c r="B750" t="s">
        <v>388</v>
      </c>
      <c r="C750">
        <v>3107674</v>
      </c>
      <c r="D750">
        <v>12</v>
      </c>
      <c r="E750" s="129"/>
    </row>
    <row r="751" spans="1:5">
      <c r="A751" t="s">
        <v>2211</v>
      </c>
      <c r="B751" t="s">
        <v>186</v>
      </c>
      <c r="C751">
        <v>3055641</v>
      </c>
      <c r="D751">
        <v>24</v>
      </c>
      <c r="E751" s="129"/>
    </row>
    <row r="752" spans="1:5">
      <c r="A752" t="s">
        <v>2211</v>
      </c>
      <c r="B752" t="s">
        <v>186</v>
      </c>
      <c r="C752" t="s">
        <v>409</v>
      </c>
      <c r="D752">
        <v>24</v>
      </c>
      <c r="E752" s="129"/>
    </row>
    <row r="753" spans="1:5">
      <c r="A753" t="s">
        <v>2211</v>
      </c>
      <c r="B753" t="s">
        <v>186</v>
      </c>
      <c r="C753">
        <v>3197883</v>
      </c>
      <c r="D753">
        <v>24</v>
      </c>
      <c r="E753" s="129"/>
    </row>
    <row r="754" spans="1:5">
      <c r="A754" t="s">
        <v>2211</v>
      </c>
      <c r="B754" t="s">
        <v>186</v>
      </c>
      <c r="C754">
        <v>3054865</v>
      </c>
      <c r="D754">
        <v>24</v>
      </c>
      <c r="E754" s="129"/>
    </row>
    <row r="755" spans="1:5">
      <c r="A755" t="s">
        <v>2211</v>
      </c>
      <c r="B755" t="s">
        <v>186</v>
      </c>
      <c r="C755">
        <v>3054866</v>
      </c>
      <c r="D755">
        <v>24</v>
      </c>
      <c r="E755" s="129"/>
    </row>
    <row r="756" spans="1:5">
      <c r="A756" t="s">
        <v>2211</v>
      </c>
      <c r="B756" t="s">
        <v>186</v>
      </c>
      <c r="C756">
        <v>8024117</v>
      </c>
      <c r="D756">
        <v>24</v>
      </c>
      <c r="E756" s="129"/>
    </row>
    <row r="757" spans="1:5">
      <c r="A757" t="s">
        <v>2211</v>
      </c>
      <c r="B757" t="s">
        <v>186</v>
      </c>
      <c r="C757">
        <v>8177642</v>
      </c>
      <c r="D757">
        <v>24</v>
      </c>
      <c r="E757" s="129"/>
    </row>
    <row r="758" spans="1:5">
      <c r="A758" t="s">
        <v>2212</v>
      </c>
      <c r="B758" t="s">
        <v>186</v>
      </c>
      <c r="C758">
        <v>3054871</v>
      </c>
      <c r="D758">
        <v>24</v>
      </c>
      <c r="E758" s="129"/>
    </row>
    <row r="759" spans="1:5">
      <c r="A759" t="s">
        <v>2213</v>
      </c>
      <c r="B759" t="s">
        <v>388</v>
      </c>
      <c r="C759">
        <v>3171308</v>
      </c>
      <c r="D759">
        <v>12</v>
      </c>
      <c r="E759" s="129"/>
    </row>
    <row r="760" spans="1:5">
      <c r="A760" t="s">
        <v>2213</v>
      </c>
      <c r="B760" t="s">
        <v>388</v>
      </c>
      <c r="C760">
        <v>3107669</v>
      </c>
      <c r="D760">
        <v>12</v>
      </c>
      <c r="E760" s="129"/>
    </row>
    <row r="761" spans="1:5">
      <c r="A761" t="s">
        <v>2214</v>
      </c>
      <c r="B761" t="s">
        <v>386</v>
      </c>
      <c r="C761">
        <v>3239841</v>
      </c>
      <c r="D761">
        <v>12</v>
      </c>
      <c r="E761" s="129"/>
    </row>
    <row r="762" spans="1:5">
      <c r="A762" t="s">
        <v>2214</v>
      </c>
      <c r="B762" t="s">
        <v>386</v>
      </c>
      <c r="C762">
        <v>3085680</v>
      </c>
      <c r="D762">
        <v>12</v>
      </c>
      <c r="E762" s="129"/>
    </row>
    <row r="763" spans="1:5">
      <c r="A763" t="s">
        <v>2214</v>
      </c>
      <c r="B763" t="s">
        <v>386</v>
      </c>
      <c r="C763">
        <v>3036573</v>
      </c>
      <c r="D763">
        <v>12</v>
      </c>
      <c r="E763" s="129"/>
    </row>
    <row r="764" spans="1:5">
      <c r="A764" t="s">
        <v>2214</v>
      </c>
      <c r="B764" t="s">
        <v>386</v>
      </c>
      <c r="C764">
        <v>3120770</v>
      </c>
      <c r="D764">
        <v>12</v>
      </c>
      <c r="E764" s="129"/>
    </row>
    <row r="765" spans="1:5">
      <c r="A765" t="s">
        <v>2214</v>
      </c>
      <c r="B765" t="s">
        <v>386</v>
      </c>
      <c r="C765">
        <v>3053343</v>
      </c>
      <c r="D765">
        <v>12</v>
      </c>
      <c r="E765" s="129"/>
    </row>
    <row r="766" spans="1:5">
      <c r="A766" t="s">
        <v>2214</v>
      </c>
      <c r="B766" t="s">
        <v>386</v>
      </c>
      <c r="C766">
        <v>3182011</v>
      </c>
      <c r="D766">
        <v>12</v>
      </c>
      <c r="E766" s="129"/>
    </row>
    <row r="767" spans="1:5">
      <c r="A767" t="s">
        <v>2215</v>
      </c>
      <c r="B767" t="s">
        <v>392</v>
      </c>
      <c r="C767">
        <v>3315036</v>
      </c>
      <c r="D767">
        <v>36</v>
      </c>
      <c r="E767" s="129"/>
    </row>
    <row r="768" spans="1:5">
      <c r="A768" t="s">
        <v>2216</v>
      </c>
      <c r="B768" t="s">
        <v>386</v>
      </c>
      <c r="C768">
        <v>3278296</v>
      </c>
      <c r="D768">
        <v>12</v>
      </c>
      <c r="E768" s="129"/>
    </row>
    <row r="769" spans="1:5">
      <c r="A769" t="s">
        <v>2216</v>
      </c>
      <c r="B769" t="s">
        <v>386</v>
      </c>
      <c r="C769">
        <v>3207911</v>
      </c>
      <c r="D769">
        <v>12</v>
      </c>
      <c r="E769" s="129"/>
    </row>
    <row r="770" spans="1:5">
      <c r="A770" t="s">
        <v>2217</v>
      </c>
      <c r="B770" t="s">
        <v>386</v>
      </c>
      <c r="C770">
        <v>3278297</v>
      </c>
      <c r="D770">
        <v>12</v>
      </c>
      <c r="E770" s="129"/>
    </row>
    <row r="771" spans="1:5">
      <c r="A771" t="s">
        <v>2217</v>
      </c>
      <c r="B771" t="s">
        <v>386</v>
      </c>
      <c r="C771">
        <v>3207910</v>
      </c>
      <c r="D771">
        <v>12</v>
      </c>
      <c r="E771" s="129"/>
    </row>
    <row r="772" spans="1:5">
      <c r="A772" t="s">
        <v>2217</v>
      </c>
      <c r="B772" t="s">
        <v>386</v>
      </c>
      <c r="C772">
        <v>3267994</v>
      </c>
      <c r="D772">
        <v>12</v>
      </c>
      <c r="E772" s="129"/>
    </row>
    <row r="773" spans="1:5">
      <c r="A773" t="s">
        <v>2217</v>
      </c>
      <c r="B773" t="s">
        <v>386</v>
      </c>
      <c r="C773">
        <v>3328394</v>
      </c>
      <c r="D773">
        <v>12</v>
      </c>
      <c r="E773" s="129"/>
    </row>
    <row r="774" spans="1:5">
      <c r="A774" t="s">
        <v>2218</v>
      </c>
      <c r="B774" t="s">
        <v>386</v>
      </c>
      <c r="C774">
        <v>3278294</v>
      </c>
      <c r="D774">
        <v>12</v>
      </c>
      <c r="E774" s="129"/>
    </row>
    <row r="775" spans="1:5">
      <c r="A775" t="s">
        <v>2218</v>
      </c>
      <c r="B775" t="s">
        <v>386</v>
      </c>
      <c r="C775">
        <v>3328391</v>
      </c>
      <c r="D775">
        <v>12</v>
      </c>
      <c r="E775" s="129"/>
    </row>
    <row r="776" spans="1:5">
      <c r="A776" t="s">
        <v>2218</v>
      </c>
      <c r="B776" t="s">
        <v>386</v>
      </c>
      <c r="C776">
        <v>3207912</v>
      </c>
      <c r="D776">
        <v>12</v>
      </c>
      <c r="E776" s="129"/>
    </row>
    <row r="777" spans="1:5">
      <c r="A777" t="s">
        <v>2219</v>
      </c>
      <c r="B777" t="s">
        <v>386</v>
      </c>
      <c r="C777">
        <v>3278293</v>
      </c>
      <c r="D777">
        <v>12</v>
      </c>
      <c r="E777" s="129"/>
    </row>
    <row r="778" spans="1:5">
      <c r="A778" t="s">
        <v>2219</v>
      </c>
      <c r="B778" t="s">
        <v>386</v>
      </c>
      <c r="C778">
        <v>3171387</v>
      </c>
      <c r="D778">
        <v>12</v>
      </c>
      <c r="E778" s="129"/>
    </row>
    <row r="779" spans="1:5">
      <c r="A779" t="s">
        <v>2219</v>
      </c>
      <c r="B779" t="s">
        <v>386</v>
      </c>
      <c r="C779">
        <v>3073485</v>
      </c>
      <c r="D779">
        <v>12</v>
      </c>
      <c r="E779" s="129"/>
    </row>
    <row r="780" spans="1:5">
      <c r="A780" t="s">
        <v>2220</v>
      </c>
      <c r="B780" t="s">
        <v>186</v>
      </c>
      <c r="C780">
        <v>3299695</v>
      </c>
      <c r="D780">
        <v>144</v>
      </c>
      <c r="E780" s="129"/>
    </row>
    <row r="781" spans="1:5">
      <c r="A781" t="s">
        <v>2220</v>
      </c>
      <c r="B781" t="s">
        <v>186</v>
      </c>
      <c r="C781">
        <v>304095</v>
      </c>
      <c r="D781">
        <v>144</v>
      </c>
      <c r="E781" s="129"/>
    </row>
    <row r="782" spans="1:5">
      <c r="A782" t="s">
        <v>2220</v>
      </c>
      <c r="B782" t="s">
        <v>186</v>
      </c>
      <c r="C782">
        <v>8081935</v>
      </c>
      <c r="D782">
        <v>144</v>
      </c>
      <c r="E782" s="129"/>
    </row>
    <row r="783" spans="1:5">
      <c r="A783" t="s">
        <v>2221</v>
      </c>
      <c r="B783" t="s">
        <v>391</v>
      </c>
      <c r="C783">
        <v>3153793</v>
      </c>
      <c r="D783">
        <v>12</v>
      </c>
      <c r="E783" s="129"/>
    </row>
    <row r="784" spans="1:5">
      <c r="A784" t="s">
        <v>2221</v>
      </c>
      <c r="B784" t="s">
        <v>391</v>
      </c>
      <c r="C784">
        <v>3301368</v>
      </c>
      <c r="D784">
        <v>12</v>
      </c>
      <c r="E784" s="129"/>
    </row>
    <row r="785" spans="1:5">
      <c r="A785" t="s">
        <v>2221</v>
      </c>
      <c r="B785" t="s">
        <v>391</v>
      </c>
      <c r="C785">
        <v>3029310</v>
      </c>
      <c r="D785">
        <v>12</v>
      </c>
      <c r="E785" s="129"/>
    </row>
    <row r="786" spans="1:5">
      <c r="A786" t="s">
        <v>2222</v>
      </c>
      <c r="B786" t="s">
        <v>388</v>
      </c>
      <c r="C786">
        <v>3212639</v>
      </c>
      <c r="D786">
        <v>24</v>
      </c>
      <c r="E786" s="129"/>
    </row>
    <row r="787" spans="1:5">
      <c r="A787" t="s">
        <v>2222</v>
      </c>
      <c r="B787" t="s">
        <v>388</v>
      </c>
      <c r="C787">
        <v>3181106</v>
      </c>
      <c r="D787">
        <v>24</v>
      </c>
      <c r="E787" s="129"/>
    </row>
    <row r="788" spans="1:5">
      <c r="A788" t="s">
        <v>2222</v>
      </c>
      <c r="B788" t="s">
        <v>388</v>
      </c>
      <c r="C788">
        <v>3255744</v>
      </c>
      <c r="D788">
        <v>24</v>
      </c>
      <c r="E788" s="129"/>
    </row>
    <row r="789" spans="1:5">
      <c r="A789" t="s">
        <v>2222</v>
      </c>
      <c r="B789" t="s">
        <v>388</v>
      </c>
      <c r="C789">
        <v>3255742</v>
      </c>
      <c r="D789">
        <v>24</v>
      </c>
      <c r="E789" s="129"/>
    </row>
    <row r="790" spans="1:5">
      <c r="A790" t="s">
        <v>2222</v>
      </c>
      <c r="B790" t="s">
        <v>388</v>
      </c>
      <c r="C790" t="s">
        <v>561</v>
      </c>
      <c r="D790">
        <v>24</v>
      </c>
      <c r="E790" s="129"/>
    </row>
    <row r="791" spans="1:5">
      <c r="A791" t="s">
        <v>2223</v>
      </c>
      <c r="B791" t="s">
        <v>388</v>
      </c>
      <c r="C791">
        <v>3085676</v>
      </c>
      <c r="D791">
        <v>12</v>
      </c>
      <c r="E791" s="129"/>
    </row>
    <row r="792" spans="1:5">
      <c r="A792" t="s">
        <v>2223</v>
      </c>
      <c r="B792" t="s">
        <v>388</v>
      </c>
      <c r="C792">
        <v>3239842</v>
      </c>
      <c r="D792">
        <v>12</v>
      </c>
      <c r="E792" s="129"/>
    </row>
    <row r="793" spans="1:5">
      <c r="A793" t="s">
        <v>2223</v>
      </c>
      <c r="B793" t="s">
        <v>388</v>
      </c>
      <c r="C793">
        <v>8056152</v>
      </c>
      <c r="D793">
        <v>12</v>
      </c>
      <c r="E793" s="129"/>
    </row>
    <row r="794" spans="1:5">
      <c r="A794" t="s">
        <v>2223</v>
      </c>
      <c r="B794" t="s">
        <v>388</v>
      </c>
      <c r="C794" t="s">
        <v>405</v>
      </c>
      <c r="D794">
        <v>12</v>
      </c>
      <c r="E794" s="129"/>
    </row>
    <row r="795" spans="1:5">
      <c r="A795" t="s">
        <v>2224</v>
      </c>
      <c r="B795" t="s">
        <v>390</v>
      </c>
      <c r="C795">
        <v>3289669</v>
      </c>
      <c r="D795">
        <v>12</v>
      </c>
      <c r="E795" s="129"/>
    </row>
    <row r="796" spans="1:5">
      <c r="A796" t="s">
        <v>2224</v>
      </c>
      <c r="B796" t="s">
        <v>390</v>
      </c>
      <c r="C796">
        <v>3075886</v>
      </c>
      <c r="D796">
        <v>12</v>
      </c>
      <c r="E796" s="129"/>
    </row>
    <row r="797" spans="1:5">
      <c r="A797" t="s">
        <v>2224</v>
      </c>
      <c r="B797" t="s">
        <v>390</v>
      </c>
      <c r="C797">
        <v>3072069</v>
      </c>
      <c r="D797">
        <v>12</v>
      </c>
      <c r="E797" s="129"/>
    </row>
    <row r="798" spans="1:5">
      <c r="A798" t="s">
        <v>2224</v>
      </c>
      <c r="B798" t="s">
        <v>390</v>
      </c>
      <c r="C798">
        <v>3328376</v>
      </c>
      <c r="D798">
        <v>12</v>
      </c>
      <c r="E798" s="129"/>
    </row>
    <row r="799" spans="1:5">
      <c r="A799" t="s">
        <v>2224</v>
      </c>
      <c r="B799" t="s">
        <v>390</v>
      </c>
      <c r="C799">
        <v>3303748</v>
      </c>
      <c r="D799">
        <v>12</v>
      </c>
      <c r="E799" s="129"/>
    </row>
    <row r="800" spans="1:5">
      <c r="A800" t="s">
        <v>2224</v>
      </c>
      <c r="B800" t="s">
        <v>390</v>
      </c>
      <c r="C800">
        <v>3303389</v>
      </c>
      <c r="D800">
        <v>12</v>
      </c>
      <c r="E800" s="129"/>
    </row>
    <row r="801" spans="1:5">
      <c r="A801" t="s">
        <v>2224</v>
      </c>
      <c r="B801" t="s">
        <v>390</v>
      </c>
      <c r="C801">
        <v>3086294</v>
      </c>
      <c r="D801">
        <v>12</v>
      </c>
      <c r="E801" s="129"/>
    </row>
    <row r="802" spans="1:5">
      <c r="A802" t="s">
        <v>2224</v>
      </c>
      <c r="B802" t="s">
        <v>390</v>
      </c>
      <c r="C802" t="s">
        <v>625</v>
      </c>
      <c r="D802">
        <v>12</v>
      </c>
      <c r="E802" s="129"/>
    </row>
    <row r="803" spans="1:5">
      <c r="A803" t="s">
        <v>2224</v>
      </c>
      <c r="B803" t="s">
        <v>390</v>
      </c>
      <c r="C803" t="s">
        <v>624</v>
      </c>
      <c r="D803">
        <v>12</v>
      </c>
      <c r="E803" s="129"/>
    </row>
    <row r="804" spans="1:5">
      <c r="A804" t="s">
        <v>2225</v>
      </c>
      <c r="B804" t="s">
        <v>390</v>
      </c>
      <c r="C804">
        <v>3289693</v>
      </c>
      <c r="D804">
        <v>12</v>
      </c>
      <c r="E804" s="129"/>
    </row>
    <row r="805" spans="1:5">
      <c r="A805" t="s">
        <v>2225</v>
      </c>
      <c r="B805" t="s">
        <v>390</v>
      </c>
      <c r="C805">
        <v>3167500</v>
      </c>
      <c r="D805">
        <v>12</v>
      </c>
      <c r="E805" s="129"/>
    </row>
    <row r="806" spans="1:5">
      <c r="A806" t="s">
        <v>2225</v>
      </c>
      <c r="B806" t="s">
        <v>390</v>
      </c>
      <c r="C806">
        <v>3072072</v>
      </c>
      <c r="D806">
        <v>12</v>
      </c>
      <c r="E806" s="129"/>
    </row>
    <row r="807" spans="1:5">
      <c r="A807" t="s">
        <v>2225</v>
      </c>
      <c r="B807" t="s">
        <v>390</v>
      </c>
      <c r="C807">
        <v>3328378</v>
      </c>
      <c r="D807">
        <v>12</v>
      </c>
      <c r="E807" s="129"/>
    </row>
    <row r="808" spans="1:5">
      <c r="A808" t="s">
        <v>2225</v>
      </c>
      <c r="B808" t="s">
        <v>390</v>
      </c>
      <c r="C808">
        <v>3303750</v>
      </c>
      <c r="D808">
        <v>12</v>
      </c>
      <c r="E808" s="129"/>
    </row>
    <row r="809" spans="1:5">
      <c r="A809" t="s">
        <v>2225</v>
      </c>
      <c r="B809" t="s">
        <v>390</v>
      </c>
      <c r="C809">
        <v>3303393</v>
      </c>
      <c r="D809">
        <v>12</v>
      </c>
      <c r="E809" s="129"/>
    </row>
    <row r="810" spans="1:5">
      <c r="A810" t="s">
        <v>2225</v>
      </c>
      <c r="B810" t="s">
        <v>390</v>
      </c>
      <c r="C810">
        <v>3328389</v>
      </c>
      <c r="D810">
        <v>12</v>
      </c>
      <c r="E810" s="129"/>
    </row>
    <row r="811" spans="1:5">
      <c r="A811" t="s">
        <v>2225</v>
      </c>
      <c r="B811" t="s">
        <v>390</v>
      </c>
      <c r="C811">
        <v>3086299</v>
      </c>
      <c r="D811">
        <v>12</v>
      </c>
      <c r="E811" s="129"/>
    </row>
    <row r="812" spans="1:5">
      <c r="A812" t="s">
        <v>2225</v>
      </c>
      <c r="B812" t="s">
        <v>390</v>
      </c>
      <c r="C812">
        <v>3075306</v>
      </c>
      <c r="D812">
        <v>12</v>
      </c>
      <c r="E812" s="129"/>
    </row>
    <row r="813" spans="1:5">
      <c r="A813" t="s">
        <v>2225</v>
      </c>
      <c r="B813" t="s">
        <v>390</v>
      </c>
      <c r="C813" t="s">
        <v>649</v>
      </c>
      <c r="D813">
        <v>12</v>
      </c>
      <c r="E813" s="129"/>
    </row>
    <row r="814" spans="1:5">
      <c r="A814" t="s">
        <v>2225</v>
      </c>
      <c r="B814" t="s">
        <v>390</v>
      </c>
      <c r="C814" t="s">
        <v>648</v>
      </c>
      <c r="D814">
        <v>12</v>
      </c>
      <c r="E814" s="129"/>
    </row>
    <row r="815" spans="1:5">
      <c r="A815" t="s">
        <v>2226</v>
      </c>
      <c r="B815" t="s">
        <v>390</v>
      </c>
      <c r="C815">
        <v>3289668</v>
      </c>
      <c r="D815">
        <v>12</v>
      </c>
      <c r="E815" s="129"/>
    </row>
    <row r="816" spans="1:5">
      <c r="A816" t="s">
        <v>2226</v>
      </c>
      <c r="B816" t="s">
        <v>390</v>
      </c>
      <c r="C816">
        <v>3171386</v>
      </c>
      <c r="D816">
        <v>12</v>
      </c>
      <c r="E816" s="129"/>
    </row>
    <row r="817" spans="1:5">
      <c r="A817" t="s">
        <v>2226</v>
      </c>
      <c r="B817" t="s">
        <v>390</v>
      </c>
      <c r="C817">
        <v>3071451</v>
      </c>
      <c r="D817">
        <v>12</v>
      </c>
      <c r="E817" s="129"/>
    </row>
    <row r="818" spans="1:5">
      <c r="A818" t="s">
        <v>2226</v>
      </c>
      <c r="B818" t="s">
        <v>390</v>
      </c>
      <c r="C818">
        <v>3328377</v>
      </c>
      <c r="D818">
        <v>12</v>
      </c>
      <c r="E818" s="129"/>
    </row>
    <row r="819" spans="1:5">
      <c r="A819" t="s">
        <v>2226</v>
      </c>
      <c r="B819" t="s">
        <v>390</v>
      </c>
      <c r="C819">
        <v>3303749</v>
      </c>
      <c r="D819">
        <v>12</v>
      </c>
      <c r="E819" s="129"/>
    </row>
    <row r="820" spans="1:5">
      <c r="A820" t="s">
        <v>2226</v>
      </c>
      <c r="B820" t="s">
        <v>390</v>
      </c>
      <c r="C820">
        <v>3303392</v>
      </c>
      <c r="D820">
        <v>12</v>
      </c>
      <c r="E820" s="129"/>
    </row>
    <row r="821" spans="1:5">
      <c r="A821" t="s">
        <v>2226</v>
      </c>
      <c r="B821" t="s">
        <v>390</v>
      </c>
      <c r="C821">
        <v>3086303</v>
      </c>
      <c r="D821">
        <v>12</v>
      </c>
      <c r="E821" s="129"/>
    </row>
    <row r="822" spans="1:5">
      <c r="A822" t="s">
        <v>2226</v>
      </c>
      <c r="B822" t="s">
        <v>390</v>
      </c>
      <c r="C822">
        <v>3075305</v>
      </c>
      <c r="D822">
        <v>12</v>
      </c>
      <c r="E822" s="129"/>
    </row>
    <row r="823" spans="1:5">
      <c r="A823" t="s">
        <v>2226</v>
      </c>
      <c r="B823" t="s">
        <v>390</v>
      </c>
      <c r="C823">
        <v>3045732</v>
      </c>
      <c r="D823">
        <v>12</v>
      </c>
      <c r="E823" s="129"/>
    </row>
    <row r="824" spans="1:5">
      <c r="A824" t="s">
        <v>2226</v>
      </c>
      <c r="B824" t="s">
        <v>390</v>
      </c>
      <c r="C824" t="s">
        <v>665</v>
      </c>
      <c r="D824">
        <v>12</v>
      </c>
      <c r="E824" s="129"/>
    </row>
    <row r="825" spans="1:5">
      <c r="A825" t="s">
        <v>2226</v>
      </c>
      <c r="B825" t="s">
        <v>390</v>
      </c>
      <c r="C825" t="s">
        <v>664</v>
      </c>
      <c r="D825">
        <v>12</v>
      </c>
      <c r="E825" s="129"/>
    </row>
    <row r="826" spans="1:5">
      <c r="A826" t="s">
        <v>2227</v>
      </c>
      <c r="B826" t="s">
        <v>386</v>
      </c>
      <c r="C826">
        <v>3321120</v>
      </c>
      <c r="D826">
        <v>6</v>
      </c>
      <c r="E826" s="129"/>
    </row>
    <row r="827" spans="1:5">
      <c r="A827" t="s">
        <v>2228</v>
      </c>
      <c r="B827" t="s">
        <v>394</v>
      </c>
      <c r="C827">
        <v>3289670</v>
      </c>
      <c r="D827">
        <v>6</v>
      </c>
      <c r="E827" s="129"/>
    </row>
    <row r="828" spans="1:5">
      <c r="A828" t="s">
        <v>2228</v>
      </c>
      <c r="B828" t="s">
        <v>394</v>
      </c>
      <c r="C828">
        <v>3299440</v>
      </c>
      <c r="D828">
        <v>6</v>
      </c>
      <c r="E828" s="129"/>
    </row>
    <row r="829" spans="1:5">
      <c r="A829" t="s">
        <v>2229</v>
      </c>
      <c r="B829" t="s">
        <v>388</v>
      </c>
      <c r="C829">
        <v>3212640</v>
      </c>
      <c r="D829">
        <v>12</v>
      </c>
      <c r="E829" s="129"/>
    </row>
    <row r="830" spans="1:5">
      <c r="A830" t="s">
        <v>2229</v>
      </c>
      <c r="B830" t="s">
        <v>388</v>
      </c>
      <c r="C830">
        <v>3181107</v>
      </c>
      <c r="D830">
        <v>12</v>
      </c>
      <c r="E830" s="129"/>
    </row>
    <row r="831" spans="1:5">
      <c r="A831" t="s">
        <v>2229</v>
      </c>
      <c r="B831" t="s">
        <v>388</v>
      </c>
      <c r="C831" t="s">
        <v>563</v>
      </c>
      <c r="D831">
        <v>12</v>
      </c>
      <c r="E831" s="129"/>
    </row>
    <row r="832" spans="1:5">
      <c r="A832" t="s">
        <v>2230</v>
      </c>
      <c r="B832" t="s">
        <v>388</v>
      </c>
      <c r="C832">
        <v>3212641</v>
      </c>
      <c r="D832">
        <v>12</v>
      </c>
      <c r="E832" s="129"/>
    </row>
    <row r="833" spans="1:5">
      <c r="A833" t="s">
        <v>2230</v>
      </c>
      <c r="B833" t="s">
        <v>388</v>
      </c>
      <c r="C833">
        <v>3181108</v>
      </c>
      <c r="D833">
        <v>12</v>
      </c>
      <c r="E833" s="129"/>
    </row>
    <row r="834" spans="1:5">
      <c r="A834" t="s">
        <v>2230</v>
      </c>
      <c r="B834" t="s">
        <v>388</v>
      </c>
      <c r="C834">
        <v>3066005</v>
      </c>
      <c r="D834">
        <v>12</v>
      </c>
      <c r="E834" s="129"/>
    </row>
    <row r="835" spans="1:5">
      <c r="A835" t="s">
        <v>2230</v>
      </c>
      <c r="B835" t="s">
        <v>388</v>
      </c>
      <c r="C835">
        <v>3254081</v>
      </c>
      <c r="D835">
        <v>12</v>
      </c>
      <c r="E835" s="129"/>
    </row>
    <row r="836" spans="1:5">
      <c r="A836" t="s">
        <v>2230</v>
      </c>
      <c r="B836" t="s">
        <v>388</v>
      </c>
      <c r="C836" t="s">
        <v>562</v>
      </c>
      <c r="D836">
        <v>12</v>
      </c>
      <c r="E836" s="129"/>
    </row>
    <row r="837" spans="1:5">
      <c r="A837" t="s">
        <v>2231</v>
      </c>
      <c r="B837" t="s">
        <v>393</v>
      </c>
      <c r="C837">
        <v>3315035</v>
      </c>
      <c r="D837">
        <v>6</v>
      </c>
      <c r="E837" s="129"/>
    </row>
    <row r="838" spans="1:5">
      <c r="A838" t="s">
        <v>2232</v>
      </c>
      <c r="B838" t="s">
        <v>388</v>
      </c>
      <c r="C838">
        <v>3212642</v>
      </c>
      <c r="D838">
        <v>12</v>
      </c>
      <c r="E838" s="129"/>
    </row>
    <row r="839" spans="1:5">
      <c r="A839" t="s">
        <v>2232</v>
      </c>
      <c r="B839" t="s">
        <v>388</v>
      </c>
      <c r="C839">
        <v>3181110</v>
      </c>
      <c r="D839">
        <v>12</v>
      </c>
      <c r="E839" s="129"/>
    </row>
    <row r="840" spans="1:5">
      <c r="A840" t="s">
        <v>2232</v>
      </c>
      <c r="B840" t="s">
        <v>388</v>
      </c>
      <c r="C840">
        <v>3165027</v>
      </c>
      <c r="D840">
        <v>12</v>
      </c>
      <c r="E840" s="129"/>
    </row>
    <row r="841" spans="1:5">
      <c r="A841" t="s">
        <v>2233</v>
      </c>
      <c r="B841" t="s">
        <v>393</v>
      </c>
      <c r="C841">
        <v>3315034</v>
      </c>
      <c r="D841">
        <v>6</v>
      </c>
      <c r="E841" s="129"/>
    </row>
    <row r="842" spans="1:5">
      <c r="A842" t="s">
        <v>2234</v>
      </c>
      <c r="B842" t="s">
        <v>186</v>
      </c>
      <c r="C842">
        <v>3054687</v>
      </c>
      <c r="D842">
        <v>12</v>
      </c>
      <c r="E842" s="129"/>
    </row>
    <row r="843" spans="1:5">
      <c r="A843" t="s">
        <v>2235</v>
      </c>
      <c r="B843" t="s">
        <v>1559</v>
      </c>
      <c r="C843">
        <v>3212643</v>
      </c>
      <c r="D843">
        <v>4</v>
      </c>
      <c r="E843" s="129"/>
    </row>
    <row r="844" spans="1:5">
      <c r="A844" t="s">
        <v>2235</v>
      </c>
      <c r="B844" t="s">
        <v>1559</v>
      </c>
      <c r="C844">
        <v>3117522</v>
      </c>
      <c r="D844">
        <v>4</v>
      </c>
      <c r="E844" s="129"/>
    </row>
    <row r="845" spans="1:5">
      <c r="A845" t="s">
        <v>2235</v>
      </c>
      <c r="B845" t="s">
        <v>1559</v>
      </c>
      <c r="C845">
        <v>3181109</v>
      </c>
      <c r="D845">
        <v>4</v>
      </c>
      <c r="E845" s="129"/>
    </row>
    <row r="846" spans="1:5">
      <c r="A846" t="s">
        <v>2236</v>
      </c>
      <c r="B846" t="s">
        <v>386</v>
      </c>
      <c r="C846">
        <v>3120743</v>
      </c>
      <c r="D846">
        <v>24</v>
      </c>
      <c r="E846" s="129"/>
    </row>
    <row r="847" spans="1:5">
      <c r="A847" t="s">
        <v>2236</v>
      </c>
      <c r="B847" t="s">
        <v>386</v>
      </c>
      <c r="C847">
        <v>3239834</v>
      </c>
      <c r="D847">
        <v>24</v>
      </c>
      <c r="E847" s="129"/>
    </row>
    <row r="848" spans="1:5">
      <c r="A848" t="s">
        <v>2237</v>
      </c>
      <c r="B848" t="s">
        <v>386</v>
      </c>
      <c r="C848">
        <v>3114286</v>
      </c>
      <c r="D848">
        <v>12</v>
      </c>
      <c r="E848" s="129"/>
    </row>
    <row r="849" spans="1:5">
      <c r="A849" t="s">
        <v>2237</v>
      </c>
      <c r="B849" t="s">
        <v>386</v>
      </c>
      <c r="C849">
        <v>3239836</v>
      </c>
      <c r="D849">
        <v>12</v>
      </c>
      <c r="E849" s="129"/>
    </row>
    <row r="850" spans="1:5">
      <c r="A850" t="s">
        <v>2238</v>
      </c>
      <c r="B850" t="s">
        <v>386</v>
      </c>
      <c r="C850">
        <v>3120728</v>
      </c>
      <c r="D850">
        <v>12</v>
      </c>
      <c r="E850" s="129"/>
    </row>
    <row r="851" spans="1:5">
      <c r="A851" t="s">
        <v>2238</v>
      </c>
      <c r="B851" t="s">
        <v>386</v>
      </c>
      <c r="C851">
        <v>3239835</v>
      </c>
      <c r="D851">
        <v>12</v>
      </c>
      <c r="E851" s="129"/>
    </row>
    <row r="852" spans="1:5">
      <c r="A852" t="s">
        <v>2239</v>
      </c>
      <c r="B852" t="s">
        <v>386</v>
      </c>
      <c r="C852">
        <v>3052122</v>
      </c>
      <c r="D852">
        <v>12</v>
      </c>
      <c r="E852" s="129"/>
    </row>
    <row r="853" spans="1:5">
      <c r="A853" t="s">
        <v>2240</v>
      </c>
      <c r="B853" t="s">
        <v>186</v>
      </c>
      <c r="C853">
        <v>3182835</v>
      </c>
      <c r="D853">
        <v>27</v>
      </c>
      <c r="E853" s="129"/>
    </row>
    <row r="854" spans="1:5">
      <c r="A854" t="s">
        <v>2240</v>
      </c>
      <c r="B854" t="s">
        <v>186</v>
      </c>
      <c r="C854">
        <v>3279343</v>
      </c>
      <c r="D854">
        <v>27</v>
      </c>
      <c r="E854" s="129"/>
    </row>
    <row r="855" spans="1:5">
      <c r="A855" t="s">
        <v>2240</v>
      </c>
      <c r="B855" t="s">
        <v>186</v>
      </c>
      <c r="C855">
        <v>3166906</v>
      </c>
      <c r="D855">
        <v>27</v>
      </c>
      <c r="E855" s="129"/>
    </row>
    <row r="856" spans="1:5">
      <c r="A856" t="s">
        <v>2240</v>
      </c>
      <c r="B856" t="s">
        <v>186</v>
      </c>
      <c r="C856">
        <v>3088969</v>
      </c>
      <c r="D856">
        <v>144</v>
      </c>
      <c r="E856" s="129"/>
    </row>
    <row r="857" spans="1:5">
      <c r="A857" t="s">
        <v>2241</v>
      </c>
      <c r="B857" t="s">
        <v>186</v>
      </c>
      <c r="C857">
        <v>3205624</v>
      </c>
      <c r="D857">
        <v>27</v>
      </c>
      <c r="E857" s="129"/>
    </row>
    <row r="858" spans="1:5">
      <c r="A858" t="s">
        <v>2242</v>
      </c>
      <c r="B858" t="s">
        <v>186</v>
      </c>
      <c r="C858">
        <v>3170945</v>
      </c>
      <c r="D858">
        <v>144</v>
      </c>
      <c r="E858" s="129">
        <v>1</v>
      </c>
    </row>
    <row r="859" spans="1:5">
      <c r="A859" t="s">
        <v>2243</v>
      </c>
      <c r="B859" t="s">
        <v>186</v>
      </c>
      <c r="C859">
        <v>3346279</v>
      </c>
      <c r="D859">
        <v>48</v>
      </c>
      <c r="E859" s="129"/>
    </row>
    <row r="860" spans="1:5">
      <c r="A860" t="s">
        <v>2244</v>
      </c>
      <c r="B860" t="s">
        <v>186</v>
      </c>
      <c r="C860">
        <v>3346280</v>
      </c>
      <c r="D860">
        <v>48</v>
      </c>
      <c r="E860" s="129"/>
    </row>
    <row r="861" spans="1:5">
      <c r="A861" t="s">
        <v>2245</v>
      </c>
      <c r="B861" t="s">
        <v>186</v>
      </c>
      <c r="C861">
        <v>3185070</v>
      </c>
      <c r="D861">
        <v>9</v>
      </c>
      <c r="E861" s="129"/>
    </row>
    <row r="862" spans="1:5">
      <c r="A862" t="s">
        <v>2245</v>
      </c>
      <c r="B862" t="s">
        <v>186</v>
      </c>
      <c r="C862">
        <v>3185069</v>
      </c>
      <c r="D862">
        <v>9</v>
      </c>
      <c r="E862" s="129"/>
    </row>
    <row r="863" spans="1:5">
      <c r="A863" t="s">
        <v>2246</v>
      </c>
      <c r="B863" t="s">
        <v>386</v>
      </c>
      <c r="C863">
        <v>3169674</v>
      </c>
      <c r="D863">
        <v>12</v>
      </c>
      <c r="E863" s="129"/>
    </row>
    <row r="864" spans="1:5">
      <c r="A864" t="s">
        <v>2247</v>
      </c>
      <c r="B864" t="s">
        <v>390</v>
      </c>
      <c r="C864">
        <v>3087302</v>
      </c>
      <c r="D864">
        <v>12</v>
      </c>
      <c r="E864" s="129"/>
    </row>
    <row r="865" spans="1:5">
      <c r="A865" t="s">
        <v>2248</v>
      </c>
      <c r="B865" t="s">
        <v>388</v>
      </c>
      <c r="C865" t="s">
        <v>596</v>
      </c>
      <c r="D865">
        <v>12</v>
      </c>
      <c r="E865" s="129"/>
    </row>
    <row r="866" spans="1:5">
      <c r="A866" t="s">
        <v>2249</v>
      </c>
      <c r="B866" t="s">
        <v>388</v>
      </c>
      <c r="C866">
        <v>3193554</v>
      </c>
      <c r="D866">
        <v>24</v>
      </c>
      <c r="E866" s="129"/>
    </row>
    <row r="867" spans="1:5">
      <c r="A867" t="s">
        <v>2250</v>
      </c>
      <c r="B867" t="s">
        <v>388</v>
      </c>
      <c r="C867">
        <v>3062473</v>
      </c>
      <c r="D867">
        <v>12</v>
      </c>
      <c r="E867" s="129"/>
    </row>
    <row r="868" spans="1:5">
      <c r="A868" t="s">
        <v>2251</v>
      </c>
      <c r="B868" t="s">
        <v>388</v>
      </c>
      <c r="C868">
        <v>3062125</v>
      </c>
      <c r="D868">
        <v>24</v>
      </c>
      <c r="E868" s="129"/>
    </row>
    <row r="869" spans="1:5">
      <c r="A869" t="s">
        <v>2252</v>
      </c>
      <c r="B869" t="s">
        <v>388</v>
      </c>
      <c r="C869">
        <v>3062123</v>
      </c>
      <c r="D869">
        <v>12</v>
      </c>
      <c r="E869" s="129"/>
    </row>
    <row r="870" spans="1:5">
      <c r="A870" t="s">
        <v>2253</v>
      </c>
      <c r="B870" t="s">
        <v>186</v>
      </c>
      <c r="C870" t="s">
        <v>2078</v>
      </c>
      <c r="D870">
        <v>24</v>
      </c>
      <c r="E870" s="129"/>
    </row>
    <row r="871" spans="1:5">
      <c r="A871" t="s">
        <v>2254</v>
      </c>
      <c r="B871" t="s">
        <v>388</v>
      </c>
      <c r="C871">
        <v>3070219</v>
      </c>
      <c r="D871">
        <v>12</v>
      </c>
      <c r="E871" s="129"/>
    </row>
    <row r="872" spans="1:5">
      <c r="A872" t="s">
        <v>2255</v>
      </c>
      <c r="B872" t="s">
        <v>388</v>
      </c>
      <c r="C872">
        <v>3062065</v>
      </c>
      <c r="D872">
        <v>12</v>
      </c>
      <c r="E872" s="129"/>
    </row>
    <row r="873" spans="1:5">
      <c r="A873" t="s">
        <v>2256</v>
      </c>
      <c r="B873" t="s">
        <v>388</v>
      </c>
      <c r="C873">
        <v>3167499</v>
      </c>
      <c r="D873">
        <v>12</v>
      </c>
      <c r="E873" s="129"/>
    </row>
    <row r="874" spans="1:5">
      <c r="A874" t="s">
        <v>2257</v>
      </c>
      <c r="B874" t="s">
        <v>386</v>
      </c>
      <c r="C874">
        <v>3171382</v>
      </c>
      <c r="D874">
        <v>12</v>
      </c>
      <c r="E874" s="129"/>
    </row>
    <row r="875" spans="1:5">
      <c r="A875" t="s">
        <v>2258</v>
      </c>
      <c r="B875" t="s">
        <v>386</v>
      </c>
      <c r="C875">
        <v>3193561</v>
      </c>
      <c r="D875">
        <v>24</v>
      </c>
      <c r="E875" s="129"/>
    </row>
    <row r="876" spans="1:5">
      <c r="A876" t="s">
        <v>2259</v>
      </c>
      <c r="B876" t="s">
        <v>386</v>
      </c>
      <c r="C876">
        <v>3288190</v>
      </c>
      <c r="D876">
        <v>6</v>
      </c>
      <c r="E876" s="129"/>
    </row>
    <row r="877" spans="1:5">
      <c r="A877" t="s">
        <v>2259</v>
      </c>
      <c r="B877" t="s">
        <v>386</v>
      </c>
      <c r="C877">
        <v>3306723</v>
      </c>
      <c r="D877">
        <v>6</v>
      </c>
      <c r="E877" s="129"/>
    </row>
    <row r="878" spans="1:5">
      <c r="A878" t="s">
        <v>2260</v>
      </c>
      <c r="B878" t="s">
        <v>386</v>
      </c>
      <c r="C878">
        <v>3288763</v>
      </c>
      <c r="D878">
        <v>6</v>
      </c>
      <c r="E878" s="129">
        <v>1</v>
      </c>
    </row>
    <row r="879" spans="1:5">
      <c r="A879" t="s">
        <v>2260</v>
      </c>
      <c r="B879" t="s">
        <v>386</v>
      </c>
      <c r="C879">
        <v>3306725</v>
      </c>
      <c r="D879">
        <v>6</v>
      </c>
      <c r="E879" s="129">
        <v>2</v>
      </c>
    </row>
    <row r="880" spans="1:5">
      <c r="A880" t="s">
        <v>2260</v>
      </c>
      <c r="B880" t="s">
        <v>386</v>
      </c>
      <c r="C880">
        <v>3328392</v>
      </c>
      <c r="D880">
        <v>6</v>
      </c>
      <c r="E880" s="129">
        <v>3</v>
      </c>
    </row>
    <row r="881" spans="1:5">
      <c r="A881" t="s">
        <v>2488</v>
      </c>
      <c r="B881" t="s">
        <v>186</v>
      </c>
      <c r="C881">
        <v>3346278</v>
      </c>
      <c r="D881">
        <v>48</v>
      </c>
      <c r="E881" s="129">
        <v>1</v>
      </c>
    </row>
    <row r="882" spans="1:5">
      <c r="A882" t="s">
        <v>2488</v>
      </c>
      <c r="B882" t="s">
        <v>186</v>
      </c>
      <c r="C882">
        <v>3347342</v>
      </c>
      <c r="D882">
        <v>48</v>
      </c>
      <c r="E882" s="129">
        <v>2</v>
      </c>
    </row>
    <row r="883" spans="1:5">
      <c r="A883" t="s">
        <v>2489</v>
      </c>
      <c r="B883" t="s">
        <v>390</v>
      </c>
      <c r="C883">
        <v>3193551</v>
      </c>
      <c r="D883">
        <v>12</v>
      </c>
      <c r="E883" s="129"/>
    </row>
    <row r="884" spans="1:5">
      <c r="A884" t="s">
        <v>2490</v>
      </c>
      <c r="B884" t="s">
        <v>388</v>
      </c>
      <c r="C884">
        <v>3077391</v>
      </c>
      <c r="D884">
        <v>12</v>
      </c>
      <c r="E884" s="129"/>
    </row>
    <row r="885" spans="1:5">
      <c r="A885" t="s">
        <v>2491</v>
      </c>
      <c r="B885" t="s">
        <v>388</v>
      </c>
      <c r="C885">
        <v>3114180</v>
      </c>
      <c r="D885">
        <v>12</v>
      </c>
      <c r="E885" s="129">
        <v>1</v>
      </c>
    </row>
    <row r="886" spans="1:5">
      <c r="A886" t="s">
        <v>2492</v>
      </c>
      <c r="B886" t="s">
        <v>390</v>
      </c>
      <c r="C886">
        <v>3298763</v>
      </c>
      <c r="D886">
        <v>12</v>
      </c>
      <c r="E886" s="129"/>
    </row>
    <row r="887" spans="1:5">
      <c r="A887" t="s">
        <v>2493</v>
      </c>
      <c r="B887" t="s">
        <v>386</v>
      </c>
      <c r="C887">
        <v>3328387</v>
      </c>
      <c r="D887">
        <v>24</v>
      </c>
      <c r="E887" s="129"/>
    </row>
    <row r="888" spans="1:5">
      <c r="A888" t="s">
        <v>2494</v>
      </c>
      <c r="B888" t="s">
        <v>386</v>
      </c>
      <c r="C888">
        <v>3317335</v>
      </c>
      <c r="D888">
        <v>24</v>
      </c>
      <c r="E888" s="129"/>
    </row>
    <row r="889" spans="1:5">
      <c r="A889" t="s">
        <v>2495</v>
      </c>
      <c r="B889" t="s">
        <v>186</v>
      </c>
      <c r="C889">
        <v>3303377</v>
      </c>
      <c r="D889">
        <v>36</v>
      </c>
      <c r="E889" s="129"/>
    </row>
    <row r="890" spans="1:5">
      <c r="A890" t="s">
        <v>2495</v>
      </c>
      <c r="B890" t="s">
        <v>186</v>
      </c>
      <c r="C890">
        <v>3322938</v>
      </c>
      <c r="D890">
        <v>36</v>
      </c>
      <c r="E890" s="129"/>
    </row>
    <row r="891" spans="1:5">
      <c r="A891" t="s">
        <v>2496</v>
      </c>
      <c r="B891" t="s">
        <v>186</v>
      </c>
      <c r="C891">
        <v>3303380</v>
      </c>
      <c r="D891">
        <v>36</v>
      </c>
      <c r="E891" s="129"/>
    </row>
    <row r="892" spans="1:5">
      <c r="A892" t="s">
        <v>2497</v>
      </c>
      <c r="B892" t="s">
        <v>186</v>
      </c>
      <c r="C892">
        <v>3303378</v>
      </c>
      <c r="D892">
        <v>36</v>
      </c>
      <c r="E892" s="129"/>
    </row>
    <row r="893" spans="1:5">
      <c r="A893" t="s">
        <v>2498</v>
      </c>
      <c r="B893" t="s">
        <v>186</v>
      </c>
      <c r="C893">
        <v>3327358</v>
      </c>
      <c r="D893">
        <v>36</v>
      </c>
      <c r="E893" s="129"/>
    </row>
    <row r="894" spans="1:5">
      <c r="A894" t="s">
        <v>2499</v>
      </c>
      <c r="B894" t="s">
        <v>186</v>
      </c>
      <c r="C894">
        <v>3337515</v>
      </c>
      <c r="D894">
        <v>36</v>
      </c>
      <c r="E894" s="129"/>
    </row>
    <row r="895" spans="1:5">
      <c r="A895" t="s">
        <v>2500</v>
      </c>
      <c r="B895" t="s">
        <v>186</v>
      </c>
      <c r="C895">
        <v>3327357</v>
      </c>
      <c r="D895">
        <v>36</v>
      </c>
      <c r="E895" s="129"/>
    </row>
    <row r="896" spans="1:5">
      <c r="A896" t="s">
        <v>2501</v>
      </c>
      <c r="B896" t="s">
        <v>186</v>
      </c>
      <c r="C896">
        <v>3303382</v>
      </c>
      <c r="D896">
        <v>36</v>
      </c>
      <c r="E896" s="129"/>
    </row>
    <row r="897" spans="1:5">
      <c r="A897" t="s">
        <v>2502</v>
      </c>
      <c r="B897" t="s">
        <v>186</v>
      </c>
      <c r="C897">
        <v>3303381</v>
      </c>
      <c r="D897">
        <v>36</v>
      </c>
      <c r="E897" s="129"/>
    </row>
    <row r="898" spans="1:5">
      <c r="A898" t="s">
        <v>2503</v>
      </c>
      <c r="B898" t="s">
        <v>186</v>
      </c>
      <c r="C898">
        <v>3303384</v>
      </c>
      <c r="D898">
        <v>36</v>
      </c>
      <c r="E898" s="129"/>
    </row>
    <row r="899" spans="1:5">
      <c r="A899" t="s">
        <v>2504</v>
      </c>
      <c r="B899" t="s">
        <v>186</v>
      </c>
      <c r="C899">
        <v>3303383</v>
      </c>
      <c r="D899">
        <v>36</v>
      </c>
      <c r="E899" s="129"/>
    </row>
    <row r="900" spans="1:5">
      <c r="A900" t="s">
        <v>2505</v>
      </c>
      <c r="B900" t="s">
        <v>186</v>
      </c>
      <c r="C900">
        <v>3303379</v>
      </c>
      <c r="D900">
        <v>36</v>
      </c>
      <c r="E900" s="129"/>
    </row>
    <row r="901" spans="1:5">
      <c r="A901" t="s">
        <v>2506</v>
      </c>
      <c r="B901" t="s">
        <v>186</v>
      </c>
      <c r="C901">
        <v>3303385</v>
      </c>
      <c r="D901">
        <v>36</v>
      </c>
      <c r="E901" s="129"/>
    </row>
    <row r="902" spans="1:5">
      <c r="A902" t="s">
        <v>2510</v>
      </c>
      <c r="B902" t="s">
        <v>388</v>
      </c>
      <c r="C902">
        <v>3337409</v>
      </c>
      <c r="D902">
        <v>6</v>
      </c>
      <c r="E902" s="129"/>
    </row>
    <row r="903" spans="1:5">
      <c r="A903" t="s">
        <v>2511</v>
      </c>
      <c r="B903" t="s">
        <v>388</v>
      </c>
      <c r="C903">
        <v>3337410</v>
      </c>
      <c r="D903">
        <v>6</v>
      </c>
      <c r="E903" s="129"/>
    </row>
    <row r="904" spans="1:5">
      <c r="A904" t="s">
        <v>2512</v>
      </c>
      <c r="B904" t="s">
        <v>386</v>
      </c>
      <c r="C904">
        <v>3301367</v>
      </c>
      <c r="D904">
        <v>24</v>
      </c>
      <c r="E904" s="129"/>
    </row>
    <row r="905" spans="1:5">
      <c r="A905" t="s">
        <v>2514</v>
      </c>
      <c r="B905" t="s">
        <v>390</v>
      </c>
      <c r="C905">
        <v>3182539</v>
      </c>
      <c r="D905">
        <v>12</v>
      </c>
      <c r="E905" s="129"/>
    </row>
    <row r="906" spans="1:5">
      <c r="A906" t="s">
        <v>2514</v>
      </c>
      <c r="B906" t="s">
        <v>390</v>
      </c>
      <c r="C906">
        <v>3087320</v>
      </c>
      <c r="D906" t="s">
        <v>396</v>
      </c>
      <c r="E906" s="129"/>
    </row>
    <row r="907" spans="1:5">
      <c r="A907" t="s">
        <v>2525</v>
      </c>
      <c r="B907" t="s">
        <v>386</v>
      </c>
      <c r="C907">
        <v>3062125</v>
      </c>
      <c r="D907">
        <v>24</v>
      </c>
      <c r="E907" s="129"/>
    </row>
    <row r="908" spans="1:5">
      <c r="A908" t="s">
        <v>2526</v>
      </c>
      <c r="B908" t="s">
        <v>386</v>
      </c>
      <c r="C908">
        <v>3193544</v>
      </c>
      <c r="D908">
        <v>24</v>
      </c>
      <c r="E908" s="129"/>
    </row>
    <row r="909" spans="1:5">
      <c r="A909" t="s">
        <v>2527</v>
      </c>
      <c r="B909" t="s">
        <v>186</v>
      </c>
      <c r="C909">
        <v>3329228</v>
      </c>
      <c r="D909">
        <v>144</v>
      </c>
      <c r="E909" s="129">
        <v>1</v>
      </c>
    </row>
  </sheetData>
  <conditionalFormatting sqref="A1:A1048576">
    <cfRule type="duplicateValues" dxfId="12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3788-73D9-44DC-993A-5237164DC59A}">
  <sheetPr>
    <tabColor rgb="FFFFFF00"/>
  </sheetPr>
  <dimension ref="A1:F907"/>
  <sheetViews>
    <sheetView workbookViewId="0">
      <selection activeCell="E21" sqref="E21"/>
    </sheetView>
  </sheetViews>
  <sheetFormatPr defaultRowHeight="15"/>
  <cols>
    <col min="1" max="1" width="18.5703125" bestFit="1" customWidth="1"/>
    <col min="2" max="2" width="12" bestFit="1" customWidth="1"/>
    <col min="3" max="3" width="18" bestFit="1" customWidth="1"/>
    <col min="4" max="4" width="9.85546875" bestFit="1" customWidth="1"/>
    <col min="5" max="5" width="22.42578125" bestFit="1" customWidth="1"/>
    <col min="6" max="6" width="16.42578125" bestFit="1" customWidth="1"/>
  </cols>
  <sheetData>
    <row r="1" spans="1:6">
      <c r="A1" t="s">
        <v>150</v>
      </c>
      <c r="B1" t="s">
        <v>0</v>
      </c>
      <c r="C1" t="s">
        <v>12</v>
      </c>
      <c r="D1" t="s">
        <v>4</v>
      </c>
      <c r="E1" t="s">
        <v>151</v>
      </c>
      <c r="F1" t="s">
        <v>399</v>
      </c>
    </row>
    <row r="2" spans="1:6">
      <c r="A2" s="129" t="s">
        <v>2087</v>
      </c>
      <c r="B2">
        <v>3300965</v>
      </c>
      <c r="C2" t="s">
        <v>186</v>
      </c>
      <c r="D2">
        <v>576</v>
      </c>
      <c r="E2">
        <v>1</v>
      </c>
      <c r="F2" s="129" t="str">
        <f>Pvt_Map_1[[#This Row],[Kode Barang Win]]</f>
        <v>R1054001000010</v>
      </c>
    </row>
    <row r="3" spans="1:6">
      <c r="A3" s="129" t="s">
        <v>2088</v>
      </c>
      <c r="B3">
        <v>3300964</v>
      </c>
      <c r="C3" t="s">
        <v>186</v>
      </c>
      <c r="D3">
        <v>576</v>
      </c>
      <c r="E3">
        <v>1</v>
      </c>
      <c r="F3" s="129" t="str">
        <f>Pvt_Map_1[[#This Row],[Kode Barang Win]]</f>
        <v>R1054002000010</v>
      </c>
    </row>
    <row r="4" spans="1:6">
      <c r="A4" s="129" t="s">
        <v>2089</v>
      </c>
      <c r="B4">
        <v>3239831</v>
      </c>
      <c r="C4" t="s">
        <v>395</v>
      </c>
      <c r="D4">
        <v>144</v>
      </c>
      <c r="E4">
        <v>1</v>
      </c>
      <c r="F4" s="129" t="str">
        <f>Pvt_Map_1[[#This Row],[Kode Barang Win]]</f>
        <v>R1071001001520</v>
      </c>
    </row>
    <row r="5" spans="1:6">
      <c r="A5" s="129" t="s">
        <v>2089</v>
      </c>
      <c r="B5">
        <v>3120730</v>
      </c>
      <c r="C5" t="s">
        <v>395</v>
      </c>
      <c r="D5">
        <v>144</v>
      </c>
      <c r="E5">
        <v>2</v>
      </c>
      <c r="F5" s="129" t="str">
        <f>Pvt_Map_1[[#This Row],[Kode Barang Win]]</f>
        <v>R1071001001520</v>
      </c>
    </row>
    <row r="6" spans="1:6">
      <c r="A6" s="129" t="s">
        <v>2089</v>
      </c>
      <c r="B6">
        <v>3090609</v>
      </c>
      <c r="C6" t="s">
        <v>395</v>
      </c>
      <c r="D6">
        <v>144</v>
      </c>
      <c r="E6">
        <v>3</v>
      </c>
      <c r="F6" s="129" t="str">
        <f>Pvt_Map_1[[#This Row],[Kode Barang Win]]</f>
        <v>R1071001001520</v>
      </c>
    </row>
    <row r="7" spans="1:6">
      <c r="A7" s="129" t="s">
        <v>2090</v>
      </c>
      <c r="B7">
        <v>8021803</v>
      </c>
      <c r="C7" t="s">
        <v>186</v>
      </c>
      <c r="D7">
        <v>576</v>
      </c>
      <c r="E7">
        <v>1</v>
      </c>
      <c r="F7" s="129" t="str">
        <f>Pvt_Map_1[[#This Row],[Kode Barang Win]]</f>
        <v>R1052002000010</v>
      </c>
    </row>
    <row r="8" spans="1:6">
      <c r="A8" s="129" t="s">
        <v>2091</v>
      </c>
      <c r="B8">
        <v>8021804</v>
      </c>
      <c r="C8" t="s">
        <v>186</v>
      </c>
      <c r="D8">
        <v>576</v>
      </c>
      <c r="E8">
        <v>1</v>
      </c>
      <c r="F8" s="129" t="str">
        <f>Pvt_Map_1[[#This Row],[Kode Barang Win]]</f>
        <v>R1052001000010</v>
      </c>
    </row>
    <row r="9" spans="1:6">
      <c r="A9" s="129" t="s">
        <v>2092</v>
      </c>
      <c r="B9">
        <v>3301366</v>
      </c>
      <c r="C9" t="s">
        <v>186</v>
      </c>
      <c r="D9">
        <v>72</v>
      </c>
      <c r="E9">
        <v>1</v>
      </c>
      <c r="F9" s="129" t="str">
        <f>Pvt_Map_1[[#This Row],[Kode Barang Win]]</f>
        <v>R1072001003010</v>
      </c>
    </row>
    <row r="10" spans="1:6">
      <c r="A10" s="129" t="s">
        <v>2093</v>
      </c>
      <c r="B10">
        <v>3193501</v>
      </c>
      <c r="C10" t="s">
        <v>186</v>
      </c>
      <c r="D10">
        <v>144</v>
      </c>
      <c r="E10">
        <v>1</v>
      </c>
      <c r="F10" s="129" t="str">
        <f>Pvt_Map_1[[#This Row],[Kode Barang Win]]</f>
        <v>R1021007006010</v>
      </c>
    </row>
    <row r="11" spans="1:6">
      <c r="A11" s="129" t="s">
        <v>2093</v>
      </c>
      <c r="B11">
        <v>3337511</v>
      </c>
      <c r="C11" t="s">
        <v>186</v>
      </c>
      <c r="D11">
        <v>144</v>
      </c>
      <c r="E11">
        <v>2</v>
      </c>
      <c r="F11" s="129" t="str">
        <f>Pvt_Map_1[[#This Row],[Kode Barang Win]]</f>
        <v>R1021007006010</v>
      </c>
    </row>
    <row r="12" spans="1:6">
      <c r="A12" s="129" t="s">
        <v>2094</v>
      </c>
      <c r="B12">
        <v>3193502</v>
      </c>
      <c r="C12" t="s">
        <v>186</v>
      </c>
      <c r="D12">
        <v>144</v>
      </c>
      <c r="E12">
        <v>1</v>
      </c>
      <c r="F12" s="129" t="str">
        <f>Pvt_Map_1[[#This Row],[Kode Barang Win]]</f>
        <v>R1021006006010</v>
      </c>
    </row>
    <row r="13" spans="1:6">
      <c r="A13" s="129" t="s">
        <v>2095</v>
      </c>
      <c r="B13">
        <v>3166975</v>
      </c>
      <c r="C13" t="s">
        <v>186</v>
      </c>
      <c r="D13">
        <v>144</v>
      </c>
      <c r="E13">
        <v>1</v>
      </c>
      <c r="F13" s="129" t="str">
        <f>Pvt_Map_1[[#This Row],[Kode Barang Win]]</f>
        <v>R1021005006010</v>
      </c>
    </row>
    <row r="14" spans="1:6">
      <c r="A14" s="129" t="s">
        <v>2095</v>
      </c>
      <c r="B14">
        <v>3331433</v>
      </c>
      <c r="C14" t="s">
        <v>186</v>
      </c>
      <c r="D14">
        <v>144</v>
      </c>
      <c r="E14">
        <v>2</v>
      </c>
      <c r="F14" s="129" t="str">
        <f>Pvt_Map_1[[#This Row],[Kode Barang Win]]</f>
        <v>R1021005006010</v>
      </c>
    </row>
    <row r="15" spans="1:6">
      <c r="A15" s="129" t="s">
        <v>2095</v>
      </c>
      <c r="B15">
        <v>3119259</v>
      </c>
      <c r="C15" t="s">
        <v>186</v>
      </c>
      <c r="D15">
        <v>144</v>
      </c>
      <c r="E15">
        <v>3</v>
      </c>
      <c r="F15" s="129" t="str">
        <f>Pvt_Map_1[[#This Row],[Kode Barang Win]]</f>
        <v>R1021005006010</v>
      </c>
    </row>
    <row r="16" spans="1:6">
      <c r="A16" s="129" t="s">
        <v>2095</v>
      </c>
      <c r="B16">
        <v>3238406</v>
      </c>
      <c r="C16" t="s">
        <v>186</v>
      </c>
      <c r="D16">
        <v>144</v>
      </c>
      <c r="E16">
        <v>4</v>
      </c>
      <c r="F16" s="129" t="str">
        <f>Pvt_Map_1[[#This Row],[Kode Barang Win]]</f>
        <v>R1021005006010</v>
      </c>
    </row>
    <row r="17" spans="1:6">
      <c r="A17" s="129" t="s">
        <v>2095</v>
      </c>
      <c r="B17">
        <v>3224742</v>
      </c>
      <c r="C17" t="s">
        <v>186</v>
      </c>
      <c r="D17">
        <v>144</v>
      </c>
      <c r="E17">
        <v>5</v>
      </c>
      <c r="F17" s="129" t="str">
        <f>Pvt_Map_1[[#This Row],[Kode Barang Win]]</f>
        <v>R1021005006010</v>
      </c>
    </row>
    <row r="18" spans="1:6">
      <c r="A18" s="129" t="s">
        <v>2096</v>
      </c>
      <c r="B18">
        <v>3166937</v>
      </c>
      <c r="C18" t="s">
        <v>186</v>
      </c>
      <c r="D18">
        <v>144</v>
      </c>
      <c r="E18">
        <v>1</v>
      </c>
      <c r="F18" s="129" t="str">
        <f>Pvt_Map_1[[#This Row],[Kode Barang Win]]</f>
        <v>R1021004006010</v>
      </c>
    </row>
    <row r="19" spans="1:6">
      <c r="A19" s="129" t="s">
        <v>2096</v>
      </c>
      <c r="B19">
        <v>3148248</v>
      </c>
      <c r="C19" t="s">
        <v>186</v>
      </c>
      <c r="D19">
        <v>144</v>
      </c>
      <c r="E19">
        <v>2</v>
      </c>
      <c r="F19" s="129" t="str">
        <f>Pvt_Map_1[[#This Row],[Kode Barang Win]]</f>
        <v>R1021004006010</v>
      </c>
    </row>
    <row r="20" spans="1:6">
      <c r="A20" s="129" t="s">
        <v>2097</v>
      </c>
      <c r="B20">
        <v>3170933</v>
      </c>
      <c r="C20" t="s">
        <v>186</v>
      </c>
      <c r="D20">
        <v>144</v>
      </c>
      <c r="E20">
        <v>1</v>
      </c>
      <c r="F20" s="129" t="str">
        <f>Pvt_Map_1[[#This Row],[Kode Barang Win]]</f>
        <v>R1021003006010</v>
      </c>
    </row>
    <row r="21" spans="1:6">
      <c r="A21" s="129" t="s">
        <v>2097</v>
      </c>
      <c r="B21">
        <v>3147626</v>
      </c>
      <c r="C21" t="s">
        <v>186</v>
      </c>
      <c r="D21">
        <v>144</v>
      </c>
      <c r="E21">
        <v>2</v>
      </c>
      <c r="F21" s="129" t="str">
        <f>Pvt_Map_1[[#This Row],[Kode Barang Win]]</f>
        <v>R1021003006010</v>
      </c>
    </row>
    <row r="22" spans="1:6">
      <c r="A22" s="129" t="s">
        <v>2098</v>
      </c>
      <c r="B22">
        <v>3171295</v>
      </c>
      <c r="C22" t="s">
        <v>186</v>
      </c>
      <c r="D22">
        <v>144</v>
      </c>
      <c r="E22">
        <v>1</v>
      </c>
      <c r="F22" s="129" t="str">
        <f>Pvt_Map_1[[#This Row],[Kode Barang Win]]</f>
        <v>R1021001006010</v>
      </c>
    </row>
    <row r="23" spans="1:6">
      <c r="A23" s="129" t="s">
        <v>2098</v>
      </c>
      <c r="B23">
        <v>3166934</v>
      </c>
      <c r="C23" t="s">
        <v>186</v>
      </c>
      <c r="D23">
        <v>144</v>
      </c>
      <c r="E23">
        <v>2</v>
      </c>
      <c r="F23" s="129" t="str">
        <f>Pvt_Map_1[[#This Row],[Kode Barang Win]]</f>
        <v>R1021001006010</v>
      </c>
    </row>
    <row r="24" spans="1:6">
      <c r="A24" s="129" t="s">
        <v>2098</v>
      </c>
      <c r="B24">
        <v>3119258</v>
      </c>
      <c r="C24" t="s">
        <v>186</v>
      </c>
      <c r="D24">
        <v>144</v>
      </c>
      <c r="E24">
        <v>3</v>
      </c>
      <c r="F24" s="129" t="str">
        <f>Pvt_Map_1[[#This Row],[Kode Barang Win]]</f>
        <v>R1021001006010</v>
      </c>
    </row>
    <row r="25" spans="1:6">
      <c r="A25" s="129" t="s">
        <v>2098</v>
      </c>
      <c r="B25">
        <v>3331432</v>
      </c>
      <c r="C25" t="s">
        <v>186</v>
      </c>
      <c r="D25">
        <v>144</v>
      </c>
      <c r="E25">
        <v>4</v>
      </c>
      <c r="F25" s="129" t="str">
        <f>Pvt_Map_1[[#This Row],[Kode Barang Win]]</f>
        <v>R1021001006010</v>
      </c>
    </row>
    <row r="26" spans="1:6">
      <c r="A26" s="129" t="s">
        <v>2099</v>
      </c>
      <c r="B26">
        <v>3297500</v>
      </c>
      <c r="C26" t="s">
        <v>395</v>
      </c>
      <c r="D26">
        <v>72</v>
      </c>
      <c r="F26" s="129" t="str">
        <f>Pvt_Map_1[[#This Row],[Kode Barang Win]]</f>
        <v>R1071002006020</v>
      </c>
    </row>
    <row r="27" spans="1:6">
      <c r="A27" s="129" t="s">
        <v>2099</v>
      </c>
      <c r="B27">
        <v>3239844</v>
      </c>
      <c r="C27" t="s">
        <v>395</v>
      </c>
      <c r="D27">
        <v>72</v>
      </c>
      <c r="F27" s="129" t="str">
        <f>Pvt_Map_1[[#This Row],[Kode Barang Win]]</f>
        <v>R1071002006020</v>
      </c>
    </row>
    <row r="28" spans="1:6">
      <c r="A28" s="129" t="s">
        <v>2099</v>
      </c>
      <c r="B28">
        <v>3120741</v>
      </c>
      <c r="C28" t="s">
        <v>395</v>
      </c>
      <c r="D28">
        <v>72</v>
      </c>
      <c r="F28" s="129" t="str">
        <f>Pvt_Map_1[[#This Row],[Kode Barang Win]]</f>
        <v>R1071002006020</v>
      </c>
    </row>
    <row r="29" spans="1:6">
      <c r="A29" s="129" t="s">
        <v>2099</v>
      </c>
      <c r="B29">
        <v>3052120</v>
      </c>
      <c r="C29" t="s">
        <v>395</v>
      </c>
      <c r="D29">
        <v>72</v>
      </c>
      <c r="F29" s="129" t="str">
        <f>Pvt_Map_1[[#This Row],[Kode Barang Win]]</f>
        <v>R1071002006020</v>
      </c>
    </row>
    <row r="30" spans="1:6">
      <c r="A30" s="129" t="s">
        <v>2099</v>
      </c>
      <c r="B30">
        <v>3195853</v>
      </c>
      <c r="C30" t="s">
        <v>395</v>
      </c>
      <c r="D30">
        <v>72</v>
      </c>
      <c r="F30" s="129" t="str">
        <f>Pvt_Map_1[[#This Row],[Kode Barang Win]]</f>
        <v>R1071002006020</v>
      </c>
    </row>
    <row r="31" spans="1:6">
      <c r="A31" s="129" t="s">
        <v>2099</v>
      </c>
      <c r="B31">
        <v>3108501</v>
      </c>
      <c r="C31" t="s">
        <v>395</v>
      </c>
      <c r="D31">
        <v>72</v>
      </c>
      <c r="F31" s="129" t="str">
        <f>Pvt_Map_1[[#This Row],[Kode Barang Win]]</f>
        <v>R1071002006020</v>
      </c>
    </row>
    <row r="32" spans="1:6">
      <c r="A32" s="129" t="s">
        <v>2100</v>
      </c>
      <c r="B32">
        <v>3297499</v>
      </c>
      <c r="C32" t="s">
        <v>395</v>
      </c>
      <c r="D32">
        <v>72</v>
      </c>
      <c r="F32" s="129" t="str">
        <f>Pvt_Map_1[[#This Row],[Kode Barang Win]]</f>
        <v>R1071001006020</v>
      </c>
    </row>
    <row r="33" spans="1:6">
      <c r="A33" s="129" t="s">
        <v>2100</v>
      </c>
      <c r="B33">
        <v>3120734</v>
      </c>
      <c r="C33" t="s">
        <v>395</v>
      </c>
      <c r="D33">
        <v>72</v>
      </c>
      <c r="F33" s="129" t="str">
        <f>Pvt_Map_1[[#This Row],[Kode Barang Win]]</f>
        <v>R1071001006020</v>
      </c>
    </row>
    <row r="34" spans="1:6">
      <c r="A34" s="129" t="s">
        <v>2100</v>
      </c>
      <c r="B34">
        <v>3239832</v>
      </c>
      <c r="C34" t="s">
        <v>395</v>
      </c>
      <c r="D34">
        <v>72</v>
      </c>
      <c r="F34" s="129" t="str">
        <f>Pvt_Map_1[[#This Row],[Kode Barang Win]]</f>
        <v>R1071001006020</v>
      </c>
    </row>
    <row r="35" spans="1:6">
      <c r="A35" s="129" t="s">
        <v>2100</v>
      </c>
      <c r="B35">
        <v>3017044</v>
      </c>
      <c r="C35" t="s">
        <v>395</v>
      </c>
      <c r="D35">
        <v>72</v>
      </c>
      <c r="F35" s="129" t="str">
        <f>Pvt_Map_1[[#This Row],[Kode Barang Win]]</f>
        <v>R1071001006020</v>
      </c>
    </row>
    <row r="36" spans="1:6">
      <c r="A36" s="129" t="s">
        <v>2100</v>
      </c>
      <c r="B36">
        <v>3185296</v>
      </c>
      <c r="C36" t="s">
        <v>395</v>
      </c>
      <c r="D36">
        <v>72</v>
      </c>
      <c r="F36" s="129" t="str">
        <f>Pvt_Map_1[[#This Row],[Kode Barang Win]]</f>
        <v>R1071001006020</v>
      </c>
    </row>
    <row r="37" spans="1:6">
      <c r="A37" s="129" t="s">
        <v>2100</v>
      </c>
      <c r="B37">
        <v>3090608</v>
      </c>
      <c r="C37" t="s">
        <v>395</v>
      </c>
      <c r="D37">
        <v>72</v>
      </c>
      <c r="F37" s="129" t="str">
        <f>Pvt_Map_1[[#This Row],[Kode Barang Win]]</f>
        <v>R1071001006020</v>
      </c>
    </row>
    <row r="38" spans="1:6">
      <c r="A38" s="129" t="s">
        <v>2101</v>
      </c>
      <c r="B38">
        <v>8125397</v>
      </c>
      <c r="C38" t="s">
        <v>186</v>
      </c>
      <c r="D38">
        <v>60</v>
      </c>
      <c r="F38" s="129" t="str">
        <f>Pvt_Map_1[[#This Row],[Kode Barang Win]]</f>
        <v>R1063001000010</v>
      </c>
    </row>
    <row r="39" spans="1:6">
      <c r="A39" s="129" t="s">
        <v>2101</v>
      </c>
      <c r="B39">
        <v>3056004</v>
      </c>
      <c r="C39" t="s">
        <v>186</v>
      </c>
      <c r="D39">
        <v>60</v>
      </c>
      <c r="F39" s="129" t="str">
        <f>Pvt_Map_1[[#This Row],[Kode Barang Win]]</f>
        <v>R1063001000010</v>
      </c>
    </row>
    <row r="40" spans="1:6">
      <c r="A40" s="129" t="s">
        <v>2101</v>
      </c>
      <c r="B40">
        <v>8204617</v>
      </c>
      <c r="C40" t="s">
        <v>186</v>
      </c>
      <c r="D40">
        <v>60</v>
      </c>
      <c r="F40" s="129" t="str">
        <f>Pvt_Map_1[[#This Row],[Kode Barang Win]]</f>
        <v>R1063001000010</v>
      </c>
    </row>
    <row r="41" spans="1:6">
      <c r="A41" s="129" t="s">
        <v>2101</v>
      </c>
      <c r="B41" t="s">
        <v>670</v>
      </c>
      <c r="C41" t="s">
        <v>186</v>
      </c>
      <c r="D41">
        <v>60</v>
      </c>
      <c r="F41" s="129" t="str">
        <f>Pvt_Map_1[[#This Row],[Kode Barang Win]]</f>
        <v>R1063001000010</v>
      </c>
    </row>
    <row r="42" spans="1:6">
      <c r="A42" s="129" t="s">
        <v>2101</v>
      </c>
      <c r="B42" t="s">
        <v>669</v>
      </c>
      <c r="C42" t="s">
        <v>186</v>
      </c>
      <c r="D42">
        <v>60</v>
      </c>
      <c r="F42" s="129" t="str">
        <f>Pvt_Map_1[[#This Row],[Kode Barang Win]]</f>
        <v>R1063001000010</v>
      </c>
    </row>
    <row r="43" spans="1:6">
      <c r="A43" s="129" t="s">
        <v>2101</v>
      </c>
      <c r="B43" t="s">
        <v>668</v>
      </c>
      <c r="C43" t="s">
        <v>186</v>
      </c>
      <c r="D43">
        <v>60</v>
      </c>
      <c r="F43" s="129" t="str">
        <f>Pvt_Map_1[[#This Row],[Kode Barang Win]]</f>
        <v>R1063001000010</v>
      </c>
    </row>
    <row r="44" spans="1:6">
      <c r="A44" s="129" t="s">
        <v>2102</v>
      </c>
      <c r="B44">
        <v>8125396</v>
      </c>
      <c r="C44" t="s">
        <v>186</v>
      </c>
      <c r="D44">
        <v>60</v>
      </c>
      <c r="F44" s="129" t="str">
        <f>Pvt_Map_1[[#This Row],[Kode Barang Win]]</f>
        <v>R1061001000010</v>
      </c>
    </row>
    <row r="45" spans="1:6">
      <c r="A45" s="129" t="s">
        <v>2102</v>
      </c>
      <c r="B45">
        <v>3056005</v>
      </c>
      <c r="C45" t="s">
        <v>186</v>
      </c>
      <c r="D45">
        <v>60</v>
      </c>
      <c r="F45" s="129" t="str">
        <f>Pvt_Map_1[[#This Row],[Kode Barang Win]]</f>
        <v>R1061001000010</v>
      </c>
    </row>
    <row r="46" spans="1:6">
      <c r="A46" s="129" t="s">
        <v>2102</v>
      </c>
      <c r="B46">
        <v>8204616</v>
      </c>
      <c r="C46" t="s">
        <v>186</v>
      </c>
      <c r="D46">
        <v>60</v>
      </c>
      <c r="F46" s="129" t="str">
        <f>Pvt_Map_1[[#This Row],[Kode Barang Win]]</f>
        <v>R1061001000010</v>
      </c>
    </row>
    <row r="47" spans="1:6">
      <c r="A47" s="129" t="s">
        <v>2102</v>
      </c>
      <c r="B47" t="s">
        <v>675</v>
      </c>
      <c r="C47" t="s">
        <v>186</v>
      </c>
      <c r="D47">
        <v>60</v>
      </c>
      <c r="F47" s="129" t="str">
        <f>Pvt_Map_1[[#This Row],[Kode Barang Win]]</f>
        <v>R1061001000010</v>
      </c>
    </row>
    <row r="48" spans="1:6">
      <c r="A48" s="129" t="s">
        <v>2102</v>
      </c>
      <c r="B48" t="s">
        <v>676</v>
      </c>
      <c r="C48" t="s">
        <v>186</v>
      </c>
      <c r="D48">
        <v>60</v>
      </c>
      <c r="F48" s="129" t="str">
        <f>Pvt_Map_1[[#This Row],[Kode Barang Win]]</f>
        <v>R1061001000010</v>
      </c>
    </row>
    <row r="49" spans="1:6">
      <c r="A49" s="129" t="s">
        <v>2102</v>
      </c>
      <c r="B49" t="s">
        <v>674</v>
      </c>
      <c r="C49" t="s">
        <v>186</v>
      </c>
      <c r="D49">
        <v>60</v>
      </c>
      <c r="F49" s="129" t="str">
        <f>Pvt_Map_1[[#This Row],[Kode Barang Win]]</f>
        <v>R1061001000010</v>
      </c>
    </row>
    <row r="50" spans="1:6">
      <c r="A50" s="129" t="s">
        <v>2103</v>
      </c>
      <c r="B50">
        <v>8125395</v>
      </c>
      <c r="C50" t="s">
        <v>186</v>
      </c>
      <c r="D50">
        <v>60</v>
      </c>
      <c r="F50" s="129" t="str">
        <f>Pvt_Map_1[[#This Row],[Kode Barang Win]]</f>
        <v>R1062001000010</v>
      </c>
    </row>
    <row r="51" spans="1:6">
      <c r="A51" s="129" t="s">
        <v>2103</v>
      </c>
      <c r="B51" t="s">
        <v>673</v>
      </c>
      <c r="C51" t="s">
        <v>186</v>
      </c>
      <c r="D51">
        <v>60</v>
      </c>
      <c r="F51" s="129" t="str">
        <f>Pvt_Map_1[[#This Row],[Kode Barang Win]]</f>
        <v>R1062001000010</v>
      </c>
    </row>
    <row r="52" spans="1:6">
      <c r="A52" s="129" t="s">
        <v>2103</v>
      </c>
      <c r="B52" t="s">
        <v>671</v>
      </c>
      <c r="C52" t="s">
        <v>186</v>
      </c>
      <c r="D52">
        <v>60</v>
      </c>
      <c r="F52" s="129" t="str">
        <f>Pvt_Map_1[[#This Row],[Kode Barang Win]]</f>
        <v>R1062001000010</v>
      </c>
    </row>
    <row r="53" spans="1:6">
      <c r="A53" s="129" t="s">
        <v>2103</v>
      </c>
      <c r="B53">
        <v>8204615</v>
      </c>
      <c r="C53" t="s">
        <v>186</v>
      </c>
      <c r="D53">
        <v>60</v>
      </c>
      <c r="F53" s="129" t="str">
        <f>Pvt_Map_1[[#This Row],[Kode Barang Win]]</f>
        <v>R1062001000010</v>
      </c>
    </row>
    <row r="54" spans="1:6">
      <c r="A54" s="129" t="s">
        <v>2103</v>
      </c>
      <c r="B54" t="s">
        <v>672</v>
      </c>
      <c r="C54" t="s">
        <v>186</v>
      </c>
      <c r="D54">
        <v>60</v>
      </c>
      <c r="F54" s="129" t="str">
        <f>Pvt_Map_1[[#This Row],[Kode Barang Win]]</f>
        <v>R1062001000010</v>
      </c>
    </row>
    <row r="55" spans="1:6">
      <c r="A55" s="129" t="s">
        <v>2104</v>
      </c>
      <c r="B55">
        <v>3166958</v>
      </c>
      <c r="C55" t="s">
        <v>186</v>
      </c>
      <c r="D55">
        <v>144</v>
      </c>
      <c r="E55">
        <v>1</v>
      </c>
      <c r="F55" s="129" t="str">
        <f>Pvt_Map_1[[#This Row],[Kode Barang Win]]</f>
        <v>R1021005010010</v>
      </c>
    </row>
    <row r="56" spans="1:6">
      <c r="A56" s="129" t="s">
        <v>2104</v>
      </c>
      <c r="B56">
        <v>3083294</v>
      </c>
      <c r="C56" t="s">
        <v>186</v>
      </c>
      <c r="D56">
        <v>144</v>
      </c>
      <c r="E56">
        <v>2</v>
      </c>
      <c r="F56" s="129" t="str">
        <f>Pvt_Map_1[[#This Row],[Kode Barang Win]]</f>
        <v>R1021005010010</v>
      </c>
    </row>
    <row r="57" spans="1:6">
      <c r="A57" s="129" t="s">
        <v>2104</v>
      </c>
      <c r="B57">
        <v>3238701</v>
      </c>
      <c r="C57" t="s">
        <v>186</v>
      </c>
      <c r="D57">
        <v>144</v>
      </c>
      <c r="E57">
        <v>3</v>
      </c>
      <c r="F57" s="129" t="str">
        <f>Pvt_Map_1[[#This Row],[Kode Barang Win]]</f>
        <v>R1021005010010</v>
      </c>
    </row>
    <row r="58" spans="1:6">
      <c r="A58" s="129" t="s">
        <v>2104</v>
      </c>
      <c r="B58">
        <v>3061093</v>
      </c>
      <c r="C58" t="s">
        <v>186</v>
      </c>
      <c r="D58">
        <v>144</v>
      </c>
      <c r="E58">
        <v>4</v>
      </c>
      <c r="F58" s="129" t="str">
        <f>Pvt_Map_1[[#This Row],[Kode Barang Win]]</f>
        <v>R1021005010010</v>
      </c>
    </row>
    <row r="59" spans="1:6">
      <c r="A59" s="129" t="s">
        <v>2104</v>
      </c>
      <c r="B59">
        <v>3224745</v>
      </c>
      <c r="C59" t="s">
        <v>186</v>
      </c>
      <c r="D59">
        <v>144</v>
      </c>
      <c r="E59">
        <v>5</v>
      </c>
      <c r="F59" s="129" t="str">
        <f>Pvt_Map_1[[#This Row],[Kode Barang Win]]</f>
        <v>R1021005010010</v>
      </c>
    </row>
    <row r="60" spans="1:6">
      <c r="A60" s="129" t="s">
        <v>2104</v>
      </c>
      <c r="B60">
        <v>3087035</v>
      </c>
      <c r="C60" t="s">
        <v>186</v>
      </c>
      <c r="D60">
        <v>144</v>
      </c>
      <c r="E60">
        <v>6</v>
      </c>
      <c r="F60" s="129" t="str">
        <f>Pvt_Map_1[[#This Row],[Kode Barang Win]]</f>
        <v>R1021005010010</v>
      </c>
    </row>
    <row r="61" spans="1:6">
      <c r="A61" s="129" t="s">
        <v>2104</v>
      </c>
      <c r="B61" t="s">
        <v>466</v>
      </c>
      <c r="C61" t="s">
        <v>186</v>
      </c>
      <c r="D61">
        <v>144</v>
      </c>
      <c r="E61">
        <v>7</v>
      </c>
      <c r="F61" s="129" t="str">
        <f>Pvt_Map_1[[#This Row],[Kode Barang Win]]</f>
        <v>R1021005010010</v>
      </c>
    </row>
    <row r="62" spans="1:6">
      <c r="A62" s="129" t="s">
        <v>2104</v>
      </c>
      <c r="B62" t="s">
        <v>462</v>
      </c>
      <c r="C62" t="s">
        <v>186</v>
      </c>
      <c r="D62">
        <v>144</v>
      </c>
      <c r="E62">
        <v>8</v>
      </c>
      <c r="F62" s="129" t="str">
        <f>Pvt_Map_1[[#This Row],[Kode Barang Win]]</f>
        <v>R1021005010010</v>
      </c>
    </row>
    <row r="63" spans="1:6">
      <c r="A63" s="129" t="s">
        <v>2104</v>
      </c>
      <c r="B63" t="s">
        <v>464</v>
      </c>
      <c r="C63" t="s">
        <v>186</v>
      </c>
      <c r="D63">
        <v>144</v>
      </c>
      <c r="E63">
        <v>9</v>
      </c>
      <c r="F63" s="129" t="str">
        <f>Pvt_Map_1[[#This Row],[Kode Barang Win]]</f>
        <v>R1021005010010</v>
      </c>
    </row>
    <row r="64" spans="1:6">
      <c r="A64" s="129" t="s">
        <v>2104</v>
      </c>
      <c r="B64" t="s">
        <v>465</v>
      </c>
      <c r="C64" t="s">
        <v>186</v>
      </c>
      <c r="D64">
        <v>144</v>
      </c>
      <c r="E64">
        <v>1</v>
      </c>
      <c r="F64" s="129" t="str">
        <f>Pvt_Map_1[[#This Row],[Kode Barang Win]]</f>
        <v>R1021005010010</v>
      </c>
    </row>
    <row r="65" spans="1:6">
      <c r="A65" s="129" t="s">
        <v>2104</v>
      </c>
      <c r="B65" t="s">
        <v>461</v>
      </c>
      <c r="C65" t="s">
        <v>186</v>
      </c>
      <c r="D65">
        <v>144</v>
      </c>
      <c r="E65">
        <v>2</v>
      </c>
      <c r="F65" s="129" t="str">
        <f>Pvt_Map_1[[#This Row],[Kode Barang Win]]</f>
        <v>R1021005010010</v>
      </c>
    </row>
    <row r="66" spans="1:6">
      <c r="A66" s="129" t="s">
        <v>2104</v>
      </c>
      <c r="B66" t="s">
        <v>463</v>
      </c>
      <c r="C66" t="s">
        <v>186</v>
      </c>
      <c r="D66">
        <v>144</v>
      </c>
      <c r="E66">
        <v>3</v>
      </c>
      <c r="F66" s="129" t="str">
        <f>Pvt_Map_1[[#This Row],[Kode Barang Win]]</f>
        <v>R1021005010010</v>
      </c>
    </row>
    <row r="67" spans="1:6">
      <c r="A67" s="129" t="s">
        <v>2105</v>
      </c>
      <c r="B67">
        <v>3166942</v>
      </c>
      <c r="C67" t="s">
        <v>186</v>
      </c>
      <c r="D67">
        <v>144</v>
      </c>
      <c r="E67">
        <v>1</v>
      </c>
      <c r="F67" s="129" t="str">
        <f>Pvt_Map_1[[#This Row],[Kode Barang Win]]</f>
        <v>R1021004010010</v>
      </c>
    </row>
    <row r="68" spans="1:6">
      <c r="A68" s="129" t="s">
        <v>2105</v>
      </c>
      <c r="B68">
        <v>3060668</v>
      </c>
      <c r="C68" t="s">
        <v>186</v>
      </c>
      <c r="D68">
        <v>144</v>
      </c>
      <c r="E68">
        <v>2</v>
      </c>
      <c r="F68" s="129" t="str">
        <f>Pvt_Map_1[[#This Row],[Kode Barang Win]]</f>
        <v>R1021004010010</v>
      </c>
    </row>
    <row r="69" spans="1:6">
      <c r="A69" s="129" t="s">
        <v>2105</v>
      </c>
      <c r="B69">
        <v>3087594</v>
      </c>
      <c r="C69" t="s">
        <v>186</v>
      </c>
      <c r="D69">
        <v>144</v>
      </c>
      <c r="E69">
        <v>3</v>
      </c>
      <c r="F69" s="129" t="str">
        <f>Pvt_Map_1[[#This Row],[Kode Barang Win]]</f>
        <v>R1021004010010</v>
      </c>
    </row>
    <row r="70" spans="1:6">
      <c r="A70" s="129" t="s">
        <v>2105</v>
      </c>
      <c r="B70" t="s">
        <v>514</v>
      </c>
      <c r="C70" t="s">
        <v>186</v>
      </c>
      <c r="D70">
        <v>144</v>
      </c>
      <c r="E70">
        <v>4</v>
      </c>
      <c r="F70" s="129" t="str">
        <f>Pvt_Map_1[[#This Row],[Kode Barang Win]]</f>
        <v>R1021004010010</v>
      </c>
    </row>
    <row r="71" spans="1:6">
      <c r="A71" s="129" t="s">
        <v>2105</v>
      </c>
      <c r="B71">
        <v>3031729</v>
      </c>
      <c r="C71" t="s">
        <v>186</v>
      </c>
      <c r="D71">
        <v>144</v>
      </c>
      <c r="E71">
        <v>5</v>
      </c>
      <c r="F71" s="129" t="str">
        <f>Pvt_Map_1[[#This Row],[Kode Barang Win]]</f>
        <v>R1021004010010</v>
      </c>
    </row>
    <row r="72" spans="1:6">
      <c r="A72" s="129" t="s">
        <v>2105</v>
      </c>
      <c r="B72" t="s">
        <v>512</v>
      </c>
      <c r="C72" t="s">
        <v>186</v>
      </c>
      <c r="D72">
        <v>144</v>
      </c>
      <c r="E72">
        <v>6</v>
      </c>
      <c r="F72" s="129" t="str">
        <f>Pvt_Map_1[[#This Row],[Kode Barang Win]]</f>
        <v>R1021004010010</v>
      </c>
    </row>
    <row r="73" spans="1:6">
      <c r="A73" s="129" t="s">
        <v>2105</v>
      </c>
      <c r="B73" t="s">
        <v>513</v>
      </c>
      <c r="C73" t="s">
        <v>186</v>
      </c>
      <c r="D73">
        <v>144</v>
      </c>
      <c r="E73">
        <v>7</v>
      </c>
      <c r="F73" s="129" t="str">
        <f>Pvt_Map_1[[#This Row],[Kode Barang Win]]</f>
        <v>R1021004010010</v>
      </c>
    </row>
    <row r="74" spans="1:6">
      <c r="A74" s="129" t="s">
        <v>2106</v>
      </c>
      <c r="B74">
        <v>3300517</v>
      </c>
      <c r="C74" t="s">
        <v>186</v>
      </c>
      <c r="D74">
        <v>144</v>
      </c>
      <c r="E74">
        <v>1</v>
      </c>
      <c r="F74" s="129" t="str">
        <f>Pvt_Map_1[[#This Row],[Kode Barang Win]]</f>
        <v>R1021002010010</v>
      </c>
    </row>
    <row r="75" spans="1:6">
      <c r="A75" s="129" t="s">
        <v>2107</v>
      </c>
      <c r="B75">
        <v>3171286</v>
      </c>
      <c r="C75" t="s">
        <v>186</v>
      </c>
      <c r="D75">
        <v>144</v>
      </c>
      <c r="E75">
        <v>1</v>
      </c>
      <c r="F75" s="129" t="str">
        <f>Pvt_Map_1[[#This Row],[Kode Barang Win]]</f>
        <v>R1021001010010</v>
      </c>
    </row>
    <row r="76" spans="1:6">
      <c r="A76" s="129" t="s">
        <v>2107</v>
      </c>
      <c r="B76">
        <v>3166924</v>
      </c>
      <c r="C76" t="s">
        <v>186</v>
      </c>
      <c r="D76">
        <v>144</v>
      </c>
      <c r="E76">
        <v>2</v>
      </c>
      <c r="F76" s="129" t="str">
        <f>Pvt_Map_1[[#This Row],[Kode Barang Win]]</f>
        <v>R1021001010010</v>
      </c>
    </row>
    <row r="77" spans="1:6">
      <c r="A77" s="129" t="s">
        <v>2107</v>
      </c>
      <c r="B77">
        <v>3060311</v>
      </c>
      <c r="C77" t="s">
        <v>186</v>
      </c>
      <c r="D77">
        <v>144</v>
      </c>
      <c r="E77">
        <v>3</v>
      </c>
      <c r="F77" s="129" t="str">
        <f>Pvt_Map_1[[#This Row],[Kode Barang Win]]</f>
        <v>R1021001010010</v>
      </c>
    </row>
    <row r="78" spans="1:6">
      <c r="A78" s="129" t="s">
        <v>2107</v>
      </c>
      <c r="B78">
        <v>3087451</v>
      </c>
      <c r="C78" t="s">
        <v>186</v>
      </c>
      <c r="D78">
        <v>144</v>
      </c>
      <c r="E78">
        <v>4</v>
      </c>
      <c r="F78" s="129" t="str">
        <f>Pvt_Map_1[[#This Row],[Kode Barang Win]]</f>
        <v>R1021001010010</v>
      </c>
    </row>
    <row r="79" spans="1:6">
      <c r="A79" s="129" t="s">
        <v>2107</v>
      </c>
      <c r="B79" t="s">
        <v>518</v>
      </c>
      <c r="C79" t="s">
        <v>186</v>
      </c>
      <c r="D79">
        <v>144</v>
      </c>
      <c r="E79">
        <v>5</v>
      </c>
      <c r="F79" s="129" t="str">
        <f>Pvt_Map_1[[#This Row],[Kode Barang Win]]</f>
        <v>R1021001010010</v>
      </c>
    </row>
    <row r="80" spans="1:6">
      <c r="A80" s="129" t="s">
        <v>2107</v>
      </c>
      <c r="B80">
        <v>3031726</v>
      </c>
      <c r="C80" t="s">
        <v>186</v>
      </c>
      <c r="D80">
        <v>144</v>
      </c>
      <c r="E80">
        <v>6</v>
      </c>
      <c r="F80" s="129" t="str">
        <f>Pvt_Map_1[[#This Row],[Kode Barang Win]]</f>
        <v>R1021001010010</v>
      </c>
    </row>
    <row r="81" spans="1:6">
      <c r="A81" s="129" t="s">
        <v>2107</v>
      </c>
      <c r="B81" t="s">
        <v>517</v>
      </c>
      <c r="C81" t="s">
        <v>186</v>
      </c>
      <c r="D81">
        <v>144</v>
      </c>
      <c r="E81">
        <v>7</v>
      </c>
      <c r="F81" s="129" t="str">
        <f>Pvt_Map_1[[#This Row],[Kode Barang Win]]</f>
        <v>R1021001010010</v>
      </c>
    </row>
    <row r="82" spans="1:6">
      <c r="A82" s="129" t="s">
        <v>2107</v>
      </c>
      <c r="B82" t="s">
        <v>515</v>
      </c>
      <c r="C82" t="s">
        <v>186</v>
      </c>
      <c r="D82">
        <v>144</v>
      </c>
      <c r="E82">
        <v>8</v>
      </c>
      <c r="F82" s="129" t="str">
        <f>Pvt_Map_1[[#This Row],[Kode Barang Win]]</f>
        <v>R1021001010010</v>
      </c>
    </row>
    <row r="83" spans="1:6">
      <c r="A83" s="129" t="s">
        <v>2107</v>
      </c>
      <c r="B83" t="s">
        <v>516</v>
      </c>
      <c r="C83" t="s">
        <v>186</v>
      </c>
      <c r="D83">
        <v>144</v>
      </c>
      <c r="E83">
        <v>9</v>
      </c>
      <c r="F83" s="129" t="str">
        <f>Pvt_Map_1[[#This Row],[Kode Barang Win]]</f>
        <v>R1021001010010</v>
      </c>
    </row>
    <row r="84" spans="1:6">
      <c r="A84" s="129" t="s">
        <v>2108</v>
      </c>
      <c r="B84">
        <v>3226054</v>
      </c>
      <c r="C84" t="s">
        <v>186</v>
      </c>
      <c r="D84">
        <v>144</v>
      </c>
      <c r="F84" s="129" t="str">
        <f>Pvt_Map_1[[#This Row],[Kode Barang Win]]</f>
        <v>R1021209010010</v>
      </c>
    </row>
    <row r="85" spans="1:6">
      <c r="A85" s="129" t="s">
        <v>2108</v>
      </c>
      <c r="B85">
        <v>3337514</v>
      </c>
      <c r="C85" t="s">
        <v>186</v>
      </c>
      <c r="D85">
        <v>144</v>
      </c>
      <c r="F85" s="129" t="str">
        <f>Pvt_Map_1[[#This Row],[Kode Barang Win]]</f>
        <v>R1021209010010</v>
      </c>
    </row>
    <row r="86" spans="1:6">
      <c r="A86" s="129" t="s">
        <v>2108</v>
      </c>
      <c r="B86">
        <v>3179981</v>
      </c>
      <c r="C86" t="s">
        <v>186</v>
      </c>
      <c r="D86">
        <v>144</v>
      </c>
      <c r="F86" s="129" t="str">
        <f>Pvt_Map_1[[#This Row],[Kode Barang Win]]</f>
        <v>R1021209010010</v>
      </c>
    </row>
    <row r="87" spans="1:6">
      <c r="A87" s="129" t="s">
        <v>2108</v>
      </c>
      <c r="B87">
        <v>3072666</v>
      </c>
      <c r="C87" t="s">
        <v>186</v>
      </c>
      <c r="D87">
        <v>144</v>
      </c>
      <c r="F87" s="129" t="str">
        <f>Pvt_Map_1[[#This Row],[Kode Barang Win]]</f>
        <v>R1021209010010</v>
      </c>
    </row>
    <row r="88" spans="1:6">
      <c r="A88" s="129" t="s">
        <v>2108</v>
      </c>
      <c r="B88">
        <v>3088979</v>
      </c>
      <c r="C88" t="s">
        <v>186</v>
      </c>
      <c r="D88">
        <v>144</v>
      </c>
      <c r="F88" s="129" t="str">
        <f>Pvt_Map_1[[#This Row],[Kode Barang Win]]</f>
        <v>R1021209010010</v>
      </c>
    </row>
    <row r="89" spans="1:6">
      <c r="A89" s="129" t="s">
        <v>2108</v>
      </c>
      <c r="B89">
        <v>3060842</v>
      </c>
      <c r="C89" t="s">
        <v>186</v>
      </c>
      <c r="D89">
        <v>144</v>
      </c>
      <c r="F89" s="129" t="str">
        <f>Pvt_Map_1[[#This Row],[Kode Barang Win]]</f>
        <v>R1021209010010</v>
      </c>
    </row>
    <row r="90" spans="1:6">
      <c r="A90" s="129" t="s">
        <v>2108</v>
      </c>
      <c r="B90" t="s">
        <v>472</v>
      </c>
      <c r="C90" t="s">
        <v>186</v>
      </c>
      <c r="D90">
        <v>144</v>
      </c>
      <c r="F90" s="129" t="str">
        <f>Pvt_Map_1[[#This Row],[Kode Barang Win]]</f>
        <v>R1021209010010</v>
      </c>
    </row>
    <row r="91" spans="1:6">
      <c r="A91" s="129" t="s">
        <v>2108</v>
      </c>
      <c r="B91">
        <v>3031552</v>
      </c>
      <c r="C91" t="s">
        <v>186</v>
      </c>
      <c r="D91">
        <v>144</v>
      </c>
      <c r="F91" s="129" t="str">
        <f>Pvt_Map_1[[#This Row],[Kode Barang Win]]</f>
        <v>R1021209010010</v>
      </c>
    </row>
    <row r="92" spans="1:6">
      <c r="A92" s="129" t="s">
        <v>2108</v>
      </c>
      <c r="B92">
        <v>3042277</v>
      </c>
      <c r="C92" t="s">
        <v>186</v>
      </c>
      <c r="D92">
        <v>144</v>
      </c>
      <c r="F92" s="129" t="str">
        <f>Pvt_Map_1[[#This Row],[Kode Barang Win]]</f>
        <v>R1021209010010</v>
      </c>
    </row>
    <row r="93" spans="1:6">
      <c r="A93" s="129" t="s">
        <v>2108</v>
      </c>
      <c r="B93" t="s">
        <v>471</v>
      </c>
      <c r="C93" t="s">
        <v>186</v>
      </c>
      <c r="D93">
        <v>144</v>
      </c>
      <c r="F93" s="129" t="str">
        <f>Pvt_Map_1[[#This Row],[Kode Barang Win]]</f>
        <v>R1021209010010</v>
      </c>
    </row>
    <row r="94" spans="1:6">
      <c r="A94" s="129" t="s">
        <v>2108</v>
      </c>
      <c r="B94" t="s">
        <v>467</v>
      </c>
      <c r="C94" t="s">
        <v>186</v>
      </c>
      <c r="D94">
        <v>144</v>
      </c>
      <c r="F94" s="129" t="str">
        <f>Pvt_Map_1[[#This Row],[Kode Barang Win]]</f>
        <v>R1021209010010</v>
      </c>
    </row>
    <row r="95" spans="1:6">
      <c r="A95" s="129" t="s">
        <v>2108</v>
      </c>
      <c r="B95" t="s">
        <v>468</v>
      </c>
      <c r="C95" t="s">
        <v>186</v>
      </c>
      <c r="D95">
        <v>144</v>
      </c>
      <c r="F95" s="129" t="str">
        <f>Pvt_Map_1[[#This Row],[Kode Barang Win]]</f>
        <v>R1021209010010</v>
      </c>
    </row>
    <row r="96" spans="1:6">
      <c r="A96" s="129" t="s">
        <v>2108</v>
      </c>
      <c r="B96" t="s">
        <v>469</v>
      </c>
      <c r="C96" t="s">
        <v>186</v>
      </c>
      <c r="D96">
        <v>144</v>
      </c>
      <c r="F96" s="129" t="str">
        <f>Pvt_Map_1[[#This Row],[Kode Barang Win]]</f>
        <v>R1021209010010</v>
      </c>
    </row>
    <row r="97" spans="1:6">
      <c r="A97" s="129" t="s">
        <v>2108</v>
      </c>
      <c r="B97" t="s">
        <v>470</v>
      </c>
      <c r="C97" t="s">
        <v>186</v>
      </c>
      <c r="D97">
        <v>144</v>
      </c>
      <c r="F97" s="129" t="str">
        <f>Pvt_Map_1[[#This Row],[Kode Barang Win]]</f>
        <v>R1021209010010</v>
      </c>
    </row>
    <row r="98" spans="1:6">
      <c r="A98" s="129" t="s">
        <v>2108</v>
      </c>
      <c r="B98">
        <v>8201501</v>
      </c>
      <c r="C98" t="s">
        <v>186</v>
      </c>
      <c r="D98">
        <v>144</v>
      </c>
      <c r="F98" s="129" t="str">
        <f>Pvt_Map_1[[#This Row],[Kode Barang Win]]</f>
        <v>R1021209010010</v>
      </c>
    </row>
    <row r="99" spans="1:6">
      <c r="A99" s="129" t="s">
        <v>2108</v>
      </c>
      <c r="B99" t="s">
        <v>473</v>
      </c>
      <c r="C99" t="s">
        <v>186</v>
      </c>
      <c r="D99">
        <v>144</v>
      </c>
      <c r="F99" s="129" t="str">
        <f>Pvt_Map_1[[#This Row],[Kode Barang Win]]</f>
        <v>R1021209010010</v>
      </c>
    </row>
    <row r="100" spans="1:6">
      <c r="A100" s="129" t="s">
        <v>2109</v>
      </c>
      <c r="B100">
        <v>3226038</v>
      </c>
      <c r="C100" t="s">
        <v>186</v>
      </c>
      <c r="D100">
        <v>144</v>
      </c>
      <c r="F100" s="129" t="str">
        <f>Pvt_Map_1[[#This Row],[Kode Barang Win]]</f>
        <v>R1021208010010</v>
      </c>
    </row>
    <row r="101" spans="1:6">
      <c r="A101" s="129" t="s">
        <v>2109</v>
      </c>
      <c r="B101">
        <v>3088970</v>
      </c>
      <c r="C101" t="s">
        <v>186</v>
      </c>
      <c r="D101">
        <v>144</v>
      </c>
      <c r="F101" s="129" t="str">
        <f>Pvt_Map_1[[#This Row],[Kode Barang Win]]</f>
        <v>R1021208010010</v>
      </c>
    </row>
    <row r="102" spans="1:6">
      <c r="A102" s="129" t="s">
        <v>2109</v>
      </c>
      <c r="B102">
        <v>3182834</v>
      </c>
      <c r="C102" t="s">
        <v>186</v>
      </c>
      <c r="D102">
        <v>144</v>
      </c>
      <c r="F102" s="129" t="str">
        <f>Pvt_Map_1[[#This Row],[Kode Barang Win]]</f>
        <v>R1021208010010</v>
      </c>
    </row>
    <row r="103" spans="1:6">
      <c r="A103" s="129" t="s">
        <v>2109</v>
      </c>
      <c r="B103">
        <v>3337509</v>
      </c>
      <c r="C103" t="s">
        <v>186</v>
      </c>
      <c r="D103">
        <v>144</v>
      </c>
      <c r="F103" s="129" t="str">
        <f>Pvt_Map_1[[#This Row],[Kode Barang Win]]</f>
        <v>R1021208010010</v>
      </c>
    </row>
    <row r="104" spans="1:6">
      <c r="A104" s="129" t="s">
        <v>2109</v>
      </c>
      <c r="B104">
        <v>3072665</v>
      </c>
      <c r="C104" t="s">
        <v>186</v>
      </c>
      <c r="D104">
        <v>144</v>
      </c>
      <c r="F104" s="129" t="str">
        <f>Pvt_Map_1[[#This Row],[Kode Barang Win]]</f>
        <v>R1021208010010</v>
      </c>
    </row>
    <row r="105" spans="1:6">
      <c r="A105" s="129" t="s">
        <v>2109</v>
      </c>
      <c r="B105">
        <v>3060913</v>
      </c>
      <c r="C105" t="s">
        <v>186</v>
      </c>
      <c r="D105">
        <v>144</v>
      </c>
      <c r="F105" s="129" t="str">
        <f>Pvt_Map_1[[#This Row],[Kode Barang Win]]</f>
        <v>R1021208010010</v>
      </c>
    </row>
    <row r="106" spans="1:6">
      <c r="A106" s="129" t="s">
        <v>2109</v>
      </c>
      <c r="B106" t="s">
        <v>477</v>
      </c>
      <c r="C106" t="s">
        <v>186</v>
      </c>
      <c r="D106">
        <v>144</v>
      </c>
      <c r="F106" s="129" t="str">
        <f>Pvt_Map_1[[#This Row],[Kode Barang Win]]</f>
        <v>R1021208010010</v>
      </c>
    </row>
    <row r="107" spans="1:6">
      <c r="A107" s="129" t="s">
        <v>2109</v>
      </c>
      <c r="B107">
        <v>3031551</v>
      </c>
      <c r="C107" t="s">
        <v>186</v>
      </c>
      <c r="D107">
        <v>144</v>
      </c>
      <c r="F107" s="129" t="str">
        <f>Pvt_Map_1[[#This Row],[Kode Barang Win]]</f>
        <v>R1021208010010</v>
      </c>
    </row>
    <row r="108" spans="1:6">
      <c r="A108" s="129" t="s">
        <v>2109</v>
      </c>
      <c r="B108">
        <v>3042273</v>
      </c>
      <c r="C108" t="s">
        <v>186</v>
      </c>
      <c r="D108">
        <v>144</v>
      </c>
      <c r="F108" s="129" t="str">
        <f>Pvt_Map_1[[#This Row],[Kode Barang Win]]</f>
        <v>R1021208010010</v>
      </c>
    </row>
    <row r="109" spans="1:6">
      <c r="A109" s="129" t="s">
        <v>2109</v>
      </c>
      <c r="B109" t="s">
        <v>476</v>
      </c>
      <c r="C109" t="s">
        <v>186</v>
      </c>
      <c r="D109">
        <v>144</v>
      </c>
      <c r="F109" s="129" t="str">
        <f>Pvt_Map_1[[#This Row],[Kode Barang Win]]</f>
        <v>R1021208010010</v>
      </c>
    </row>
    <row r="110" spans="1:6">
      <c r="A110" s="129" t="s">
        <v>2109</v>
      </c>
      <c r="B110" t="s">
        <v>474</v>
      </c>
      <c r="C110" t="s">
        <v>186</v>
      </c>
      <c r="D110">
        <v>144</v>
      </c>
      <c r="F110" s="129" t="str">
        <f>Pvt_Map_1[[#This Row],[Kode Barang Win]]</f>
        <v>R1021208010010</v>
      </c>
    </row>
    <row r="111" spans="1:6">
      <c r="A111" s="129" t="s">
        <v>2109</v>
      </c>
      <c r="B111" t="s">
        <v>475</v>
      </c>
      <c r="C111" t="s">
        <v>186</v>
      </c>
      <c r="D111">
        <v>144</v>
      </c>
      <c r="F111" s="129" t="str">
        <f>Pvt_Map_1[[#This Row],[Kode Barang Win]]</f>
        <v>R1021208010010</v>
      </c>
    </row>
    <row r="112" spans="1:6">
      <c r="A112" s="129" t="s">
        <v>2109</v>
      </c>
      <c r="B112">
        <v>8201499</v>
      </c>
      <c r="C112" t="s">
        <v>186</v>
      </c>
      <c r="D112">
        <v>144</v>
      </c>
      <c r="F112" s="129" t="str">
        <f>Pvt_Map_1[[#This Row],[Kode Barang Win]]</f>
        <v>R1021208010010</v>
      </c>
    </row>
    <row r="113" spans="1:6">
      <c r="A113" s="129" t="s">
        <v>2110</v>
      </c>
      <c r="B113">
        <v>3226052</v>
      </c>
      <c r="C113" t="s">
        <v>186</v>
      </c>
      <c r="D113">
        <v>144</v>
      </c>
      <c r="F113" s="129" t="str">
        <f>Pvt_Map_1[[#This Row],[Kode Barang Win]]</f>
        <v>R1021207010010</v>
      </c>
    </row>
    <row r="114" spans="1:6">
      <c r="A114" s="129" t="s">
        <v>2110</v>
      </c>
      <c r="B114">
        <v>3088940</v>
      </c>
      <c r="C114" t="s">
        <v>186</v>
      </c>
      <c r="D114">
        <v>144</v>
      </c>
      <c r="F114" s="129" t="str">
        <f>Pvt_Map_1[[#This Row],[Kode Barang Win]]</f>
        <v>R1021207010010</v>
      </c>
    </row>
    <row r="115" spans="1:6">
      <c r="A115" s="129" t="s">
        <v>2110</v>
      </c>
      <c r="B115">
        <v>3170964</v>
      </c>
      <c r="C115" t="s">
        <v>186</v>
      </c>
      <c r="D115">
        <v>144</v>
      </c>
      <c r="F115" s="129" t="str">
        <f>Pvt_Map_1[[#This Row],[Kode Barang Win]]</f>
        <v>R1021207010010</v>
      </c>
    </row>
    <row r="116" spans="1:6">
      <c r="A116" s="129" t="s">
        <v>2110</v>
      </c>
      <c r="B116">
        <v>3072664</v>
      </c>
      <c r="C116" t="s">
        <v>186</v>
      </c>
      <c r="D116">
        <v>144</v>
      </c>
      <c r="F116" s="129" t="str">
        <f>Pvt_Map_1[[#This Row],[Kode Barang Win]]</f>
        <v>R1021207010010</v>
      </c>
    </row>
    <row r="117" spans="1:6">
      <c r="A117" s="129" t="s">
        <v>2110</v>
      </c>
      <c r="B117">
        <v>3060640</v>
      </c>
      <c r="C117" t="s">
        <v>186</v>
      </c>
      <c r="D117">
        <v>144</v>
      </c>
      <c r="F117" s="129" t="str">
        <f>Pvt_Map_1[[#This Row],[Kode Barang Win]]</f>
        <v>R1021207010010</v>
      </c>
    </row>
    <row r="118" spans="1:6">
      <c r="A118" s="129" t="s">
        <v>2110</v>
      </c>
      <c r="B118" t="s">
        <v>479</v>
      </c>
      <c r="C118" t="s">
        <v>186</v>
      </c>
      <c r="D118">
        <v>144</v>
      </c>
      <c r="F118" s="129" t="str">
        <f>Pvt_Map_1[[#This Row],[Kode Barang Win]]</f>
        <v>R1021207010010</v>
      </c>
    </row>
    <row r="119" spans="1:6">
      <c r="A119" s="129" t="s">
        <v>2110</v>
      </c>
      <c r="B119">
        <v>3031554</v>
      </c>
      <c r="C119" t="s">
        <v>186</v>
      </c>
      <c r="D119">
        <v>144</v>
      </c>
      <c r="F119" s="129" t="str">
        <f>Pvt_Map_1[[#This Row],[Kode Barang Win]]</f>
        <v>R1021207010010</v>
      </c>
    </row>
    <row r="120" spans="1:6">
      <c r="A120" s="129" t="s">
        <v>2110</v>
      </c>
      <c r="B120">
        <v>3042267</v>
      </c>
      <c r="C120" t="s">
        <v>186</v>
      </c>
      <c r="D120">
        <v>144</v>
      </c>
      <c r="F120" s="129" t="str">
        <f>Pvt_Map_1[[#This Row],[Kode Barang Win]]</f>
        <v>R1021207010010</v>
      </c>
    </row>
    <row r="121" spans="1:6">
      <c r="A121" s="129" t="s">
        <v>2110</v>
      </c>
      <c r="B121" t="s">
        <v>478</v>
      </c>
      <c r="C121" t="s">
        <v>186</v>
      </c>
      <c r="D121">
        <v>144</v>
      </c>
      <c r="F121" s="129" t="str">
        <f>Pvt_Map_1[[#This Row],[Kode Barang Win]]</f>
        <v>R1021207010010</v>
      </c>
    </row>
    <row r="122" spans="1:6">
      <c r="A122" s="129" t="s">
        <v>2110</v>
      </c>
      <c r="B122">
        <v>8201503</v>
      </c>
      <c r="C122" t="s">
        <v>186</v>
      </c>
      <c r="D122">
        <v>144</v>
      </c>
      <c r="F122" s="129" t="str">
        <f>Pvt_Map_1[[#This Row],[Kode Barang Win]]</f>
        <v>R1021207010010</v>
      </c>
    </row>
    <row r="123" spans="1:6">
      <c r="A123" s="129" t="s">
        <v>2110</v>
      </c>
      <c r="B123" t="s">
        <v>480</v>
      </c>
      <c r="C123" t="s">
        <v>186</v>
      </c>
      <c r="D123">
        <v>144</v>
      </c>
      <c r="F123" s="129" t="str">
        <f>Pvt_Map_1[[#This Row],[Kode Barang Win]]</f>
        <v>R1021207010010</v>
      </c>
    </row>
    <row r="124" spans="1:6">
      <c r="A124" s="129" t="s">
        <v>2111</v>
      </c>
      <c r="B124">
        <v>3226670</v>
      </c>
      <c r="C124" t="s">
        <v>186</v>
      </c>
      <c r="D124">
        <v>144</v>
      </c>
      <c r="F124" s="129" t="str">
        <f>Pvt_Map_1[[#This Row],[Kode Barang Win]]</f>
        <v>R1021206010010</v>
      </c>
    </row>
    <row r="125" spans="1:6">
      <c r="A125" s="129" t="s">
        <v>2111</v>
      </c>
      <c r="B125">
        <v>3087036</v>
      </c>
      <c r="C125" t="s">
        <v>186</v>
      </c>
      <c r="D125">
        <v>144</v>
      </c>
      <c r="F125" s="129" t="str">
        <f>Pvt_Map_1[[#This Row],[Kode Barang Win]]</f>
        <v>R1021206010010</v>
      </c>
    </row>
    <row r="126" spans="1:6">
      <c r="A126" s="129" t="s">
        <v>2111</v>
      </c>
      <c r="B126">
        <v>3166959</v>
      </c>
      <c r="C126" t="s">
        <v>186</v>
      </c>
      <c r="D126">
        <v>144</v>
      </c>
      <c r="F126" s="129" t="str">
        <f>Pvt_Map_1[[#This Row],[Kode Barang Win]]</f>
        <v>R1021206010010</v>
      </c>
    </row>
    <row r="127" spans="1:6">
      <c r="A127" s="129" t="s">
        <v>2111</v>
      </c>
      <c r="B127">
        <v>3083291</v>
      </c>
      <c r="C127" t="s">
        <v>186</v>
      </c>
      <c r="D127">
        <v>144</v>
      </c>
      <c r="F127" s="129" t="str">
        <f>Pvt_Map_1[[#This Row],[Kode Barang Win]]</f>
        <v>R1021206010010</v>
      </c>
    </row>
    <row r="128" spans="1:6">
      <c r="A128" s="129" t="s">
        <v>2111</v>
      </c>
      <c r="B128">
        <v>3072648</v>
      </c>
      <c r="C128" t="s">
        <v>186</v>
      </c>
      <c r="D128">
        <v>144</v>
      </c>
      <c r="F128" s="129" t="str">
        <f>Pvt_Map_1[[#This Row],[Kode Barang Win]]</f>
        <v>R1021206010010</v>
      </c>
    </row>
    <row r="129" spans="1:6">
      <c r="A129" s="129" t="s">
        <v>2111</v>
      </c>
      <c r="B129">
        <v>3238704</v>
      </c>
      <c r="C129" t="s">
        <v>186</v>
      </c>
      <c r="D129">
        <v>144</v>
      </c>
      <c r="F129" s="129" t="str">
        <f>Pvt_Map_1[[#This Row],[Kode Barang Win]]</f>
        <v>R1021206010010</v>
      </c>
    </row>
    <row r="130" spans="1:6">
      <c r="A130" s="129" t="s">
        <v>2111</v>
      </c>
      <c r="B130">
        <v>3061111</v>
      </c>
      <c r="C130" t="s">
        <v>186</v>
      </c>
      <c r="D130">
        <v>144</v>
      </c>
      <c r="F130" s="129" t="str">
        <f>Pvt_Map_1[[#This Row],[Kode Barang Win]]</f>
        <v>R1021206010010</v>
      </c>
    </row>
    <row r="131" spans="1:6">
      <c r="A131" s="129" t="s">
        <v>2111</v>
      </c>
      <c r="B131">
        <v>3061091</v>
      </c>
      <c r="C131" t="s">
        <v>186</v>
      </c>
      <c r="D131">
        <v>144</v>
      </c>
      <c r="F131" s="129" t="str">
        <f>Pvt_Map_1[[#This Row],[Kode Barang Win]]</f>
        <v>R1021206010010</v>
      </c>
    </row>
    <row r="132" spans="1:6">
      <c r="A132" s="129" t="s">
        <v>2111</v>
      </c>
      <c r="B132">
        <v>3061107</v>
      </c>
      <c r="C132" t="s">
        <v>186</v>
      </c>
      <c r="D132">
        <v>144</v>
      </c>
      <c r="F132" s="129" t="str">
        <f>Pvt_Map_1[[#This Row],[Kode Barang Win]]</f>
        <v>R1021206010010</v>
      </c>
    </row>
    <row r="133" spans="1:6">
      <c r="A133" s="129" t="s">
        <v>2111</v>
      </c>
      <c r="B133">
        <v>3224746</v>
      </c>
      <c r="C133" t="s">
        <v>186</v>
      </c>
      <c r="D133">
        <v>144</v>
      </c>
      <c r="F133" s="129" t="str">
        <f>Pvt_Map_1[[#This Row],[Kode Barang Win]]</f>
        <v>R1021206010010</v>
      </c>
    </row>
    <row r="134" spans="1:6">
      <c r="A134" s="129" t="s">
        <v>2111</v>
      </c>
      <c r="B134">
        <v>3042261</v>
      </c>
      <c r="C134" t="s">
        <v>186</v>
      </c>
      <c r="D134">
        <v>144</v>
      </c>
      <c r="F134" s="129" t="str">
        <f>Pvt_Map_1[[#This Row],[Kode Barang Win]]</f>
        <v>R1021206010010</v>
      </c>
    </row>
    <row r="135" spans="1:6">
      <c r="A135" s="129" t="s">
        <v>2111</v>
      </c>
      <c r="B135" t="s">
        <v>486</v>
      </c>
      <c r="C135" t="s">
        <v>186</v>
      </c>
      <c r="D135">
        <v>144</v>
      </c>
      <c r="F135" s="129" t="str">
        <f>Pvt_Map_1[[#This Row],[Kode Barang Win]]</f>
        <v>R1021206010010</v>
      </c>
    </row>
    <row r="136" spans="1:6">
      <c r="A136" s="129" t="s">
        <v>2111</v>
      </c>
      <c r="B136" t="s">
        <v>482</v>
      </c>
      <c r="C136" t="s">
        <v>186</v>
      </c>
      <c r="D136">
        <v>144</v>
      </c>
      <c r="F136" s="129" t="str">
        <f>Pvt_Map_1[[#This Row],[Kode Barang Win]]</f>
        <v>R1021206010010</v>
      </c>
    </row>
    <row r="137" spans="1:6">
      <c r="A137" s="129" t="s">
        <v>2111</v>
      </c>
      <c r="B137" t="s">
        <v>484</v>
      </c>
      <c r="C137" t="s">
        <v>186</v>
      </c>
      <c r="D137">
        <v>144</v>
      </c>
      <c r="F137" s="129" t="str">
        <f>Pvt_Map_1[[#This Row],[Kode Barang Win]]</f>
        <v>R1021206010010</v>
      </c>
    </row>
    <row r="138" spans="1:6">
      <c r="A138" s="129" t="s">
        <v>2111</v>
      </c>
      <c r="B138" t="s">
        <v>481</v>
      </c>
      <c r="C138" t="s">
        <v>186</v>
      </c>
      <c r="D138">
        <v>144</v>
      </c>
      <c r="F138" s="129" t="str">
        <f>Pvt_Map_1[[#This Row],[Kode Barang Win]]</f>
        <v>R1021206010010</v>
      </c>
    </row>
    <row r="139" spans="1:6">
      <c r="A139" s="129" t="s">
        <v>2111</v>
      </c>
      <c r="B139" t="s">
        <v>483</v>
      </c>
      <c r="C139" t="s">
        <v>186</v>
      </c>
      <c r="D139">
        <v>144</v>
      </c>
      <c r="F139" s="129" t="str">
        <f>Pvt_Map_1[[#This Row],[Kode Barang Win]]</f>
        <v>R1021206010010</v>
      </c>
    </row>
    <row r="140" spans="1:6">
      <c r="A140" s="129" t="s">
        <v>2111</v>
      </c>
      <c r="B140" t="s">
        <v>485</v>
      </c>
      <c r="C140" t="s">
        <v>186</v>
      </c>
      <c r="D140">
        <v>144</v>
      </c>
      <c r="F140" s="129" t="str">
        <f>Pvt_Map_1[[#This Row],[Kode Barang Win]]</f>
        <v>R1021206010010</v>
      </c>
    </row>
    <row r="141" spans="1:6">
      <c r="A141" s="129" t="s">
        <v>2112</v>
      </c>
      <c r="B141">
        <v>3226053</v>
      </c>
      <c r="C141" t="s">
        <v>186</v>
      </c>
      <c r="D141">
        <v>144</v>
      </c>
      <c r="F141" s="129" t="str">
        <f>Pvt_Map_1[[#This Row],[Kode Barang Win]]</f>
        <v>R1021205010010</v>
      </c>
    </row>
    <row r="142" spans="1:6">
      <c r="A142" s="129" t="s">
        <v>2112</v>
      </c>
      <c r="B142">
        <v>3166943</v>
      </c>
      <c r="C142" t="s">
        <v>186</v>
      </c>
      <c r="D142">
        <v>144</v>
      </c>
      <c r="F142" s="129" t="str">
        <f>Pvt_Map_1[[#This Row],[Kode Barang Win]]</f>
        <v>R1021205010010</v>
      </c>
    </row>
    <row r="143" spans="1:6">
      <c r="A143" s="129" t="s">
        <v>2112</v>
      </c>
      <c r="B143">
        <v>3072652</v>
      </c>
      <c r="C143" t="s">
        <v>186</v>
      </c>
      <c r="D143">
        <v>144</v>
      </c>
      <c r="F143" s="129" t="str">
        <f>Pvt_Map_1[[#This Row],[Kode Barang Win]]</f>
        <v>R1021205010010</v>
      </c>
    </row>
    <row r="144" spans="1:6">
      <c r="A144" s="129" t="s">
        <v>2112</v>
      </c>
      <c r="B144">
        <v>3060666</v>
      </c>
      <c r="C144" t="s">
        <v>186</v>
      </c>
      <c r="D144">
        <v>144</v>
      </c>
      <c r="F144" s="129" t="str">
        <f>Pvt_Map_1[[#This Row],[Kode Barang Win]]</f>
        <v>R1021205010010</v>
      </c>
    </row>
    <row r="145" spans="1:6">
      <c r="A145" s="129" t="s">
        <v>2112</v>
      </c>
      <c r="B145">
        <v>3087595</v>
      </c>
      <c r="C145" t="s">
        <v>186</v>
      </c>
      <c r="D145">
        <v>144</v>
      </c>
      <c r="F145" s="129" t="str">
        <f>Pvt_Map_1[[#This Row],[Kode Barang Win]]</f>
        <v>R1021205010010</v>
      </c>
    </row>
    <row r="146" spans="1:6">
      <c r="A146" s="129" t="s">
        <v>2112</v>
      </c>
      <c r="B146" t="s">
        <v>489</v>
      </c>
      <c r="C146" t="s">
        <v>186</v>
      </c>
      <c r="D146">
        <v>144</v>
      </c>
      <c r="F146" s="129" t="str">
        <f>Pvt_Map_1[[#This Row],[Kode Barang Win]]</f>
        <v>R1021205010010</v>
      </c>
    </row>
    <row r="147" spans="1:6">
      <c r="A147" s="129" t="s">
        <v>2112</v>
      </c>
      <c r="B147">
        <v>3031553</v>
      </c>
      <c r="C147" t="s">
        <v>186</v>
      </c>
      <c r="D147">
        <v>144</v>
      </c>
      <c r="F147" s="129" t="str">
        <f>Pvt_Map_1[[#This Row],[Kode Barang Win]]</f>
        <v>R1021205010010</v>
      </c>
    </row>
    <row r="148" spans="1:6">
      <c r="A148" s="129" t="s">
        <v>2112</v>
      </c>
      <c r="B148">
        <v>3042269</v>
      </c>
      <c r="C148" t="s">
        <v>186</v>
      </c>
      <c r="D148">
        <v>144</v>
      </c>
      <c r="F148" s="129" t="str">
        <f>Pvt_Map_1[[#This Row],[Kode Barang Win]]</f>
        <v>R1021205010010</v>
      </c>
    </row>
    <row r="149" spans="1:6">
      <c r="A149" s="129" t="s">
        <v>2112</v>
      </c>
      <c r="B149" t="s">
        <v>487</v>
      </c>
      <c r="C149" t="s">
        <v>186</v>
      </c>
      <c r="D149">
        <v>144</v>
      </c>
      <c r="F149" s="129" t="str">
        <f>Pvt_Map_1[[#This Row],[Kode Barang Win]]</f>
        <v>R1021205010010</v>
      </c>
    </row>
    <row r="150" spans="1:6">
      <c r="A150" s="129" t="s">
        <v>2112</v>
      </c>
      <c r="B150" t="s">
        <v>488</v>
      </c>
      <c r="C150" t="s">
        <v>186</v>
      </c>
      <c r="D150">
        <v>144</v>
      </c>
      <c r="F150" s="129" t="str">
        <f>Pvt_Map_1[[#This Row],[Kode Barang Win]]</f>
        <v>R1021205010010</v>
      </c>
    </row>
    <row r="151" spans="1:6">
      <c r="A151" s="129" t="s">
        <v>2112</v>
      </c>
      <c r="B151">
        <v>8201502</v>
      </c>
      <c r="C151" t="s">
        <v>186</v>
      </c>
      <c r="D151">
        <v>144</v>
      </c>
      <c r="F151" s="129" t="str">
        <f>Pvt_Map_1[[#This Row],[Kode Barang Win]]</f>
        <v>R1021205010010</v>
      </c>
    </row>
    <row r="152" spans="1:6">
      <c r="A152" s="129" t="s">
        <v>2112</v>
      </c>
      <c r="B152" t="s">
        <v>490</v>
      </c>
      <c r="C152" t="s">
        <v>186</v>
      </c>
      <c r="D152">
        <v>144</v>
      </c>
      <c r="F152" s="129" t="str">
        <f>Pvt_Map_1[[#This Row],[Kode Barang Win]]</f>
        <v>R1021205010010</v>
      </c>
    </row>
    <row r="153" spans="1:6">
      <c r="A153" s="129" t="s">
        <v>2112</v>
      </c>
      <c r="B153" t="s">
        <v>491</v>
      </c>
      <c r="C153" t="s">
        <v>186</v>
      </c>
      <c r="D153">
        <v>144</v>
      </c>
      <c r="F153" s="129" t="str">
        <f>Pvt_Map_1[[#This Row],[Kode Barang Win]]</f>
        <v>R1021205010010</v>
      </c>
    </row>
    <row r="154" spans="1:6">
      <c r="A154" s="129" t="s">
        <v>2113</v>
      </c>
      <c r="B154">
        <v>3226040</v>
      </c>
      <c r="C154" t="s">
        <v>186</v>
      </c>
      <c r="D154">
        <v>144</v>
      </c>
      <c r="F154" s="129" t="str">
        <f>Pvt_Map_1[[#This Row],[Kode Barang Win]]</f>
        <v>R1021204010010</v>
      </c>
    </row>
    <row r="155" spans="1:6">
      <c r="A155" s="129" t="s">
        <v>2113</v>
      </c>
      <c r="B155">
        <v>3166903</v>
      </c>
      <c r="C155" t="s">
        <v>186</v>
      </c>
      <c r="D155">
        <v>144</v>
      </c>
      <c r="F155" s="129" t="str">
        <f>Pvt_Map_1[[#This Row],[Kode Barang Win]]</f>
        <v>R1021204010010</v>
      </c>
    </row>
    <row r="156" spans="1:6">
      <c r="A156" s="129" t="s">
        <v>2113</v>
      </c>
      <c r="B156">
        <v>3060319</v>
      </c>
      <c r="C156" t="s">
        <v>186</v>
      </c>
      <c r="D156">
        <v>144</v>
      </c>
      <c r="F156" s="129" t="str">
        <f>Pvt_Map_1[[#This Row],[Kode Barang Win]]</f>
        <v>R1021204010010</v>
      </c>
    </row>
    <row r="157" spans="1:6">
      <c r="A157" s="129" t="s">
        <v>2113</v>
      </c>
      <c r="B157">
        <v>3088965</v>
      </c>
      <c r="C157" t="s">
        <v>186</v>
      </c>
      <c r="D157">
        <v>144</v>
      </c>
      <c r="F157" s="129" t="str">
        <f>Pvt_Map_1[[#This Row],[Kode Barang Win]]</f>
        <v>R1021204010010</v>
      </c>
    </row>
    <row r="158" spans="1:6">
      <c r="A158" s="129" t="s">
        <v>2113</v>
      </c>
      <c r="B158">
        <v>3175587</v>
      </c>
      <c r="C158" t="s">
        <v>186</v>
      </c>
      <c r="D158">
        <v>144</v>
      </c>
      <c r="F158" s="129" t="str">
        <f>Pvt_Map_1[[#This Row],[Kode Barang Win]]</f>
        <v>R1021204010010</v>
      </c>
    </row>
    <row r="159" spans="1:6">
      <c r="A159" s="129" t="s">
        <v>2113</v>
      </c>
      <c r="B159">
        <v>3072660</v>
      </c>
      <c r="C159" t="s">
        <v>186</v>
      </c>
      <c r="D159">
        <v>144</v>
      </c>
      <c r="F159" s="129" t="str">
        <f>Pvt_Map_1[[#This Row],[Kode Barang Win]]</f>
        <v>R1021204010010</v>
      </c>
    </row>
    <row r="160" spans="1:6">
      <c r="A160" s="129" t="s">
        <v>2113</v>
      </c>
      <c r="B160" t="s">
        <v>495</v>
      </c>
      <c r="C160" t="s">
        <v>186</v>
      </c>
      <c r="D160">
        <v>144</v>
      </c>
      <c r="F160" s="129" t="str">
        <f>Pvt_Map_1[[#This Row],[Kode Barang Win]]</f>
        <v>R1021204010010</v>
      </c>
    </row>
    <row r="161" spans="1:6">
      <c r="A161" s="129" t="s">
        <v>2113</v>
      </c>
      <c r="B161">
        <v>3032585</v>
      </c>
      <c r="C161" t="s">
        <v>186</v>
      </c>
      <c r="D161">
        <v>144</v>
      </c>
      <c r="F161" s="129" t="str">
        <f>Pvt_Map_1[[#This Row],[Kode Barang Win]]</f>
        <v>R1021204010010</v>
      </c>
    </row>
    <row r="162" spans="1:6">
      <c r="A162" s="129" t="s">
        <v>2113</v>
      </c>
      <c r="B162">
        <v>3042271</v>
      </c>
      <c r="C162" t="s">
        <v>186</v>
      </c>
      <c r="D162">
        <v>144</v>
      </c>
      <c r="F162" s="129" t="str">
        <f>Pvt_Map_1[[#This Row],[Kode Barang Win]]</f>
        <v>R1021204010010</v>
      </c>
    </row>
    <row r="163" spans="1:6">
      <c r="A163" s="129" t="s">
        <v>2113</v>
      </c>
      <c r="B163" t="s">
        <v>494</v>
      </c>
      <c r="C163" t="s">
        <v>186</v>
      </c>
      <c r="D163">
        <v>144</v>
      </c>
      <c r="F163" s="129" t="str">
        <f>Pvt_Map_1[[#This Row],[Kode Barang Win]]</f>
        <v>R1021204010010</v>
      </c>
    </row>
    <row r="164" spans="1:6">
      <c r="A164" s="129" t="s">
        <v>2113</v>
      </c>
      <c r="B164" t="s">
        <v>492</v>
      </c>
      <c r="C164" t="s">
        <v>186</v>
      </c>
      <c r="D164">
        <v>144</v>
      </c>
      <c r="F164" s="129" t="str">
        <f>Pvt_Map_1[[#This Row],[Kode Barang Win]]</f>
        <v>R1021204010010</v>
      </c>
    </row>
    <row r="165" spans="1:6">
      <c r="A165" s="129" t="s">
        <v>2113</v>
      </c>
      <c r="B165" t="s">
        <v>493</v>
      </c>
      <c r="C165" t="s">
        <v>186</v>
      </c>
      <c r="D165">
        <v>144</v>
      </c>
      <c r="F165" s="129" t="str">
        <f>Pvt_Map_1[[#This Row],[Kode Barang Win]]</f>
        <v>R1021204010010</v>
      </c>
    </row>
    <row r="166" spans="1:6">
      <c r="A166" s="129" t="s">
        <v>2113</v>
      </c>
      <c r="B166">
        <v>8203478</v>
      </c>
      <c r="C166" t="s">
        <v>186</v>
      </c>
      <c r="D166">
        <v>144</v>
      </c>
      <c r="F166" s="129" t="str">
        <f>Pvt_Map_1[[#This Row],[Kode Barang Win]]</f>
        <v>R1021204010010</v>
      </c>
    </row>
    <row r="167" spans="1:6">
      <c r="A167" s="129" t="s">
        <v>2114</v>
      </c>
      <c r="B167">
        <v>3226039</v>
      </c>
      <c r="C167" t="s">
        <v>186</v>
      </c>
      <c r="D167">
        <v>144</v>
      </c>
      <c r="F167" s="129" t="str">
        <f>Pvt_Map_1[[#This Row],[Kode Barang Win]]</f>
        <v>R1021203010010</v>
      </c>
    </row>
    <row r="168" spans="1:6">
      <c r="A168" s="129" t="s">
        <v>2114</v>
      </c>
      <c r="B168">
        <v>3170949</v>
      </c>
      <c r="C168" t="s">
        <v>186</v>
      </c>
      <c r="D168">
        <v>144</v>
      </c>
      <c r="F168" s="129" t="str">
        <f>Pvt_Map_1[[#This Row],[Kode Barang Win]]</f>
        <v>R1021203010010</v>
      </c>
    </row>
    <row r="169" spans="1:6">
      <c r="A169" s="129" t="s">
        <v>2114</v>
      </c>
      <c r="B169">
        <v>3087587</v>
      </c>
      <c r="C169" t="s">
        <v>186</v>
      </c>
      <c r="D169">
        <v>144</v>
      </c>
      <c r="F169" s="129" t="str">
        <f>Pvt_Map_1[[#This Row],[Kode Barang Win]]</f>
        <v>R1021203010010</v>
      </c>
    </row>
    <row r="170" spans="1:6">
      <c r="A170" s="129" t="s">
        <v>2114</v>
      </c>
      <c r="B170">
        <v>3072650</v>
      </c>
      <c r="C170" t="s">
        <v>186</v>
      </c>
      <c r="D170">
        <v>144</v>
      </c>
      <c r="F170" s="129" t="str">
        <f>Pvt_Map_1[[#This Row],[Kode Barang Win]]</f>
        <v>R1021203010010</v>
      </c>
    </row>
    <row r="171" spans="1:6">
      <c r="A171" s="129" t="s">
        <v>2114</v>
      </c>
      <c r="B171">
        <v>3060222</v>
      </c>
      <c r="C171" t="s">
        <v>186</v>
      </c>
      <c r="D171">
        <v>144</v>
      </c>
      <c r="F171" s="129" t="str">
        <f>Pvt_Map_1[[#This Row],[Kode Barang Win]]</f>
        <v>R1021203010010</v>
      </c>
    </row>
    <row r="172" spans="1:6">
      <c r="A172" s="129" t="s">
        <v>2114</v>
      </c>
      <c r="B172">
        <v>3031555</v>
      </c>
      <c r="C172" t="s">
        <v>186</v>
      </c>
      <c r="D172">
        <v>144</v>
      </c>
      <c r="F172" s="129" t="str">
        <f>Pvt_Map_1[[#This Row],[Kode Barang Win]]</f>
        <v>R1021203010010</v>
      </c>
    </row>
    <row r="173" spans="1:6">
      <c r="A173" s="129" t="s">
        <v>2114</v>
      </c>
      <c r="B173">
        <v>3042265</v>
      </c>
      <c r="C173" t="s">
        <v>186</v>
      </c>
      <c r="D173">
        <v>144</v>
      </c>
      <c r="F173" s="129" t="str">
        <f>Pvt_Map_1[[#This Row],[Kode Barang Win]]</f>
        <v>R1021203010010</v>
      </c>
    </row>
    <row r="174" spans="1:6">
      <c r="A174" s="129" t="s">
        <v>2114</v>
      </c>
      <c r="B174" t="s">
        <v>501</v>
      </c>
      <c r="C174" t="s">
        <v>186</v>
      </c>
      <c r="D174">
        <v>144</v>
      </c>
      <c r="F174" s="129" t="str">
        <f>Pvt_Map_1[[#This Row],[Kode Barang Win]]</f>
        <v>R1021203010010</v>
      </c>
    </row>
    <row r="175" spans="1:6">
      <c r="A175" s="129" t="s">
        <v>2114</v>
      </c>
      <c r="B175" t="s">
        <v>500</v>
      </c>
      <c r="C175" t="s">
        <v>186</v>
      </c>
      <c r="D175">
        <v>144</v>
      </c>
      <c r="F175" s="129" t="str">
        <f>Pvt_Map_1[[#This Row],[Kode Barang Win]]</f>
        <v>R1021203010010</v>
      </c>
    </row>
    <row r="176" spans="1:6">
      <c r="A176" s="129" t="s">
        <v>2114</v>
      </c>
      <c r="B176" t="s">
        <v>496</v>
      </c>
      <c r="C176" t="s">
        <v>186</v>
      </c>
      <c r="D176">
        <v>144</v>
      </c>
      <c r="F176" s="129" t="str">
        <f>Pvt_Map_1[[#This Row],[Kode Barang Win]]</f>
        <v>R1021203010010</v>
      </c>
    </row>
    <row r="177" spans="1:6">
      <c r="A177" s="129" t="s">
        <v>2114</v>
      </c>
      <c r="B177" t="s">
        <v>497</v>
      </c>
      <c r="C177" t="s">
        <v>186</v>
      </c>
      <c r="D177">
        <v>144</v>
      </c>
      <c r="F177" s="129" t="str">
        <f>Pvt_Map_1[[#This Row],[Kode Barang Win]]</f>
        <v>R1021203010010</v>
      </c>
    </row>
    <row r="178" spans="1:6">
      <c r="A178" s="129" t="s">
        <v>2114</v>
      </c>
      <c r="B178" t="s">
        <v>498</v>
      </c>
      <c r="C178" t="s">
        <v>186</v>
      </c>
      <c r="D178">
        <v>144</v>
      </c>
      <c r="F178" s="129" t="str">
        <f>Pvt_Map_1[[#This Row],[Kode Barang Win]]</f>
        <v>R1021203010010</v>
      </c>
    </row>
    <row r="179" spans="1:6">
      <c r="A179" s="129" t="s">
        <v>2114</v>
      </c>
      <c r="B179" t="s">
        <v>499</v>
      </c>
      <c r="C179" t="s">
        <v>186</v>
      </c>
      <c r="D179">
        <v>144</v>
      </c>
      <c r="F179" s="129" t="str">
        <f>Pvt_Map_1[[#This Row],[Kode Barang Win]]</f>
        <v>R1021203010010</v>
      </c>
    </row>
    <row r="180" spans="1:6">
      <c r="A180" s="129" t="s">
        <v>2114</v>
      </c>
      <c r="B180">
        <v>8201504</v>
      </c>
      <c r="C180" t="s">
        <v>186</v>
      </c>
      <c r="D180">
        <v>144</v>
      </c>
      <c r="F180" s="129" t="str">
        <f>Pvt_Map_1[[#This Row],[Kode Barang Win]]</f>
        <v>R1021203010010</v>
      </c>
    </row>
    <row r="181" spans="1:6">
      <c r="A181" s="129" t="s">
        <v>2114</v>
      </c>
      <c r="B181" t="s">
        <v>502</v>
      </c>
      <c r="C181" t="s">
        <v>186</v>
      </c>
      <c r="D181">
        <v>144</v>
      </c>
      <c r="F181" s="129" t="str">
        <f>Pvt_Map_1[[#This Row],[Kode Barang Win]]</f>
        <v>R1021203010010</v>
      </c>
    </row>
    <row r="182" spans="1:6">
      <c r="A182" s="129" t="s">
        <v>2115</v>
      </c>
      <c r="B182">
        <v>3226051</v>
      </c>
      <c r="C182" t="s">
        <v>186</v>
      </c>
      <c r="D182">
        <v>144</v>
      </c>
      <c r="F182" s="129" t="str">
        <f>Pvt_Map_1[[#This Row],[Kode Barang Win]]</f>
        <v>R1021202010010</v>
      </c>
    </row>
    <row r="183" spans="1:6">
      <c r="A183" s="129" t="s">
        <v>2115</v>
      </c>
      <c r="B183">
        <v>3087453</v>
      </c>
      <c r="C183" t="s">
        <v>186</v>
      </c>
      <c r="D183">
        <v>144</v>
      </c>
      <c r="F183" s="129" t="str">
        <f>Pvt_Map_1[[#This Row],[Kode Barang Win]]</f>
        <v>R1021202010010</v>
      </c>
    </row>
    <row r="184" spans="1:6">
      <c r="A184" s="129" t="s">
        <v>2115</v>
      </c>
      <c r="B184">
        <v>3166928</v>
      </c>
      <c r="C184" t="s">
        <v>186</v>
      </c>
      <c r="D184">
        <v>144</v>
      </c>
      <c r="F184" s="129" t="str">
        <f>Pvt_Map_1[[#This Row],[Kode Barang Win]]</f>
        <v>R1021202010010</v>
      </c>
    </row>
    <row r="185" spans="1:6">
      <c r="A185" s="129" t="s">
        <v>2115</v>
      </c>
      <c r="B185">
        <v>3171287</v>
      </c>
      <c r="C185" t="s">
        <v>186</v>
      </c>
      <c r="D185">
        <v>144</v>
      </c>
      <c r="F185" s="129" t="str">
        <f>Pvt_Map_1[[#This Row],[Kode Barang Win]]</f>
        <v>R1021202010010</v>
      </c>
    </row>
    <row r="186" spans="1:6">
      <c r="A186" s="129" t="s">
        <v>2115</v>
      </c>
      <c r="B186">
        <v>3072649</v>
      </c>
      <c r="C186" t="s">
        <v>186</v>
      </c>
      <c r="D186">
        <v>144</v>
      </c>
      <c r="F186" s="129" t="str">
        <f>Pvt_Map_1[[#This Row],[Kode Barang Win]]</f>
        <v>R1021202010010</v>
      </c>
    </row>
    <row r="187" spans="1:6">
      <c r="A187" s="129" t="s">
        <v>2115</v>
      </c>
      <c r="B187">
        <v>3060313</v>
      </c>
      <c r="C187" t="s">
        <v>186</v>
      </c>
      <c r="D187">
        <v>144</v>
      </c>
      <c r="F187" s="129" t="str">
        <f>Pvt_Map_1[[#This Row],[Kode Barang Win]]</f>
        <v>R1021202010010</v>
      </c>
    </row>
    <row r="188" spans="1:6">
      <c r="A188" s="129" t="s">
        <v>2115</v>
      </c>
      <c r="B188" t="s">
        <v>509</v>
      </c>
      <c r="C188" t="s">
        <v>186</v>
      </c>
      <c r="D188">
        <v>144</v>
      </c>
      <c r="F188" s="129" t="str">
        <f>Pvt_Map_1[[#This Row],[Kode Barang Win]]</f>
        <v>R1021202010010</v>
      </c>
    </row>
    <row r="189" spans="1:6">
      <c r="A189" s="129" t="s">
        <v>2115</v>
      </c>
      <c r="B189" t="s">
        <v>510</v>
      </c>
      <c r="C189" t="s">
        <v>186</v>
      </c>
      <c r="D189">
        <v>144</v>
      </c>
      <c r="F189" s="129" t="str">
        <f>Pvt_Map_1[[#This Row],[Kode Barang Win]]</f>
        <v>R1021202010010</v>
      </c>
    </row>
    <row r="190" spans="1:6">
      <c r="A190" s="129" t="s">
        <v>2115</v>
      </c>
      <c r="B190">
        <v>3042283</v>
      </c>
      <c r="C190" t="s">
        <v>186</v>
      </c>
      <c r="D190">
        <v>144</v>
      </c>
      <c r="F190" s="129" t="str">
        <f>Pvt_Map_1[[#This Row],[Kode Barang Win]]</f>
        <v>R1021202010010</v>
      </c>
    </row>
    <row r="191" spans="1:6">
      <c r="A191" s="129" t="s">
        <v>2115</v>
      </c>
      <c r="B191">
        <v>3031557</v>
      </c>
      <c r="C191" t="s">
        <v>186</v>
      </c>
      <c r="D191">
        <v>144</v>
      </c>
      <c r="F191" s="129" t="str">
        <f>Pvt_Map_1[[#This Row],[Kode Barang Win]]</f>
        <v>R1021202010010</v>
      </c>
    </row>
    <row r="192" spans="1:6">
      <c r="A192" s="129" t="s">
        <v>2115</v>
      </c>
      <c r="B192" t="s">
        <v>507</v>
      </c>
      <c r="C192" t="s">
        <v>186</v>
      </c>
      <c r="D192">
        <v>144</v>
      </c>
      <c r="F192" s="129" t="str">
        <f>Pvt_Map_1[[#This Row],[Kode Barang Win]]</f>
        <v>R1021202010010</v>
      </c>
    </row>
    <row r="193" spans="1:6">
      <c r="A193" s="129" t="s">
        <v>2115</v>
      </c>
      <c r="B193" t="s">
        <v>508</v>
      </c>
      <c r="C193" t="s">
        <v>186</v>
      </c>
      <c r="D193">
        <v>144</v>
      </c>
      <c r="F193" s="129" t="str">
        <f>Pvt_Map_1[[#This Row],[Kode Barang Win]]</f>
        <v>R1021202010010</v>
      </c>
    </row>
    <row r="194" spans="1:6">
      <c r="A194" s="129" t="s">
        <v>2115</v>
      </c>
      <c r="B194" t="s">
        <v>503</v>
      </c>
      <c r="C194" t="s">
        <v>186</v>
      </c>
      <c r="D194">
        <v>144</v>
      </c>
      <c r="F194" s="129" t="str">
        <f>Pvt_Map_1[[#This Row],[Kode Barang Win]]</f>
        <v>R1021202010010</v>
      </c>
    </row>
    <row r="195" spans="1:6">
      <c r="A195" s="129" t="s">
        <v>2115</v>
      </c>
      <c r="B195" t="s">
        <v>504</v>
      </c>
      <c r="C195" t="s">
        <v>186</v>
      </c>
      <c r="D195">
        <v>144</v>
      </c>
      <c r="F195" s="129" t="str">
        <f>Pvt_Map_1[[#This Row],[Kode Barang Win]]</f>
        <v>R1021202010010</v>
      </c>
    </row>
    <row r="196" spans="1:6">
      <c r="A196" s="129" t="s">
        <v>2115</v>
      </c>
      <c r="B196" t="s">
        <v>505</v>
      </c>
      <c r="C196" t="s">
        <v>186</v>
      </c>
      <c r="D196">
        <v>144</v>
      </c>
      <c r="F196" s="129" t="str">
        <f>Pvt_Map_1[[#This Row],[Kode Barang Win]]</f>
        <v>R1021202010010</v>
      </c>
    </row>
    <row r="197" spans="1:6">
      <c r="A197" s="129" t="s">
        <v>2115</v>
      </c>
      <c r="B197" t="s">
        <v>506</v>
      </c>
      <c r="C197" t="s">
        <v>186</v>
      </c>
      <c r="D197">
        <v>144</v>
      </c>
      <c r="F197" s="129" t="str">
        <f>Pvt_Map_1[[#This Row],[Kode Barang Win]]</f>
        <v>R1021202010010</v>
      </c>
    </row>
    <row r="198" spans="1:6">
      <c r="A198" s="129" t="s">
        <v>2115</v>
      </c>
      <c r="B198">
        <v>8201505</v>
      </c>
      <c r="C198" t="s">
        <v>186</v>
      </c>
      <c r="D198">
        <v>144</v>
      </c>
      <c r="F198" s="129" t="str">
        <f>Pvt_Map_1[[#This Row],[Kode Barang Win]]</f>
        <v>R1021202010010</v>
      </c>
    </row>
    <row r="199" spans="1:6">
      <c r="A199" s="129" t="s">
        <v>2115</v>
      </c>
      <c r="B199" t="s">
        <v>511</v>
      </c>
      <c r="C199" t="s">
        <v>186</v>
      </c>
      <c r="D199">
        <v>144</v>
      </c>
      <c r="F199" s="129" t="str">
        <f>Pvt_Map_1[[#This Row],[Kode Barang Win]]</f>
        <v>R1021202010010</v>
      </c>
    </row>
    <row r="200" spans="1:6">
      <c r="A200" s="129" t="s">
        <v>2116</v>
      </c>
      <c r="B200">
        <v>3231609</v>
      </c>
      <c r="C200" t="s">
        <v>186</v>
      </c>
      <c r="D200">
        <v>144</v>
      </c>
      <c r="F200" s="129" t="str">
        <f>Pvt_Map_1[[#This Row],[Kode Barang Win]]</f>
        <v>R1021201010010</v>
      </c>
    </row>
    <row r="201" spans="1:6">
      <c r="A201" s="129" t="s">
        <v>2116</v>
      </c>
      <c r="B201">
        <v>3139842</v>
      </c>
      <c r="C201" t="s">
        <v>186</v>
      </c>
      <c r="D201">
        <v>144</v>
      </c>
      <c r="F201" s="129" t="str">
        <f>Pvt_Map_1[[#This Row],[Kode Barang Win]]</f>
        <v>R1021201010010</v>
      </c>
    </row>
    <row r="202" spans="1:6">
      <c r="A202" s="129" t="s">
        <v>2116</v>
      </c>
      <c r="B202">
        <v>3166914</v>
      </c>
      <c r="C202" t="s">
        <v>186</v>
      </c>
      <c r="D202">
        <v>144</v>
      </c>
      <c r="F202" s="129" t="str">
        <f>Pvt_Map_1[[#This Row],[Kode Barang Win]]</f>
        <v>R1021201010010</v>
      </c>
    </row>
    <row r="203" spans="1:6">
      <c r="A203" s="129" t="s">
        <v>2116</v>
      </c>
      <c r="B203">
        <v>3087066</v>
      </c>
      <c r="C203" t="s">
        <v>186</v>
      </c>
      <c r="D203">
        <v>144</v>
      </c>
      <c r="F203" s="129" t="str">
        <f>Pvt_Map_1[[#This Row],[Kode Barang Win]]</f>
        <v>R1021201010010</v>
      </c>
    </row>
    <row r="204" spans="1:6">
      <c r="A204" s="129" t="s">
        <v>2116</v>
      </c>
      <c r="B204">
        <v>3339119</v>
      </c>
      <c r="C204" t="s">
        <v>186</v>
      </c>
      <c r="D204">
        <v>144</v>
      </c>
      <c r="F204" s="129" t="str">
        <f>Pvt_Map_1[[#This Row],[Kode Barang Win]]</f>
        <v>R1021201010010</v>
      </c>
    </row>
    <row r="205" spans="1:6">
      <c r="A205" s="129" t="s">
        <v>2117</v>
      </c>
      <c r="B205" t="s">
        <v>2477</v>
      </c>
      <c r="C205" t="s">
        <v>186</v>
      </c>
      <c r="D205">
        <v>144</v>
      </c>
      <c r="F205" s="129" t="str">
        <f>Pvt_Map_1[[#This Row],[Kode Barang Win]]</f>
        <v>R1021206010010B</v>
      </c>
    </row>
    <row r="206" spans="1:6">
      <c r="A206" s="129" t="s">
        <v>2118</v>
      </c>
      <c r="B206">
        <v>3170971</v>
      </c>
      <c r="C206" t="s">
        <v>186</v>
      </c>
      <c r="D206">
        <v>48</v>
      </c>
      <c r="F206" s="129" t="str">
        <f>Pvt_Map_1[[#This Row],[Kode Barang Win]]</f>
        <v>R1021106010010</v>
      </c>
    </row>
    <row r="207" spans="1:6">
      <c r="A207" s="129" t="s">
        <v>2118</v>
      </c>
      <c r="B207">
        <v>3241032</v>
      </c>
      <c r="C207" t="s">
        <v>186</v>
      </c>
      <c r="D207">
        <v>48</v>
      </c>
      <c r="F207" s="129" t="str">
        <f>Pvt_Map_1[[#This Row],[Kode Barang Win]]</f>
        <v>R1021106010010</v>
      </c>
    </row>
    <row r="208" spans="1:6">
      <c r="A208" s="129" t="s">
        <v>2118</v>
      </c>
      <c r="B208">
        <v>3088941</v>
      </c>
      <c r="C208" t="s">
        <v>186</v>
      </c>
      <c r="D208">
        <v>48</v>
      </c>
      <c r="F208" s="129" t="str">
        <f>Pvt_Map_1[[#This Row],[Kode Barang Win]]</f>
        <v>R1021106010010</v>
      </c>
    </row>
    <row r="209" spans="1:6">
      <c r="A209" s="129" t="s">
        <v>2118</v>
      </c>
      <c r="B209">
        <v>3060639</v>
      </c>
      <c r="C209" t="s">
        <v>186</v>
      </c>
      <c r="D209">
        <v>48</v>
      </c>
      <c r="F209" s="129" t="str">
        <f>Pvt_Map_1[[#This Row],[Kode Barang Win]]</f>
        <v>R1021106010010</v>
      </c>
    </row>
    <row r="210" spans="1:6">
      <c r="A210" s="129" t="s">
        <v>2118</v>
      </c>
      <c r="B210">
        <v>3046066</v>
      </c>
      <c r="C210" t="s">
        <v>186</v>
      </c>
      <c r="D210">
        <v>48</v>
      </c>
      <c r="F210" s="129" t="str">
        <f>Pvt_Map_1[[#This Row],[Kode Barang Win]]</f>
        <v>R1021106010010</v>
      </c>
    </row>
    <row r="211" spans="1:6">
      <c r="A211" s="129" t="s">
        <v>2118</v>
      </c>
      <c r="B211" t="s">
        <v>526</v>
      </c>
      <c r="C211" t="s">
        <v>186</v>
      </c>
      <c r="D211">
        <v>48</v>
      </c>
      <c r="F211" s="129" t="str">
        <f>Pvt_Map_1[[#This Row],[Kode Barang Win]]</f>
        <v>R1021106010010</v>
      </c>
    </row>
    <row r="212" spans="1:6">
      <c r="A212" s="129" t="s">
        <v>2118</v>
      </c>
      <c r="B212">
        <v>3031515</v>
      </c>
      <c r="C212" t="s">
        <v>186</v>
      </c>
      <c r="D212">
        <v>48</v>
      </c>
      <c r="F212" s="129" t="str">
        <f>Pvt_Map_1[[#This Row],[Kode Barang Win]]</f>
        <v>R1021106010010</v>
      </c>
    </row>
    <row r="213" spans="1:6">
      <c r="A213" s="129" t="s">
        <v>2118</v>
      </c>
      <c r="B213">
        <v>3040222</v>
      </c>
      <c r="C213" t="s">
        <v>186</v>
      </c>
      <c r="D213">
        <v>48</v>
      </c>
      <c r="F213" s="129" t="str">
        <f>Pvt_Map_1[[#This Row],[Kode Barang Win]]</f>
        <v>R1021106010010</v>
      </c>
    </row>
    <row r="214" spans="1:6">
      <c r="A214" s="129" t="s">
        <v>2118</v>
      </c>
      <c r="B214" t="s">
        <v>522</v>
      </c>
      <c r="C214" t="s">
        <v>186</v>
      </c>
      <c r="D214">
        <v>48</v>
      </c>
      <c r="F214" s="129" t="str">
        <f>Pvt_Map_1[[#This Row],[Kode Barang Win]]</f>
        <v>R1021106010010</v>
      </c>
    </row>
    <row r="215" spans="1:6">
      <c r="A215" s="129" t="s">
        <v>2118</v>
      </c>
      <c r="B215" t="s">
        <v>524</v>
      </c>
      <c r="C215" t="s">
        <v>186</v>
      </c>
      <c r="D215">
        <v>48</v>
      </c>
      <c r="F215" s="129" t="str">
        <f>Pvt_Map_1[[#This Row],[Kode Barang Win]]</f>
        <v>R1021106010010</v>
      </c>
    </row>
    <row r="216" spans="1:6">
      <c r="A216" s="129" t="s">
        <v>2118</v>
      </c>
      <c r="B216" t="s">
        <v>525</v>
      </c>
      <c r="C216" t="s">
        <v>186</v>
      </c>
      <c r="D216">
        <v>48</v>
      </c>
      <c r="F216" s="129" t="str">
        <f>Pvt_Map_1[[#This Row],[Kode Barang Win]]</f>
        <v>R1021106010010</v>
      </c>
    </row>
    <row r="217" spans="1:6">
      <c r="A217" s="129" t="s">
        <v>2118</v>
      </c>
      <c r="B217" t="s">
        <v>523</v>
      </c>
      <c r="C217" t="s">
        <v>186</v>
      </c>
      <c r="D217">
        <v>48</v>
      </c>
      <c r="F217" s="129" t="str">
        <f>Pvt_Map_1[[#This Row],[Kode Barang Win]]</f>
        <v>R1021106010010</v>
      </c>
    </row>
    <row r="218" spans="1:6">
      <c r="A218" s="129" t="s">
        <v>2119</v>
      </c>
      <c r="B218">
        <v>3166960</v>
      </c>
      <c r="C218" t="s">
        <v>186</v>
      </c>
      <c r="D218">
        <v>48</v>
      </c>
      <c r="F218" s="129" t="str">
        <f>Pvt_Map_1[[#This Row],[Kode Barang Win]]</f>
        <v>R1021105010010</v>
      </c>
    </row>
    <row r="219" spans="1:6">
      <c r="A219" s="129" t="s">
        <v>2119</v>
      </c>
      <c r="B219">
        <v>3240714</v>
      </c>
      <c r="C219" t="s">
        <v>186</v>
      </c>
      <c r="D219">
        <v>48</v>
      </c>
      <c r="F219" s="129" t="str">
        <f>Pvt_Map_1[[#This Row],[Kode Barang Win]]</f>
        <v>R1021105010010</v>
      </c>
    </row>
    <row r="220" spans="1:6">
      <c r="A220" s="129" t="s">
        <v>2119</v>
      </c>
      <c r="B220">
        <v>3083255</v>
      </c>
      <c r="C220" t="s">
        <v>186</v>
      </c>
      <c r="D220">
        <v>48</v>
      </c>
      <c r="F220" s="129" t="str">
        <f>Pvt_Map_1[[#This Row],[Kode Barang Win]]</f>
        <v>R1021105010010</v>
      </c>
    </row>
    <row r="221" spans="1:6">
      <c r="A221" s="129" t="s">
        <v>2119</v>
      </c>
      <c r="B221">
        <v>3058676</v>
      </c>
      <c r="C221" t="s">
        <v>186</v>
      </c>
      <c r="D221">
        <v>48</v>
      </c>
      <c r="F221" s="129" t="str">
        <f>Pvt_Map_1[[#This Row],[Kode Barang Win]]</f>
        <v>R1021105010010</v>
      </c>
    </row>
    <row r="222" spans="1:6">
      <c r="A222" s="129" t="s">
        <v>2119</v>
      </c>
      <c r="B222">
        <v>3238702</v>
      </c>
      <c r="C222" t="s">
        <v>186</v>
      </c>
      <c r="D222">
        <v>48</v>
      </c>
      <c r="F222" s="129" t="str">
        <f>Pvt_Map_1[[#This Row],[Kode Barang Win]]</f>
        <v>R1021105010010</v>
      </c>
    </row>
    <row r="223" spans="1:6">
      <c r="A223" s="129" t="s">
        <v>2119</v>
      </c>
      <c r="B223">
        <v>3061092</v>
      </c>
      <c r="C223" t="s">
        <v>186</v>
      </c>
      <c r="D223">
        <v>48</v>
      </c>
      <c r="F223" s="129" t="str">
        <f>Pvt_Map_1[[#This Row],[Kode Barang Win]]</f>
        <v>R1021105010010</v>
      </c>
    </row>
    <row r="224" spans="1:6">
      <c r="A224" s="129" t="s">
        <v>2119</v>
      </c>
      <c r="B224">
        <v>3224747</v>
      </c>
      <c r="C224" t="s">
        <v>186</v>
      </c>
      <c r="D224">
        <v>48</v>
      </c>
      <c r="F224" s="129" t="str">
        <f>Pvt_Map_1[[#This Row],[Kode Barang Win]]</f>
        <v>R1021105010010</v>
      </c>
    </row>
    <row r="225" spans="1:6">
      <c r="A225" s="129" t="s">
        <v>2119</v>
      </c>
      <c r="B225">
        <v>3087037</v>
      </c>
      <c r="C225" t="s">
        <v>186</v>
      </c>
      <c r="D225">
        <v>48</v>
      </c>
      <c r="F225" s="129" t="str">
        <f>Pvt_Map_1[[#This Row],[Kode Barang Win]]</f>
        <v>R1021105010010</v>
      </c>
    </row>
    <row r="226" spans="1:6">
      <c r="A226" s="129" t="s">
        <v>2119</v>
      </c>
      <c r="B226">
        <v>3040219</v>
      </c>
      <c r="C226" t="s">
        <v>186</v>
      </c>
      <c r="D226">
        <v>48</v>
      </c>
      <c r="F226" s="129" t="str">
        <f>Pvt_Map_1[[#This Row],[Kode Barang Win]]</f>
        <v>R1021105010010</v>
      </c>
    </row>
    <row r="227" spans="1:6">
      <c r="A227" s="129" t="s">
        <v>2119</v>
      </c>
      <c r="B227">
        <v>3046059</v>
      </c>
      <c r="C227" t="s">
        <v>186</v>
      </c>
      <c r="D227">
        <v>48</v>
      </c>
      <c r="F227" s="129" t="str">
        <f>Pvt_Map_1[[#This Row],[Kode Barang Win]]</f>
        <v>R1021105010010</v>
      </c>
    </row>
    <row r="228" spans="1:6">
      <c r="A228" s="129" t="s">
        <v>2119</v>
      </c>
      <c r="B228" t="s">
        <v>532</v>
      </c>
      <c r="C228" t="s">
        <v>186</v>
      </c>
      <c r="D228">
        <v>48</v>
      </c>
      <c r="F228" s="129" t="str">
        <f>Pvt_Map_1[[#This Row],[Kode Barang Win]]</f>
        <v>R1021105010010</v>
      </c>
    </row>
    <row r="229" spans="1:6">
      <c r="A229" s="129" t="s">
        <v>2119</v>
      </c>
      <c r="B229" t="s">
        <v>533</v>
      </c>
      <c r="C229" t="s">
        <v>186</v>
      </c>
      <c r="D229">
        <v>48</v>
      </c>
      <c r="F229" s="129" t="str">
        <f>Pvt_Map_1[[#This Row],[Kode Barang Win]]</f>
        <v>R1021105010010</v>
      </c>
    </row>
    <row r="230" spans="1:6">
      <c r="A230" s="129" t="s">
        <v>2119</v>
      </c>
      <c r="B230" t="s">
        <v>529</v>
      </c>
      <c r="C230" t="s">
        <v>186</v>
      </c>
      <c r="D230">
        <v>48</v>
      </c>
      <c r="F230" s="129" t="str">
        <f>Pvt_Map_1[[#This Row],[Kode Barang Win]]</f>
        <v>R1021105010010</v>
      </c>
    </row>
    <row r="231" spans="1:6">
      <c r="A231" s="129" t="s">
        <v>2119</v>
      </c>
      <c r="B231" t="s">
        <v>531</v>
      </c>
      <c r="C231" t="s">
        <v>186</v>
      </c>
      <c r="D231">
        <v>48</v>
      </c>
      <c r="F231" s="129" t="str">
        <f>Pvt_Map_1[[#This Row],[Kode Barang Win]]</f>
        <v>R1021105010010</v>
      </c>
    </row>
    <row r="232" spans="1:6">
      <c r="A232" s="129" t="s">
        <v>2119</v>
      </c>
      <c r="B232" t="s">
        <v>534</v>
      </c>
      <c r="C232" t="s">
        <v>186</v>
      </c>
      <c r="D232">
        <v>48</v>
      </c>
      <c r="F232" s="129" t="str">
        <f>Pvt_Map_1[[#This Row],[Kode Barang Win]]</f>
        <v>R1021105010010</v>
      </c>
    </row>
    <row r="233" spans="1:6">
      <c r="A233" s="129" t="s">
        <v>2119</v>
      </c>
      <c r="B233" t="s">
        <v>527</v>
      </c>
      <c r="C233" t="s">
        <v>186</v>
      </c>
      <c r="D233">
        <v>48</v>
      </c>
      <c r="F233" s="129" t="str">
        <f>Pvt_Map_1[[#This Row],[Kode Barang Win]]</f>
        <v>R1021105010010</v>
      </c>
    </row>
    <row r="234" spans="1:6">
      <c r="A234" s="129" t="s">
        <v>2119</v>
      </c>
      <c r="B234" t="s">
        <v>528</v>
      </c>
      <c r="C234" t="s">
        <v>186</v>
      </c>
      <c r="D234">
        <v>48</v>
      </c>
      <c r="F234" s="129" t="str">
        <f>Pvt_Map_1[[#This Row],[Kode Barang Win]]</f>
        <v>R1021105010010</v>
      </c>
    </row>
    <row r="235" spans="1:6">
      <c r="A235" s="129" t="s">
        <v>2119</v>
      </c>
      <c r="B235" t="s">
        <v>530</v>
      </c>
      <c r="C235" t="s">
        <v>186</v>
      </c>
      <c r="D235">
        <v>48</v>
      </c>
      <c r="F235" s="129" t="str">
        <f>Pvt_Map_1[[#This Row],[Kode Barang Win]]</f>
        <v>R1021105010010</v>
      </c>
    </row>
    <row r="236" spans="1:6">
      <c r="A236" s="129" t="s">
        <v>2120</v>
      </c>
      <c r="B236">
        <v>3170952</v>
      </c>
      <c r="C236" t="s">
        <v>186</v>
      </c>
      <c r="D236">
        <v>48</v>
      </c>
      <c r="F236" s="129" t="str">
        <f>Pvt_Map_1[[#This Row],[Kode Barang Win]]</f>
        <v>R1021103010010</v>
      </c>
    </row>
    <row r="237" spans="1:6">
      <c r="A237" s="129" t="s">
        <v>2120</v>
      </c>
      <c r="B237">
        <v>3241019</v>
      </c>
      <c r="C237" t="s">
        <v>186</v>
      </c>
      <c r="D237">
        <v>48</v>
      </c>
      <c r="F237" s="129" t="str">
        <f>Pvt_Map_1[[#This Row],[Kode Barang Win]]</f>
        <v>R1021103010010</v>
      </c>
    </row>
    <row r="238" spans="1:6">
      <c r="A238" s="129" t="s">
        <v>2120</v>
      </c>
      <c r="B238">
        <v>3060226</v>
      </c>
      <c r="C238" t="s">
        <v>186</v>
      </c>
      <c r="D238">
        <v>48</v>
      </c>
      <c r="F238" s="129" t="str">
        <f>Pvt_Map_1[[#This Row],[Kode Barang Win]]</f>
        <v>R1021103010010</v>
      </c>
    </row>
    <row r="239" spans="1:6">
      <c r="A239" s="129" t="s">
        <v>2120</v>
      </c>
      <c r="B239">
        <v>3046065</v>
      </c>
      <c r="C239" t="s">
        <v>186</v>
      </c>
      <c r="D239">
        <v>48</v>
      </c>
      <c r="F239" s="129" t="str">
        <f>Pvt_Map_1[[#This Row],[Kode Barang Win]]</f>
        <v>R1021103010010</v>
      </c>
    </row>
    <row r="240" spans="1:6">
      <c r="A240" s="129" t="s">
        <v>2120</v>
      </c>
      <c r="B240" t="s">
        <v>547</v>
      </c>
      <c r="C240" t="s">
        <v>186</v>
      </c>
      <c r="D240">
        <v>48</v>
      </c>
      <c r="F240" s="129" t="str">
        <f>Pvt_Map_1[[#This Row],[Kode Barang Win]]</f>
        <v>R1021103010010</v>
      </c>
    </row>
    <row r="241" spans="1:6">
      <c r="A241" s="129" t="s">
        <v>2120</v>
      </c>
      <c r="B241">
        <v>3031514</v>
      </c>
      <c r="C241" t="s">
        <v>186</v>
      </c>
      <c r="D241">
        <v>48</v>
      </c>
      <c r="F241" s="129" t="str">
        <f>Pvt_Map_1[[#This Row],[Kode Barang Win]]</f>
        <v>R1021103010010</v>
      </c>
    </row>
    <row r="242" spans="1:6">
      <c r="A242" s="129" t="s">
        <v>2120</v>
      </c>
      <c r="B242">
        <v>3040221</v>
      </c>
      <c r="C242" t="s">
        <v>186</v>
      </c>
      <c r="D242">
        <v>48</v>
      </c>
      <c r="F242" s="129" t="str">
        <f>Pvt_Map_1[[#This Row],[Kode Barang Win]]</f>
        <v>R1021103010010</v>
      </c>
    </row>
    <row r="243" spans="1:6">
      <c r="A243" s="129" t="s">
        <v>2120</v>
      </c>
      <c r="B243" t="s">
        <v>546</v>
      </c>
      <c r="C243" t="s">
        <v>186</v>
      </c>
      <c r="D243">
        <v>48</v>
      </c>
      <c r="F243" s="129" t="str">
        <f>Pvt_Map_1[[#This Row],[Kode Barang Win]]</f>
        <v>R1021103010010</v>
      </c>
    </row>
    <row r="244" spans="1:6">
      <c r="A244" s="129" t="s">
        <v>2120</v>
      </c>
      <c r="B244" t="s">
        <v>542</v>
      </c>
      <c r="C244" t="s">
        <v>186</v>
      </c>
      <c r="D244">
        <v>48</v>
      </c>
      <c r="F244" s="129" t="str">
        <f>Pvt_Map_1[[#This Row],[Kode Barang Win]]</f>
        <v>R1021103010010</v>
      </c>
    </row>
    <row r="245" spans="1:6">
      <c r="A245" s="129" t="s">
        <v>2120</v>
      </c>
      <c r="B245" t="s">
        <v>543</v>
      </c>
      <c r="C245" t="s">
        <v>186</v>
      </c>
      <c r="D245">
        <v>48</v>
      </c>
      <c r="F245" s="129" t="str">
        <f>Pvt_Map_1[[#This Row],[Kode Barang Win]]</f>
        <v>R1021103010010</v>
      </c>
    </row>
    <row r="246" spans="1:6">
      <c r="A246" s="129" t="s">
        <v>2120</v>
      </c>
      <c r="B246" t="s">
        <v>544</v>
      </c>
      <c r="C246" t="s">
        <v>186</v>
      </c>
      <c r="D246">
        <v>48</v>
      </c>
      <c r="F246" s="129" t="str">
        <f>Pvt_Map_1[[#This Row],[Kode Barang Win]]</f>
        <v>R1021103010010</v>
      </c>
    </row>
    <row r="247" spans="1:6">
      <c r="A247" s="129" t="s">
        <v>2120</v>
      </c>
      <c r="B247" t="s">
        <v>545</v>
      </c>
      <c r="C247" t="s">
        <v>186</v>
      </c>
      <c r="D247">
        <v>48</v>
      </c>
      <c r="F247" s="129" t="str">
        <f>Pvt_Map_1[[#This Row],[Kode Barang Win]]</f>
        <v>R1021103010010</v>
      </c>
    </row>
    <row r="248" spans="1:6">
      <c r="A248" s="129" t="s">
        <v>2120</v>
      </c>
      <c r="B248" t="s">
        <v>548</v>
      </c>
      <c r="C248" t="s">
        <v>186</v>
      </c>
      <c r="D248">
        <v>48</v>
      </c>
      <c r="F248" s="129" t="str">
        <f>Pvt_Map_1[[#This Row],[Kode Barang Win]]</f>
        <v>R1021103010010</v>
      </c>
    </row>
    <row r="249" spans="1:6">
      <c r="A249" s="129" t="s">
        <v>2121</v>
      </c>
      <c r="B249">
        <v>3300518</v>
      </c>
      <c r="C249" t="s">
        <v>186</v>
      </c>
      <c r="D249">
        <v>48</v>
      </c>
      <c r="F249" s="129" t="str">
        <f>Pvt_Map_1[[#This Row],[Kode Barang Win]]</f>
        <v>R1021102010010</v>
      </c>
    </row>
    <row r="250" spans="1:6">
      <c r="A250" s="129" t="s">
        <v>2121</v>
      </c>
      <c r="B250">
        <v>3327493</v>
      </c>
      <c r="C250" t="s">
        <v>186</v>
      </c>
      <c r="D250">
        <v>48</v>
      </c>
      <c r="F250" s="129" t="str">
        <f>Pvt_Map_1[[#This Row],[Kode Barang Win]]</f>
        <v>R1021102010010</v>
      </c>
    </row>
    <row r="251" spans="1:6">
      <c r="A251" s="129" t="s">
        <v>2122</v>
      </c>
      <c r="B251">
        <v>3341789</v>
      </c>
      <c r="C251" t="s">
        <v>186</v>
      </c>
      <c r="D251">
        <v>48</v>
      </c>
      <c r="F251" s="129" t="str">
        <f>Pvt_Map_1[[#This Row],[Kode Barang Win]]</f>
        <v>R1021105006010</v>
      </c>
    </row>
    <row r="252" spans="1:6">
      <c r="A252" s="129" t="s">
        <v>2122</v>
      </c>
      <c r="B252">
        <v>3341912</v>
      </c>
      <c r="C252" t="s">
        <v>186</v>
      </c>
      <c r="D252">
        <v>48</v>
      </c>
      <c r="F252" s="129" t="str">
        <f>Pvt_Map_1[[#This Row],[Kode Barang Win]]</f>
        <v>R1021105006010</v>
      </c>
    </row>
    <row r="253" spans="1:6">
      <c r="A253" s="129" t="s">
        <v>2123</v>
      </c>
      <c r="B253">
        <v>3205580</v>
      </c>
      <c r="C253" t="s">
        <v>186</v>
      </c>
      <c r="D253">
        <v>48</v>
      </c>
      <c r="F253" s="129" t="str">
        <f>Pvt_Map_1[[#This Row],[Kode Barang Win]]</f>
        <v>R1021103006510</v>
      </c>
    </row>
    <row r="254" spans="1:6">
      <c r="A254" s="129" t="s">
        <v>2123</v>
      </c>
      <c r="B254">
        <v>3170941</v>
      </c>
      <c r="C254" t="s">
        <v>186</v>
      </c>
      <c r="D254">
        <v>48</v>
      </c>
      <c r="F254" s="129" t="str">
        <f>Pvt_Map_1[[#This Row],[Kode Barang Win]]</f>
        <v>R1021103006510</v>
      </c>
    </row>
    <row r="255" spans="1:6">
      <c r="A255" s="129" t="s">
        <v>2123</v>
      </c>
      <c r="B255">
        <v>3060214</v>
      </c>
      <c r="C255" t="s">
        <v>186</v>
      </c>
      <c r="D255">
        <v>48</v>
      </c>
      <c r="F255" s="129" t="str">
        <f>Pvt_Map_1[[#This Row],[Kode Barang Win]]</f>
        <v>R1021103006510</v>
      </c>
    </row>
    <row r="256" spans="1:6">
      <c r="A256" s="129" t="s">
        <v>2123</v>
      </c>
      <c r="B256">
        <v>3087462</v>
      </c>
      <c r="C256" t="s">
        <v>186</v>
      </c>
      <c r="D256">
        <v>48</v>
      </c>
      <c r="F256" s="129" t="str">
        <f>Pvt_Map_1[[#This Row],[Kode Barang Win]]</f>
        <v>R1021103006510</v>
      </c>
    </row>
    <row r="257" spans="1:6">
      <c r="A257" s="129" t="s">
        <v>2123</v>
      </c>
      <c r="B257" t="s">
        <v>541</v>
      </c>
      <c r="C257" t="s">
        <v>186</v>
      </c>
      <c r="D257">
        <v>48</v>
      </c>
      <c r="F257" s="129" t="str">
        <f>Pvt_Map_1[[#This Row],[Kode Barang Win]]</f>
        <v>R1021103006510</v>
      </c>
    </row>
    <row r="258" spans="1:6">
      <c r="A258" s="129" t="s">
        <v>2123</v>
      </c>
      <c r="B258">
        <v>3031522</v>
      </c>
      <c r="C258" t="s">
        <v>186</v>
      </c>
      <c r="D258">
        <v>48</v>
      </c>
      <c r="F258" s="129" t="str">
        <f>Pvt_Map_1[[#This Row],[Kode Barang Win]]</f>
        <v>R1021103006510</v>
      </c>
    </row>
    <row r="259" spans="1:6">
      <c r="A259" s="129" t="s">
        <v>2123</v>
      </c>
      <c r="B259" t="s">
        <v>540</v>
      </c>
      <c r="C259" t="s">
        <v>186</v>
      </c>
      <c r="D259">
        <v>48</v>
      </c>
      <c r="F259" s="129" t="str">
        <f>Pvt_Map_1[[#This Row],[Kode Barang Win]]</f>
        <v>R1021103006510</v>
      </c>
    </row>
    <row r="260" spans="1:6">
      <c r="A260" s="129" t="s">
        <v>2123</v>
      </c>
      <c r="B260" t="s">
        <v>537</v>
      </c>
      <c r="C260" t="s">
        <v>186</v>
      </c>
      <c r="D260">
        <v>48</v>
      </c>
      <c r="F260" s="129" t="str">
        <f>Pvt_Map_1[[#This Row],[Kode Barang Win]]</f>
        <v>R1021103006510</v>
      </c>
    </row>
    <row r="261" spans="1:6">
      <c r="A261" s="129" t="s">
        <v>2123</v>
      </c>
      <c r="B261" t="s">
        <v>538</v>
      </c>
      <c r="C261" t="s">
        <v>186</v>
      </c>
      <c r="D261">
        <v>48</v>
      </c>
      <c r="F261" s="129" t="str">
        <f>Pvt_Map_1[[#This Row],[Kode Barang Win]]</f>
        <v>R1021103006510</v>
      </c>
    </row>
    <row r="262" spans="1:6">
      <c r="A262" s="129" t="s">
        <v>2123</v>
      </c>
      <c r="B262" t="s">
        <v>539</v>
      </c>
      <c r="C262" t="s">
        <v>186</v>
      </c>
      <c r="D262">
        <v>48</v>
      </c>
      <c r="F262" s="129" t="str">
        <f>Pvt_Map_1[[#This Row],[Kode Barang Win]]</f>
        <v>R1021103006510</v>
      </c>
    </row>
    <row r="263" spans="1:6">
      <c r="A263" s="129" t="s">
        <v>2124</v>
      </c>
      <c r="B263">
        <v>3205578</v>
      </c>
      <c r="C263" t="s">
        <v>186</v>
      </c>
      <c r="D263">
        <v>48</v>
      </c>
      <c r="E263">
        <v>1</v>
      </c>
      <c r="F263" s="129" t="str">
        <f>Pvt_Map_1[[#This Row],[Kode Barang Win]]</f>
        <v>R1021101006510</v>
      </c>
    </row>
    <row r="264" spans="1:6">
      <c r="A264" s="129" t="s">
        <v>2124</v>
      </c>
      <c r="B264">
        <v>3171290</v>
      </c>
      <c r="C264" t="s">
        <v>186</v>
      </c>
      <c r="D264">
        <v>48</v>
      </c>
      <c r="E264">
        <v>2</v>
      </c>
      <c r="F264" s="129" t="str">
        <f>Pvt_Map_1[[#This Row],[Kode Barang Win]]</f>
        <v>R1021101006510</v>
      </c>
    </row>
    <row r="265" spans="1:6">
      <c r="A265" s="129" t="s">
        <v>2124</v>
      </c>
      <c r="B265">
        <v>3166920</v>
      </c>
      <c r="C265" t="s">
        <v>186</v>
      </c>
      <c r="D265">
        <v>48</v>
      </c>
      <c r="E265">
        <v>3</v>
      </c>
      <c r="F265" s="129" t="str">
        <f>Pvt_Map_1[[#This Row],[Kode Barang Win]]</f>
        <v>R1021101006510</v>
      </c>
    </row>
    <row r="266" spans="1:6">
      <c r="A266" s="129" t="s">
        <v>2124</v>
      </c>
      <c r="B266">
        <v>3060315</v>
      </c>
      <c r="C266" t="s">
        <v>186</v>
      </c>
      <c r="D266">
        <v>48</v>
      </c>
      <c r="E266">
        <v>4</v>
      </c>
      <c r="F266" s="129" t="str">
        <f>Pvt_Map_1[[#This Row],[Kode Barang Win]]</f>
        <v>R1021101006510</v>
      </c>
    </row>
    <row r="267" spans="1:6">
      <c r="A267" s="129" t="s">
        <v>2124</v>
      </c>
      <c r="B267">
        <v>3087442</v>
      </c>
      <c r="C267" t="s">
        <v>186</v>
      </c>
      <c r="D267">
        <v>48</v>
      </c>
      <c r="E267">
        <v>5</v>
      </c>
      <c r="F267" s="129" t="str">
        <f>Pvt_Map_1[[#This Row],[Kode Barang Win]]</f>
        <v>R1021101006510</v>
      </c>
    </row>
    <row r="268" spans="1:6">
      <c r="A268" s="129" t="s">
        <v>2124</v>
      </c>
      <c r="B268">
        <v>3031521</v>
      </c>
      <c r="C268" t="s">
        <v>186</v>
      </c>
      <c r="D268">
        <v>48</v>
      </c>
      <c r="E268">
        <v>6</v>
      </c>
      <c r="F268" s="129" t="str">
        <f>Pvt_Map_1[[#This Row],[Kode Barang Win]]</f>
        <v>R1021101006510</v>
      </c>
    </row>
    <row r="269" spans="1:6">
      <c r="A269" s="129" t="s">
        <v>2124</v>
      </c>
      <c r="B269" t="s">
        <v>553</v>
      </c>
      <c r="C269" t="s">
        <v>186</v>
      </c>
      <c r="D269">
        <v>48</v>
      </c>
      <c r="E269">
        <v>7</v>
      </c>
      <c r="F269" s="129" t="str">
        <f>Pvt_Map_1[[#This Row],[Kode Barang Win]]</f>
        <v>R1021101006510</v>
      </c>
    </row>
    <row r="270" spans="1:6">
      <c r="A270" s="129" t="s">
        <v>2124</v>
      </c>
      <c r="B270" t="s">
        <v>552</v>
      </c>
      <c r="C270" t="s">
        <v>186</v>
      </c>
      <c r="D270">
        <v>48</v>
      </c>
      <c r="E270">
        <v>8</v>
      </c>
      <c r="F270" s="129" t="str">
        <f>Pvt_Map_1[[#This Row],[Kode Barang Win]]</f>
        <v>R1021101006510</v>
      </c>
    </row>
    <row r="271" spans="1:6">
      <c r="A271" s="129" t="s">
        <v>2124</v>
      </c>
      <c r="B271" t="s">
        <v>549</v>
      </c>
      <c r="C271" t="s">
        <v>186</v>
      </c>
      <c r="D271">
        <v>48</v>
      </c>
      <c r="E271">
        <v>9</v>
      </c>
      <c r="F271" s="129" t="str">
        <f>Pvt_Map_1[[#This Row],[Kode Barang Win]]</f>
        <v>R1021101006510</v>
      </c>
    </row>
    <row r="272" spans="1:6">
      <c r="A272" s="129" t="s">
        <v>2124</v>
      </c>
      <c r="B272" t="s">
        <v>550</v>
      </c>
      <c r="C272" t="s">
        <v>186</v>
      </c>
      <c r="D272">
        <v>48</v>
      </c>
      <c r="E272">
        <v>10</v>
      </c>
      <c r="F272" s="129" t="str">
        <f>Pvt_Map_1[[#This Row],[Kode Barang Win]]</f>
        <v>R1021101006510</v>
      </c>
    </row>
    <row r="273" spans="1:6">
      <c r="A273" s="129" t="s">
        <v>2124</v>
      </c>
      <c r="B273" t="s">
        <v>551</v>
      </c>
      <c r="C273" t="s">
        <v>186</v>
      </c>
      <c r="D273">
        <v>48</v>
      </c>
      <c r="E273">
        <v>11</v>
      </c>
      <c r="F273" s="129" t="str">
        <f>Pvt_Map_1[[#This Row],[Kode Barang Win]]</f>
        <v>R1021101006510</v>
      </c>
    </row>
    <row r="274" spans="1:6">
      <c r="A274" s="129" t="s">
        <v>2125</v>
      </c>
      <c r="B274">
        <v>3239837</v>
      </c>
      <c r="C274" t="s">
        <v>386</v>
      </c>
      <c r="D274">
        <v>24</v>
      </c>
      <c r="F274" s="129" t="str">
        <f>Pvt_Map_1[[#This Row],[Kode Barang Win]]</f>
        <v>R1071001015010</v>
      </c>
    </row>
    <row r="275" spans="1:6">
      <c r="A275" s="129" t="s">
        <v>2125</v>
      </c>
      <c r="B275">
        <v>3085682</v>
      </c>
      <c r="C275" t="s">
        <v>386</v>
      </c>
      <c r="D275">
        <v>24</v>
      </c>
      <c r="F275" s="129" t="str">
        <f>Pvt_Map_1[[#This Row],[Kode Barang Win]]</f>
        <v>R1071001015010</v>
      </c>
    </row>
    <row r="276" spans="1:6">
      <c r="A276" s="129" t="s">
        <v>2125</v>
      </c>
      <c r="B276">
        <v>8056155</v>
      </c>
      <c r="C276" t="s">
        <v>386</v>
      </c>
      <c r="D276">
        <v>24</v>
      </c>
      <c r="F276" s="129" t="str">
        <f>Pvt_Map_1[[#This Row],[Kode Barang Win]]</f>
        <v>R1071001015010</v>
      </c>
    </row>
    <row r="277" spans="1:6">
      <c r="A277" s="129" t="s">
        <v>2125</v>
      </c>
      <c r="B277" t="s">
        <v>402</v>
      </c>
      <c r="C277" t="s">
        <v>386</v>
      </c>
      <c r="D277">
        <v>24</v>
      </c>
      <c r="F277" s="129" t="str">
        <f>Pvt_Map_1[[#This Row],[Kode Barang Win]]</f>
        <v>R1071001015010</v>
      </c>
    </row>
    <row r="278" spans="1:6">
      <c r="A278" s="129" t="s">
        <v>2125</v>
      </c>
      <c r="B278">
        <v>3120761</v>
      </c>
      <c r="C278" t="s">
        <v>386</v>
      </c>
      <c r="D278">
        <v>24</v>
      </c>
      <c r="F278" s="129" t="str">
        <f>Pvt_Map_1[[#This Row],[Kode Barang Win]]</f>
        <v>R1071001015010</v>
      </c>
    </row>
    <row r="279" spans="1:6">
      <c r="A279" s="129" t="s">
        <v>2125</v>
      </c>
      <c r="B279">
        <v>3046369</v>
      </c>
      <c r="C279" t="s">
        <v>386</v>
      </c>
      <c r="D279">
        <v>24</v>
      </c>
      <c r="F279" s="129" t="str">
        <f>Pvt_Map_1[[#This Row],[Kode Barang Win]]</f>
        <v>R1071001015010</v>
      </c>
    </row>
    <row r="280" spans="1:6">
      <c r="A280" s="129" t="s">
        <v>2126</v>
      </c>
      <c r="B280">
        <v>3171311</v>
      </c>
      <c r="C280" t="s">
        <v>388</v>
      </c>
      <c r="D280">
        <v>24</v>
      </c>
      <c r="F280" s="129" t="str">
        <f>Pvt_Map_1[[#This Row],[Kode Barang Win]]</f>
        <v>R1032006020010</v>
      </c>
    </row>
    <row r="281" spans="1:6">
      <c r="A281" s="129" t="s">
        <v>2126</v>
      </c>
      <c r="B281">
        <v>3284568</v>
      </c>
      <c r="C281" t="s">
        <v>388</v>
      </c>
      <c r="D281">
        <v>24</v>
      </c>
      <c r="F281" s="129" t="str">
        <f>Pvt_Map_1[[#This Row],[Kode Barang Win]]</f>
        <v>R1032006020010</v>
      </c>
    </row>
    <row r="282" spans="1:6">
      <c r="A282" s="129" t="s">
        <v>2126</v>
      </c>
      <c r="B282">
        <v>3135092</v>
      </c>
      <c r="C282" t="s">
        <v>388</v>
      </c>
      <c r="D282">
        <v>24</v>
      </c>
      <c r="F282" s="129" t="str">
        <f>Pvt_Map_1[[#This Row],[Kode Barang Win]]</f>
        <v>R1032006020010</v>
      </c>
    </row>
    <row r="283" spans="1:6">
      <c r="A283" s="129" t="s">
        <v>2126</v>
      </c>
      <c r="B283">
        <v>3182014</v>
      </c>
      <c r="C283" t="s">
        <v>388</v>
      </c>
      <c r="D283">
        <v>24</v>
      </c>
      <c r="F283" s="129" t="str">
        <f>Pvt_Map_1[[#This Row],[Kode Barang Win]]</f>
        <v>R1032006020010</v>
      </c>
    </row>
    <row r="284" spans="1:6">
      <c r="A284" s="129" t="s">
        <v>2126</v>
      </c>
      <c r="B284" t="s">
        <v>577</v>
      </c>
      <c r="C284" t="s">
        <v>388</v>
      </c>
      <c r="D284">
        <v>24</v>
      </c>
      <c r="F284" s="129" t="str">
        <f>Pvt_Map_1[[#This Row],[Kode Barang Win]]</f>
        <v>R1032006020010</v>
      </c>
    </row>
    <row r="285" spans="1:6">
      <c r="A285" s="129" t="s">
        <v>2126</v>
      </c>
      <c r="B285" t="s">
        <v>579</v>
      </c>
      <c r="C285" t="s">
        <v>388</v>
      </c>
      <c r="D285">
        <v>24</v>
      </c>
      <c r="F285" s="129" t="str">
        <f>Pvt_Map_1[[#This Row],[Kode Barang Win]]</f>
        <v>R1032006020010</v>
      </c>
    </row>
    <row r="286" spans="1:6">
      <c r="A286" s="129" t="s">
        <v>2126</v>
      </c>
      <c r="B286" t="s">
        <v>578</v>
      </c>
      <c r="C286" t="s">
        <v>388</v>
      </c>
      <c r="D286">
        <v>24</v>
      </c>
      <c r="F286" s="129" t="str">
        <f>Pvt_Map_1[[#This Row],[Kode Barang Win]]</f>
        <v>R1032006020010</v>
      </c>
    </row>
    <row r="287" spans="1:6">
      <c r="A287" s="129" t="s">
        <v>2127</v>
      </c>
      <c r="B287">
        <v>3054868</v>
      </c>
      <c r="C287" t="s">
        <v>186</v>
      </c>
      <c r="D287">
        <v>40</v>
      </c>
      <c r="F287" s="129" t="str">
        <f>Pvt_Map_1[[#This Row],[Kode Barang Win]]</f>
        <v>R1027102001010</v>
      </c>
    </row>
    <row r="288" spans="1:6">
      <c r="A288" s="129" t="s">
        <v>2127</v>
      </c>
      <c r="B288" t="s">
        <v>408</v>
      </c>
      <c r="C288" t="s">
        <v>186</v>
      </c>
      <c r="D288">
        <v>40</v>
      </c>
      <c r="F288" s="129" t="str">
        <f>Pvt_Map_1[[#This Row],[Kode Barang Win]]</f>
        <v>R1027102001010</v>
      </c>
    </row>
    <row r="289" spans="1:6">
      <c r="A289" s="129" t="s">
        <v>2127</v>
      </c>
      <c r="B289">
        <v>3197890</v>
      </c>
      <c r="C289" t="s">
        <v>186</v>
      </c>
      <c r="D289">
        <v>40</v>
      </c>
      <c r="F289" s="129" t="str">
        <f>Pvt_Map_1[[#This Row],[Kode Barang Win]]</f>
        <v>R1027102001010</v>
      </c>
    </row>
    <row r="290" spans="1:6">
      <c r="A290" s="129" t="s">
        <v>2127</v>
      </c>
      <c r="B290">
        <v>8024116</v>
      </c>
      <c r="C290" t="s">
        <v>186</v>
      </c>
      <c r="D290">
        <v>40</v>
      </c>
      <c r="F290" s="129" t="str">
        <f>Pvt_Map_1[[#This Row],[Kode Barang Win]]</f>
        <v>R1027102001010</v>
      </c>
    </row>
    <row r="291" spans="1:6">
      <c r="A291" s="129" t="s">
        <v>2127</v>
      </c>
      <c r="B291" t="s">
        <v>406</v>
      </c>
      <c r="C291" t="s">
        <v>186</v>
      </c>
      <c r="D291">
        <v>40</v>
      </c>
      <c r="F291" s="129" t="str">
        <f>Pvt_Map_1[[#This Row],[Kode Barang Win]]</f>
        <v>R1027102001010</v>
      </c>
    </row>
    <row r="292" spans="1:6">
      <c r="A292" s="129" t="s">
        <v>2127</v>
      </c>
      <c r="B292" t="s">
        <v>407</v>
      </c>
      <c r="C292" t="s">
        <v>186</v>
      </c>
      <c r="D292">
        <v>40</v>
      </c>
      <c r="F292" s="129" t="str">
        <f>Pvt_Map_1[[#This Row],[Kode Barang Win]]</f>
        <v>R1027102001010</v>
      </c>
    </row>
    <row r="293" spans="1:6">
      <c r="A293" s="129" t="s">
        <v>2127</v>
      </c>
      <c r="B293">
        <v>8177647</v>
      </c>
      <c r="C293" t="s">
        <v>186</v>
      </c>
      <c r="D293">
        <v>40</v>
      </c>
      <c r="F293" s="129" t="str">
        <f>Pvt_Map_1[[#This Row],[Kode Barang Win]]</f>
        <v>R1027102001010</v>
      </c>
    </row>
    <row r="294" spans="1:6">
      <c r="A294" s="129" t="s">
        <v>2128</v>
      </c>
      <c r="B294">
        <v>3054867</v>
      </c>
      <c r="C294" t="s">
        <v>186</v>
      </c>
      <c r="D294">
        <v>40</v>
      </c>
      <c r="F294" s="129" t="str">
        <f>Pvt_Map_1[[#This Row],[Kode Barang Win]]</f>
        <v>R1027101001010</v>
      </c>
    </row>
    <row r="295" spans="1:6">
      <c r="A295" s="129" t="s">
        <v>2129</v>
      </c>
      <c r="B295">
        <v>3212637</v>
      </c>
      <c r="C295" t="s">
        <v>388</v>
      </c>
      <c r="D295">
        <v>48</v>
      </c>
      <c r="F295" s="129" t="str">
        <f>Pvt_Map_1[[#This Row],[Kode Barang Win]]</f>
        <v>R1041000004510</v>
      </c>
    </row>
    <row r="296" spans="1:6">
      <c r="A296" s="129" t="s">
        <v>2129</v>
      </c>
      <c r="B296">
        <v>3181092</v>
      </c>
      <c r="C296" t="s">
        <v>388</v>
      </c>
      <c r="D296">
        <v>48</v>
      </c>
      <c r="F296" s="129" t="str">
        <f>Pvt_Map_1[[#This Row],[Kode Barang Win]]</f>
        <v>R1041000004510</v>
      </c>
    </row>
    <row r="297" spans="1:6">
      <c r="A297" s="129" t="s">
        <v>2129</v>
      </c>
      <c r="B297" t="s">
        <v>560</v>
      </c>
      <c r="C297" t="s">
        <v>388</v>
      </c>
      <c r="D297">
        <v>48</v>
      </c>
      <c r="F297" s="129" t="str">
        <f>Pvt_Map_1[[#This Row],[Kode Barang Win]]</f>
        <v>R1041000004510</v>
      </c>
    </row>
    <row r="298" spans="1:6">
      <c r="A298" s="129" t="s">
        <v>2130</v>
      </c>
      <c r="B298">
        <v>3288419</v>
      </c>
      <c r="C298" t="s">
        <v>186</v>
      </c>
      <c r="D298">
        <v>12</v>
      </c>
      <c r="F298" s="129" t="str">
        <f>Pvt_Map_1[[#This Row],[Kode Barang Win]]</f>
        <v>R1061101000010</v>
      </c>
    </row>
    <row r="299" spans="1:6">
      <c r="A299" s="129" t="s">
        <v>2131</v>
      </c>
      <c r="B299">
        <v>3035934</v>
      </c>
      <c r="C299" t="s">
        <v>386</v>
      </c>
      <c r="D299">
        <v>12</v>
      </c>
      <c r="F299" s="129" t="str">
        <f>Pvt_Map_1[[#This Row],[Kode Barang Win]]</f>
        <v>R1023003070010</v>
      </c>
    </row>
    <row r="300" spans="1:6">
      <c r="A300" s="129" t="s">
        <v>2131</v>
      </c>
      <c r="B300">
        <v>3341564</v>
      </c>
      <c r="C300" t="s">
        <v>386</v>
      </c>
      <c r="D300">
        <v>12</v>
      </c>
      <c r="F300" s="129" t="str">
        <f>Pvt_Map_1[[#This Row],[Kode Barang Win]]</f>
        <v>R1023003070010</v>
      </c>
    </row>
    <row r="301" spans="1:6">
      <c r="A301" s="129" t="s">
        <v>2132</v>
      </c>
      <c r="B301">
        <v>3035932</v>
      </c>
      <c r="C301" t="s">
        <v>386</v>
      </c>
      <c r="D301">
        <v>12</v>
      </c>
      <c r="F301" s="129" t="str">
        <f>Pvt_Map_1[[#This Row],[Kode Barang Win]]</f>
        <v>R1023002070010</v>
      </c>
    </row>
    <row r="302" spans="1:6">
      <c r="A302" s="129" t="s">
        <v>2132</v>
      </c>
      <c r="B302">
        <v>3341576</v>
      </c>
      <c r="C302" t="s">
        <v>386</v>
      </c>
      <c r="D302">
        <v>12</v>
      </c>
      <c r="F302" s="129" t="str">
        <f>Pvt_Map_1[[#This Row],[Kode Barang Win]]</f>
        <v>R1023002070010</v>
      </c>
    </row>
    <row r="303" spans="1:6">
      <c r="A303" s="129" t="s">
        <v>2133</v>
      </c>
      <c r="B303">
        <v>3035935</v>
      </c>
      <c r="C303" t="s">
        <v>386</v>
      </c>
      <c r="D303">
        <v>12</v>
      </c>
      <c r="F303" s="129" t="str">
        <f>Pvt_Map_1[[#This Row],[Kode Barang Win]]</f>
        <v>R1023001070010</v>
      </c>
    </row>
    <row r="304" spans="1:6">
      <c r="A304" s="129" t="s">
        <v>2133</v>
      </c>
      <c r="B304">
        <v>3341577</v>
      </c>
      <c r="C304" t="s">
        <v>386</v>
      </c>
      <c r="D304">
        <v>12</v>
      </c>
      <c r="F304" s="129" t="str">
        <f>Pvt_Map_1[[#This Row],[Kode Barang Win]]</f>
        <v>R1023001070010</v>
      </c>
    </row>
    <row r="305" spans="1:6">
      <c r="A305" s="129" t="s">
        <v>2134</v>
      </c>
      <c r="B305">
        <v>3084198</v>
      </c>
      <c r="C305" t="s">
        <v>386</v>
      </c>
      <c r="D305">
        <v>24</v>
      </c>
      <c r="F305" s="129" t="str">
        <f>Pvt_Map_1[[#This Row],[Kode Barang Win]]</f>
        <v>R1071001025010</v>
      </c>
    </row>
    <row r="306" spans="1:6">
      <c r="A306" s="129" t="s">
        <v>2134</v>
      </c>
      <c r="B306">
        <v>3239838</v>
      </c>
      <c r="C306" t="s">
        <v>386</v>
      </c>
      <c r="D306">
        <v>24</v>
      </c>
      <c r="F306" s="129" t="str">
        <f>Pvt_Map_1[[#This Row],[Kode Barang Win]]</f>
        <v>R1071001025010</v>
      </c>
    </row>
    <row r="307" spans="1:6">
      <c r="A307" s="129" t="s">
        <v>2134</v>
      </c>
      <c r="B307">
        <v>3120768</v>
      </c>
      <c r="C307" t="s">
        <v>386</v>
      </c>
      <c r="D307">
        <v>24</v>
      </c>
      <c r="F307" s="129" t="str">
        <f>Pvt_Map_1[[#This Row],[Kode Barang Win]]</f>
        <v>R1071001025010</v>
      </c>
    </row>
    <row r="308" spans="1:6">
      <c r="A308" s="129" t="s">
        <v>2135</v>
      </c>
      <c r="B308">
        <v>3038923</v>
      </c>
      <c r="C308" t="s">
        <v>186</v>
      </c>
      <c r="D308">
        <v>576</v>
      </c>
      <c r="F308" s="129" t="str">
        <f>Pvt_Map_1[[#This Row],[Kode Barang Win]]</f>
        <v>R1051007000010</v>
      </c>
    </row>
    <row r="309" spans="1:6">
      <c r="A309" s="129" t="s">
        <v>2136</v>
      </c>
      <c r="B309">
        <v>3038922</v>
      </c>
      <c r="C309" t="s">
        <v>186</v>
      </c>
      <c r="D309">
        <v>576</v>
      </c>
      <c r="F309" s="129" t="str">
        <f>Pvt_Map_1[[#This Row],[Kode Barang Win]]</f>
        <v>R1051005000010</v>
      </c>
    </row>
    <row r="310" spans="1:6">
      <c r="A310" s="129" t="s">
        <v>2137</v>
      </c>
      <c r="B310">
        <v>3038921</v>
      </c>
      <c r="C310" t="s">
        <v>186</v>
      </c>
      <c r="D310">
        <v>576</v>
      </c>
      <c r="F310" s="129" t="str">
        <f>Pvt_Map_1[[#This Row],[Kode Barang Win]]</f>
        <v>R1051004000010</v>
      </c>
    </row>
    <row r="311" spans="1:6">
      <c r="A311" s="129" t="s">
        <v>2138</v>
      </c>
      <c r="B311">
        <v>3065116</v>
      </c>
      <c r="C311" t="s">
        <v>186</v>
      </c>
      <c r="D311">
        <v>576</v>
      </c>
      <c r="F311" s="129" t="str">
        <f>Pvt_Map_1[[#This Row],[Kode Barang Win]]</f>
        <v>R1051003000010</v>
      </c>
    </row>
    <row r="312" spans="1:6">
      <c r="A312" s="129" t="s">
        <v>2139</v>
      </c>
      <c r="B312">
        <v>3038920</v>
      </c>
      <c r="C312" t="s">
        <v>186</v>
      </c>
      <c r="D312">
        <v>576</v>
      </c>
      <c r="F312" s="129" t="str">
        <f>Pvt_Map_1[[#This Row],[Kode Barang Win]]</f>
        <v>R1051001000010</v>
      </c>
    </row>
    <row r="313" spans="1:6">
      <c r="A313" s="129" t="s">
        <v>2140</v>
      </c>
      <c r="B313">
        <v>3038924</v>
      </c>
      <c r="C313" t="s">
        <v>186</v>
      </c>
      <c r="D313">
        <v>576</v>
      </c>
      <c r="F313" s="129" t="str">
        <f>Pvt_Map_1[[#This Row],[Kode Barang Win]]</f>
        <v>R1051006000010</v>
      </c>
    </row>
    <row r="314" spans="1:6">
      <c r="A314" s="129" t="s">
        <v>2141</v>
      </c>
      <c r="B314">
        <v>3211226</v>
      </c>
      <c r="C314" t="s">
        <v>388</v>
      </c>
      <c r="D314">
        <v>48</v>
      </c>
      <c r="F314" s="129" t="str">
        <f>Pvt_Map_1[[#This Row],[Kode Barang Win]]</f>
        <v>R1024001005010</v>
      </c>
    </row>
    <row r="315" spans="1:6">
      <c r="A315" s="129" t="s">
        <v>2142</v>
      </c>
      <c r="B315">
        <v>3182542</v>
      </c>
      <c r="C315" t="s">
        <v>386</v>
      </c>
      <c r="D315">
        <v>24</v>
      </c>
      <c r="F315" s="129" t="str">
        <f>Pvt_Map_1[[#This Row],[Kode Barang Win]]</f>
        <v>R1025004020010</v>
      </c>
    </row>
    <row r="316" spans="1:6">
      <c r="A316" s="129" t="s">
        <v>2142</v>
      </c>
      <c r="B316">
        <v>3087315</v>
      </c>
      <c r="C316" t="s">
        <v>386</v>
      </c>
      <c r="D316">
        <v>24</v>
      </c>
      <c r="F316" s="129" t="str">
        <f>Pvt_Map_1[[#This Row],[Kode Barang Win]]</f>
        <v>R1025004020010</v>
      </c>
    </row>
    <row r="317" spans="1:6">
      <c r="A317" s="129" t="s">
        <v>2142</v>
      </c>
      <c r="B317">
        <v>3169695</v>
      </c>
      <c r="C317" t="s">
        <v>386</v>
      </c>
      <c r="D317">
        <v>24</v>
      </c>
      <c r="F317" s="129" t="str">
        <f>Pvt_Map_1[[#This Row],[Kode Barang Win]]</f>
        <v>R1025004020010</v>
      </c>
    </row>
    <row r="318" spans="1:6">
      <c r="A318" s="129" t="s">
        <v>2142</v>
      </c>
      <c r="B318" t="s">
        <v>564</v>
      </c>
      <c r="C318" t="s">
        <v>386</v>
      </c>
      <c r="D318">
        <v>24</v>
      </c>
      <c r="F318" s="129" t="str">
        <f>Pvt_Map_1[[#This Row],[Kode Barang Win]]</f>
        <v>R1025004020010</v>
      </c>
    </row>
    <row r="319" spans="1:6">
      <c r="A319" s="129" t="s">
        <v>2142</v>
      </c>
      <c r="B319">
        <v>3034113</v>
      </c>
      <c r="C319" t="s">
        <v>386</v>
      </c>
      <c r="D319">
        <v>24</v>
      </c>
      <c r="F319" s="129" t="str">
        <f>Pvt_Map_1[[#This Row],[Kode Barang Win]]</f>
        <v>R1025004020010</v>
      </c>
    </row>
    <row r="320" spans="1:6">
      <c r="A320" s="129" t="s">
        <v>2143</v>
      </c>
      <c r="B320">
        <v>3182540</v>
      </c>
      <c r="C320" t="s">
        <v>386</v>
      </c>
      <c r="D320">
        <v>24</v>
      </c>
      <c r="F320" s="129" t="str">
        <f>Pvt_Map_1[[#This Row],[Kode Barang Win]]</f>
        <v>R1025003020010</v>
      </c>
    </row>
    <row r="321" spans="1:6">
      <c r="A321" s="129" t="s">
        <v>2143</v>
      </c>
      <c r="B321">
        <v>3087321</v>
      </c>
      <c r="C321" t="s">
        <v>386</v>
      </c>
      <c r="D321">
        <v>24</v>
      </c>
      <c r="F321" s="129" t="str">
        <f>Pvt_Map_1[[#This Row],[Kode Barang Win]]</f>
        <v>R1025003020010</v>
      </c>
    </row>
    <row r="322" spans="1:6">
      <c r="A322" s="129" t="s">
        <v>2143</v>
      </c>
      <c r="B322">
        <v>3034094</v>
      </c>
      <c r="C322" t="s">
        <v>386</v>
      </c>
      <c r="D322">
        <v>24</v>
      </c>
      <c r="F322" s="129" t="str">
        <f>Pvt_Map_1[[#This Row],[Kode Barang Win]]</f>
        <v>R1025003020010</v>
      </c>
    </row>
    <row r="323" spans="1:6">
      <c r="A323" s="129" t="s">
        <v>2143</v>
      </c>
      <c r="B323" t="s">
        <v>569</v>
      </c>
      <c r="C323" t="s">
        <v>386</v>
      </c>
      <c r="D323">
        <v>24</v>
      </c>
      <c r="F323" s="129" t="str">
        <f>Pvt_Map_1[[#This Row],[Kode Barang Win]]</f>
        <v>R1025003020010</v>
      </c>
    </row>
    <row r="324" spans="1:6">
      <c r="A324" s="129" t="s">
        <v>2144</v>
      </c>
      <c r="B324">
        <v>3034193</v>
      </c>
      <c r="C324" t="s">
        <v>386</v>
      </c>
      <c r="D324">
        <v>24</v>
      </c>
      <c r="F324" s="129" t="str">
        <f>Pvt_Map_1[[#This Row],[Kode Barang Win]]</f>
        <v>R1025002020010</v>
      </c>
    </row>
    <row r="325" spans="1:6">
      <c r="A325" s="129" t="s">
        <v>2144</v>
      </c>
      <c r="B325">
        <v>3087304</v>
      </c>
      <c r="C325" t="s">
        <v>386</v>
      </c>
      <c r="D325">
        <v>24</v>
      </c>
      <c r="F325" s="129" t="str">
        <f>Pvt_Map_1[[#This Row],[Kode Barang Win]]</f>
        <v>R1025002020010</v>
      </c>
    </row>
    <row r="326" spans="1:6">
      <c r="A326" s="129" t="s">
        <v>2144</v>
      </c>
      <c r="B326" t="s">
        <v>571</v>
      </c>
      <c r="C326" t="s">
        <v>386</v>
      </c>
      <c r="D326">
        <v>24</v>
      </c>
      <c r="F326" s="129" t="str">
        <f>Pvt_Map_1[[#This Row],[Kode Barang Win]]</f>
        <v>R1025002020010</v>
      </c>
    </row>
    <row r="327" spans="1:6">
      <c r="A327" s="129" t="s">
        <v>2145</v>
      </c>
      <c r="B327">
        <v>3034096</v>
      </c>
      <c r="C327" t="s">
        <v>386</v>
      </c>
      <c r="D327">
        <v>24</v>
      </c>
      <c r="F327" s="129" t="str">
        <f>Pvt_Map_1[[#This Row],[Kode Barang Win]]</f>
        <v>R1025001020010</v>
      </c>
    </row>
    <row r="328" spans="1:6">
      <c r="A328" s="129" t="s">
        <v>2145</v>
      </c>
      <c r="B328">
        <v>3087300</v>
      </c>
      <c r="C328" t="s">
        <v>386</v>
      </c>
      <c r="D328">
        <v>24</v>
      </c>
      <c r="F328" s="129" t="str">
        <f>Pvt_Map_1[[#This Row],[Kode Barang Win]]</f>
        <v>R1025001020010</v>
      </c>
    </row>
    <row r="329" spans="1:6">
      <c r="A329" s="129" t="s">
        <v>2145</v>
      </c>
      <c r="B329" t="s">
        <v>572</v>
      </c>
      <c r="C329" t="s">
        <v>386</v>
      </c>
      <c r="D329">
        <v>24</v>
      </c>
      <c r="F329" s="129" t="str">
        <f>Pvt_Map_1[[#This Row],[Kode Barang Win]]</f>
        <v>R1025001020010</v>
      </c>
    </row>
    <row r="330" spans="1:6">
      <c r="A330" s="129" t="s">
        <v>2145</v>
      </c>
      <c r="B330" t="s">
        <v>573</v>
      </c>
      <c r="C330" t="s">
        <v>386</v>
      </c>
      <c r="D330">
        <v>24</v>
      </c>
      <c r="F330" s="129" t="str">
        <f>Pvt_Map_1[[#This Row],[Kode Barang Win]]</f>
        <v>R1025001020010</v>
      </c>
    </row>
    <row r="331" spans="1:6">
      <c r="A331" s="129" t="s">
        <v>2145</v>
      </c>
      <c r="B331">
        <v>3036427</v>
      </c>
      <c r="C331" t="s">
        <v>386</v>
      </c>
      <c r="D331">
        <v>24</v>
      </c>
      <c r="F331" s="129" t="str">
        <f>Pvt_Map_1[[#This Row],[Kode Barang Win]]</f>
        <v>R1025001020010</v>
      </c>
    </row>
    <row r="332" spans="1:6">
      <c r="A332" s="129" t="s">
        <v>2146</v>
      </c>
      <c r="B332">
        <v>3036426</v>
      </c>
      <c r="C332" t="s">
        <v>386</v>
      </c>
      <c r="D332">
        <v>24</v>
      </c>
      <c r="F332" s="129" t="str">
        <f>Pvt_Map_1[[#This Row],[Kode Barang Win]]</f>
        <v>R1025003020011</v>
      </c>
    </row>
    <row r="333" spans="1:6">
      <c r="A333" s="129" t="s">
        <v>2146</v>
      </c>
      <c r="B333" t="s">
        <v>570</v>
      </c>
      <c r="C333" t="s">
        <v>386</v>
      </c>
      <c r="D333">
        <v>24</v>
      </c>
      <c r="F333" s="129" t="str">
        <f>Pvt_Map_1[[#This Row],[Kode Barang Win]]</f>
        <v>R1025003020011</v>
      </c>
    </row>
    <row r="334" spans="1:6">
      <c r="A334" s="129" t="s">
        <v>2147</v>
      </c>
      <c r="B334">
        <v>3036425</v>
      </c>
      <c r="C334" t="s">
        <v>386</v>
      </c>
      <c r="D334">
        <v>24</v>
      </c>
      <c r="F334" s="129" t="str">
        <f>Pvt_Map_1[[#This Row],[Kode Barang Win]]</f>
        <v>R1025004020011</v>
      </c>
    </row>
    <row r="335" spans="1:6">
      <c r="A335" s="129" t="s">
        <v>2147</v>
      </c>
      <c r="B335" t="s">
        <v>565</v>
      </c>
      <c r="C335" t="s">
        <v>386</v>
      </c>
      <c r="D335">
        <v>24</v>
      </c>
      <c r="F335" s="129" t="str">
        <f>Pvt_Map_1[[#This Row],[Kode Barang Win]]</f>
        <v>R1025004020011</v>
      </c>
    </row>
    <row r="336" spans="1:6">
      <c r="A336" s="129" t="s">
        <v>2148</v>
      </c>
      <c r="B336">
        <v>3278509</v>
      </c>
      <c r="C336" t="s">
        <v>386</v>
      </c>
      <c r="D336">
        <v>24</v>
      </c>
      <c r="F336" s="129" t="str">
        <f>Pvt_Map_1[[#This Row],[Kode Barang Win]]</f>
        <v>R1022010020020</v>
      </c>
    </row>
    <row r="337" spans="1:6">
      <c r="A337" s="129" t="s">
        <v>2148</v>
      </c>
      <c r="B337">
        <v>3193559</v>
      </c>
      <c r="C337" t="s">
        <v>386</v>
      </c>
      <c r="D337">
        <v>24</v>
      </c>
      <c r="F337" s="129" t="str">
        <f>Pvt_Map_1[[#This Row],[Kode Barang Win]]</f>
        <v>R1022010020020</v>
      </c>
    </row>
    <row r="338" spans="1:6">
      <c r="A338" s="129" t="s">
        <v>2148</v>
      </c>
      <c r="B338">
        <v>3086344</v>
      </c>
      <c r="C338" t="s">
        <v>386</v>
      </c>
      <c r="D338">
        <v>24</v>
      </c>
      <c r="F338" s="129" t="str">
        <f>Pvt_Map_1[[#This Row],[Kode Barang Win]]</f>
        <v>R1022010020020</v>
      </c>
    </row>
    <row r="339" spans="1:6">
      <c r="A339" s="129" t="s">
        <v>2149</v>
      </c>
      <c r="B339">
        <v>3295021</v>
      </c>
      <c r="C339" t="s">
        <v>386</v>
      </c>
      <c r="D339">
        <v>24</v>
      </c>
      <c r="F339" s="129" t="str">
        <f>Pvt_Map_1[[#This Row],[Kode Barang Win]]</f>
        <v>R1022008020020</v>
      </c>
    </row>
    <row r="340" spans="1:6">
      <c r="A340" s="129" t="s">
        <v>2149</v>
      </c>
      <c r="B340">
        <v>3086293</v>
      </c>
      <c r="C340" t="s">
        <v>386</v>
      </c>
      <c r="D340">
        <v>24</v>
      </c>
      <c r="F340" s="129" t="str">
        <f>Pvt_Map_1[[#This Row],[Kode Barang Win]]</f>
        <v>R1022008020020</v>
      </c>
    </row>
    <row r="341" spans="1:6">
      <c r="A341" s="129" t="s">
        <v>2149</v>
      </c>
      <c r="B341">
        <v>3070362</v>
      </c>
      <c r="C341" t="s">
        <v>386</v>
      </c>
      <c r="D341">
        <v>24</v>
      </c>
      <c r="F341" s="129" t="str">
        <f>Pvt_Map_1[[#This Row],[Kode Barang Win]]</f>
        <v>R1022008020020</v>
      </c>
    </row>
    <row r="342" spans="1:6">
      <c r="A342" s="129" t="s">
        <v>2149</v>
      </c>
      <c r="B342">
        <v>3027651</v>
      </c>
      <c r="C342" t="s">
        <v>386</v>
      </c>
      <c r="D342">
        <v>24</v>
      </c>
      <c r="F342" s="129" t="str">
        <f>Pvt_Map_1[[#This Row],[Kode Barang Win]]</f>
        <v>R1022008020020</v>
      </c>
    </row>
    <row r="343" spans="1:6">
      <c r="A343" s="129" t="s">
        <v>2149</v>
      </c>
      <c r="B343">
        <v>3035412</v>
      </c>
      <c r="C343" t="s">
        <v>386</v>
      </c>
      <c r="D343">
        <v>24</v>
      </c>
      <c r="F343" s="129" t="str">
        <f>Pvt_Map_1[[#This Row],[Kode Barang Win]]</f>
        <v>R1022008020020</v>
      </c>
    </row>
    <row r="344" spans="1:6">
      <c r="A344" s="129" t="s">
        <v>2149</v>
      </c>
      <c r="B344" t="s">
        <v>628</v>
      </c>
      <c r="C344" t="s">
        <v>386</v>
      </c>
      <c r="D344">
        <v>24</v>
      </c>
      <c r="F344" s="129" t="str">
        <f>Pvt_Map_1[[#This Row],[Kode Barang Win]]</f>
        <v>R1022008020020</v>
      </c>
    </row>
    <row r="345" spans="1:6">
      <c r="A345" s="129" t="s">
        <v>2149</v>
      </c>
      <c r="B345" t="s">
        <v>627</v>
      </c>
      <c r="C345" t="s">
        <v>386</v>
      </c>
      <c r="D345">
        <v>24</v>
      </c>
      <c r="F345" s="129" t="str">
        <f>Pvt_Map_1[[#This Row],[Kode Barang Win]]</f>
        <v>R1022008020020</v>
      </c>
    </row>
    <row r="346" spans="1:6">
      <c r="A346" s="129" t="s">
        <v>2149</v>
      </c>
      <c r="B346" t="s">
        <v>629</v>
      </c>
      <c r="C346" t="s">
        <v>386</v>
      </c>
      <c r="D346">
        <v>24</v>
      </c>
      <c r="F346" s="129" t="str">
        <f>Pvt_Map_1[[#This Row],[Kode Barang Win]]</f>
        <v>R1022008020020</v>
      </c>
    </row>
    <row r="347" spans="1:6">
      <c r="A347" s="129" t="s">
        <v>2149</v>
      </c>
      <c r="B347" t="s">
        <v>626</v>
      </c>
      <c r="C347" t="s">
        <v>386</v>
      </c>
      <c r="D347">
        <v>24</v>
      </c>
      <c r="F347" s="129" t="str">
        <f>Pvt_Map_1[[#This Row],[Kode Barang Win]]</f>
        <v>R1022008020020</v>
      </c>
    </row>
    <row r="348" spans="1:6">
      <c r="A348" s="129" t="s">
        <v>2149</v>
      </c>
      <c r="B348" t="s">
        <v>630</v>
      </c>
      <c r="C348" t="s">
        <v>386</v>
      </c>
      <c r="D348">
        <v>24</v>
      </c>
      <c r="F348" s="129" t="str">
        <f>Pvt_Map_1[[#This Row],[Kode Barang Win]]</f>
        <v>R1022008020020</v>
      </c>
    </row>
    <row r="349" spans="1:6">
      <c r="A349" s="129" t="s">
        <v>2149</v>
      </c>
      <c r="B349" t="s">
        <v>631</v>
      </c>
      <c r="C349" t="s">
        <v>386</v>
      </c>
      <c r="D349">
        <v>24</v>
      </c>
      <c r="F349" s="129" t="str">
        <f>Pvt_Map_1[[#This Row],[Kode Barang Win]]</f>
        <v>R1022008020020</v>
      </c>
    </row>
    <row r="350" spans="1:6">
      <c r="A350" s="129" t="s">
        <v>2150</v>
      </c>
      <c r="B350">
        <v>3278508</v>
      </c>
      <c r="C350" t="s">
        <v>386</v>
      </c>
      <c r="D350">
        <v>24</v>
      </c>
      <c r="F350" s="129" t="str">
        <f>Pvt_Map_1[[#This Row],[Kode Barang Win]]</f>
        <v>R1022003020020</v>
      </c>
    </row>
    <row r="351" spans="1:6">
      <c r="A351" s="129" t="s">
        <v>2150</v>
      </c>
      <c r="B351">
        <v>3167502</v>
      </c>
      <c r="C351" t="s">
        <v>386</v>
      </c>
      <c r="D351">
        <v>24</v>
      </c>
      <c r="F351" s="129" t="str">
        <f>Pvt_Map_1[[#This Row],[Kode Barang Win]]</f>
        <v>R1022003020020</v>
      </c>
    </row>
    <row r="352" spans="1:6">
      <c r="A352" s="129" t="s">
        <v>2150</v>
      </c>
      <c r="B352">
        <v>3328388</v>
      </c>
      <c r="C352" t="s">
        <v>386</v>
      </c>
      <c r="D352">
        <v>24</v>
      </c>
      <c r="F352" s="129" t="str">
        <f>Pvt_Map_1[[#This Row],[Kode Barang Win]]</f>
        <v>R1022003020020</v>
      </c>
    </row>
    <row r="353" spans="1:6">
      <c r="A353" s="129" t="s">
        <v>2150</v>
      </c>
      <c r="B353">
        <v>3086296</v>
      </c>
      <c r="C353" t="s">
        <v>386</v>
      </c>
      <c r="D353">
        <v>24</v>
      </c>
      <c r="F353" s="129" t="str">
        <f>Pvt_Map_1[[#This Row],[Kode Barang Win]]</f>
        <v>R1022003020020</v>
      </c>
    </row>
    <row r="354" spans="1:6">
      <c r="A354" s="129" t="s">
        <v>2150</v>
      </c>
      <c r="B354">
        <v>3062468</v>
      </c>
      <c r="C354" t="s">
        <v>386</v>
      </c>
      <c r="D354">
        <v>24</v>
      </c>
      <c r="F354" s="129" t="str">
        <f>Pvt_Map_1[[#This Row],[Kode Barang Win]]</f>
        <v>R1022003020020</v>
      </c>
    </row>
    <row r="355" spans="1:6">
      <c r="A355" s="129" t="s">
        <v>2150</v>
      </c>
      <c r="B355" t="s">
        <v>645</v>
      </c>
      <c r="C355" t="s">
        <v>386</v>
      </c>
      <c r="D355">
        <v>24</v>
      </c>
      <c r="F355" s="129" t="str">
        <f>Pvt_Map_1[[#This Row],[Kode Barang Win]]</f>
        <v>R1022003020020</v>
      </c>
    </row>
    <row r="356" spans="1:6">
      <c r="A356" s="129" t="s">
        <v>2150</v>
      </c>
      <c r="B356">
        <v>3027649</v>
      </c>
      <c r="C356" t="s">
        <v>386</v>
      </c>
      <c r="D356">
        <v>24</v>
      </c>
      <c r="F356" s="129" t="str">
        <f>Pvt_Map_1[[#This Row],[Kode Barang Win]]</f>
        <v>R1022003020020</v>
      </c>
    </row>
    <row r="357" spans="1:6">
      <c r="A357" s="129" t="s">
        <v>2150</v>
      </c>
      <c r="B357">
        <v>3035410</v>
      </c>
      <c r="C357" t="s">
        <v>386</v>
      </c>
      <c r="D357">
        <v>24</v>
      </c>
      <c r="F357" s="129" t="str">
        <f>Pvt_Map_1[[#This Row],[Kode Barang Win]]</f>
        <v>R1022003020020</v>
      </c>
    </row>
    <row r="358" spans="1:6">
      <c r="A358" s="129" t="s">
        <v>2150</v>
      </c>
      <c r="B358" t="s">
        <v>642</v>
      </c>
      <c r="C358" t="s">
        <v>386</v>
      </c>
      <c r="D358">
        <v>24</v>
      </c>
      <c r="F358" s="129" t="str">
        <f>Pvt_Map_1[[#This Row],[Kode Barang Win]]</f>
        <v>R1022003020020</v>
      </c>
    </row>
    <row r="359" spans="1:6">
      <c r="A359" s="129" t="s">
        <v>2150</v>
      </c>
      <c r="B359" t="s">
        <v>644</v>
      </c>
      <c r="C359" t="s">
        <v>386</v>
      </c>
      <c r="D359">
        <v>24</v>
      </c>
      <c r="F359" s="129" t="str">
        <f>Pvt_Map_1[[#This Row],[Kode Barang Win]]</f>
        <v>R1022003020020</v>
      </c>
    </row>
    <row r="360" spans="1:6">
      <c r="A360" s="129" t="s">
        <v>2150</v>
      </c>
      <c r="B360" t="s">
        <v>643</v>
      </c>
      <c r="C360" t="s">
        <v>386</v>
      </c>
      <c r="D360">
        <v>24</v>
      </c>
      <c r="F360" s="129" t="str">
        <f>Pvt_Map_1[[#This Row],[Kode Barang Win]]</f>
        <v>R1022003020020</v>
      </c>
    </row>
    <row r="361" spans="1:6">
      <c r="A361" s="129" t="s">
        <v>2150</v>
      </c>
      <c r="B361" t="s">
        <v>641</v>
      </c>
      <c r="C361" t="s">
        <v>386</v>
      </c>
      <c r="D361">
        <v>24</v>
      </c>
      <c r="F361" s="129" t="str">
        <f>Pvt_Map_1[[#This Row],[Kode Barang Win]]</f>
        <v>R1022003020020</v>
      </c>
    </row>
    <row r="362" spans="1:6">
      <c r="A362" s="129" t="s">
        <v>2150</v>
      </c>
      <c r="B362">
        <v>323044</v>
      </c>
      <c r="C362" t="s">
        <v>386</v>
      </c>
      <c r="D362">
        <v>24</v>
      </c>
      <c r="F362" s="129" t="str">
        <f>Pvt_Map_1[[#This Row],[Kode Barang Win]]</f>
        <v>R1022003020020</v>
      </c>
    </row>
    <row r="363" spans="1:6">
      <c r="A363" s="129" t="s">
        <v>2151</v>
      </c>
      <c r="B363">
        <v>3180820</v>
      </c>
      <c r="C363" t="s">
        <v>386</v>
      </c>
      <c r="D363">
        <v>24</v>
      </c>
      <c r="F363" s="129" t="str">
        <f>Pvt_Map_1[[#This Row],[Kode Barang Win]]</f>
        <v>R1022001020020</v>
      </c>
    </row>
    <row r="364" spans="1:6">
      <c r="A364" s="129" t="s">
        <v>2151</v>
      </c>
      <c r="B364">
        <v>3295019</v>
      </c>
      <c r="C364" t="s">
        <v>386</v>
      </c>
      <c r="D364">
        <v>24</v>
      </c>
      <c r="F364" s="129" t="str">
        <f>Pvt_Map_1[[#This Row],[Kode Barang Win]]</f>
        <v>R1022001020020</v>
      </c>
    </row>
    <row r="365" spans="1:6">
      <c r="A365" s="129" t="s">
        <v>2151</v>
      </c>
      <c r="B365">
        <v>3086301</v>
      </c>
      <c r="C365" t="s">
        <v>386</v>
      </c>
      <c r="D365">
        <v>24</v>
      </c>
      <c r="F365" s="129" t="str">
        <f>Pvt_Map_1[[#This Row],[Kode Barang Win]]</f>
        <v>R1022001020020</v>
      </c>
    </row>
    <row r="366" spans="1:6">
      <c r="A366" s="129" t="s">
        <v>2151</v>
      </c>
      <c r="B366">
        <v>3062480</v>
      </c>
      <c r="C366" t="s">
        <v>386</v>
      </c>
      <c r="D366">
        <v>24</v>
      </c>
      <c r="F366" s="129" t="str">
        <f>Pvt_Map_1[[#This Row],[Kode Barang Win]]</f>
        <v>R1022001020020</v>
      </c>
    </row>
    <row r="367" spans="1:6">
      <c r="A367" s="129" t="s">
        <v>2152</v>
      </c>
      <c r="B367">
        <v>3027650</v>
      </c>
      <c r="C367" t="s">
        <v>386</v>
      </c>
      <c r="D367">
        <v>24</v>
      </c>
      <c r="F367" s="129" t="str">
        <f>Pvt_Map_1[[#This Row],[Kode Barang Win]]</f>
        <v>R1022001020021</v>
      </c>
    </row>
    <row r="368" spans="1:6">
      <c r="A368" s="129" t="s">
        <v>2152</v>
      </c>
      <c r="B368">
        <v>3035411</v>
      </c>
      <c r="C368" t="s">
        <v>386</v>
      </c>
      <c r="D368">
        <v>24</v>
      </c>
      <c r="F368" s="129" t="str">
        <f>Pvt_Map_1[[#This Row],[Kode Barang Win]]</f>
        <v>R1022001020021</v>
      </c>
    </row>
    <row r="369" spans="1:6">
      <c r="A369" s="129" t="s">
        <v>2152</v>
      </c>
      <c r="B369">
        <v>3045731</v>
      </c>
      <c r="C369" t="s">
        <v>386</v>
      </c>
      <c r="D369">
        <v>24</v>
      </c>
      <c r="F369" s="129" t="str">
        <f>Pvt_Map_1[[#This Row],[Kode Barang Win]]</f>
        <v>R1022001020021</v>
      </c>
    </row>
    <row r="370" spans="1:6">
      <c r="A370" s="129" t="s">
        <v>2152</v>
      </c>
      <c r="B370" t="s">
        <v>659</v>
      </c>
      <c r="C370" t="s">
        <v>386</v>
      </c>
      <c r="D370">
        <v>24</v>
      </c>
      <c r="F370" s="129" t="str">
        <f>Pvt_Map_1[[#This Row],[Kode Barang Win]]</f>
        <v>R1022001020021</v>
      </c>
    </row>
    <row r="371" spans="1:6">
      <c r="A371" s="129" t="s">
        <v>2152</v>
      </c>
      <c r="B371" t="s">
        <v>660</v>
      </c>
      <c r="C371" t="s">
        <v>386</v>
      </c>
      <c r="D371">
        <v>24</v>
      </c>
      <c r="F371" s="129" t="str">
        <f>Pvt_Map_1[[#This Row],[Kode Barang Win]]</f>
        <v>R1022001020021</v>
      </c>
    </row>
    <row r="372" spans="1:6">
      <c r="A372" s="129" t="s">
        <v>2152</v>
      </c>
      <c r="B372" t="s">
        <v>661</v>
      </c>
      <c r="C372" t="s">
        <v>386</v>
      </c>
      <c r="D372">
        <v>24</v>
      </c>
      <c r="F372" s="129" t="str">
        <f>Pvt_Map_1[[#This Row],[Kode Barang Win]]</f>
        <v>R1022001020021</v>
      </c>
    </row>
    <row r="373" spans="1:6">
      <c r="A373" s="129" t="s">
        <v>2152</v>
      </c>
      <c r="B373" t="s">
        <v>656</v>
      </c>
      <c r="C373" t="s">
        <v>386</v>
      </c>
      <c r="D373">
        <v>24</v>
      </c>
      <c r="F373" s="129" t="str">
        <f>Pvt_Map_1[[#This Row],[Kode Barang Win]]</f>
        <v>R1022001020021</v>
      </c>
    </row>
    <row r="374" spans="1:6">
      <c r="A374" s="129" t="s">
        <v>2152</v>
      </c>
      <c r="B374" t="s">
        <v>658</v>
      </c>
      <c r="C374" t="s">
        <v>386</v>
      </c>
      <c r="D374">
        <v>24</v>
      </c>
      <c r="F374" s="129" t="str">
        <f>Pvt_Map_1[[#This Row],[Kode Barang Win]]</f>
        <v>R1022001020021</v>
      </c>
    </row>
    <row r="375" spans="1:6">
      <c r="A375" s="129" t="s">
        <v>2152</v>
      </c>
      <c r="B375" t="s">
        <v>657</v>
      </c>
      <c r="C375" t="s">
        <v>386</v>
      </c>
      <c r="D375">
        <v>24</v>
      </c>
      <c r="F375" s="129" t="str">
        <f>Pvt_Map_1[[#This Row],[Kode Barang Win]]</f>
        <v>R1022001020021</v>
      </c>
    </row>
    <row r="376" spans="1:6">
      <c r="A376" s="129" t="s">
        <v>2153</v>
      </c>
      <c r="B376">
        <v>3027597</v>
      </c>
      <c r="C376" t="s">
        <v>386</v>
      </c>
      <c r="D376">
        <v>24</v>
      </c>
      <c r="F376" s="129" t="str">
        <f>Pvt_Map_1[[#This Row],[Kode Barang Win]]</f>
        <v>R1022010020021</v>
      </c>
    </row>
    <row r="377" spans="1:6">
      <c r="A377" s="129" t="s">
        <v>2153</v>
      </c>
      <c r="B377">
        <v>3035407</v>
      </c>
      <c r="C377" t="s">
        <v>386</v>
      </c>
      <c r="D377">
        <v>24</v>
      </c>
      <c r="F377" s="129" t="str">
        <f>Pvt_Map_1[[#This Row],[Kode Barang Win]]</f>
        <v>R1022010020021</v>
      </c>
    </row>
    <row r="378" spans="1:6">
      <c r="A378" s="129" t="s">
        <v>2153</v>
      </c>
      <c r="B378" t="s">
        <v>608</v>
      </c>
      <c r="C378" t="s">
        <v>386</v>
      </c>
      <c r="D378">
        <v>24</v>
      </c>
      <c r="F378" s="129" t="str">
        <f>Pvt_Map_1[[#This Row],[Kode Barang Win]]</f>
        <v>R1022010020021</v>
      </c>
    </row>
    <row r="379" spans="1:6">
      <c r="A379" s="129" t="s">
        <v>2153</v>
      </c>
      <c r="B379" t="s">
        <v>605</v>
      </c>
      <c r="C379" t="s">
        <v>386</v>
      </c>
      <c r="D379">
        <v>24</v>
      </c>
      <c r="F379" s="129" t="str">
        <f>Pvt_Map_1[[#This Row],[Kode Barang Win]]</f>
        <v>R1022010020021</v>
      </c>
    </row>
    <row r="380" spans="1:6">
      <c r="A380" s="129" t="s">
        <v>2153</v>
      </c>
      <c r="B380" t="s">
        <v>607</v>
      </c>
      <c r="C380" t="s">
        <v>386</v>
      </c>
      <c r="D380">
        <v>24</v>
      </c>
      <c r="F380" s="129" t="str">
        <f>Pvt_Map_1[[#This Row],[Kode Barang Win]]</f>
        <v>R1022010020021</v>
      </c>
    </row>
    <row r="381" spans="1:6">
      <c r="A381" s="129" t="s">
        <v>2153</v>
      </c>
      <c r="B381" t="s">
        <v>606</v>
      </c>
      <c r="C381" t="s">
        <v>386</v>
      </c>
      <c r="D381">
        <v>24</v>
      </c>
      <c r="F381" s="129" t="str">
        <f>Pvt_Map_1[[#This Row],[Kode Barang Win]]</f>
        <v>R1022010020021</v>
      </c>
    </row>
    <row r="382" spans="1:6">
      <c r="A382" s="129" t="s">
        <v>2153</v>
      </c>
      <c r="B382" t="s">
        <v>609</v>
      </c>
      <c r="C382" t="s">
        <v>386</v>
      </c>
      <c r="D382">
        <v>24</v>
      </c>
      <c r="F382" s="129" t="str">
        <f>Pvt_Map_1[[#This Row],[Kode Barang Win]]</f>
        <v>R1022010020021</v>
      </c>
    </row>
    <row r="383" spans="1:6">
      <c r="A383" s="129" t="s">
        <v>2154</v>
      </c>
      <c r="B383">
        <v>3111603</v>
      </c>
      <c r="C383" t="s">
        <v>386</v>
      </c>
      <c r="D383">
        <v>12</v>
      </c>
      <c r="F383" s="129" t="str">
        <f>Pvt_Map_1[[#This Row],[Kode Barang Win]]</f>
        <v>R1031001040010</v>
      </c>
    </row>
    <row r="384" spans="1:6">
      <c r="A384" s="129" t="s">
        <v>2154</v>
      </c>
      <c r="B384">
        <v>3184878</v>
      </c>
      <c r="C384" t="s">
        <v>386</v>
      </c>
      <c r="D384">
        <v>12</v>
      </c>
      <c r="F384" s="129" t="str">
        <f>Pvt_Map_1[[#This Row],[Kode Barang Win]]</f>
        <v>R1031001040010</v>
      </c>
    </row>
    <row r="385" spans="1:6">
      <c r="A385" s="129" t="s">
        <v>2155</v>
      </c>
      <c r="B385">
        <v>3180048</v>
      </c>
      <c r="C385" t="s">
        <v>186</v>
      </c>
      <c r="D385">
        <v>48</v>
      </c>
      <c r="F385" s="129" t="str">
        <f>Pvt_Map_1[[#This Row],[Kode Barang Win]]</f>
        <v>R1021107010010</v>
      </c>
    </row>
    <row r="386" spans="1:6">
      <c r="A386" s="129" t="s">
        <v>2155</v>
      </c>
      <c r="B386">
        <v>3241033</v>
      </c>
      <c r="C386" t="s">
        <v>186</v>
      </c>
      <c r="D386">
        <v>48</v>
      </c>
      <c r="F386" s="129" t="str">
        <f>Pvt_Map_1[[#This Row],[Kode Barang Win]]</f>
        <v>R1021107010010</v>
      </c>
    </row>
    <row r="387" spans="1:6">
      <c r="A387" s="129" t="s">
        <v>2155</v>
      </c>
      <c r="B387">
        <v>3337512</v>
      </c>
      <c r="C387" t="s">
        <v>186</v>
      </c>
      <c r="D387">
        <v>48</v>
      </c>
      <c r="F387" s="129" t="str">
        <f>Pvt_Map_1[[#This Row],[Kode Barang Win]]</f>
        <v>R1021107010010</v>
      </c>
    </row>
    <row r="388" spans="1:6">
      <c r="A388" s="129" t="s">
        <v>2155</v>
      </c>
      <c r="B388">
        <v>3088980</v>
      </c>
      <c r="C388" t="s">
        <v>186</v>
      </c>
      <c r="D388">
        <v>48</v>
      </c>
      <c r="F388" s="129" t="str">
        <f>Pvt_Map_1[[#This Row],[Kode Barang Win]]</f>
        <v>R1021107010010</v>
      </c>
    </row>
    <row r="389" spans="1:6">
      <c r="A389" s="129" t="s">
        <v>2155</v>
      </c>
      <c r="B389">
        <v>3060910</v>
      </c>
      <c r="C389" t="s">
        <v>186</v>
      </c>
      <c r="D389">
        <v>48</v>
      </c>
      <c r="F389" s="129" t="str">
        <f>Pvt_Map_1[[#This Row],[Kode Barang Win]]</f>
        <v>R1021107010010</v>
      </c>
    </row>
    <row r="390" spans="1:6">
      <c r="A390" s="129" t="s">
        <v>2155</v>
      </c>
      <c r="B390">
        <v>3059600</v>
      </c>
      <c r="C390" t="s">
        <v>186</v>
      </c>
      <c r="D390">
        <v>48</v>
      </c>
      <c r="F390" s="129" t="str">
        <f>Pvt_Map_1[[#This Row],[Kode Barang Win]]</f>
        <v>R1021107010010</v>
      </c>
    </row>
    <row r="391" spans="1:6">
      <c r="A391" s="129" t="s">
        <v>2155</v>
      </c>
      <c r="B391">
        <v>3046060</v>
      </c>
      <c r="C391" t="s">
        <v>186</v>
      </c>
      <c r="D391">
        <v>48</v>
      </c>
      <c r="F391" s="129" t="str">
        <f>Pvt_Map_1[[#This Row],[Kode Barang Win]]</f>
        <v>R1021107010010</v>
      </c>
    </row>
    <row r="392" spans="1:6">
      <c r="A392" s="129" t="s">
        <v>2155</v>
      </c>
      <c r="B392" t="s">
        <v>521</v>
      </c>
      <c r="C392" t="s">
        <v>186</v>
      </c>
      <c r="D392">
        <v>48</v>
      </c>
      <c r="F392" s="129" t="str">
        <f>Pvt_Map_1[[#This Row],[Kode Barang Win]]</f>
        <v>R1021107010010</v>
      </c>
    </row>
    <row r="393" spans="1:6">
      <c r="A393" s="129" t="s">
        <v>2155</v>
      </c>
      <c r="B393">
        <v>3031517</v>
      </c>
      <c r="C393" t="s">
        <v>186</v>
      </c>
      <c r="D393">
        <v>48</v>
      </c>
      <c r="F393" s="129" t="str">
        <f>Pvt_Map_1[[#This Row],[Kode Barang Win]]</f>
        <v>R1021107010010</v>
      </c>
    </row>
    <row r="394" spans="1:6">
      <c r="A394" s="129" t="s">
        <v>2155</v>
      </c>
      <c r="B394">
        <v>3040224</v>
      </c>
      <c r="C394" t="s">
        <v>186</v>
      </c>
      <c r="D394">
        <v>48</v>
      </c>
      <c r="F394" s="129" t="str">
        <f>Pvt_Map_1[[#This Row],[Kode Barang Win]]</f>
        <v>R1021107010010</v>
      </c>
    </row>
    <row r="395" spans="1:6">
      <c r="A395" s="129" t="s">
        <v>2155</v>
      </c>
      <c r="B395" t="s">
        <v>519</v>
      </c>
      <c r="C395" t="s">
        <v>186</v>
      </c>
      <c r="D395">
        <v>48</v>
      </c>
      <c r="F395" s="129" t="str">
        <f>Pvt_Map_1[[#This Row],[Kode Barang Win]]</f>
        <v>R1021107010010</v>
      </c>
    </row>
    <row r="396" spans="1:6">
      <c r="A396" s="129" t="s">
        <v>2155</v>
      </c>
      <c r="B396" t="s">
        <v>520</v>
      </c>
      <c r="C396" t="s">
        <v>186</v>
      </c>
      <c r="D396">
        <v>48</v>
      </c>
      <c r="F396" s="129" t="str">
        <f>Pvt_Map_1[[#This Row],[Kode Barang Win]]</f>
        <v>R1021107010010</v>
      </c>
    </row>
    <row r="397" spans="1:6">
      <c r="A397" s="129" t="s">
        <v>2156</v>
      </c>
      <c r="B397">
        <v>3166944</v>
      </c>
      <c r="C397" t="s">
        <v>186</v>
      </c>
      <c r="D397">
        <v>48</v>
      </c>
      <c r="F397" s="129" t="str">
        <f>Pvt_Map_1[[#This Row],[Kode Barang Win]]</f>
        <v>R1021104010010</v>
      </c>
    </row>
    <row r="398" spans="1:6">
      <c r="A398" s="129" t="s">
        <v>2156</v>
      </c>
      <c r="B398">
        <v>3241020</v>
      </c>
      <c r="C398" t="s">
        <v>186</v>
      </c>
      <c r="D398">
        <v>48</v>
      </c>
      <c r="F398" s="129" t="str">
        <f>Pvt_Map_1[[#This Row],[Kode Barang Win]]</f>
        <v>R1021104010010</v>
      </c>
    </row>
    <row r="399" spans="1:6">
      <c r="A399" s="129" t="s">
        <v>2156</v>
      </c>
      <c r="B399">
        <v>3089727</v>
      </c>
      <c r="C399" t="s">
        <v>186</v>
      </c>
      <c r="D399">
        <v>48</v>
      </c>
      <c r="F399" s="129" t="str">
        <f>Pvt_Map_1[[#This Row],[Kode Barang Win]]</f>
        <v>R1021104010010</v>
      </c>
    </row>
    <row r="400" spans="1:6">
      <c r="A400" s="129" t="s">
        <v>2156</v>
      </c>
      <c r="B400" t="s">
        <v>536</v>
      </c>
      <c r="C400" t="s">
        <v>186</v>
      </c>
      <c r="D400">
        <v>48</v>
      </c>
      <c r="F400" s="129" t="str">
        <f>Pvt_Map_1[[#This Row],[Kode Barang Win]]</f>
        <v>R1021104010010</v>
      </c>
    </row>
    <row r="401" spans="1:6">
      <c r="A401" s="129" t="s">
        <v>2156</v>
      </c>
      <c r="B401">
        <v>3031516</v>
      </c>
      <c r="C401" t="s">
        <v>186</v>
      </c>
      <c r="D401">
        <v>48</v>
      </c>
      <c r="F401" s="129" t="str">
        <f>Pvt_Map_1[[#This Row],[Kode Barang Win]]</f>
        <v>R1021104010010</v>
      </c>
    </row>
    <row r="402" spans="1:6">
      <c r="A402" s="129" t="s">
        <v>2156</v>
      </c>
      <c r="B402">
        <v>3046067</v>
      </c>
      <c r="C402" t="s">
        <v>186</v>
      </c>
      <c r="D402">
        <v>48</v>
      </c>
      <c r="F402" s="129" t="str">
        <f>Pvt_Map_1[[#This Row],[Kode Barang Win]]</f>
        <v>R1021104010010</v>
      </c>
    </row>
    <row r="403" spans="1:6">
      <c r="A403" s="129" t="s">
        <v>2156</v>
      </c>
      <c r="B403">
        <v>3040223</v>
      </c>
      <c r="C403" t="s">
        <v>186</v>
      </c>
      <c r="D403">
        <v>48</v>
      </c>
      <c r="F403" s="129" t="str">
        <f>Pvt_Map_1[[#This Row],[Kode Barang Win]]</f>
        <v>R1021104010010</v>
      </c>
    </row>
    <row r="404" spans="1:6">
      <c r="A404" s="129" t="s">
        <v>2156</v>
      </c>
      <c r="B404">
        <v>8162948</v>
      </c>
      <c r="C404" t="s">
        <v>186</v>
      </c>
      <c r="D404">
        <v>48</v>
      </c>
      <c r="F404" s="129" t="str">
        <f>Pvt_Map_1[[#This Row],[Kode Barang Win]]</f>
        <v>R1021104010010</v>
      </c>
    </row>
    <row r="405" spans="1:6">
      <c r="A405" s="129" t="s">
        <v>2156</v>
      </c>
      <c r="B405" t="s">
        <v>535</v>
      </c>
      <c r="C405" t="s">
        <v>186</v>
      </c>
      <c r="D405">
        <v>48</v>
      </c>
      <c r="F405" s="129" t="str">
        <f>Pvt_Map_1[[#This Row],[Kode Barang Win]]</f>
        <v>R1021104010010</v>
      </c>
    </row>
    <row r="406" spans="1:6">
      <c r="A406" s="129" t="s">
        <v>2157</v>
      </c>
      <c r="B406">
        <v>3171288</v>
      </c>
      <c r="C406" t="s">
        <v>186</v>
      </c>
      <c r="D406">
        <v>48</v>
      </c>
      <c r="F406" s="129" t="str">
        <f>Pvt_Map_1[[#This Row],[Kode Barang Win]]</f>
        <v>R1021101010010</v>
      </c>
    </row>
    <row r="407" spans="1:6">
      <c r="A407" s="129" t="s">
        <v>2157</v>
      </c>
      <c r="B407">
        <v>3166930</v>
      </c>
      <c r="C407" t="s">
        <v>186</v>
      </c>
      <c r="D407">
        <v>48</v>
      </c>
      <c r="F407" s="129" t="str">
        <f>Pvt_Map_1[[#This Row],[Kode Barang Win]]</f>
        <v>R1021101010010</v>
      </c>
    </row>
    <row r="408" spans="1:6">
      <c r="A408" s="129" t="s">
        <v>2157</v>
      </c>
      <c r="B408">
        <v>3241018</v>
      </c>
      <c r="C408" t="s">
        <v>186</v>
      </c>
      <c r="D408">
        <v>48</v>
      </c>
      <c r="F408" s="129" t="str">
        <f>Pvt_Map_1[[#This Row],[Kode Barang Win]]</f>
        <v>R1021101010010</v>
      </c>
    </row>
    <row r="409" spans="1:6">
      <c r="A409" s="129" t="s">
        <v>2157</v>
      </c>
      <c r="B409">
        <v>3060310</v>
      </c>
      <c r="C409" t="s">
        <v>186</v>
      </c>
      <c r="D409">
        <v>48</v>
      </c>
      <c r="F409" s="129" t="str">
        <f>Pvt_Map_1[[#This Row],[Kode Barang Win]]</f>
        <v>R1021101010010</v>
      </c>
    </row>
    <row r="410" spans="1:6">
      <c r="A410" s="129" t="s">
        <v>2157</v>
      </c>
      <c r="B410">
        <v>3087454</v>
      </c>
      <c r="C410" t="s">
        <v>186</v>
      </c>
      <c r="D410">
        <v>48</v>
      </c>
      <c r="F410" s="129" t="str">
        <f>Pvt_Map_1[[#This Row],[Kode Barang Win]]</f>
        <v>R1021101010010</v>
      </c>
    </row>
    <row r="411" spans="1:6">
      <c r="A411" s="129" t="s">
        <v>2157</v>
      </c>
      <c r="B411">
        <v>3046064</v>
      </c>
      <c r="C411" t="s">
        <v>186</v>
      </c>
      <c r="D411">
        <v>48</v>
      </c>
      <c r="F411" s="129" t="str">
        <f>Pvt_Map_1[[#This Row],[Kode Barang Win]]</f>
        <v>R1021101010010</v>
      </c>
    </row>
    <row r="412" spans="1:6">
      <c r="A412" s="129" t="s">
        <v>2157</v>
      </c>
      <c r="B412">
        <v>3031513</v>
      </c>
      <c r="C412" t="s">
        <v>186</v>
      </c>
      <c r="D412">
        <v>48</v>
      </c>
      <c r="F412" s="129" t="str">
        <f>Pvt_Map_1[[#This Row],[Kode Barang Win]]</f>
        <v>R1021101010010</v>
      </c>
    </row>
    <row r="413" spans="1:6">
      <c r="A413" s="129" t="s">
        <v>2157</v>
      </c>
      <c r="B413" t="s">
        <v>558</v>
      </c>
      <c r="C413" t="s">
        <v>186</v>
      </c>
      <c r="D413">
        <v>48</v>
      </c>
      <c r="F413" s="129" t="str">
        <f>Pvt_Map_1[[#This Row],[Kode Barang Win]]</f>
        <v>R1021101010010</v>
      </c>
    </row>
    <row r="414" spans="1:6">
      <c r="A414" s="129" t="s">
        <v>2157</v>
      </c>
      <c r="B414">
        <v>3040220</v>
      </c>
      <c r="C414" t="s">
        <v>186</v>
      </c>
      <c r="D414">
        <v>48</v>
      </c>
      <c r="F414" s="129" t="str">
        <f>Pvt_Map_1[[#This Row],[Kode Barang Win]]</f>
        <v>R1021101010010</v>
      </c>
    </row>
    <row r="415" spans="1:6">
      <c r="A415" s="129" t="s">
        <v>2157</v>
      </c>
      <c r="B415" t="s">
        <v>557</v>
      </c>
      <c r="C415" t="s">
        <v>186</v>
      </c>
      <c r="D415">
        <v>48</v>
      </c>
      <c r="F415" s="129" t="str">
        <f>Pvt_Map_1[[#This Row],[Kode Barang Win]]</f>
        <v>R1021101010010</v>
      </c>
    </row>
    <row r="416" spans="1:6">
      <c r="A416" s="129" t="s">
        <v>2157</v>
      </c>
      <c r="B416" t="s">
        <v>554</v>
      </c>
      <c r="C416" t="s">
        <v>186</v>
      </c>
      <c r="D416">
        <v>48</v>
      </c>
      <c r="F416" s="129" t="str">
        <f>Pvt_Map_1[[#This Row],[Kode Barang Win]]</f>
        <v>R1021101010010</v>
      </c>
    </row>
    <row r="417" spans="1:6">
      <c r="A417" s="129" t="s">
        <v>2157</v>
      </c>
      <c r="B417" t="s">
        <v>555</v>
      </c>
      <c r="C417" t="s">
        <v>186</v>
      </c>
      <c r="D417">
        <v>48</v>
      </c>
      <c r="F417" s="129" t="str">
        <f>Pvt_Map_1[[#This Row],[Kode Barang Win]]</f>
        <v>R1021101010010</v>
      </c>
    </row>
    <row r="418" spans="1:6">
      <c r="A418" s="129" t="s">
        <v>2157</v>
      </c>
      <c r="B418" t="s">
        <v>556</v>
      </c>
      <c r="C418" t="s">
        <v>186</v>
      </c>
      <c r="D418">
        <v>48</v>
      </c>
      <c r="F418" s="129" t="str">
        <f>Pvt_Map_1[[#This Row],[Kode Barang Win]]</f>
        <v>R1021101010010</v>
      </c>
    </row>
    <row r="419" spans="1:6">
      <c r="A419" s="129" t="s">
        <v>2158</v>
      </c>
      <c r="B419">
        <v>8125394</v>
      </c>
      <c r="C419" t="s">
        <v>186</v>
      </c>
      <c r="D419">
        <v>12</v>
      </c>
      <c r="F419" s="129" t="str">
        <f>Pvt_Map_1[[#This Row],[Kode Barang Win]]</f>
        <v>R1062101000010</v>
      </c>
    </row>
    <row r="420" spans="1:6">
      <c r="A420" s="129" t="s">
        <v>2158</v>
      </c>
      <c r="B420">
        <v>3031590</v>
      </c>
      <c r="C420" t="s">
        <v>186</v>
      </c>
      <c r="D420">
        <v>12</v>
      </c>
      <c r="F420" s="129" t="str">
        <f>Pvt_Map_1[[#This Row],[Kode Barang Win]]</f>
        <v>R1062101000010</v>
      </c>
    </row>
    <row r="421" spans="1:6">
      <c r="A421" s="129" t="s">
        <v>2158</v>
      </c>
      <c r="B421" t="s">
        <v>667</v>
      </c>
      <c r="C421" t="s">
        <v>186</v>
      </c>
      <c r="D421">
        <v>12</v>
      </c>
      <c r="F421" s="129" t="str">
        <f>Pvt_Map_1[[#This Row],[Kode Barang Win]]</f>
        <v>R1062101000010</v>
      </c>
    </row>
    <row r="422" spans="1:6">
      <c r="A422" s="129" t="s">
        <v>2159</v>
      </c>
      <c r="B422">
        <v>3070350</v>
      </c>
      <c r="C422" t="s">
        <v>388</v>
      </c>
      <c r="D422">
        <v>24</v>
      </c>
      <c r="F422" s="129" t="str">
        <f>Pvt_Map_1[[#This Row],[Kode Barang Win]]</f>
        <v>R1022008010010</v>
      </c>
    </row>
    <row r="423" spans="1:6">
      <c r="A423" s="129" t="s">
        <v>2159</v>
      </c>
      <c r="B423">
        <v>3086222</v>
      </c>
      <c r="C423" t="s">
        <v>388</v>
      </c>
      <c r="D423">
        <v>24</v>
      </c>
      <c r="F423" s="129" t="str">
        <f>Pvt_Map_1[[#This Row],[Kode Barang Win]]</f>
        <v>R1022008010010</v>
      </c>
    </row>
    <row r="424" spans="1:6">
      <c r="A424" s="129" t="s">
        <v>2159</v>
      </c>
      <c r="B424">
        <v>3031796</v>
      </c>
      <c r="C424" t="s">
        <v>388</v>
      </c>
      <c r="D424">
        <v>24</v>
      </c>
      <c r="F424" s="129" t="str">
        <f>Pvt_Map_1[[#This Row],[Kode Barang Win]]</f>
        <v>R1022008010010</v>
      </c>
    </row>
    <row r="425" spans="1:6">
      <c r="A425" s="129" t="s">
        <v>2159</v>
      </c>
      <c r="B425" t="s">
        <v>616</v>
      </c>
      <c r="C425" t="s">
        <v>388</v>
      </c>
      <c r="D425">
        <v>24</v>
      </c>
      <c r="F425" s="129" t="str">
        <f>Pvt_Map_1[[#This Row],[Kode Barang Win]]</f>
        <v>R1022008010010</v>
      </c>
    </row>
    <row r="426" spans="1:6">
      <c r="A426" s="129" t="s">
        <v>2159</v>
      </c>
      <c r="B426" t="s">
        <v>617</v>
      </c>
      <c r="C426" t="s">
        <v>388</v>
      </c>
      <c r="D426">
        <v>24</v>
      </c>
      <c r="F426" s="129" t="str">
        <f>Pvt_Map_1[[#This Row],[Kode Barang Win]]</f>
        <v>R1022008010010</v>
      </c>
    </row>
    <row r="427" spans="1:6">
      <c r="A427" s="129" t="s">
        <v>2160</v>
      </c>
      <c r="B427">
        <v>3167498</v>
      </c>
      <c r="C427" t="s">
        <v>388</v>
      </c>
      <c r="D427">
        <v>24</v>
      </c>
      <c r="F427" s="129" t="str">
        <f>Pvt_Map_1[[#This Row],[Kode Barang Win]]</f>
        <v>R1022003010010</v>
      </c>
    </row>
    <row r="428" spans="1:6">
      <c r="A428" s="129" t="s">
        <v>2160</v>
      </c>
      <c r="B428">
        <v>3086295</v>
      </c>
      <c r="C428" t="s">
        <v>388</v>
      </c>
      <c r="D428">
        <v>24</v>
      </c>
      <c r="F428" s="129" t="str">
        <f>Pvt_Map_1[[#This Row],[Kode Barang Win]]</f>
        <v>R1022003010010</v>
      </c>
    </row>
    <row r="429" spans="1:6">
      <c r="A429" s="129" t="s">
        <v>2160</v>
      </c>
      <c r="B429">
        <v>3062475</v>
      </c>
      <c r="C429" t="s">
        <v>388</v>
      </c>
      <c r="D429">
        <v>24</v>
      </c>
      <c r="F429" s="129" t="str">
        <f>Pvt_Map_1[[#This Row],[Kode Barang Win]]</f>
        <v>R1022003010010</v>
      </c>
    </row>
    <row r="430" spans="1:6">
      <c r="A430" s="129" t="s">
        <v>2160</v>
      </c>
      <c r="B430">
        <v>3031797</v>
      </c>
      <c r="C430" t="s">
        <v>388</v>
      </c>
      <c r="D430">
        <v>24</v>
      </c>
      <c r="F430" s="129" t="str">
        <f>Pvt_Map_1[[#This Row],[Kode Barang Win]]</f>
        <v>R1022003010010</v>
      </c>
    </row>
    <row r="431" spans="1:6">
      <c r="A431" s="129" t="s">
        <v>2160</v>
      </c>
      <c r="B431" t="s">
        <v>647</v>
      </c>
      <c r="C431" t="s">
        <v>388</v>
      </c>
      <c r="D431">
        <v>24</v>
      </c>
      <c r="F431" s="129" t="str">
        <f>Pvt_Map_1[[#This Row],[Kode Barang Win]]</f>
        <v>R1022003010010</v>
      </c>
    </row>
    <row r="432" spans="1:6">
      <c r="A432" s="129" t="s">
        <v>2160</v>
      </c>
      <c r="B432" t="s">
        <v>646</v>
      </c>
      <c r="C432" t="s">
        <v>388</v>
      </c>
      <c r="D432">
        <v>24</v>
      </c>
      <c r="F432" s="129" t="str">
        <f>Pvt_Map_1[[#This Row],[Kode Barang Win]]</f>
        <v>R1022003010010</v>
      </c>
    </row>
    <row r="433" spans="1:6">
      <c r="A433" s="129" t="s">
        <v>2161</v>
      </c>
      <c r="B433">
        <v>3185034</v>
      </c>
      <c r="C433" t="s">
        <v>388</v>
      </c>
      <c r="D433">
        <v>24</v>
      </c>
      <c r="F433" s="129" t="str">
        <f>Pvt_Map_1[[#This Row],[Kode Barang Win]]</f>
        <v>R1022001010010</v>
      </c>
    </row>
    <row r="434" spans="1:6">
      <c r="A434" s="129" t="s">
        <v>2161</v>
      </c>
      <c r="B434">
        <v>3086300</v>
      </c>
      <c r="C434" t="s">
        <v>388</v>
      </c>
      <c r="D434">
        <v>24</v>
      </c>
      <c r="F434" s="129" t="str">
        <f>Pvt_Map_1[[#This Row],[Kode Barang Win]]</f>
        <v>R1022001010010</v>
      </c>
    </row>
    <row r="435" spans="1:6">
      <c r="A435" s="129" t="s">
        <v>2161</v>
      </c>
      <c r="B435">
        <v>3062482</v>
      </c>
      <c r="C435" t="s">
        <v>388</v>
      </c>
      <c r="D435">
        <v>24</v>
      </c>
      <c r="F435" s="129" t="str">
        <f>Pvt_Map_1[[#This Row],[Kode Barang Win]]</f>
        <v>R1022001010010</v>
      </c>
    </row>
    <row r="436" spans="1:6">
      <c r="A436" s="129" t="s">
        <v>2161</v>
      </c>
      <c r="B436">
        <v>3031798</v>
      </c>
      <c r="C436" t="s">
        <v>388</v>
      </c>
      <c r="D436">
        <v>24</v>
      </c>
      <c r="F436" s="129" t="str">
        <f>Pvt_Map_1[[#This Row],[Kode Barang Win]]</f>
        <v>R1022001010010</v>
      </c>
    </row>
    <row r="437" spans="1:6">
      <c r="A437" s="129" t="s">
        <v>2161</v>
      </c>
      <c r="B437">
        <v>3045729</v>
      </c>
      <c r="C437" t="s">
        <v>388</v>
      </c>
      <c r="D437">
        <v>24</v>
      </c>
      <c r="F437" s="129" t="str">
        <f>Pvt_Map_1[[#This Row],[Kode Barang Win]]</f>
        <v>R1022001010010</v>
      </c>
    </row>
    <row r="438" spans="1:6">
      <c r="A438" s="129" t="s">
        <v>2161</v>
      </c>
      <c r="B438" t="s">
        <v>663</v>
      </c>
      <c r="C438" t="s">
        <v>388</v>
      </c>
      <c r="D438">
        <v>24</v>
      </c>
      <c r="F438" s="129" t="str">
        <f>Pvt_Map_1[[#This Row],[Kode Barang Win]]</f>
        <v>R1022001010010</v>
      </c>
    </row>
    <row r="439" spans="1:6">
      <c r="A439" s="129" t="s">
        <v>2161</v>
      </c>
      <c r="B439" t="s">
        <v>662</v>
      </c>
      <c r="C439" t="s">
        <v>388</v>
      </c>
      <c r="D439">
        <v>24</v>
      </c>
      <c r="F439" s="129" t="str">
        <f>Pvt_Map_1[[#This Row],[Kode Barang Win]]</f>
        <v>R1022001010010</v>
      </c>
    </row>
    <row r="440" spans="1:6">
      <c r="A440" s="129" t="s">
        <v>2162</v>
      </c>
      <c r="B440" t="s">
        <v>2481</v>
      </c>
      <c r="C440" t="s">
        <v>186</v>
      </c>
      <c r="D440">
        <v>288</v>
      </c>
      <c r="F440" s="129" t="str">
        <f>Pvt_Map_1[[#This Row],[Kode Barang Win]]</f>
        <v>R1053001000010</v>
      </c>
    </row>
    <row r="441" spans="1:6">
      <c r="A441" s="129" t="s">
        <v>2163</v>
      </c>
      <c r="B441" t="s">
        <v>2482</v>
      </c>
      <c r="C441" t="s">
        <v>186</v>
      </c>
      <c r="D441">
        <v>288</v>
      </c>
      <c r="F441" s="129" t="str">
        <f>Pvt_Map_1[[#This Row],[Kode Barang Win]]</f>
        <v>R1053002000010</v>
      </c>
    </row>
    <row r="442" spans="1:6">
      <c r="A442" s="129" t="s">
        <v>2164</v>
      </c>
      <c r="B442">
        <v>3317542</v>
      </c>
      <c r="C442" t="s">
        <v>388</v>
      </c>
      <c r="D442">
        <v>12</v>
      </c>
      <c r="F442" s="129" t="str">
        <f>Pvt_Map_1[[#This Row],[Kode Barang Win]]</f>
        <v>R1032007045010</v>
      </c>
    </row>
    <row r="443" spans="1:6">
      <c r="A443" s="129" t="s">
        <v>2165</v>
      </c>
      <c r="B443">
        <v>3299677</v>
      </c>
      <c r="C443" t="s">
        <v>186</v>
      </c>
      <c r="D443">
        <v>144</v>
      </c>
      <c r="F443" s="129" t="str">
        <f>Pvt_Map_1[[#This Row],[Kode Barang Win]]</f>
        <v>R1081002002510</v>
      </c>
    </row>
    <row r="444" spans="1:6">
      <c r="A444" s="129" t="s">
        <v>2165</v>
      </c>
      <c r="B444">
        <v>8081923</v>
      </c>
      <c r="C444" t="s">
        <v>186</v>
      </c>
      <c r="D444">
        <v>144</v>
      </c>
      <c r="F444" s="129" t="str">
        <f>Pvt_Map_1[[#This Row],[Kode Barang Win]]</f>
        <v>R1081002002510</v>
      </c>
    </row>
    <row r="445" spans="1:6">
      <c r="A445" s="129" t="s">
        <v>2166</v>
      </c>
      <c r="B445">
        <v>8081929</v>
      </c>
      <c r="C445" t="s">
        <v>186</v>
      </c>
      <c r="D445">
        <v>144</v>
      </c>
      <c r="F445" s="129" t="str">
        <f>Pvt_Map_1[[#This Row],[Kode Barang Win]]</f>
        <v>R1081001002510</v>
      </c>
    </row>
    <row r="446" spans="1:6">
      <c r="A446" s="129" t="s">
        <v>2166</v>
      </c>
      <c r="B446">
        <v>304157</v>
      </c>
      <c r="C446" t="s">
        <v>186</v>
      </c>
      <c r="D446">
        <v>144</v>
      </c>
      <c r="F446" s="129" t="str">
        <f>Pvt_Map_1[[#This Row],[Kode Barang Win]]</f>
        <v>R1081001002510</v>
      </c>
    </row>
    <row r="447" spans="1:6">
      <c r="A447" s="129" t="s">
        <v>2166</v>
      </c>
      <c r="B447">
        <v>3299694</v>
      </c>
      <c r="C447" t="s">
        <v>186</v>
      </c>
      <c r="D447">
        <v>144</v>
      </c>
      <c r="F447" s="129" t="str">
        <f>Pvt_Map_1[[#This Row],[Kode Barang Win]]</f>
        <v>R1081001002510</v>
      </c>
    </row>
    <row r="448" spans="1:6">
      <c r="A448" s="129" t="s">
        <v>2167</v>
      </c>
      <c r="B448">
        <v>3212638</v>
      </c>
      <c r="C448" t="s">
        <v>388</v>
      </c>
      <c r="D448">
        <v>48</v>
      </c>
      <c r="F448" s="129" t="str">
        <f>Pvt_Map_1[[#This Row],[Kode Barang Win]]</f>
        <v>R1041000009510</v>
      </c>
    </row>
    <row r="449" spans="1:6">
      <c r="A449" s="129" t="s">
        <v>2167</v>
      </c>
      <c r="B449">
        <v>3255721</v>
      </c>
      <c r="C449" t="s">
        <v>388</v>
      </c>
      <c r="D449">
        <v>48</v>
      </c>
      <c r="F449" s="129" t="str">
        <f>Pvt_Map_1[[#This Row],[Kode Barang Win]]</f>
        <v>R1041000009510</v>
      </c>
    </row>
    <row r="450" spans="1:6">
      <c r="A450" s="129" t="s">
        <v>2167</v>
      </c>
      <c r="B450">
        <v>3255730</v>
      </c>
      <c r="C450" t="s">
        <v>388</v>
      </c>
      <c r="D450">
        <v>48</v>
      </c>
      <c r="F450" s="129" t="str">
        <f>Pvt_Map_1[[#This Row],[Kode Barang Win]]</f>
        <v>R1041000009510</v>
      </c>
    </row>
    <row r="451" spans="1:6">
      <c r="A451" s="129" t="s">
        <v>2167</v>
      </c>
      <c r="B451">
        <v>3181105</v>
      </c>
      <c r="C451" t="s">
        <v>388</v>
      </c>
      <c r="D451">
        <v>48</v>
      </c>
      <c r="F451" s="129" t="str">
        <f>Pvt_Map_1[[#This Row],[Kode Barang Win]]</f>
        <v>R1041000009510</v>
      </c>
    </row>
    <row r="452" spans="1:6">
      <c r="A452" s="129" t="s">
        <v>2167</v>
      </c>
      <c r="B452" t="s">
        <v>559</v>
      </c>
      <c r="C452" t="s">
        <v>388</v>
      </c>
      <c r="D452">
        <v>48</v>
      </c>
      <c r="F452" s="129" t="str">
        <f>Pvt_Map_1[[#This Row],[Kode Barang Win]]</f>
        <v>R1041000009510</v>
      </c>
    </row>
    <row r="453" spans="1:6">
      <c r="A453" s="129" t="s">
        <v>2168</v>
      </c>
      <c r="B453">
        <v>3239839</v>
      </c>
      <c r="C453" t="s">
        <v>386</v>
      </c>
      <c r="D453">
        <v>12</v>
      </c>
      <c r="F453" s="129" t="str">
        <f>Pvt_Map_1[[#This Row],[Kode Barang Win]]</f>
        <v>R1071001042510</v>
      </c>
    </row>
    <row r="454" spans="1:6">
      <c r="A454" s="129" t="s">
        <v>2168</v>
      </c>
      <c r="B454">
        <v>3085681</v>
      </c>
      <c r="C454" t="s">
        <v>386</v>
      </c>
      <c r="D454">
        <v>12</v>
      </c>
      <c r="F454" s="129" t="str">
        <f>Pvt_Map_1[[#This Row],[Kode Barang Win]]</f>
        <v>R1071001042510</v>
      </c>
    </row>
    <row r="455" spans="1:6">
      <c r="A455" s="129" t="s">
        <v>2168</v>
      </c>
      <c r="B455">
        <v>3046368</v>
      </c>
      <c r="C455" t="s">
        <v>386</v>
      </c>
      <c r="D455">
        <v>12</v>
      </c>
      <c r="F455" s="129" t="str">
        <f>Pvt_Map_1[[#This Row],[Kode Barang Win]]</f>
        <v>R1071001042510</v>
      </c>
    </row>
    <row r="456" spans="1:6">
      <c r="A456" s="129" t="s">
        <v>2168</v>
      </c>
      <c r="B456">
        <v>8056151</v>
      </c>
      <c r="C456" t="s">
        <v>386</v>
      </c>
      <c r="D456">
        <v>12</v>
      </c>
      <c r="F456" s="129" t="str">
        <f>Pvt_Map_1[[#This Row],[Kode Barang Win]]</f>
        <v>R1071001042510</v>
      </c>
    </row>
    <row r="457" spans="1:6">
      <c r="A457" s="129" t="s">
        <v>2168</v>
      </c>
      <c r="B457" t="s">
        <v>403</v>
      </c>
      <c r="C457" t="s">
        <v>386</v>
      </c>
      <c r="D457">
        <v>12</v>
      </c>
      <c r="F457" s="129" t="str">
        <f>Pvt_Map_1[[#This Row],[Kode Barang Win]]</f>
        <v>R1071001042510</v>
      </c>
    </row>
    <row r="458" spans="1:6">
      <c r="A458" s="129" t="s">
        <v>2168</v>
      </c>
      <c r="B458">
        <v>3063341</v>
      </c>
      <c r="C458" t="s">
        <v>386</v>
      </c>
      <c r="D458">
        <v>12</v>
      </c>
      <c r="F458" s="129" t="str">
        <f>Pvt_Map_1[[#This Row],[Kode Barang Win]]</f>
        <v>R1071001042510</v>
      </c>
    </row>
    <row r="459" spans="1:6">
      <c r="A459" s="129" t="s">
        <v>2168</v>
      </c>
      <c r="B459">
        <v>3120769</v>
      </c>
      <c r="C459" t="s">
        <v>386</v>
      </c>
      <c r="D459">
        <v>12</v>
      </c>
      <c r="F459" s="129" t="str">
        <f>Pvt_Map_1[[#This Row],[Kode Barang Win]]</f>
        <v>R1071001042510</v>
      </c>
    </row>
    <row r="460" spans="1:6">
      <c r="A460" s="129" t="s">
        <v>2168</v>
      </c>
      <c r="B460">
        <v>3182000</v>
      </c>
      <c r="C460" t="s">
        <v>386</v>
      </c>
      <c r="D460">
        <v>12</v>
      </c>
      <c r="F460" s="129" t="str">
        <f>Pvt_Map_1[[#This Row],[Kode Barang Win]]</f>
        <v>R1071001042510</v>
      </c>
    </row>
    <row r="461" spans="1:6">
      <c r="A461" s="129" t="s">
        <v>2169</v>
      </c>
      <c r="B461">
        <v>3329565</v>
      </c>
      <c r="C461" t="s">
        <v>386</v>
      </c>
      <c r="D461">
        <v>12</v>
      </c>
      <c r="F461" s="129" t="str">
        <f>Pvt_Map_1[[#This Row],[Kode Barang Win]]</f>
        <v>R1071002040010</v>
      </c>
    </row>
    <row r="462" spans="1:6">
      <c r="A462" s="129" t="s">
        <v>2170</v>
      </c>
      <c r="B462">
        <v>3213263</v>
      </c>
      <c r="C462" t="s">
        <v>386</v>
      </c>
      <c r="D462">
        <v>24</v>
      </c>
      <c r="F462" s="129" t="str">
        <f>Pvt_Map_1[[#This Row],[Kode Barang Win]]</f>
        <v>R1022011041020</v>
      </c>
    </row>
    <row r="463" spans="1:6">
      <c r="A463" s="129" t="s">
        <v>2170</v>
      </c>
      <c r="B463">
        <v>3267950</v>
      </c>
      <c r="C463" t="s">
        <v>386</v>
      </c>
      <c r="D463">
        <v>24</v>
      </c>
      <c r="F463" s="129" t="str">
        <f>Pvt_Map_1[[#This Row],[Kode Barang Win]]</f>
        <v>R1022011041020</v>
      </c>
    </row>
    <row r="464" spans="1:6">
      <c r="A464" s="129" t="s">
        <v>2171</v>
      </c>
      <c r="B464">
        <v>3193560</v>
      </c>
      <c r="C464" t="s">
        <v>386</v>
      </c>
      <c r="D464">
        <v>24</v>
      </c>
      <c r="F464" s="129" t="str">
        <f>Pvt_Map_1[[#This Row],[Kode Barang Win]]</f>
        <v>R1022010037020</v>
      </c>
    </row>
    <row r="465" spans="1:6">
      <c r="A465" s="129" t="s">
        <v>2171</v>
      </c>
      <c r="B465">
        <v>3267949</v>
      </c>
      <c r="C465" t="s">
        <v>386</v>
      </c>
      <c r="D465">
        <v>24</v>
      </c>
      <c r="F465" s="129" t="str">
        <f>Pvt_Map_1[[#This Row],[Kode Barang Win]]</f>
        <v>R1022010037020</v>
      </c>
    </row>
    <row r="466" spans="1:6">
      <c r="A466" s="129" t="s">
        <v>2171</v>
      </c>
      <c r="B466">
        <v>3317332</v>
      </c>
      <c r="C466" t="s">
        <v>386</v>
      </c>
      <c r="D466">
        <v>24</v>
      </c>
      <c r="F466" s="129" t="str">
        <f>Pvt_Map_1[[#This Row],[Kode Barang Win]]</f>
        <v>R1022010037020</v>
      </c>
    </row>
    <row r="467" spans="1:6">
      <c r="A467" s="129" t="s">
        <v>2171</v>
      </c>
      <c r="B467">
        <v>3303399</v>
      </c>
      <c r="C467" t="s">
        <v>386</v>
      </c>
      <c r="D467">
        <v>24</v>
      </c>
      <c r="F467" s="129" t="str">
        <f>Pvt_Map_1[[#This Row],[Kode Barang Win]]</f>
        <v>R1022010037020</v>
      </c>
    </row>
    <row r="468" spans="1:6">
      <c r="A468" s="129" t="s">
        <v>2171</v>
      </c>
      <c r="B468">
        <v>3337486</v>
      </c>
      <c r="C468" t="s">
        <v>386</v>
      </c>
      <c r="D468">
        <v>24</v>
      </c>
      <c r="F468" s="129" t="str">
        <f>Pvt_Map_1[[#This Row],[Kode Barang Win]]</f>
        <v>R1022010037020</v>
      </c>
    </row>
    <row r="469" spans="1:6">
      <c r="A469" s="129" t="s">
        <v>2171</v>
      </c>
      <c r="B469">
        <v>3087024</v>
      </c>
      <c r="C469" t="s">
        <v>386</v>
      </c>
      <c r="D469">
        <v>24</v>
      </c>
      <c r="F469" s="129" t="str">
        <f>Pvt_Map_1[[#This Row],[Kode Barang Win]]</f>
        <v>R1022010037020</v>
      </c>
    </row>
    <row r="470" spans="1:6">
      <c r="A470" s="129" t="s">
        <v>2172</v>
      </c>
      <c r="B470">
        <v>3072200</v>
      </c>
      <c r="C470" t="s">
        <v>386</v>
      </c>
      <c r="D470">
        <v>24</v>
      </c>
      <c r="F470" s="129" t="str">
        <f>Pvt_Map_1[[#This Row],[Kode Barang Win]]</f>
        <v>R1022009037020</v>
      </c>
    </row>
    <row r="471" spans="1:6">
      <c r="A471" s="129" t="s">
        <v>2172</v>
      </c>
      <c r="B471">
        <v>3317334</v>
      </c>
      <c r="C471" t="s">
        <v>386</v>
      </c>
      <c r="D471">
        <v>24</v>
      </c>
      <c r="F471" s="129" t="str">
        <f>Pvt_Map_1[[#This Row],[Kode Barang Win]]</f>
        <v>R1022009037020</v>
      </c>
    </row>
    <row r="472" spans="1:6">
      <c r="A472" s="129" t="s">
        <v>2172</v>
      </c>
      <c r="B472">
        <v>3303403</v>
      </c>
      <c r="C472" t="s">
        <v>386</v>
      </c>
      <c r="D472">
        <v>24</v>
      </c>
      <c r="F472" s="129" t="str">
        <f>Pvt_Map_1[[#This Row],[Kode Barang Win]]</f>
        <v>R1022009037020</v>
      </c>
    </row>
    <row r="473" spans="1:6">
      <c r="A473" s="129" t="s">
        <v>2172</v>
      </c>
      <c r="B473">
        <v>3328395</v>
      </c>
      <c r="C473" t="s">
        <v>386</v>
      </c>
      <c r="D473">
        <v>24</v>
      </c>
      <c r="F473" s="129" t="str">
        <f>Pvt_Map_1[[#This Row],[Kode Barang Win]]</f>
        <v>R1022009037020</v>
      </c>
    </row>
    <row r="474" spans="1:6">
      <c r="A474" s="129" t="s">
        <v>2172</v>
      </c>
      <c r="B474">
        <v>3086340</v>
      </c>
      <c r="C474" t="s">
        <v>386</v>
      </c>
      <c r="D474">
        <v>24</v>
      </c>
      <c r="F474" s="129" t="str">
        <f>Pvt_Map_1[[#This Row],[Kode Barang Win]]</f>
        <v>R1022009037020</v>
      </c>
    </row>
    <row r="475" spans="1:6">
      <c r="A475" s="129" t="s">
        <v>2172</v>
      </c>
      <c r="B475">
        <v>3267942</v>
      </c>
      <c r="C475" t="s">
        <v>386</v>
      </c>
      <c r="D475">
        <v>24</v>
      </c>
      <c r="F475" s="129" t="str">
        <f>Pvt_Map_1[[#This Row],[Kode Barang Win]]</f>
        <v>R1022009037020</v>
      </c>
    </row>
    <row r="476" spans="1:6">
      <c r="A476" s="129" t="s">
        <v>2172</v>
      </c>
      <c r="B476">
        <v>3062124</v>
      </c>
      <c r="C476" t="s">
        <v>386</v>
      </c>
      <c r="D476">
        <v>24</v>
      </c>
      <c r="F476" s="129" t="str">
        <f>Pvt_Map_1[[#This Row],[Kode Barang Win]]</f>
        <v>R1022009037020</v>
      </c>
    </row>
    <row r="477" spans="1:6">
      <c r="A477" s="129" t="s">
        <v>2172</v>
      </c>
      <c r="B477" t="s">
        <v>610</v>
      </c>
      <c r="C477" t="s">
        <v>386</v>
      </c>
      <c r="D477">
        <v>24</v>
      </c>
      <c r="F477" s="129" t="str">
        <f>Pvt_Map_1[[#This Row],[Kode Barang Win]]</f>
        <v>R1022009037020</v>
      </c>
    </row>
    <row r="478" spans="1:6">
      <c r="A478" s="129" t="s">
        <v>2173</v>
      </c>
      <c r="B478">
        <v>3317331</v>
      </c>
      <c r="C478" t="s">
        <v>386</v>
      </c>
      <c r="D478">
        <v>24</v>
      </c>
      <c r="F478" s="129" t="str">
        <f>Pvt_Map_1[[#This Row],[Kode Barang Win]]</f>
        <v>R1022008037021</v>
      </c>
    </row>
    <row r="479" spans="1:6">
      <c r="A479" s="129" t="s">
        <v>2173</v>
      </c>
      <c r="B479">
        <v>3303398</v>
      </c>
      <c r="C479" t="s">
        <v>386</v>
      </c>
      <c r="D479">
        <v>24</v>
      </c>
      <c r="F479" s="129" t="str">
        <f>Pvt_Map_1[[#This Row],[Kode Barang Win]]</f>
        <v>R1022008037021</v>
      </c>
    </row>
    <row r="480" spans="1:6">
      <c r="A480" s="129" t="s">
        <v>2173</v>
      </c>
      <c r="B480">
        <v>3311971</v>
      </c>
      <c r="C480" t="s">
        <v>386</v>
      </c>
      <c r="D480">
        <v>24</v>
      </c>
      <c r="F480" s="129" t="str">
        <f>Pvt_Map_1[[#This Row],[Kode Barang Win]]</f>
        <v>R1022008037021</v>
      </c>
    </row>
    <row r="481" spans="1:6">
      <c r="A481" s="129" t="s">
        <v>2173</v>
      </c>
      <c r="B481">
        <v>3025794</v>
      </c>
      <c r="C481" t="s">
        <v>386</v>
      </c>
      <c r="D481">
        <v>24</v>
      </c>
      <c r="F481" s="129" t="str">
        <f>Pvt_Map_1[[#This Row],[Kode Barang Win]]</f>
        <v>R1022008037021</v>
      </c>
    </row>
    <row r="482" spans="1:6">
      <c r="A482" s="129" t="s">
        <v>2173</v>
      </c>
      <c r="B482" t="s">
        <v>619</v>
      </c>
      <c r="C482" t="s">
        <v>386</v>
      </c>
      <c r="D482">
        <v>24</v>
      </c>
      <c r="F482" s="129" t="str">
        <f>Pvt_Map_1[[#This Row],[Kode Barang Win]]</f>
        <v>R1022008037021</v>
      </c>
    </row>
    <row r="483" spans="1:6">
      <c r="A483" s="129" t="s">
        <v>2173</v>
      </c>
      <c r="B483">
        <v>3041075</v>
      </c>
      <c r="C483" t="s">
        <v>386</v>
      </c>
      <c r="D483">
        <v>24</v>
      </c>
      <c r="F483" s="129" t="str">
        <f>Pvt_Map_1[[#This Row],[Kode Barang Win]]</f>
        <v>R1022008037021</v>
      </c>
    </row>
    <row r="484" spans="1:6">
      <c r="A484" s="129" t="s">
        <v>2173</v>
      </c>
      <c r="B484" t="s">
        <v>618</v>
      </c>
      <c r="C484" t="s">
        <v>386</v>
      </c>
      <c r="D484">
        <v>24</v>
      </c>
      <c r="F484" s="129" t="str">
        <f>Pvt_Map_1[[#This Row],[Kode Barang Win]]</f>
        <v>R1022008037021</v>
      </c>
    </row>
    <row r="485" spans="1:6">
      <c r="A485" s="129" t="s">
        <v>2173</v>
      </c>
      <c r="B485" t="s">
        <v>621</v>
      </c>
      <c r="C485" t="s">
        <v>386</v>
      </c>
      <c r="D485">
        <v>24</v>
      </c>
      <c r="F485" s="129" t="str">
        <f>Pvt_Map_1[[#This Row],[Kode Barang Win]]</f>
        <v>R1022008037021</v>
      </c>
    </row>
    <row r="486" spans="1:6">
      <c r="A486" s="129" t="s">
        <v>2173</v>
      </c>
      <c r="B486" t="s">
        <v>622</v>
      </c>
      <c r="C486" t="s">
        <v>386</v>
      </c>
      <c r="D486">
        <v>24</v>
      </c>
      <c r="F486" s="129" t="str">
        <f>Pvt_Map_1[[#This Row],[Kode Barang Win]]</f>
        <v>R1022008037021</v>
      </c>
    </row>
    <row r="487" spans="1:6">
      <c r="A487" s="129" t="s">
        <v>2173</v>
      </c>
      <c r="B487" t="s">
        <v>623</v>
      </c>
      <c r="C487" t="s">
        <v>386</v>
      </c>
      <c r="D487">
        <v>24</v>
      </c>
      <c r="F487" s="129" t="str">
        <f>Pvt_Map_1[[#This Row],[Kode Barang Win]]</f>
        <v>R1022008037021</v>
      </c>
    </row>
    <row r="488" spans="1:6">
      <c r="A488" s="129" t="s">
        <v>2174</v>
      </c>
      <c r="B488">
        <v>3072208</v>
      </c>
      <c r="C488" t="s">
        <v>386</v>
      </c>
      <c r="D488">
        <v>24</v>
      </c>
      <c r="F488" s="129" t="str">
        <f>Pvt_Map_1[[#This Row],[Kode Barang Win]]</f>
        <v>R1022008037020</v>
      </c>
    </row>
    <row r="489" spans="1:6">
      <c r="A489" s="129" t="s">
        <v>2174</v>
      </c>
      <c r="B489">
        <v>3267940</v>
      </c>
      <c r="C489" t="s">
        <v>386</v>
      </c>
      <c r="D489">
        <v>24</v>
      </c>
      <c r="F489" s="129" t="str">
        <f>Pvt_Map_1[[#This Row],[Kode Barang Win]]</f>
        <v>R1022008037020</v>
      </c>
    </row>
    <row r="490" spans="1:6">
      <c r="A490" s="129" t="s">
        <v>2174</v>
      </c>
      <c r="B490">
        <v>3086337</v>
      </c>
      <c r="C490" t="s">
        <v>386</v>
      </c>
      <c r="D490">
        <v>24</v>
      </c>
      <c r="F490" s="129" t="str">
        <f>Pvt_Map_1[[#This Row],[Kode Barang Win]]</f>
        <v>R1022008037020</v>
      </c>
    </row>
    <row r="491" spans="1:6">
      <c r="A491" s="129" t="s">
        <v>2174</v>
      </c>
      <c r="B491" t="s">
        <v>620</v>
      </c>
      <c r="C491" t="s">
        <v>386</v>
      </c>
      <c r="D491">
        <v>24</v>
      </c>
      <c r="F491" s="129" t="str">
        <f>Pvt_Map_1[[#This Row],[Kode Barang Win]]</f>
        <v>R1022008037020</v>
      </c>
    </row>
    <row r="492" spans="1:6">
      <c r="A492" s="129" t="s">
        <v>2175</v>
      </c>
      <c r="B492">
        <v>3072197</v>
      </c>
      <c r="C492" t="s">
        <v>386</v>
      </c>
      <c r="D492">
        <v>24</v>
      </c>
      <c r="F492" s="129" t="str">
        <f>Pvt_Map_1[[#This Row],[Kode Barang Win]]</f>
        <v>R1022006037020</v>
      </c>
    </row>
    <row r="493" spans="1:6">
      <c r="A493" s="129" t="s">
        <v>2175</v>
      </c>
      <c r="B493">
        <v>3267941</v>
      </c>
      <c r="C493" t="s">
        <v>386</v>
      </c>
      <c r="D493">
        <v>24</v>
      </c>
      <c r="F493" s="129" t="str">
        <f>Pvt_Map_1[[#This Row],[Kode Barang Win]]</f>
        <v>R1022006037020</v>
      </c>
    </row>
    <row r="494" spans="1:6">
      <c r="A494" s="129" t="s">
        <v>2175</v>
      </c>
      <c r="B494">
        <v>3328393</v>
      </c>
      <c r="C494" t="s">
        <v>386</v>
      </c>
      <c r="D494">
        <v>24</v>
      </c>
      <c r="F494" s="129" t="str">
        <f>Pvt_Map_1[[#This Row],[Kode Barang Win]]</f>
        <v>R1022006037020</v>
      </c>
    </row>
    <row r="495" spans="1:6">
      <c r="A495" s="129" t="s">
        <v>2175</v>
      </c>
      <c r="B495">
        <v>3086343</v>
      </c>
      <c r="C495" t="s">
        <v>386</v>
      </c>
      <c r="D495">
        <v>24</v>
      </c>
      <c r="F495" s="129" t="str">
        <f>Pvt_Map_1[[#This Row],[Kode Barang Win]]</f>
        <v>R1022006037020</v>
      </c>
    </row>
    <row r="496" spans="1:6">
      <c r="A496" s="129" t="s">
        <v>2176</v>
      </c>
      <c r="B496">
        <v>3317333</v>
      </c>
      <c r="C496" t="s">
        <v>386</v>
      </c>
      <c r="D496">
        <v>24</v>
      </c>
      <c r="F496" s="129" t="str">
        <f>Pvt_Map_1[[#This Row],[Kode Barang Win]]</f>
        <v>R1022006037021</v>
      </c>
    </row>
    <row r="497" spans="1:6">
      <c r="A497" s="129" t="s">
        <v>2176</v>
      </c>
      <c r="B497">
        <v>3061088</v>
      </c>
      <c r="C497" t="s">
        <v>386</v>
      </c>
      <c r="D497">
        <v>24</v>
      </c>
      <c r="F497" s="129" t="str">
        <f>Pvt_Map_1[[#This Row],[Kode Barang Win]]</f>
        <v>R1022006037021</v>
      </c>
    </row>
    <row r="498" spans="1:6">
      <c r="A498" s="129" t="s">
        <v>2176</v>
      </c>
      <c r="B498">
        <v>3303400</v>
      </c>
      <c r="C498" t="s">
        <v>386</v>
      </c>
      <c r="D498">
        <v>24</v>
      </c>
      <c r="F498" s="129" t="str">
        <f>Pvt_Map_1[[#This Row],[Kode Barang Win]]</f>
        <v>R1022006037021</v>
      </c>
    </row>
    <row r="499" spans="1:6">
      <c r="A499" s="129" t="s">
        <v>2176</v>
      </c>
      <c r="B499">
        <v>3229983</v>
      </c>
      <c r="C499" t="s">
        <v>386</v>
      </c>
      <c r="D499">
        <v>24</v>
      </c>
      <c r="F499" s="129" t="str">
        <f>Pvt_Map_1[[#This Row],[Kode Barang Win]]</f>
        <v>R1022006037021</v>
      </c>
    </row>
    <row r="500" spans="1:6">
      <c r="A500" s="129" t="s">
        <v>2176</v>
      </c>
      <c r="B500">
        <v>3187506</v>
      </c>
      <c r="C500" t="s">
        <v>386</v>
      </c>
      <c r="D500">
        <v>24</v>
      </c>
      <c r="F500" s="129" t="str">
        <f>Pvt_Map_1[[#This Row],[Kode Barang Win]]</f>
        <v>R1022006037021</v>
      </c>
    </row>
    <row r="501" spans="1:6">
      <c r="A501" s="129" t="s">
        <v>2176</v>
      </c>
      <c r="B501">
        <v>3186384</v>
      </c>
      <c r="C501" t="s">
        <v>386</v>
      </c>
      <c r="D501">
        <v>24</v>
      </c>
      <c r="F501" s="129" t="str">
        <f>Pvt_Map_1[[#This Row],[Kode Barang Win]]</f>
        <v>R1022006037021</v>
      </c>
    </row>
    <row r="502" spans="1:6">
      <c r="A502" s="129" t="s">
        <v>2176</v>
      </c>
      <c r="B502">
        <v>3062067</v>
      </c>
      <c r="C502" t="s">
        <v>386</v>
      </c>
      <c r="D502">
        <v>24</v>
      </c>
      <c r="F502" s="129" t="str">
        <f>Pvt_Map_1[[#This Row],[Kode Barang Win]]</f>
        <v>R1022006037021</v>
      </c>
    </row>
    <row r="503" spans="1:6">
      <c r="A503" s="129" t="s">
        <v>2176</v>
      </c>
      <c r="B503" t="s">
        <v>634</v>
      </c>
      <c r="C503" t="s">
        <v>386</v>
      </c>
      <c r="D503">
        <v>24</v>
      </c>
      <c r="F503" s="129" t="str">
        <f>Pvt_Map_1[[#This Row],[Kode Barang Win]]</f>
        <v>R1022006037021</v>
      </c>
    </row>
    <row r="504" spans="1:6">
      <c r="A504" s="129" t="s">
        <v>2176</v>
      </c>
      <c r="B504">
        <v>3025799</v>
      </c>
      <c r="C504" t="s">
        <v>386</v>
      </c>
      <c r="D504">
        <v>24</v>
      </c>
      <c r="F504" s="129" t="str">
        <f>Pvt_Map_1[[#This Row],[Kode Barang Win]]</f>
        <v>R1022006037021</v>
      </c>
    </row>
    <row r="505" spans="1:6">
      <c r="A505" s="129" t="s">
        <v>2176</v>
      </c>
      <c r="B505" t="s">
        <v>633</v>
      </c>
      <c r="C505" t="s">
        <v>386</v>
      </c>
      <c r="D505">
        <v>24</v>
      </c>
      <c r="F505" s="129" t="str">
        <f>Pvt_Map_1[[#This Row],[Kode Barang Win]]</f>
        <v>R1022006037021</v>
      </c>
    </row>
    <row r="506" spans="1:6">
      <c r="A506" s="129" t="s">
        <v>2176</v>
      </c>
      <c r="B506">
        <v>3041687</v>
      </c>
      <c r="C506" t="s">
        <v>386</v>
      </c>
      <c r="D506">
        <v>24</v>
      </c>
      <c r="F506" s="129" t="str">
        <f>Pvt_Map_1[[#This Row],[Kode Barang Win]]</f>
        <v>R1022006037021</v>
      </c>
    </row>
    <row r="507" spans="1:6">
      <c r="A507" s="129" t="s">
        <v>2176</v>
      </c>
      <c r="B507" t="s">
        <v>632</v>
      </c>
      <c r="C507" t="s">
        <v>386</v>
      </c>
      <c r="D507">
        <v>24</v>
      </c>
      <c r="F507" s="129" t="str">
        <f>Pvt_Map_1[[#This Row],[Kode Barang Win]]</f>
        <v>R1022006037021</v>
      </c>
    </row>
    <row r="508" spans="1:6">
      <c r="A508" s="129" t="s">
        <v>2177</v>
      </c>
      <c r="B508">
        <v>3073462</v>
      </c>
      <c r="C508" t="s">
        <v>386</v>
      </c>
      <c r="D508">
        <v>24</v>
      </c>
      <c r="F508" s="129" t="str">
        <f>Pvt_Map_1[[#This Row],[Kode Barang Win]]</f>
        <v>R1022005037020</v>
      </c>
    </row>
    <row r="509" spans="1:6">
      <c r="A509" s="129" t="s">
        <v>2177</v>
      </c>
      <c r="B509">
        <v>3267944</v>
      </c>
      <c r="C509" t="s">
        <v>386</v>
      </c>
      <c r="D509">
        <v>24</v>
      </c>
      <c r="F509" s="129" t="str">
        <f>Pvt_Map_1[[#This Row],[Kode Barang Win]]</f>
        <v>R1022005037020</v>
      </c>
    </row>
    <row r="510" spans="1:6">
      <c r="A510" s="129" t="s">
        <v>2177</v>
      </c>
      <c r="B510">
        <v>3337487</v>
      </c>
      <c r="C510" t="s">
        <v>386</v>
      </c>
      <c r="D510">
        <v>24</v>
      </c>
      <c r="F510" s="129" t="str">
        <f>Pvt_Map_1[[#This Row],[Kode Barang Win]]</f>
        <v>R1022005037020</v>
      </c>
    </row>
    <row r="511" spans="1:6">
      <c r="A511" s="129" t="s">
        <v>2178</v>
      </c>
      <c r="B511">
        <v>3172265</v>
      </c>
      <c r="C511" t="s">
        <v>386</v>
      </c>
      <c r="D511">
        <v>24</v>
      </c>
      <c r="F511" s="129" t="str">
        <f>Pvt_Map_1[[#This Row],[Kode Barang Win]]</f>
        <v>R1022003037020</v>
      </c>
    </row>
    <row r="512" spans="1:6">
      <c r="A512" s="129" t="s">
        <v>2178</v>
      </c>
      <c r="B512">
        <v>3267946</v>
      </c>
      <c r="C512" t="s">
        <v>386</v>
      </c>
      <c r="D512">
        <v>24</v>
      </c>
      <c r="F512" s="129" t="str">
        <f>Pvt_Map_1[[#This Row],[Kode Barang Win]]</f>
        <v>R1022003037020</v>
      </c>
    </row>
    <row r="513" spans="1:6">
      <c r="A513" s="129" t="s">
        <v>2178</v>
      </c>
      <c r="B513">
        <v>3328390</v>
      </c>
      <c r="C513" t="s">
        <v>386</v>
      </c>
      <c r="D513">
        <v>24</v>
      </c>
      <c r="F513" s="129" t="str">
        <f>Pvt_Map_1[[#This Row],[Kode Barang Win]]</f>
        <v>R1022003037020</v>
      </c>
    </row>
    <row r="514" spans="1:6">
      <c r="A514" s="129" t="s">
        <v>2178</v>
      </c>
      <c r="B514">
        <v>3086338</v>
      </c>
      <c r="C514" t="s">
        <v>386</v>
      </c>
      <c r="D514">
        <v>24</v>
      </c>
      <c r="F514" s="129" t="str">
        <f>Pvt_Map_1[[#This Row],[Kode Barang Win]]</f>
        <v>R1022003037020</v>
      </c>
    </row>
    <row r="515" spans="1:6">
      <c r="A515" s="129" t="s">
        <v>2178</v>
      </c>
      <c r="B515">
        <v>3072209</v>
      </c>
      <c r="C515" t="s">
        <v>386</v>
      </c>
      <c r="D515">
        <v>24</v>
      </c>
      <c r="F515" s="129" t="str">
        <f>Pvt_Map_1[[#This Row],[Kode Barang Win]]</f>
        <v>R1022003037020</v>
      </c>
    </row>
    <row r="516" spans="1:6">
      <c r="A516" s="129" t="s">
        <v>2179</v>
      </c>
      <c r="B516">
        <v>3186391</v>
      </c>
      <c r="C516" t="s">
        <v>386</v>
      </c>
      <c r="D516">
        <v>24</v>
      </c>
      <c r="F516" s="129" t="str">
        <f>Pvt_Map_1[[#This Row],[Kode Barang Win]]</f>
        <v>R1022003037021</v>
      </c>
    </row>
    <row r="517" spans="1:6">
      <c r="A517" s="129" t="s">
        <v>2179</v>
      </c>
      <c r="B517">
        <v>3317330</v>
      </c>
      <c r="C517" t="s">
        <v>386</v>
      </c>
      <c r="D517">
        <v>24</v>
      </c>
      <c r="F517" s="129" t="str">
        <f>Pvt_Map_1[[#This Row],[Kode Barang Win]]</f>
        <v>R1022003037021</v>
      </c>
    </row>
    <row r="518" spans="1:6">
      <c r="A518" s="129" t="s">
        <v>2179</v>
      </c>
      <c r="B518">
        <v>3303402</v>
      </c>
      <c r="C518" t="s">
        <v>386</v>
      </c>
      <c r="D518">
        <v>24</v>
      </c>
      <c r="F518" s="129" t="str">
        <f>Pvt_Map_1[[#This Row],[Kode Barang Win]]</f>
        <v>R1022003037021</v>
      </c>
    </row>
    <row r="519" spans="1:6">
      <c r="A519" s="129" t="s">
        <v>2179</v>
      </c>
      <c r="B519">
        <v>3229980</v>
      </c>
      <c r="C519" t="s">
        <v>386</v>
      </c>
      <c r="D519">
        <v>24</v>
      </c>
      <c r="F519" s="129" t="str">
        <f>Pvt_Map_1[[#This Row],[Kode Barang Win]]</f>
        <v>R1022003037021</v>
      </c>
    </row>
    <row r="520" spans="1:6">
      <c r="A520" s="129" t="s">
        <v>2179</v>
      </c>
      <c r="B520">
        <v>3187438</v>
      </c>
      <c r="C520" t="s">
        <v>386</v>
      </c>
      <c r="D520">
        <v>24</v>
      </c>
      <c r="F520" s="129" t="str">
        <f>Pvt_Map_1[[#This Row],[Kode Barang Win]]</f>
        <v>R1022003037021</v>
      </c>
    </row>
    <row r="521" spans="1:6">
      <c r="A521" s="129" t="s">
        <v>2179</v>
      </c>
      <c r="B521" t="s">
        <v>640</v>
      </c>
      <c r="C521" t="s">
        <v>386</v>
      </c>
      <c r="D521">
        <v>24</v>
      </c>
      <c r="F521" s="129" t="str">
        <f>Pvt_Map_1[[#This Row],[Kode Barang Win]]</f>
        <v>R1022003037021</v>
      </c>
    </row>
    <row r="522" spans="1:6">
      <c r="A522" s="129" t="s">
        <v>2179</v>
      </c>
      <c r="B522">
        <v>3025797</v>
      </c>
      <c r="C522" t="s">
        <v>386</v>
      </c>
      <c r="D522">
        <v>24</v>
      </c>
      <c r="F522" s="129" t="str">
        <f>Pvt_Map_1[[#This Row],[Kode Barang Win]]</f>
        <v>R1022003037021</v>
      </c>
    </row>
    <row r="523" spans="1:6">
      <c r="A523" s="129" t="s">
        <v>2179</v>
      </c>
      <c r="B523" t="s">
        <v>636</v>
      </c>
      <c r="C523" t="s">
        <v>386</v>
      </c>
      <c r="D523">
        <v>24</v>
      </c>
      <c r="F523" s="129" t="str">
        <f>Pvt_Map_1[[#This Row],[Kode Barang Win]]</f>
        <v>R1022003037021</v>
      </c>
    </row>
    <row r="524" spans="1:6">
      <c r="A524" s="129" t="s">
        <v>2179</v>
      </c>
      <c r="B524">
        <v>3041070</v>
      </c>
      <c r="C524" t="s">
        <v>386</v>
      </c>
      <c r="D524">
        <v>24</v>
      </c>
      <c r="F524" s="129" t="str">
        <f>Pvt_Map_1[[#This Row],[Kode Barang Win]]</f>
        <v>R1022003037021</v>
      </c>
    </row>
    <row r="525" spans="1:6">
      <c r="A525" s="129" t="s">
        <v>2179</v>
      </c>
      <c r="B525" t="s">
        <v>637</v>
      </c>
      <c r="C525" t="s">
        <v>386</v>
      </c>
      <c r="D525">
        <v>24</v>
      </c>
      <c r="F525" s="129" t="str">
        <f>Pvt_Map_1[[#This Row],[Kode Barang Win]]</f>
        <v>R1022003037021</v>
      </c>
    </row>
    <row r="526" spans="1:6">
      <c r="A526" s="129" t="s">
        <v>2179</v>
      </c>
      <c r="B526" t="s">
        <v>638</v>
      </c>
      <c r="C526" t="s">
        <v>386</v>
      </c>
      <c r="D526">
        <v>24</v>
      </c>
      <c r="F526" s="129" t="str">
        <f>Pvt_Map_1[[#This Row],[Kode Barang Win]]</f>
        <v>R1022003037021</v>
      </c>
    </row>
    <row r="527" spans="1:6">
      <c r="A527" s="129" t="s">
        <v>2179</v>
      </c>
      <c r="B527" t="s">
        <v>639</v>
      </c>
      <c r="C527" t="s">
        <v>386</v>
      </c>
      <c r="D527">
        <v>24</v>
      </c>
      <c r="F527" s="129" t="str">
        <f>Pvt_Map_1[[#This Row],[Kode Barang Win]]</f>
        <v>R1022003037021</v>
      </c>
    </row>
    <row r="528" spans="1:6">
      <c r="A528" s="129" t="s">
        <v>2179</v>
      </c>
      <c r="B528" t="s">
        <v>635</v>
      </c>
      <c r="C528" t="s">
        <v>386</v>
      </c>
      <c r="D528">
        <v>24</v>
      </c>
      <c r="F528" s="129" t="str">
        <f>Pvt_Map_1[[#This Row],[Kode Barang Win]]</f>
        <v>R1022003037021</v>
      </c>
    </row>
    <row r="529" spans="1:6">
      <c r="A529" s="129" t="s">
        <v>2180</v>
      </c>
      <c r="B529">
        <v>3300633</v>
      </c>
      <c r="C529" t="s">
        <v>386</v>
      </c>
      <c r="D529">
        <v>24</v>
      </c>
      <c r="F529" s="129" t="str">
        <f>Pvt_Map_1[[#This Row],[Kode Barang Win]]</f>
        <v>R1022002037021</v>
      </c>
    </row>
    <row r="530" spans="1:6">
      <c r="A530" s="129" t="s">
        <v>2181</v>
      </c>
      <c r="B530">
        <v>3171385</v>
      </c>
      <c r="C530" t="s">
        <v>386</v>
      </c>
      <c r="D530">
        <v>24</v>
      </c>
      <c r="F530" s="129" t="str">
        <f>Pvt_Map_1[[#This Row],[Kode Barang Win]]</f>
        <v>R1022001037020</v>
      </c>
    </row>
    <row r="531" spans="1:6">
      <c r="A531" s="129" t="s">
        <v>2181</v>
      </c>
      <c r="B531">
        <v>3267943</v>
      </c>
      <c r="C531" t="s">
        <v>386</v>
      </c>
      <c r="D531">
        <v>24</v>
      </c>
      <c r="F531" s="129" t="str">
        <f>Pvt_Map_1[[#This Row],[Kode Barang Win]]</f>
        <v>R1022001037020</v>
      </c>
    </row>
    <row r="532" spans="1:6">
      <c r="A532" s="129" t="s">
        <v>2181</v>
      </c>
      <c r="B532">
        <v>3060931</v>
      </c>
      <c r="C532" t="s">
        <v>386</v>
      </c>
      <c r="D532">
        <v>24</v>
      </c>
      <c r="F532" s="129" t="str">
        <f>Pvt_Map_1[[#This Row],[Kode Barang Win]]</f>
        <v>R1022001037020</v>
      </c>
    </row>
    <row r="533" spans="1:6">
      <c r="A533" s="129" t="s">
        <v>2181</v>
      </c>
      <c r="B533">
        <v>3054939</v>
      </c>
      <c r="C533" t="s">
        <v>386</v>
      </c>
      <c r="D533">
        <v>24</v>
      </c>
      <c r="F533" s="129" t="str">
        <f>Pvt_Map_1[[#This Row],[Kode Barang Win]]</f>
        <v>R1022001037020</v>
      </c>
    </row>
    <row r="534" spans="1:6">
      <c r="A534" s="129" t="s">
        <v>2181</v>
      </c>
      <c r="B534">
        <v>3303401</v>
      </c>
      <c r="C534" t="s">
        <v>386</v>
      </c>
      <c r="D534">
        <v>24</v>
      </c>
      <c r="F534" s="129" t="str">
        <f>Pvt_Map_1[[#This Row],[Kode Barang Win]]</f>
        <v>R1022001037020</v>
      </c>
    </row>
    <row r="535" spans="1:6">
      <c r="A535" s="129" t="s">
        <v>2181</v>
      </c>
      <c r="B535">
        <v>3311976</v>
      </c>
      <c r="C535" t="s">
        <v>386</v>
      </c>
      <c r="D535">
        <v>24</v>
      </c>
      <c r="F535" s="129" t="str">
        <f>Pvt_Map_1[[#This Row],[Kode Barang Win]]</f>
        <v>R1022001037020</v>
      </c>
    </row>
    <row r="536" spans="1:6">
      <c r="A536" s="129" t="s">
        <v>2181</v>
      </c>
      <c r="B536">
        <v>3187501</v>
      </c>
      <c r="C536" t="s">
        <v>386</v>
      </c>
      <c r="D536">
        <v>24</v>
      </c>
      <c r="F536" s="129" t="str">
        <f>Pvt_Map_1[[#This Row],[Kode Barang Win]]</f>
        <v>R1022001037020</v>
      </c>
    </row>
    <row r="537" spans="1:6">
      <c r="A537" s="129" t="s">
        <v>2181</v>
      </c>
      <c r="B537">
        <v>3086339</v>
      </c>
      <c r="C537" t="s">
        <v>386</v>
      </c>
      <c r="D537">
        <v>24</v>
      </c>
      <c r="F537" s="129" t="str">
        <f>Pvt_Map_1[[#This Row],[Kode Barang Win]]</f>
        <v>R1022001037020</v>
      </c>
    </row>
    <row r="538" spans="1:6">
      <c r="A538" s="129" t="s">
        <v>2181</v>
      </c>
      <c r="B538">
        <v>3062479</v>
      </c>
      <c r="C538" t="s">
        <v>386</v>
      </c>
      <c r="D538">
        <v>24</v>
      </c>
      <c r="F538" s="129" t="str">
        <f>Pvt_Map_1[[#This Row],[Kode Barang Win]]</f>
        <v>R1022001037020</v>
      </c>
    </row>
    <row r="539" spans="1:6">
      <c r="A539" s="129" t="s">
        <v>2181</v>
      </c>
      <c r="B539">
        <v>3072204</v>
      </c>
      <c r="C539" t="s">
        <v>386</v>
      </c>
      <c r="D539">
        <v>24</v>
      </c>
      <c r="F539" s="129" t="str">
        <f>Pvt_Map_1[[#This Row],[Kode Barang Win]]</f>
        <v>R1022001037020</v>
      </c>
    </row>
    <row r="540" spans="1:6">
      <c r="A540" s="129" t="s">
        <v>2182</v>
      </c>
      <c r="B540">
        <v>3317329</v>
      </c>
      <c r="C540" t="s">
        <v>386</v>
      </c>
      <c r="D540">
        <v>24</v>
      </c>
      <c r="F540" s="129" t="str">
        <f>Pvt_Map_1[[#This Row],[Kode Barang Win]]</f>
        <v>R1022001037021</v>
      </c>
    </row>
    <row r="541" spans="1:6">
      <c r="A541" s="129" t="s">
        <v>2182</v>
      </c>
      <c r="B541">
        <v>3186490</v>
      </c>
      <c r="C541" t="s">
        <v>386</v>
      </c>
      <c r="D541">
        <v>24</v>
      </c>
      <c r="F541" s="129" t="str">
        <f>Pvt_Map_1[[#This Row],[Kode Barang Win]]</f>
        <v>R1022001037021</v>
      </c>
    </row>
    <row r="542" spans="1:6">
      <c r="A542" s="129" t="s">
        <v>2182</v>
      </c>
      <c r="B542" t="s">
        <v>655</v>
      </c>
      <c r="C542" t="s">
        <v>386</v>
      </c>
      <c r="D542">
        <v>24</v>
      </c>
      <c r="F542" s="129" t="str">
        <f>Pvt_Map_1[[#This Row],[Kode Barang Win]]</f>
        <v>R1022001037021</v>
      </c>
    </row>
    <row r="543" spans="1:6">
      <c r="A543" s="129" t="s">
        <v>2182</v>
      </c>
      <c r="B543">
        <v>3025795</v>
      </c>
      <c r="C543" t="s">
        <v>386</v>
      </c>
      <c r="D543">
        <v>24</v>
      </c>
      <c r="F543" s="129" t="str">
        <f>Pvt_Map_1[[#This Row],[Kode Barang Win]]</f>
        <v>R1022001037021</v>
      </c>
    </row>
    <row r="544" spans="1:6">
      <c r="A544" s="129" t="s">
        <v>2182</v>
      </c>
      <c r="B544" t="s">
        <v>651</v>
      </c>
      <c r="C544" t="s">
        <v>386</v>
      </c>
      <c r="D544">
        <v>24</v>
      </c>
      <c r="F544" s="129" t="str">
        <f>Pvt_Map_1[[#This Row],[Kode Barang Win]]</f>
        <v>R1022001037021</v>
      </c>
    </row>
    <row r="545" spans="1:6">
      <c r="A545" s="129" t="s">
        <v>2182</v>
      </c>
      <c r="B545">
        <v>3041686</v>
      </c>
      <c r="C545" t="s">
        <v>386</v>
      </c>
      <c r="D545">
        <v>24</v>
      </c>
      <c r="F545" s="129" t="str">
        <f>Pvt_Map_1[[#This Row],[Kode Barang Win]]</f>
        <v>R1022001037021</v>
      </c>
    </row>
    <row r="546" spans="1:6">
      <c r="A546" s="129" t="s">
        <v>2182</v>
      </c>
      <c r="B546">
        <v>3045730</v>
      </c>
      <c r="C546" t="s">
        <v>386</v>
      </c>
      <c r="D546">
        <v>24</v>
      </c>
      <c r="F546" s="129" t="str">
        <f>Pvt_Map_1[[#This Row],[Kode Barang Win]]</f>
        <v>R1022001037021</v>
      </c>
    </row>
    <row r="547" spans="1:6">
      <c r="A547" s="129" t="s">
        <v>2182</v>
      </c>
      <c r="B547" t="s">
        <v>652</v>
      </c>
      <c r="C547" t="s">
        <v>386</v>
      </c>
      <c r="D547">
        <v>24</v>
      </c>
      <c r="F547" s="129" t="str">
        <f>Pvt_Map_1[[#This Row],[Kode Barang Win]]</f>
        <v>R1022001037021</v>
      </c>
    </row>
    <row r="548" spans="1:6">
      <c r="A548" s="129" t="s">
        <v>2182</v>
      </c>
      <c r="B548" t="s">
        <v>653</v>
      </c>
      <c r="C548" t="s">
        <v>386</v>
      </c>
      <c r="D548">
        <v>24</v>
      </c>
      <c r="F548" s="129" t="str">
        <f>Pvt_Map_1[[#This Row],[Kode Barang Win]]</f>
        <v>R1022001037021</v>
      </c>
    </row>
    <row r="549" spans="1:6">
      <c r="A549" s="129" t="s">
        <v>2182</v>
      </c>
      <c r="B549" t="s">
        <v>654</v>
      </c>
      <c r="C549" t="s">
        <v>386</v>
      </c>
      <c r="D549">
        <v>24</v>
      </c>
      <c r="F549" s="129" t="str">
        <f>Pvt_Map_1[[#This Row],[Kode Barang Win]]</f>
        <v>R1022001037021</v>
      </c>
    </row>
    <row r="550" spans="1:6">
      <c r="A550" s="129" t="s">
        <v>2182</v>
      </c>
      <c r="B550" t="s">
        <v>650</v>
      </c>
      <c r="C550" t="s">
        <v>386</v>
      </c>
      <c r="D550">
        <v>24</v>
      </c>
      <c r="F550" s="129" t="str">
        <f>Pvt_Map_1[[#This Row],[Kode Barang Win]]</f>
        <v>R1022001037021</v>
      </c>
    </row>
    <row r="551" spans="1:6">
      <c r="A551" s="129" t="s">
        <v>2183</v>
      </c>
      <c r="B551">
        <v>3235020</v>
      </c>
      <c r="C551" t="s">
        <v>386</v>
      </c>
      <c r="D551">
        <v>24</v>
      </c>
      <c r="F551" s="129" t="str">
        <f>Pvt_Map_1[[#This Row],[Kode Barang Win]]</f>
        <v>R1022007037020</v>
      </c>
    </row>
    <row r="552" spans="1:6">
      <c r="A552" s="129" t="s">
        <v>2184</v>
      </c>
      <c r="B552">
        <v>3235021</v>
      </c>
      <c r="C552" t="s">
        <v>386</v>
      </c>
      <c r="D552">
        <v>24</v>
      </c>
      <c r="F552" s="129" t="str">
        <f>Pvt_Map_1[[#This Row],[Kode Barang Win]]</f>
        <v>R1022004037020</v>
      </c>
    </row>
    <row r="553" spans="1:6">
      <c r="A553" s="129" t="s">
        <v>2185</v>
      </c>
      <c r="B553">
        <v>3134653</v>
      </c>
      <c r="C553" t="s">
        <v>386</v>
      </c>
      <c r="D553">
        <v>24</v>
      </c>
      <c r="F553" s="129" t="str">
        <f>Pvt_Map_1[[#This Row],[Kode Barang Win]]</f>
        <v>R1022005037021</v>
      </c>
    </row>
    <row r="554" spans="1:6">
      <c r="A554" s="129" t="s">
        <v>2185</v>
      </c>
      <c r="B554">
        <v>3229985</v>
      </c>
      <c r="C554" t="s">
        <v>386</v>
      </c>
      <c r="D554">
        <v>24</v>
      </c>
      <c r="F554" s="129" t="str">
        <f>Pvt_Map_1[[#This Row],[Kode Barang Win]]</f>
        <v>R1022005037021</v>
      </c>
    </row>
    <row r="555" spans="1:6">
      <c r="A555" s="129" t="s">
        <v>2186</v>
      </c>
      <c r="B555" t="s">
        <v>615</v>
      </c>
      <c r="C555" t="s">
        <v>386</v>
      </c>
      <c r="D555">
        <v>24</v>
      </c>
      <c r="F555" s="129" t="str">
        <f>Pvt_Map_1[[#This Row],[Kode Barang Win]]</f>
        <v>R1022009037021</v>
      </c>
    </row>
    <row r="556" spans="1:6">
      <c r="A556" s="129" t="s">
        <v>2186</v>
      </c>
      <c r="B556">
        <v>3025798</v>
      </c>
      <c r="C556" t="s">
        <v>386</v>
      </c>
      <c r="D556">
        <v>24</v>
      </c>
      <c r="F556" s="129" t="str">
        <f>Pvt_Map_1[[#This Row],[Kode Barang Win]]</f>
        <v>R1022009037021</v>
      </c>
    </row>
    <row r="557" spans="1:6">
      <c r="A557" s="129" t="s">
        <v>2186</v>
      </c>
      <c r="B557" t="s">
        <v>611</v>
      </c>
      <c r="C557" t="s">
        <v>386</v>
      </c>
      <c r="D557">
        <v>24</v>
      </c>
      <c r="F557" s="129" t="str">
        <f>Pvt_Map_1[[#This Row],[Kode Barang Win]]</f>
        <v>R1022009037021</v>
      </c>
    </row>
    <row r="558" spans="1:6">
      <c r="A558" s="129" t="s">
        <v>2186</v>
      </c>
      <c r="B558">
        <v>3041074</v>
      </c>
      <c r="C558" t="s">
        <v>386</v>
      </c>
      <c r="D558">
        <v>24</v>
      </c>
      <c r="F558" s="129" t="str">
        <f>Pvt_Map_1[[#This Row],[Kode Barang Win]]</f>
        <v>R1022009037021</v>
      </c>
    </row>
    <row r="559" spans="1:6">
      <c r="A559" s="129" t="s">
        <v>2186</v>
      </c>
      <c r="B559" t="s">
        <v>612</v>
      </c>
      <c r="C559" t="s">
        <v>386</v>
      </c>
      <c r="D559">
        <v>24</v>
      </c>
      <c r="F559" s="129" t="str">
        <f>Pvt_Map_1[[#This Row],[Kode Barang Win]]</f>
        <v>R1022009037021</v>
      </c>
    </row>
    <row r="560" spans="1:6">
      <c r="A560" s="129" t="s">
        <v>2186</v>
      </c>
      <c r="B560" t="s">
        <v>613</v>
      </c>
      <c r="C560" t="s">
        <v>386</v>
      </c>
      <c r="D560">
        <v>24</v>
      </c>
      <c r="F560" s="129" t="str">
        <f>Pvt_Map_1[[#This Row],[Kode Barang Win]]</f>
        <v>R1022009037021</v>
      </c>
    </row>
    <row r="561" spans="1:6">
      <c r="A561" s="129" t="s">
        <v>2186</v>
      </c>
      <c r="B561" t="s">
        <v>614</v>
      </c>
      <c r="C561" t="s">
        <v>386</v>
      </c>
      <c r="D561">
        <v>24</v>
      </c>
      <c r="F561" s="129" t="str">
        <f>Pvt_Map_1[[#This Row],[Kode Barang Win]]</f>
        <v>R1022009037021</v>
      </c>
    </row>
    <row r="562" spans="1:6">
      <c r="A562" s="129" t="s">
        <v>2187</v>
      </c>
      <c r="B562">
        <v>3067957</v>
      </c>
      <c r="C562" t="s">
        <v>386</v>
      </c>
      <c r="D562">
        <v>24</v>
      </c>
      <c r="F562" s="129" t="str">
        <f>Pvt_Map_1[[#This Row],[Kode Barang Win]]</f>
        <v>R1022010037021</v>
      </c>
    </row>
    <row r="563" spans="1:6">
      <c r="A563" s="129" t="s">
        <v>2187</v>
      </c>
      <c r="B563" t="s">
        <v>604</v>
      </c>
      <c r="C563" t="s">
        <v>386</v>
      </c>
      <c r="D563">
        <v>24</v>
      </c>
      <c r="F563" s="129" t="str">
        <f>Pvt_Map_1[[#This Row],[Kode Barang Win]]</f>
        <v>R1022010037021</v>
      </c>
    </row>
    <row r="564" spans="1:6">
      <c r="A564" s="129" t="s">
        <v>2187</v>
      </c>
      <c r="B564">
        <v>3025800</v>
      </c>
      <c r="C564" t="s">
        <v>386</v>
      </c>
      <c r="D564">
        <v>24</v>
      </c>
      <c r="F564" s="129" t="str">
        <f>Pvt_Map_1[[#This Row],[Kode Barang Win]]</f>
        <v>R1022010037021</v>
      </c>
    </row>
    <row r="565" spans="1:6">
      <c r="A565" s="129" t="s">
        <v>2187</v>
      </c>
      <c r="B565" t="s">
        <v>602</v>
      </c>
      <c r="C565" t="s">
        <v>386</v>
      </c>
      <c r="D565">
        <v>24</v>
      </c>
      <c r="F565" s="129" t="str">
        <f>Pvt_Map_1[[#This Row],[Kode Barang Win]]</f>
        <v>R1022010037021</v>
      </c>
    </row>
    <row r="566" spans="1:6">
      <c r="A566" s="129" t="s">
        <v>2187</v>
      </c>
      <c r="B566" t="s">
        <v>600</v>
      </c>
      <c r="C566" t="s">
        <v>386</v>
      </c>
      <c r="D566">
        <v>24</v>
      </c>
      <c r="F566" s="129" t="str">
        <f>Pvt_Map_1[[#This Row],[Kode Barang Win]]</f>
        <v>R1022010037021</v>
      </c>
    </row>
    <row r="567" spans="1:6">
      <c r="A567" s="129" t="s">
        <v>2187</v>
      </c>
      <c r="B567">
        <v>3041073</v>
      </c>
      <c r="C567" t="s">
        <v>386</v>
      </c>
      <c r="D567">
        <v>24</v>
      </c>
      <c r="F567" s="129" t="str">
        <f>Pvt_Map_1[[#This Row],[Kode Barang Win]]</f>
        <v>R1022010037021</v>
      </c>
    </row>
    <row r="568" spans="1:6">
      <c r="A568" s="129" t="s">
        <v>2187</v>
      </c>
      <c r="B568" t="s">
        <v>601</v>
      </c>
      <c r="C568" t="s">
        <v>386</v>
      </c>
      <c r="D568">
        <v>24</v>
      </c>
      <c r="F568" s="129" t="str">
        <f>Pvt_Map_1[[#This Row],[Kode Barang Win]]</f>
        <v>R1022010037021</v>
      </c>
    </row>
    <row r="569" spans="1:6">
      <c r="A569" s="129" t="s">
        <v>2187</v>
      </c>
      <c r="B569" t="s">
        <v>603</v>
      </c>
      <c r="C569" t="s">
        <v>386</v>
      </c>
      <c r="D569">
        <v>24</v>
      </c>
      <c r="F569" s="129" t="str">
        <f>Pvt_Map_1[[#This Row],[Kode Barang Win]]</f>
        <v>R1022010037021</v>
      </c>
    </row>
    <row r="570" spans="1:6">
      <c r="A570" s="129" t="s">
        <v>2187</v>
      </c>
      <c r="B570" t="s">
        <v>599</v>
      </c>
      <c r="C570" t="s">
        <v>386</v>
      </c>
      <c r="D570">
        <v>24</v>
      </c>
      <c r="F570" s="129" t="str">
        <f>Pvt_Map_1[[#This Row],[Kode Barang Win]]</f>
        <v>R1022010037021</v>
      </c>
    </row>
    <row r="571" spans="1:6">
      <c r="A571" s="129" t="s">
        <v>2188</v>
      </c>
      <c r="B571">
        <v>3111424</v>
      </c>
      <c r="C571" t="s">
        <v>391</v>
      </c>
      <c r="D571">
        <v>12</v>
      </c>
      <c r="F571" s="129" t="str">
        <f>Pvt_Map_1[[#This Row],[Kode Barang Win]]</f>
        <v>R1031001045020</v>
      </c>
    </row>
    <row r="572" spans="1:6">
      <c r="A572" s="129" t="s">
        <v>2188</v>
      </c>
      <c r="B572">
        <v>3184880</v>
      </c>
      <c r="C572" t="s">
        <v>391</v>
      </c>
      <c r="D572">
        <v>12</v>
      </c>
      <c r="F572" s="129" t="str">
        <f>Pvt_Map_1[[#This Row],[Kode Barang Win]]</f>
        <v>R1031001045020</v>
      </c>
    </row>
    <row r="573" spans="1:6">
      <c r="A573" s="129" t="s">
        <v>2188</v>
      </c>
      <c r="B573">
        <v>3054873</v>
      </c>
      <c r="C573" t="s">
        <v>391</v>
      </c>
      <c r="D573">
        <v>12</v>
      </c>
      <c r="F573" s="129" t="str">
        <f>Pvt_Map_1[[#This Row],[Kode Barang Win]]</f>
        <v>R1031001045020</v>
      </c>
    </row>
    <row r="574" spans="1:6">
      <c r="A574" s="129" t="s">
        <v>2189</v>
      </c>
      <c r="B574">
        <v>3171312</v>
      </c>
      <c r="C574" t="s">
        <v>388</v>
      </c>
      <c r="D574">
        <v>12</v>
      </c>
      <c r="F574" s="129" t="str">
        <f>Pvt_Map_1[[#This Row],[Kode Barang Win]]</f>
        <v>R1032006045010</v>
      </c>
    </row>
    <row r="575" spans="1:6">
      <c r="A575" s="129" t="s">
        <v>2189</v>
      </c>
      <c r="B575">
        <v>3284569</v>
      </c>
      <c r="C575" t="s">
        <v>388</v>
      </c>
      <c r="D575">
        <v>12</v>
      </c>
      <c r="F575" s="129" t="str">
        <f>Pvt_Map_1[[#This Row],[Kode Barang Win]]</f>
        <v>R1032006045010</v>
      </c>
    </row>
    <row r="576" spans="1:6">
      <c r="A576" s="129" t="s">
        <v>2189</v>
      </c>
      <c r="B576">
        <v>3135036</v>
      </c>
      <c r="C576" t="s">
        <v>388</v>
      </c>
      <c r="D576">
        <v>12</v>
      </c>
      <c r="F576" s="129" t="str">
        <f>Pvt_Map_1[[#This Row],[Kode Barang Win]]</f>
        <v>R1032006045010</v>
      </c>
    </row>
    <row r="577" spans="1:6">
      <c r="A577" s="129" t="s">
        <v>2189</v>
      </c>
      <c r="B577">
        <v>3288420</v>
      </c>
      <c r="C577" t="s">
        <v>388</v>
      </c>
      <c r="D577">
        <v>12</v>
      </c>
      <c r="F577" s="129" t="str">
        <f>Pvt_Map_1[[#This Row],[Kode Barang Win]]</f>
        <v>R1032006045010</v>
      </c>
    </row>
    <row r="578" spans="1:6">
      <c r="A578" s="129" t="s">
        <v>2189</v>
      </c>
      <c r="B578" t="s">
        <v>580</v>
      </c>
      <c r="C578" t="s">
        <v>388</v>
      </c>
      <c r="D578">
        <v>12</v>
      </c>
      <c r="F578" s="129" t="str">
        <f>Pvt_Map_1[[#This Row],[Kode Barang Win]]</f>
        <v>R1032006045010</v>
      </c>
    </row>
    <row r="579" spans="1:6">
      <c r="A579" s="129" t="s">
        <v>2189</v>
      </c>
      <c r="B579" t="s">
        <v>584</v>
      </c>
      <c r="C579" t="s">
        <v>388</v>
      </c>
      <c r="D579">
        <v>12</v>
      </c>
      <c r="F579" s="129" t="str">
        <f>Pvt_Map_1[[#This Row],[Kode Barang Win]]</f>
        <v>R1032006045010</v>
      </c>
    </row>
    <row r="580" spans="1:6">
      <c r="A580" s="129" t="s">
        <v>2189</v>
      </c>
      <c r="B580" t="s">
        <v>581</v>
      </c>
      <c r="C580" t="s">
        <v>388</v>
      </c>
      <c r="D580">
        <v>12</v>
      </c>
      <c r="F580" s="129" t="str">
        <f>Pvt_Map_1[[#This Row],[Kode Barang Win]]</f>
        <v>R1032006045010</v>
      </c>
    </row>
    <row r="581" spans="1:6">
      <c r="A581" s="129" t="s">
        <v>2189</v>
      </c>
      <c r="B581" t="s">
        <v>583</v>
      </c>
      <c r="C581" t="s">
        <v>388</v>
      </c>
      <c r="D581">
        <v>12</v>
      </c>
      <c r="F581" s="129" t="str">
        <f>Pvt_Map_1[[#This Row],[Kode Barang Win]]</f>
        <v>R1032006045010</v>
      </c>
    </row>
    <row r="582" spans="1:6">
      <c r="A582" s="129" t="s">
        <v>2189</v>
      </c>
      <c r="B582">
        <v>3026264</v>
      </c>
      <c r="C582" t="s">
        <v>388</v>
      </c>
      <c r="D582">
        <v>12</v>
      </c>
      <c r="F582" s="129" t="str">
        <f>Pvt_Map_1[[#This Row],[Kode Barang Win]]</f>
        <v>R1032006045010</v>
      </c>
    </row>
    <row r="583" spans="1:6">
      <c r="A583" s="129" t="s">
        <v>2189</v>
      </c>
      <c r="B583" t="s">
        <v>582</v>
      </c>
      <c r="C583" t="s">
        <v>388</v>
      </c>
      <c r="D583">
        <v>12</v>
      </c>
      <c r="F583" s="129" t="str">
        <f>Pvt_Map_1[[#This Row],[Kode Barang Win]]</f>
        <v>R1032006045010</v>
      </c>
    </row>
    <row r="584" spans="1:6">
      <c r="A584" s="129" t="s">
        <v>2190</v>
      </c>
      <c r="B584">
        <v>3171375</v>
      </c>
      <c r="C584" t="s">
        <v>388</v>
      </c>
      <c r="D584">
        <v>12</v>
      </c>
      <c r="F584" s="129" t="str">
        <f>Pvt_Map_1[[#This Row],[Kode Barang Win]]</f>
        <v>R1032004045010</v>
      </c>
    </row>
    <row r="585" spans="1:6">
      <c r="A585" s="129" t="s">
        <v>2190</v>
      </c>
      <c r="B585">
        <v>3135037</v>
      </c>
      <c r="C585" t="s">
        <v>388</v>
      </c>
      <c r="D585">
        <v>12</v>
      </c>
      <c r="F585" s="129" t="str">
        <f>Pvt_Map_1[[#This Row],[Kode Barang Win]]</f>
        <v>R1032004045010</v>
      </c>
    </row>
    <row r="586" spans="1:6">
      <c r="A586" s="129" t="s">
        <v>2190</v>
      </c>
      <c r="B586">
        <v>3288421</v>
      </c>
      <c r="C586" t="s">
        <v>388</v>
      </c>
      <c r="D586">
        <v>12</v>
      </c>
      <c r="F586" s="129" t="str">
        <f>Pvt_Map_1[[#This Row],[Kode Barang Win]]</f>
        <v>R1032004045010</v>
      </c>
    </row>
    <row r="587" spans="1:6">
      <c r="A587" s="129" t="s">
        <v>2190</v>
      </c>
      <c r="B587" t="s">
        <v>585</v>
      </c>
      <c r="C587" t="s">
        <v>388</v>
      </c>
      <c r="D587">
        <v>12</v>
      </c>
      <c r="F587" s="129" t="str">
        <f>Pvt_Map_1[[#This Row],[Kode Barang Win]]</f>
        <v>R1032004045010</v>
      </c>
    </row>
    <row r="588" spans="1:6">
      <c r="A588" s="129" t="s">
        <v>2190</v>
      </c>
      <c r="B588" t="s">
        <v>586</v>
      </c>
      <c r="C588" t="s">
        <v>388</v>
      </c>
      <c r="D588">
        <v>12</v>
      </c>
      <c r="F588" s="129" t="str">
        <f>Pvt_Map_1[[#This Row],[Kode Barang Win]]</f>
        <v>R1032004045010</v>
      </c>
    </row>
    <row r="589" spans="1:6">
      <c r="A589" s="129" t="s">
        <v>2190</v>
      </c>
      <c r="B589" t="s">
        <v>587</v>
      </c>
      <c r="C589" t="s">
        <v>388</v>
      </c>
      <c r="D589">
        <v>12</v>
      </c>
      <c r="F589" s="129" t="str">
        <f>Pvt_Map_1[[#This Row],[Kode Barang Win]]</f>
        <v>R1032004045010</v>
      </c>
    </row>
    <row r="590" spans="1:6">
      <c r="A590" s="129" t="s">
        <v>2190</v>
      </c>
      <c r="B590">
        <v>3026266</v>
      </c>
      <c r="C590" t="s">
        <v>388</v>
      </c>
      <c r="D590">
        <v>12</v>
      </c>
      <c r="F590" s="129" t="str">
        <f>Pvt_Map_1[[#This Row],[Kode Barang Win]]</f>
        <v>R1032004045010</v>
      </c>
    </row>
    <row r="591" spans="1:6">
      <c r="A591" s="129" t="s">
        <v>2191</v>
      </c>
      <c r="B591">
        <v>3171314</v>
      </c>
      <c r="C591" t="s">
        <v>388</v>
      </c>
      <c r="D591">
        <v>12</v>
      </c>
      <c r="F591" s="129" t="str">
        <f>Pvt_Map_1[[#This Row],[Kode Barang Win]]</f>
        <v>R1032002045010</v>
      </c>
    </row>
    <row r="592" spans="1:6">
      <c r="A592" s="129" t="s">
        <v>2191</v>
      </c>
      <c r="B592">
        <v>3135091</v>
      </c>
      <c r="C592" t="s">
        <v>388</v>
      </c>
      <c r="D592">
        <v>12</v>
      </c>
      <c r="F592" s="129" t="str">
        <f>Pvt_Map_1[[#This Row],[Kode Barang Win]]</f>
        <v>R1032002045010</v>
      </c>
    </row>
    <row r="593" spans="1:6">
      <c r="A593" s="129" t="s">
        <v>2191</v>
      </c>
      <c r="B593">
        <v>3287457</v>
      </c>
      <c r="C593" t="s">
        <v>388</v>
      </c>
      <c r="D593">
        <v>12</v>
      </c>
      <c r="F593" s="129" t="str">
        <f>Pvt_Map_1[[#This Row],[Kode Barang Win]]</f>
        <v>R1032002045010</v>
      </c>
    </row>
    <row r="594" spans="1:6">
      <c r="A594" s="129" t="s">
        <v>2191</v>
      </c>
      <c r="B594" t="s">
        <v>588</v>
      </c>
      <c r="C594" t="s">
        <v>388</v>
      </c>
      <c r="D594">
        <v>12</v>
      </c>
      <c r="F594" s="129" t="str">
        <f>Pvt_Map_1[[#This Row],[Kode Barang Win]]</f>
        <v>R1032002045010</v>
      </c>
    </row>
    <row r="595" spans="1:6">
      <c r="A595" s="129" t="s">
        <v>2191</v>
      </c>
      <c r="B595" t="s">
        <v>589</v>
      </c>
      <c r="C595" t="s">
        <v>388</v>
      </c>
      <c r="D595">
        <v>12</v>
      </c>
      <c r="F595" s="129" t="str">
        <f>Pvt_Map_1[[#This Row],[Kode Barang Win]]</f>
        <v>R1032002045010</v>
      </c>
    </row>
    <row r="596" spans="1:6">
      <c r="A596" s="129" t="s">
        <v>2191</v>
      </c>
      <c r="B596" t="s">
        <v>591</v>
      </c>
      <c r="C596" t="s">
        <v>388</v>
      </c>
      <c r="D596">
        <v>12</v>
      </c>
      <c r="F596" s="129" t="str">
        <f>Pvt_Map_1[[#This Row],[Kode Barang Win]]</f>
        <v>R1032002045010</v>
      </c>
    </row>
    <row r="597" spans="1:6">
      <c r="A597" s="129" t="s">
        <v>2191</v>
      </c>
      <c r="B597" t="s">
        <v>590</v>
      </c>
      <c r="C597" t="s">
        <v>388</v>
      </c>
      <c r="D597">
        <v>12</v>
      </c>
      <c r="F597" s="129" t="str">
        <f>Pvt_Map_1[[#This Row],[Kode Barang Win]]</f>
        <v>R1032002045010</v>
      </c>
    </row>
    <row r="598" spans="1:6">
      <c r="A598" s="129" t="s">
        <v>2191</v>
      </c>
      <c r="B598">
        <v>3026265</v>
      </c>
      <c r="C598" t="s">
        <v>388</v>
      </c>
      <c r="D598">
        <v>12</v>
      </c>
      <c r="F598" s="129" t="str">
        <f>Pvt_Map_1[[#This Row],[Kode Barang Win]]</f>
        <v>R1032002045010</v>
      </c>
    </row>
    <row r="599" spans="1:6">
      <c r="A599" s="129" t="s">
        <v>2191</v>
      </c>
      <c r="B599">
        <v>3111847</v>
      </c>
      <c r="C599" t="s">
        <v>388</v>
      </c>
      <c r="D599">
        <v>12</v>
      </c>
      <c r="F599" s="129" t="str">
        <f>Pvt_Map_1[[#This Row],[Kode Barang Win]]</f>
        <v>R1032002045010</v>
      </c>
    </row>
    <row r="600" spans="1:6">
      <c r="A600" s="129" t="s">
        <v>2192</v>
      </c>
      <c r="B600">
        <v>3171305</v>
      </c>
      <c r="C600" t="s">
        <v>388</v>
      </c>
      <c r="D600">
        <v>12</v>
      </c>
      <c r="F600" s="129" t="str">
        <f>Pvt_Map_1[[#This Row],[Kode Barang Win]]</f>
        <v>R1032006040510</v>
      </c>
    </row>
    <row r="601" spans="1:6">
      <c r="A601" s="129" t="s">
        <v>2192</v>
      </c>
      <c r="B601">
        <v>3111846</v>
      </c>
      <c r="C601" t="s">
        <v>388</v>
      </c>
      <c r="D601">
        <v>12</v>
      </c>
      <c r="F601" s="129" t="str">
        <f>Pvt_Map_1[[#This Row],[Kode Barang Win]]</f>
        <v>R1032006040510</v>
      </c>
    </row>
    <row r="602" spans="1:6">
      <c r="A602" s="129" t="s">
        <v>2192</v>
      </c>
      <c r="B602">
        <v>3046078</v>
      </c>
      <c r="C602" t="s">
        <v>388</v>
      </c>
      <c r="D602">
        <v>12</v>
      </c>
      <c r="F602" s="129" t="str">
        <f>Pvt_Map_1[[#This Row],[Kode Barang Win]]</f>
        <v>R1032006040510</v>
      </c>
    </row>
    <row r="603" spans="1:6">
      <c r="A603" s="129" t="s">
        <v>2192</v>
      </c>
      <c r="B603">
        <v>3054493</v>
      </c>
      <c r="C603" t="s">
        <v>388</v>
      </c>
      <c r="D603">
        <v>12</v>
      </c>
      <c r="F603" s="129" t="str">
        <f>Pvt_Map_1[[#This Row],[Kode Barang Win]]</f>
        <v>R1032006040510</v>
      </c>
    </row>
    <row r="604" spans="1:6">
      <c r="A604" s="129" t="s">
        <v>2193</v>
      </c>
      <c r="B604">
        <v>3171307</v>
      </c>
      <c r="C604" t="s">
        <v>388</v>
      </c>
      <c r="D604">
        <v>12</v>
      </c>
      <c r="F604" s="129" t="str">
        <f>Pvt_Map_1[[#This Row],[Kode Barang Win]]</f>
        <v>R1032002040510</v>
      </c>
    </row>
    <row r="605" spans="1:6">
      <c r="A605" s="129" t="s">
        <v>2193</v>
      </c>
      <c r="B605">
        <v>3182016</v>
      </c>
      <c r="C605" t="s">
        <v>388</v>
      </c>
      <c r="D605">
        <v>12</v>
      </c>
      <c r="F605" s="129" t="str">
        <f>Pvt_Map_1[[#This Row],[Kode Barang Win]]</f>
        <v>R1032002040510</v>
      </c>
    </row>
    <row r="606" spans="1:6">
      <c r="A606" s="129" t="s">
        <v>2193</v>
      </c>
      <c r="B606">
        <v>3179545</v>
      </c>
      <c r="C606" t="s">
        <v>388</v>
      </c>
      <c r="D606">
        <v>12</v>
      </c>
      <c r="F606" s="129" t="str">
        <f>Pvt_Map_1[[#This Row],[Kode Barang Win]]</f>
        <v>R1032002040510</v>
      </c>
    </row>
    <row r="607" spans="1:6">
      <c r="A607" s="129" t="s">
        <v>2193</v>
      </c>
      <c r="B607">
        <v>3046077</v>
      </c>
      <c r="C607" t="s">
        <v>388</v>
      </c>
      <c r="D607">
        <v>12</v>
      </c>
      <c r="F607" s="129" t="str">
        <f>Pvt_Map_1[[#This Row],[Kode Barang Win]]</f>
        <v>R1032002040510</v>
      </c>
    </row>
    <row r="608" spans="1:6">
      <c r="A608" s="129" t="s">
        <v>2194</v>
      </c>
      <c r="B608">
        <v>3111848</v>
      </c>
      <c r="C608" t="s">
        <v>388</v>
      </c>
      <c r="D608">
        <v>12</v>
      </c>
      <c r="F608" s="129" t="str">
        <f>Pvt_Map_1[[#This Row],[Kode Barang Win]]</f>
        <v>R1032005049510</v>
      </c>
    </row>
    <row r="609" spans="1:6">
      <c r="A609" s="129" t="s">
        <v>2194</v>
      </c>
      <c r="B609" t="s">
        <v>592</v>
      </c>
      <c r="C609" t="s">
        <v>388</v>
      </c>
      <c r="D609">
        <v>12</v>
      </c>
      <c r="F609" s="129" t="str">
        <f>Pvt_Map_1[[#This Row],[Kode Barang Win]]</f>
        <v>R1032005049510</v>
      </c>
    </row>
    <row r="610" spans="1:6">
      <c r="A610" s="129" t="s">
        <v>2194</v>
      </c>
      <c r="B610" t="s">
        <v>595</v>
      </c>
      <c r="C610" t="s">
        <v>388</v>
      </c>
      <c r="D610">
        <v>12</v>
      </c>
      <c r="F610" s="129" t="str">
        <f>Pvt_Map_1[[#This Row],[Kode Barang Win]]</f>
        <v>R1032005049510</v>
      </c>
    </row>
    <row r="611" spans="1:6">
      <c r="A611" s="129" t="s">
        <v>2194</v>
      </c>
      <c r="B611" t="s">
        <v>593</v>
      </c>
      <c r="C611" t="s">
        <v>388</v>
      </c>
      <c r="D611">
        <v>12</v>
      </c>
      <c r="F611" s="129" t="str">
        <f>Pvt_Map_1[[#This Row],[Kode Barang Win]]</f>
        <v>R1032005049510</v>
      </c>
    </row>
    <row r="612" spans="1:6">
      <c r="A612" s="129" t="s">
        <v>2194</v>
      </c>
      <c r="B612" t="s">
        <v>594</v>
      </c>
      <c r="C612" t="s">
        <v>388</v>
      </c>
      <c r="D612">
        <v>12</v>
      </c>
      <c r="F612" s="129" t="str">
        <f>Pvt_Map_1[[#This Row],[Kode Barang Win]]</f>
        <v>R1032005049510</v>
      </c>
    </row>
    <row r="613" spans="1:6">
      <c r="A613" s="129" t="s">
        <v>2194</v>
      </c>
      <c r="B613">
        <v>3046079</v>
      </c>
      <c r="C613" t="s">
        <v>388</v>
      </c>
      <c r="D613">
        <v>12</v>
      </c>
      <c r="F613" s="129" t="str">
        <f>Pvt_Map_1[[#This Row],[Kode Barang Win]]</f>
        <v>R1032005049510</v>
      </c>
    </row>
    <row r="614" spans="1:6">
      <c r="A614" s="129" t="s">
        <v>2195</v>
      </c>
      <c r="B614">
        <v>3111849</v>
      </c>
      <c r="C614" t="s">
        <v>388</v>
      </c>
      <c r="D614">
        <v>12</v>
      </c>
      <c r="F614" s="129" t="str">
        <f>Pvt_Map_1[[#This Row],[Kode Barang Win]]</f>
        <v>R1032003049510</v>
      </c>
    </row>
    <row r="615" spans="1:6">
      <c r="A615" s="129" t="s">
        <v>2195</v>
      </c>
      <c r="B615" t="s">
        <v>596</v>
      </c>
      <c r="C615" t="s">
        <v>388</v>
      </c>
      <c r="D615">
        <v>12</v>
      </c>
      <c r="F615" s="129" t="str">
        <f>Pvt_Map_1[[#This Row],[Kode Barang Win]]</f>
        <v>R1032003049510</v>
      </c>
    </row>
    <row r="616" spans="1:6">
      <c r="A616" s="129" t="s">
        <v>2195</v>
      </c>
      <c r="B616" t="s">
        <v>598</v>
      </c>
      <c r="C616" t="s">
        <v>388</v>
      </c>
      <c r="D616">
        <v>12</v>
      </c>
      <c r="F616" s="129" t="str">
        <f>Pvt_Map_1[[#This Row],[Kode Barang Win]]</f>
        <v>R1032003049510</v>
      </c>
    </row>
    <row r="617" spans="1:6">
      <c r="A617" s="129" t="s">
        <v>2195</v>
      </c>
      <c r="B617" t="s">
        <v>597</v>
      </c>
      <c r="C617" t="s">
        <v>388</v>
      </c>
      <c r="D617">
        <v>12</v>
      </c>
      <c r="F617" s="129" t="str">
        <f>Pvt_Map_1[[#This Row],[Kode Barang Win]]</f>
        <v>R1032003049510</v>
      </c>
    </row>
    <row r="618" spans="1:6">
      <c r="A618" s="129" t="s">
        <v>2195</v>
      </c>
      <c r="B618">
        <v>3046076</v>
      </c>
      <c r="C618" t="s">
        <v>388</v>
      </c>
      <c r="D618">
        <v>12</v>
      </c>
      <c r="F618" s="129" t="str">
        <f>Pvt_Map_1[[#This Row],[Kode Barang Win]]</f>
        <v>R1032003049510</v>
      </c>
    </row>
    <row r="619" spans="1:6">
      <c r="A619" s="129" t="s">
        <v>2196</v>
      </c>
      <c r="B619">
        <v>3121445</v>
      </c>
      <c r="C619" t="s">
        <v>186</v>
      </c>
      <c r="D619">
        <v>48</v>
      </c>
      <c r="E619">
        <v>1</v>
      </c>
      <c r="F619" s="129" t="str">
        <f>Pvt_Map_1[[#This Row],[Kode Barang Win]]</f>
        <v>R1011000010010</v>
      </c>
    </row>
    <row r="620" spans="1:6">
      <c r="A620" s="129" t="s">
        <v>2196</v>
      </c>
      <c r="B620">
        <v>3055580</v>
      </c>
      <c r="C620" t="s">
        <v>186</v>
      </c>
      <c r="D620">
        <v>48</v>
      </c>
      <c r="E620">
        <v>2</v>
      </c>
      <c r="F620" s="129" t="str">
        <f>Pvt_Map_1[[#This Row],[Kode Barang Win]]</f>
        <v>R1011000010010</v>
      </c>
    </row>
    <row r="621" spans="1:6">
      <c r="A621" s="129" t="s">
        <v>2196</v>
      </c>
      <c r="B621" t="s">
        <v>666</v>
      </c>
      <c r="C621" t="s">
        <v>186</v>
      </c>
      <c r="D621">
        <v>48</v>
      </c>
      <c r="E621">
        <v>3</v>
      </c>
      <c r="F621" s="129" t="str">
        <f>Pvt_Map_1[[#This Row],[Kode Barang Win]]</f>
        <v>R1011000010010</v>
      </c>
    </row>
    <row r="622" spans="1:6">
      <c r="A622" s="129" t="s">
        <v>2197</v>
      </c>
      <c r="B622">
        <v>3279348</v>
      </c>
      <c r="C622" t="s">
        <v>186</v>
      </c>
      <c r="D622">
        <v>27</v>
      </c>
      <c r="F622" s="129" t="str">
        <f>Pvt_Map_1[[#This Row],[Kode Barang Win]]</f>
        <v>R1021306010010</v>
      </c>
    </row>
    <row r="623" spans="1:6">
      <c r="A623" s="129" t="s">
        <v>2197</v>
      </c>
      <c r="B623">
        <v>3180374</v>
      </c>
      <c r="C623" t="s">
        <v>186</v>
      </c>
      <c r="D623">
        <v>27</v>
      </c>
      <c r="F623" s="129" t="str">
        <f>Pvt_Map_1[[#This Row],[Kode Barang Win]]</f>
        <v>R1021306010010</v>
      </c>
    </row>
    <row r="624" spans="1:6">
      <c r="A624" s="129" t="s">
        <v>2197</v>
      </c>
      <c r="B624">
        <v>3337513</v>
      </c>
      <c r="C624" t="s">
        <v>186</v>
      </c>
      <c r="D624">
        <v>27</v>
      </c>
      <c r="F624" s="129" t="str">
        <f>Pvt_Map_1[[#This Row],[Kode Barang Win]]</f>
        <v>R1021306010010</v>
      </c>
    </row>
    <row r="625" spans="1:6">
      <c r="A625" s="129" t="s">
        <v>2197</v>
      </c>
      <c r="B625">
        <v>3088981</v>
      </c>
      <c r="C625" t="s">
        <v>186</v>
      </c>
      <c r="D625">
        <v>27</v>
      </c>
      <c r="F625" s="129" t="str">
        <f>Pvt_Map_1[[#This Row],[Kode Barang Win]]</f>
        <v>R1021306010010</v>
      </c>
    </row>
    <row r="626" spans="1:6">
      <c r="A626" s="129" t="s">
        <v>2197</v>
      </c>
      <c r="B626">
        <v>3060919</v>
      </c>
      <c r="C626" t="s">
        <v>186</v>
      </c>
      <c r="D626">
        <v>27</v>
      </c>
      <c r="F626" s="129" t="str">
        <f>Pvt_Map_1[[#This Row],[Kode Barang Win]]</f>
        <v>R1021306010010</v>
      </c>
    </row>
    <row r="627" spans="1:6">
      <c r="A627" s="129" t="s">
        <v>2197</v>
      </c>
      <c r="B627">
        <v>3046061</v>
      </c>
      <c r="C627" t="s">
        <v>186</v>
      </c>
      <c r="D627">
        <v>27</v>
      </c>
      <c r="F627" s="129" t="str">
        <f>Pvt_Map_1[[#This Row],[Kode Barang Win]]</f>
        <v>R1021306010010</v>
      </c>
    </row>
    <row r="628" spans="1:6">
      <c r="A628" s="129" t="s">
        <v>2197</v>
      </c>
      <c r="B628" t="s">
        <v>420</v>
      </c>
      <c r="C628" t="s">
        <v>186</v>
      </c>
      <c r="D628">
        <v>27</v>
      </c>
      <c r="F628" s="129" t="str">
        <f>Pvt_Map_1[[#This Row],[Kode Barang Win]]</f>
        <v>R1021306010010</v>
      </c>
    </row>
    <row r="629" spans="1:6">
      <c r="A629" s="129" t="s">
        <v>2197</v>
      </c>
      <c r="B629">
        <v>3031609</v>
      </c>
      <c r="C629" t="s">
        <v>186</v>
      </c>
      <c r="D629">
        <v>27</v>
      </c>
      <c r="F629" s="129" t="str">
        <f>Pvt_Map_1[[#This Row],[Kode Barang Win]]</f>
        <v>R1021306010010</v>
      </c>
    </row>
    <row r="630" spans="1:6">
      <c r="A630" s="129" t="s">
        <v>2197</v>
      </c>
      <c r="B630">
        <v>3040216</v>
      </c>
      <c r="C630" t="s">
        <v>186</v>
      </c>
      <c r="D630">
        <v>27</v>
      </c>
      <c r="F630" s="129" t="str">
        <f>Pvt_Map_1[[#This Row],[Kode Barang Win]]</f>
        <v>R1021306010010</v>
      </c>
    </row>
    <row r="631" spans="1:6">
      <c r="A631" s="129" t="s">
        <v>2197</v>
      </c>
      <c r="B631" t="s">
        <v>411</v>
      </c>
      <c r="C631" t="s">
        <v>186</v>
      </c>
      <c r="D631">
        <v>27</v>
      </c>
      <c r="F631" s="129" t="str">
        <f>Pvt_Map_1[[#This Row],[Kode Barang Win]]</f>
        <v>R1021306010010</v>
      </c>
    </row>
    <row r="632" spans="1:6">
      <c r="A632" s="129" t="s">
        <v>2197</v>
      </c>
      <c r="B632" t="s">
        <v>412</v>
      </c>
      <c r="C632" t="s">
        <v>186</v>
      </c>
      <c r="D632">
        <v>27</v>
      </c>
      <c r="F632" s="129" t="str">
        <f>Pvt_Map_1[[#This Row],[Kode Barang Win]]</f>
        <v>R1021306010010</v>
      </c>
    </row>
    <row r="633" spans="1:6">
      <c r="A633" s="129" t="s">
        <v>2197</v>
      </c>
      <c r="B633" t="s">
        <v>413</v>
      </c>
      <c r="C633" t="s">
        <v>186</v>
      </c>
      <c r="D633">
        <v>27</v>
      </c>
      <c r="F633" s="129" t="str">
        <f>Pvt_Map_1[[#This Row],[Kode Barang Win]]</f>
        <v>R1021306010010</v>
      </c>
    </row>
    <row r="634" spans="1:6">
      <c r="A634" s="129" t="s">
        <v>2197</v>
      </c>
      <c r="B634" t="s">
        <v>417</v>
      </c>
      <c r="C634" t="s">
        <v>186</v>
      </c>
      <c r="D634">
        <v>27</v>
      </c>
      <c r="F634" s="129" t="str">
        <f>Pvt_Map_1[[#This Row],[Kode Barang Win]]</f>
        <v>R1021306010010</v>
      </c>
    </row>
    <row r="635" spans="1:6">
      <c r="A635" s="129" t="s">
        <v>2197</v>
      </c>
      <c r="B635" t="s">
        <v>416</v>
      </c>
      <c r="C635" t="s">
        <v>186</v>
      </c>
      <c r="D635">
        <v>27</v>
      </c>
      <c r="F635" s="129" t="str">
        <f>Pvt_Map_1[[#This Row],[Kode Barang Win]]</f>
        <v>R1021306010010</v>
      </c>
    </row>
    <row r="636" spans="1:6">
      <c r="A636" s="129" t="s">
        <v>2197</v>
      </c>
      <c r="B636" t="s">
        <v>418</v>
      </c>
      <c r="C636" t="s">
        <v>186</v>
      </c>
      <c r="D636">
        <v>27</v>
      </c>
      <c r="F636" s="129" t="str">
        <f>Pvt_Map_1[[#This Row],[Kode Barang Win]]</f>
        <v>R1021306010010</v>
      </c>
    </row>
    <row r="637" spans="1:6">
      <c r="A637" s="129" t="s">
        <v>2197</v>
      </c>
      <c r="B637" t="s">
        <v>419</v>
      </c>
      <c r="C637" t="s">
        <v>186</v>
      </c>
      <c r="D637">
        <v>27</v>
      </c>
      <c r="F637" s="129" t="str">
        <f>Pvt_Map_1[[#This Row],[Kode Barang Win]]</f>
        <v>R1021306010010</v>
      </c>
    </row>
    <row r="638" spans="1:6">
      <c r="A638" s="129" t="s">
        <v>2197</v>
      </c>
      <c r="B638" t="s">
        <v>410</v>
      </c>
      <c r="C638" t="s">
        <v>186</v>
      </c>
      <c r="D638">
        <v>27</v>
      </c>
      <c r="F638" s="129" t="str">
        <f>Pvt_Map_1[[#This Row],[Kode Barang Win]]</f>
        <v>R1021306010010</v>
      </c>
    </row>
    <row r="639" spans="1:6">
      <c r="A639" s="129" t="s">
        <v>2197</v>
      </c>
      <c r="B639" t="s">
        <v>414</v>
      </c>
      <c r="C639" t="s">
        <v>186</v>
      </c>
      <c r="D639">
        <v>27</v>
      </c>
      <c r="F639" s="129" t="str">
        <f>Pvt_Map_1[[#This Row],[Kode Barang Win]]</f>
        <v>R1021306010010</v>
      </c>
    </row>
    <row r="640" spans="1:6">
      <c r="A640" s="129" t="s">
        <v>2197</v>
      </c>
      <c r="B640" t="s">
        <v>415</v>
      </c>
      <c r="C640" t="s">
        <v>186</v>
      </c>
      <c r="D640">
        <v>27</v>
      </c>
      <c r="F640" s="129" t="str">
        <f>Pvt_Map_1[[#This Row],[Kode Barang Win]]</f>
        <v>R1021306010010</v>
      </c>
    </row>
    <row r="641" spans="1:6">
      <c r="A641" s="129" t="s">
        <v>2198</v>
      </c>
      <c r="B641">
        <v>3279347</v>
      </c>
      <c r="C641" t="s">
        <v>186</v>
      </c>
      <c r="D641">
        <v>27</v>
      </c>
      <c r="F641" s="129" t="str">
        <f>Pvt_Map_1[[#This Row],[Kode Barang Win]]</f>
        <v>R1021305010010</v>
      </c>
    </row>
    <row r="642" spans="1:6">
      <c r="A642" s="129" t="s">
        <v>2198</v>
      </c>
      <c r="B642">
        <v>3173444</v>
      </c>
      <c r="C642" t="s">
        <v>186</v>
      </c>
      <c r="D642">
        <v>27</v>
      </c>
      <c r="F642" s="129" t="str">
        <f>Pvt_Map_1[[#This Row],[Kode Barang Win]]</f>
        <v>R1021305010010</v>
      </c>
    </row>
    <row r="643" spans="1:6">
      <c r="A643" s="129" t="s">
        <v>2198</v>
      </c>
      <c r="B643">
        <v>3088962</v>
      </c>
      <c r="C643" t="s">
        <v>186</v>
      </c>
      <c r="D643">
        <v>27</v>
      </c>
      <c r="F643" s="129" t="str">
        <f>Pvt_Map_1[[#This Row],[Kode Barang Win]]</f>
        <v>R1021305010010</v>
      </c>
    </row>
    <row r="644" spans="1:6">
      <c r="A644" s="129" t="s">
        <v>2198</v>
      </c>
      <c r="B644">
        <v>3060638</v>
      </c>
      <c r="C644" t="s">
        <v>186</v>
      </c>
      <c r="D644">
        <v>27</v>
      </c>
      <c r="F644" s="129" t="str">
        <f>Pvt_Map_1[[#This Row],[Kode Barang Win]]</f>
        <v>R1021305010010</v>
      </c>
    </row>
    <row r="645" spans="1:6">
      <c r="A645" s="129" t="s">
        <v>2198</v>
      </c>
      <c r="B645">
        <v>3046056</v>
      </c>
      <c r="C645" t="s">
        <v>186</v>
      </c>
      <c r="D645">
        <v>27</v>
      </c>
      <c r="F645" s="129" t="str">
        <f>Pvt_Map_1[[#This Row],[Kode Barang Win]]</f>
        <v>R1021305010010</v>
      </c>
    </row>
    <row r="646" spans="1:6">
      <c r="A646" s="129" t="s">
        <v>2198</v>
      </c>
      <c r="B646" t="s">
        <v>427</v>
      </c>
      <c r="C646" t="s">
        <v>186</v>
      </c>
      <c r="D646">
        <v>27</v>
      </c>
      <c r="F646" s="129" t="str">
        <f>Pvt_Map_1[[#This Row],[Kode Barang Win]]</f>
        <v>R1021305010010</v>
      </c>
    </row>
    <row r="647" spans="1:6">
      <c r="A647" s="129" t="s">
        <v>2198</v>
      </c>
      <c r="B647">
        <v>3031607</v>
      </c>
      <c r="C647" t="s">
        <v>186</v>
      </c>
      <c r="D647">
        <v>27</v>
      </c>
      <c r="F647" s="129" t="str">
        <f>Pvt_Map_1[[#This Row],[Kode Barang Win]]</f>
        <v>R1021305010010</v>
      </c>
    </row>
    <row r="648" spans="1:6">
      <c r="A648" s="129" t="s">
        <v>2198</v>
      </c>
      <c r="B648">
        <v>3040214</v>
      </c>
      <c r="C648" t="s">
        <v>186</v>
      </c>
      <c r="D648">
        <v>27</v>
      </c>
      <c r="F648" s="129" t="str">
        <f>Pvt_Map_1[[#This Row],[Kode Barang Win]]</f>
        <v>R1021305010010</v>
      </c>
    </row>
    <row r="649" spans="1:6">
      <c r="A649" s="129" t="s">
        <v>2198</v>
      </c>
      <c r="B649" t="s">
        <v>421</v>
      </c>
      <c r="C649" t="s">
        <v>186</v>
      </c>
      <c r="D649">
        <v>27</v>
      </c>
      <c r="F649" s="129" t="str">
        <f>Pvt_Map_1[[#This Row],[Kode Barang Win]]</f>
        <v>R1021305010010</v>
      </c>
    </row>
    <row r="650" spans="1:6">
      <c r="A650" s="129" t="s">
        <v>2198</v>
      </c>
      <c r="B650" t="s">
        <v>422</v>
      </c>
      <c r="C650" t="s">
        <v>186</v>
      </c>
      <c r="D650">
        <v>27</v>
      </c>
      <c r="F650" s="129" t="str">
        <f>Pvt_Map_1[[#This Row],[Kode Barang Win]]</f>
        <v>R1021305010010</v>
      </c>
    </row>
    <row r="651" spans="1:6">
      <c r="A651" s="129" t="s">
        <v>2198</v>
      </c>
      <c r="B651" t="s">
        <v>425</v>
      </c>
      <c r="C651" t="s">
        <v>186</v>
      </c>
      <c r="D651">
        <v>27</v>
      </c>
      <c r="F651" s="129" t="str">
        <f>Pvt_Map_1[[#This Row],[Kode Barang Win]]</f>
        <v>R1021305010010</v>
      </c>
    </row>
    <row r="652" spans="1:6">
      <c r="A652" s="129" t="s">
        <v>2198</v>
      </c>
      <c r="B652" t="s">
        <v>426</v>
      </c>
      <c r="C652" t="s">
        <v>186</v>
      </c>
      <c r="D652">
        <v>27</v>
      </c>
      <c r="F652" s="129" t="str">
        <f>Pvt_Map_1[[#This Row],[Kode Barang Win]]</f>
        <v>R1021305010010</v>
      </c>
    </row>
    <row r="653" spans="1:6">
      <c r="A653" s="129" t="s">
        <v>2198</v>
      </c>
      <c r="B653" t="s">
        <v>423</v>
      </c>
      <c r="C653" t="s">
        <v>186</v>
      </c>
      <c r="D653">
        <v>27</v>
      </c>
      <c r="F653" s="129" t="str">
        <f>Pvt_Map_1[[#This Row],[Kode Barang Win]]</f>
        <v>R1021305010010</v>
      </c>
    </row>
    <row r="654" spans="1:6">
      <c r="A654" s="129" t="s">
        <v>2198</v>
      </c>
      <c r="B654" t="s">
        <v>424</v>
      </c>
      <c r="C654" t="s">
        <v>186</v>
      </c>
      <c r="D654">
        <v>27</v>
      </c>
      <c r="F654" s="129" t="str">
        <f>Pvt_Map_1[[#This Row],[Kode Barang Win]]</f>
        <v>R1021305010010</v>
      </c>
    </row>
    <row r="655" spans="1:6">
      <c r="A655" s="129" t="s">
        <v>2199</v>
      </c>
      <c r="B655">
        <v>3279342</v>
      </c>
      <c r="C655" t="s">
        <v>186</v>
      </c>
      <c r="D655">
        <v>27</v>
      </c>
      <c r="F655" s="129" t="str">
        <f>Pvt_Map_1[[#This Row],[Kode Barang Win]]</f>
        <v>R1021304010010</v>
      </c>
    </row>
    <row r="656" spans="1:6">
      <c r="A656" s="129" t="s">
        <v>2199</v>
      </c>
      <c r="B656">
        <v>3166973</v>
      </c>
      <c r="C656" t="s">
        <v>186</v>
      </c>
      <c r="D656">
        <v>27</v>
      </c>
      <c r="F656" s="129" t="str">
        <f>Pvt_Map_1[[#This Row],[Kode Barang Win]]</f>
        <v>R1021304010010</v>
      </c>
    </row>
    <row r="657" spans="1:6">
      <c r="A657" s="129" t="s">
        <v>2199</v>
      </c>
      <c r="B657">
        <v>3083293</v>
      </c>
      <c r="C657" t="s">
        <v>186</v>
      </c>
      <c r="D657">
        <v>27</v>
      </c>
      <c r="F657" s="129" t="str">
        <f>Pvt_Map_1[[#This Row],[Kode Barang Win]]</f>
        <v>R1021304010010</v>
      </c>
    </row>
    <row r="658" spans="1:6">
      <c r="A658" s="129" t="s">
        <v>2199</v>
      </c>
      <c r="B658">
        <v>3238703</v>
      </c>
      <c r="C658" t="s">
        <v>186</v>
      </c>
      <c r="D658">
        <v>27</v>
      </c>
      <c r="F658" s="129" t="str">
        <f>Pvt_Map_1[[#This Row],[Kode Barang Win]]</f>
        <v>R1021304010010</v>
      </c>
    </row>
    <row r="659" spans="1:6">
      <c r="A659" s="129" t="s">
        <v>2199</v>
      </c>
      <c r="B659">
        <v>3224748</v>
      </c>
      <c r="C659" t="s">
        <v>186</v>
      </c>
      <c r="D659">
        <v>27</v>
      </c>
      <c r="F659" s="129" t="str">
        <f>Pvt_Map_1[[#This Row],[Kode Barang Win]]</f>
        <v>R1021304010010</v>
      </c>
    </row>
    <row r="660" spans="1:6">
      <c r="A660" s="129" t="s">
        <v>2199</v>
      </c>
      <c r="B660">
        <v>3087038</v>
      </c>
      <c r="C660" t="s">
        <v>186</v>
      </c>
      <c r="D660">
        <v>27</v>
      </c>
      <c r="F660" s="129" t="str">
        <f>Pvt_Map_1[[#This Row],[Kode Barang Win]]</f>
        <v>R1021304010010</v>
      </c>
    </row>
    <row r="661" spans="1:6">
      <c r="A661" s="129" t="s">
        <v>2199</v>
      </c>
      <c r="B661" t="s">
        <v>435</v>
      </c>
      <c r="C661" t="s">
        <v>186</v>
      </c>
      <c r="D661">
        <v>27</v>
      </c>
      <c r="F661" s="129" t="str">
        <f>Pvt_Map_1[[#This Row],[Kode Barang Win]]</f>
        <v>R1021304010010</v>
      </c>
    </row>
    <row r="662" spans="1:6">
      <c r="A662" s="129" t="s">
        <v>2199</v>
      </c>
      <c r="B662">
        <v>3040206</v>
      </c>
      <c r="C662" t="s">
        <v>186</v>
      </c>
      <c r="D662">
        <v>27</v>
      </c>
      <c r="F662" s="129" t="str">
        <f>Pvt_Map_1[[#This Row],[Kode Barang Win]]</f>
        <v>R1021304010010</v>
      </c>
    </row>
    <row r="663" spans="1:6">
      <c r="A663" s="129" t="s">
        <v>2199</v>
      </c>
      <c r="B663" t="s">
        <v>429</v>
      </c>
      <c r="C663" t="s">
        <v>186</v>
      </c>
      <c r="D663">
        <v>27</v>
      </c>
      <c r="F663" s="129" t="str">
        <f>Pvt_Map_1[[#This Row],[Kode Barang Win]]</f>
        <v>R1021304010010</v>
      </c>
    </row>
    <row r="664" spans="1:6">
      <c r="A664" s="129" t="s">
        <v>2199</v>
      </c>
      <c r="B664" t="s">
        <v>432</v>
      </c>
      <c r="C664" t="s">
        <v>186</v>
      </c>
      <c r="D664">
        <v>27</v>
      </c>
      <c r="F664" s="129" t="str">
        <f>Pvt_Map_1[[#This Row],[Kode Barang Win]]</f>
        <v>R1021304010010</v>
      </c>
    </row>
    <row r="665" spans="1:6">
      <c r="A665" s="129" t="s">
        <v>2199</v>
      </c>
      <c r="B665" t="s">
        <v>431</v>
      </c>
      <c r="C665" t="s">
        <v>186</v>
      </c>
      <c r="D665">
        <v>27</v>
      </c>
      <c r="F665" s="129" t="str">
        <f>Pvt_Map_1[[#This Row],[Kode Barang Win]]</f>
        <v>R1021304010010</v>
      </c>
    </row>
    <row r="666" spans="1:6">
      <c r="A666" s="129" t="s">
        <v>2199</v>
      </c>
      <c r="B666" t="s">
        <v>433</v>
      </c>
      <c r="C666" t="s">
        <v>186</v>
      </c>
      <c r="D666">
        <v>27</v>
      </c>
      <c r="F666" s="129" t="str">
        <f>Pvt_Map_1[[#This Row],[Kode Barang Win]]</f>
        <v>R1021304010010</v>
      </c>
    </row>
    <row r="667" spans="1:6">
      <c r="A667" s="129" t="s">
        <v>2199</v>
      </c>
      <c r="B667" t="s">
        <v>434</v>
      </c>
      <c r="C667" t="s">
        <v>186</v>
      </c>
      <c r="D667">
        <v>27</v>
      </c>
      <c r="F667" s="129" t="str">
        <f>Pvt_Map_1[[#This Row],[Kode Barang Win]]</f>
        <v>R1021304010010</v>
      </c>
    </row>
    <row r="668" spans="1:6">
      <c r="A668" s="129" t="s">
        <v>2199</v>
      </c>
      <c r="B668" t="s">
        <v>428</v>
      </c>
      <c r="C668" t="s">
        <v>186</v>
      </c>
      <c r="D668">
        <v>27</v>
      </c>
      <c r="F668" s="129" t="str">
        <f>Pvt_Map_1[[#This Row],[Kode Barang Win]]</f>
        <v>R1021304010010</v>
      </c>
    </row>
    <row r="669" spans="1:6">
      <c r="A669" s="129" t="s">
        <v>2199</v>
      </c>
      <c r="B669" t="s">
        <v>430</v>
      </c>
      <c r="C669" t="s">
        <v>186</v>
      </c>
      <c r="D669">
        <v>27</v>
      </c>
      <c r="F669" s="129" t="str">
        <f>Pvt_Map_1[[#This Row],[Kode Barang Win]]</f>
        <v>R1021304010010</v>
      </c>
    </row>
    <row r="670" spans="1:6">
      <c r="A670" s="129" t="s">
        <v>2200</v>
      </c>
      <c r="B670">
        <v>3279349</v>
      </c>
      <c r="C670" t="s">
        <v>186</v>
      </c>
      <c r="D670">
        <v>27</v>
      </c>
      <c r="F670" s="129" t="str">
        <f>Pvt_Map_1[[#This Row],[Kode Barang Win]]</f>
        <v>R1021303010010</v>
      </c>
    </row>
    <row r="671" spans="1:6">
      <c r="A671" s="129" t="s">
        <v>2200</v>
      </c>
      <c r="B671">
        <v>3166948</v>
      </c>
      <c r="C671" t="s">
        <v>186</v>
      </c>
      <c r="D671">
        <v>27</v>
      </c>
      <c r="F671" s="129" t="str">
        <f>Pvt_Map_1[[#This Row],[Kode Barang Win]]</f>
        <v>R1021303010010</v>
      </c>
    </row>
    <row r="672" spans="1:6">
      <c r="A672" s="129" t="s">
        <v>2200</v>
      </c>
      <c r="B672">
        <v>3060665</v>
      </c>
      <c r="C672" t="s">
        <v>186</v>
      </c>
      <c r="D672">
        <v>27</v>
      </c>
      <c r="F672" s="129" t="str">
        <f>Pvt_Map_1[[#This Row],[Kode Barang Win]]</f>
        <v>R1021303010010</v>
      </c>
    </row>
    <row r="673" spans="1:6">
      <c r="A673" s="129" t="s">
        <v>2200</v>
      </c>
      <c r="B673">
        <v>3087596</v>
      </c>
      <c r="C673" t="s">
        <v>186</v>
      </c>
      <c r="D673">
        <v>27</v>
      </c>
      <c r="F673" s="129" t="str">
        <f>Pvt_Map_1[[#This Row],[Kode Barang Win]]</f>
        <v>R1021303010010</v>
      </c>
    </row>
    <row r="674" spans="1:6">
      <c r="A674" s="129" t="s">
        <v>2200</v>
      </c>
      <c r="B674">
        <v>3046057</v>
      </c>
      <c r="C674" t="s">
        <v>186</v>
      </c>
      <c r="D674">
        <v>27</v>
      </c>
      <c r="F674" s="129" t="str">
        <f>Pvt_Map_1[[#This Row],[Kode Barang Win]]</f>
        <v>R1021303010010</v>
      </c>
    </row>
    <row r="675" spans="1:6">
      <c r="A675" s="129" t="s">
        <v>2200</v>
      </c>
      <c r="B675" t="s">
        <v>438</v>
      </c>
      <c r="C675" t="s">
        <v>186</v>
      </c>
      <c r="D675">
        <v>27</v>
      </c>
      <c r="F675" s="129" t="str">
        <f>Pvt_Map_1[[#This Row],[Kode Barang Win]]</f>
        <v>R1021303010010</v>
      </c>
    </row>
    <row r="676" spans="1:6">
      <c r="A676" s="129" t="s">
        <v>2200</v>
      </c>
      <c r="B676">
        <v>3031608</v>
      </c>
      <c r="C676" t="s">
        <v>186</v>
      </c>
      <c r="D676">
        <v>27</v>
      </c>
      <c r="F676" s="129" t="str">
        <f>Pvt_Map_1[[#This Row],[Kode Barang Win]]</f>
        <v>R1021303010010</v>
      </c>
    </row>
    <row r="677" spans="1:6">
      <c r="A677" s="129" t="s">
        <v>2200</v>
      </c>
      <c r="B677">
        <v>3040215</v>
      </c>
      <c r="C677" t="s">
        <v>186</v>
      </c>
      <c r="D677">
        <v>27</v>
      </c>
      <c r="F677" s="129" t="str">
        <f>Pvt_Map_1[[#This Row],[Kode Barang Win]]</f>
        <v>R1021303010010</v>
      </c>
    </row>
    <row r="678" spans="1:6">
      <c r="A678" s="129" t="s">
        <v>2200</v>
      </c>
      <c r="B678" t="s">
        <v>436</v>
      </c>
      <c r="C678" t="s">
        <v>186</v>
      </c>
      <c r="D678">
        <v>27</v>
      </c>
      <c r="F678" s="129" t="str">
        <f>Pvt_Map_1[[#This Row],[Kode Barang Win]]</f>
        <v>R1021303010010</v>
      </c>
    </row>
    <row r="679" spans="1:6">
      <c r="A679" s="129" t="s">
        <v>2200</v>
      </c>
      <c r="B679" t="s">
        <v>437</v>
      </c>
      <c r="C679" t="s">
        <v>186</v>
      </c>
      <c r="D679">
        <v>27</v>
      </c>
      <c r="F679" s="129" t="str">
        <f>Pvt_Map_1[[#This Row],[Kode Barang Win]]</f>
        <v>R1021303010010</v>
      </c>
    </row>
    <row r="680" spans="1:6">
      <c r="A680" s="129" t="s">
        <v>2201</v>
      </c>
      <c r="B680">
        <v>3279345</v>
      </c>
      <c r="C680" t="s">
        <v>186</v>
      </c>
      <c r="D680">
        <v>27</v>
      </c>
      <c r="F680" s="129" t="str">
        <f>Pvt_Map_1[[#This Row],[Kode Barang Win]]</f>
        <v>R1021302010010</v>
      </c>
    </row>
    <row r="681" spans="1:6">
      <c r="A681" s="129" t="s">
        <v>2201</v>
      </c>
      <c r="B681">
        <v>3170955</v>
      </c>
      <c r="C681" t="s">
        <v>186</v>
      </c>
      <c r="D681">
        <v>27</v>
      </c>
      <c r="F681" s="129" t="str">
        <f>Pvt_Map_1[[#This Row],[Kode Barang Win]]</f>
        <v>R1021302010010</v>
      </c>
    </row>
    <row r="682" spans="1:6">
      <c r="A682" s="129" t="s">
        <v>2201</v>
      </c>
      <c r="B682">
        <v>3060228</v>
      </c>
      <c r="C682" t="s">
        <v>186</v>
      </c>
      <c r="D682">
        <v>27</v>
      </c>
      <c r="F682" s="129" t="str">
        <f>Pvt_Map_1[[#This Row],[Kode Barang Win]]</f>
        <v>R1021302010010</v>
      </c>
    </row>
    <row r="683" spans="1:6">
      <c r="A683" s="129" t="s">
        <v>2201</v>
      </c>
      <c r="B683">
        <v>3087590</v>
      </c>
      <c r="C683" t="s">
        <v>186</v>
      </c>
      <c r="D683">
        <v>27</v>
      </c>
      <c r="F683" s="129" t="str">
        <f>Pvt_Map_1[[#This Row],[Kode Barang Win]]</f>
        <v>R1021302010010</v>
      </c>
    </row>
    <row r="684" spans="1:6">
      <c r="A684" s="129" t="s">
        <v>2201</v>
      </c>
      <c r="B684">
        <v>3046055</v>
      </c>
      <c r="C684" t="s">
        <v>186</v>
      </c>
      <c r="D684">
        <v>27</v>
      </c>
      <c r="F684" s="129" t="str">
        <f>Pvt_Map_1[[#This Row],[Kode Barang Win]]</f>
        <v>R1021302010010</v>
      </c>
    </row>
    <row r="685" spans="1:6">
      <c r="A685" s="129" t="s">
        <v>2201</v>
      </c>
      <c r="B685" t="s">
        <v>449</v>
      </c>
      <c r="C685" t="s">
        <v>186</v>
      </c>
      <c r="D685">
        <v>27</v>
      </c>
      <c r="F685" s="129" t="str">
        <f>Pvt_Map_1[[#This Row],[Kode Barang Win]]</f>
        <v>R1021302010010</v>
      </c>
    </row>
    <row r="686" spans="1:6">
      <c r="A686" s="129" t="s">
        <v>2201</v>
      </c>
      <c r="B686">
        <v>3031606</v>
      </c>
      <c r="C686" t="s">
        <v>186</v>
      </c>
      <c r="D686">
        <v>27</v>
      </c>
      <c r="F686" s="129" t="str">
        <f>Pvt_Map_1[[#This Row],[Kode Barang Win]]</f>
        <v>R1021302010010</v>
      </c>
    </row>
    <row r="687" spans="1:6">
      <c r="A687" s="129" t="s">
        <v>2201</v>
      </c>
      <c r="B687">
        <v>3040212</v>
      </c>
      <c r="C687" t="s">
        <v>186</v>
      </c>
      <c r="D687">
        <v>27</v>
      </c>
      <c r="F687" s="129" t="str">
        <f>Pvt_Map_1[[#This Row],[Kode Barang Win]]</f>
        <v>R1021302010010</v>
      </c>
    </row>
    <row r="688" spans="1:6">
      <c r="A688" s="129" t="s">
        <v>2201</v>
      </c>
      <c r="B688" t="s">
        <v>447</v>
      </c>
      <c r="C688" t="s">
        <v>186</v>
      </c>
      <c r="D688">
        <v>27</v>
      </c>
      <c r="F688" s="129" t="str">
        <f>Pvt_Map_1[[#This Row],[Kode Barang Win]]</f>
        <v>R1021302010010</v>
      </c>
    </row>
    <row r="689" spans="1:6">
      <c r="A689" s="129" t="s">
        <v>2201</v>
      </c>
      <c r="B689" t="s">
        <v>440</v>
      </c>
      <c r="C689" t="s">
        <v>186</v>
      </c>
      <c r="D689">
        <v>27</v>
      </c>
      <c r="F689" s="129" t="str">
        <f>Pvt_Map_1[[#This Row],[Kode Barang Win]]</f>
        <v>R1021302010010</v>
      </c>
    </row>
    <row r="690" spans="1:6">
      <c r="A690" s="129" t="s">
        <v>2201</v>
      </c>
      <c r="B690" t="s">
        <v>441</v>
      </c>
      <c r="C690" t="s">
        <v>186</v>
      </c>
      <c r="D690">
        <v>27</v>
      </c>
      <c r="F690" s="129" t="str">
        <f>Pvt_Map_1[[#This Row],[Kode Barang Win]]</f>
        <v>R1021302010010</v>
      </c>
    </row>
    <row r="691" spans="1:6">
      <c r="A691" s="129" t="s">
        <v>2201</v>
      </c>
      <c r="B691" t="s">
        <v>442</v>
      </c>
      <c r="C691" t="s">
        <v>186</v>
      </c>
      <c r="D691">
        <v>27</v>
      </c>
      <c r="F691" s="129" t="str">
        <f>Pvt_Map_1[[#This Row],[Kode Barang Win]]</f>
        <v>R1021302010010</v>
      </c>
    </row>
    <row r="692" spans="1:6">
      <c r="A692" s="129" t="s">
        <v>2201</v>
      </c>
      <c r="B692" t="s">
        <v>446</v>
      </c>
      <c r="C692" t="s">
        <v>186</v>
      </c>
      <c r="D692">
        <v>27</v>
      </c>
      <c r="F692" s="129" t="str">
        <f>Pvt_Map_1[[#This Row],[Kode Barang Win]]</f>
        <v>R1021302010010</v>
      </c>
    </row>
    <row r="693" spans="1:6">
      <c r="A693" s="129" t="s">
        <v>2201</v>
      </c>
      <c r="B693" t="s">
        <v>445</v>
      </c>
      <c r="C693" t="s">
        <v>186</v>
      </c>
      <c r="D693">
        <v>27</v>
      </c>
      <c r="F693" s="129" t="str">
        <f>Pvt_Map_1[[#This Row],[Kode Barang Win]]</f>
        <v>R1021302010010</v>
      </c>
    </row>
    <row r="694" spans="1:6">
      <c r="A694" s="129" t="s">
        <v>2201</v>
      </c>
      <c r="B694" t="s">
        <v>448</v>
      </c>
      <c r="C694" t="s">
        <v>186</v>
      </c>
      <c r="D694">
        <v>27</v>
      </c>
      <c r="F694" s="129" t="str">
        <f>Pvt_Map_1[[#This Row],[Kode Barang Win]]</f>
        <v>R1021302010010</v>
      </c>
    </row>
    <row r="695" spans="1:6">
      <c r="A695" s="129" t="s">
        <v>2201</v>
      </c>
      <c r="B695" t="s">
        <v>439</v>
      </c>
      <c r="C695" t="s">
        <v>186</v>
      </c>
      <c r="D695">
        <v>27</v>
      </c>
      <c r="F695" s="129" t="str">
        <f>Pvt_Map_1[[#This Row],[Kode Barang Win]]</f>
        <v>R1021302010010</v>
      </c>
    </row>
    <row r="696" spans="1:6">
      <c r="A696" s="129" t="s">
        <v>2201</v>
      </c>
      <c r="B696" t="s">
        <v>443</v>
      </c>
      <c r="C696" t="s">
        <v>186</v>
      </c>
      <c r="D696">
        <v>27</v>
      </c>
      <c r="F696" s="129" t="str">
        <f>Pvt_Map_1[[#This Row],[Kode Barang Win]]</f>
        <v>R1021302010010</v>
      </c>
    </row>
    <row r="697" spans="1:6">
      <c r="A697" s="129" t="s">
        <v>2201</v>
      </c>
      <c r="B697" t="s">
        <v>444</v>
      </c>
      <c r="C697" t="s">
        <v>186</v>
      </c>
      <c r="D697">
        <v>27</v>
      </c>
      <c r="F697" s="129" t="str">
        <f>Pvt_Map_1[[#This Row],[Kode Barang Win]]</f>
        <v>R1021302010010</v>
      </c>
    </row>
    <row r="698" spans="1:6">
      <c r="A698" s="129" t="s">
        <v>2202</v>
      </c>
      <c r="B698">
        <v>3279341</v>
      </c>
      <c r="C698" t="s">
        <v>186</v>
      </c>
      <c r="D698">
        <v>27</v>
      </c>
      <c r="F698" s="129" t="str">
        <f>Pvt_Map_1[[#This Row],[Kode Barang Win]]</f>
        <v>R1021301010010</v>
      </c>
    </row>
    <row r="699" spans="1:6">
      <c r="A699" s="129" t="s">
        <v>2202</v>
      </c>
      <c r="B699">
        <v>3171285</v>
      </c>
      <c r="C699" t="s">
        <v>186</v>
      </c>
      <c r="D699">
        <v>27</v>
      </c>
      <c r="F699" s="129" t="str">
        <f>Pvt_Map_1[[#This Row],[Kode Barang Win]]</f>
        <v>R1021301010010</v>
      </c>
    </row>
    <row r="700" spans="1:6">
      <c r="A700" s="129" t="s">
        <v>2202</v>
      </c>
      <c r="B700">
        <v>3166932</v>
      </c>
      <c r="C700" t="s">
        <v>186</v>
      </c>
      <c r="D700">
        <v>27</v>
      </c>
      <c r="F700" s="129" t="str">
        <f>Pvt_Map_1[[#This Row],[Kode Barang Win]]</f>
        <v>R1021301010010</v>
      </c>
    </row>
    <row r="701" spans="1:6">
      <c r="A701" s="129" t="s">
        <v>2202</v>
      </c>
      <c r="B701">
        <v>3060312</v>
      </c>
      <c r="C701" t="s">
        <v>186</v>
      </c>
      <c r="D701">
        <v>27</v>
      </c>
      <c r="F701" s="129" t="str">
        <f>Pvt_Map_1[[#This Row],[Kode Barang Win]]</f>
        <v>R1021301010010</v>
      </c>
    </row>
    <row r="702" spans="1:6">
      <c r="A702" s="129" t="s">
        <v>2202</v>
      </c>
      <c r="B702">
        <v>3089721</v>
      </c>
      <c r="C702" t="s">
        <v>186</v>
      </c>
      <c r="D702">
        <v>27</v>
      </c>
      <c r="F702" s="129" t="str">
        <f>Pvt_Map_1[[#This Row],[Kode Barang Win]]</f>
        <v>R1021301010010</v>
      </c>
    </row>
    <row r="703" spans="1:6">
      <c r="A703" s="129" t="s">
        <v>2202</v>
      </c>
      <c r="B703">
        <v>3031605</v>
      </c>
      <c r="C703" t="s">
        <v>186</v>
      </c>
      <c r="D703">
        <v>27</v>
      </c>
      <c r="F703" s="129" t="str">
        <f>Pvt_Map_1[[#This Row],[Kode Barang Win]]</f>
        <v>R1021301010010</v>
      </c>
    </row>
    <row r="704" spans="1:6">
      <c r="A704" s="129" t="s">
        <v>2202</v>
      </c>
      <c r="B704">
        <v>3046054</v>
      </c>
      <c r="C704" t="s">
        <v>186</v>
      </c>
      <c r="D704">
        <v>27</v>
      </c>
      <c r="F704" s="129" t="str">
        <f>Pvt_Map_1[[#This Row],[Kode Barang Win]]</f>
        <v>R1021301010010</v>
      </c>
    </row>
    <row r="705" spans="1:6">
      <c r="A705" s="129" t="s">
        <v>2202</v>
      </c>
      <c r="B705" t="s">
        <v>459</v>
      </c>
      <c r="C705" t="s">
        <v>186</v>
      </c>
      <c r="D705">
        <v>27</v>
      </c>
      <c r="F705" s="129" t="str">
        <f>Pvt_Map_1[[#This Row],[Kode Barang Win]]</f>
        <v>R1021301010010</v>
      </c>
    </row>
    <row r="706" spans="1:6">
      <c r="A706" s="129" t="s">
        <v>2202</v>
      </c>
      <c r="B706">
        <v>3040208</v>
      </c>
      <c r="C706" t="s">
        <v>186</v>
      </c>
      <c r="D706">
        <v>27</v>
      </c>
      <c r="F706" s="129" t="str">
        <f>Pvt_Map_1[[#This Row],[Kode Barang Win]]</f>
        <v>R1021301010010</v>
      </c>
    </row>
    <row r="707" spans="1:6">
      <c r="A707" s="129" t="s">
        <v>2202</v>
      </c>
      <c r="B707" t="s">
        <v>451</v>
      </c>
      <c r="C707" t="s">
        <v>186</v>
      </c>
      <c r="D707">
        <v>27</v>
      </c>
      <c r="F707" s="129" t="str">
        <f>Pvt_Map_1[[#This Row],[Kode Barang Win]]</f>
        <v>R1021301010010</v>
      </c>
    </row>
    <row r="708" spans="1:6">
      <c r="A708" s="129" t="s">
        <v>2202</v>
      </c>
      <c r="B708" t="s">
        <v>452</v>
      </c>
      <c r="C708" t="s">
        <v>186</v>
      </c>
      <c r="D708">
        <v>27</v>
      </c>
      <c r="F708" s="129" t="str">
        <f>Pvt_Map_1[[#This Row],[Kode Barang Win]]</f>
        <v>R1021301010010</v>
      </c>
    </row>
    <row r="709" spans="1:6">
      <c r="A709" s="129" t="s">
        <v>2202</v>
      </c>
      <c r="B709" t="s">
        <v>456</v>
      </c>
      <c r="C709" t="s">
        <v>186</v>
      </c>
      <c r="D709">
        <v>27</v>
      </c>
      <c r="F709" s="129" t="str">
        <f>Pvt_Map_1[[#This Row],[Kode Barang Win]]</f>
        <v>R1021301010010</v>
      </c>
    </row>
    <row r="710" spans="1:6">
      <c r="A710" s="129" t="s">
        <v>2202</v>
      </c>
      <c r="B710" t="s">
        <v>460</v>
      </c>
      <c r="C710" t="s">
        <v>186</v>
      </c>
      <c r="D710">
        <v>27</v>
      </c>
      <c r="F710" s="129" t="str">
        <f>Pvt_Map_1[[#This Row],[Kode Barang Win]]</f>
        <v>R1021301010010</v>
      </c>
    </row>
    <row r="711" spans="1:6">
      <c r="A711" s="129" t="s">
        <v>2202</v>
      </c>
      <c r="B711" t="s">
        <v>455</v>
      </c>
      <c r="C711" t="s">
        <v>186</v>
      </c>
      <c r="D711">
        <v>27</v>
      </c>
      <c r="F711" s="129" t="str">
        <f>Pvt_Map_1[[#This Row],[Kode Barang Win]]</f>
        <v>R1021301010010</v>
      </c>
    </row>
    <row r="712" spans="1:6">
      <c r="A712" s="129" t="s">
        <v>2202</v>
      </c>
      <c r="B712" t="s">
        <v>457</v>
      </c>
      <c r="C712" t="s">
        <v>186</v>
      </c>
      <c r="D712">
        <v>27</v>
      </c>
      <c r="F712" s="129" t="str">
        <f>Pvt_Map_1[[#This Row],[Kode Barang Win]]</f>
        <v>R1021301010010</v>
      </c>
    </row>
    <row r="713" spans="1:6">
      <c r="A713" s="129" t="s">
        <v>2202</v>
      </c>
      <c r="B713" t="s">
        <v>458</v>
      </c>
      <c r="C713" t="s">
        <v>186</v>
      </c>
      <c r="D713">
        <v>27</v>
      </c>
      <c r="F713" s="129" t="str">
        <f>Pvt_Map_1[[#This Row],[Kode Barang Win]]</f>
        <v>R1021301010010</v>
      </c>
    </row>
    <row r="714" spans="1:6">
      <c r="A714" s="129" t="s">
        <v>2202</v>
      </c>
      <c r="B714" t="s">
        <v>450</v>
      </c>
      <c r="C714" t="s">
        <v>186</v>
      </c>
      <c r="D714">
        <v>27</v>
      </c>
      <c r="F714" s="129" t="str">
        <f>Pvt_Map_1[[#This Row],[Kode Barang Win]]</f>
        <v>R1021301010010</v>
      </c>
    </row>
    <row r="715" spans="1:6">
      <c r="A715" s="129" t="s">
        <v>2202</v>
      </c>
      <c r="B715" t="s">
        <v>453</v>
      </c>
      <c r="C715" t="s">
        <v>186</v>
      </c>
      <c r="D715">
        <v>27</v>
      </c>
      <c r="F715" s="129" t="str">
        <f>Pvt_Map_1[[#This Row],[Kode Barang Win]]</f>
        <v>R1021301010010</v>
      </c>
    </row>
    <row r="716" spans="1:6">
      <c r="A716" s="129" t="s">
        <v>2202</v>
      </c>
      <c r="B716" t="s">
        <v>454</v>
      </c>
      <c r="C716" t="s">
        <v>186</v>
      </c>
      <c r="D716">
        <v>27</v>
      </c>
      <c r="F716" s="129" t="str">
        <f>Pvt_Map_1[[#This Row],[Kode Barang Win]]</f>
        <v>R1021301010010</v>
      </c>
    </row>
    <row r="717" spans="1:6">
      <c r="A717" s="129" t="s">
        <v>2203</v>
      </c>
      <c r="B717">
        <v>3028804</v>
      </c>
      <c r="C717" t="s">
        <v>386</v>
      </c>
      <c r="D717">
        <v>24</v>
      </c>
      <c r="F717" s="129" t="str">
        <f>Pvt_Map_1[[#This Row],[Kode Barang Win]]</f>
        <v>R1025001040010</v>
      </c>
    </row>
    <row r="718" spans="1:6">
      <c r="A718" s="129" t="s">
        <v>2203</v>
      </c>
      <c r="B718">
        <v>3087301</v>
      </c>
      <c r="C718" t="s">
        <v>386</v>
      </c>
      <c r="D718">
        <v>24</v>
      </c>
      <c r="F718" s="129" t="str">
        <f>Pvt_Map_1[[#This Row],[Kode Barang Win]]</f>
        <v>R1025001040010</v>
      </c>
    </row>
    <row r="719" spans="1:6">
      <c r="A719" s="129" t="s">
        <v>2204</v>
      </c>
      <c r="B719">
        <v>3067588</v>
      </c>
      <c r="C719" t="s">
        <v>386</v>
      </c>
      <c r="D719">
        <v>24</v>
      </c>
      <c r="F719" s="129" t="str">
        <f>Pvt_Map_1[[#This Row],[Kode Barang Win]]</f>
        <v>R1025001040011</v>
      </c>
    </row>
    <row r="720" spans="1:6">
      <c r="A720" s="129" t="s">
        <v>2204</v>
      </c>
      <c r="B720">
        <v>3067587</v>
      </c>
      <c r="C720" t="s">
        <v>386</v>
      </c>
      <c r="D720">
        <v>24</v>
      </c>
      <c r="F720" s="129" t="str">
        <f>Pvt_Map_1[[#This Row],[Kode Barang Win]]</f>
        <v>R1025001040011</v>
      </c>
    </row>
    <row r="721" spans="1:6">
      <c r="A721" s="129" t="s">
        <v>2205</v>
      </c>
      <c r="B721">
        <v>3085678</v>
      </c>
      <c r="C721" t="s">
        <v>388</v>
      </c>
      <c r="D721">
        <v>12</v>
      </c>
      <c r="F721" s="129" t="str">
        <f>Pvt_Map_1[[#This Row],[Kode Barang Win]]</f>
        <v>R1071001050030</v>
      </c>
    </row>
    <row r="722" spans="1:6">
      <c r="A722" s="129" t="s">
        <v>2205</v>
      </c>
      <c r="B722">
        <v>3239840</v>
      </c>
      <c r="C722" t="s">
        <v>388</v>
      </c>
      <c r="D722">
        <v>12</v>
      </c>
      <c r="F722" s="129" t="str">
        <f>Pvt_Map_1[[#This Row],[Kode Barang Win]]</f>
        <v>R1071001050030</v>
      </c>
    </row>
    <row r="723" spans="1:6">
      <c r="A723" s="129" t="s">
        <v>2205</v>
      </c>
      <c r="B723">
        <v>8056153</v>
      </c>
      <c r="C723" t="s">
        <v>388</v>
      </c>
      <c r="D723">
        <v>12</v>
      </c>
      <c r="F723" s="129" t="str">
        <f>Pvt_Map_1[[#This Row],[Kode Barang Win]]</f>
        <v>R1071001050030</v>
      </c>
    </row>
    <row r="724" spans="1:6">
      <c r="A724" s="129" t="s">
        <v>2205</v>
      </c>
      <c r="B724" t="s">
        <v>404</v>
      </c>
      <c r="C724" t="s">
        <v>388</v>
      </c>
      <c r="D724">
        <v>12</v>
      </c>
      <c r="F724" s="129" t="str">
        <f>Pvt_Map_1[[#This Row],[Kode Barang Win]]</f>
        <v>R1071001050030</v>
      </c>
    </row>
    <row r="725" spans="1:6">
      <c r="A725" s="129" t="s">
        <v>2206</v>
      </c>
      <c r="B725">
        <v>3182541</v>
      </c>
      <c r="C725" t="s">
        <v>390</v>
      </c>
      <c r="D725">
        <v>12</v>
      </c>
      <c r="F725" s="129" t="str">
        <f>Pvt_Map_1[[#This Row],[Kode Barang Win]]</f>
        <v>R1025004024520</v>
      </c>
    </row>
    <row r="726" spans="1:6">
      <c r="A726" s="129" t="s">
        <v>2206</v>
      </c>
      <c r="B726">
        <v>3319938</v>
      </c>
      <c r="C726" t="s">
        <v>390</v>
      </c>
      <c r="D726">
        <v>12</v>
      </c>
      <c r="F726" s="129" t="str">
        <f>Pvt_Map_1[[#This Row],[Kode Barang Win]]</f>
        <v>R1025004024520</v>
      </c>
    </row>
    <row r="727" spans="1:6">
      <c r="A727" s="129" t="s">
        <v>2206</v>
      </c>
      <c r="B727">
        <v>3087312</v>
      </c>
      <c r="C727" t="s">
        <v>390</v>
      </c>
      <c r="D727">
        <v>12</v>
      </c>
      <c r="F727" s="129" t="str">
        <f>Pvt_Map_1[[#This Row],[Kode Barang Win]]</f>
        <v>R1025004024520</v>
      </c>
    </row>
    <row r="728" spans="1:6">
      <c r="A728" s="129" t="s">
        <v>2206</v>
      </c>
      <c r="B728">
        <v>3169688</v>
      </c>
      <c r="C728" t="s">
        <v>390</v>
      </c>
      <c r="D728">
        <v>12</v>
      </c>
      <c r="F728" s="129" t="str">
        <f>Pvt_Map_1[[#This Row],[Kode Barang Win]]</f>
        <v>R1025004024520</v>
      </c>
    </row>
    <row r="729" spans="1:6">
      <c r="A729" s="129" t="s">
        <v>2206</v>
      </c>
      <c r="B729" t="s">
        <v>567</v>
      </c>
      <c r="C729" t="s">
        <v>390</v>
      </c>
      <c r="D729">
        <v>12</v>
      </c>
      <c r="F729" s="129" t="str">
        <f>Pvt_Map_1[[#This Row],[Kode Barang Win]]</f>
        <v>R1025004024520</v>
      </c>
    </row>
    <row r="730" spans="1:6">
      <c r="A730" s="129" t="s">
        <v>2207</v>
      </c>
      <c r="B730">
        <v>3321225</v>
      </c>
      <c r="C730" t="s">
        <v>390</v>
      </c>
      <c r="D730">
        <v>12</v>
      </c>
      <c r="F730" s="129" t="str">
        <f>Pvt_Map_1[[#This Row],[Kode Barang Win]]</f>
        <v>R1025004024521</v>
      </c>
    </row>
    <row r="731" spans="1:6">
      <c r="A731" s="129" t="s">
        <v>2207</v>
      </c>
      <c r="B731" t="s">
        <v>568</v>
      </c>
      <c r="C731" t="s">
        <v>390</v>
      </c>
      <c r="D731">
        <v>12</v>
      </c>
      <c r="F731" s="129" t="str">
        <f>Pvt_Map_1[[#This Row],[Kode Barang Win]]</f>
        <v>R1025004024521</v>
      </c>
    </row>
    <row r="732" spans="1:6">
      <c r="A732" s="129" t="s">
        <v>2207</v>
      </c>
      <c r="B732" t="s">
        <v>566</v>
      </c>
      <c r="C732" t="s">
        <v>390</v>
      </c>
      <c r="D732">
        <v>12</v>
      </c>
      <c r="F732" s="129" t="str">
        <f>Pvt_Map_1[[#This Row],[Kode Barang Win]]</f>
        <v>R1025004024521</v>
      </c>
    </row>
    <row r="733" spans="1:6">
      <c r="A733" s="129" t="s">
        <v>2208</v>
      </c>
      <c r="B733">
        <v>3087299</v>
      </c>
      <c r="C733" t="s">
        <v>390</v>
      </c>
      <c r="D733">
        <v>12</v>
      </c>
      <c r="F733" s="129" t="str">
        <f>Pvt_Map_1[[#This Row],[Kode Barang Win]]</f>
        <v>R1025001024520</v>
      </c>
    </row>
    <row r="734" spans="1:6">
      <c r="A734" s="129" t="s">
        <v>2208</v>
      </c>
      <c r="B734">
        <v>3298762</v>
      </c>
      <c r="C734" t="s">
        <v>390</v>
      </c>
      <c r="D734">
        <v>12</v>
      </c>
      <c r="F734" s="129" t="str">
        <f>Pvt_Map_1[[#This Row],[Kode Barang Win]]</f>
        <v>R1025001024520</v>
      </c>
    </row>
    <row r="735" spans="1:6">
      <c r="A735" s="129" t="s">
        <v>2208</v>
      </c>
      <c r="B735">
        <v>3298765</v>
      </c>
      <c r="C735" t="s">
        <v>390</v>
      </c>
      <c r="D735">
        <v>12</v>
      </c>
      <c r="F735" s="129" t="str">
        <f>Pvt_Map_1[[#This Row],[Kode Barang Win]]</f>
        <v>R1025001024520</v>
      </c>
    </row>
    <row r="736" spans="1:6">
      <c r="A736" s="129" t="s">
        <v>2208</v>
      </c>
      <c r="B736">
        <v>3298767</v>
      </c>
      <c r="C736" t="s">
        <v>390</v>
      </c>
      <c r="D736">
        <v>12</v>
      </c>
      <c r="F736" s="129" t="str">
        <f>Pvt_Map_1[[#This Row],[Kode Barang Win]]</f>
        <v>R1025001024520</v>
      </c>
    </row>
    <row r="737" spans="1:6">
      <c r="A737" s="129" t="s">
        <v>2208</v>
      </c>
      <c r="B737">
        <v>167209</v>
      </c>
      <c r="C737" t="s">
        <v>390</v>
      </c>
      <c r="D737">
        <v>12</v>
      </c>
      <c r="F737" s="129" t="str">
        <f>Pvt_Map_1[[#This Row],[Kode Barang Win]]</f>
        <v>R1025001024520</v>
      </c>
    </row>
    <row r="738" spans="1:6">
      <c r="A738" s="129" t="s">
        <v>2208</v>
      </c>
      <c r="B738" t="s">
        <v>575</v>
      </c>
      <c r="C738" t="s">
        <v>390</v>
      </c>
      <c r="D738">
        <v>12</v>
      </c>
      <c r="F738" s="129" t="str">
        <f>Pvt_Map_1[[#This Row],[Kode Barang Win]]</f>
        <v>R1025001024520</v>
      </c>
    </row>
    <row r="739" spans="1:6">
      <c r="A739" s="129" t="s">
        <v>2208</v>
      </c>
      <c r="B739" t="s">
        <v>576</v>
      </c>
      <c r="C739" t="s">
        <v>390</v>
      </c>
      <c r="D739">
        <v>12</v>
      </c>
      <c r="F739" s="129" t="str">
        <f>Pvt_Map_1[[#This Row],[Kode Barang Win]]</f>
        <v>R1025001024520</v>
      </c>
    </row>
    <row r="740" spans="1:6">
      <c r="A740" s="129" t="s">
        <v>2208</v>
      </c>
      <c r="B740" t="s">
        <v>574</v>
      </c>
      <c r="C740" t="s">
        <v>390</v>
      </c>
      <c r="D740">
        <v>12</v>
      </c>
      <c r="F740" s="129" t="str">
        <f>Pvt_Map_1[[#This Row],[Kode Barang Win]]</f>
        <v>R1025001024520</v>
      </c>
    </row>
    <row r="741" spans="1:6">
      <c r="A741" s="129" t="s">
        <v>2209</v>
      </c>
      <c r="B741">
        <v>3171315</v>
      </c>
      <c r="C741" t="s">
        <v>388</v>
      </c>
      <c r="D741">
        <v>12</v>
      </c>
      <c r="F741" s="129" t="str">
        <f>Pvt_Map_1[[#This Row],[Kode Barang Win]]</f>
        <v>R1032006075010</v>
      </c>
    </row>
    <row r="742" spans="1:6">
      <c r="A742" s="129" t="s">
        <v>2209</v>
      </c>
      <c r="B742">
        <v>3284581</v>
      </c>
      <c r="C742" t="s">
        <v>388</v>
      </c>
      <c r="D742">
        <v>12</v>
      </c>
      <c r="F742" s="129" t="str">
        <f>Pvt_Map_1[[#This Row],[Kode Barang Win]]</f>
        <v>R1032006075010</v>
      </c>
    </row>
    <row r="743" spans="1:6">
      <c r="A743" s="129" t="s">
        <v>2209</v>
      </c>
      <c r="B743">
        <v>3135038</v>
      </c>
      <c r="C743" t="s">
        <v>388</v>
      </c>
      <c r="D743">
        <v>12</v>
      </c>
      <c r="F743" s="129" t="str">
        <f>Pvt_Map_1[[#This Row],[Kode Barang Win]]</f>
        <v>R1032006075010</v>
      </c>
    </row>
    <row r="744" spans="1:6">
      <c r="A744" s="129" t="s">
        <v>2209</v>
      </c>
      <c r="B744">
        <v>3180176</v>
      </c>
      <c r="C744" t="s">
        <v>388</v>
      </c>
      <c r="D744">
        <v>12</v>
      </c>
      <c r="F744" s="129" t="str">
        <f>Pvt_Map_1[[#This Row],[Kode Barang Win]]</f>
        <v>R1032006075010</v>
      </c>
    </row>
    <row r="745" spans="1:6">
      <c r="A745" s="129" t="s">
        <v>2209</v>
      </c>
      <c r="B745">
        <v>3107663</v>
      </c>
      <c r="C745" t="s">
        <v>388</v>
      </c>
      <c r="D745">
        <v>12</v>
      </c>
      <c r="F745" s="129" t="str">
        <f>Pvt_Map_1[[#This Row],[Kode Barang Win]]</f>
        <v>R1032006075010</v>
      </c>
    </row>
    <row r="746" spans="1:6">
      <c r="A746" s="129" t="s">
        <v>2210</v>
      </c>
      <c r="B746">
        <v>3171313</v>
      </c>
      <c r="C746" t="s">
        <v>388</v>
      </c>
      <c r="D746">
        <v>12</v>
      </c>
      <c r="F746" s="129" t="str">
        <f>Pvt_Map_1[[#This Row],[Kode Barang Win]]</f>
        <v>R1032002075010</v>
      </c>
    </row>
    <row r="747" spans="1:6">
      <c r="A747" s="129" t="s">
        <v>2210</v>
      </c>
      <c r="B747">
        <v>3135039</v>
      </c>
      <c r="C747" t="s">
        <v>388</v>
      </c>
      <c r="D747">
        <v>12</v>
      </c>
      <c r="F747" s="129" t="str">
        <f>Pvt_Map_1[[#This Row],[Kode Barang Win]]</f>
        <v>R1032002075010</v>
      </c>
    </row>
    <row r="748" spans="1:6">
      <c r="A748" s="129" t="s">
        <v>2210</v>
      </c>
      <c r="B748">
        <v>3107674</v>
      </c>
      <c r="C748" t="s">
        <v>388</v>
      </c>
      <c r="D748">
        <v>12</v>
      </c>
      <c r="F748" s="129" t="str">
        <f>Pvt_Map_1[[#This Row],[Kode Barang Win]]</f>
        <v>R1032002075010</v>
      </c>
    </row>
    <row r="749" spans="1:6">
      <c r="A749" s="129" t="s">
        <v>2211</v>
      </c>
      <c r="B749">
        <v>3055641</v>
      </c>
      <c r="C749" t="s">
        <v>186</v>
      </c>
      <c r="D749">
        <v>24</v>
      </c>
      <c r="F749" s="129" t="str">
        <f>Pvt_Map_1[[#This Row],[Kode Barang Win]]</f>
        <v>R1027102005010</v>
      </c>
    </row>
    <row r="750" spans="1:6">
      <c r="A750" s="129" t="s">
        <v>2211</v>
      </c>
      <c r="B750" t="s">
        <v>409</v>
      </c>
      <c r="C750" t="s">
        <v>186</v>
      </c>
      <c r="D750">
        <v>24</v>
      </c>
      <c r="F750" s="129" t="str">
        <f>Pvt_Map_1[[#This Row],[Kode Barang Win]]</f>
        <v>R1027102005010</v>
      </c>
    </row>
    <row r="751" spans="1:6">
      <c r="A751" s="129" t="s">
        <v>2211</v>
      </c>
      <c r="B751">
        <v>3197883</v>
      </c>
      <c r="C751" t="s">
        <v>186</v>
      </c>
      <c r="D751">
        <v>24</v>
      </c>
      <c r="F751" s="129" t="str">
        <f>Pvt_Map_1[[#This Row],[Kode Barang Win]]</f>
        <v>R1027102005010</v>
      </c>
    </row>
    <row r="752" spans="1:6">
      <c r="A752" s="129" t="s">
        <v>2211</v>
      </c>
      <c r="B752">
        <v>3054865</v>
      </c>
      <c r="C752" t="s">
        <v>186</v>
      </c>
      <c r="D752">
        <v>24</v>
      </c>
      <c r="F752" s="129" t="str">
        <f>Pvt_Map_1[[#This Row],[Kode Barang Win]]</f>
        <v>R1027102005010</v>
      </c>
    </row>
    <row r="753" spans="1:6">
      <c r="A753" s="129" t="s">
        <v>2211</v>
      </c>
      <c r="B753">
        <v>3054866</v>
      </c>
      <c r="C753" t="s">
        <v>186</v>
      </c>
      <c r="D753">
        <v>24</v>
      </c>
      <c r="F753" s="129" t="str">
        <f>Pvt_Map_1[[#This Row],[Kode Barang Win]]</f>
        <v>R1027102005010</v>
      </c>
    </row>
    <row r="754" spans="1:6">
      <c r="A754" s="129" t="s">
        <v>2211</v>
      </c>
      <c r="B754">
        <v>8024117</v>
      </c>
      <c r="C754" t="s">
        <v>186</v>
      </c>
      <c r="D754">
        <v>24</v>
      </c>
      <c r="F754" s="129" t="str">
        <f>Pvt_Map_1[[#This Row],[Kode Barang Win]]</f>
        <v>R1027102005010</v>
      </c>
    </row>
    <row r="755" spans="1:6">
      <c r="A755" s="129" t="s">
        <v>2211</v>
      </c>
      <c r="B755">
        <v>8177642</v>
      </c>
      <c r="C755" t="s">
        <v>186</v>
      </c>
      <c r="D755">
        <v>24</v>
      </c>
      <c r="F755" s="129" t="str">
        <f>Pvt_Map_1[[#This Row],[Kode Barang Win]]</f>
        <v>R1027102005010</v>
      </c>
    </row>
    <row r="756" spans="1:6">
      <c r="A756" s="129" t="s">
        <v>2212</v>
      </c>
      <c r="B756">
        <v>3054871</v>
      </c>
      <c r="C756" t="s">
        <v>186</v>
      </c>
      <c r="D756">
        <v>24</v>
      </c>
      <c r="F756" s="129" t="str">
        <f>Pvt_Map_1[[#This Row],[Kode Barang Win]]</f>
        <v>R1027101005010</v>
      </c>
    </row>
    <row r="757" spans="1:6">
      <c r="A757" s="129" t="s">
        <v>2213</v>
      </c>
      <c r="B757">
        <v>3171308</v>
      </c>
      <c r="C757" t="s">
        <v>388</v>
      </c>
      <c r="D757">
        <v>12</v>
      </c>
      <c r="F757" s="129" t="str">
        <f>Pvt_Map_1[[#This Row],[Kode Barang Win]]</f>
        <v>R1032002067510</v>
      </c>
    </row>
    <row r="758" spans="1:6">
      <c r="A758" s="129" t="s">
        <v>2213</v>
      </c>
      <c r="B758">
        <v>3107669</v>
      </c>
      <c r="C758" t="s">
        <v>388</v>
      </c>
      <c r="D758">
        <v>12</v>
      </c>
      <c r="F758" s="129" t="str">
        <f>Pvt_Map_1[[#This Row],[Kode Barang Win]]</f>
        <v>R1032002067510</v>
      </c>
    </row>
    <row r="759" spans="1:6">
      <c r="A759" s="129" t="s">
        <v>2214</v>
      </c>
      <c r="B759">
        <v>3239841</v>
      </c>
      <c r="C759" t="s">
        <v>386</v>
      </c>
      <c r="D759">
        <v>12</v>
      </c>
      <c r="F759" s="129" t="str">
        <f>Pvt_Map_1[[#This Row],[Kode Barang Win]]</f>
        <v>R1071001075010</v>
      </c>
    </row>
    <row r="760" spans="1:6">
      <c r="A760" s="129" t="s">
        <v>2214</v>
      </c>
      <c r="B760">
        <v>3085680</v>
      </c>
      <c r="C760" t="s">
        <v>386</v>
      </c>
      <c r="D760">
        <v>12</v>
      </c>
      <c r="F760" s="129" t="str">
        <f>Pvt_Map_1[[#This Row],[Kode Barang Win]]</f>
        <v>R1071001075010</v>
      </c>
    </row>
    <row r="761" spans="1:6">
      <c r="A761" s="129" t="s">
        <v>2214</v>
      </c>
      <c r="B761">
        <v>3036573</v>
      </c>
      <c r="C761" t="s">
        <v>386</v>
      </c>
      <c r="D761">
        <v>12</v>
      </c>
      <c r="F761" s="129" t="str">
        <f>Pvt_Map_1[[#This Row],[Kode Barang Win]]</f>
        <v>R1071001075010</v>
      </c>
    </row>
    <row r="762" spans="1:6">
      <c r="A762" s="129" t="s">
        <v>2214</v>
      </c>
      <c r="B762">
        <v>3120770</v>
      </c>
      <c r="C762" t="s">
        <v>386</v>
      </c>
      <c r="D762">
        <v>12</v>
      </c>
      <c r="F762" s="129" t="str">
        <f>Pvt_Map_1[[#This Row],[Kode Barang Win]]</f>
        <v>R1071001075010</v>
      </c>
    </row>
    <row r="763" spans="1:6">
      <c r="A763" s="129" t="s">
        <v>2214</v>
      </c>
      <c r="B763">
        <v>3053343</v>
      </c>
      <c r="C763" t="s">
        <v>386</v>
      </c>
      <c r="D763">
        <v>12</v>
      </c>
      <c r="F763" s="129" t="str">
        <f>Pvt_Map_1[[#This Row],[Kode Barang Win]]</f>
        <v>R1071001075010</v>
      </c>
    </row>
    <row r="764" spans="1:6">
      <c r="A764" s="129" t="s">
        <v>2214</v>
      </c>
      <c r="B764">
        <v>3182011</v>
      </c>
      <c r="C764" t="s">
        <v>386</v>
      </c>
      <c r="D764">
        <v>12</v>
      </c>
      <c r="F764" s="129" t="str">
        <f>Pvt_Map_1[[#This Row],[Kode Barang Win]]</f>
        <v>R1071001075010</v>
      </c>
    </row>
    <row r="765" spans="1:6">
      <c r="A765" s="129" t="s">
        <v>2215</v>
      </c>
      <c r="B765">
        <v>3315036</v>
      </c>
      <c r="C765" t="s">
        <v>392</v>
      </c>
      <c r="D765">
        <v>36</v>
      </c>
      <c r="F765" s="129" t="str">
        <f>Pvt_Map_1[[#This Row],[Kode Barang Win]]</f>
        <v>R1026101010010</v>
      </c>
    </row>
    <row r="766" spans="1:6">
      <c r="A766" s="129" t="s">
        <v>2216</v>
      </c>
      <c r="B766">
        <v>3278296</v>
      </c>
      <c r="C766" t="s">
        <v>386</v>
      </c>
      <c r="D766">
        <v>12</v>
      </c>
      <c r="F766" s="129" t="str">
        <f>Pvt_Map_1[[#This Row],[Kode Barang Win]]</f>
        <v>R1022008072020</v>
      </c>
    </row>
    <row r="767" spans="1:6">
      <c r="A767" s="129" t="s">
        <v>2216</v>
      </c>
      <c r="B767">
        <v>3207911</v>
      </c>
      <c r="C767" t="s">
        <v>386</v>
      </c>
      <c r="D767">
        <v>12</v>
      </c>
      <c r="F767" s="129" t="str">
        <f>Pvt_Map_1[[#This Row],[Kode Barang Win]]</f>
        <v>R1022008072020</v>
      </c>
    </row>
    <row r="768" spans="1:6">
      <c r="A768" s="129" t="s">
        <v>2217</v>
      </c>
      <c r="B768">
        <v>3278297</v>
      </c>
      <c r="C768" t="s">
        <v>386</v>
      </c>
      <c r="D768">
        <v>12</v>
      </c>
      <c r="F768" s="129" t="str">
        <f>Pvt_Map_1[[#This Row],[Kode Barang Win]]</f>
        <v>R1022006075020</v>
      </c>
    </row>
    <row r="769" spans="1:6">
      <c r="A769" s="129" t="s">
        <v>2217</v>
      </c>
      <c r="B769">
        <v>3207910</v>
      </c>
      <c r="C769" t="s">
        <v>386</v>
      </c>
      <c r="D769">
        <v>12</v>
      </c>
      <c r="F769" s="129" t="str">
        <f>Pvt_Map_1[[#This Row],[Kode Barang Win]]</f>
        <v>R1022006075020</v>
      </c>
    </row>
    <row r="770" spans="1:6">
      <c r="A770" s="129" t="s">
        <v>2217</v>
      </c>
      <c r="B770">
        <v>3267994</v>
      </c>
      <c r="C770" t="s">
        <v>386</v>
      </c>
      <c r="D770">
        <v>12</v>
      </c>
      <c r="F770" s="129" t="str">
        <f>Pvt_Map_1[[#This Row],[Kode Barang Win]]</f>
        <v>R1022006075020</v>
      </c>
    </row>
    <row r="771" spans="1:6">
      <c r="A771" s="129" t="s">
        <v>2217</v>
      </c>
      <c r="B771">
        <v>3328394</v>
      </c>
      <c r="C771" t="s">
        <v>386</v>
      </c>
      <c r="D771">
        <v>12</v>
      </c>
      <c r="F771" s="129" t="str">
        <f>Pvt_Map_1[[#This Row],[Kode Barang Win]]</f>
        <v>R1022006075020</v>
      </c>
    </row>
    <row r="772" spans="1:6">
      <c r="A772" s="129" t="s">
        <v>2218</v>
      </c>
      <c r="B772">
        <v>3278294</v>
      </c>
      <c r="C772" t="s">
        <v>386</v>
      </c>
      <c r="D772">
        <v>12</v>
      </c>
      <c r="F772" s="129" t="str">
        <f>Pvt_Map_1[[#This Row],[Kode Barang Win]]</f>
        <v>R1022003072020</v>
      </c>
    </row>
    <row r="773" spans="1:6">
      <c r="A773" s="129" t="s">
        <v>2218</v>
      </c>
      <c r="B773">
        <v>3328391</v>
      </c>
      <c r="C773" t="s">
        <v>386</v>
      </c>
      <c r="D773">
        <v>12</v>
      </c>
      <c r="F773" s="129" t="str">
        <f>Pvt_Map_1[[#This Row],[Kode Barang Win]]</f>
        <v>R1022003072020</v>
      </c>
    </row>
    <row r="774" spans="1:6">
      <c r="A774" s="129" t="s">
        <v>2218</v>
      </c>
      <c r="B774">
        <v>3207912</v>
      </c>
      <c r="C774" t="s">
        <v>386</v>
      </c>
      <c r="D774">
        <v>12</v>
      </c>
      <c r="F774" s="129" t="str">
        <f>Pvt_Map_1[[#This Row],[Kode Barang Win]]</f>
        <v>R1022003072020</v>
      </c>
    </row>
    <row r="775" spans="1:6">
      <c r="A775" s="129" t="s">
        <v>2219</v>
      </c>
      <c r="B775">
        <v>3278293</v>
      </c>
      <c r="C775" t="s">
        <v>386</v>
      </c>
      <c r="D775">
        <v>12</v>
      </c>
      <c r="F775" s="129" t="str">
        <f>Pvt_Map_1[[#This Row],[Kode Barang Win]]</f>
        <v>R1022001072020</v>
      </c>
    </row>
    <row r="776" spans="1:6">
      <c r="A776" s="129" t="s">
        <v>2219</v>
      </c>
      <c r="B776">
        <v>3171387</v>
      </c>
      <c r="C776" t="s">
        <v>386</v>
      </c>
      <c r="D776">
        <v>12</v>
      </c>
      <c r="F776" s="129" t="str">
        <f>Pvt_Map_1[[#This Row],[Kode Barang Win]]</f>
        <v>R1022001072020</v>
      </c>
    </row>
    <row r="777" spans="1:6">
      <c r="A777" s="129" t="s">
        <v>2219</v>
      </c>
      <c r="B777">
        <v>3073485</v>
      </c>
      <c r="C777" t="s">
        <v>386</v>
      </c>
      <c r="D777">
        <v>12</v>
      </c>
      <c r="F777" s="129" t="str">
        <f>Pvt_Map_1[[#This Row],[Kode Barang Win]]</f>
        <v>R1022001072020</v>
      </c>
    </row>
    <row r="778" spans="1:6">
      <c r="A778" s="129" t="s">
        <v>2220</v>
      </c>
      <c r="B778">
        <v>3299695</v>
      </c>
      <c r="C778" t="s">
        <v>186</v>
      </c>
      <c r="D778">
        <v>144</v>
      </c>
      <c r="F778" s="129" t="str">
        <f>Pvt_Map_1[[#This Row],[Kode Barang Win]]</f>
        <v>R1081001006010</v>
      </c>
    </row>
    <row r="779" spans="1:6">
      <c r="A779" s="129" t="s">
        <v>2220</v>
      </c>
      <c r="B779">
        <v>304095</v>
      </c>
      <c r="C779" t="s">
        <v>186</v>
      </c>
      <c r="D779">
        <v>144</v>
      </c>
      <c r="F779" s="129" t="str">
        <f>Pvt_Map_1[[#This Row],[Kode Barang Win]]</f>
        <v>R1081001006010</v>
      </c>
    </row>
    <row r="780" spans="1:6">
      <c r="A780" s="129" t="s">
        <v>2220</v>
      </c>
      <c r="B780">
        <v>8081935</v>
      </c>
      <c r="C780" t="s">
        <v>186</v>
      </c>
      <c r="D780">
        <v>144</v>
      </c>
      <c r="F780" s="129" t="str">
        <f>Pvt_Map_1[[#This Row],[Kode Barang Win]]</f>
        <v>R1081001006010</v>
      </c>
    </row>
    <row r="781" spans="1:6">
      <c r="A781" s="129" t="s">
        <v>2221</v>
      </c>
      <c r="B781">
        <v>3153793</v>
      </c>
      <c r="C781" t="s">
        <v>391</v>
      </c>
      <c r="D781">
        <v>12</v>
      </c>
      <c r="F781" s="129" t="str">
        <f>Pvt_Map_1[[#This Row],[Kode Barang Win]]</f>
        <v>R1072001040020</v>
      </c>
    </row>
    <row r="782" spans="1:6">
      <c r="A782" s="129" t="s">
        <v>2221</v>
      </c>
      <c r="B782">
        <v>3301368</v>
      </c>
      <c r="C782" t="s">
        <v>391</v>
      </c>
      <c r="D782">
        <v>12</v>
      </c>
      <c r="F782" s="129" t="str">
        <f>Pvt_Map_1[[#This Row],[Kode Barang Win]]</f>
        <v>R1072001040020</v>
      </c>
    </row>
    <row r="783" spans="1:6">
      <c r="A783" s="129" t="s">
        <v>2221</v>
      </c>
      <c r="B783">
        <v>3029310</v>
      </c>
      <c r="C783" t="s">
        <v>391</v>
      </c>
      <c r="D783">
        <v>12</v>
      </c>
      <c r="F783" s="129" t="str">
        <f>Pvt_Map_1[[#This Row],[Kode Barang Win]]</f>
        <v>R1072001040020</v>
      </c>
    </row>
    <row r="784" spans="1:6">
      <c r="A784" s="129" t="s">
        <v>2222</v>
      </c>
      <c r="B784">
        <v>3212639</v>
      </c>
      <c r="C784" t="s">
        <v>388</v>
      </c>
      <c r="D784">
        <v>24</v>
      </c>
      <c r="F784" s="129" t="str">
        <f>Pvt_Map_1[[#This Row],[Kode Barang Win]]</f>
        <v>R1041000024510</v>
      </c>
    </row>
    <row r="785" spans="1:6">
      <c r="A785" s="129" t="s">
        <v>2222</v>
      </c>
      <c r="B785">
        <v>3181106</v>
      </c>
      <c r="C785" t="s">
        <v>388</v>
      </c>
      <c r="D785">
        <v>24</v>
      </c>
      <c r="F785" s="129" t="str">
        <f>Pvt_Map_1[[#This Row],[Kode Barang Win]]</f>
        <v>R1041000024510</v>
      </c>
    </row>
    <row r="786" spans="1:6">
      <c r="A786" s="129" t="s">
        <v>2222</v>
      </c>
      <c r="B786">
        <v>3255744</v>
      </c>
      <c r="C786" t="s">
        <v>388</v>
      </c>
      <c r="D786">
        <v>24</v>
      </c>
      <c r="F786" s="129" t="str">
        <f>Pvt_Map_1[[#This Row],[Kode Barang Win]]</f>
        <v>R1041000024510</v>
      </c>
    </row>
    <row r="787" spans="1:6">
      <c r="A787" s="129" t="s">
        <v>2222</v>
      </c>
      <c r="B787">
        <v>3255742</v>
      </c>
      <c r="C787" t="s">
        <v>388</v>
      </c>
      <c r="D787">
        <v>24</v>
      </c>
      <c r="F787" s="129" t="str">
        <f>Pvt_Map_1[[#This Row],[Kode Barang Win]]</f>
        <v>R1041000024510</v>
      </c>
    </row>
    <row r="788" spans="1:6">
      <c r="A788" s="129" t="s">
        <v>2222</v>
      </c>
      <c r="B788" t="s">
        <v>561</v>
      </c>
      <c r="C788" t="s">
        <v>388</v>
      </c>
      <c r="D788">
        <v>24</v>
      </c>
      <c r="F788" s="129" t="str">
        <f>Pvt_Map_1[[#This Row],[Kode Barang Win]]</f>
        <v>R1041000024510</v>
      </c>
    </row>
    <row r="789" spans="1:6">
      <c r="A789" s="129" t="s">
        <v>2223</v>
      </c>
      <c r="B789">
        <v>3085676</v>
      </c>
      <c r="C789" t="s">
        <v>388</v>
      </c>
      <c r="D789">
        <v>12</v>
      </c>
      <c r="F789" s="129" t="str">
        <f>Pvt_Map_1[[#This Row],[Kode Barang Win]]</f>
        <v>R1071001100130</v>
      </c>
    </row>
    <row r="790" spans="1:6">
      <c r="A790" s="129" t="s">
        <v>2223</v>
      </c>
      <c r="B790">
        <v>3239842</v>
      </c>
      <c r="C790" t="s">
        <v>388</v>
      </c>
      <c r="D790">
        <v>12</v>
      </c>
      <c r="F790" s="129" t="str">
        <f>Pvt_Map_1[[#This Row],[Kode Barang Win]]</f>
        <v>R1071001100130</v>
      </c>
    </row>
    <row r="791" spans="1:6">
      <c r="A791" s="129" t="s">
        <v>2223</v>
      </c>
      <c r="B791">
        <v>8056152</v>
      </c>
      <c r="C791" t="s">
        <v>388</v>
      </c>
      <c r="D791">
        <v>12</v>
      </c>
      <c r="F791" s="129" t="str">
        <f>Pvt_Map_1[[#This Row],[Kode Barang Win]]</f>
        <v>R1071001100130</v>
      </c>
    </row>
    <row r="792" spans="1:6">
      <c r="A792" s="129" t="s">
        <v>2223</v>
      </c>
      <c r="B792" t="s">
        <v>405</v>
      </c>
      <c r="C792" t="s">
        <v>388</v>
      </c>
      <c r="D792">
        <v>12</v>
      </c>
      <c r="F792" s="129" t="str">
        <f>Pvt_Map_1[[#This Row],[Kode Barang Win]]</f>
        <v>R1071001100130</v>
      </c>
    </row>
    <row r="793" spans="1:6">
      <c r="A793" s="129" t="s">
        <v>2224</v>
      </c>
      <c r="B793">
        <v>3289669</v>
      </c>
      <c r="C793" t="s">
        <v>390</v>
      </c>
      <c r="D793">
        <v>12</v>
      </c>
      <c r="F793" s="129" t="str">
        <f>Pvt_Map_1[[#This Row],[Kode Barang Win]]</f>
        <v>R1022008050030</v>
      </c>
    </row>
    <row r="794" spans="1:6">
      <c r="A794" s="129" t="s">
        <v>2224</v>
      </c>
      <c r="B794">
        <v>3075886</v>
      </c>
      <c r="C794" t="s">
        <v>390</v>
      </c>
      <c r="D794">
        <v>12</v>
      </c>
      <c r="F794" s="129" t="str">
        <f>Pvt_Map_1[[#This Row],[Kode Barang Win]]</f>
        <v>R1022008050030</v>
      </c>
    </row>
    <row r="795" spans="1:6">
      <c r="A795" s="129" t="s">
        <v>2224</v>
      </c>
      <c r="B795">
        <v>3072069</v>
      </c>
      <c r="C795" t="s">
        <v>390</v>
      </c>
      <c r="D795">
        <v>12</v>
      </c>
      <c r="F795" s="129" t="str">
        <f>Pvt_Map_1[[#This Row],[Kode Barang Win]]</f>
        <v>R1022008050030</v>
      </c>
    </row>
    <row r="796" spans="1:6">
      <c r="A796" s="129" t="s">
        <v>2224</v>
      </c>
      <c r="B796">
        <v>3328376</v>
      </c>
      <c r="C796" t="s">
        <v>390</v>
      </c>
      <c r="D796">
        <v>12</v>
      </c>
      <c r="F796" s="129" t="str">
        <f>Pvt_Map_1[[#This Row],[Kode Barang Win]]</f>
        <v>R1022008050030</v>
      </c>
    </row>
    <row r="797" spans="1:6">
      <c r="A797" s="129" t="s">
        <v>2224</v>
      </c>
      <c r="B797">
        <v>3303748</v>
      </c>
      <c r="C797" t="s">
        <v>390</v>
      </c>
      <c r="D797">
        <v>12</v>
      </c>
      <c r="F797" s="129" t="str">
        <f>Pvt_Map_1[[#This Row],[Kode Barang Win]]</f>
        <v>R1022008050030</v>
      </c>
    </row>
    <row r="798" spans="1:6">
      <c r="A798" s="129" t="s">
        <v>2224</v>
      </c>
      <c r="B798">
        <v>3303389</v>
      </c>
      <c r="C798" t="s">
        <v>390</v>
      </c>
      <c r="D798">
        <v>12</v>
      </c>
      <c r="F798" s="129" t="str">
        <f>Pvt_Map_1[[#This Row],[Kode Barang Win]]</f>
        <v>R1022008050030</v>
      </c>
    </row>
    <row r="799" spans="1:6">
      <c r="A799" s="129" t="s">
        <v>2224</v>
      </c>
      <c r="B799">
        <v>3086294</v>
      </c>
      <c r="C799" t="s">
        <v>390</v>
      </c>
      <c r="D799">
        <v>12</v>
      </c>
      <c r="F799" s="129" t="str">
        <f>Pvt_Map_1[[#This Row],[Kode Barang Win]]</f>
        <v>R1022008050030</v>
      </c>
    </row>
    <row r="800" spans="1:6">
      <c r="A800" s="129" t="s">
        <v>2224</v>
      </c>
      <c r="B800" t="s">
        <v>625</v>
      </c>
      <c r="C800" t="s">
        <v>390</v>
      </c>
      <c r="D800">
        <v>12</v>
      </c>
      <c r="F800" s="129" t="str">
        <f>Pvt_Map_1[[#This Row],[Kode Barang Win]]</f>
        <v>R1022008050030</v>
      </c>
    </row>
    <row r="801" spans="1:6">
      <c r="A801" s="129" t="s">
        <v>2224</v>
      </c>
      <c r="B801" t="s">
        <v>624</v>
      </c>
      <c r="C801" t="s">
        <v>390</v>
      </c>
      <c r="D801">
        <v>12</v>
      </c>
      <c r="F801" s="129" t="str">
        <f>Pvt_Map_1[[#This Row],[Kode Barang Win]]</f>
        <v>R1022008050030</v>
      </c>
    </row>
    <row r="802" spans="1:6">
      <c r="A802" s="129" t="s">
        <v>2225</v>
      </c>
      <c r="B802">
        <v>3289693</v>
      </c>
      <c r="C802" t="s">
        <v>390</v>
      </c>
      <c r="D802">
        <v>12</v>
      </c>
      <c r="F802" s="129" t="str">
        <f>Pvt_Map_1[[#This Row],[Kode Barang Win]]</f>
        <v>R1022003050030</v>
      </c>
    </row>
    <row r="803" spans="1:6">
      <c r="A803" s="129" t="s">
        <v>2225</v>
      </c>
      <c r="B803">
        <v>3167500</v>
      </c>
      <c r="C803" t="s">
        <v>390</v>
      </c>
      <c r="D803">
        <v>12</v>
      </c>
      <c r="F803" s="129" t="str">
        <f>Pvt_Map_1[[#This Row],[Kode Barang Win]]</f>
        <v>R1022003050030</v>
      </c>
    </row>
    <row r="804" spans="1:6">
      <c r="A804" s="129" t="s">
        <v>2225</v>
      </c>
      <c r="B804">
        <v>3072072</v>
      </c>
      <c r="C804" t="s">
        <v>390</v>
      </c>
      <c r="D804">
        <v>12</v>
      </c>
      <c r="F804" s="129" t="str">
        <f>Pvt_Map_1[[#This Row],[Kode Barang Win]]</f>
        <v>R1022003050030</v>
      </c>
    </row>
    <row r="805" spans="1:6">
      <c r="A805" s="129" t="s">
        <v>2225</v>
      </c>
      <c r="B805">
        <v>3328378</v>
      </c>
      <c r="C805" t="s">
        <v>390</v>
      </c>
      <c r="D805">
        <v>12</v>
      </c>
      <c r="F805" s="129" t="str">
        <f>Pvt_Map_1[[#This Row],[Kode Barang Win]]</f>
        <v>R1022003050030</v>
      </c>
    </row>
    <row r="806" spans="1:6">
      <c r="A806" s="129" t="s">
        <v>2225</v>
      </c>
      <c r="B806">
        <v>3303750</v>
      </c>
      <c r="C806" t="s">
        <v>390</v>
      </c>
      <c r="D806">
        <v>12</v>
      </c>
      <c r="F806" s="129" t="str">
        <f>Pvt_Map_1[[#This Row],[Kode Barang Win]]</f>
        <v>R1022003050030</v>
      </c>
    </row>
    <row r="807" spans="1:6">
      <c r="A807" s="129" t="s">
        <v>2225</v>
      </c>
      <c r="B807">
        <v>3303393</v>
      </c>
      <c r="C807" t="s">
        <v>390</v>
      </c>
      <c r="D807">
        <v>12</v>
      </c>
      <c r="F807" s="129" t="str">
        <f>Pvt_Map_1[[#This Row],[Kode Barang Win]]</f>
        <v>R1022003050030</v>
      </c>
    </row>
    <row r="808" spans="1:6">
      <c r="A808" s="129" t="s">
        <v>2225</v>
      </c>
      <c r="B808">
        <v>3328389</v>
      </c>
      <c r="C808" t="s">
        <v>390</v>
      </c>
      <c r="D808">
        <v>12</v>
      </c>
      <c r="F808" s="129" t="str">
        <f>Pvt_Map_1[[#This Row],[Kode Barang Win]]</f>
        <v>R1022003050030</v>
      </c>
    </row>
    <row r="809" spans="1:6">
      <c r="A809" s="129" t="s">
        <v>2225</v>
      </c>
      <c r="B809">
        <v>3086299</v>
      </c>
      <c r="C809" t="s">
        <v>390</v>
      </c>
      <c r="D809">
        <v>12</v>
      </c>
      <c r="F809" s="129" t="str">
        <f>Pvt_Map_1[[#This Row],[Kode Barang Win]]</f>
        <v>R1022003050030</v>
      </c>
    </row>
    <row r="810" spans="1:6">
      <c r="A810" s="129" t="s">
        <v>2225</v>
      </c>
      <c r="B810">
        <v>3075306</v>
      </c>
      <c r="C810" t="s">
        <v>390</v>
      </c>
      <c r="D810">
        <v>12</v>
      </c>
      <c r="F810" s="129" t="str">
        <f>Pvt_Map_1[[#This Row],[Kode Barang Win]]</f>
        <v>R1022003050030</v>
      </c>
    </row>
    <row r="811" spans="1:6">
      <c r="A811" s="129" t="s">
        <v>2225</v>
      </c>
      <c r="B811" t="s">
        <v>649</v>
      </c>
      <c r="C811" t="s">
        <v>390</v>
      </c>
      <c r="D811">
        <v>12</v>
      </c>
      <c r="F811" s="129" t="str">
        <f>Pvt_Map_1[[#This Row],[Kode Barang Win]]</f>
        <v>R1022003050030</v>
      </c>
    </row>
    <row r="812" spans="1:6">
      <c r="A812" s="129" t="s">
        <v>2225</v>
      </c>
      <c r="B812" t="s">
        <v>648</v>
      </c>
      <c r="C812" t="s">
        <v>390</v>
      </c>
      <c r="D812">
        <v>12</v>
      </c>
      <c r="F812" s="129" t="str">
        <f>Pvt_Map_1[[#This Row],[Kode Barang Win]]</f>
        <v>R1022003050030</v>
      </c>
    </row>
    <row r="813" spans="1:6">
      <c r="A813" s="129" t="s">
        <v>2226</v>
      </c>
      <c r="B813">
        <v>3289668</v>
      </c>
      <c r="C813" t="s">
        <v>390</v>
      </c>
      <c r="D813">
        <v>12</v>
      </c>
      <c r="F813" s="129" t="str">
        <f>Pvt_Map_1[[#This Row],[Kode Barang Win]]</f>
        <v>R1022001050030</v>
      </c>
    </row>
    <row r="814" spans="1:6">
      <c r="A814" s="129" t="s">
        <v>2226</v>
      </c>
      <c r="B814">
        <v>3171386</v>
      </c>
      <c r="C814" t="s">
        <v>390</v>
      </c>
      <c r="D814">
        <v>12</v>
      </c>
      <c r="F814" s="129" t="str">
        <f>Pvt_Map_1[[#This Row],[Kode Barang Win]]</f>
        <v>R1022001050030</v>
      </c>
    </row>
    <row r="815" spans="1:6">
      <c r="A815" s="129" t="s">
        <v>2226</v>
      </c>
      <c r="B815">
        <v>3071451</v>
      </c>
      <c r="C815" t="s">
        <v>390</v>
      </c>
      <c r="D815">
        <v>12</v>
      </c>
      <c r="F815" s="129" t="str">
        <f>Pvt_Map_1[[#This Row],[Kode Barang Win]]</f>
        <v>R1022001050030</v>
      </c>
    </row>
    <row r="816" spans="1:6">
      <c r="A816" s="129" t="s">
        <v>2226</v>
      </c>
      <c r="B816">
        <v>3328377</v>
      </c>
      <c r="C816" t="s">
        <v>390</v>
      </c>
      <c r="D816">
        <v>12</v>
      </c>
      <c r="F816" s="129" t="str">
        <f>Pvt_Map_1[[#This Row],[Kode Barang Win]]</f>
        <v>R1022001050030</v>
      </c>
    </row>
    <row r="817" spans="1:6">
      <c r="A817" s="129" t="s">
        <v>2226</v>
      </c>
      <c r="B817">
        <v>3303749</v>
      </c>
      <c r="C817" t="s">
        <v>390</v>
      </c>
      <c r="D817">
        <v>12</v>
      </c>
      <c r="F817" s="129" t="str">
        <f>Pvt_Map_1[[#This Row],[Kode Barang Win]]</f>
        <v>R1022001050030</v>
      </c>
    </row>
    <row r="818" spans="1:6">
      <c r="A818" s="129" t="s">
        <v>2226</v>
      </c>
      <c r="B818">
        <v>3303392</v>
      </c>
      <c r="C818" t="s">
        <v>390</v>
      </c>
      <c r="D818">
        <v>12</v>
      </c>
      <c r="F818" s="129" t="str">
        <f>Pvt_Map_1[[#This Row],[Kode Barang Win]]</f>
        <v>R1022001050030</v>
      </c>
    </row>
    <row r="819" spans="1:6">
      <c r="A819" s="129" t="s">
        <v>2226</v>
      </c>
      <c r="B819">
        <v>3086303</v>
      </c>
      <c r="C819" t="s">
        <v>390</v>
      </c>
      <c r="D819">
        <v>12</v>
      </c>
      <c r="F819" s="129" t="str">
        <f>Pvt_Map_1[[#This Row],[Kode Barang Win]]</f>
        <v>R1022001050030</v>
      </c>
    </row>
    <row r="820" spans="1:6">
      <c r="A820" s="129" t="s">
        <v>2226</v>
      </c>
      <c r="B820">
        <v>3075305</v>
      </c>
      <c r="C820" t="s">
        <v>390</v>
      </c>
      <c r="D820">
        <v>12</v>
      </c>
      <c r="F820" s="129" t="str">
        <f>Pvt_Map_1[[#This Row],[Kode Barang Win]]</f>
        <v>R1022001050030</v>
      </c>
    </row>
    <row r="821" spans="1:6">
      <c r="A821" s="129" t="s">
        <v>2226</v>
      </c>
      <c r="B821">
        <v>3045732</v>
      </c>
      <c r="C821" t="s">
        <v>390</v>
      </c>
      <c r="D821">
        <v>12</v>
      </c>
      <c r="F821" s="129" t="str">
        <f>Pvt_Map_1[[#This Row],[Kode Barang Win]]</f>
        <v>R1022001050030</v>
      </c>
    </row>
    <row r="822" spans="1:6">
      <c r="A822" s="129" t="s">
        <v>2226</v>
      </c>
      <c r="B822" t="s">
        <v>665</v>
      </c>
      <c r="C822" t="s">
        <v>390</v>
      </c>
      <c r="D822">
        <v>12</v>
      </c>
      <c r="F822" s="129" t="str">
        <f>Pvt_Map_1[[#This Row],[Kode Barang Win]]</f>
        <v>R1022001050030</v>
      </c>
    </row>
    <row r="823" spans="1:6">
      <c r="A823" s="129" t="s">
        <v>2226</v>
      </c>
      <c r="B823" t="s">
        <v>664</v>
      </c>
      <c r="C823" t="s">
        <v>390</v>
      </c>
      <c r="D823">
        <v>12</v>
      </c>
      <c r="F823" s="129" t="str">
        <f>Pvt_Map_1[[#This Row],[Kode Barang Win]]</f>
        <v>R1022001050030</v>
      </c>
    </row>
    <row r="824" spans="1:6">
      <c r="A824" s="129" t="s">
        <v>2227</v>
      </c>
      <c r="B824">
        <v>3321120</v>
      </c>
      <c r="C824" t="s">
        <v>386</v>
      </c>
      <c r="D824">
        <v>6</v>
      </c>
      <c r="F824" s="129" t="str">
        <f>Pvt_Map_1[[#This Row],[Kode Barang Win]]</f>
        <v>R1022002072021</v>
      </c>
    </row>
    <row r="825" spans="1:6">
      <c r="A825" s="129" t="s">
        <v>2228</v>
      </c>
      <c r="B825">
        <v>3289670</v>
      </c>
      <c r="C825" t="s">
        <v>394</v>
      </c>
      <c r="D825">
        <v>6</v>
      </c>
      <c r="F825" s="129" t="str">
        <f>Pvt_Map_1[[#This Row],[Kode Barang Win]]</f>
        <v>R1032006075020</v>
      </c>
    </row>
    <row r="826" spans="1:6">
      <c r="A826" s="129" t="s">
        <v>2228</v>
      </c>
      <c r="B826">
        <v>3299440</v>
      </c>
      <c r="C826" t="s">
        <v>394</v>
      </c>
      <c r="D826">
        <v>6</v>
      </c>
      <c r="F826" s="129" t="str">
        <f>Pvt_Map_1[[#This Row],[Kode Barang Win]]</f>
        <v>R1032006075020</v>
      </c>
    </row>
    <row r="827" spans="1:6">
      <c r="A827" s="129" t="s">
        <v>2229</v>
      </c>
      <c r="B827">
        <v>3212640</v>
      </c>
      <c r="C827" t="s">
        <v>388</v>
      </c>
      <c r="D827">
        <v>12</v>
      </c>
      <c r="F827" s="129" t="str">
        <f>Pvt_Map_1[[#This Row],[Kode Barang Win]]</f>
        <v>R1041000049510</v>
      </c>
    </row>
    <row r="828" spans="1:6">
      <c r="A828" s="129" t="s">
        <v>2229</v>
      </c>
      <c r="B828">
        <v>3181107</v>
      </c>
      <c r="C828" t="s">
        <v>388</v>
      </c>
      <c r="D828">
        <v>12</v>
      </c>
      <c r="F828" s="129" t="str">
        <f>Pvt_Map_1[[#This Row],[Kode Barang Win]]</f>
        <v>R1041000049510</v>
      </c>
    </row>
    <row r="829" spans="1:6">
      <c r="A829" s="129" t="s">
        <v>2229</v>
      </c>
      <c r="B829" t="s">
        <v>563</v>
      </c>
      <c r="C829" t="s">
        <v>388</v>
      </c>
      <c r="D829">
        <v>12</v>
      </c>
      <c r="F829" s="129" t="str">
        <f>Pvt_Map_1[[#This Row],[Kode Barang Win]]</f>
        <v>R1041000049510</v>
      </c>
    </row>
    <row r="830" spans="1:6">
      <c r="A830" s="129" t="s">
        <v>2230</v>
      </c>
      <c r="B830">
        <v>3212641</v>
      </c>
      <c r="C830" t="s">
        <v>388</v>
      </c>
      <c r="D830">
        <v>12</v>
      </c>
      <c r="F830" s="129" t="str">
        <f>Pvt_Map_1[[#This Row],[Kode Barang Win]]</f>
        <v>R1041000075010</v>
      </c>
    </row>
    <row r="831" spans="1:6">
      <c r="A831" s="129" t="s">
        <v>2230</v>
      </c>
      <c r="B831">
        <v>3181108</v>
      </c>
      <c r="C831" t="s">
        <v>388</v>
      </c>
      <c r="D831">
        <v>12</v>
      </c>
      <c r="F831" s="129" t="str">
        <f>Pvt_Map_1[[#This Row],[Kode Barang Win]]</f>
        <v>R1041000075010</v>
      </c>
    </row>
    <row r="832" spans="1:6">
      <c r="A832" s="129" t="s">
        <v>2230</v>
      </c>
      <c r="B832">
        <v>3066005</v>
      </c>
      <c r="C832" t="s">
        <v>388</v>
      </c>
      <c r="D832">
        <v>12</v>
      </c>
      <c r="F832" s="129" t="str">
        <f>Pvt_Map_1[[#This Row],[Kode Barang Win]]</f>
        <v>R1041000075010</v>
      </c>
    </row>
    <row r="833" spans="1:6">
      <c r="A833" s="129" t="s">
        <v>2230</v>
      </c>
      <c r="B833">
        <v>3254081</v>
      </c>
      <c r="C833" t="s">
        <v>388</v>
      </c>
      <c r="D833">
        <v>12</v>
      </c>
      <c r="F833" s="129" t="str">
        <f>Pvt_Map_1[[#This Row],[Kode Barang Win]]</f>
        <v>R1041000075010</v>
      </c>
    </row>
    <row r="834" spans="1:6">
      <c r="A834" s="129" t="s">
        <v>2230</v>
      </c>
      <c r="B834" t="s">
        <v>562</v>
      </c>
      <c r="C834" t="s">
        <v>388</v>
      </c>
      <c r="D834">
        <v>12</v>
      </c>
      <c r="F834" s="129" t="str">
        <f>Pvt_Map_1[[#This Row],[Kode Barang Win]]</f>
        <v>R1041000075010</v>
      </c>
    </row>
    <row r="835" spans="1:6">
      <c r="A835" s="129" t="s">
        <v>2231</v>
      </c>
      <c r="B835">
        <v>3315035</v>
      </c>
      <c r="C835" t="s">
        <v>393</v>
      </c>
      <c r="D835">
        <v>6</v>
      </c>
      <c r="F835" s="129" t="str">
        <f>Pvt_Map_1[[#This Row],[Kode Barang Win]]</f>
        <v>R1026100030020</v>
      </c>
    </row>
    <row r="836" spans="1:6">
      <c r="A836" s="129" t="s">
        <v>2232</v>
      </c>
      <c r="B836">
        <v>3212642</v>
      </c>
      <c r="C836" t="s">
        <v>388</v>
      </c>
      <c r="D836">
        <v>12</v>
      </c>
      <c r="F836" s="129" t="str">
        <f>Pvt_Map_1[[#This Row],[Kode Barang Win]]</f>
        <v>R1041000100110</v>
      </c>
    </row>
    <row r="837" spans="1:6">
      <c r="A837" s="129" t="s">
        <v>2232</v>
      </c>
      <c r="B837">
        <v>3181110</v>
      </c>
      <c r="C837" t="s">
        <v>388</v>
      </c>
      <c r="D837">
        <v>12</v>
      </c>
      <c r="F837" s="129" t="str">
        <f>Pvt_Map_1[[#This Row],[Kode Barang Win]]</f>
        <v>R1041000100110</v>
      </c>
    </row>
    <row r="838" spans="1:6">
      <c r="A838" s="129" t="s">
        <v>2232</v>
      </c>
      <c r="B838">
        <v>3165027</v>
      </c>
      <c r="C838" t="s">
        <v>388</v>
      </c>
      <c r="D838">
        <v>12</v>
      </c>
      <c r="F838" s="129" t="str">
        <f>Pvt_Map_1[[#This Row],[Kode Barang Win]]</f>
        <v>R1041000100110</v>
      </c>
    </row>
    <row r="839" spans="1:6">
      <c r="A839" s="129" t="s">
        <v>2233</v>
      </c>
      <c r="B839">
        <v>3315034</v>
      </c>
      <c r="C839" t="s">
        <v>393</v>
      </c>
      <c r="D839">
        <v>6</v>
      </c>
      <c r="F839" s="129" t="str">
        <f>Pvt_Map_1[[#This Row],[Kode Barang Win]]</f>
        <v>R1026101030020</v>
      </c>
    </row>
    <row r="840" spans="1:6">
      <c r="A840" s="129" t="s">
        <v>2234</v>
      </c>
      <c r="B840">
        <v>3054687</v>
      </c>
      <c r="C840" t="s">
        <v>186</v>
      </c>
      <c r="D840">
        <v>12</v>
      </c>
      <c r="F840" s="129" t="str">
        <f>Pvt_Map_1[[#This Row],[Kode Barang Win]]</f>
        <v>R1051002000010</v>
      </c>
    </row>
    <row r="841" spans="1:6">
      <c r="A841" s="129" t="s">
        <v>2235</v>
      </c>
      <c r="B841">
        <v>3212643</v>
      </c>
      <c r="C841" t="s">
        <v>1559</v>
      </c>
      <c r="D841">
        <v>4</v>
      </c>
      <c r="F841" s="129" t="str">
        <f>Pvt_Map_1[[#This Row],[Kode Barang Win]]</f>
        <v>R1041000100420</v>
      </c>
    </row>
    <row r="842" spans="1:6">
      <c r="A842" s="129" t="s">
        <v>2235</v>
      </c>
      <c r="B842">
        <v>3117522</v>
      </c>
      <c r="C842" t="s">
        <v>1559</v>
      </c>
      <c r="D842">
        <v>4</v>
      </c>
      <c r="F842" s="129" t="str">
        <f>Pvt_Map_1[[#This Row],[Kode Barang Win]]</f>
        <v>R1041000100420</v>
      </c>
    </row>
    <row r="843" spans="1:6">
      <c r="A843" s="129" t="s">
        <v>2235</v>
      </c>
      <c r="B843">
        <v>3181109</v>
      </c>
      <c r="C843" t="s">
        <v>1559</v>
      </c>
      <c r="D843">
        <v>4</v>
      </c>
      <c r="F843" s="129" t="str">
        <f>Pvt_Map_1[[#This Row],[Kode Barang Win]]</f>
        <v>R1041000100420</v>
      </c>
    </row>
    <row r="844" spans="1:6">
      <c r="A844" s="129" t="s">
        <v>2236</v>
      </c>
      <c r="B844">
        <v>3120743</v>
      </c>
      <c r="C844" t="s">
        <v>386</v>
      </c>
      <c r="D844">
        <v>24</v>
      </c>
      <c r="F844" s="129" t="str">
        <f>Pvt_Map_1[[#This Row],[Kode Barang Win]]</f>
        <v>R1071002015010</v>
      </c>
    </row>
    <row r="845" spans="1:6">
      <c r="A845" s="129" t="s">
        <v>2236</v>
      </c>
      <c r="B845">
        <v>3239834</v>
      </c>
      <c r="C845" t="s">
        <v>386</v>
      </c>
      <c r="D845">
        <v>24</v>
      </c>
      <c r="F845" s="129" t="str">
        <f>Pvt_Map_1[[#This Row],[Kode Barang Win]]</f>
        <v>R1071002015010</v>
      </c>
    </row>
    <row r="846" spans="1:6">
      <c r="A846" s="129" t="s">
        <v>2237</v>
      </c>
      <c r="B846">
        <v>3114286</v>
      </c>
      <c r="C846" t="s">
        <v>386</v>
      </c>
      <c r="D846">
        <v>12</v>
      </c>
      <c r="F846" s="129" t="str">
        <f>Pvt_Map_1[[#This Row],[Kode Barang Win]]</f>
        <v>R1071002075010</v>
      </c>
    </row>
    <row r="847" spans="1:6">
      <c r="A847" s="129" t="s">
        <v>2237</v>
      </c>
      <c r="B847">
        <v>3239836</v>
      </c>
      <c r="C847" t="s">
        <v>386</v>
      </c>
      <c r="D847">
        <v>12</v>
      </c>
      <c r="F847" s="129" t="str">
        <f>Pvt_Map_1[[#This Row],[Kode Barang Win]]</f>
        <v>R1071002075010</v>
      </c>
    </row>
    <row r="848" spans="1:6">
      <c r="A848" s="129" t="s">
        <v>2238</v>
      </c>
      <c r="B848">
        <v>3120728</v>
      </c>
      <c r="C848" t="s">
        <v>386</v>
      </c>
      <c r="D848">
        <v>12</v>
      </c>
      <c r="F848" s="129" t="str">
        <f>Pvt_Map_1[[#This Row],[Kode Barang Win]]</f>
        <v>R1071002042510</v>
      </c>
    </row>
    <row r="849" spans="1:6">
      <c r="A849" s="129" t="s">
        <v>2238</v>
      </c>
      <c r="B849">
        <v>3239835</v>
      </c>
      <c r="C849" t="s">
        <v>386</v>
      </c>
      <c r="D849">
        <v>12</v>
      </c>
      <c r="F849" s="129" t="str">
        <f>Pvt_Map_1[[#This Row],[Kode Barang Win]]</f>
        <v>R1071002042510</v>
      </c>
    </row>
    <row r="850" spans="1:6">
      <c r="A850" s="129" t="s">
        <v>2239</v>
      </c>
      <c r="B850">
        <v>3052122</v>
      </c>
      <c r="C850" t="s">
        <v>386</v>
      </c>
      <c r="D850">
        <v>12</v>
      </c>
      <c r="F850" s="129" t="str">
        <f>Pvt_Map_1[[#This Row],[Kode Barang Win]]</f>
        <v>R1071002045010</v>
      </c>
    </row>
    <row r="851" spans="1:6">
      <c r="A851" s="129" t="s">
        <v>2240</v>
      </c>
      <c r="B851">
        <v>3182835</v>
      </c>
      <c r="C851" t="s">
        <v>186</v>
      </c>
      <c r="D851">
        <v>27</v>
      </c>
      <c r="F851" s="129" t="str">
        <f>Pvt_Map_1[[#This Row],[Kode Barang Win]]</f>
        <v>R1021307010010</v>
      </c>
    </row>
    <row r="852" spans="1:6">
      <c r="A852" s="129" t="s">
        <v>2240</v>
      </c>
      <c r="B852">
        <v>3279343</v>
      </c>
      <c r="C852" t="s">
        <v>186</v>
      </c>
      <c r="D852">
        <v>27</v>
      </c>
      <c r="F852" s="129" t="str">
        <f>Pvt_Map_1[[#This Row],[Kode Barang Win]]</f>
        <v>R1021307010010</v>
      </c>
    </row>
    <row r="853" spans="1:6">
      <c r="A853" s="129" t="s">
        <v>2240</v>
      </c>
      <c r="B853">
        <v>3166906</v>
      </c>
      <c r="C853" t="s">
        <v>186</v>
      </c>
      <c r="D853">
        <v>27</v>
      </c>
      <c r="F853" s="129" t="str">
        <f>Pvt_Map_1[[#This Row],[Kode Barang Win]]</f>
        <v>R1021307010010</v>
      </c>
    </row>
    <row r="854" spans="1:6">
      <c r="A854" s="129" t="s">
        <v>2240</v>
      </c>
      <c r="B854">
        <v>3088969</v>
      </c>
      <c r="C854" t="s">
        <v>186</v>
      </c>
      <c r="D854">
        <v>144</v>
      </c>
      <c r="F854" s="129" t="str">
        <f>Pvt_Map_1[[#This Row],[Kode Barang Win]]</f>
        <v>R1021307010010</v>
      </c>
    </row>
    <row r="855" spans="1:6">
      <c r="A855" s="129" t="s">
        <v>2241</v>
      </c>
      <c r="B855">
        <v>3205624</v>
      </c>
      <c r="C855" t="s">
        <v>186</v>
      </c>
      <c r="D855">
        <v>27</v>
      </c>
      <c r="F855" s="129" t="str">
        <f>Pvt_Map_1[[#This Row],[Kode Barang Win]]</f>
        <v>R1021304006510</v>
      </c>
    </row>
    <row r="856" spans="1:6">
      <c r="A856" s="129" t="s">
        <v>2242</v>
      </c>
      <c r="B856">
        <v>3170945</v>
      </c>
      <c r="C856" t="s">
        <v>186</v>
      </c>
      <c r="D856">
        <v>144</v>
      </c>
      <c r="E856">
        <v>1</v>
      </c>
      <c r="F856" s="129" t="str">
        <f>Pvt_Map_1[[#This Row],[Kode Barang Win]]</f>
        <v>R1021003010010</v>
      </c>
    </row>
    <row r="857" spans="1:6">
      <c r="A857" s="129" t="s">
        <v>2243</v>
      </c>
      <c r="B857">
        <v>3346279</v>
      </c>
      <c r="C857" t="s">
        <v>186</v>
      </c>
      <c r="D857">
        <v>48</v>
      </c>
      <c r="F857" s="129" t="str">
        <f>Pvt_Map_1[[#This Row],[Kode Barang Win]]</f>
        <v>R1021107006010</v>
      </c>
    </row>
    <row r="858" spans="1:6">
      <c r="A858" s="129" t="s">
        <v>2244</v>
      </c>
      <c r="B858">
        <v>3346280</v>
      </c>
      <c r="C858" t="s">
        <v>186</v>
      </c>
      <c r="D858">
        <v>48</v>
      </c>
      <c r="F858" s="129" t="str">
        <f>Pvt_Map_1[[#This Row],[Kode Barang Win]]</f>
        <v>R1021106006010</v>
      </c>
    </row>
    <row r="859" spans="1:6">
      <c r="A859" s="129" t="s">
        <v>2245</v>
      </c>
      <c r="B859">
        <v>3185070</v>
      </c>
      <c r="C859" t="s">
        <v>186</v>
      </c>
      <c r="D859">
        <v>9</v>
      </c>
      <c r="F859" s="129" t="str">
        <f>Pvt_Map_1[[#This Row],[Kode Barang Win]]</f>
        <v>R1100000003010</v>
      </c>
    </row>
    <row r="860" spans="1:6">
      <c r="A860" s="129" t="s">
        <v>2245</v>
      </c>
      <c r="B860">
        <v>3185069</v>
      </c>
      <c r="C860" t="s">
        <v>186</v>
      </c>
      <c r="D860">
        <v>9</v>
      </c>
      <c r="F860" s="129" t="str">
        <f>Pvt_Map_1[[#This Row],[Kode Barang Win]]</f>
        <v>R1100000003010</v>
      </c>
    </row>
    <row r="861" spans="1:6">
      <c r="A861" s="129" t="s">
        <v>2246</v>
      </c>
      <c r="B861">
        <v>3169674</v>
      </c>
      <c r="C861" t="s">
        <v>386</v>
      </c>
      <c r="D861">
        <v>12</v>
      </c>
      <c r="F861" s="129" t="str">
        <f>Pvt_Map_1[[#This Row],[Kode Barang Win]]</f>
        <v>R1091001045010</v>
      </c>
    </row>
    <row r="862" spans="1:6">
      <c r="A862" s="129" t="s">
        <v>2247</v>
      </c>
      <c r="B862">
        <v>3087302</v>
      </c>
      <c r="C862" t="s">
        <v>390</v>
      </c>
      <c r="D862">
        <v>12</v>
      </c>
      <c r="F862" s="129" t="str">
        <f>Pvt_Map_1[[#This Row],[Kode Barang Win]]</f>
        <v>R1025002024520</v>
      </c>
    </row>
    <row r="863" spans="1:6">
      <c r="A863" s="129" t="s">
        <v>2248</v>
      </c>
      <c r="B863" t="s">
        <v>596</v>
      </c>
      <c r="C863" t="s">
        <v>388</v>
      </c>
      <c r="D863">
        <v>12</v>
      </c>
      <c r="F863" s="129" t="str">
        <f>Pvt_Map_1[[#This Row],[Kode Barang Win]]</f>
        <v>R1033001045010</v>
      </c>
    </row>
    <row r="864" spans="1:6">
      <c r="A864" s="129" t="s">
        <v>2249</v>
      </c>
      <c r="B864">
        <v>3193554</v>
      </c>
      <c r="C864" t="s">
        <v>388</v>
      </c>
      <c r="D864">
        <v>24</v>
      </c>
      <c r="F864" s="129" t="str">
        <f>Pvt_Map_1[[#This Row],[Kode Barang Win]]</f>
        <v>R1022010010010</v>
      </c>
    </row>
    <row r="865" spans="1:6">
      <c r="A865" s="129" t="s">
        <v>2250</v>
      </c>
      <c r="B865">
        <v>3062473</v>
      </c>
      <c r="C865" t="s">
        <v>388</v>
      </c>
      <c r="D865">
        <v>12</v>
      </c>
      <c r="F865" s="129" t="str">
        <f>Pvt_Map_1[[#This Row],[Kode Barang Win]]</f>
        <v>R1022010030010</v>
      </c>
    </row>
    <row r="866" spans="1:6">
      <c r="A866" s="129" t="s">
        <v>2251</v>
      </c>
      <c r="B866">
        <v>3062125</v>
      </c>
      <c r="C866" t="s">
        <v>388</v>
      </c>
      <c r="D866">
        <v>24</v>
      </c>
      <c r="F866" s="129" t="str">
        <f>Pvt_Map_1[[#This Row],[Kode Barang Win]]</f>
        <v>R1022009020010</v>
      </c>
    </row>
    <row r="867" spans="1:6">
      <c r="A867" s="129" t="s">
        <v>2252</v>
      </c>
      <c r="B867">
        <v>3062123</v>
      </c>
      <c r="C867" t="s">
        <v>388</v>
      </c>
      <c r="D867">
        <v>12</v>
      </c>
      <c r="F867" s="129" t="str">
        <f>Pvt_Map_1[[#This Row],[Kode Barang Win]]</f>
        <v>R1022009030010</v>
      </c>
    </row>
    <row r="868" spans="1:6">
      <c r="A868" s="129" t="s">
        <v>2253</v>
      </c>
      <c r="B868" t="s">
        <v>2078</v>
      </c>
      <c r="C868" t="s">
        <v>186</v>
      </c>
      <c r="D868">
        <v>24</v>
      </c>
      <c r="F868" s="129" t="str">
        <f>Pvt_Map_1[[#This Row],[Kode Barang Win]]</f>
        <v>R1022008010030</v>
      </c>
    </row>
    <row r="869" spans="1:6">
      <c r="A869" s="129" t="s">
        <v>2254</v>
      </c>
      <c r="B869">
        <v>3070219</v>
      </c>
      <c r="C869" t="s">
        <v>388</v>
      </c>
      <c r="D869">
        <v>12</v>
      </c>
      <c r="F869" s="129" t="str">
        <f>Pvt_Map_1[[#This Row],[Kode Barang Win]]</f>
        <v>R1022008030010</v>
      </c>
    </row>
    <row r="870" spans="1:6">
      <c r="A870" s="129" t="s">
        <v>2255</v>
      </c>
      <c r="B870">
        <v>3062065</v>
      </c>
      <c r="C870" t="s">
        <v>388</v>
      </c>
      <c r="D870">
        <v>12</v>
      </c>
      <c r="F870" s="129" t="str">
        <f>Pvt_Map_1[[#This Row],[Kode Barang Win]]</f>
        <v>R1022006030010</v>
      </c>
    </row>
    <row r="871" spans="1:6">
      <c r="A871" s="129" t="s">
        <v>2256</v>
      </c>
      <c r="B871">
        <v>3167499</v>
      </c>
      <c r="C871" t="s">
        <v>388</v>
      </c>
      <c r="D871">
        <v>12</v>
      </c>
      <c r="F871" s="129" t="str">
        <f>Pvt_Map_1[[#This Row],[Kode Barang Win]]</f>
        <v>R1022003030010</v>
      </c>
    </row>
    <row r="872" spans="1:6">
      <c r="A872" s="129" t="s">
        <v>2257</v>
      </c>
      <c r="B872">
        <v>3171382</v>
      </c>
      <c r="C872" t="s">
        <v>386</v>
      </c>
      <c r="D872">
        <v>12</v>
      </c>
      <c r="F872" s="129" t="str">
        <f>Pvt_Map_1[[#This Row],[Kode Barang Win]]</f>
        <v>R1022001030020</v>
      </c>
    </row>
    <row r="873" spans="1:6">
      <c r="A873" s="129" t="s">
        <v>2258</v>
      </c>
      <c r="B873">
        <v>3193561</v>
      </c>
      <c r="C873" t="s">
        <v>386</v>
      </c>
      <c r="D873">
        <v>24</v>
      </c>
      <c r="F873" s="129" t="str">
        <f>Pvt_Map_1[[#This Row],[Kode Barang Win]]</f>
        <v>R1022004041020</v>
      </c>
    </row>
    <row r="874" spans="1:6">
      <c r="A874" s="129" t="s">
        <v>2259</v>
      </c>
      <c r="B874">
        <v>3288190</v>
      </c>
      <c r="C874" t="s">
        <v>386</v>
      </c>
      <c r="D874">
        <v>6</v>
      </c>
      <c r="F874" s="129" t="str">
        <f>Pvt_Map_1[[#This Row],[Kode Barang Win]]</f>
        <v>R1022001072021</v>
      </c>
    </row>
    <row r="875" spans="1:6">
      <c r="A875" s="129" t="s">
        <v>2259</v>
      </c>
      <c r="B875">
        <v>3306723</v>
      </c>
      <c r="C875" t="s">
        <v>386</v>
      </c>
      <c r="D875">
        <v>6</v>
      </c>
      <c r="F875" s="129" t="str">
        <f>Pvt_Map_1[[#This Row],[Kode Barang Win]]</f>
        <v>R1022001072021</v>
      </c>
    </row>
    <row r="876" spans="1:6">
      <c r="A876" s="129" t="s">
        <v>2260</v>
      </c>
      <c r="B876">
        <v>3288763</v>
      </c>
      <c r="C876" t="s">
        <v>386</v>
      </c>
      <c r="D876">
        <v>6</v>
      </c>
      <c r="E876">
        <v>1</v>
      </c>
      <c r="F876" s="129" t="str">
        <f>Pvt_Map_1[[#This Row],[Kode Barang Win]]</f>
        <v>R1022003072021</v>
      </c>
    </row>
    <row r="877" spans="1:6">
      <c r="A877" s="129" t="s">
        <v>2260</v>
      </c>
      <c r="B877">
        <v>3306725</v>
      </c>
      <c r="C877" t="s">
        <v>386</v>
      </c>
      <c r="D877">
        <v>6</v>
      </c>
      <c r="E877">
        <v>2</v>
      </c>
      <c r="F877" s="129" t="str">
        <f>Pvt_Map_1[[#This Row],[Kode Barang Win]]</f>
        <v>R1022003072021</v>
      </c>
    </row>
    <row r="878" spans="1:6">
      <c r="A878" s="129" t="s">
        <v>2260</v>
      </c>
      <c r="B878">
        <v>3328392</v>
      </c>
      <c r="C878" t="s">
        <v>386</v>
      </c>
      <c r="D878">
        <v>6</v>
      </c>
      <c r="E878">
        <v>3</v>
      </c>
      <c r="F878" s="129" t="str">
        <f>Pvt_Map_1[[#This Row],[Kode Barang Win]]</f>
        <v>R1022003072021</v>
      </c>
    </row>
    <row r="879" spans="1:6">
      <c r="A879" s="129" t="s">
        <v>2488</v>
      </c>
      <c r="B879">
        <v>3346278</v>
      </c>
      <c r="C879" t="s">
        <v>186</v>
      </c>
      <c r="D879">
        <v>48</v>
      </c>
      <c r="E879">
        <v>1</v>
      </c>
      <c r="F879" s="129" t="str">
        <f>Pvt_Map_1[[#This Row],[Kode Barang Win]]</f>
        <v>R1021008006010</v>
      </c>
    </row>
    <row r="880" spans="1:6">
      <c r="A880" s="129" t="s">
        <v>2488</v>
      </c>
      <c r="B880">
        <v>3347342</v>
      </c>
      <c r="C880" t="s">
        <v>186</v>
      </c>
      <c r="D880">
        <v>48</v>
      </c>
      <c r="E880">
        <v>2</v>
      </c>
      <c r="F880" s="129" t="str">
        <f>Pvt_Map_1[[#This Row],[Kode Barang Win]]</f>
        <v>R1021008006010</v>
      </c>
    </row>
    <row r="881" spans="1:6">
      <c r="A881" s="129" t="s">
        <v>2489</v>
      </c>
      <c r="B881">
        <v>3193551</v>
      </c>
      <c r="C881" t="s">
        <v>390</v>
      </c>
      <c r="D881">
        <v>12</v>
      </c>
      <c r="F881" s="129" t="str">
        <f>Pvt_Map_1[[#This Row],[Kode Barang Win]]</f>
        <v>R1022012062530</v>
      </c>
    </row>
    <row r="882" spans="1:6">
      <c r="A882" s="129" t="s">
        <v>2490</v>
      </c>
      <c r="B882">
        <v>3077391</v>
      </c>
      <c r="C882" t="s">
        <v>388</v>
      </c>
      <c r="D882">
        <v>12</v>
      </c>
      <c r="F882" s="129" t="str">
        <f>Pvt_Map_1[[#This Row],[Kode Barang Win]]</f>
        <v>R1032008045010</v>
      </c>
    </row>
    <row r="883" spans="1:6">
      <c r="A883" s="129" t="s">
        <v>2491</v>
      </c>
      <c r="B883">
        <v>3114180</v>
      </c>
      <c r="C883" t="s">
        <v>388</v>
      </c>
      <c r="D883">
        <v>12</v>
      </c>
      <c r="E883">
        <v>1</v>
      </c>
      <c r="F883" s="129" t="str">
        <f>Pvt_Map_1[[#This Row],[Kode Barang Win]]</f>
        <v>R1071002050030</v>
      </c>
    </row>
    <row r="884" spans="1:6">
      <c r="A884" s="129" t="s">
        <v>2492</v>
      </c>
      <c r="B884">
        <v>3298763</v>
      </c>
      <c r="C884" t="s">
        <v>390</v>
      </c>
      <c r="D884">
        <v>12</v>
      </c>
      <c r="F884" s="129" t="str">
        <f>Pvt_Map_1[[#This Row],[Kode Barang Win]]</f>
        <v>R1025001024521</v>
      </c>
    </row>
    <row r="885" spans="1:6">
      <c r="A885" s="129" t="s">
        <v>2493</v>
      </c>
      <c r="B885">
        <v>3328387</v>
      </c>
      <c r="C885" t="s">
        <v>386</v>
      </c>
      <c r="D885">
        <v>24</v>
      </c>
      <c r="F885" s="129" t="str">
        <f>Pvt_Map_1[[#This Row],[Kode Barang Win]]</f>
        <v>R1022003010020</v>
      </c>
    </row>
    <row r="886" spans="1:6">
      <c r="A886" s="129" t="s">
        <v>2494</v>
      </c>
      <c r="B886">
        <v>3317335</v>
      </c>
      <c r="C886" t="s">
        <v>386</v>
      </c>
      <c r="D886">
        <v>24</v>
      </c>
      <c r="F886" s="129" t="str">
        <f>Pvt_Map_1[[#This Row],[Kode Barang Win]]</f>
        <v>R1022002037020</v>
      </c>
    </row>
    <row r="887" spans="1:6">
      <c r="A887" s="129" t="s">
        <v>2495</v>
      </c>
      <c r="B887">
        <v>3303377</v>
      </c>
      <c r="C887" t="s">
        <v>186</v>
      </c>
      <c r="D887">
        <v>36</v>
      </c>
      <c r="F887" s="129" t="str">
        <f>Pvt_Map_1[[#This Row],[Kode Barang Win]]</f>
        <v>R1021101010011</v>
      </c>
    </row>
    <row r="888" spans="1:6">
      <c r="A888" s="129" t="s">
        <v>2495</v>
      </c>
      <c r="B888">
        <v>3322938</v>
      </c>
      <c r="C888" t="s">
        <v>186</v>
      </c>
      <c r="D888">
        <v>36</v>
      </c>
      <c r="F888" s="129" t="str">
        <f>Pvt_Map_1[[#This Row],[Kode Barang Win]]</f>
        <v>R1021101010011</v>
      </c>
    </row>
    <row r="889" spans="1:6">
      <c r="A889" s="129" t="s">
        <v>2496</v>
      </c>
      <c r="B889">
        <v>3303380</v>
      </c>
      <c r="C889" t="s">
        <v>186</v>
      </c>
      <c r="D889">
        <v>36</v>
      </c>
      <c r="F889" s="129" t="str">
        <f>Pvt_Map_1[[#This Row],[Kode Barang Win]]</f>
        <v>R1021103010011</v>
      </c>
    </row>
    <row r="890" spans="1:6">
      <c r="A890" s="129" t="s">
        <v>2497</v>
      </c>
      <c r="B890">
        <v>3303378</v>
      </c>
      <c r="C890" t="s">
        <v>186</v>
      </c>
      <c r="D890">
        <v>36</v>
      </c>
      <c r="F890" s="129" t="str">
        <f>Pvt_Map_1[[#This Row],[Kode Barang Win]]</f>
        <v>R1021105010011</v>
      </c>
    </row>
    <row r="891" spans="1:6">
      <c r="A891" s="129" t="s">
        <v>2498</v>
      </c>
      <c r="B891">
        <v>3327358</v>
      </c>
      <c r="C891" t="s">
        <v>186</v>
      </c>
      <c r="D891">
        <v>36</v>
      </c>
      <c r="F891" s="129" t="str">
        <f>Pvt_Map_1[[#This Row],[Kode Barang Win]]</f>
        <v>R1021104010011</v>
      </c>
    </row>
    <row r="892" spans="1:6">
      <c r="A892" s="129" t="s">
        <v>2499</v>
      </c>
      <c r="B892">
        <v>3337515</v>
      </c>
      <c r="C892" t="s">
        <v>186</v>
      </c>
      <c r="D892">
        <v>36</v>
      </c>
      <c r="F892" s="129" t="str">
        <f>Pvt_Map_1[[#This Row],[Kode Barang Win]]</f>
        <v>R1021107010011</v>
      </c>
    </row>
    <row r="893" spans="1:6">
      <c r="A893" s="129" t="s">
        <v>2500</v>
      </c>
      <c r="B893">
        <v>3327357</v>
      </c>
      <c r="C893" t="s">
        <v>186</v>
      </c>
      <c r="D893">
        <v>36</v>
      </c>
      <c r="F893" s="129" t="str">
        <f>Pvt_Map_1[[#This Row],[Kode Barang Win]]</f>
        <v>R1021109010011</v>
      </c>
    </row>
    <row r="894" spans="1:6">
      <c r="A894" s="129" t="s">
        <v>2501</v>
      </c>
      <c r="B894">
        <v>3303382</v>
      </c>
      <c r="C894" t="s">
        <v>186</v>
      </c>
      <c r="D894">
        <v>36</v>
      </c>
      <c r="F894" s="129" t="str">
        <f>Pvt_Map_1[[#This Row],[Kode Barang Win]]</f>
        <v>R1021201010011</v>
      </c>
    </row>
    <row r="895" spans="1:6">
      <c r="A895" s="129" t="s">
        <v>2502</v>
      </c>
      <c r="B895">
        <v>3303381</v>
      </c>
      <c r="C895" t="s">
        <v>186</v>
      </c>
      <c r="D895">
        <v>36</v>
      </c>
      <c r="F895" s="129" t="str">
        <f>Pvt_Map_1[[#This Row],[Kode Barang Win]]</f>
        <v>R1021204010011</v>
      </c>
    </row>
    <row r="896" spans="1:6">
      <c r="A896" s="129" t="s">
        <v>2503</v>
      </c>
      <c r="B896">
        <v>3303384</v>
      </c>
      <c r="C896" t="s">
        <v>186</v>
      </c>
      <c r="D896">
        <v>36</v>
      </c>
      <c r="F896" s="129" t="str">
        <f>Pvt_Map_1[[#This Row],[Kode Barang Win]]</f>
        <v>R1021205010011</v>
      </c>
    </row>
    <row r="897" spans="1:6">
      <c r="A897" s="129" t="s">
        <v>2504</v>
      </c>
      <c r="B897">
        <v>3303383</v>
      </c>
      <c r="C897" t="s">
        <v>186</v>
      </c>
      <c r="D897">
        <v>36</v>
      </c>
      <c r="F897" s="129" t="str">
        <f>Pvt_Map_1[[#This Row],[Kode Barang Win]]</f>
        <v>R1021207010011</v>
      </c>
    </row>
    <row r="898" spans="1:6">
      <c r="A898" s="129" t="s">
        <v>2505</v>
      </c>
      <c r="B898">
        <v>3303379</v>
      </c>
      <c r="C898" t="s">
        <v>186</v>
      </c>
      <c r="D898">
        <v>36</v>
      </c>
      <c r="F898" s="129" t="str">
        <f>Pvt_Map_1[[#This Row],[Kode Barang Win]]</f>
        <v>R1021208010011</v>
      </c>
    </row>
    <row r="899" spans="1:6">
      <c r="A899" s="129" t="s">
        <v>2506</v>
      </c>
      <c r="B899">
        <v>3303385</v>
      </c>
      <c r="C899" t="s">
        <v>186</v>
      </c>
      <c r="D899">
        <v>36</v>
      </c>
      <c r="F899" s="129" t="str">
        <f>Pvt_Map_1[[#This Row],[Kode Barang Win]]</f>
        <v>R1021209010011</v>
      </c>
    </row>
    <row r="900" spans="1:6">
      <c r="A900" s="129" t="s">
        <v>2510</v>
      </c>
      <c r="B900">
        <v>3337409</v>
      </c>
      <c r="C900" t="s">
        <v>388</v>
      </c>
      <c r="D900">
        <v>6</v>
      </c>
      <c r="F900" s="129" t="str">
        <f>Pvt_Map_1[[#This Row],[Kode Barang Win]]</f>
        <v>R1028001025010</v>
      </c>
    </row>
    <row r="901" spans="1:6">
      <c r="A901" s="129" t="s">
        <v>2511</v>
      </c>
      <c r="B901">
        <v>3337410</v>
      </c>
      <c r="C901" t="s">
        <v>388</v>
      </c>
      <c r="D901">
        <v>6</v>
      </c>
      <c r="F901" s="129" t="str">
        <f>Pvt_Map_1[[#This Row],[Kode Barang Win]]</f>
        <v>R1028002025010</v>
      </c>
    </row>
    <row r="902" spans="1:6">
      <c r="A902" s="129" t="s">
        <v>2512</v>
      </c>
      <c r="B902">
        <v>3301367</v>
      </c>
      <c r="C902" t="s">
        <v>386</v>
      </c>
      <c r="D902">
        <v>24</v>
      </c>
      <c r="F902" s="129" t="str">
        <f>Pvt_Map_1[[#This Row],[Kode Barang Win]]</f>
        <v>R1072001010510</v>
      </c>
    </row>
    <row r="903" spans="1:6">
      <c r="A903" s="129" t="s">
        <v>2514</v>
      </c>
      <c r="B903">
        <v>3182539</v>
      </c>
      <c r="C903" t="s">
        <v>390</v>
      </c>
      <c r="D903">
        <v>12</v>
      </c>
      <c r="F903" s="129" t="str">
        <f>Pvt_Map_1[[#This Row],[Kode Barang Win]]</f>
        <v>R1025003024520</v>
      </c>
    </row>
    <row r="904" spans="1:6">
      <c r="A904" s="129" t="s">
        <v>2514</v>
      </c>
      <c r="B904">
        <v>3087320</v>
      </c>
      <c r="C904" t="s">
        <v>390</v>
      </c>
      <c r="D904" t="s">
        <v>396</v>
      </c>
      <c r="F904" s="129" t="str">
        <f>Pvt_Map_1[[#This Row],[Kode Barang Win]]</f>
        <v>R1025003024520</v>
      </c>
    </row>
    <row r="905" spans="1:6">
      <c r="A905" s="129" t="s">
        <v>2525</v>
      </c>
      <c r="B905">
        <v>3062125</v>
      </c>
      <c r="C905" t="s">
        <v>386</v>
      </c>
      <c r="D905">
        <v>24</v>
      </c>
      <c r="F905" s="129" t="str">
        <f>Pvt_Map_1[[#This Row],[Kode Barang Win]]</f>
        <v>R1022009020020</v>
      </c>
    </row>
    <row r="906" spans="1:6">
      <c r="A906" s="129" t="s">
        <v>2526</v>
      </c>
      <c r="B906">
        <v>3193544</v>
      </c>
      <c r="C906" t="s">
        <v>386</v>
      </c>
      <c r="D906">
        <v>24</v>
      </c>
      <c r="F906" s="129" t="str">
        <f>Pvt_Map_1[[#This Row],[Kode Barang Win]]</f>
        <v>R1022013041020</v>
      </c>
    </row>
    <row r="907" spans="1:6">
      <c r="A907" s="129" t="s">
        <v>2527</v>
      </c>
      <c r="B907">
        <v>3329228</v>
      </c>
      <c r="C907" t="s">
        <v>186</v>
      </c>
      <c r="D907">
        <v>144</v>
      </c>
      <c r="E907">
        <v>1</v>
      </c>
      <c r="F907" s="129" t="str">
        <f>Pvt_Map_1[[#This Row],[Kode Barang Win]]</f>
        <v>R1081002006010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8114-43A3-485B-8740-EA83B0BF86FB}">
  <sheetPr>
    <tabColor rgb="FFFFFF00"/>
  </sheetPr>
  <dimension ref="A1:W192"/>
  <sheetViews>
    <sheetView workbookViewId="0">
      <selection activeCell="B18" sqref="B18"/>
    </sheetView>
  </sheetViews>
  <sheetFormatPr defaultRowHeight="15"/>
  <cols>
    <col min="1" max="1" width="16.42578125" bestFit="1" customWidth="1"/>
    <col min="2" max="2" width="61.7109375" bestFit="1" customWidth="1"/>
    <col min="3" max="3" width="9.85546875" bestFit="1" customWidth="1"/>
    <col min="4" max="4" width="10.7109375" bestFit="1" customWidth="1"/>
    <col min="5" max="5" width="27.28515625" bestFit="1" customWidth="1"/>
    <col min="6" max="6" width="22.7109375" bestFit="1" customWidth="1"/>
    <col min="7" max="7" width="22.85546875" bestFit="1" customWidth="1"/>
    <col min="8" max="8" width="23" bestFit="1" customWidth="1"/>
    <col min="9" max="9" width="22.7109375" bestFit="1" customWidth="1"/>
    <col min="10" max="10" width="25.7109375" bestFit="1" customWidth="1"/>
    <col min="11" max="11" width="25.85546875" bestFit="1" customWidth="1"/>
    <col min="12" max="12" width="25.28515625" bestFit="1" customWidth="1"/>
    <col min="13" max="13" width="25.7109375" bestFit="1" customWidth="1"/>
    <col min="14" max="14" width="26.140625" bestFit="1" customWidth="1"/>
    <col min="15" max="15" width="26.28515625" bestFit="1" customWidth="1"/>
    <col min="16" max="16" width="26.42578125" bestFit="1" customWidth="1"/>
    <col min="17" max="17" width="26.140625" bestFit="1" customWidth="1"/>
    <col min="18" max="18" width="24.5703125" bestFit="1" customWidth="1"/>
    <col min="19" max="23" width="14.28515625" bestFit="1" customWidth="1"/>
  </cols>
  <sheetData>
    <row r="1" spans="1:23">
      <c r="A1" t="s">
        <v>188</v>
      </c>
      <c r="B1" t="s">
        <v>189</v>
      </c>
      <c r="C1" t="s">
        <v>4</v>
      </c>
      <c r="D1" t="s">
        <v>1</v>
      </c>
      <c r="E1" t="s">
        <v>190</v>
      </c>
      <c r="F1" t="s">
        <v>40</v>
      </c>
      <c r="G1" t="s">
        <v>39</v>
      </c>
      <c r="H1" t="s">
        <v>41</v>
      </c>
      <c r="I1" t="s">
        <v>42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191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</row>
    <row r="2" spans="1:23">
      <c r="A2" t="s">
        <v>2196</v>
      </c>
      <c r="B2" t="s">
        <v>2367</v>
      </c>
      <c r="C2">
        <v>48</v>
      </c>
      <c r="D2" t="s">
        <v>186</v>
      </c>
      <c r="E2" t="s">
        <v>2468</v>
      </c>
      <c r="F2">
        <v>22749.1684375</v>
      </c>
      <c r="G2">
        <v>1091960.085</v>
      </c>
      <c r="H2">
        <v>25251.576965625001</v>
      </c>
      <c r="I2">
        <v>1212075.69435</v>
      </c>
      <c r="J2">
        <v>24862.479166666668</v>
      </c>
      <c r="K2">
        <v>1193399</v>
      </c>
      <c r="L2">
        <v>27597.351875000004</v>
      </c>
      <c r="M2">
        <v>1324672.8900000001</v>
      </c>
      <c r="N2">
        <v>24862.479166666668</v>
      </c>
      <c r="O2">
        <v>1193399</v>
      </c>
      <c r="P2">
        <v>27597.351875000004</v>
      </c>
      <c r="Q2">
        <v>1324672.8900000001</v>
      </c>
      <c r="S2" s="129">
        <f>IFERROR(VLOOKUP(CONCATENATE(Fix_Mapping[[#This Row],[KODE BARANG]],1),'Form Fix'!$A$6:$F$911,4,0),0)</f>
        <v>3121445</v>
      </c>
      <c r="T2" s="129">
        <f>IFERROR(VLOOKUP(CONCATENATE(Fix_Mapping[[#This Row],[KODE BARANG]],2),'Form Fix'!$A$6:$F$911,4,0),0)</f>
        <v>3055580</v>
      </c>
      <c r="U2" s="129" t="str">
        <f>IFERROR(VLOOKUP(CONCATENATE(Fix_Mapping[[#This Row],[KODE BARANG]],3),'Form Fix'!$A$6:$F$911,4,0),0)</f>
        <v>ID020064</v>
      </c>
      <c r="V2" s="129">
        <f>IFERROR(VLOOKUP(CONCATENATE(Fix_Mapping[[#This Row],[KODE BARANG]],4),'Form Fix'!$A$6:$F$911,4,0),0)</f>
        <v>0</v>
      </c>
      <c r="W2" s="129">
        <f>IFERROR(VLOOKUP(CONCATENATE(Fix_Mapping[[#This Row],[KODE BARANG]],5),'Form Fix'!$A$6:$F$911,4,0),0)</f>
        <v>0</v>
      </c>
    </row>
    <row r="3" spans="1:23">
      <c r="A3" t="s">
        <v>2098</v>
      </c>
      <c r="B3" t="s">
        <v>2275</v>
      </c>
      <c r="C3">
        <v>144</v>
      </c>
      <c r="D3" t="s">
        <v>186</v>
      </c>
      <c r="E3" t="s">
        <v>2438</v>
      </c>
      <c r="F3">
        <v>3048.78</v>
      </c>
      <c r="G3">
        <v>439024.32</v>
      </c>
      <c r="H3">
        <v>3384.1458000000007</v>
      </c>
      <c r="I3">
        <v>487316.99520000006</v>
      </c>
      <c r="J3">
        <v>3332.0000000000005</v>
      </c>
      <c r="K3">
        <v>479808.00000000006</v>
      </c>
      <c r="L3">
        <v>3698.5200000000009</v>
      </c>
      <c r="M3">
        <v>532586.88000000012</v>
      </c>
      <c r="N3">
        <v>3332.0000000000005</v>
      </c>
      <c r="O3">
        <v>479808.00000000006</v>
      </c>
      <c r="P3">
        <v>3698.5200000000009</v>
      </c>
      <c r="Q3">
        <v>532586.88000000012</v>
      </c>
      <c r="S3" s="129">
        <f>IFERROR(VLOOKUP(CONCATENATE(Fix_Mapping[[#This Row],[KODE BARANG]],1),'Form Fix'!$A$6:$F$911,4,0),0)</f>
        <v>3171295</v>
      </c>
      <c r="T3" s="129">
        <f>IFERROR(VLOOKUP(CONCATENATE(Fix_Mapping[[#This Row],[KODE BARANG]],2),'Form Fix'!$A$6:$F$911,4,0),0)</f>
        <v>3166934</v>
      </c>
      <c r="U3" s="129">
        <f>IFERROR(VLOOKUP(CONCATENATE(Fix_Mapping[[#This Row],[KODE BARANG]],3),'Form Fix'!$A$6:$F$911,4,0),0)</f>
        <v>3119258</v>
      </c>
      <c r="V3" s="129">
        <f>IFERROR(VLOOKUP(CONCATENATE(Fix_Mapping[[#This Row],[KODE BARANG]],4),'Form Fix'!$A$6:$F$911,4,0),0)</f>
        <v>3331432</v>
      </c>
      <c r="W3" s="129">
        <f>IFERROR(VLOOKUP(CONCATENATE(Fix_Mapping[[#This Row],[KODE BARANG]],5),'Form Fix'!$A$6:$F$911,4,0),0)</f>
        <v>0</v>
      </c>
    </row>
    <row r="4" spans="1:23">
      <c r="A4" t="s">
        <v>2107</v>
      </c>
      <c r="B4" t="s">
        <v>2284</v>
      </c>
      <c r="C4">
        <v>144</v>
      </c>
      <c r="D4" t="s">
        <v>186</v>
      </c>
      <c r="E4" t="s">
        <v>2438</v>
      </c>
      <c r="F4">
        <v>5864.5654166666664</v>
      </c>
      <c r="G4">
        <v>844497.41999999993</v>
      </c>
      <c r="H4">
        <v>6509.6676125000004</v>
      </c>
      <c r="I4">
        <v>937392.13619999995</v>
      </c>
      <c r="J4">
        <v>6409.3611111111113</v>
      </c>
      <c r="K4">
        <v>922948</v>
      </c>
      <c r="L4">
        <v>7114.3908333333338</v>
      </c>
      <c r="M4">
        <v>1024472.2800000001</v>
      </c>
      <c r="N4">
        <v>6409.3611111111113</v>
      </c>
      <c r="O4">
        <v>922948</v>
      </c>
      <c r="P4">
        <v>7114.3908333333338</v>
      </c>
      <c r="Q4">
        <v>1024472.28</v>
      </c>
      <c r="S4" s="129">
        <f>IFERROR(VLOOKUP(CONCATENATE(Fix_Mapping[[#This Row],[KODE BARANG]],1),'Form Fix'!$A$6:$F$911,4,0),0)</f>
        <v>3171286</v>
      </c>
      <c r="T4" s="129">
        <f>IFERROR(VLOOKUP(CONCATENATE(Fix_Mapping[[#This Row],[KODE BARANG]],2),'Form Fix'!$A$6:$F$911,4,0),0)</f>
        <v>3166924</v>
      </c>
      <c r="U4" s="129">
        <f>IFERROR(VLOOKUP(CONCATENATE(Fix_Mapping[[#This Row],[KODE BARANG]],3),'Form Fix'!$A$6:$F$911,4,0),0)</f>
        <v>3060311</v>
      </c>
      <c r="V4" s="129">
        <f>IFERROR(VLOOKUP(CONCATENATE(Fix_Mapping[[#This Row],[KODE BARANG]],4),'Form Fix'!$A$6:$F$911,4,0),0)</f>
        <v>3087451</v>
      </c>
      <c r="W4" s="129" t="str">
        <f>IFERROR(VLOOKUP(CONCATENATE(Fix_Mapping[[#This Row],[KODE BARANG]],5),'Form Fix'!$A$6:$F$911,4,0),0)</f>
        <v>ID8195121M</v>
      </c>
    </row>
    <row r="5" spans="1:23">
      <c r="A5" t="s">
        <v>2106</v>
      </c>
      <c r="B5" t="s">
        <v>2283</v>
      </c>
      <c r="C5">
        <v>144</v>
      </c>
      <c r="D5" t="s">
        <v>186</v>
      </c>
      <c r="E5" t="s">
        <v>2438</v>
      </c>
      <c r="F5">
        <v>5864.5654166666664</v>
      </c>
      <c r="G5">
        <v>844497.41999999993</v>
      </c>
      <c r="H5">
        <v>6509.6676125000004</v>
      </c>
      <c r="I5">
        <v>937392.13619999995</v>
      </c>
      <c r="J5">
        <v>6409.3611111111113</v>
      </c>
      <c r="K5">
        <v>922948</v>
      </c>
      <c r="L5">
        <v>7114.3908333333338</v>
      </c>
      <c r="M5">
        <v>1024472.2800000001</v>
      </c>
      <c r="N5">
        <v>6409.3611111111113</v>
      </c>
      <c r="O5">
        <v>922948</v>
      </c>
      <c r="P5">
        <v>7114.3908333333338</v>
      </c>
      <c r="Q5">
        <v>1024472.28</v>
      </c>
      <c r="S5" s="129">
        <f>IFERROR(VLOOKUP(CONCATENATE(Fix_Mapping[[#This Row],[KODE BARANG]],1),'Form Fix'!$A$6:$F$911,4,0),0)</f>
        <v>3300517</v>
      </c>
      <c r="T5" s="129">
        <f>IFERROR(VLOOKUP(CONCATENATE(Fix_Mapping[[#This Row],[KODE BARANG]],2),'Form Fix'!$A$6:$F$911,4,0),0)</f>
        <v>0</v>
      </c>
      <c r="U5" s="129">
        <f>IFERROR(VLOOKUP(CONCATENATE(Fix_Mapping[[#This Row],[KODE BARANG]],3),'Form Fix'!$A$6:$F$911,4,0),0)</f>
        <v>0</v>
      </c>
      <c r="V5" s="129">
        <f>IFERROR(VLOOKUP(CONCATENATE(Fix_Mapping[[#This Row],[KODE BARANG]],4),'Form Fix'!$A$6:$F$911,4,0),0)</f>
        <v>0</v>
      </c>
      <c r="W5" s="129">
        <f>IFERROR(VLOOKUP(CONCATENATE(Fix_Mapping[[#This Row],[KODE BARANG]],5),'Form Fix'!$A$6:$F$911,4,0),0)</f>
        <v>0</v>
      </c>
    </row>
    <row r="6" spans="1:23">
      <c r="A6" t="s">
        <v>2097</v>
      </c>
      <c r="B6" t="s">
        <v>2274</v>
      </c>
      <c r="C6">
        <v>144</v>
      </c>
      <c r="D6" t="s">
        <v>186</v>
      </c>
      <c r="E6" t="s">
        <v>2438</v>
      </c>
      <c r="F6">
        <v>3048.78</v>
      </c>
      <c r="G6">
        <v>439024.32</v>
      </c>
      <c r="H6">
        <v>3384.1458000000007</v>
      </c>
      <c r="I6">
        <v>487316.99520000006</v>
      </c>
      <c r="J6">
        <v>3332.0000000000005</v>
      </c>
      <c r="K6">
        <v>479808.00000000006</v>
      </c>
      <c r="L6">
        <v>3698.5200000000009</v>
      </c>
      <c r="M6">
        <v>532586.88000000012</v>
      </c>
      <c r="N6">
        <v>3332.0000000000005</v>
      </c>
      <c r="O6">
        <v>479808.00000000006</v>
      </c>
      <c r="P6">
        <v>3698.5200000000009</v>
      </c>
      <c r="Q6">
        <v>532586.88000000012</v>
      </c>
      <c r="S6" s="129">
        <f>IFERROR(VLOOKUP(CONCATENATE(Fix_Mapping[[#This Row],[KODE BARANG]],1),'Form Fix'!$A$6:$F$911,4,0),0)</f>
        <v>3170933</v>
      </c>
      <c r="T6" s="129">
        <f>IFERROR(VLOOKUP(CONCATENATE(Fix_Mapping[[#This Row],[KODE BARANG]],2),'Form Fix'!$A$6:$F$911,4,0),0)</f>
        <v>3147626</v>
      </c>
      <c r="U6" s="129">
        <f>IFERROR(VLOOKUP(CONCATENATE(Fix_Mapping[[#This Row],[KODE BARANG]],3),'Form Fix'!$A$6:$F$911,4,0),0)</f>
        <v>0</v>
      </c>
      <c r="V6" s="129">
        <f>IFERROR(VLOOKUP(CONCATENATE(Fix_Mapping[[#This Row],[KODE BARANG]],4),'Form Fix'!$A$6:$F$911,4,0),0)</f>
        <v>0</v>
      </c>
      <c r="W6" s="129">
        <f>IFERROR(VLOOKUP(CONCATENATE(Fix_Mapping[[#This Row],[KODE BARANG]],5),'Form Fix'!$A$6:$F$911,4,0),0)</f>
        <v>0</v>
      </c>
    </row>
    <row r="7" spans="1:23">
      <c r="A7" t="s">
        <v>2242</v>
      </c>
      <c r="B7" t="s">
        <v>2413</v>
      </c>
      <c r="C7">
        <v>144</v>
      </c>
      <c r="D7" t="s">
        <v>186</v>
      </c>
      <c r="E7" t="s">
        <v>2438</v>
      </c>
      <c r="F7">
        <v>5864.5654166666664</v>
      </c>
      <c r="G7">
        <v>844497.41999999993</v>
      </c>
      <c r="H7">
        <v>6509.6676125000004</v>
      </c>
      <c r="I7">
        <v>937392.13619999995</v>
      </c>
      <c r="J7">
        <v>6409.3611111111113</v>
      </c>
      <c r="K7">
        <v>922948</v>
      </c>
      <c r="L7">
        <v>7114.3908333333338</v>
      </c>
      <c r="M7">
        <v>1024472.2800000001</v>
      </c>
      <c r="O7">
        <v>0</v>
      </c>
      <c r="P7">
        <v>0</v>
      </c>
      <c r="Q7">
        <v>0</v>
      </c>
      <c r="S7" s="129">
        <f>IFERROR(VLOOKUP(CONCATENATE(Fix_Mapping[[#This Row],[KODE BARANG]],1),'Form Fix'!$A$6:$F$911,4,0),0)</f>
        <v>3170945</v>
      </c>
      <c r="T7" s="129">
        <f>IFERROR(VLOOKUP(CONCATENATE(Fix_Mapping[[#This Row],[KODE BARANG]],2),'Form Fix'!$A$6:$F$911,4,0),0)</f>
        <v>0</v>
      </c>
      <c r="U7" s="129">
        <f>IFERROR(VLOOKUP(CONCATENATE(Fix_Mapping[[#This Row],[KODE BARANG]],3),'Form Fix'!$A$6:$F$911,4,0),0)</f>
        <v>0</v>
      </c>
      <c r="V7" s="129">
        <f>IFERROR(VLOOKUP(CONCATENATE(Fix_Mapping[[#This Row],[KODE BARANG]],4),'Form Fix'!$A$6:$F$911,4,0),0)</f>
        <v>0</v>
      </c>
      <c r="W7" s="129">
        <f>IFERROR(VLOOKUP(CONCATENATE(Fix_Mapping[[#This Row],[KODE BARANG]],5),'Form Fix'!$A$6:$F$911,4,0),0)</f>
        <v>0</v>
      </c>
    </row>
    <row r="8" spans="1:23">
      <c r="A8" t="s">
        <v>2096</v>
      </c>
      <c r="B8" t="s">
        <v>2273</v>
      </c>
      <c r="C8">
        <v>144</v>
      </c>
      <c r="D8" t="s">
        <v>186</v>
      </c>
      <c r="E8" t="s">
        <v>2438</v>
      </c>
      <c r="F8">
        <v>3048.78</v>
      </c>
      <c r="G8">
        <v>439024.32</v>
      </c>
      <c r="H8">
        <v>3384.1458000000007</v>
      </c>
      <c r="I8">
        <v>487316.99520000006</v>
      </c>
      <c r="J8">
        <v>3332.0000000000005</v>
      </c>
      <c r="K8">
        <v>479808.00000000006</v>
      </c>
      <c r="L8">
        <v>3698.5200000000009</v>
      </c>
      <c r="M8">
        <v>532586.88000000012</v>
      </c>
      <c r="N8">
        <v>3332.0000000000005</v>
      </c>
      <c r="O8">
        <v>479808.00000000006</v>
      </c>
      <c r="P8">
        <v>3698.5200000000009</v>
      </c>
      <c r="Q8">
        <v>532586.88000000012</v>
      </c>
      <c r="S8" s="129">
        <f>IFERROR(VLOOKUP(CONCATENATE(Fix_Mapping[[#This Row],[KODE BARANG]],1),'Form Fix'!$A$6:$F$911,4,0),0)</f>
        <v>3166937</v>
      </c>
      <c r="T8" s="129">
        <f>IFERROR(VLOOKUP(CONCATENATE(Fix_Mapping[[#This Row],[KODE BARANG]],2),'Form Fix'!$A$6:$F$911,4,0),0)</f>
        <v>3148248</v>
      </c>
      <c r="U8" s="129">
        <f>IFERROR(VLOOKUP(CONCATENATE(Fix_Mapping[[#This Row],[KODE BARANG]],3),'Form Fix'!$A$6:$F$911,4,0),0)</f>
        <v>0</v>
      </c>
      <c r="V8" s="129">
        <f>IFERROR(VLOOKUP(CONCATENATE(Fix_Mapping[[#This Row],[KODE BARANG]],4),'Form Fix'!$A$6:$F$911,4,0),0)</f>
        <v>0</v>
      </c>
      <c r="W8" s="129">
        <f>IFERROR(VLOOKUP(CONCATENATE(Fix_Mapping[[#This Row],[KODE BARANG]],5),'Form Fix'!$A$6:$F$911,4,0),0)</f>
        <v>0</v>
      </c>
    </row>
    <row r="9" spans="1:23">
      <c r="A9" t="s">
        <v>2105</v>
      </c>
      <c r="B9" t="s">
        <v>2282</v>
      </c>
      <c r="C9">
        <v>144</v>
      </c>
      <c r="D9" t="s">
        <v>186</v>
      </c>
      <c r="E9" t="s">
        <v>2438</v>
      </c>
      <c r="F9">
        <v>5864.5654166666664</v>
      </c>
      <c r="G9">
        <v>844497.41999999993</v>
      </c>
      <c r="H9">
        <v>6509.6676125000004</v>
      </c>
      <c r="I9">
        <v>937392.13619999995</v>
      </c>
      <c r="J9">
        <v>6409.3611111111113</v>
      </c>
      <c r="K9">
        <v>922948</v>
      </c>
      <c r="L9">
        <v>7114.3908333333338</v>
      </c>
      <c r="M9">
        <v>1024472.2800000001</v>
      </c>
      <c r="N9">
        <v>6409.3611111111113</v>
      </c>
      <c r="O9">
        <v>922948</v>
      </c>
      <c r="P9">
        <v>7114.3908333333338</v>
      </c>
      <c r="Q9">
        <v>1024472.28</v>
      </c>
      <c r="S9" s="129">
        <f>IFERROR(VLOOKUP(CONCATENATE(Fix_Mapping[[#This Row],[KODE BARANG]],1),'Form Fix'!$A$6:$F$911,4,0),0)</f>
        <v>3166942</v>
      </c>
      <c r="T9" s="129">
        <f>IFERROR(VLOOKUP(CONCATENATE(Fix_Mapping[[#This Row],[KODE BARANG]],2),'Form Fix'!$A$6:$F$911,4,0),0)</f>
        <v>3060668</v>
      </c>
      <c r="U9" s="129">
        <f>IFERROR(VLOOKUP(CONCATENATE(Fix_Mapping[[#This Row],[KODE BARANG]],3),'Form Fix'!$A$6:$F$911,4,0),0)</f>
        <v>3087594</v>
      </c>
      <c r="V9" s="129" t="str">
        <f>IFERROR(VLOOKUP(CONCATENATE(Fix_Mapping[[#This Row],[KODE BARANG]],4),'Form Fix'!$A$6:$F$911,4,0),0)</f>
        <v>ID8195069M</v>
      </c>
      <c r="W9" s="129">
        <f>IFERROR(VLOOKUP(CONCATENATE(Fix_Mapping[[#This Row],[KODE BARANG]],5),'Form Fix'!$A$6:$F$911,4,0),0)</f>
        <v>3031729</v>
      </c>
    </row>
    <row r="10" spans="1:23">
      <c r="A10" t="s">
        <v>2095</v>
      </c>
      <c r="B10" t="s">
        <v>2272</v>
      </c>
      <c r="C10">
        <v>144</v>
      </c>
      <c r="D10" t="s">
        <v>186</v>
      </c>
      <c r="E10" t="s">
        <v>2438</v>
      </c>
      <c r="F10">
        <v>3048.78</v>
      </c>
      <c r="G10">
        <v>439024.32</v>
      </c>
      <c r="H10">
        <v>3384.1458000000007</v>
      </c>
      <c r="I10">
        <v>487316.99520000006</v>
      </c>
      <c r="J10">
        <v>3332.0000000000005</v>
      </c>
      <c r="K10">
        <v>479808.00000000006</v>
      </c>
      <c r="L10">
        <v>3698.5200000000009</v>
      </c>
      <c r="M10">
        <v>532586.88000000012</v>
      </c>
      <c r="N10">
        <v>3332.0000000000005</v>
      </c>
      <c r="O10">
        <v>479808.00000000006</v>
      </c>
      <c r="P10">
        <v>3698.5200000000009</v>
      </c>
      <c r="Q10">
        <v>532586.88000000012</v>
      </c>
      <c r="S10" s="129">
        <f>IFERROR(VLOOKUP(CONCATENATE(Fix_Mapping[[#This Row],[KODE BARANG]],1),'Form Fix'!$A$6:$F$911,4,0),0)</f>
        <v>3166975</v>
      </c>
      <c r="T10" s="129">
        <f>IFERROR(VLOOKUP(CONCATENATE(Fix_Mapping[[#This Row],[KODE BARANG]],2),'Form Fix'!$A$6:$F$911,4,0),0)</f>
        <v>3331433</v>
      </c>
      <c r="U10" s="129">
        <f>IFERROR(VLOOKUP(CONCATENATE(Fix_Mapping[[#This Row],[KODE BARANG]],3),'Form Fix'!$A$6:$F$911,4,0),0)</f>
        <v>3119259</v>
      </c>
      <c r="V10" s="129">
        <f>IFERROR(VLOOKUP(CONCATENATE(Fix_Mapping[[#This Row],[KODE BARANG]],4),'Form Fix'!$A$6:$F$911,4,0),0)</f>
        <v>3238406</v>
      </c>
      <c r="W10" s="129">
        <f>IFERROR(VLOOKUP(CONCATENATE(Fix_Mapping[[#This Row],[KODE BARANG]],5),'Form Fix'!$A$6:$F$911,4,0),0)</f>
        <v>3224742</v>
      </c>
    </row>
    <row r="11" spans="1:23">
      <c r="A11" t="s">
        <v>2104</v>
      </c>
      <c r="B11" t="s">
        <v>2281</v>
      </c>
      <c r="C11">
        <v>144</v>
      </c>
      <c r="D11" t="s">
        <v>186</v>
      </c>
      <c r="E11" t="s">
        <v>2438</v>
      </c>
      <c r="F11">
        <v>5864.5654166666664</v>
      </c>
      <c r="G11">
        <v>844497.41999999993</v>
      </c>
      <c r="H11">
        <v>6509.6676125000004</v>
      </c>
      <c r="I11">
        <v>937392.13619999995</v>
      </c>
      <c r="J11">
        <v>6409.3611111111113</v>
      </c>
      <c r="K11">
        <v>922948</v>
      </c>
      <c r="L11">
        <v>7114.3908333333338</v>
      </c>
      <c r="M11">
        <v>1024472.2800000001</v>
      </c>
      <c r="N11">
        <v>6409.3611111111113</v>
      </c>
      <c r="O11">
        <v>922948</v>
      </c>
      <c r="P11">
        <v>7114.3908333333338</v>
      </c>
      <c r="Q11">
        <v>1024472.28</v>
      </c>
      <c r="S11" s="129">
        <f>IFERROR(VLOOKUP(CONCATENATE(Fix_Mapping[[#This Row],[KODE BARANG]],1),'Form Fix'!$A$6:$F$911,4,0),0)</f>
        <v>3166958</v>
      </c>
      <c r="T11" s="129">
        <f>IFERROR(VLOOKUP(CONCATENATE(Fix_Mapping[[#This Row],[KODE BARANG]],2),'Form Fix'!$A$6:$F$911,4,0),0)</f>
        <v>3083294</v>
      </c>
      <c r="U11" s="129">
        <f>IFERROR(VLOOKUP(CONCATENATE(Fix_Mapping[[#This Row],[KODE BARANG]],3),'Form Fix'!$A$6:$F$911,4,0),0)</f>
        <v>3238701</v>
      </c>
      <c r="V11" s="129">
        <f>IFERROR(VLOOKUP(CONCATENATE(Fix_Mapping[[#This Row],[KODE BARANG]],4),'Form Fix'!$A$6:$F$911,4,0),0)</f>
        <v>3061093</v>
      </c>
      <c r="W11" s="129">
        <f>IFERROR(VLOOKUP(CONCATENATE(Fix_Mapping[[#This Row],[KODE BARANG]],5),'Form Fix'!$A$6:$F$911,4,0),0)</f>
        <v>3224745</v>
      </c>
    </row>
    <row r="12" spans="1:23">
      <c r="A12" t="s">
        <v>2094</v>
      </c>
      <c r="B12" t="s">
        <v>2271</v>
      </c>
      <c r="C12">
        <v>144</v>
      </c>
      <c r="D12" t="s">
        <v>186</v>
      </c>
      <c r="E12" t="s">
        <v>2438</v>
      </c>
      <c r="F12">
        <v>3048.78</v>
      </c>
      <c r="G12">
        <v>439024.32</v>
      </c>
      <c r="H12">
        <v>3384.1458000000007</v>
      </c>
      <c r="I12">
        <v>487316.99520000006</v>
      </c>
      <c r="J12">
        <v>3332.0000000000005</v>
      </c>
      <c r="K12">
        <v>479808.00000000006</v>
      </c>
      <c r="L12">
        <v>3698.5200000000009</v>
      </c>
      <c r="M12">
        <v>532586.88000000012</v>
      </c>
      <c r="N12">
        <v>3332.0000000000005</v>
      </c>
      <c r="O12">
        <v>479808.00000000006</v>
      </c>
      <c r="P12">
        <v>3698.5200000000009</v>
      </c>
      <c r="Q12">
        <v>532586.88000000012</v>
      </c>
      <c r="S12" s="129">
        <f>IFERROR(VLOOKUP(CONCATENATE(Fix_Mapping[[#This Row],[KODE BARANG]],1),'Form Fix'!$A$6:$F$911,4,0),0)</f>
        <v>3193502</v>
      </c>
      <c r="T12" s="129">
        <f>IFERROR(VLOOKUP(CONCATENATE(Fix_Mapping[[#This Row],[KODE BARANG]],2),'Form Fix'!$A$6:$F$911,4,0),0)</f>
        <v>0</v>
      </c>
      <c r="U12" s="129">
        <f>IFERROR(VLOOKUP(CONCATENATE(Fix_Mapping[[#This Row],[KODE BARANG]],3),'Form Fix'!$A$6:$F$911,4,0),0)</f>
        <v>0</v>
      </c>
      <c r="V12" s="129">
        <f>IFERROR(VLOOKUP(CONCATENATE(Fix_Mapping[[#This Row],[KODE BARANG]],4),'Form Fix'!$A$6:$F$911,4,0),0)</f>
        <v>0</v>
      </c>
      <c r="W12" s="129">
        <f>IFERROR(VLOOKUP(CONCATENATE(Fix_Mapping[[#This Row],[KODE BARANG]],5),'Form Fix'!$A$6:$F$911,4,0),0)</f>
        <v>0</v>
      </c>
    </row>
    <row r="13" spans="1:23">
      <c r="A13" t="s">
        <v>2093</v>
      </c>
      <c r="B13" t="s">
        <v>2270</v>
      </c>
      <c r="C13">
        <v>144</v>
      </c>
      <c r="D13" t="s">
        <v>186</v>
      </c>
      <c r="E13" t="s">
        <v>2438</v>
      </c>
      <c r="F13">
        <v>3048.78</v>
      </c>
      <c r="G13">
        <v>439024.32</v>
      </c>
      <c r="H13">
        <v>3384.1458000000007</v>
      </c>
      <c r="I13">
        <v>487316.99520000006</v>
      </c>
      <c r="J13">
        <v>3332.0000000000005</v>
      </c>
      <c r="K13">
        <v>479808.00000000006</v>
      </c>
      <c r="L13">
        <v>3698.5200000000009</v>
      </c>
      <c r="M13">
        <v>532586.88000000012</v>
      </c>
      <c r="N13">
        <v>3332.0000000000005</v>
      </c>
      <c r="O13">
        <v>479808.00000000006</v>
      </c>
      <c r="P13">
        <v>3698.5200000000009</v>
      </c>
      <c r="Q13">
        <v>532586.88000000012</v>
      </c>
      <c r="S13" s="129">
        <f>IFERROR(VLOOKUP(CONCATENATE(Fix_Mapping[[#This Row],[KODE BARANG]],1),'Form Fix'!$A$6:$F$911,4,0),0)</f>
        <v>3193501</v>
      </c>
      <c r="T13" s="129">
        <f>IFERROR(VLOOKUP(CONCATENATE(Fix_Mapping[[#This Row],[KODE BARANG]],2),'Form Fix'!$A$6:$F$911,4,0),0)</f>
        <v>3337511</v>
      </c>
      <c r="U13" s="129">
        <f>IFERROR(VLOOKUP(CONCATENATE(Fix_Mapping[[#This Row],[KODE BARANG]],3),'Form Fix'!$A$6:$F$911,4,0),0)</f>
        <v>0</v>
      </c>
      <c r="V13" s="129">
        <f>IFERROR(VLOOKUP(CONCATENATE(Fix_Mapping[[#This Row],[KODE BARANG]],4),'Form Fix'!$A$6:$F$911,4,0),0)</f>
        <v>0</v>
      </c>
      <c r="W13" s="129">
        <f>IFERROR(VLOOKUP(CONCATENATE(Fix_Mapping[[#This Row],[KODE BARANG]],5),'Form Fix'!$A$6:$F$911,4,0),0)</f>
        <v>0</v>
      </c>
    </row>
    <row r="14" spans="1:23">
      <c r="A14" t="s">
        <v>2488</v>
      </c>
      <c r="B14" t="s">
        <v>2528</v>
      </c>
      <c r="C14">
        <v>48</v>
      </c>
      <c r="D14" t="s">
        <v>186</v>
      </c>
      <c r="E14" t="s">
        <v>2438</v>
      </c>
      <c r="F14">
        <v>8231.7021875000009</v>
      </c>
      <c r="G14">
        <v>395121.70500000007</v>
      </c>
      <c r="H14">
        <v>9137.1894281250025</v>
      </c>
      <c r="I14">
        <v>438585.09255000012</v>
      </c>
      <c r="J14">
        <v>8996.3958333333339</v>
      </c>
      <c r="K14">
        <v>431827</v>
      </c>
      <c r="L14">
        <v>9985.9993750000012</v>
      </c>
      <c r="M14">
        <v>479327.97000000003</v>
      </c>
      <c r="O14">
        <v>0</v>
      </c>
      <c r="P14">
        <v>0</v>
      </c>
      <c r="Q14">
        <v>0</v>
      </c>
      <c r="S14" s="129">
        <f>IFERROR(VLOOKUP(CONCATENATE(Fix_Mapping[[#This Row],[KODE BARANG]],1),'Form Fix'!$A$6:$F$911,4,0),0)</f>
        <v>3346278</v>
      </c>
      <c r="T14" s="129">
        <f>IFERROR(VLOOKUP(CONCATENATE(Fix_Mapping[[#This Row],[KODE BARANG]],2),'Form Fix'!$A$6:$F$911,4,0),0)</f>
        <v>3347342</v>
      </c>
      <c r="U14" s="129">
        <f>IFERROR(VLOOKUP(CONCATENATE(Fix_Mapping[[#This Row],[KODE BARANG]],3),'Form Fix'!$A$6:$F$911,4,0),0)</f>
        <v>0</v>
      </c>
      <c r="V14" s="129">
        <f>IFERROR(VLOOKUP(CONCATENATE(Fix_Mapping[[#This Row],[KODE BARANG]],4),'Form Fix'!$A$6:$F$911,4,0),0)</f>
        <v>0</v>
      </c>
      <c r="W14" s="129">
        <f>IFERROR(VLOOKUP(CONCATENATE(Fix_Mapping[[#This Row],[KODE BARANG]],5),'Form Fix'!$A$6:$F$911,4,0),0)</f>
        <v>0</v>
      </c>
    </row>
    <row r="15" spans="1:23">
      <c r="A15" t="s">
        <v>2124</v>
      </c>
      <c r="B15" t="s">
        <v>2297</v>
      </c>
      <c r="C15">
        <v>48</v>
      </c>
      <c r="D15" t="s">
        <v>186</v>
      </c>
      <c r="E15" t="s">
        <v>2438</v>
      </c>
      <c r="F15">
        <v>8232.2549999999992</v>
      </c>
      <c r="G15">
        <v>395148.24</v>
      </c>
      <c r="H15">
        <v>9137.8030500000004</v>
      </c>
      <c r="I15">
        <v>438614.54640000005</v>
      </c>
      <c r="J15">
        <v>8997</v>
      </c>
      <c r="K15">
        <v>431856</v>
      </c>
      <c r="L15">
        <v>9986.67</v>
      </c>
      <c r="M15">
        <v>479360.16000000003</v>
      </c>
      <c r="N15">
        <v>8997</v>
      </c>
      <c r="O15">
        <v>431856</v>
      </c>
      <c r="P15">
        <v>9986.67</v>
      </c>
      <c r="Q15">
        <v>479360.16000000003</v>
      </c>
      <c r="S15" s="129">
        <f>IFERROR(VLOOKUP(CONCATENATE(Fix_Mapping[[#This Row],[KODE BARANG]],1),'Form Fix'!$A$6:$F$911,4,0),0)</f>
        <v>3205578</v>
      </c>
      <c r="T15" s="129">
        <f>IFERROR(VLOOKUP(CONCATENATE(Fix_Mapping[[#This Row],[KODE BARANG]],2),'Form Fix'!$A$6:$F$911,4,0),0)</f>
        <v>3171290</v>
      </c>
      <c r="U15" s="129">
        <f>IFERROR(VLOOKUP(CONCATENATE(Fix_Mapping[[#This Row],[KODE BARANG]],3),'Form Fix'!$A$6:$F$911,4,0),0)</f>
        <v>3166920</v>
      </c>
      <c r="V15" s="129">
        <f>IFERROR(VLOOKUP(CONCATENATE(Fix_Mapping[[#This Row],[KODE BARANG]],4),'Form Fix'!$A$6:$F$911,4,0),0)</f>
        <v>3060315</v>
      </c>
      <c r="W15" s="129">
        <f>IFERROR(VLOOKUP(CONCATENATE(Fix_Mapping[[#This Row],[KODE BARANG]],5),'Form Fix'!$A$6:$F$911,4,0),0)</f>
        <v>3087442</v>
      </c>
    </row>
    <row r="16" spans="1:23">
      <c r="A16" t="s">
        <v>2157</v>
      </c>
      <c r="B16" t="s">
        <v>2330</v>
      </c>
      <c r="C16">
        <v>48</v>
      </c>
      <c r="D16" t="s">
        <v>186</v>
      </c>
      <c r="E16" t="s">
        <v>2438</v>
      </c>
      <c r="F16">
        <v>16012.5</v>
      </c>
      <c r="G16">
        <v>768600</v>
      </c>
      <c r="H16">
        <v>17773.875</v>
      </c>
      <c r="I16">
        <v>853146.00000000012</v>
      </c>
      <c r="J16">
        <v>17500</v>
      </c>
      <c r="K16">
        <v>840000</v>
      </c>
      <c r="L16">
        <v>19425</v>
      </c>
      <c r="M16">
        <v>932400.00000000012</v>
      </c>
      <c r="N16">
        <v>17500</v>
      </c>
      <c r="O16">
        <v>840000</v>
      </c>
      <c r="P16">
        <v>19425</v>
      </c>
      <c r="Q16">
        <v>932400</v>
      </c>
      <c r="S16" s="129">
        <f>IFERROR(VLOOKUP(CONCATENATE(Fix_Mapping[[#This Row],[KODE BARANG]],1),'Form Fix'!$A$6:$F$911,4,0),0)</f>
        <v>0</v>
      </c>
      <c r="T16" s="129">
        <f>IFERROR(VLOOKUP(CONCATENATE(Fix_Mapping[[#This Row],[KODE BARANG]],2),'Form Fix'!$A$6:$F$911,4,0),0)</f>
        <v>0</v>
      </c>
      <c r="U16" s="129">
        <f>IFERROR(VLOOKUP(CONCATENATE(Fix_Mapping[[#This Row],[KODE BARANG]],3),'Form Fix'!$A$6:$F$911,4,0),0)</f>
        <v>0</v>
      </c>
      <c r="V16" s="129">
        <f>IFERROR(VLOOKUP(CONCATENATE(Fix_Mapping[[#This Row],[KODE BARANG]],4),'Form Fix'!$A$6:$F$911,4,0),0)</f>
        <v>0</v>
      </c>
      <c r="W16" s="129">
        <f>IFERROR(VLOOKUP(CONCATENATE(Fix_Mapping[[#This Row],[KODE BARANG]],5),'Form Fix'!$A$6:$F$911,4,0),0)</f>
        <v>0</v>
      </c>
    </row>
    <row r="17" spans="1:23">
      <c r="A17" t="s">
        <v>2495</v>
      </c>
      <c r="B17" t="s">
        <v>2529</v>
      </c>
      <c r="C17">
        <v>36</v>
      </c>
      <c r="D17" t="s">
        <v>186</v>
      </c>
      <c r="E17" t="s">
        <v>2438</v>
      </c>
      <c r="F17">
        <v>17593.696249999997</v>
      </c>
      <c r="G17">
        <v>633373.06499999994</v>
      </c>
      <c r="H17">
        <v>19529.0028375</v>
      </c>
      <c r="I17">
        <v>703044.10215000005</v>
      </c>
      <c r="J17">
        <v>19228.083333333332</v>
      </c>
      <c r="K17">
        <v>692211</v>
      </c>
      <c r="L17">
        <v>21343.172500000001</v>
      </c>
      <c r="M17">
        <v>768354.21000000008</v>
      </c>
      <c r="N17">
        <v>6409.3656000000001</v>
      </c>
      <c r="O17">
        <v>230737.16159999999</v>
      </c>
      <c r="P17">
        <v>7114.3958160000011</v>
      </c>
      <c r="Q17">
        <v>256118.24937600005</v>
      </c>
      <c r="S17" s="129">
        <f>IFERROR(VLOOKUP(CONCATENATE(Fix_Mapping[[#This Row],[KODE BARANG]],1),'Form Fix'!$A$6:$F$911,4,0),0)</f>
        <v>0</v>
      </c>
      <c r="T17" s="129">
        <f>IFERROR(VLOOKUP(CONCATENATE(Fix_Mapping[[#This Row],[KODE BARANG]],2),'Form Fix'!$A$6:$F$911,4,0),0)</f>
        <v>0</v>
      </c>
      <c r="U17" s="129">
        <f>IFERROR(VLOOKUP(CONCATENATE(Fix_Mapping[[#This Row],[KODE BARANG]],3),'Form Fix'!$A$6:$F$911,4,0),0)</f>
        <v>0</v>
      </c>
      <c r="V17" s="129">
        <f>IFERROR(VLOOKUP(CONCATENATE(Fix_Mapping[[#This Row],[KODE BARANG]],4),'Form Fix'!$A$6:$F$911,4,0),0)</f>
        <v>0</v>
      </c>
      <c r="W17" s="129">
        <f>IFERROR(VLOOKUP(CONCATENATE(Fix_Mapping[[#This Row],[KODE BARANG]],5),'Form Fix'!$A$6:$F$911,4,0),0)</f>
        <v>0</v>
      </c>
    </row>
    <row r="18" spans="1:23">
      <c r="A18" t="s">
        <v>2121</v>
      </c>
      <c r="B18" t="s">
        <v>2530</v>
      </c>
      <c r="C18">
        <v>48</v>
      </c>
      <c r="D18" t="s">
        <v>186</v>
      </c>
      <c r="E18" t="s">
        <v>2438</v>
      </c>
      <c r="F18">
        <v>16012.5</v>
      </c>
      <c r="G18">
        <v>768600</v>
      </c>
      <c r="H18">
        <v>17773.875</v>
      </c>
      <c r="I18">
        <v>853146.00000000012</v>
      </c>
      <c r="J18">
        <v>17500</v>
      </c>
      <c r="K18">
        <v>840000</v>
      </c>
      <c r="L18">
        <v>19425</v>
      </c>
      <c r="M18">
        <v>932400.00000000012</v>
      </c>
      <c r="N18">
        <v>17500</v>
      </c>
      <c r="O18">
        <v>840000</v>
      </c>
      <c r="P18">
        <v>19425</v>
      </c>
      <c r="Q18">
        <v>932400</v>
      </c>
      <c r="S18" s="129">
        <f>IFERROR(VLOOKUP(CONCATENATE(Fix_Mapping[[#This Row],[KODE BARANG]],1),'Form Fix'!$A$6:$F$911,4,0),0)</f>
        <v>0</v>
      </c>
      <c r="T18" s="129">
        <f>IFERROR(VLOOKUP(CONCATENATE(Fix_Mapping[[#This Row],[KODE BARANG]],2),'Form Fix'!$A$6:$F$911,4,0),0)</f>
        <v>0</v>
      </c>
      <c r="U18" s="129">
        <f>IFERROR(VLOOKUP(CONCATENATE(Fix_Mapping[[#This Row],[KODE BARANG]],3),'Form Fix'!$A$6:$F$911,4,0),0)</f>
        <v>0</v>
      </c>
      <c r="V18" s="129">
        <f>IFERROR(VLOOKUP(CONCATENATE(Fix_Mapping[[#This Row],[KODE BARANG]],4),'Form Fix'!$A$6:$F$911,4,0),0)</f>
        <v>0</v>
      </c>
      <c r="W18" s="129">
        <f>IFERROR(VLOOKUP(CONCATENATE(Fix_Mapping[[#This Row],[KODE BARANG]],5),'Form Fix'!$A$6:$F$911,4,0),0)</f>
        <v>0</v>
      </c>
    </row>
    <row r="19" spans="1:23">
      <c r="A19" t="s">
        <v>2123</v>
      </c>
      <c r="B19" t="s">
        <v>2296</v>
      </c>
      <c r="C19">
        <v>48</v>
      </c>
      <c r="D19" t="s">
        <v>186</v>
      </c>
      <c r="E19" t="s">
        <v>2438</v>
      </c>
      <c r="F19">
        <v>8232.2549999999992</v>
      </c>
      <c r="G19">
        <v>395148.24</v>
      </c>
      <c r="H19">
        <v>9137.8030500000004</v>
      </c>
      <c r="I19">
        <v>438614.54640000005</v>
      </c>
      <c r="J19">
        <v>8997</v>
      </c>
      <c r="K19">
        <v>431856</v>
      </c>
      <c r="L19">
        <v>9986.67</v>
      </c>
      <c r="M19">
        <v>479360.16000000003</v>
      </c>
      <c r="N19">
        <v>8997</v>
      </c>
      <c r="O19">
        <v>431856</v>
      </c>
      <c r="P19">
        <v>9986.67</v>
      </c>
      <c r="Q19">
        <v>479360.16000000003</v>
      </c>
      <c r="S19" s="129">
        <f>IFERROR(VLOOKUP(CONCATENATE(Fix_Mapping[[#This Row],[KODE BARANG]],1),'Form Fix'!$A$6:$F$911,4,0),0)</f>
        <v>0</v>
      </c>
      <c r="T19" s="129">
        <f>IFERROR(VLOOKUP(CONCATENATE(Fix_Mapping[[#This Row],[KODE BARANG]],2),'Form Fix'!$A$6:$F$911,4,0),0)</f>
        <v>0</v>
      </c>
      <c r="U19" s="129">
        <f>IFERROR(VLOOKUP(CONCATENATE(Fix_Mapping[[#This Row],[KODE BARANG]],3),'Form Fix'!$A$6:$F$911,4,0),0)</f>
        <v>0</v>
      </c>
      <c r="V19" s="129">
        <f>IFERROR(VLOOKUP(CONCATENATE(Fix_Mapping[[#This Row],[KODE BARANG]],4),'Form Fix'!$A$6:$F$911,4,0),0)</f>
        <v>0</v>
      </c>
      <c r="W19" s="129">
        <f>IFERROR(VLOOKUP(CONCATENATE(Fix_Mapping[[#This Row],[KODE BARANG]],5),'Form Fix'!$A$6:$F$911,4,0),0)</f>
        <v>0</v>
      </c>
    </row>
    <row r="20" spans="1:23">
      <c r="A20" t="s">
        <v>2120</v>
      </c>
      <c r="B20" t="s">
        <v>2531</v>
      </c>
      <c r="C20">
        <v>48</v>
      </c>
      <c r="D20" t="s">
        <v>186</v>
      </c>
      <c r="E20" t="s">
        <v>2438</v>
      </c>
      <c r="F20">
        <v>16012.5</v>
      </c>
      <c r="G20">
        <v>768600</v>
      </c>
      <c r="H20">
        <v>17773.875</v>
      </c>
      <c r="I20">
        <v>853146.00000000012</v>
      </c>
      <c r="J20">
        <v>17500</v>
      </c>
      <c r="K20">
        <v>840000</v>
      </c>
      <c r="L20">
        <v>19425</v>
      </c>
      <c r="M20">
        <v>932400.00000000012</v>
      </c>
      <c r="N20">
        <v>17500</v>
      </c>
      <c r="O20">
        <v>840000</v>
      </c>
      <c r="P20">
        <v>19425</v>
      </c>
      <c r="Q20">
        <v>932400</v>
      </c>
      <c r="S20" s="129">
        <f>IFERROR(VLOOKUP(CONCATENATE(Fix_Mapping[[#This Row],[KODE BARANG]],1),'Form Fix'!$A$6:$F$911,4,0),0)</f>
        <v>0</v>
      </c>
      <c r="T20" s="129">
        <f>IFERROR(VLOOKUP(CONCATENATE(Fix_Mapping[[#This Row],[KODE BARANG]],2),'Form Fix'!$A$6:$F$911,4,0),0)</f>
        <v>0</v>
      </c>
      <c r="U20" s="129">
        <f>IFERROR(VLOOKUP(CONCATENATE(Fix_Mapping[[#This Row],[KODE BARANG]],3),'Form Fix'!$A$6:$F$911,4,0),0)</f>
        <v>0</v>
      </c>
      <c r="V20" s="129">
        <f>IFERROR(VLOOKUP(CONCATENATE(Fix_Mapping[[#This Row],[KODE BARANG]],4),'Form Fix'!$A$6:$F$911,4,0),0)</f>
        <v>0</v>
      </c>
      <c r="W20" s="129">
        <f>IFERROR(VLOOKUP(CONCATENATE(Fix_Mapping[[#This Row],[KODE BARANG]],5),'Form Fix'!$A$6:$F$911,4,0),0)</f>
        <v>0</v>
      </c>
    </row>
    <row r="21" spans="1:23">
      <c r="A21" t="s">
        <v>2496</v>
      </c>
      <c r="B21" t="s">
        <v>2532</v>
      </c>
      <c r="C21">
        <v>36</v>
      </c>
      <c r="D21" t="s">
        <v>186</v>
      </c>
      <c r="E21" t="s">
        <v>2438</v>
      </c>
      <c r="F21">
        <v>17593.696249999997</v>
      </c>
      <c r="G21">
        <v>633373.06499999994</v>
      </c>
      <c r="H21">
        <v>19529.0028375</v>
      </c>
      <c r="I21">
        <v>703044.10215000005</v>
      </c>
      <c r="J21">
        <v>19228.083333333332</v>
      </c>
      <c r="K21">
        <v>692211</v>
      </c>
      <c r="L21">
        <v>21343.172500000001</v>
      </c>
      <c r="M21">
        <v>768354.21000000008</v>
      </c>
      <c r="N21">
        <v>6409.3656000000001</v>
      </c>
      <c r="O21">
        <v>230737.16159999999</v>
      </c>
      <c r="P21">
        <v>7114.3958160000011</v>
      </c>
      <c r="Q21">
        <v>256118.24937600005</v>
      </c>
      <c r="S21" s="129">
        <f>IFERROR(VLOOKUP(CONCATENATE(Fix_Mapping[[#This Row],[KODE BARANG]],1),'Form Fix'!$A$6:$F$911,4,0),0)</f>
        <v>0</v>
      </c>
      <c r="T21" s="129">
        <f>IFERROR(VLOOKUP(CONCATENATE(Fix_Mapping[[#This Row],[KODE BARANG]],2),'Form Fix'!$A$6:$F$911,4,0),0)</f>
        <v>0</v>
      </c>
      <c r="U21" s="129">
        <f>IFERROR(VLOOKUP(CONCATENATE(Fix_Mapping[[#This Row],[KODE BARANG]],3),'Form Fix'!$A$6:$F$911,4,0),0)</f>
        <v>0</v>
      </c>
      <c r="V21" s="129">
        <f>IFERROR(VLOOKUP(CONCATENATE(Fix_Mapping[[#This Row],[KODE BARANG]],4),'Form Fix'!$A$6:$F$911,4,0),0)</f>
        <v>0</v>
      </c>
      <c r="W21" s="129">
        <f>IFERROR(VLOOKUP(CONCATENATE(Fix_Mapping[[#This Row],[KODE BARANG]],5),'Form Fix'!$A$6:$F$911,4,0),0)</f>
        <v>0</v>
      </c>
    </row>
    <row r="22" spans="1:23">
      <c r="A22" t="s">
        <v>2156</v>
      </c>
      <c r="B22" t="s">
        <v>2329</v>
      </c>
      <c r="C22">
        <v>48</v>
      </c>
      <c r="D22" t="s">
        <v>186</v>
      </c>
      <c r="E22" t="s">
        <v>2438</v>
      </c>
      <c r="F22">
        <v>16012.5</v>
      </c>
      <c r="G22">
        <v>768600</v>
      </c>
      <c r="H22">
        <v>17773.875</v>
      </c>
      <c r="I22">
        <v>853146.00000000012</v>
      </c>
      <c r="J22">
        <v>17500</v>
      </c>
      <c r="K22">
        <v>840000</v>
      </c>
      <c r="L22">
        <v>19425</v>
      </c>
      <c r="M22">
        <v>932400.00000000012</v>
      </c>
      <c r="N22">
        <v>17500</v>
      </c>
      <c r="O22">
        <v>840000</v>
      </c>
      <c r="P22">
        <v>19425</v>
      </c>
      <c r="Q22">
        <v>932400</v>
      </c>
      <c r="S22" s="129">
        <f>IFERROR(VLOOKUP(CONCATENATE(Fix_Mapping[[#This Row],[KODE BARANG]],1),'Form Fix'!$A$6:$F$911,4,0),0)</f>
        <v>0</v>
      </c>
      <c r="T22" s="129">
        <f>IFERROR(VLOOKUP(CONCATENATE(Fix_Mapping[[#This Row],[KODE BARANG]],2),'Form Fix'!$A$6:$F$911,4,0),0)</f>
        <v>0</v>
      </c>
      <c r="U22" s="129">
        <f>IFERROR(VLOOKUP(CONCATENATE(Fix_Mapping[[#This Row],[KODE BARANG]],3),'Form Fix'!$A$6:$F$911,4,0),0)</f>
        <v>0</v>
      </c>
      <c r="V22" s="129">
        <f>IFERROR(VLOOKUP(CONCATENATE(Fix_Mapping[[#This Row],[KODE BARANG]],4),'Form Fix'!$A$6:$F$911,4,0),0)</f>
        <v>0</v>
      </c>
      <c r="W22" s="129">
        <f>IFERROR(VLOOKUP(CONCATENATE(Fix_Mapping[[#This Row],[KODE BARANG]],5),'Form Fix'!$A$6:$F$911,4,0),0)</f>
        <v>0</v>
      </c>
    </row>
    <row r="23" spans="1:23">
      <c r="A23" t="s">
        <v>2498</v>
      </c>
      <c r="B23" t="s">
        <v>2533</v>
      </c>
      <c r="C23">
        <v>36</v>
      </c>
      <c r="D23" t="s">
        <v>186</v>
      </c>
      <c r="E23" t="s">
        <v>2438</v>
      </c>
      <c r="F23">
        <v>17593.696249999997</v>
      </c>
      <c r="G23">
        <v>633373.06499999994</v>
      </c>
      <c r="H23">
        <v>19529.0028375</v>
      </c>
      <c r="I23">
        <v>703044.10215000005</v>
      </c>
      <c r="J23">
        <v>19228.083333333332</v>
      </c>
      <c r="K23">
        <v>692211</v>
      </c>
      <c r="L23">
        <v>21343.172500000001</v>
      </c>
      <c r="M23">
        <v>768354.21000000008</v>
      </c>
      <c r="N23">
        <v>6409.3656000000001</v>
      </c>
      <c r="O23">
        <v>230737.16159999999</v>
      </c>
      <c r="P23">
        <v>7114.3958160000011</v>
      </c>
      <c r="Q23">
        <v>256118.24937600005</v>
      </c>
      <c r="S23" s="129">
        <f>IFERROR(VLOOKUP(CONCATENATE(Fix_Mapping[[#This Row],[KODE BARANG]],1),'Form Fix'!$A$6:$F$911,4,0),0)</f>
        <v>0</v>
      </c>
      <c r="T23" s="129">
        <f>IFERROR(VLOOKUP(CONCATENATE(Fix_Mapping[[#This Row],[KODE BARANG]],2),'Form Fix'!$A$6:$F$911,4,0),0)</f>
        <v>0</v>
      </c>
      <c r="U23" s="129">
        <f>IFERROR(VLOOKUP(CONCATENATE(Fix_Mapping[[#This Row],[KODE BARANG]],3),'Form Fix'!$A$6:$F$911,4,0),0)</f>
        <v>0</v>
      </c>
      <c r="V23" s="129">
        <f>IFERROR(VLOOKUP(CONCATENATE(Fix_Mapping[[#This Row],[KODE BARANG]],4),'Form Fix'!$A$6:$F$911,4,0),0)</f>
        <v>0</v>
      </c>
      <c r="W23" s="129">
        <f>IFERROR(VLOOKUP(CONCATENATE(Fix_Mapping[[#This Row],[KODE BARANG]],5),'Form Fix'!$A$6:$F$911,4,0),0)</f>
        <v>0</v>
      </c>
    </row>
    <row r="24" spans="1:23">
      <c r="A24" t="s">
        <v>2122</v>
      </c>
      <c r="B24" t="s">
        <v>2295</v>
      </c>
      <c r="C24">
        <v>48</v>
      </c>
      <c r="D24" t="s">
        <v>186</v>
      </c>
      <c r="E24" t="s">
        <v>2438</v>
      </c>
      <c r="F24">
        <v>8232.2549999999992</v>
      </c>
      <c r="G24">
        <v>395148.24</v>
      </c>
      <c r="H24">
        <v>9137.8030500000004</v>
      </c>
      <c r="I24">
        <v>438614.54640000005</v>
      </c>
      <c r="J24">
        <v>8997</v>
      </c>
      <c r="K24">
        <v>431856</v>
      </c>
      <c r="L24">
        <v>9986.67</v>
      </c>
      <c r="M24">
        <v>479360.16000000003</v>
      </c>
      <c r="N24">
        <v>8997</v>
      </c>
      <c r="O24">
        <v>431856</v>
      </c>
      <c r="P24">
        <v>9986.67</v>
      </c>
      <c r="Q24">
        <v>479360.16000000003</v>
      </c>
      <c r="S24" s="129">
        <f>IFERROR(VLOOKUP(CONCATENATE(Fix_Mapping[[#This Row],[KODE BARANG]],1),'Form Fix'!$A$6:$F$911,4,0),0)</f>
        <v>0</v>
      </c>
      <c r="T24" s="129">
        <f>IFERROR(VLOOKUP(CONCATENATE(Fix_Mapping[[#This Row],[KODE BARANG]],2),'Form Fix'!$A$6:$F$911,4,0),0)</f>
        <v>0</v>
      </c>
      <c r="U24" s="129">
        <f>IFERROR(VLOOKUP(CONCATENATE(Fix_Mapping[[#This Row],[KODE BARANG]],3),'Form Fix'!$A$6:$F$911,4,0),0)</f>
        <v>0</v>
      </c>
      <c r="V24" s="129">
        <f>IFERROR(VLOOKUP(CONCATENATE(Fix_Mapping[[#This Row],[KODE BARANG]],4),'Form Fix'!$A$6:$F$911,4,0),0)</f>
        <v>0</v>
      </c>
      <c r="W24" s="129">
        <f>IFERROR(VLOOKUP(CONCATENATE(Fix_Mapping[[#This Row],[KODE BARANG]],5),'Form Fix'!$A$6:$F$911,4,0),0)</f>
        <v>0</v>
      </c>
    </row>
    <row r="25" spans="1:23">
      <c r="A25" t="s">
        <v>2119</v>
      </c>
      <c r="B25" t="s">
        <v>2534</v>
      </c>
      <c r="C25">
        <v>48</v>
      </c>
      <c r="D25" t="s">
        <v>186</v>
      </c>
      <c r="E25" t="s">
        <v>2438</v>
      </c>
      <c r="F25">
        <v>16012.5</v>
      </c>
      <c r="G25">
        <v>768600</v>
      </c>
      <c r="H25">
        <v>17773.875</v>
      </c>
      <c r="I25">
        <v>853146.00000000012</v>
      </c>
      <c r="J25">
        <v>17500</v>
      </c>
      <c r="K25">
        <v>840000</v>
      </c>
      <c r="L25">
        <v>19425</v>
      </c>
      <c r="M25">
        <v>932400.00000000012</v>
      </c>
      <c r="N25">
        <v>17500</v>
      </c>
      <c r="O25">
        <v>840000</v>
      </c>
      <c r="P25">
        <v>19425</v>
      </c>
      <c r="Q25">
        <v>932400</v>
      </c>
      <c r="S25" s="129">
        <f>IFERROR(VLOOKUP(CONCATENATE(Fix_Mapping[[#This Row],[KODE BARANG]],1),'Form Fix'!$A$6:$F$911,4,0),0)</f>
        <v>0</v>
      </c>
      <c r="T25" s="129">
        <f>IFERROR(VLOOKUP(CONCATENATE(Fix_Mapping[[#This Row],[KODE BARANG]],2),'Form Fix'!$A$6:$F$911,4,0),0)</f>
        <v>0</v>
      </c>
      <c r="U25" s="129">
        <f>IFERROR(VLOOKUP(CONCATENATE(Fix_Mapping[[#This Row],[KODE BARANG]],3),'Form Fix'!$A$6:$F$911,4,0),0)</f>
        <v>0</v>
      </c>
      <c r="V25" s="129">
        <f>IFERROR(VLOOKUP(CONCATENATE(Fix_Mapping[[#This Row],[KODE BARANG]],4),'Form Fix'!$A$6:$F$911,4,0),0)</f>
        <v>0</v>
      </c>
      <c r="W25" s="129">
        <f>IFERROR(VLOOKUP(CONCATENATE(Fix_Mapping[[#This Row],[KODE BARANG]],5),'Form Fix'!$A$6:$F$911,4,0),0)</f>
        <v>0</v>
      </c>
    </row>
    <row r="26" spans="1:23">
      <c r="A26" t="s">
        <v>2497</v>
      </c>
      <c r="B26" t="s">
        <v>2535</v>
      </c>
      <c r="C26">
        <v>36</v>
      </c>
      <c r="D26" t="s">
        <v>186</v>
      </c>
      <c r="E26" t="s">
        <v>2438</v>
      </c>
      <c r="F26">
        <v>17593.696249999997</v>
      </c>
      <c r="G26">
        <v>633373.06499999994</v>
      </c>
      <c r="H26">
        <v>19529.0028375</v>
      </c>
      <c r="I26">
        <v>703044.10215000005</v>
      </c>
      <c r="J26">
        <v>19228.083333333332</v>
      </c>
      <c r="K26">
        <v>692211</v>
      </c>
      <c r="L26">
        <v>21343.172500000001</v>
      </c>
      <c r="M26">
        <v>768354.21000000008</v>
      </c>
      <c r="N26">
        <v>6409.3656000000001</v>
      </c>
      <c r="O26">
        <v>230737.16159999999</v>
      </c>
      <c r="P26">
        <v>7114.3958160000011</v>
      </c>
      <c r="Q26">
        <v>256118.24937600005</v>
      </c>
      <c r="S26" s="129">
        <f>IFERROR(VLOOKUP(CONCATENATE(Fix_Mapping[[#This Row],[KODE BARANG]],1),'Form Fix'!$A$6:$F$911,4,0),0)</f>
        <v>0</v>
      </c>
      <c r="T26" s="129">
        <f>IFERROR(VLOOKUP(CONCATENATE(Fix_Mapping[[#This Row],[KODE BARANG]],2),'Form Fix'!$A$6:$F$911,4,0),0)</f>
        <v>0</v>
      </c>
      <c r="U26" s="129">
        <f>IFERROR(VLOOKUP(CONCATENATE(Fix_Mapping[[#This Row],[KODE BARANG]],3),'Form Fix'!$A$6:$F$911,4,0),0)</f>
        <v>0</v>
      </c>
      <c r="V26" s="129">
        <f>IFERROR(VLOOKUP(CONCATENATE(Fix_Mapping[[#This Row],[KODE BARANG]],4),'Form Fix'!$A$6:$F$911,4,0),0)</f>
        <v>0</v>
      </c>
      <c r="W26" s="129">
        <f>IFERROR(VLOOKUP(CONCATENATE(Fix_Mapping[[#This Row],[KODE BARANG]],5),'Form Fix'!$A$6:$F$911,4,0),0)</f>
        <v>0</v>
      </c>
    </row>
    <row r="27" spans="1:23">
      <c r="A27" t="s">
        <v>2244</v>
      </c>
      <c r="B27" t="s">
        <v>2415</v>
      </c>
      <c r="C27">
        <v>48</v>
      </c>
      <c r="D27" t="s">
        <v>186</v>
      </c>
      <c r="E27" t="s">
        <v>2438</v>
      </c>
      <c r="F27">
        <v>8231.7021875000009</v>
      </c>
      <c r="G27">
        <v>395121.70500000007</v>
      </c>
      <c r="H27">
        <v>9137.1894281250025</v>
      </c>
      <c r="I27">
        <v>438585.09255000012</v>
      </c>
      <c r="J27">
        <v>8996.3958333333339</v>
      </c>
      <c r="K27">
        <v>431827</v>
      </c>
      <c r="L27">
        <v>9985.9993750000012</v>
      </c>
      <c r="M27">
        <v>479327.97000000003</v>
      </c>
      <c r="O27">
        <v>0</v>
      </c>
      <c r="P27">
        <v>0</v>
      </c>
      <c r="Q27">
        <v>0</v>
      </c>
      <c r="S27" s="129">
        <f>IFERROR(VLOOKUP(CONCATENATE(Fix_Mapping[[#This Row],[KODE BARANG]],1),'Form Fix'!$A$6:$F$911,4,0),0)</f>
        <v>0</v>
      </c>
      <c r="T27" s="129">
        <f>IFERROR(VLOOKUP(CONCATENATE(Fix_Mapping[[#This Row],[KODE BARANG]],2),'Form Fix'!$A$6:$F$911,4,0),0)</f>
        <v>0</v>
      </c>
      <c r="U27" s="129">
        <f>IFERROR(VLOOKUP(CONCATENATE(Fix_Mapping[[#This Row],[KODE BARANG]],3),'Form Fix'!$A$6:$F$911,4,0),0)</f>
        <v>0</v>
      </c>
      <c r="V27" s="129">
        <f>IFERROR(VLOOKUP(CONCATENATE(Fix_Mapping[[#This Row],[KODE BARANG]],4),'Form Fix'!$A$6:$F$911,4,0),0)</f>
        <v>0</v>
      </c>
      <c r="W27" s="129">
        <f>IFERROR(VLOOKUP(CONCATENATE(Fix_Mapping[[#This Row],[KODE BARANG]],5),'Form Fix'!$A$6:$F$911,4,0),0)</f>
        <v>0</v>
      </c>
    </row>
    <row r="28" spans="1:23">
      <c r="A28" t="s">
        <v>2118</v>
      </c>
      <c r="B28" t="s">
        <v>2536</v>
      </c>
      <c r="C28">
        <v>48</v>
      </c>
      <c r="D28" t="s">
        <v>186</v>
      </c>
      <c r="E28" t="s">
        <v>2438</v>
      </c>
      <c r="F28">
        <v>16012.5</v>
      </c>
      <c r="G28">
        <v>768600</v>
      </c>
      <c r="H28">
        <v>17773.875</v>
      </c>
      <c r="I28">
        <v>853146.00000000012</v>
      </c>
      <c r="J28">
        <v>17500</v>
      </c>
      <c r="K28">
        <v>840000</v>
      </c>
      <c r="L28">
        <v>19425</v>
      </c>
      <c r="M28">
        <v>932400.00000000012</v>
      </c>
      <c r="N28">
        <v>17500</v>
      </c>
      <c r="O28">
        <v>840000</v>
      </c>
      <c r="P28">
        <v>19425</v>
      </c>
      <c r="Q28">
        <v>932400</v>
      </c>
      <c r="S28" s="129">
        <f>IFERROR(VLOOKUP(CONCATENATE(Fix_Mapping[[#This Row],[KODE BARANG]],1),'Form Fix'!$A$6:$F$911,4,0),0)</f>
        <v>0</v>
      </c>
      <c r="T28" s="129">
        <f>IFERROR(VLOOKUP(CONCATENATE(Fix_Mapping[[#This Row],[KODE BARANG]],2),'Form Fix'!$A$6:$F$911,4,0),0)</f>
        <v>0</v>
      </c>
      <c r="U28" s="129">
        <f>IFERROR(VLOOKUP(CONCATENATE(Fix_Mapping[[#This Row],[KODE BARANG]],3),'Form Fix'!$A$6:$F$911,4,0),0)</f>
        <v>0</v>
      </c>
      <c r="V28" s="129">
        <f>IFERROR(VLOOKUP(CONCATENATE(Fix_Mapping[[#This Row],[KODE BARANG]],4),'Form Fix'!$A$6:$F$911,4,0),0)</f>
        <v>0</v>
      </c>
      <c r="W28" s="129">
        <f>IFERROR(VLOOKUP(CONCATENATE(Fix_Mapping[[#This Row],[KODE BARANG]],5),'Form Fix'!$A$6:$F$911,4,0),0)</f>
        <v>0</v>
      </c>
    </row>
    <row r="29" spans="1:23">
      <c r="A29" t="s">
        <v>2243</v>
      </c>
      <c r="B29" t="s">
        <v>2414</v>
      </c>
      <c r="C29">
        <v>48</v>
      </c>
      <c r="D29" t="s">
        <v>186</v>
      </c>
      <c r="E29" t="s">
        <v>2438</v>
      </c>
      <c r="F29">
        <v>8231.7021875000009</v>
      </c>
      <c r="G29">
        <v>395121.70500000007</v>
      </c>
      <c r="H29">
        <v>9137.1894281250025</v>
      </c>
      <c r="I29">
        <v>438585.09255000012</v>
      </c>
      <c r="J29">
        <v>8996.3958333333339</v>
      </c>
      <c r="K29">
        <v>431827</v>
      </c>
      <c r="L29">
        <v>9985.9993750000012</v>
      </c>
      <c r="M29">
        <v>479327.97000000003</v>
      </c>
      <c r="O29">
        <v>0</v>
      </c>
      <c r="P29">
        <v>0</v>
      </c>
      <c r="Q29">
        <v>0</v>
      </c>
      <c r="S29" s="129">
        <f>IFERROR(VLOOKUP(CONCATENATE(Fix_Mapping[[#This Row],[KODE BARANG]],1),'Form Fix'!$A$6:$F$911,4,0),0)</f>
        <v>0</v>
      </c>
      <c r="T29" s="129">
        <f>IFERROR(VLOOKUP(CONCATENATE(Fix_Mapping[[#This Row],[KODE BARANG]],2),'Form Fix'!$A$6:$F$911,4,0),0)</f>
        <v>0</v>
      </c>
      <c r="U29" s="129">
        <f>IFERROR(VLOOKUP(CONCATENATE(Fix_Mapping[[#This Row],[KODE BARANG]],3),'Form Fix'!$A$6:$F$911,4,0),0)</f>
        <v>0</v>
      </c>
      <c r="V29" s="129">
        <f>IFERROR(VLOOKUP(CONCATENATE(Fix_Mapping[[#This Row],[KODE BARANG]],4),'Form Fix'!$A$6:$F$911,4,0),0)</f>
        <v>0</v>
      </c>
      <c r="W29" s="129">
        <f>IFERROR(VLOOKUP(CONCATENATE(Fix_Mapping[[#This Row],[KODE BARANG]],5),'Form Fix'!$A$6:$F$911,4,0),0)</f>
        <v>0</v>
      </c>
    </row>
    <row r="30" spans="1:23">
      <c r="A30" t="s">
        <v>2155</v>
      </c>
      <c r="B30" t="s">
        <v>2328</v>
      </c>
      <c r="C30">
        <v>48</v>
      </c>
      <c r="D30" t="s">
        <v>186</v>
      </c>
      <c r="E30" t="s">
        <v>2438</v>
      </c>
      <c r="F30">
        <v>16012.5</v>
      </c>
      <c r="G30">
        <v>768600</v>
      </c>
      <c r="H30">
        <v>17773.875</v>
      </c>
      <c r="I30">
        <v>853146.00000000012</v>
      </c>
      <c r="J30">
        <v>17500</v>
      </c>
      <c r="K30">
        <v>840000</v>
      </c>
      <c r="L30">
        <v>19425</v>
      </c>
      <c r="M30">
        <v>932400.00000000012</v>
      </c>
      <c r="N30">
        <v>17500</v>
      </c>
      <c r="O30">
        <v>840000</v>
      </c>
      <c r="P30">
        <v>19425</v>
      </c>
      <c r="Q30">
        <v>932400</v>
      </c>
      <c r="S30" s="129">
        <f>IFERROR(VLOOKUP(CONCATENATE(Fix_Mapping[[#This Row],[KODE BARANG]],1),'Form Fix'!$A$6:$F$911,4,0),0)</f>
        <v>0</v>
      </c>
      <c r="T30" s="129">
        <f>IFERROR(VLOOKUP(CONCATENATE(Fix_Mapping[[#This Row],[KODE BARANG]],2),'Form Fix'!$A$6:$F$911,4,0),0)</f>
        <v>0</v>
      </c>
      <c r="U30" s="129">
        <f>IFERROR(VLOOKUP(CONCATENATE(Fix_Mapping[[#This Row],[KODE BARANG]],3),'Form Fix'!$A$6:$F$911,4,0),0)</f>
        <v>0</v>
      </c>
      <c r="V30" s="129">
        <f>IFERROR(VLOOKUP(CONCATENATE(Fix_Mapping[[#This Row],[KODE BARANG]],4),'Form Fix'!$A$6:$F$911,4,0),0)</f>
        <v>0</v>
      </c>
      <c r="W30" s="129">
        <f>IFERROR(VLOOKUP(CONCATENATE(Fix_Mapping[[#This Row],[KODE BARANG]],5),'Form Fix'!$A$6:$F$911,4,0),0)</f>
        <v>0</v>
      </c>
    </row>
    <row r="31" spans="1:23">
      <c r="A31" t="s">
        <v>2499</v>
      </c>
      <c r="B31" t="s">
        <v>2537</v>
      </c>
      <c r="C31">
        <v>36</v>
      </c>
      <c r="D31" t="s">
        <v>186</v>
      </c>
      <c r="E31" t="s">
        <v>2438</v>
      </c>
      <c r="F31">
        <v>17593.696249999997</v>
      </c>
      <c r="G31">
        <v>633373.06499999994</v>
      </c>
      <c r="H31">
        <v>19529.0028375</v>
      </c>
      <c r="I31">
        <v>703044.10215000005</v>
      </c>
      <c r="J31">
        <v>19228.083333333332</v>
      </c>
      <c r="K31">
        <v>692211</v>
      </c>
      <c r="L31">
        <v>21343.172500000001</v>
      </c>
      <c r="M31">
        <v>768354.21000000008</v>
      </c>
      <c r="N31">
        <v>17500</v>
      </c>
      <c r="O31">
        <v>630000</v>
      </c>
      <c r="P31">
        <v>19425</v>
      </c>
      <c r="Q31">
        <v>699300</v>
      </c>
      <c r="S31" s="129">
        <f>IFERROR(VLOOKUP(CONCATENATE(Fix_Mapping[[#This Row],[KODE BARANG]],1),'Form Fix'!$A$6:$F$911,4,0),0)</f>
        <v>0</v>
      </c>
      <c r="T31" s="129">
        <f>IFERROR(VLOOKUP(CONCATENATE(Fix_Mapping[[#This Row],[KODE BARANG]],2),'Form Fix'!$A$6:$F$911,4,0),0)</f>
        <v>0</v>
      </c>
      <c r="U31" s="129">
        <f>IFERROR(VLOOKUP(CONCATENATE(Fix_Mapping[[#This Row],[KODE BARANG]],3),'Form Fix'!$A$6:$F$911,4,0),0)</f>
        <v>0</v>
      </c>
      <c r="V31" s="129">
        <f>IFERROR(VLOOKUP(CONCATENATE(Fix_Mapping[[#This Row],[KODE BARANG]],4),'Form Fix'!$A$6:$F$911,4,0),0)</f>
        <v>0</v>
      </c>
      <c r="W31" s="129">
        <f>IFERROR(VLOOKUP(CONCATENATE(Fix_Mapping[[#This Row],[KODE BARANG]],5),'Form Fix'!$A$6:$F$911,4,0),0)</f>
        <v>0</v>
      </c>
    </row>
    <row r="32" spans="1:23">
      <c r="A32" t="s">
        <v>2500</v>
      </c>
      <c r="B32" t="s">
        <v>2537</v>
      </c>
      <c r="C32">
        <v>36</v>
      </c>
      <c r="D32" t="s">
        <v>186</v>
      </c>
      <c r="E32" t="s">
        <v>2438</v>
      </c>
      <c r="F32">
        <v>17593.696249999997</v>
      </c>
      <c r="G32">
        <v>633373.06499999994</v>
      </c>
      <c r="H32">
        <v>19529.0028375</v>
      </c>
      <c r="I32">
        <v>703044.10215000005</v>
      </c>
      <c r="J32">
        <v>19228.083333333332</v>
      </c>
      <c r="K32">
        <v>692211</v>
      </c>
      <c r="L32">
        <v>21343.172500000001</v>
      </c>
      <c r="M32">
        <v>768354.21000000008</v>
      </c>
      <c r="N32">
        <v>6409.3656000000001</v>
      </c>
      <c r="O32">
        <v>230737.16159999999</v>
      </c>
      <c r="P32">
        <v>7114.3958160000011</v>
      </c>
      <c r="Q32">
        <v>256118.24937600005</v>
      </c>
      <c r="S32" s="129">
        <f>IFERROR(VLOOKUP(CONCATENATE(Fix_Mapping[[#This Row],[KODE BARANG]],1),'Form Fix'!$A$6:$F$911,4,0),0)</f>
        <v>0</v>
      </c>
      <c r="T32" s="129">
        <f>IFERROR(VLOOKUP(CONCATENATE(Fix_Mapping[[#This Row],[KODE BARANG]],2),'Form Fix'!$A$6:$F$911,4,0),0)</f>
        <v>0</v>
      </c>
      <c r="U32" s="129">
        <f>IFERROR(VLOOKUP(CONCATENATE(Fix_Mapping[[#This Row],[KODE BARANG]],3),'Form Fix'!$A$6:$F$911,4,0),0)</f>
        <v>0</v>
      </c>
      <c r="V32" s="129">
        <f>IFERROR(VLOOKUP(CONCATENATE(Fix_Mapping[[#This Row],[KODE BARANG]],4),'Form Fix'!$A$6:$F$911,4,0),0)</f>
        <v>0</v>
      </c>
      <c r="W32" s="129">
        <f>IFERROR(VLOOKUP(CONCATENATE(Fix_Mapping[[#This Row],[KODE BARANG]],5),'Form Fix'!$A$6:$F$911,4,0),0)</f>
        <v>0</v>
      </c>
    </row>
    <row r="33" spans="1:23">
      <c r="A33" t="s">
        <v>2116</v>
      </c>
      <c r="B33" t="s">
        <v>2293</v>
      </c>
      <c r="C33">
        <v>144</v>
      </c>
      <c r="D33" t="s">
        <v>186</v>
      </c>
      <c r="E33" t="s">
        <v>2438</v>
      </c>
      <c r="F33">
        <v>5864.5695240000005</v>
      </c>
      <c r="G33">
        <v>844498.01145600004</v>
      </c>
      <c r="H33">
        <v>6509.6721716400007</v>
      </c>
      <c r="I33">
        <v>937392.79271616007</v>
      </c>
      <c r="J33">
        <v>6409.3656000000001</v>
      </c>
      <c r="K33">
        <v>922948.64639999997</v>
      </c>
      <c r="L33">
        <v>7114.3958160000011</v>
      </c>
      <c r="M33">
        <v>1024472.9975040001</v>
      </c>
      <c r="N33">
        <v>6409.3656000000001</v>
      </c>
      <c r="O33">
        <v>922948.64639999997</v>
      </c>
      <c r="P33">
        <v>7114.3958160000011</v>
      </c>
      <c r="Q33">
        <v>1024472.9975040002</v>
      </c>
      <c r="S33" s="129">
        <f>IFERROR(VLOOKUP(CONCATENATE(Fix_Mapping[[#This Row],[KODE BARANG]],1),'Form Fix'!$A$6:$F$911,4,0),0)</f>
        <v>0</v>
      </c>
      <c r="T33" s="129">
        <f>IFERROR(VLOOKUP(CONCATENATE(Fix_Mapping[[#This Row],[KODE BARANG]],2),'Form Fix'!$A$6:$F$911,4,0),0)</f>
        <v>0</v>
      </c>
      <c r="U33" s="129">
        <f>IFERROR(VLOOKUP(CONCATENATE(Fix_Mapping[[#This Row],[KODE BARANG]],3),'Form Fix'!$A$6:$F$911,4,0),0)</f>
        <v>0</v>
      </c>
      <c r="V33" s="129">
        <f>IFERROR(VLOOKUP(CONCATENATE(Fix_Mapping[[#This Row],[KODE BARANG]],4),'Form Fix'!$A$6:$F$911,4,0),0)</f>
        <v>0</v>
      </c>
      <c r="W33" s="129">
        <f>IFERROR(VLOOKUP(CONCATENATE(Fix_Mapping[[#This Row],[KODE BARANG]],5),'Form Fix'!$A$6:$F$911,4,0),0)</f>
        <v>0</v>
      </c>
    </row>
    <row r="34" spans="1:23">
      <c r="A34" t="s">
        <v>2501</v>
      </c>
      <c r="B34" t="s">
        <v>2538</v>
      </c>
      <c r="C34">
        <v>36</v>
      </c>
      <c r="D34" t="s">
        <v>186</v>
      </c>
      <c r="E34" t="s">
        <v>2438</v>
      </c>
      <c r="F34">
        <v>17593.696249999997</v>
      </c>
      <c r="G34">
        <v>633373.06499999994</v>
      </c>
      <c r="H34">
        <v>19529.0028375</v>
      </c>
      <c r="I34">
        <v>703044.10215000005</v>
      </c>
      <c r="J34">
        <v>19228.083333333332</v>
      </c>
      <c r="K34">
        <v>692211</v>
      </c>
      <c r="L34">
        <v>21343.172500000001</v>
      </c>
      <c r="M34">
        <v>768354.21000000008</v>
      </c>
      <c r="N34">
        <v>6409.3656000000001</v>
      </c>
      <c r="O34">
        <v>230737.16159999999</v>
      </c>
      <c r="P34">
        <v>7114.3958160000011</v>
      </c>
      <c r="Q34">
        <v>256118.24937600005</v>
      </c>
      <c r="S34" s="129">
        <f>IFERROR(VLOOKUP(CONCATENATE(Fix_Mapping[[#This Row],[KODE BARANG]],1),'Form Fix'!$A$6:$F$911,4,0),0)</f>
        <v>0</v>
      </c>
      <c r="T34" s="129">
        <f>IFERROR(VLOOKUP(CONCATENATE(Fix_Mapping[[#This Row],[KODE BARANG]],2),'Form Fix'!$A$6:$F$911,4,0),0)</f>
        <v>0</v>
      </c>
      <c r="U34" s="129">
        <f>IFERROR(VLOOKUP(CONCATENATE(Fix_Mapping[[#This Row],[KODE BARANG]],3),'Form Fix'!$A$6:$F$911,4,0),0)</f>
        <v>0</v>
      </c>
      <c r="V34" s="129">
        <f>IFERROR(VLOOKUP(CONCATENATE(Fix_Mapping[[#This Row],[KODE BARANG]],4),'Form Fix'!$A$6:$F$911,4,0),0)</f>
        <v>0</v>
      </c>
      <c r="W34" s="129">
        <f>IFERROR(VLOOKUP(CONCATENATE(Fix_Mapping[[#This Row],[KODE BARANG]],5),'Form Fix'!$A$6:$F$911,4,0),0)</f>
        <v>0</v>
      </c>
    </row>
    <row r="35" spans="1:23">
      <c r="A35" t="s">
        <v>2115</v>
      </c>
      <c r="B35" t="s">
        <v>2292</v>
      </c>
      <c r="C35">
        <v>144</v>
      </c>
      <c r="D35" t="s">
        <v>186</v>
      </c>
      <c r="E35" t="s">
        <v>2438</v>
      </c>
      <c r="F35">
        <v>5864.5695240000005</v>
      </c>
      <c r="G35">
        <v>844498.01145600004</v>
      </c>
      <c r="H35">
        <v>6509.6721716400007</v>
      </c>
      <c r="I35">
        <v>937392.79271616007</v>
      </c>
      <c r="J35">
        <v>6409.3656000000001</v>
      </c>
      <c r="K35">
        <v>922948.64639999997</v>
      </c>
      <c r="L35">
        <v>7114.3958160000011</v>
      </c>
      <c r="M35">
        <v>1024472.9975040001</v>
      </c>
      <c r="N35">
        <v>6409.3656000000001</v>
      </c>
      <c r="O35">
        <v>922948.64639999997</v>
      </c>
      <c r="P35">
        <v>7114.3958160000011</v>
      </c>
      <c r="Q35">
        <v>1024472.9975040002</v>
      </c>
      <c r="S35" s="129">
        <f>IFERROR(VLOOKUP(CONCATENATE(Fix_Mapping[[#This Row],[KODE BARANG]],1),'Form Fix'!$A$6:$F$911,4,0),0)</f>
        <v>0</v>
      </c>
      <c r="T35" s="129">
        <f>IFERROR(VLOOKUP(CONCATENATE(Fix_Mapping[[#This Row],[KODE BARANG]],2),'Form Fix'!$A$6:$F$911,4,0),0)</f>
        <v>0</v>
      </c>
      <c r="U35" s="129">
        <f>IFERROR(VLOOKUP(CONCATENATE(Fix_Mapping[[#This Row],[KODE BARANG]],3),'Form Fix'!$A$6:$F$911,4,0),0)</f>
        <v>0</v>
      </c>
      <c r="V35" s="129">
        <f>IFERROR(VLOOKUP(CONCATENATE(Fix_Mapping[[#This Row],[KODE BARANG]],4),'Form Fix'!$A$6:$F$911,4,0),0)</f>
        <v>0</v>
      </c>
      <c r="W35" s="129">
        <f>IFERROR(VLOOKUP(CONCATENATE(Fix_Mapping[[#This Row],[KODE BARANG]],5),'Form Fix'!$A$6:$F$911,4,0),0)</f>
        <v>0</v>
      </c>
    </row>
    <row r="36" spans="1:23">
      <c r="A36" t="s">
        <v>2114</v>
      </c>
      <c r="B36" t="s">
        <v>2291</v>
      </c>
      <c r="C36">
        <v>144</v>
      </c>
      <c r="D36" t="s">
        <v>186</v>
      </c>
      <c r="E36" t="s">
        <v>2438</v>
      </c>
      <c r="F36">
        <v>5864.5695240000005</v>
      </c>
      <c r="G36">
        <v>844498.01145600004</v>
      </c>
      <c r="H36">
        <v>6509.6721716400007</v>
      </c>
      <c r="I36">
        <v>937392.79271616007</v>
      </c>
      <c r="J36">
        <v>6409.3656000000001</v>
      </c>
      <c r="K36">
        <v>922948.64639999997</v>
      </c>
      <c r="L36">
        <v>7114.3958160000011</v>
      </c>
      <c r="M36">
        <v>1024472.9975040001</v>
      </c>
      <c r="N36">
        <v>6409.3656000000001</v>
      </c>
      <c r="O36">
        <v>922948.64639999997</v>
      </c>
      <c r="P36">
        <v>7114.3958160000011</v>
      </c>
      <c r="Q36">
        <v>1024472.9975040002</v>
      </c>
      <c r="S36" s="129">
        <f>IFERROR(VLOOKUP(CONCATENATE(Fix_Mapping[[#This Row],[KODE BARANG]],1),'Form Fix'!$A$6:$F$911,4,0),0)</f>
        <v>0</v>
      </c>
      <c r="T36" s="129">
        <f>IFERROR(VLOOKUP(CONCATENATE(Fix_Mapping[[#This Row],[KODE BARANG]],2),'Form Fix'!$A$6:$F$911,4,0),0)</f>
        <v>0</v>
      </c>
      <c r="U36" s="129">
        <f>IFERROR(VLOOKUP(CONCATENATE(Fix_Mapping[[#This Row],[KODE BARANG]],3),'Form Fix'!$A$6:$F$911,4,0),0)</f>
        <v>0</v>
      </c>
      <c r="V36" s="129">
        <f>IFERROR(VLOOKUP(CONCATENATE(Fix_Mapping[[#This Row],[KODE BARANG]],4),'Form Fix'!$A$6:$F$911,4,0),0)</f>
        <v>0</v>
      </c>
      <c r="W36" s="129">
        <f>IFERROR(VLOOKUP(CONCATENATE(Fix_Mapping[[#This Row],[KODE BARANG]],5),'Form Fix'!$A$6:$F$911,4,0),0)</f>
        <v>0</v>
      </c>
    </row>
    <row r="37" spans="1:23">
      <c r="A37" t="s">
        <v>2113</v>
      </c>
      <c r="B37" t="s">
        <v>2290</v>
      </c>
      <c r="C37">
        <v>144</v>
      </c>
      <c r="D37" t="s">
        <v>186</v>
      </c>
      <c r="E37" t="s">
        <v>2438</v>
      </c>
      <c r="F37">
        <v>5864.5695240000005</v>
      </c>
      <c r="G37">
        <v>844498.01145600004</v>
      </c>
      <c r="H37">
        <v>6509.6721716400007</v>
      </c>
      <c r="I37">
        <v>937392.79271616007</v>
      </c>
      <c r="J37">
        <v>6409.3656000000001</v>
      </c>
      <c r="K37">
        <v>922948.64639999997</v>
      </c>
      <c r="L37">
        <v>7114.3958160000011</v>
      </c>
      <c r="M37">
        <v>1024472.9975040001</v>
      </c>
      <c r="N37">
        <v>6409.3656000000001</v>
      </c>
      <c r="O37">
        <v>922948.64639999997</v>
      </c>
      <c r="P37">
        <v>7114.3958160000011</v>
      </c>
      <c r="Q37">
        <v>1024472.9975040002</v>
      </c>
      <c r="S37" s="129">
        <f>IFERROR(VLOOKUP(CONCATENATE(Fix_Mapping[[#This Row],[KODE BARANG]],1),'Form Fix'!$A$6:$F$911,4,0),0)</f>
        <v>0</v>
      </c>
      <c r="T37" s="129">
        <f>IFERROR(VLOOKUP(CONCATENATE(Fix_Mapping[[#This Row],[KODE BARANG]],2),'Form Fix'!$A$6:$F$911,4,0),0)</f>
        <v>0</v>
      </c>
      <c r="U37" s="129">
        <f>IFERROR(VLOOKUP(CONCATENATE(Fix_Mapping[[#This Row],[KODE BARANG]],3),'Form Fix'!$A$6:$F$911,4,0),0)</f>
        <v>0</v>
      </c>
      <c r="V37" s="129">
        <f>IFERROR(VLOOKUP(CONCATENATE(Fix_Mapping[[#This Row],[KODE BARANG]],4),'Form Fix'!$A$6:$F$911,4,0),0)</f>
        <v>0</v>
      </c>
      <c r="W37" s="129">
        <f>IFERROR(VLOOKUP(CONCATENATE(Fix_Mapping[[#This Row],[KODE BARANG]],5),'Form Fix'!$A$6:$F$911,4,0),0)</f>
        <v>0</v>
      </c>
    </row>
    <row r="38" spans="1:23">
      <c r="A38" t="s">
        <v>2502</v>
      </c>
      <c r="B38" t="s">
        <v>2539</v>
      </c>
      <c r="C38">
        <v>36</v>
      </c>
      <c r="D38" t="s">
        <v>186</v>
      </c>
      <c r="E38" t="s">
        <v>2438</v>
      </c>
      <c r="F38">
        <v>17593.696249999997</v>
      </c>
      <c r="G38">
        <v>633373.06499999994</v>
      </c>
      <c r="H38">
        <v>19529.0028375</v>
      </c>
      <c r="I38">
        <v>703044.10215000005</v>
      </c>
      <c r="J38">
        <v>19228.083333333332</v>
      </c>
      <c r="K38">
        <v>692211</v>
      </c>
      <c r="L38">
        <v>21343.172500000001</v>
      </c>
      <c r="M38">
        <v>768354.21000000008</v>
      </c>
      <c r="N38">
        <v>6409.3656000000001</v>
      </c>
      <c r="O38">
        <v>230737.16159999999</v>
      </c>
      <c r="P38">
        <v>7114.3958160000011</v>
      </c>
      <c r="Q38">
        <v>256118.24937600005</v>
      </c>
      <c r="S38" s="129">
        <f>IFERROR(VLOOKUP(CONCATENATE(Fix_Mapping[[#This Row],[KODE BARANG]],1),'Form Fix'!$A$6:$F$911,4,0),0)</f>
        <v>0</v>
      </c>
      <c r="T38" s="129">
        <f>IFERROR(VLOOKUP(CONCATENATE(Fix_Mapping[[#This Row],[KODE BARANG]],2),'Form Fix'!$A$6:$F$911,4,0),0)</f>
        <v>0</v>
      </c>
      <c r="U38" s="129">
        <f>IFERROR(VLOOKUP(CONCATENATE(Fix_Mapping[[#This Row],[KODE BARANG]],3),'Form Fix'!$A$6:$F$911,4,0),0)</f>
        <v>0</v>
      </c>
      <c r="V38" s="129">
        <f>IFERROR(VLOOKUP(CONCATENATE(Fix_Mapping[[#This Row],[KODE BARANG]],4),'Form Fix'!$A$6:$F$911,4,0),0)</f>
        <v>0</v>
      </c>
      <c r="W38" s="129">
        <f>IFERROR(VLOOKUP(CONCATENATE(Fix_Mapping[[#This Row],[KODE BARANG]],5),'Form Fix'!$A$6:$F$911,4,0),0)</f>
        <v>0</v>
      </c>
    </row>
    <row r="39" spans="1:23">
      <c r="A39" t="s">
        <v>2112</v>
      </c>
      <c r="B39" t="s">
        <v>2289</v>
      </c>
      <c r="C39">
        <v>144</v>
      </c>
      <c r="D39" t="s">
        <v>186</v>
      </c>
      <c r="E39" t="s">
        <v>2438</v>
      </c>
      <c r="F39">
        <v>5864.5695240000005</v>
      </c>
      <c r="G39">
        <v>844498.01145600004</v>
      </c>
      <c r="H39">
        <v>6509.6721716400007</v>
      </c>
      <c r="I39">
        <v>937392.79271616007</v>
      </c>
      <c r="J39">
        <v>6409.3656000000001</v>
      </c>
      <c r="K39">
        <v>922948.64639999997</v>
      </c>
      <c r="L39">
        <v>7114.3958160000011</v>
      </c>
      <c r="M39">
        <v>1024472.9975040001</v>
      </c>
      <c r="N39">
        <v>6409.3656000000001</v>
      </c>
      <c r="O39">
        <v>922948.64639999997</v>
      </c>
      <c r="P39">
        <v>7114.3958160000011</v>
      </c>
      <c r="Q39">
        <v>1024472.9975040002</v>
      </c>
      <c r="S39" s="129">
        <f>IFERROR(VLOOKUP(CONCATENATE(Fix_Mapping[[#This Row],[KODE BARANG]],1),'Form Fix'!$A$6:$F$911,4,0),0)</f>
        <v>0</v>
      </c>
      <c r="T39" s="129">
        <f>IFERROR(VLOOKUP(CONCATENATE(Fix_Mapping[[#This Row],[KODE BARANG]],2),'Form Fix'!$A$6:$F$911,4,0),0)</f>
        <v>0</v>
      </c>
      <c r="U39" s="129">
        <f>IFERROR(VLOOKUP(CONCATENATE(Fix_Mapping[[#This Row],[KODE BARANG]],3),'Form Fix'!$A$6:$F$911,4,0),0)</f>
        <v>0</v>
      </c>
      <c r="V39" s="129">
        <f>IFERROR(VLOOKUP(CONCATENATE(Fix_Mapping[[#This Row],[KODE BARANG]],4),'Form Fix'!$A$6:$F$911,4,0),0)</f>
        <v>0</v>
      </c>
      <c r="W39" s="129">
        <f>IFERROR(VLOOKUP(CONCATENATE(Fix_Mapping[[#This Row],[KODE BARANG]],5),'Form Fix'!$A$6:$F$911,4,0),0)</f>
        <v>0</v>
      </c>
    </row>
    <row r="40" spans="1:23">
      <c r="A40" t="s">
        <v>2503</v>
      </c>
      <c r="B40" t="s">
        <v>2540</v>
      </c>
      <c r="C40">
        <v>36</v>
      </c>
      <c r="D40" t="s">
        <v>186</v>
      </c>
      <c r="E40" t="s">
        <v>2438</v>
      </c>
      <c r="F40">
        <v>17593.696249999997</v>
      </c>
      <c r="G40">
        <v>633373.06499999994</v>
      </c>
      <c r="H40">
        <v>19529.0028375</v>
      </c>
      <c r="I40">
        <v>703044.10215000005</v>
      </c>
      <c r="J40">
        <v>19228.083333333332</v>
      </c>
      <c r="K40">
        <v>692211</v>
      </c>
      <c r="L40">
        <v>21343.172500000001</v>
      </c>
      <c r="M40">
        <v>768354.21000000008</v>
      </c>
      <c r="N40">
        <v>6409.3656000000001</v>
      </c>
      <c r="O40">
        <v>230737.16159999999</v>
      </c>
      <c r="P40">
        <v>7114.3958160000011</v>
      </c>
      <c r="Q40">
        <v>256118.24937600005</v>
      </c>
      <c r="S40" s="129">
        <f>IFERROR(VLOOKUP(CONCATENATE(Fix_Mapping[[#This Row],[KODE BARANG]],1),'Form Fix'!$A$6:$F$911,4,0),0)</f>
        <v>0</v>
      </c>
      <c r="T40" s="129">
        <f>IFERROR(VLOOKUP(CONCATENATE(Fix_Mapping[[#This Row],[KODE BARANG]],2),'Form Fix'!$A$6:$F$911,4,0),0)</f>
        <v>0</v>
      </c>
      <c r="U40" s="129">
        <f>IFERROR(VLOOKUP(CONCATENATE(Fix_Mapping[[#This Row],[KODE BARANG]],3),'Form Fix'!$A$6:$F$911,4,0),0)</f>
        <v>0</v>
      </c>
      <c r="V40" s="129">
        <f>IFERROR(VLOOKUP(CONCATENATE(Fix_Mapping[[#This Row],[KODE BARANG]],4),'Form Fix'!$A$6:$F$911,4,0),0)</f>
        <v>0</v>
      </c>
      <c r="W40" s="129">
        <f>IFERROR(VLOOKUP(CONCATENATE(Fix_Mapping[[#This Row],[KODE BARANG]],5),'Form Fix'!$A$6:$F$911,4,0),0)</f>
        <v>0</v>
      </c>
    </row>
    <row r="41" spans="1:23">
      <c r="A41" t="s">
        <v>2111</v>
      </c>
      <c r="B41" t="s">
        <v>2288</v>
      </c>
      <c r="C41">
        <v>144</v>
      </c>
      <c r="D41" t="s">
        <v>186</v>
      </c>
      <c r="E41" t="s">
        <v>2438</v>
      </c>
      <c r="F41">
        <v>5864.5695240000005</v>
      </c>
      <c r="G41">
        <v>844498.01145600004</v>
      </c>
      <c r="H41">
        <v>6509.6721716400007</v>
      </c>
      <c r="I41">
        <v>937392.79271616007</v>
      </c>
      <c r="J41">
        <v>6409.3656000000001</v>
      </c>
      <c r="K41">
        <v>922948.64639999997</v>
      </c>
      <c r="L41">
        <v>7114.3958160000011</v>
      </c>
      <c r="M41">
        <v>1024472.9975040001</v>
      </c>
      <c r="N41">
        <v>6409.3656000000001</v>
      </c>
      <c r="O41">
        <v>922948.64639999997</v>
      </c>
      <c r="P41">
        <v>7114.3958160000011</v>
      </c>
      <c r="Q41">
        <v>1024472.9975040002</v>
      </c>
      <c r="S41" s="129">
        <f>IFERROR(VLOOKUP(CONCATENATE(Fix_Mapping[[#This Row],[KODE BARANG]],1),'Form Fix'!$A$6:$F$911,4,0),0)</f>
        <v>0</v>
      </c>
      <c r="T41" s="129">
        <f>IFERROR(VLOOKUP(CONCATENATE(Fix_Mapping[[#This Row],[KODE BARANG]],2),'Form Fix'!$A$6:$F$911,4,0),0)</f>
        <v>0</v>
      </c>
      <c r="U41" s="129">
        <f>IFERROR(VLOOKUP(CONCATENATE(Fix_Mapping[[#This Row],[KODE BARANG]],3),'Form Fix'!$A$6:$F$911,4,0),0)</f>
        <v>0</v>
      </c>
      <c r="V41" s="129">
        <f>IFERROR(VLOOKUP(CONCATENATE(Fix_Mapping[[#This Row],[KODE BARANG]],4),'Form Fix'!$A$6:$F$911,4,0),0)</f>
        <v>0</v>
      </c>
      <c r="W41" s="129">
        <f>IFERROR(VLOOKUP(CONCATENATE(Fix_Mapping[[#This Row],[KODE BARANG]],5),'Form Fix'!$A$6:$F$911,4,0),0)</f>
        <v>0</v>
      </c>
    </row>
    <row r="42" spans="1:23">
      <c r="A42" t="s">
        <v>2117</v>
      </c>
      <c r="B42" t="s">
        <v>2541</v>
      </c>
      <c r="C42">
        <v>144</v>
      </c>
      <c r="D42" t="s">
        <v>186</v>
      </c>
      <c r="E42" t="s">
        <v>2438</v>
      </c>
      <c r="F42">
        <v>5864.5735500000001</v>
      </c>
      <c r="G42">
        <v>844498.59120000002</v>
      </c>
      <c r="H42">
        <v>6509.6766405000008</v>
      </c>
      <c r="I42">
        <v>937393.43623200012</v>
      </c>
      <c r="J42">
        <v>6409.37</v>
      </c>
      <c r="K42">
        <v>922949.28</v>
      </c>
      <c r="L42">
        <v>7114.4007000000001</v>
      </c>
      <c r="M42">
        <v>1024473.7008000001</v>
      </c>
      <c r="O42">
        <v>0</v>
      </c>
      <c r="P42">
        <v>0</v>
      </c>
      <c r="Q42">
        <v>0</v>
      </c>
      <c r="S42" s="129">
        <f>IFERROR(VLOOKUP(CONCATENATE(Fix_Mapping[[#This Row],[KODE BARANG]],1),'Form Fix'!$A$6:$F$911,4,0),0)</f>
        <v>0</v>
      </c>
      <c r="T42" s="129">
        <f>IFERROR(VLOOKUP(CONCATENATE(Fix_Mapping[[#This Row],[KODE BARANG]],2),'Form Fix'!$A$6:$F$911,4,0),0)</f>
        <v>0</v>
      </c>
      <c r="U42" s="129">
        <f>IFERROR(VLOOKUP(CONCATENATE(Fix_Mapping[[#This Row],[KODE BARANG]],3),'Form Fix'!$A$6:$F$911,4,0),0)</f>
        <v>0</v>
      </c>
      <c r="V42" s="129">
        <f>IFERROR(VLOOKUP(CONCATENATE(Fix_Mapping[[#This Row],[KODE BARANG]],4),'Form Fix'!$A$6:$F$911,4,0),0)</f>
        <v>0</v>
      </c>
      <c r="W42" s="129">
        <f>IFERROR(VLOOKUP(CONCATENATE(Fix_Mapping[[#This Row],[KODE BARANG]],5),'Form Fix'!$A$6:$F$911,4,0),0)</f>
        <v>0</v>
      </c>
    </row>
    <row r="43" spans="1:23">
      <c r="A43" t="s">
        <v>2110</v>
      </c>
      <c r="B43" t="s">
        <v>2287</v>
      </c>
      <c r="C43">
        <v>144</v>
      </c>
      <c r="D43" t="s">
        <v>186</v>
      </c>
      <c r="E43" t="s">
        <v>2438</v>
      </c>
      <c r="F43">
        <v>5864.5695240000005</v>
      </c>
      <c r="G43">
        <v>844498.01145600004</v>
      </c>
      <c r="H43">
        <v>6509.6721716400007</v>
      </c>
      <c r="I43">
        <v>937392.79271616007</v>
      </c>
      <c r="J43">
        <v>6409.3656000000001</v>
      </c>
      <c r="K43">
        <v>922948.64639999997</v>
      </c>
      <c r="L43">
        <v>7114.3958160000011</v>
      </c>
      <c r="M43">
        <v>1024472.9975040001</v>
      </c>
      <c r="N43">
        <v>6409.3656000000001</v>
      </c>
      <c r="O43">
        <v>922948.64639999997</v>
      </c>
      <c r="P43">
        <v>7114.3958160000011</v>
      </c>
      <c r="Q43">
        <v>1024472.9975040002</v>
      </c>
      <c r="S43" s="129">
        <f>IFERROR(VLOOKUP(CONCATENATE(Fix_Mapping[[#This Row],[KODE BARANG]],1),'Form Fix'!$A$6:$F$911,4,0),0)</f>
        <v>0</v>
      </c>
      <c r="T43" s="129">
        <f>IFERROR(VLOOKUP(CONCATENATE(Fix_Mapping[[#This Row],[KODE BARANG]],2),'Form Fix'!$A$6:$F$911,4,0),0)</f>
        <v>0</v>
      </c>
      <c r="U43" s="129">
        <f>IFERROR(VLOOKUP(CONCATENATE(Fix_Mapping[[#This Row],[KODE BARANG]],3),'Form Fix'!$A$6:$F$911,4,0),0)</f>
        <v>0</v>
      </c>
      <c r="V43" s="129">
        <f>IFERROR(VLOOKUP(CONCATENATE(Fix_Mapping[[#This Row],[KODE BARANG]],4),'Form Fix'!$A$6:$F$911,4,0),0)</f>
        <v>0</v>
      </c>
      <c r="W43" s="129">
        <f>IFERROR(VLOOKUP(CONCATENATE(Fix_Mapping[[#This Row],[KODE BARANG]],5),'Form Fix'!$A$6:$F$911,4,0),0)</f>
        <v>0</v>
      </c>
    </row>
    <row r="44" spans="1:23">
      <c r="A44" t="s">
        <v>2504</v>
      </c>
      <c r="B44" t="s">
        <v>2542</v>
      </c>
      <c r="C44">
        <v>36</v>
      </c>
      <c r="D44" t="s">
        <v>186</v>
      </c>
      <c r="E44" t="s">
        <v>2438</v>
      </c>
      <c r="F44">
        <v>17593.696249999997</v>
      </c>
      <c r="G44">
        <v>633373.06499999994</v>
      </c>
      <c r="H44">
        <v>19529.0028375</v>
      </c>
      <c r="I44">
        <v>703044.10215000005</v>
      </c>
      <c r="J44">
        <v>19228.083333333332</v>
      </c>
      <c r="K44">
        <v>692211</v>
      </c>
      <c r="L44">
        <v>21343.172500000001</v>
      </c>
      <c r="M44">
        <v>768354.21000000008</v>
      </c>
      <c r="N44">
        <v>6409.3656000000001</v>
      </c>
      <c r="O44">
        <v>230737.16159999999</v>
      </c>
      <c r="P44">
        <v>7114.3958160000011</v>
      </c>
      <c r="Q44">
        <v>256118.24937600005</v>
      </c>
      <c r="S44" s="129">
        <f>IFERROR(VLOOKUP(CONCATENATE(Fix_Mapping[[#This Row],[KODE BARANG]],1),'Form Fix'!$A$6:$F$911,4,0),0)</f>
        <v>0</v>
      </c>
      <c r="T44" s="129">
        <f>IFERROR(VLOOKUP(CONCATENATE(Fix_Mapping[[#This Row],[KODE BARANG]],2),'Form Fix'!$A$6:$F$911,4,0),0)</f>
        <v>0</v>
      </c>
      <c r="U44" s="129">
        <f>IFERROR(VLOOKUP(CONCATENATE(Fix_Mapping[[#This Row],[KODE BARANG]],3),'Form Fix'!$A$6:$F$911,4,0),0)</f>
        <v>0</v>
      </c>
      <c r="V44" s="129">
        <f>IFERROR(VLOOKUP(CONCATENATE(Fix_Mapping[[#This Row],[KODE BARANG]],4),'Form Fix'!$A$6:$F$911,4,0),0)</f>
        <v>0</v>
      </c>
      <c r="W44" s="129">
        <f>IFERROR(VLOOKUP(CONCATENATE(Fix_Mapping[[#This Row],[KODE BARANG]],5),'Form Fix'!$A$6:$F$911,4,0),0)</f>
        <v>0</v>
      </c>
    </row>
    <row r="45" spans="1:23">
      <c r="A45" t="s">
        <v>2109</v>
      </c>
      <c r="B45" t="s">
        <v>2286</v>
      </c>
      <c r="C45">
        <v>144</v>
      </c>
      <c r="D45" t="s">
        <v>186</v>
      </c>
      <c r="E45" t="s">
        <v>2438</v>
      </c>
      <c r="F45">
        <v>5864.5695240000005</v>
      </c>
      <c r="G45">
        <v>844498.01145600004</v>
      </c>
      <c r="H45">
        <v>6509.6721716400007</v>
      </c>
      <c r="I45">
        <v>937392.79271616007</v>
      </c>
      <c r="J45">
        <v>6409.3656000000001</v>
      </c>
      <c r="K45">
        <v>922948.64639999997</v>
      </c>
      <c r="L45">
        <v>7114.3958160000011</v>
      </c>
      <c r="M45">
        <v>1024472.9975040001</v>
      </c>
      <c r="N45">
        <v>6409.3656000000001</v>
      </c>
      <c r="O45">
        <v>922948.64639999997</v>
      </c>
      <c r="P45">
        <v>7114.3958160000011</v>
      </c>
      <c r="Q45">
        <v>1024472.9975040002</v>
      </c>
      <c r="S45" s="129">
        <f>IFERROR(VLOOKUP(CONCATENATE(Fix_Mapping[[#This Row],[KODE BARANG]],1),'Form Fix'!$A$6:$F$911,4,0),0)</f>
        <v>0</v>
      </c>
      <c r="T45" s="129">
        <f>IFERROR(VLOOKUP(CONCATENATE(Fix_Mapping[[#This Row],[KODE BARANG]],2),'Form Fix'!$A$6:$F$911,4,0),0)</f>
        <v>0</v>
      </c>
      <c r="U45" s="129">
        <f>IFERROR(VLOOKUP(CONCATENATE(Fix_Mapping[[#This Row],[KODE BARANG]],3),'Form Fix'!$A$6:$F$911,4,0),0)</f>
        <v>0</v>
      </c>
      <c r="V45" s="129">
        <f>IFERROR(VLOOKUP(CONCATENATE(Fix_Mapping[[#This Row],[KODE BARANG]],4),'Form Fix'!$A$6:$F$911,4,0),0)</f>
        <v>0</v>
      </c>
      <c r="W45" s="129">
        <f>IFERROR(VLOOKUP(CONCATENATE(Fix_Mapping[[#This Row],[KODE BARANG]],5),'Form Fix'!$A$6:$F$911,4,0),0)</f>
        <v>0</v>
      </c>
    </row>
    <row r="46" spans="1:23">
      <c r="A46" t="s">
        <v>2505</v>
      </c>
      <c r="B46" t="s">
        <v>2543</v>
      </c>
      <c r="C46">
        <v>36</v>
      </c>
      <c r="D46" t="s">
        <v>186</v>
      </c>
      <c r="E46" t="s">
        <v>2438</v>
      </c>
      <c r="F46">
        <v>17593.696249999997</v>
      </c>
      <c r="G46">
        <v>633373.06499999994</v>
      </c>
      <c r="H46">
        <v>19529.0028375</v>
      </c>
      <c r="I46">
        <v>703044.10215000005</v>
      </c>
      <c r="J46">
        <v>19228.083333333332</v>
      </c>
      <c r="K46">
        <v>692211</v>
      </c>
      <c r="L46">
        <v>21343.172500000001</v>
      </c>
      <c r="M46">
        <v>768354.21000000008</v>
      </c>
      <c r="N46">
        <v>6409.3656000000001</v>
      </c>
      <c r="O46">
        <v>230737.16159999999</v>
      </c>
      <c r="P46">
        <v>7114.3958160000011</v>
      </c>
      <c r="Q46">
        <v>256118.24937600005</v>
      </c>
      <c r="S46" s="129">
        <f>IFERROR(VLOOKUP(CONCATENATE(Fix_Mapping[[#This Row],[KODE BARANG]],1),'Form Fix'!$A$6:$F$911,4,0),0)</f>
        <v>0</v>
      </c>
      <c r="T46" s="129">
        <f>IFERROR(VLOOKUP(CONCATENATE(Fix_Mapping[[#This Row],[KODE BARANG]],2),'Form Fix'!$A$6:$F$911,4,0),0)</f>
        <v>0</v>
      </c>
      <c r="U46" s="129">
        <f>IFERROR(VLOOKUP(CONCATENATE(Fix_Mapping[[#This Row],[KODE BARANG]],3),'Form Fix'!$A$6:$F$911,4,0),0)</f>
        <v>0</v>
      </c>
      <c r="V46" s="129">
        <f>IFERROR(VLOOKUP(CONCATENATE(Fix_Mapping[[#This Row],[KODE BARANG]],4),'Form Fix'!$A$6:$F$911,4,0),0)</f>
        <v>0</v>
      </c>
      <c r="W46" s="129">
        <f>IFERROR(VLOOKUP(CONCATENATE(Fix_Mapping[[#This Row],[KODE BARANG]],5),'Form Fix'!$A$6:$F$911,4,0),0)</f>
        <v>0</v>
      </c>
    </row>
    <row r="47" spans="1:23">
      <c r="A47" t="s">
        <v>2108</v>
      </c>
      <c r="B47" t="s">
        <v>2285</v>
      </c>
      <c r="C47">
        <v>144</v>
      </c>
      <c r="D47" t="s">
        <v>186</v>
      </c>
      <c r="E47" t="s">
        <v>2438</v>
      </c>
      <c r="F47">
        <v>5864.5695240000005</v>
      </c>
      <c r="G47">
        <v>844498.01145600004</v>
      </c>
      <c r="H47">
        <v>6509.6721716400007</v>
      </c>
      <c r="I47">
        <v>937392.79271616007</v>
      </c>
      <c r="J47">
        <v>6409.3656000000001</v>
      </c>
      <c r="K47">
        <v>922948.64639999997</v>
      </c>
      <c r="L47">
        <v>7114.3958160000011</v>
      </c>
      <c r="M47">
        <v>1024472.9975040001</v>
      </c>
      <c r="N47">
        <v>6409.3656000000001</v>
      </c>
      <c r="O47">
        <v>922948.64639999997</v>
      </c>
      <c r="P47">
        <v>7114.3958160000011</v>
      </c>
      <c r="Q47">
        <v>1024472.9975040002</v>
      </c>
      <c r="S47" s="129">
        <f>IFERROR(VLOOKUP(CONCATENATE(Fix_Mapping[[#This Row],[KODE BARANG]],1),'Form Fix'!$A$6:$F$911,4,0),0)</f>
        <v>0</v>
      </c>
      <c r="T47" s="129">
        <f>IFERROR(VLOOKUP(CONCATENATE(Fix_Mapping[[#This Row],[KODE BARANG]],2),'Form Fix'!$A$6:$F$911,4,0),0)</f>
        <v>0</v>
      </c>
      <c r="U47" s="129">
        <f>IFERROR(VLOOKUP(CONCATENATE(Fix_Mapping[[#This Row],[KODE BARANG]],3),'Form Fix'!$A$6:$F$911,4,0),0)</f>
        <v>0</v>
      </c>
      <c r="V47" s="129">
        <f>IFERROR(VLOOKUP(CONCATENATE(Fix_Mapping[[#This Row],[KODE BARANG]],4),'Form Fix'!$A$6:$F$911,4,0),0)</f>
        <v>0</v>
      </c>
      <c r="W47" s="129">
        <f>IFERROR(VLOOKUP(CONCATENATE(Fix_Mapping[[#This Row],[KODE BARANG]],5),'Form Fix'!$A$6:$F$911,4,0),0)</f>
        <v>0</v>
      </c>
    </row>
    <row r="48" spans="1:23">
      <c r="A48" t="s">
        <v>2506</v>
      </c>
      <c r="B48" t="s">
        <v>2544</v>
      </c>
      <c r="C48">
        <v>36</v>
      </c>
      <c r="D48" t="s">
        <v>186</v>
      </c>
      <c r="E48" t="s">
        <v>2438</v>
      </c>
      <c r="F48">
        <v>17593.696249999997</v>
      </c>
      <c r="G48">
        <v>633373.06499999994</v>
      </c>
      <c r="H48">
        <v>19529.0028375</v>
      </c>
      <c r="I48">
        <v>703044.10215000005</v>
      </c>
      <c r="J48">
        <v>19228.083333333332</v>
      </c>
      <c r="K48">
        <v>692211</v>
      </c>
      <c r="L48">
        <v>21343.172500000001</v>
      </c>
      <c r="M48">
        <v>768354.21000000008</v>
      </c>
      <c r="N48">
        <v>6409.3656000000001</v>
      </c>
      <c r="O48">
        <v>230737.16159999999</v>
      </c>
      <c r="P48">
        <v>7114.3958160000011</v>
      </c>
      <c r="Q48">
        <v>256118.24937600005</v>
      </c>
      <c r="S48" s="129">
        <f>IFERROR(VLOOKUP(CONCATENATE(Fix_Mapping[[#This Row],[KODE BARANG]],1),'Form Fix'!$A$6:$F$911,4,0),0)</f>
        <v>0</v>
      </c>
      <c r="T48" s="129">
        <f>IFERROR(VLOOKUP(CONCATENATE(Fix_Mapping[[#This Row],[KODE BARANG]],2),'Form Fix'!$A$6:$F$911,4,0),0)</f>
        <v>0</v>
      </c>
      <c r="U48" s="129">
        <f>IFERROR(VLOOKUP(CONCATENATE(Fix_Mapping[[#This Row],[KODE BARANG]],3),'Form Fix'!$A$6:$F$911,4,0),0)</f>
        <v>0</v>
      </c>
      <c r="V48" s="129">
        <f>IFERROR(VLOOKUP(CONCATENATE(Fix_Mapping[[#This Row],[KODE BARANG]],4),'Form Fix'!$A$6:$F$911,4,0),0)</f>
        <v>0</v>
      </c>
      <c r="W48" s="129">
        <f>IFERROR(VLOOKUP(CONCATENATE(Fix_Mapping[[#This Row],[KODE BARANG]],5),'Form Fix'!$A$6:$F$911,4,0),0)</f>
        <v>0</v>
      </c>
    </row>
    <row r="49" spans="1:23">
      <c r="A49" t="s">
        <v>2202</v>
      </c>
      <c r="B49" t="s">
        <v>2373</v>
      </c>
      <c r="C49">
        <v>27</v>
      </c>
      <c r="D49" t="s">
        <v>186</v>
      </c>
      <c r="E49" t="s">
        <v>2438</v>
      </c>
      <c r="F49">
        <v>25693.200000000001</v>
      </c>
      <c r="G49">
        <v>693716.4</v>
      </c>
      <c r="H49">
        <v>28519.452000000005</v>
      </c>
      <c r="I49">
        <v>770025.20400000014</v>
      </c>
      <c r="J49">
        <v>28080</v>
      </c>
      <c r="K49">
        <v>758160</v>
      </c>
      <c r="L49">
        <v>31168.800000000003</v>
      </c>
      <c r="M49">
        <v>841557.60000000009</v>
      </c>
      <c r="N49">
        <v>28080</v>
      </c>
      <c r="O49">
        <v>758160</v>
      </c>
      <c r="P49">
        <v>31168.800000000003</v>
      </c>
      <c r="Q49">
        <v>841557.60000000009</v>
      </c>
      <c r="S49" s="129">
        <f>IFERROR(VLOOKUP(CONCATENATE(Fix_Mapping[[#This Row],[KODE BARANG]],1),'Form Fix'!$A$6:$F$911,4,0),0)</f>
        <v>0</v>
      </c>
      <c r="T49" s="129">
        <f>IFERROR(VLOOKUP(CONCATENATE(Fix_Mapping[[#This Row],[KODE BARANG]],2),'Form Fix'!$A$6:$F$911,4,0),0)</f>
        <v>0</v>
      </c>
      <c r="U49" s="129">
        <f>IFERROR(VLOOKUP(CONCATENATE(Fix_Mapping[[#This Row],[KODE BARANG]],3),'Form Fix'!$A$6:$F$911,4,0),0)</f>
        <v>0</v>
      </c>
      <c r="V49" s="129">
        <f>IFERROR(VLOOKUP(CONCATENATE(Fix_Mapping[[#This Row],[KODE BARANG]],4),'Form Fix'!$A$6:$F$911,4,0),0)</f>
        <v>0</v>
      </c>
      <c r="W49" s="129">
        <f>IFERROR(VLOOKUP(CONCATENATE(Fix_Mapping[[#This Row],[KODE BARANG]],5),'Form Fix'!$A$6:$F$911,4,0),0)</f>
        <v>0</v>
      </c>
    </row>
    <row r="50" spans="1:23">
      <c r="A50" t="s">
        <v>2201</v>
      </c>
      <c r="B50" t="s">
        <v>2372</v>
      </c>
      <c r="C50">
        <v>27</v>
      </c>
      <c r="D50" t="s">
        <v>186</v>
      </c>
      <c r="E50" t="s">
        <v>2438</v>
      </c>
      <c r="F50">
        <v>25693.200000000001</v>
      </c>
      <c r="G50">
        <v>693716.4</v>
      </c>
      <c r="H50">
        <v>28519.452000000005</v>
      </c>
      <c r="I50">
        <v>770025.20400000014</v>
      </c>
      <c r="J50">
        <v>28080</v>
      </c>
      <c r="K50">
        <v>758160</v>
      </c>
      <c r="L50">
        <v>31168.800000000003</v>
      </c>
      <c r="M50">
        <v>841557.60000000009</v>
      </c>
      <c r="N50">
        <v>28080</v>
      </c>
      <c r="O50">
        <v>758160</v>
      </c>
      <c r="P50">
        <v>31168.800000000003</v>
      </c>
      <c r="Q50">
        <v>841557.60000000009</v>
      </c>
      <c r="S50" s="129">
        <f>IFERROR(VLOOKUP(CONCATENATE(Fix_Mapping[[#This Row],[KODE BARANG]],1),'Form Fix'!$A$6:$F$911,4,0),0)</f>
        <v>0</v>
      </c>
      <c r="T50" s="129">
        <f>IFERROR(VLOOKUP(CONCATENATE(Fix_Mapping[[#This Row],[KODE BARANG]],2),'Form Fix'!$A$6:$F$911,4,0),0)</f>
        <v>0</v>
      </c>
      <c r="U50" s="129">
        <f>IFERROR(VLOOKUP(CONCATENATE(Fix_Mapping[[#This Row],[KODE BARANG]],3),'Form Fix'!$A$6:$F$911,4,0),0)</f>
        <v>0</v>
      </c>
      <c r="V50" s="129">
        <f>IFERROR(VLOOKUP(CONCATENATE(Fix_Mapping[[#This Row],[KODE BARANG]],4),'Form Fix'!$A$6:$F$911,4,0),0)</f>
        <v>0</v>
      </c>
      <c r="W50" s="129">
        <f>IFERROR(VLOOKUP(CONCATENATE(Fix_Mapping[[#This Row],[KODE BARANG]],5),'Form Fix'!$A$6:$F$911,4,0),0)</f>
        <v>0</v>
      </c>
    </row>
    <row r="51" spans="1:23">
      <c r="A51" t="s">
        <v>2200</v>
      </c>
      <c r="B51" t="s">
        <v>2371</v>
      </c>
      <c r="C51">
        <v>27</v>
      </c>
      <c r="D51" t="s">
        <v>186</v>
      </c>
      <c r="E51" t="s">
        <v>2438</v>
      </c>
      <c r="F51">
        <v>25693.200000000001</v>
      </c>
      <c r="G51">
        <v>693716.4</v>
      </c>
      <c r="H51">
        <v>28519.452000000005</v>
      </c>
      <c r="I51">
        <v>770025.20400000014</v>
      </c>
      <c r="J51">
        <v>28080</v>
      </c>
      <c r="K51">
        <v>758160</v>
      </c>
      <c r="L51">
        <v>31168.800000000003</v>
      </c>
      <c r="M51">
        <v>841557.60000000009</v>
      </c>
      <c r="N51">
        <v>28080</v>
      </c>
      <c r="O51">
        <v>758160</v>
      </c>
      <c r="P51">
        <v>31168.800000000003</v>
      </c>
      <c r="Q51">
        <v>841557.60000000009</v>
      </c>
      <c r="S51" s="129">
        <f>IFERROR(VLOOKUP(CONCATENATE(Fix_Mapping[[#This Row],[KODE BARANG]],1),'Form Fix'!$A$6:$F$911,4,0),0)</f>
        <v>0</v>
      </c>
      <c r="T51" s="129">
        <f>IFERROR(VLOOKUP(CONCATENATE(Fix_Mapping[[#This Row],[KODE BARANG]],2),'Form Fix'!$A$6:$F$911,4,0),0)</f>
        <v>0</v>
      </c>
      <c r="U51" s="129">
        <f>IFERROR(VLOOKUP(CONCATENATE(Fix_Mapping[[#This Row],[KODE BARANG]],3),'Form Fix'!$A$6:$F$911,4,0),0)</f>
        <v>0</v>
      </c>
      <c r="V51" s="129">
        <f>IFERROR(VLOOKUP(CONCATENATE(Fix_Mapping[[#This Row],[KODE BARANG]],4),'Form Fix'!$A$6:$F$911,4,0),0)</f>
        <v>0</v>
      </c>
      <c r="W51" s="129">
        <f>IFERROR(VLOOKUP(CONCATENATE(Fix_Mapping[[#This Row],[KODE BARANG]],5),'Form Fix'!$A$6:$F$911,4,0),0)</f>
        <v>0</v>
      </c>
    </row>
    <row r="52" spans="1:23">
      <c r="A52" t="s">
        <v>2241</v>
      </c>
      <c r="B52" t="s">
        <v>2412</v>
      </c>
      <c r="C52">
        <v>27</v>
      </c>
      <c r="D52" t="s">
        <v>186</v>
      </c>
      <c r="E52" t="s">
        <v>2438</v>
      </c>
      <c r="F52">
        <v>20792.951388888887</v>
      </c>
      <c r="G52">
        <v>561409.6875</v>
      </c>
      <c r="H52">
        <v>23080.176041666666</v>
      </c>
      <c r="I52">
        <v>623164.75312500005</v>
      </c>
      <c r="J52">
        <v>22724.537037037036</v>
      </c>
      <c r="K52">
        <v>613562.5</v>
      </c>
      <c r="L52">
        <v>25224.236111111113</v>
      </c>
      <c r="M52">
        <v>681054.37500000012</v>
      </c>
      <c r="O52">
        <v>0</v>
      </c>
      <c r="P52">
        <v>0</v>
      </c>
      <c r="Q52">
        <v>0</v>
      </c>
      <c r="S52" s="129">
        <f>IFERROR(VLOOKUP(CONCATENATE(Fix_Mapping[[#This Row],[KODE BARANG]],1),'Form Fix'!$A$6:$F$911,4,0),0)</f>
        <v>0</v>
      </c>
      <c r="T52" s="129">
        <f>IFERROR(VLOOKUP(CONCATENATE(Fix_Mapping[[#This Row],[KODE BARANG]],2),'Form Fix'!$A$6:$F$911,4,0),0)</f>
        <v>0</v>
      </c>
      <c r="U52" s="129">
        <f>IFERROR(VLOOKUP(CONCATENATE(Fix_Mapping[[#This Row],[KODE BARANG]],3),'Form Fix'!$A$6:$F$911,4,0),0)</f>
        <v>0</v>
      </c>
      <c r="V52" s="129">
        <f>IFERROR(VLOOKUP(CONCATENATE(Fix_Mapping[[#This Row],[KODE BARANG]],4),'Form Fix'!$A$6:$F$911,4,0),0)</f>
        <v>0</v>
      </c>
      <c r="W52" s="129">
        <f>IFERROR(VLOOKUP(CONCATENATE(Fix_Mapping[[#This Row],[KODE BARANG]],5),'Form Fix'!$A$6:$F$911,4,0),0)</f>
        <v>0</v>
      </c>
    </row>
    <row r="53" spans="1:23">
      <c r="A53" t="s">
        <v>2199</v>
      </c>
      <c r="B53" t="s">
        <v>2370</v>
      </c>
      <c r="C53">
        <v>27</v>
      </c>
      <c r="D53" t="s">
        <v>186</v>
      </c>
      <c r="E53" t="s">
        <v>2438</v>
      </c>
      <c r="F53">
        <v>25693.200000000001</v>
      </c>
      <c r="G53">
        <v>693716.4</v>
      </c>
      <c r="H53">
        <v>28519.452000000005</v>
      </c>
      <c r="I53">
        <v>770025.20400000014</v>
      </c>
      <c r="J53">
        <v>28080</v>
      </c>
      <c r="K53">
        <v>758160</v>
      </c>
      <c r="L53">
        <v>31168.800000000003</v>
      </c>
      <c r="M53">
        <v>841557.60000000009</v>
      </c>
      <c r="N53">
        <v>28080</v>
      </c>
      <c r="O53">
        <v>758160</v>
      </c>
      <c r="P53">
        <v>31168.800000000003</v>
      </c>
      <c r="Q53">
        <v>841557.60000000009</v>
      </c>
      <c r="S53" s="129">
        <f>IFERROR(VLOOKUP(CONCATENATE(Fix_Mapping[[#This Row],[KODE BARANG]],1),'Form Fix'!$A$6:$F$911,4,0),0)</f>
        <v>0</v>
      </c>
      <c r="T53" s="129">
        <f>IFERROR(VLOOKUP(CONCATENATE(Fix_Mapping[[#This Row],[KODE BARANG]],2),'Form Fix'!$A$6:$F$911,4,0),0)</f>
        <v>0</v>
      </c>
      <c r="U53" s="129">
        <f>IFERROR(VLOOKUP(CONCATENATE(Fix_Mapping[[#This Row],[KODE BARANG]],3),'Form Fix'!$A$6:$F$911,4,0),0)</f>
        <v>0</v>
      </c>
      <c r="V53" s="129">
        <f>IFERROR(VLOOKUP(CONCATENATE(Fix_Mapping[[#This Row],[KODE BARANG]],4),'Form Fix'!$A$6:$F$911,4,0),0)</f>
        <v>0</v>
      </c>
      <c r="W53" s="129">
        <f>IFERROR(VLOOKUP(CONCATENATE(Fix_Mapping[[#This Row],[KODE BARANG]],5),'Form Fix'!$A$6:$F$911,4,0),0)</f>
        <v>0</v>
      </c>
    </row>
    <row r="54" spans="1:23">
      <c r="A54" t="s">
        <v>2198</v>
      </c>
      <c r="B54" t="s">
        <v>2369</v>
      </c>
      <c r="C54">
        <v>27</v>
      </c>
      <c r="D54" t="s">
        <v>186</v>
      </c>
      <c r="E54" t="s">
        <v>2438</v>
      </c>
      <c r="F54">
        <v>25693.200000000001</v>
      </c>
      <c r="G54">
        <v>693716.4</v>
      </c>
      <c r="H54">
        <v>28519.452000000005</v>
      </c>
      <c r="I54">
        <v>770025.20400000014</v>
      </c>
      <c r="J54">
        <v>28080</v>
      </c>
      <c r="K54">
        <v>758160</v>
      </c>
      <c r="L54">
        <v>31168.800000000003</v>
      </c>
      <c r="M54">
        <v>841557.60000000009</v>
      </c>
      <c r="N54">
        <v>28080</v>
      </c>
      <c r="O54">
        <v>758160</v>
      </c>
      <c r="P54">
        <v>31168.800000000003</v>
      </c>
      <c r="Q54">
        <v>841557.60000000009</v>
      </c>
      <c r="S54" s="129">
        <f>IFERROR(VLOOKUP(CONCATENATE(Fix_Mapping[[#This Row],[KODE BARANG]],1),'Form Fix'!$A$6:$F$911,4,0),0)</f>
        <v>0</v>
      </c>
      <c r="T54" s="129">
        <f>IFERROR(VLOOKUP(CONCATENATE(Fix_Mapping[[#This Row],[KODE BARANG]],2),'Form Fix'!$A$6:$F$911,4,0),0)</f>
        <v>0</v>
      </c>
      <c r="U54" s="129">
        <f>IFERROR(VLOOKUP(CONCATENATE(Fix_Mapping[[#This Row],[KODE BARANG]],3),'Form Fix'!$A$6:$F$911,4,0),0)</f>
        <v>0</v>
      </c>
      <c r="V54" s="129">
        <f>IFERROR(VLOOKUP(CONCATENATE(Fix_Mapping[[#This Row],[KODE BARANG]],4),'Form Fix'!$A$6:$F$911,4,0),0)</f>
        <v>0</v>
      </c>
      <c r="W54" s="129">
        <f>IFERROR(VLOOKUP(CONCATENATE(Fix_Mapping[[#This Row],[KODE BARANG]],5),'Form Fix'!$A$6:$F$911,4,0),0)</f>
        <v>0</v>
      </c>
    </row>
    <row r="55" spans="1:23">
      <c r="A55" t="s">
        <v>2197</v>
      </c>
      <c r="B55" t="s">
        <v>2368</v>
      </c>
      <c r="C55">
        <v>27</v>
      </c>
      <c r="D55" t="s">
        <v>186</v>
      </c>
      <c r="E55" t="s">
        <v>2438</v>
      </c>
      <c r="F55">
        <v>25693.200000000001</v>
      </c>
      <c r="G55">
        <v>693716.4</v>
      </c>
      <c r="H55">
        <v>28519.452000000005</v>
      </c>
      <c r="I55">
        <v>770025.20400000014</v>
      </c>
      <c r="J55">
        <v>28080</v>
      </c>
      <c r="K55">
        <v>758160</v>
      </c>
      <c r="L55">
        <v>31168.800000000003</v>
      </c>
      <c r="M55">
        <v>841557.60000000009</v>
      </c>
      <c r="N55">
        <v>28080</v>
      </c>
      <c r="O55">
        <v>758160</v>
      </c>
      <c r="P55">
        <v>31168.800000000003</v>
      </c>
      <c r="Q55">
        <v>841557.60000000009</v>
      </c>
      <c r="S55" s="129">
        <f>IFERROR(VLOOKUP(CONCATENATE(Fix_Mapping[[#This Row],[KODE BARANG]],1),'Form Fix'!$A$6:$F$911,4,0),0)</f>
        <v>0</v>
      </c>
      <c r="T55" s="129">
        <f>IFERROR(VLOOKUP(CONCATENATE(Fix_Mapping[[#This Row],[KODE BARANG]],2),'Form Fix'!$A$6:$F$911,4,0),0)</f>
        <v>0</v>
      </c>
      <c r="U55" s="129">
        <f>IFERROR(VLOOKUP(CONCATENATE(Fix_Mapping[[#This Row],[KODE BARANG]],3),'Form Fix'!$A$6:$F$911,4,0),0)</f>
        <v>0</v>
      </c>
      <c r="V55" s="129">
        <f>IFERROR(VLOOKUP(CONCATENATE(Fix_Mapping[[#This Row],[KODE BARANG]],4),'Form Fix'!$A$6:$F$911,4,0),0)</f>
        <v>0</v>
      </c>
      <c r="W55" s="129">
        <f>IFERROR(VLOOKUP(CONCATENATE(Fix_Mapping[[#This Row],[KODE BARANG]],5),'Form Fix'!$A$6:$F$911,4,0),0)</f>
        <v>0</v>
      </c>
    </row>
    <row r="56" spans="1:23">
      <c r="A56" t="s">
        <v>2240</v>
      </c>
      <c r="B56" t="s">
        <v>2411</v>
      </c>
      <c r="C56">
        <v>27</v>
      </c>
      <c r="D56" t="s">
        <v>186</v>
      </c>
      <c r="E56" t="s">
        <v>2438</v>
      </c>
      <c r="F56">
        <v>25693.200000000001</v>
      </c>
      <c r="G56">
        <v>693716.4</v>
      </c>
      <c r="H56">
        <v>28519.452000000005</v>
      </c>
      <c r="I56">
        <v>770025.20400000014</v>
      </c>
      <c r="J56">
        <v>28080</v>
      </c>
      <c r="K56">
        <v>758160</v>
      </c>
      <c r="L56">
        <v>31168.800000000003</v>
      </c>
      <c r="M56">
        <v>841557.60000000009</v>
      </c>
      <c r="O56">
        <v>0</v>
      </c>
      <c r="P56">
        <v>0</v>
      </c>
      <c r="Q56">
        <v>0</v>
      </c>
      <c r="S56" s="129">
        <f>IFERROR(VLOOKUP(CONCATENATE(Fix_Mapping[[#This Row],[KODE BARANG]],1),'Form Fix'!$A$6:$F$911,4,0),0)</f>
        <v>0</v>
      </c>
      <c r="T56" s="129">
        <f>IFERROR(VLOOKUP(CONCATENATE(Fix_Mapping[[#This Row],[KODE BARANG]],2),'Form Fix'!$A$6:$F$911,4,0),0)</f>
        <v>0</v>
      </c>
      <c r="U56" s="129">
        <f>IFERROR(VLOOKUP(CONCATENATE(Fix_Mapping[[#This Row],[KODE BARANG]],3),'Form Fix'!$A$6:$F$911,4,0),0)</f>
        <v>0</v>
      </c>
      <c r="V56" s="129">
        <f>IFERROR(VLOOKUP(CONCATENATE(Fix_Mapping[[#This Row],[KODE BARANG]],4),'Form Fix'!$A$6:$F$911,4,0),0)</f>
        <v>0</v>
      </c>
      <c r="W56" s="129">
        <f>IFERROR(VLOOKUP(CONCATENATE(Fix_Mapping[[#This Row],[KODE BARANG]],5),'Form Fix'!$A$6:$F$911,4,0),0)</f>
        <v>0</v>
      </c>
    </row>
    <row r="57" spans="1:23">
      <c r="A57" t="s">
        <v>2161</v>
      </c>
      <c r="B57" t="s">
        <v>2334</v>
      </c>
      <c r="C57">
        <v>24</v>
      </c>
      <c r="D57" t="s">
        <v>388</v>
      </c>
      <c r="E57" t="s">
        <v>2461</v>
      </c>
      <c r="F57">
        <v>17212.37</v>
      </c>
      <c r="G57">
        <v>413096.88</v>
      </c>
      <c r="H57">
        <v>19105.7307</v>
      </c>
      <c r="I57">
        <v>458537.53680000006</v>
      </c>
      <c r="J57">
        <v>18811.333333333332</v>
      </c>
      <c r="K57">
        <v>451472</v>
      </c>
      <c r="L57">
        <v>20880.580000000002</v>
      </c>
      <c r="M57">
        <v>501133.92000000004</v>
      </c>
      <c r="N57">
        <v>18811.333333333332</v>
      </c>
      <c r="O57">
        <v>451472</v>
      </c>
      <c r="P57">
        <v>20880.580000000002</v>
      </c>
      <c r="Q57">
        <v>501133.92000000004</v>
      </c>
      <c r="S57" s="129">
        <f>IFERROR(VLOOKUP(CONCATENATE(Fix_Mapping[[#This Row],[KODE BARANG]],1),'Form Fix'!$A$6:$F$911,4,0),0)</f>
        <v>0</v>
      </c>
      <c r="T57" s="129">
        <f>IFERROR(VLOOKUP(CONCATENATE(Fix_Mapping[[#This Row],[KODE BARANG]],2),'Form Fix'!$A$6:$F$911,4,0),0)</f>
        <v>0</v>
      </c>
      <c r="U57" s="129">
        <f>IFERROR(VLOOKUP(CONCATENATE(Fix_Mapping[[#This Row],[KODE BARANG]],3),'Form Fix'!$A$6:$F$911,4,0),0)</f>
        <v>0</v>
      </c>
      <c r="V57" s="129">
        <f>IFERROR(VLOOKUP(CONCATENATE(Fix_Mapping[[#This Row],[KODE BARANG]],4),'Form Fix'!$A$6:$F$911,4,0),0)</f>
        <v>0</v>
      </c>
      <c r="W57" s="129">
        <f>IFERROR(VLOOKUP(CONCATENATE(Fix_Mapping[[#This Row],[KODE BARANG]],5),'Form Fix'!$A$6:$F$911,4,0),0)</f>
        <v>0</v>
      </c>
    </row>
    <row r="58" spans="1:23">
      <c r="A58" t="s">
        <v>2151</v>
      </c>
      <c r="B58" t="s">
        <v>2324</v>
      </c>
      <c r="C58">
        <v>24</v>
      </c>
      <c r="D58" t="s">
        <v>386</v>
      </c>
      <c r="E58" t="s">
        <v>2461</v>
      </c>
      <c r="F58">
        <v>15372</v>
      </c>
      <c r="G58">
        <v>368928</v>
      </c>
      <c r="H58">
        <v>17062.920000000002</v>
      </c>
      <c r="I58">
        <v>409510.08</v>
      </c>
      <c r="J58">
        <v>16800</v>
      </c>
      <c r="K58">
        <v>403200</v>
      </c>
      <c r="L58">
        <v>18648</v>
      </c>
      <c r="M58">
        <v>447552.00000000006</v>
      </c>
      <c r="N58">
        <v>16800</v>
      </c>
      <c r="O58">
        <v>403200</v>
      </c>
      <c r="P58">
        <v>18648</v>
      </c>
      <c r="Q58">
        <v>447552</v>
      </c>
      <c r="S58" s="129">
        <f>IFERROR(VLOOKUP(CONCATENATE(Fix_Mapping[[#This Row],[KODE BARANG]],1),'Form Fix'!$A$6:$F$911,4,0),0)</f>
        <v>0</v>
      </c>
      <c r="T58" s="129">
        <f>IFERROR(VLOOKUP(CONCATENATE(Fix_Mapping[[#This Row],[KODE BARANG]],2),'Form Fix'!$A$6:$F$911,4,0),0)</f>
        <v>0</v>
      </c>
      <c r="U58" s="129">
        <f>IFERROR(VLOOKUP(CONCATENATE(Fix_Mapping[[#This Row],[KODE BARANG]],3),'Form Fix'!$A$6:$F$911,4,0),0)</f>
        <v>0</v>
      </c>
      <c r="V58" s="129">
        <f>IFERROR(VLOOKUP(CONCATENATE(Fix_Mapping[[#This Row],[KODE BARANG]],4),'Form Fix'!$A$6:$F$911,4,0),0)</f>
        <v>0</v>
      </c>
      <c r="W58" s="129">
        <f>IFERROR(VLOOKUP(CONCATENATE(Fix_Mapping[[#This Row],[KODE BARANG]],5),'Form Fix'!$A$6:$F$911,4,0),0)</f>
        <v>0</v>
      </c>
    </row>
    <row r="59" spans="1:23">
      <c r="A59" t="s">
        <v>2152</v>
      </c>
      <c r="B59" t="s">
        <v>2325</v>
      </c>
      <c r="C59">
        <v>24</v>
      </c>
      <c r="D59" t="s">
        <v>386</v>
      </c>
      <c r="E59" t="s">
        <v>2461</v>
      </c>
      <c r="F59">
        <v>15372</v>
      </c>
      <c r="G59">
        <v>368928</v>
      </c>
      <c r="H59">
        <v>17062.920000000002</v>
      </c>
      <c r="I59">
        <v>409510.08</v>
      </c>
      <c r="J59">
        <v>16800</v>
      </c>
      <c r="K59">
        <v>403200</v>
      </c>
      <c r="L59">
        <v>18648</v>
      </c>
      <c r="M59">
        <v>447552.00000000006</v>
      </c>
      <c r="N59">
        <v>16800</v>
      </c>
      <c r="O59">
        <v>403200</v>
      </c>
      <c r="P59">
        <v>18648</v>
      </c>
      <c r="Q59">
        <v>447552</v>
      </c>
      <c r="S59" s="129">
        <f>IFERROR(VLOOKUP(CONCATENATE(Fix_Mapping[[#This Row],[KODE BARANG]],1),'Form Fix'!$A$6:$F$911,4,0),0)</f>
        <v>0</v>
      </c>
      <c r="T59" s="129">
        <f>IFERROR(VLOOKUP(CONCATENATE(Fix_Mapping[[#This Row],[KODE BARANG]],2),'Form Fix'!$A$6:$F$911,4,0),0)</f>
        <v>0</v>
      </c>
      <c r="U59" s="129">
        <f>IFERROR(VLOOKUP(CONCATENATE(Fix_Mapping[[#This Row],[KODE BARANG]],3),'Form Fix'!$A$6:$F$911,4,0),0)</f>
        <v>0</v>
      </c>
      <c r="V59" s="129">
        <f>IFERROR(VLOOKUP(CONCATENATE(Fix_Mapping[[#This Row],[KODE BARANG]],4),'Form Fix'!$A$6:$F$911,4,0),0)</f>
        <v>0</v>
      </c>
      <c r="W59" s="129">
        <f>IFERROR(VLOOKUP(CONCATENATE(Fix_Mapping[[#This Row],[KODE BARANG]],5),'Form Fix'!$A$6:$F$911,4,0),0)</f>
        <v>0</v>
      </c>
    </row>
    <row r="60" spans="1:23">
      <c r="A60" t="s">
        <v>2257</v>
      </c>
      <c r="B60" t="s">
        <v>2545</v>
      </c>
      <c r="C60">
        <v>12</v>
      </c>
      <c r="D60" t="s">
        <v>386</v>
      </c>
      <c r="E60" t="s">
        <v>2461</v>
      </c>
      <c r="F60">
        <v>36201.974999999999</v>
      </c>
      <c r="G60">
        <v>434423.69999999995</v>
      </c>
      <c r="H60">
        <v>40184.19225</v>
      </c>
      <c r="I60">
        <v>482210.30699999997</v>
      </c>
      <c r="J60">
        <v>39565</v>
      </c>
      <c r="K60">
        <v>474780</v>
      </c>
      <c r="L60">
        <v>43917.15</v>
      </c>
      <c r="M60">
        <v>527005.80000000005</v>
      </c>
      <c r="O60">
        <v>0</v>
      </c>
      <c r="P60">
        <v>0</v>
      </c>
      <c r="Q60">
        <v>0</v>
      </c>
      <c r="S60" s="129">
        <f>IFERROR(VLOOKUP(CONCATENATE(Fix_Mapping[[#This Row],[KODE BARANG]],1),'Form Fix'!$A$6:$F$911,4,0),0)</f>
        <v>0</v>
      </c>
      <c r="T60" s="129">
        <f>IFERROR(VLOOKUP(CONCATENATE(Fix_Mapping[[#This Row],[KODE BARANG]],2),'Form Fix'!$A$6:$F$911,4,0),0)</f>
        <v>0</v>
      </c>
      <c r="U60" s="129">
        <f>IFERROR(VLOOKUP(CONCATENATE(Fix_Mapping[[#This Row],[KODE BARANG]],3),'Form Fix'!$A$6:$F$911,4,0),0)</f>
        <v>0</v>
      </c>
      <c r="V60" s="129">
        <f>IFERROR(VLOOKUP(CONCATENATE(Fix_Mapping[[#This Row],[KODE BARANG]],4),'Form Fix'!$A$6:$F$911,4,0),0)</f>
        <v>0</v>
      </c>
      <c r="W60" s="129">
        <f>IFERROR(VLOOKUP(CONCATENATE(Fix_Mapping[[#This Row],[KODE BARANG]],5),'Form Fix'!$A$6:$F$911,4,0),0)</f>
        <v>0</v>
      </c>
    </row>
    <row r="61" spans="1:23">
      <c r="A61" t="s">
        <v>2181</v>
      </c>
      <c r="B61" t="s">
        <v>2352</v>
      </c>
      <c r="C61">
        <v>24</v>
      </c>
      <c r="D61" t="s">
        <v>386</v>
      </c>
      <c r="E61" t="s">
        <v>2461</v>
      </c>
      <c r="F61">
        <v>20717.43</v>
      </c>
      <c r="G61">
        <v>497218.32</v>
      </c>
      <c r="H61">
        <v>22996.347300000001</v>
      </c>
      <c r="I61">
        <v>551912.33520000009</v>
      </c>
      <c r="J61">
        <v>22642</v>
      </c>
      <c r="K61">
        <v>543408</v>
      </c>
      <c r="L61">
        <v>25132.620000000003</v>
      </c>
      <c r="M61">
        <v>603182.88</v>
      </c>
      <c r="N61">
        <v>22642</v>
      </c>
      <c r="O61">
        <v>543408</v>
      </c>
      <c r="P61">
        <v>25132.620000000003</v>
      </c>
      <c r="Q61">
        <v>603182.88000000012</v>
      </c>
      <c r="S61" s="129">
        <f>IFERROR(VLOOKUP(CONCATENATE(Fix_Mapping[[#This Row],[KODE BARANG]],1),'Form Fix'!$A$6:$F$911,4,0),0)</f>
        <v>0</v>
      </c>
      <c r="T61" s="129">
        <f>IFERROR(VLOOKUP(CONCATENATE(Fix_Mapping[[#This Row],[KODE BARANG]],2),'Form Fix'!$A$6:$F$911,4,0),0)</f>
        <v>0</v>
      </c>
      <c r="U61" s="129">
        <f>IFERROR(VLOOKUP(CONCATENATE(Fix_Mapping[[#This Row],[KODE BARANG]],3),'Form Fix'!$A$6:$F$911,4,0),0)</f>
        <v>0</v>
      </c>
      <c r="V61" s="129">
        <f>IFERROR(VLOOKUP(CONCATENATE(Fix_Mapping[[#This Row],[KODE BARANG]],4),'Form Fix'!$A$6:$F$911,4,0),0)</f>
        <v>0</v>
      </c>
      <c r="W61" s="129">
        <f>IFERROR(VLOOKUP(CONCATENATE(Fix_Mapping[[#This Row],[KODE BARANG]],5),'Form Fix'!$A$6:$F$911,4,0),0)</f>
        <v>0</v>
      </c>
    </row>
    <row r="62" spans="1:23">
      <c r="A62" t="s">
        <v>2182</v>
      </c>
      <c r="B62" t="s">
        <v>2353</v>
      </c>
      <c r="C62">
        <v>24</v>
      </c>
      <c r="D62" t="s">
        <v>386</v>
      </c>
      <c r="E62" t="s">
        <v>2461</v>
      </c>
      <c r="F62">
        <v>20717.43</v>
      </c>
      <c r="G62">
        <v>497218.32</v>
      </c>
      <c r="H62">
        <v>22996.347300000001</v>
      </c>
      <c r="I62">
        <v>551912.33520000009</v>
      </c>
      <c r="J62">
        <v>22642</v>
      </c>
      <c r="K62">
        <v>543408</v>
      </c>
      <c r="L62">
        <v>25132.620000000003</v>
      </c>
      <c r="M62">
        <v>603182.88</v>
      </c>
      <c r="N62">
        <v>22642</v>
      </c>
      <c r="O62">
        <v>543408</v>
      </c>
      <c r="P62">
        <v>25132.620000000003</v>
      </c>
      <c r="Q62">
        <v>603182.88000000012</v>
      </c>
      <c r="S62" s="129">
        <f>IFERROR(VLOOKUP(CONCATENATE(Fix_Mapping[[#This Row],[KODE BARANG]],1),'Form Fix'!$A$6:$F$911,4,0),0)</f>
        <v>0</v>
      </c>
      <c r="T62" s="129">
        <f>IFERROR(VLOOKUP(CONCATENATE(Fix_Mapping[[#This Row],[KODE BARANG]],2),'Form Fix'!$A$6:$F$911,4,0),0)</f>
        <v>0</v>
      </c>
      <c r="U62" s="129">
        <f>IFERROR(VLOOKUP(CONCATENATE(Fix_Mapping[[#This Row],[KODE BARANG]],3),'Form Fix'!$A$6:$F$911,4,0),0)</f>
        <v>0</v>
      </c>
      <c r="V62" s="129">
        <f>IFERROR(VLOOKUP(CONCATENATE(Fix_Mapping[[#This Row],[KODE BARANG]],4),'Form Fix'!$A$6:$F$911,4,0),0)</f>
        <v>0</v>
      </c>
      <c r="W62" s="129">
        <f>IFERROR(VLOOKUP(CONCATENATE(Fix_Mapping[[#This Row],[KODE BARANG]],5),'Form Fix'!$A$6:$F$911,4,0),0)</f>
        <v>0</v>
      </c>
    </row>
    <row r="63" spans="1:23">
      <c r="A63" t="s">
        <v>2226</v>
      </c>
      <c r="B63" t="s">
        <v>2397</v>
      </c>
      <c r="C63">
        <v>12</v>
      </c>
      <c r="D63" t="s">
        <v>390</v>
      </c>
      <c r="E63" t="s">
        <v>2461</v>
      </c>
      <c r="F63">
        <v>53802</v>
      </c>
      <c r="G63">
        <v>645624</v>
      </c>
      <c r="H63">
        <v>59720.220000000008</v>
      </c>
      <c r="I63">
        <v>716642.64</v>
      </c>
      <c r="J63">
        <v>58800</v>
      </c>
      <c r="K63">
        <v>705600</v>
      </c>
      <c r="L63">
        <v>65268.000000000007</v>
      </c>
      <c r="M63">
        <v>783216.00000000012</v>
      </c>
      <c r="N63">
        <v>58800</v>
      </c>
      <c r="O63">
        <v>705600</v>
      </c>
      <c r="P63">
        <v>65268.000000000007</v>
      </c>
      <c r="Q63">
        <v>783216.00000000012</v>
      </c>
      <c r="S63" s="129">
        <f>IFERROR(VLOOKUP(CONCATENATE(Fix_Mapping[[#This Row],[KODE BARANG]],1),'Form Fix'!$A$6:$F$911,4,0),0)</f>
        <v>0</v>
      </c>
      <c r="T63" s="129">
        <f>IFERROR(VLOOKUP(CONCATENATE(Fix_Mapping[[#This Row],[KODE BARANG]],2),'Form Fix'!$A$6:$F$911,4,0),0)</f>
        <v>0</v>
      </c>
      <c r="U63" s="129">
        <f>IFERROR(VLOOKUP(CONCATENATE(Fix_Mapping[[#This Row],[KODE BARANG]],3),'Form Fix'!$A$6:$F$911,4,0),0)</f>
        <v>0</v>
      </c>
      <c r="V63" s="129">
        <f>IFERROR(VLOOKUP(CONCATENATE(Fix_Mapping[[#This Row],[KODE BARANG]],4),'Form Fix'!$A$6:$F$911,4,0),0)</f>
        <v>0</v>
      </c>
      <c r="W63" s="129">
        <f>IFERROR(VLOOKUP(CONCATENATE(Fix_Mapping[[#This Row],[KODE BARANG]],5),'Form Fix'!$A$6:$F$911,4,0),0)</f>
        <v>0</v>
      </c>
    </row>
    <row r="64" spans="1:23">
      <c r="A64" t="s">
        <v>2219</v>
      </c>
      <c r="B64" t="s">
        <v>2390</v>
      </c>
      <c r="C64">
        <v>12</v>
      </c>
      <c r="D64" t="s">
        <v>386</v>
      </c>
      <c r="E64" t="s">
        <v>2461</v>
      </c>
      <c r="F64">
        <v>36069.300000000003</v>
      </c>
      <c r="G64">
        <v>432831.60000000003</v>
      </c>
      <c r="H64">
        <v>40036.92300000001</v>
      </c>
      <c r="I64">
        <v>480443.07600000006</v>
      </c>
      <c r="J64">
        <v>39420</v>
      </c>
      <c r="K64">
        <v>473040</v>
      </c>
      <c r="L64">
        <v>43756.200000000004</v>
      </c>
      <c r="M64">
        <v>525074.4</v>
      </c>
      <c r="N64">
        <v>39420</v>
      </c>
      <c r="O64">
        <v>473040</v>
      </c>
      <c r="P64">
        <v>43756.200000000004</v>
      </c>
      <c r="Q64">
        <v>525074.4</v>
      </c>
      <c r="S64" s="129">
        <f>IFERROR(VLOOKUP(CONCATENATE(Fix_Mapping[[#This Row],[KODE BARANG]],1),'Form Fix'!$A$6:$F$911,4,0),0)</f>
        <v>0</v>
      </c>
      <c r="T64" s="129">
        <f>IFERROR(VLOOKUP(CONCATENATE(Fix_Mapping[[#This Row],[KODE BARANG]],2),'Form Fix'!$A$6:$F$911,4,0),0)</f>
        <v>0</v>
      </c>
      <c r="U64" s="129">
        <f>IFERROR(VLOOKUP(CONCATENATE(Fix_Mapping[[#This Row],[KODE BARANG]],3),'Form Fix'!$A$6:$F$911,4,0),0)</f>
        <v>0</v>
      </c>
      <c r="V64" s="129">
        <f>IFERROR(VLOOKUP(CONCATENATE(Fix_Mapping[[#This Row],[KODE BARANG]],4),'Form Fix'!$A$6:$F$911,4,0),0)</f>
        <v>0</v>
      </c>
      <c r="W64" s="129">
        <f>IFERROR(VLOOKUP(CONCATENATE(Fix_Mapping[[#This Row],[KODE BARANG]],5),'Form Fix'!$A$6:$F$911,4,0),0)</f>
        <v>0</v>
      </c>
    </row>
    <row r="65" spans="1:23">
      <c r="A65" t="s">
        <v>2259</v>
      </c>
      <c r="B65" t="s">
        <v>2428</v>
      </c>
      <c r="C65">
        <v>6</v>
      </c>
      <c r="D65" t="s">
        <v>386</v>
      </c>
      <c r="E65" t="s">
        <v>2461</v>
      </c>
      <c r="F65">
        <v>64383.670000000006</v>
      </c>
      <c r="G65">
        <v>386302.02</v>
      </c>
      <c r="H65">
        <v>71465.873700000011</v>
      </c>
      <c r="I65">
        <v>428795.24220000004</v>
      </c>
      <c r="J65">
        <v>70364.666666666672</v>
      </c>
      <c r="K65">
        <v>422188</v>
      </c>
      <c r="L65">
        <v>78104.780000000013</v>
      </c>
      <c r="M65">
        <v>468628.68000000005</v>
      </c>
      <c r="O65">
        <v>0</v>
      </c>
      <c r="P65">
        <v>0</v>
      </c>
      <c r="Q65">
        <v>0</v>
      </c>
      <c r="S65" s="129">
        <f>IFERROR(VLOOKUP(CONCATENATE(Fix_Mapping[[#This Row],[KODE BARANG]],1),'Form Fix'!$A$6:$F$911,4,0),0)</f>
        <v>0</v>
      </c>
      <c r="T65" s="129">
        <f>IFERROR(VLOOKUP(CONCATENATE(Fix_Mapping[[#This Row],[KODE BARANG]],2),'Form Fix'!$A$6:$F$911,4,0),0)</f>
        <v>0</v>
      </c>
      <c r="U65" s="129">
        <f>IFERROR(VLOOKUP(CONCATENATE(Fix_Mapping[[#This Row],[KODE BARANG]],3),'Form Fix'!$A$6:$F$911,4,0),0)</f>
        <v>0</v>
      </c>
      <c r="V65" s="129">
        <f>IFERROR(VLOOKUP(CONCATENATE(Fix_Mapping[[#This Row],[KODE BARANG]],4),'Form Fix'!$A$6:$F$911,4,0),0)</f>
        <v>0</v>
      </c>
      <c r="W65" s="129">
        <f>IFERROR(VLOOKUP(CONCATENATE(Fix_Mapping[[#This Row],[KODE BARANG]],5),'Form Fix'!$A$6:$F$911,4,0),0)</f>
        <v>0</v>
      </c>
    </row>
    <row r="66" spans="1:23">
      <c r="A66" t="s">
        <v>2494</v>
      </c>
      <c r="B66" t="s">
        <v>2351</v>
      </c>
      <c r="C66">
        <v>24</v>
      </c>
      <c r="D66" t="s">
        <v>386</v>
      </c>
      <c r="E66" t="s">
        <v>2461</v>
      </c>
      <c r="F66">
        <v>20717.43</v>
      </c>
      <c r="G66">
        <v>497218.32</v>
      </c>
      <c r="H66">
        <v>22996.347300000001</v>
      </c>
      <c r="I66">
        <v>551912.33520000009</v>
      </c>
      <c r="J66">
        <v>22642</v>
      </c>
      <c r="K66">
        <v>543408</v>
      </c>
      <c r="L66">
        <v>25132.620000000003</v>
      </c>
      <c r="M66">
        <v>603182.88</v>
      </c>
      <c r="N66">
        <v>22642</v>
      </c>
      <c r="O66">
        <v>543408</v>
      </c>
      <c r="P66">
        <v>25132.620000000003</v>
      </c>
      <c r="Q66">
        <v>603182.88000000012</v>
      </c>
      <c r="S66" s="129">
        <f>IFERROR(VLOOKUP(CONCATENATE(Fix_Mapping[[#This Row],[KODE BARANG]],1),'Form Fix'!$A$6:$F$911,4,0),0)</f>
        <v>0</v>
      </c>
      <c r="T66" s="129">
        <f>IFERROR(VLOOKUP(CONCATENATE(Fix_Mapping[[#This Row],[KODE BARANG]],2),'Form Fix'!$A$6:$F$911,4,0),0)</f>
        <v>0</v>
      </c>
      <c r="U66" s="129">
        <f>IFERROR(VLOOKUP(CONCATENATE(Fix_Mapping[[#This Row],[KODE BARANG]],3),'Form Fix'!$A$6:$F$911,4,0),0)</f>
        <v>0</v>
      </c>
      <c r="V66" s="129">
        <f>IFERROR(VLOOKUP(CONCATENATE(Fix_Mapping[[#This Row],[KODE BARANG]],4),'Form Fix'!$A$6:$F$911,4,0),0)</f>
        <v>0</v>
      </c>
      <c r="W66" s="129">
        <f>IFERROR(VLOOKUP(CONCATENATE(Fix_Mapping[[#This Row],[KODE BARANG]],5),'Form Fix'!$A$6:$F$911,4,0),0)</f>
        <v>0</v>
      </c>
    </row>
    <row r="67" spans="1:23">
      <c r="A67" t="s">
        <v>2180</v>
      </c>
      <c r="B67" t="s">
        <v>2546</v>
      </c>
      <c r="C67">
        <v>24</v>
      </c>
      <c r="D67" t="s">
        <v>386</v>
      </c>
      <c r="E67" t="s">
        <v>2461</v>
      </c>
      <c r="F67">
        <v>16309.875</v>
      </c>
      <c r="G67">
        <v>391437</v>
      </c>
      <c r="H67">
        <v>18103.96125</v>
      </c>
      <c r="I67">
        <v>434495.07000000007</v>
      </c>
      <c r="J67">
        <v>17825</v>
      </c>
      <c r="K67">
        <v>427800</v>
      </c>
      <c r="L67">
        <v>19785.75</v>
      </c>
      <c r="M67">
        <v>474858.00000000006</v>
      </c>
      <c r="N67">
        <v>22642</v>
      </c>
      <c r="O67">
        <v>543408</v>
      </c>
      <c r="P67">
        <v>25132.620000000003</v>
      </c>
      <c r="Q67">
        <v>603182.88000000012</v>
      </c>
      <c r="S67" s="129">
        <f>IFERROR(VLOOKUP(CONCATENATE(Fix_Mapping[[#This Row],[KODE BARANG]],1),'Form Fix'!$A$6:$F$911,4,0),0)</f>
        <v>0</v>
      </c>
      <c r="T67" s="129">
        <f>IFERROR(VLOOKUP(CONCATENATE(Fix_Mapping[[#This Row],[KODE BARANG]],2),'Form Fix'!$A$6:$F$911,4,0),0)</f>
        <v>0</v>
      </c>
      <c r="U67" s="129">
        <f>IFERROR(VLOOKUP(CONCATENATE(Fix_Mapping[[#This Row],[KODE BARANG]],3),'Form Fix'!$A$6:$F$911,4,0),0)</f>
        <v>0</v>
      </c>
      <c r="V67" s="129">
        <f>IFERROR(VLOOKUP(CONCATENATE(Fix_Mapping[[#This Row],[KODE BARANG]],4),'Form Fix'!$A$6:$F$911,4,0),0)</f>
        <v>0</v>
      </c>
      <c r="W67" s="129">
        <f>IFERROR(VLOOKUP(CONCATENATE(Fix_Mapping[[#This Row],[KODE BARANG]],5),'Form Fix'!$A$6:$F$911,4,0),0)</f>
        <v>0</v>
      </c>
    </row>
    <row r="68" spans="1:23">
      <c r="A68" t="s">
        <v>2227</v>
      </c>
      <c r="B68" t="s">
        <v>2398</v>
      </c>
      <c r="C68">
        <v>6</v>
      </c>
      <c r="D68" t="s">
        <v>386</v>
      </c>
      <c r="E68" t="s">
        <v>2461</v>
      </c>
      <c r="F68">
        <v>64383.670000000006</v>
      </c>
      <c r="G68">
        <v>386302.02</v>
      </c>
      <c r="H68">
        <v>71465.873700000011</v>
      </c>
      <c r="I68">
        <v>428795.24220000004</v>
      </c>
      <c r="J68">
        <v>70364.666666666672</v>
      </c>
      <c r="K68">
        <v>422188</v>
      </c>
      <c r="L68">
        <v>78104.780000000013</v>
      </c>
      <c r="M68">
        <v>468628.68000000005</v>
      </c>
      <c r="N68">
        <v>65153</v>
      </c>
      <c r="O68">
        <v>390918</v>
      </c>
      <c r="P68">
        <v>72319.83</v>
      </c>
      <c r="Q68">
        <v>433918.98</v>
      </c>
      <c r="S68" s="129">
        <f>IFERROR(VLOOKUP(CONCATENATE(Fix_Mapping[[#This Row],[KODE BARANG]],1),'Form Fix'!$A$6:$F$911,4,0),0)</f>
        <v>0</v>
      </c>
      <c r="T68" s="129">
        <f>IFERROR(VLOOKUP(CONCATENATE(Fix_Mapping[[#This Row],[KODE BARANG]],2),'Form Fix'!$A$6:$F$911,4,0),0)</f>
        <v>0</v>
      </c>
      <c r="U68" s="129">
        <f>IFERROR(VLOOKUP(CONCATENATE(Fix_Mapping[[#This Row],[KODE BARANG]],3),'Form Fix'!$A$6:$F$911,4,0),0)</f>
        <v>0</v>
      </c>
      <c r="V68" s="129">
        <f>IFERROR(VLOOKUP(CONCATENATE(Fix_Mapping[[#This Row],[KODE BARANG]],4),'Form Fix'!$A$6:$F$911,4,0),0)</f>
        <v>0</v>
      </c>
      <c r="W68" s="129">
        <f>IFERROR(VLOOKUP(CONCATENATE(Fix_Mapping[[#This Row],[KODE BARANG]],5),'Form Fix'!$A$6:$F$911,4,0),0)</f>
        <v>0</v>
      </c>
    </row>
    <row r="69" spans="1:23">
      <c r="A69" t="s">
        <v>2160</v>
      </c>
      <c r="B69" t="s">
        <v>2333</v>
      </c>
      <c r="C69">
        <v>24</v>
      </c>
      <c r="D69" t="s">
        <v>388</v>
      </c>
      <c r="E69" t="s">
        <v>2461</v>
      </c>
      <c r="F69">
        <v>17212.37</v>
      </c>
      <c r="G69">
        <v>413096.88</v>
      </c>
      <c r="H69">
        <v>19105.7307</v>
      </c>
      <c r="I69">
        <v>458537.53680000006</v>
      </c>
      <c r="J69">
        <v>18811.333333333332</v>
      </c>
      <c r="K69">
        <v>451472</v>
      </c>
      <c r="L69">
        <v>20880.580000000002</v>
      </c>
      <c r="M69">
        <v>501133.92000000004</v>
      </c>
      <c r="N69">
        <v>18811.333333333332</v>
      </c>
      <c r="O69">
        <v>451472</v>
      </c>
      <c r="P69">
        <v>20880.580000000002</v>
      </c>
      <c r="Q69">
        <v>501133.92000000004</v>
      </c>
      <c r="S69" s="129">
        <f>IFERROR(VLOOKUP(CONCATENATE(Fix_Mapping[[#This Row],[KODE BARANG]],1),'Form Fix'!$A$6:$F$911,4,0),0)</f>
        <v>0</v>
      </c>
      <c r="T69" s="129">
        <f>IFERROR(VLOOKUP(CONCATENATE(Fix_Mapping[[#This Row],[KODE BARANG]],2),'Form Fix'!$A$6:$F$911,4,0),0)</f>
        <v>0</v>
      </c>
      <c r="U69" s="129">
        <f>IFERROR(VLOOKUP(CONCATENATE(Fix_Mapping[[#This Row],[KODE BARANG]],3),'Form Fix'!$A$6:$F$911,4,0),0)</f>
        <v>0</v>
      </c>
      <c r="V69" s="129">
        <f>IFERROR(VLOOKUP(CONCATENATE(Fix_Mapping[[#This Row],[KODE BARANG]],4),'Form Fix'!$A$6:$F$911,4,0),0)</f>
        <v>0</v>
      </c>
      <c r="W69" s="129">
        <f>IFERROR(VLOOKUP(CONCATENATE(Fix_Mapping[[#This Row],[KODE BARANG]],5),'Form Fix'!$A$6:$F$911,4,0),0)</f>
        <v>0</v>
      </c>
    </row>
    <row r="70" spans="1:23">
      <c r="A70" t="s">
        <v>2493</v>
      </c>
      <c r="B70" t="s">
        <v>2547</v>
      </c>
      <c r="C70">
        <v>24</v>
      </c>
      <c r="D70" t="s">
        <v>386</v>
      </c>
      <c r="E70" t="s">
        <v>2461</v>
      </c>
      <c r="F70">
        <v>17212.37</v>
      </c>
      <c r="G70">
        <v>413096.88</v>
      </c>
      <c r="H70">
        <v>19105.7307</v>
      </c>
      <c r="I70">
        <v>458537.53680000006</v>
      </c>
      <c r="J70">
        <v>18811.333333333332</v>
      </c>
      <c r="K70">
        <v>451472</v>
      </c>
      <c r="L70">
        <v>20880.580000000002</v>
      </c>
      <c r="M70">
        <v>501133.92000000004</v>
      </c>
      <c r="N70">
        <v>16800</v>
      </c>
      <c r="O70">
        <v>403200</v>
      </c>
      <c r="P70">
        <v>18648</v>
      </c>
      <c r="Q70">
        <v>447552</v>
      </c>
      <c r="S70" s="129">
        <f>IFERROR(VLOOKUP(CONCATENATE(Fix_Mapping[[#This Row],[KODE BARANG]],1),'Form Fix'!$A$6:$F$911,4,0),0)</f>
        <v>0</v>
      </c>
      <c r="T70" s="129">
        <f>IFERROR(VLOOKUP(CONCATENATE(Fix_Mapping[[#This Row],[KODE BARANG]],2),'Form Fix'!$A$6:$F$911,4,0),0)</f>
        <v>0</v>
      </c>
      <c r="U70" s="129">
        <f>IFERROR(VLOOKUP(CONCATENATE(Fix_Mapping[[#This Row],[KODE BARANG]],3),'Form Fix'!$A$6:$F$911,4,0),0)</f>
        <v>0</v>
      </c>
      <c r="V70" s="129">
        <f>IFERROR(VLOOKUP(CONCATENATE(Fix_Mapping[[#This Row],[KODE BARANG]],4),'Form Fix'!$A$6:$F$911,4,0),0)</f>
        <v>0</v>
      </c>
      <c r="W70" s="129">
        <f>IFERROR(VLOOKUP(CONCATENATE(Fix_Mapping[[#This Row],[KODE BARANG]],5),'Form Fix'!$A$6:$F$911,4,0),0)</f>
        <v>0</v>
      </c>
    </row>
    <row r="71" spans="1:23">
      <c r="A71" t="s">
        <v>2150</v>
      </c>
      <c r="B71" t="s">
        <v>2323</v>
      </c>
      <c r="C71">
        <v>24</v>
      </c>
      <c r="D71" t="s">
        <v>386</v>
      </c>
      <c r="E71" t="s">
        <v>2461</v>
      </c>
      <c r="F71">
        <v>15372</v>
      </c>
      <c r="G71">
        <v>368928</v>
      </c>
      <c r="H71">
        <v>17062.920000000002</v>
      </c>
      <c r="I71">
        <v>409510.08</v>
      </c>
      <c r="J71">
        <v>16800</v>
      </c>
      <c r="K71">
        <v>403200</v>
      </c>
      <c r="L71">
        <v>18648</v>
      </c>
      <c r="M71">
        <v>447552.00000000006</v>
      </c>
      <c r="N71">
        <v>16800</v>
      </c>
      <c r="O71">
        <v>403200</v>
      </c>
      <c r="P71">
        <v>18648</v>
      </c>
      <c r="Q71">
        <v>447552</v>
      </c>
      <c r="S71" s="129">
        <f>IFERROR(VLOOKUP(CONCATENATE(Fix_Mapping[[#This Row],[KODE BARANG]],1),'Form Fix'!$A$6:$F$911,4,0),0)</f>
        <v>0</v>
      </c>
      <c r="T71" s="129">
        <f>IFERROR(VLOOKUP(CONCATENATE(Fix_Mapping[[#This Row],[KODE BARANG]],2),'Form Fix'!$A$6:$F$911,4,0),0)</f>
        <v>0</v>
      </c>
      <c r="U71" s="129">
        <f>IFERROR(VLOOKUP(CONCATENATE(Fix_Mapping[[#This Row],[KODE BARANG]],3),'Form Fix'!$A$6:$F$911,4,0),0)</f>
        <v>0</v>
      </c>
      <c r="V71" s="129">
        <f>IFERROR(VLOOKUP(CONCATENATE(Fix_Mapping[[#This Row],[KODE BARANG]],4),'Form Fix'!$A$6:$F$911,4,0),0)</f>
        <v>0</v>
      </c>
      <c r="W71" s="129">
        <f>IFERROR(VLOOKUP(CONCATENATE(Fix_Mapping[[#This Row],[KODE BARANG]],5),'Form Fix'!$A$6:$F$911,4,0),0)</f>
        <v>0</v>
      </c>
    </row>
    <row r="72" spans="1:23">
      <c r="A72" t="s">
        <v>2256</v>
      </c>
      <c r="B72" t="s">
        <v>2425</v>
      </c>
      <c r="C72">
        <v>12</v>
      </c>
      <c r="D72" t="s">
        <v>388</v>
      </c>
      <c r="E72" t="s">
        <v>2461</v>
      </c>
      <c r="F72">
        <v>36201.974999999999</v>
      </c>
      <c r="G72">
        <v>434423.69999999995</v>
      </c>
      <c r="H72">
        <v>40184.19225</v>
      </c>
      <c r="I72">
        <v>482210.30699999997</v>
      </c>
      <c r="J72">
        <v>39565</v>
      </c>
      <c r="K72">
        <v>474780</v>
      </c>
      <c r="L72">
        <v>43917.15</v>
      </c>
      <c r="M72">
        <v>527005.80000000005</v>
      </c>
      <c r="O72">
        <v>0</v>
      </c>
      <c r="P72">
        <v>0</v>
      </c>
      <c r="Q72">
        <v>0</v>
      </c>
      <c r="S72" s="129">
        <f>IFERROR(VLOOKUP(CONCATENATE(Fix_Mapping[[#This Row],[KODE BARANG]],1),'Form Fix'!$A$6:$F$911,4,0),0)</f>
        <v>0</v>
      </c>
      <c r="T72" s="129">
        <f>IFERROR(VLOOKUP(CONCATENATE(Fix_Mapping[[#This Row],[KODE BARANG]],2),'Form Fix'!$A$6:$F$911,4,0),0)</f>
        <v>0</v>
      </c>
      <c r="U72" s="129">
        <f>IFERROR(VLOOKUP(CONCATENATE(Fix_Mapping[[#This Row],[KODE BARANG]],3),'Form Fix'!$A$6:$F$911,4,0),0)</f>
        <v>0</v>
      </c>
      <c r="V72" s="129">
        <f>IFERROR(VLOOKUP(CONCATENATE(Fix_Mapping[[#This Row],[KODE BARANG]],4),'Form Fix'!$A$6:$F$911,4,0),0)</f>
        <v>0</v>
      </c>
      <c r="W72" s="129">
        <f>IFERROR(VLOOKUP(CONCATENATE(Fix_Mapping[[#This Row],[KODE BARANG]],5),'Form Fix'!$A$6:$F$911,4,0),0)</f>
        <v>0</v>
      </c>
    </row>
    <row r="73" spans="1:23">
      <c r="A73" t="s">
        <v>2178</v>
      </c>
      <c r="B73" t="s">
        <v>2349</v>
      </c>
      <c r="C73">
        <v>24</v>
      </c>
      <c r="D73" t="s">
        <v>386</v>
      </c>
      <c r="E73" t="s">
        <v>2461</v>
      </c>
      <c r="F73">
        <v>20717.43</v>
      </c>
      <c r="G73">
        <v>497218.32</v>
      </c>
      <c r="H73">
        <v>22996.347300000001</v>
      </c>
      <c r="I73">
        <v>551912.33520000009</v>
      </c>
      <c r="J73">
        <v>22642</v>
      </c>
      <c r="K73">
        <v>543408</v>
      </c>
      <c r="L73">
        <v>25132.620000000003</v>
      </c>
      <c r="M73">
        <v>603182.88</v>
      </c>
      <c r="N73">
        <v>22642</v>
      </c>
      <c r="O73">
        <v>543408</v>
      </c>
      <c r="P73">
        <v>25132.620000000003</v>
      </c>
      <c r="Q73">
        <v>603182.88000000012</v>
      </c>
      <c r="S73" s="129">
        <f>IFERROR(VLOOKUP(CONCATENATE(Fix_Mapping[[#This Row],[KODE BARANG]],1),'Form Fix'!$A$6:$F$911,4,0),0)</f>
        <v>0</v>
      </c>
      <c r="T73" s="129">
        <f>IFERROR(VLOOKUP(CONCATENATE(Fix_Mapping[[#This Row],[KODE BARANG]],2),'Form Fix'!$A$6:$F$911,4,0),0)</f>
        <v>0</v>
      </c>
      <c r="U73" s="129">
        <f>IFERROR(VLOOKUP(CONCATENATE(Fix_Mapping[[#This Row],[KODE BARANG]],3),'Form Fix'!$A$6:$F$911,4,0),0)</f>
        <v>0</v>
      </c>
      <c r="V73" s="129">
        <f>IFERROR(VLOOKUP(CONCATENATE(Fix_Mapping[[#This Row],[KODE BARANG]],4),'Form Fix'!$A$6:$F$911,4,0),0)</f>
        <v>0</v>
      </c>
      <c r="W73" s="129">
        <f>IFERROR(VLOOKUP(CONCATENATE(Fix_Mapping[[#This Row],[KODE BARANG]],5),'Form Fix'!$A$6:$F$911,4,0),0)</f>
        <v>0</v>
      </c>
    </row>
    <row r="74" spans="1:23">
      <c r="A74" t="s">
        <v>2179</v>
      </c>
      <c r="B74" t="s">
        <v>2350</v>
      </c>
      <c r="C74">
        <v>24</v>
      </c>
      <c r="D74" t="s">
        <v>386</v>
      </c>
      <c r="E74" t="s">
        <v>2461</v>
      </c>
      <c r="F74">
        <v>20717.43</v>
      </c>
      <c r="G74">
        <v>497218.32</v>
      </c>
      <c r="H74">
        <v>22996.347300000001</v>
      </c>
      <c r="I74">
        <v>551912.33520000009</v>
      </c>
      <c r="J74">
        <v>22642</v>
      </c>
      <c r="K74">
        <v>543408</v>
      </c>
      <c r="L74">
        <v>25132.620000000003</v>
      </c>
      <c r="M74">
        <v>603182.88</v>
      </c>
      <c r="N74">
        <v>22642</v>
      </c>
      <c r="O74">
        <v>543408</v>
      </c>
      <c r="P74">
        <v>25132.620000000003</v>
      </c>
      <c r="Q74">
        <v>603182.88000000012</v>
      </c>
      <c r="S74" s="129">
        <f>IFERROR(VLOOKUP(CONCATENATE(Fix_Mapping[[#This Row],[KODE BARANG]],1),'Form Fix'!$A$6:$F$911,4,0),0)</f>
        <v>0</v>
      </c>
      <c r="T74" s="129">
        <f>IFERROR(VLOOKUP(CONCATENATE(Fix_Mapping[[#This Row],[KODE BARANG]],2),'Form Fix'!$A$6:$F$911,4,0),0)</f>
        <v>0</v>
      </c>
      <c r="U74" s="129">
        <f>IFERROR(VLOOKUP(CONCATENATE(Fix_Mapping[[#This Row],[KODE BARANG]],3),'Form Fix'!$A$6:$F$911,4,0),0)</f>
        <v>0</v>
      </c>
      <c r="V74" s="129">
        <f>IFERROR(VLOOKUP(CONCATENATE(Fix_Mapping[[#This Row],[KODE BARANG]],4),'Form Fix'!$A$6:$F$911,4,0),0)</f>
        <v>0</v>
      </c>
      <c r="W74" s="129">
        <f>IFERROR(VLOOKUP(CONCATENATE(Fix_Mapping[[#This Row],[KODE BARANG]],5),'Form Fix'!$A$6:$F$911,4,0),0)</f>
        <v>0</v>
      </c>
    </row>
    <row r="75" spans="1:23">
      <c r="A75" t="s">
        <v>2225</v>
      </c>
      <c r="B75" t="s">
        <v>2396</v>
      </c>
      <c r="C75">
        <v>12</v>
      </c>
      <c r="D75" t="s">
        <v>390</v>
      </c>
      <c r="E75" t="s">
        <v>2461</v>
      </c>
      <c r="F75">
        <v>53802</v>
      </c>
      <c r="G75">
        <v>645624</v>
      </c>
      <c r="H75">
        <v>59720.220000000008</v>
      </c>
      <c r="I75">
        <v>716642.64</v>
      </c>
      <c r="J75">
        <v>58800</v>
      </c>
      <c r="K75">
        <v>705600</v>
      </c>
      <c r="L75">
        <v>65268.000000000007</v>
      </c>
      <c r="M75">
        <v>783216.00000000012</v>
      </c>
      <c r="N75">
        <v>58800</v>
      </c>
      <c r="O75">
        <v>705600</v>
      </c>
      <c r="P75">
        <v>65268.000000000007</v>
      </c>
      <c r="Q75">
        <v>783216.00000000012</v>
      </c>
      <c r="S75" s="129">
        <f>IFERROR(VLOOKUP(CONCATENATE(Fix_Mapping[[#This Row],[KODE BARANG]],1),'Form Fix'!$A$6:$F$911,4,0),0)</f>
        <v>0</v>
      </c>
      <c r="T75" s="129">
        <f>IFERROR(VLOOKUP(CONCATENATE(Fix_Mapping[[#This Row],[KODE BARANG]],2),'Form Fix'!$A$6:$F$911,4,0),0)</f>
        <v>0</v>
      </c>
      <c r="U75" s="129">
        <f>IFERROR(VLOOKUP(CONCATENATE(Fix_Mapping[[#This Row],[KODE BARANG]],3),'Form Fix'!$A$6:$F$911,4,0),0)</f>
        <v>0</v>
      </c>
      <c r="V75" s="129">
        <f>IFERROR(VLOOKUP(CONCATENATE(Fix_Mapping[[#This Row],[KODE BARANG]],4),'Form Fix'!$A$6:$F$911,4,0),0)</f>
        <v>0</v>
      </c>
      <c r="W75" s="129">
        <f>IFERROR(VLOOKUP(CONCATENATE(Fix_Mapping[[#This Row],[KODE BARANG]],5),'Form Fix'!$A$6:$F$911,4,0),0)</f>
        <v>0</v>
      </c>
    </row>
    <row r="76" spans="1:23">
      <c r="A76" t="s">
        <v>2218</v>
      </c>
      <c r="B76" t="s">
        <v>2389</v>
      </c>
      <c r="C76">
        <v>12</v>
      </c>
      <c r="D76" t="s">
        <v>386</v>
      </c>
      <c r="E76" t="s">
        <v>2461</v>
      </c>
      <c r="F76">
        <v>36069.300000000003</v>
      </c>
      <c r="G76">
        <v>432831.60000000003</v>
      </c>
      <c r="H76">
        <v>40036.92300000001</v>
      </c>
      <c r="I76">
        <v>480443.07600000006</v>
      </c>
      <c r="J76">
        <v>39420</v>
      </c>
      <c r="K76">
        <v>473040</v>
      </c>
      <c r="L76">
        <v>43756.200000000004</v>
      </c>
      <c r="M76">
        <v>525074.4</v>
      </c>
      <c r="N76">
        <v>39420</v>
      </c>
      <c r="O76">
        <v>473040</v>
      </c>
      <c r="P76">
        <v>43756.200000000004</v>
      </c>
      <c r="Q76">
        <v>525074.4</v>
      </c>
      <c r="S76" s="129">
        <f>IFERROR(VLOOKUP(CONCATENATE(Fix_Mapping[[#This Row],[KODE BARANG]],1),'Form Fix'!$A$6:$F$911,4,0),0)</f>
        <v>0</v>
      </c>
      <c r="T76" s="129">
        <f>IFERROR(VLOOKUP(CONCATENATE(Fix_Mapping[[#This Row],[KODE BARANG]],2),'Form Fix'!$A$6:$F$911,4,0),0)</f>
        <v>0</v>
      </c>
      <c r="U76" s="129">
        <f>IFERROR(VLOOKUP(CONCATENATE(Fix_Mapping[[#This Row],[KODE BARANG]],3),'Form Fix'!$A$6:$F$911,4,0),0)</f>
        <v>0</v>
      </c>
      <c r="V76" s="129">
        <f>IFERROR(VLOOKUP(CONCATENATE(Fix_Mapping[[#This Row],[KODE BARANG]],4),'Form Fix'!$A$6:$F$911,4,0),0)</f>
        <v>0</v>
      </c>
      <c r="W76" s="129">
        <f>IFERROR(VLOOKUP(CONCATENATE(Fix_Mapping[[#This Row],[KODE BARANG]],5),'Form Fix'!$A$6:$F$911,4,0),0)</f>
        <v>0</v>
      </c>
    </row>
    <row r="77" spans="1:23">
      <c r="A77" t="s">
        <v>2260</v>
      </c>
      <c r="B77" t="s">
        <v>2429</v>
      </c>
      <c r="C77">
        <v>6</v>
      </c>
      <c r="D77" t="s">
        <v>386</v>
      </c>
      <c r="E77" t="s">
        <v>2461</v>
      </c>
      <c r="F77">
        <v>64383.670000000006</v>
      </c>
      <c r="G77">
        <v>386302.02</v>
      </c>
      <c r="H77">
        <v>71465.873700000011</v>
      </c>
      <c r="I77">
        <v>428795.24220000004</v>
      </c>
      <c r="J77">
        <v>70364.666666666672</v>
      </c>
      <c r="K77">
        <v>422188</v>
      </c>
      <c r="L77">
        <v>78104.780000000013</v>
      </c>
      <c r="M77">
        <v>468628.68000000005</v>
      </c>
      <c r="O77">
        <v>0</v>
      </c>
      <c r="P77">
        <v>0</v>
      </c>
      <c r="Q77">
        <v>0</v>
      </c>
      <c r="S77" s="129">
        <f>IFERROR(VLOOKUP(CONCATENATE(Fix_Mapping[[#This Row],[KODE BARANG]],1),'Form Fix'!$A$6:$F$911,4,0),0)</f>
        <v>3288763</v>
      </c>
      <c r="T77" s="129">
        <f>IFERROR(VLOOKUP(CONCATENATE(Fix_Mapping[[#This Row],[KODE BARANG]],2),'Form Fix'!$A$6:$F$911,4,0),0)</f>
        <v>3306725</v>
      </c>
      <c r="U77" s="129">
        <f>IFERROR(VLOOKUP(CONCATENATE(Fix_Mapping[[#This Row],[KODE BARANG]],3),'Form Fix'!$A$6:$F$911,4,0),0)</f>
        <v>3328392</v>
      </c>
      <c r="V77" s="129">
        <f>IFERROR(VLOOKUP(CONCATENATE(Fix_Mapping[[#This Row],[KODE BARANG]],4),'Form Fix'!$A$6:$F$911,4,0),0)</f>
        <v>0</v>
      </c>
      <c r="W77" s="129">
        <f>IFERROR(VLOOKUP(CONCATENATE(Fix_Mapping[[#This Row],[KODE BARANG]],5),'Form Fix'!$A$6:$F$911,4,0),0)</f>
        <v>0</v>
      </c>
    </row>
    <row r="78" spans="1:23">
      <c r="A78" t="s">
        <v>2184</v>
      </c>
      <c r="B78" t="s">
        <v>2355</v>
      </c>
      <c r="C78">
        <v>24</v>
      </c>
      <c r="D78" t="s">
        <v>386</v>
      </c>
      <c r="E78" t="s">
        <v>2461</v>
      </c>
      <c r="F78">
        <v>20717.43</v>
      </c>
      <c r="G78">
        <v>497218.32</v>
      </c>
      <c r="H78">
        <v>22996.347300000001</v>
      </c>
      <c r="I78">
        <v>551912.33520000009</v>
      </c>
      <c r="J78">
        <v>22642</v>
      </c>
      <c r="K78">
        <v>543408</v>
      </c>
      <c r="L78">
        <v>25132.620000000003</v>
      </c>
      <c r="M78">
        <v>603182.88</v>
      </c>
      <c r="N78">
        <v>22642</v>
      </c>
      <c r="O78">
        <v>543408</v>
      </c>
      <c r="P78">
        <v>25132.620000000003</v>
      </c>
      <c r="Q78">
        <v>603182.88000000012</v>
      </c>
      <c r="S78" s="129">
        <f>IFERROR(VLOOKUP(CONCATENATE(Fix_Mapping[[#This Row],[KODE BARANG]],1),'Form Fix'!$A$6:$F$911,4,0),0)</f>
        <v>0</v>
      </c>
      <c r="T78" s="129">
        <f>IFERROR(VLOOKUP(CONCATENATE(Fix_Mapping[[#This Row],[KODE BARANG]],2),'Form Fix'!$A$6:$F$911,4,0),0)</f>
        <v>0</v>
      </c>
      <c r="U78" s="129">
        <f>IFERROR(VLOOKUP(CONCATENATE(Fix_Mapping[[#This Row],[KODE BARANG]],3),'Form Fix'!$A$6:$F$911,4,0),0)</f>
        <v>0</v>
      </c>
      <c r="V78" s="129">
        <f>IFERROR(VLOOKUP(CONCATENATE(Fix_Mapping[[#This Row],[KODE BARANG]],4),'Form Fix'!$A$6:$F$911,4,0),0)</f>
        <v>0</v>
      </c>
      <c r="W78" s="129">
        <f>IFERROR(VLOOKUP(CONCATENATE(Fix_Mapping[[#This Row],[KODE BARANG]],5),'Form Fix'!$A$6:$F$911,4,0),0)</f>
        <v>0</v>
      </c>
    </row>
    <row r="79" spans="1:23">
      <c r="A79" t="s">
        <v>2258</v>
      </c>
      <c r="B79" t="s">
        <v>2427</v>
      </c>
      <c r="C79">
        <v>24</v>
      </c>
      <c r="D79" t="s">
        <v>386</v>
      </c>
      <c r="E79" t="s">
        <v>2461</v>
      </c>
      <c r="F79">
        <v>20717.43</v>
      </c>
      <c r="G79">
        <v>497218.32</v>
      </c>
      <c r="H79">
        <v>22996.347300000001</v>
      </c>
      <c r="I79">
        <v>551912.33520000009</v>
      </c>
      <c r="J79">
        <v>22642</v>
      </c>
      <c r="K79">
        <v>543408</v>
      </c>
      <c r="L79">
        <v>25132.620000000003</v>
      </c>
      <c r="M79">
        <v>603182.88</v>
      </c>
      <c r="O79">
        <v>0</v>
      </c>
      <c r="P79">
        <v>0</v>
      </c>
      <c r="Q79">
        <v>0</v>
      </c>
      <c r="S79" s="129">
        <f>IFERROR(VLOOKUP(CONCATENATE(Fix_Mapping[[#This Row],[KODE BARANG]],1),'Form Fix'!$A$6:$F$911,4,0),0)</f>
        <v>0</v>
      </c>
      <c r="T79" s="129">
        <f>IFERROR(VLOOKUP(CONCATENATE(Fix_Mapping[[#This Row],[KODE BARANG]],2),'Form Fix'!$A$6:$F$911,4,0),0)</f>
        <v>0</v>
      </c>
      <c r="U79" s="129">
        <f>IFERROR(VLOOKUP(CONCATENATE(Fix_Mapping[[#This Row],[KODE BARANG]],3),'Form Fix'!$A$6:$F$911,4,0),0)</f>
        <v>0</v>
      </c>
      <c r="V79" s="129">
        <f>IFERROR(VLOOKUP(CONCATENATE(Fix_Mapping[[#This Row],[KODE BARANG]],4),'Form Fix'!$A$6:$F$911,4,0),0)</f>
        <v>0</v>
      </c>
      <c r="W79" s="129">
        <f>IFERROR(VLOOKUP(CONCATENATE(Fix_Mapping[[#This Row],[KODE BARANG]],5),'Form Fix'!$A$6:$F$911,4,0),0)</f>
        <v>0</v>
      </c>
    </row>
    <row r="80" spans="1:23">
      <c r="A80" t="s">
        <v>2177</v>
      </c>
      <c r="B80" t="s">
        <v>2348</v>
      </c>
      <c r="C80">
        <v>24</v>
      </c>
      <c r="D80" t="s">
        <v>386</v>
      </c>
      <c r="E80" t="s">
        <v>2461</v>
      </c>
      <c r="F80">
        <v>20717.43</v>
      </c>
      <c r="G80">
        <v>497218.32</v>
      </c>
      <c r="H80">
        <v>22996.347300000001</v>
      </c>
      <c r="I80">
        <v>551912.33520000009</v>
      </c>
      <c r="J80">
        <v>22642</v>
      </c>
      <c r="K80">
        <v>543408</v>
      </c>
      <c r="L80">
        <v>25132.620000000003</v>
      </c>
      <c r="M80">
        <v>603182.88</v>
      </c>
      <c r="N80">
        <v>22642</v>
      </c>
      <c r="O80">
        <v>543408</v>
      </c>
      <c r="P80">
        <v>25132.620000000003</v>
      </c>
      <c r="Q80">
        <v>603182.88000000012</v>
      </c>
      <c r="S80" s="129">
        <f>IFERROR(VLOOKUP(CONCATENATE(Fix_Mapping[[#This Row],[KODE BARANG]],1),'Form Fix'!$A$6:$F$911,4,0),0)</f>
        <v>0</v>
      </c>
      <c r="T80" s="129">
        <f>IFERROR(VLOOKUP(CONCATENATE(Fix_Mapping[[#This Row],[KODE BARANG]],2),'Form Fix'!$A$6:$F$911,4,0),0)</f>
        <v>0</v>
      </c>
      <c r="U80" s="129">
        <f>IFERROR(VLOOKUP(CONCATENATE(Fix_Mapping[[#This Row],[KODE BARANG]],3),'Form Fix'!$A$6:$F$911,4,0),0)</f>
        <v>0</v>
      </c>
      <c r="V80" s="129">
        <f>IFERROR(VLOOKUP(CONCATENATE(Fix_Mapping[[#This Row],[KODE BARANG]],4),'Form Fix'!$A$6:$F$911,4,0),0)</f>
        <v>0</v>
      </c>
      <c r="W80" s="129">
        <f>IFERROR(VLOOKUP(CONCATENATE(Fix_Mapping[[#This Row],[KODE BARANG]],5),'Form Fix'!$A$6:$F$911,4,0),0)</f>
        <v>0</v>
      </c>
    </row>
    <row r="81" spans="1:23">
      <c r="A81" t="s">
        <v>2185</v>
      </c>
      <c r="B81" t="s">
        <v>2356</v>
      </c>
      <c r="C81">
        <v>24</v>
      </c>
      <c r="D81" t="s">
        <v>386</v>
      </c>
      <c r="E81" t="s">
        <v>2461</v>
      </c>
      <c r="F81">
        <v>20717.43</v>
      </c>
      <c r="G81">
        <v>497218.32</v>
      </c>
      <c r="H81">
        <v>22996.347300000001</v>
      </c>
      <c r="I81">
        <v>551912.33520000009</v>
      </c>
      <c r="J81">
        <v>22642</v>
      </c>
      <c r="K81">
        <v>543408</v>
      </c>
      <c r="L81">
        <v>25132.620000000003</v>
      </c>
      <c r="M81">
        <v>603182.88</v>
      </c>
      <c r="N81">
        <v>22642</v>
      </c>
      <c r="O81">
        <v>543408</v>
      </c>
      <c r="P81">
        <v>25132.620000000003</v>
      </c>
      <c r="Q81">
        <v>603182.88000000012</v>
      </c>
      <c r="S81" s="129">
        <f>IFERROR(VLOOKUP(CONCATENATE(Fix_Mapping[[#This Row],[KODE BARANG]],1),'Form Fix'!$A$6:$F$911,4,0),0)</f>
        <v>0</v>
      </c>
      <c r="T81" s="129">
        <f>IFERROR(VLOOKUP(CONCATENATE(Fix_Mapping[[#This Row],[KODE BARANG]],2),'Form Fix'!$A$6:$F$911,4,0),0)</f>
        <v>0</v>
      </c>
      <c r="U81" s="129">
        <f>IFERROR(VLOOKUP(CONCATENATE(Fix_Mapping[[#This Row],[KODE BARANG]],3),'Form Fix'!$A$6:$F$911,4,0),0)</f>
        <v>0</v>
      </c>
      <c r="V81" s="129">
        <f>IFERROR(VLOOKUP(CONCATENATE(Fix_Mapping[[#This Row],[KODE BARANG]],4),'Form Fix'!$A$6:$F$911,4,0),0)</f>
        <v>0</v>
      </c>
      <c r="W81" s="129">
        <f>IFERROR(VLOOKUP(CONCATENATE(Fix_Mapping[[#This Row],[KODE BARANG]],5),'Form Fix'!$A$6:$F$911,4,0),0)</f>
        <v>0</v>
      </c>
    </row>
    <row r="82" spans="1:23">
      <c r="A82" t="s">
        <v>2255</v>
      </c>
      <c r="B82" t="s">
        <v>2548</v>
      </c>
      <c r="C82">
        <v>12</v>
      </c>
      <c r="D82" t="s">
        <v>388</v>
      </c>
      <c r="E82" t="s">
        <v>2461</v>
      </c>
      <c r="F82">
        <v>36201.974999999999</v>
      </c>
      <c r="G82">
        <v>434423.69999999995</v>
      </c>
      <c r="H82">
        <v>40184.19225</v>
      </c>
      <c r="I82">
        <v>482210.30699999997</v>
      </c>
      <c r="J82">
        <v>39565</v>
      </c>
      <c r="K82">
        <v>474780</v>
      </c>
      <c r="L82">
        <v>43917.15</v>
      </c>
      <c r="M82">
        <v>527005.80000000005</v>
      </c>
      <c r="O82">
        <v>0</v>
      </c>
      <c r="P82">
        <v>0</v>
      </c>
      <c r="Q82">
        <v>0</v>
      </c>
      <c r="S82" s="129">
        <f>IFERROR(VLOOKUP(CONCATENATE(Fix_Mapping[[#This Row],[KODE BARANG]],1),'Form Fix'!$A$6:$F$911,4,0),0)</f>
        <v>0</v>
      </c>
      <c r="T82" s="129">
        <f>IFERROR(VLOOKUP(CONCATENATE(Fix_Mapping[[#This Row],[KODE BARANG]],2),'Form Fix'!$A$6:$F$911,4,0),0)</f>
        <v>0</v>
      </c>
      <c r="U82" s="129">
        <f>IFERROR(VLOOKUP(CONCATENATE(Fix_Mapping[[#This Row],[KODE BARANG]],3),'Form Fix'!$A$6:$F$911,4,0),0)</f>
        <v>0</v>
      </c>
      <c r="V82" s="129">
        <f>IFERROR(VLOOKUP(CONCATENATE(Fix_Mapping[[#This Row],[KODE BARANG]],4),'Form Fix'!$A$6:$F$911,4,0),0)</f>
        <v>0</v>
      </c>
      <c r="W82" s="129">
        <f>IFERROR(VLOOKUP(CONCATENATE(Fix_Mapping[[#This Row],[KODE BARANG]],5),'Form Fix'!$A$6:$F$911,4,0),0)</f>
        <v>0</v>
      </c>
    </row>
    <row r="83" spans="1:23">
      <c r="A83" t="s">
        <v>2175</v>
      </c>
      <c r="B83" t="s">
        <v>2346</v>
      </c>
      <c r="C83">
        <v>24</v>
      </c>
      <c r="D83" t="s">
        <v>386</v>
      </c>
      <c r="E83" t="s">
        <v>2461</v>
      </c>
      <c r="F83">
        <v>20717.43</v>
      </c>
      <c r="G83">
        <v>497218.32</v>
      </c>
      <c r="H83">
        <v>22996.347300000001</v>
      </c>
      <c r="I83">
        <v>551912.33520000009</v>
      </c>
      <c r="J83">
        <v>22642</v>
      </c>
      <c r="K83">
        <v>543408</v>
      </c>
      <c r="L83">
        <v>25132.620000000003</v>
      </c>
      <c r="M83">
        <v>603182.88</v>
      </c>
      <c r="N83">
        <v>22642</v>
      </c>
      <c r="O83">
        <v>543408</v>
      </c>
      <c r="P83">
        <v>25132.620000000003</v>
      </c>
      <c r="Q83">
        <v>603182.88000000012</v>
      </c>
      <c r="S83" s="129">
        <f>IFERROR(VLOOKUP(CONCATENATE(Fix_Mapping[[#This Row],[KODE BARANG]],1),'Form Fix'!$A$6:$F$911,4,0),0)</f>
        <v>0</v>
      </c>
      <c r="T83" s="129">
        <f>IFERROR(VLOOKUP(CONCATENATE(Fix_Mapping[[#This Row],[KODE BARANG]],2),'Form Fix'!$A$6:$F$911,4,0),0)</f>
        <v>0</v>
      </c>
      <c r="U83" s="129">
        <f>IFERROR(VLOOKUP(CONCATENATE(Fix_Mapping[[#This Row],[KODE BARANG]],3),'Form Fix'!$A$6:$F$911,4,0),0)</f>
        <v>0</v>
      </c>
      <c r="V83" s="129">
        <f>IFERROR(VLOOKUP(CONCATENATE(Fix_Mapping[[#This Row],[KODE BARANG]],4),'Form Fix'!$A$6:$F$911,4,0),0)</f>
        <v>0</v>
      </c>
      <c r="W83" s="129">
        <f>IFERROR(VLOOKUP(CONCATENATE(Fix_Mapping[[#This Row],[KODE BARANG]],5),'Form Fix'!$A$6:$F$911,4,0),0)</f>
        <v>0</v>
      </c>
    </row>
    <row r="84" spans="1:23">
      <c r="A84" t="s">
        <v>2176</v>
      </c>
      <c r="B84" t="s">
        <v>2347</v>
      </c>
      <c r="C84">
        <v>24</v>
      </c>
      <c r="D84" t="s">
        <v>386</v>
      </c>
      <c r="E84" t="s">
        <v>2461</v>
      </c>
      <c r="F84">
        <v>20717.43</v>
      </c>
      <c r="G84">
        <v>497218.32</v>
      </c>
      <c r="H84">
        <v>22996.347300000001</v>
      </c>
      <c r="I84">
        <v>551912.33520000009</v>
      </c>
      <c r="J84">
        <v>22642</v>
      </c>
      <c r="K84">
        <v>543408</v>
      </c>
      <c r="L84">
        <v>25132.620000000003</v>
      </c>
      <c r="M84">
        <v>603182.88</v>
      </c>
      <c r="N84">
        <v>22642</v>
      </c>
      <c r="O84">
        <v>543408</v>
      </c>
      <c r="P84">
        <v>25132.620000000003</v>
      </c>
      <c r="Q84">
        <v>603182.88000000012</v>
      </c>
      <c r="S84" s="129">
        <f>IFERROR(VLOOKUP(CONCATENATE(Fix_Mapping[[#This Row],[KODE BARANG]],1),'Form Fix'!$A$6:$F$911,4,0),0)</f>
        <v>0</v>
      </c>
      <c r="T84" s="129">
        <f>IFERROR(VLOOKUP(CONCATENATE(Fix_Mapping[[#This Row],[KODE BARANG]],2),'Form Fix'!$A$6:$F$911,4,0),0)</f>
        <v>0</v>
      </c>
      <c r="U84" s="129">
        <f>IFERROR(VLOOKUP(CONCATENATE(Fix_Mapping[[#This Row],[KODE BARANG]],3),'Form Fix'!$A$6:$F$911,4,0),0)</f>
        <v>0</v>
      </c>
      <c r="V84" s="129">
        <f>IFERROR(VLOOKUP(CONCATENATE(Fix_Mapping[[#This Row],[KODE BARANG]],4),'Form Fix'!$A$6:$F$911,4,0),0)</f>
        <v>0</v>
      </c>
      <c r="W84" s="129">
        <f>IFERROR(VLOOKUP(CONCATENATE(Fix_Mapping[[#This Row],[KODE BARANG]],5),'Form Fix'!$A$6:$F$911,4,0),0)</f>
        <v>0</v>
      </c>
    </row>
    <row r="85" spans="1:23">
      <c r="A85" t="s">
        <v>2217</v>
      </c>
      <c r="B85" t="s">
        <v>2388</v>
      </c>
      <c r="C85">
        <v>12</v>
      </c>
      <c r="D85" t="s">
        <v>386</v>
      </c>
      <c r="E85" t="s">
        <v>2461</v>
      </c>
      <c r="F85">
        <v>36069.300000000003</v>
      </c>
      <c r="G85">
        <v>432831.60000000003</v>
      </c>
      <c r="H85">
        <v>40036.92300000001</v>
      </c>
      <c r="I85">
        <v>480443.07600000006</v>
      </c>
      <c r="J85">
        <v>39420</v>
      </c>
      <c r="K85">
        <v>473040</v>
      </c>
      <c r="L85">
        <v>43756.200000000004</v>
      </c>
      <c r="M85">
        <v>525074.4</v>
      </c>
      <c r="N85">
        <v>39420</v>
      </c>
      <c r="O85">
        <v>473040</v>
      </c>
      <c r="P85">
        <v>43756.200000000004</v>
      </c>
      <c r="Q85">
        <v>525074.4</v>
      </c>
      <c r="S85" s="129">
        <f>IFERROR(VLOOKUP(CONCATENATE(Fix_Mapping[[#This Row],[KODE BARANG]],1),'Form Fix'!$A$6:$F$911,4,0),0)</f>
        <v>0</v>
      </c>
      <c r="T85" s="129">
        <f>IFERROR(VLOOKUP(CONCATENATE(Fix_Mapping[[#This Row],[KODE BARANG]],2),'Form Fix'!$A$6:$F$911,4,0),0)</f>
        <v>0</v>
      </c>
      <c r="U85" s="129">
        <f>IFERROR(VLOOKUP(CONCATENATE(Fix_Mapping[[#This Row],[KODE BARANG]],3),'Form Fix'!$A$6:$F$911,4,0),0)</f>
        <v>0</v>
      </c>
      <c r="V85" s="129">
        <f>IFERROR(VLOOKUP(CONCATENATE(Fix_Mapping[[#This Row],[KODE BARANG]],4),'Form Fix'!$A$6:$F$911,4,0),0)</f>
        <v>0</v>
      </c>
      <c r="W85" s="129">
        <f>IFERROR(VLOOKUP(CONCATENATE(Fix_Mapping[[#This Row],[KODE BARANG]],5),'Form Fix'!$A$6:$F$911,4,0),0)</f>
        <v>0</v>
      </c>
    </row>
    <row r="86" spans="1:23">
      <c r="A86" t="s">
        <v>2183</v>
      </c>
      <c r="B86" t="s">
        <v>2354</v>
      </c>
      <c r="C86">
        <v>24</v>
      </c>
      <c r="D86" t="s">
        <v>386</v>
      </c>
      <c r="E86" t="s">
        <v>2461</v>
      </c>
      <c r="F86">
        <v>20717.43</v>
      </c>
      <c r="G86">
        <v>497218.32</v>
      </c>
      <c r="H86">
        <v>22996.347300000001</v>
      </c>
      <c r="I86">
        <v>551912.33520000009</v>
      </c>
      <c r="J86">
        <v>22642</v>
      </c>
      <c r="K86">
        <v>543408</v>
      </c>
      <c r="L86">
        <v>25132.620000000003</v>
      </c>
      <c r="M86">
        <v>603182.88</v>
      </c>
      <c r="N86">
        <v>22642</v>
      </c>
      <c r="O86">
        <v>543408</v>
      </c>
      <c r="P86">
        <v>25132.620000000003</v>
      </c>
      <c r="Q86">
        <v>603182.88000000012</v>
      </c>
      <c r="S86" s="129">
        <f>IFERROR(VLOOKUP(CONCATENATE(Fix_Mapping[[#This Row],[KODE BARANG]],1),'Form Fix'!$A$6:$F$911,4,0),0)</f>
        <v>0</v>
      </c>
      <c r="T86" s="129">
        <f>IFERROR(VLOOKUP(CONCATENATE(Fix_Mapping[[#This Row],[KODE BARANG]],2),'Form Fix'!$A$6:$F$911,4,0),0)</f>
        <v>0</v>
      </c>
      <c r="U86" s="129">
        <f>IFERROR(VLOOKUP(CONCATENATE(Fix_Mapping[[#This Row],[KODE BARANG]],3),'Form Fix'!$A$6:$F$911,4,0),0)</f>
        <v>0</v>
      </c>
      <c r="V86" s="129">
        <f>IFERROR(VLOOKUP(CONCATENATE(Fix_Mapping[[#This Row],[KODE BARANG]],4),'Form Fix'!$A$6:$F$911,4,0),0)</f>
        <v>0</v>
      </c>
      <c r="W86" s="129">
        <f>IFERROR(VLOOKUP(CONCATENATE(Fix_Mapping[[#This Row],[KODE BARANG]],5),'Form Fix'!$A$6:$F$911,4,0),0)</f>
        <v>0</v>
      </c>
    </row>
    <row r="87" spans="1:23">
      <c r="A87" t="s">
        <v>2159</v>
      </c>
      <c r="B87" t="s">
        <v>2332</v>
      </c>
      <c r="C87">
        <v>24</v>
      </c>
      <c r="D87" t="s">
        <v>388</v>
      </c>
      <c r="E87" t="s">
        <v>2461</v>
      </c>
      <c r="F87">
        <v>17212.37</v>
      </c>
      <c r="G87">
        <v>413096.88</v>
      </c>
      <c r="H87">
        <v>19105.7307</v>
      </c>
      <c r="I87">
        <v>458537.53680000006</v>
      </c>
      <c r="J87">
        <v>18811.333333333332</v>
      </c>
      <c r="K87">
        <v>451472</v>
      </c>
      <c r="L87">
        <v>20880.580000000002</v>
      </c>
      <c r="M87">
        <v>501133.92000000004</v>
      </c>
      <c r="N87">
        <v>18811.333333333332</v>
      </c>
      <c r="O87">
        <v>451472</v>
      </c>
      <c r="P87">
        <v>20880.580000000002</v>
      </c>
      <c r="Q87">
        <v>501133.92000000004</v>
      </c>
      <c r="S87" s="129">
        <f>IFERROR(VLOOKUP(CONCATENATE(Fix_Mapping[[#This Row],[KODE BARANG]],1),'Form Fix'!$A$6:$F$911,4,0),0)</f>
        <v>0</v>
      </c>
      <c r="T87" s="129">
        <f>IFERROR(VLOOKUP(CONCATENATE(Fix_Mapping[[#This Row],[KODE BARANG]],2),'Form Fix'!$A$6:$F$911,4,0),0)</f>
        <v>0</v>
      </c>
      <c r="U87" s="129">
        <f>IFERROR(VLOOKUP(CONCATENATE(Fix_Mapping[[#This Row],[KODE BARANG]],3),'Form Fix'!$A$6:$F$911,4,0),0)</f>
        <v>0</v>
      </c>
      <c r="V87" s="129">
        <f>IFERROR(VLOOKUP(CONCATENATE(Fix_Mapping[[#This Row],[KODE BARANG]],4),'Form Fix'!$A$6:$F$911,4,0),0)</f>
        <v>0</v>
      </c>
      <c r="W87" s="129">
        <f>IFERROR(VLOOKUP(CONCATENATE(Fix_Mapping[[#This Row],[KODE BARANG]],5),'Form Fix'!$A$6:$F$911,4,0),0)</f>
        <v>0</v>
      </c>
    </row>
    <row r="88" spans="1:23">
      <c r="A88" t="s">
        <v>2253</v>
      </c>
      <c r="B88" t="s">
        <v>2424</v>
      </c>
      <c r="C88">
        <v>24</v>
      </c>
      <c r="D88" t="s">
        <v>186</v>
      </c>
      <c r="E88" t="s">
        <v>2461</v>
      </c>
      <c r="F88">
        <v>4823.88</v>
      </c>
      <c r="G88">
        <v>115773.12</v>
      </c>
      <c r="H88">
        <v>5354.506800000001</v>
      </c>
      <c r="I88">
        <v>128508.16320000001</v>
      </c>
      <c r="J88">
        <v>5272</v>
      </c>
      <c r="K88">
        <v>126528</v>
      </c>
      <c r="L88">
        <v>5851.92</v>
      </c>
      <c r="M88">
        <v>140446.08000000002</v>
      </c>
      <c r="O88">
        <v>0</v>
      </c>
      <c r="P88">
        <v>0</v>
      </c>
      <c r="Q88">
        <v>0</v>
      </c>
      <c r="S88" s="129">
        <f>IFERROR(VLOOKUP(CONCATENATE(Fix_Mapping[[#This Row],[KODE BARANG]],1),'Form Fix'!$A$6:$F$911,4,0),0)</f>
        <v>0</v>
      </c>
      <c r="T88" s="129">
        <f>IFERROR(VLOOKUP(CONCATENATE(Fix_Mapping[[#This Row],[KODE BARANG]],2),'Form Fix'!$A$6:$F$911,4,0),0)</f>
        <v>0</v>
      </c>
      <c r="U88" s="129">
        <f>IFERROR(VLOOKUP(CONCATENATE(Fix_Mapping[[#This Row],[KODE BARANG]],3),'Form Fix'!$A$6:$F$911,4,0),0)</f>
        <v>0</v>
      </c>
      <c r="V88" s="129">
        <f>IFERROR(VLOOKUP(CONCATENATE(Fix_Mapping[[#This Row],[KODE BARANG]],4),'Form Fix'!$A$6:$F$911,4,0),0)</f>
        <v>0</v>
      </c>
      <c r="W88" s="129">
        <f>IFERROR(VLOOKUP(CONCATENATE(Fix_Mapping[[#This Row],[KODE BARANG]],5),'Form Fix'!$A$6:$F$911,4,0),0)</f>
        <v>0</v>
      </c>
    </row>
    <row r="89" spans="1:23">
      <c r="A89" t="s">
        <v>2149</v>
      </c>
      <c r="B89" t="s">
        <v>2322</v>
      </c>
      <c r="C89">
        <v>24</v>
      </c>
      <c r="D89" t="s">
        <v>386</v>
      </c>
      <c r="E89" t="s">
        <v>2461</v>
      </c>
      <c r="F89">
        <v>15372</v>
      </c>
      <c r="G89">
        <v>368928</v>
      </c>
      <c r="H89">
        <v>17062.920000000002</v>
      </c>
      <c r="I89">
        <v>409510.08</v>
      </c>
      <c r="J89">
        <v>16800</v>
      </c>
      <c r="K89">
        <v>403200</v>
      </c>
      <c r="L89">
        <v>18648</v>
      </c>
      <c r="M89">
        <v>447552.00000000006</v>
      </c>
      <c r="N89">
        <v>16800</v>
      </c>
      <c r="O89">
        <v>403200</v>
      </c>
      <c r="P89">
        <v>18648</v>
      </c>
      <c r="Q89">
        <v>447552</v>
      </c>
      <c r="S89" s="129">
        <f>IFERROR(VLOOKUP(CONCATENATE(Fix_Mapping[[#This Row],[KODE BARANG]],1),'Form Fix'!$A$6:$F$911,4,0),0)</f>
        <v>0</v>
      </c>
      <c r="T89" s="129">
        <f>IFERROR(VLOOKUP(CONCATENATE(Fix_Mapping[[#This Row],[KODE BARANG]],2),'Form Fix'!$A$6:$F$911,4,0),0)</f>
        <v>0</v>
      </c>
      <c r="U89" s="129">
        <f>IFERROR(VLOOKUP(CONCATENATE(Fix_Mapping[[#This Row],[KODE BARANG]],3),'Form Fix'!$A$6:$F$911,4,0),0)</f>
        <v>0</v>
      </c>
      <c r="V89" s="129">
        <f>IFERROR(VLOOKUP(CONCATENATE(Fix_Mapping[[#This Row],[KODE BARANG]],4),'Form Fix'!$A$6:$F$911,4,0),0)</f>
        <v>0</v>
      </c>
      <c r="W89" s="129">
        <f>IFERROR(VLOOKUP(CONCATENATE(Fix_Mapping[[#This Row],[KODE BARANG]],5),'Form Fix'!$A$6:$F$911,4,0),0)</f>
        <v>0</v>
      </c>
    </row>
    <row r="90" spans="1:23">
      <c r="A90" t="s">
        <v>2254</v>
      </c>
      <c r="B90" t="s">
        <v>2549</v>
      </c>
      <c r="C90">
        <v>12</v>
      </c>
      <c r="D90" t="s">
        <v>388</v>
      </c>
      <c r="E90" t="s">
        <v>2461</v>
      </c>
      <c r="F90">
        <v>36201.974999999999</v>
      </c>
      <c r="G90">
        <v>434423.69999999995</v>
      </c>
      <c r="H90">
        <v>40184.19225</v>
      </c>
      <c r="I90">
        <v>482210.30699999997</v>
      </c>
      <c r="J90">
        <v>39565</v>
      </c>
      <c r="K90">
        <v>474780</v>
      </c>
      <c r="L90">
        <v>43917.15</v>
      </c>
      <c r="M90">
        <v>527005.80000000005</v>
      </c>
      <c r="O90">
        <v>0</v>
      </c>
      <c r="P90">
        <v>0</v>
      </c>
      <c r="Q90">
        <v>0</v>
      </c>
      <c r="S90" s="129">
        <f>IFERROR(VLOOKUP(CONCATENATE(Fix_Mapping[[#This Row],[KODE BARANG]],1),'Form Fix'!$A$6:$F$911,4,0),0)</f>
        <v>0</v>
      </c>
      <c r="T90" s="129">
        <f>IFERROR(VLOOKUP(CONCATENATE(Fix_Mapping[[#This Row],[KODE BARANG]],2),'Form Fix'!$A$6:$F$911,4,0),0)</f>
        <v>0</v>
      </c>
      <c r="U90" s="129">
        <f>IFERROR(VLOOKUP(CONCATENATE(Fix_Mapping[[#This Row],[KODE BARANG]],3),'Form Fix'!$A$6:$F$911,4,0),0)</f>
        <v>0</v>
      </c>
      <c r="V90" s="129">
        <f>IFERROR(VLOOKUP(CONCATENATE(Fix_Mapping[[#This Row],[KODE BARANG]],4),'Form Fix'!$A$6:$F$911,4,0),0)</f>
        <v>0</v>
      </c>
      <c r="W90" s="129">
        <f>IFERROR(VLOOKUP(CONCATENATE(Fix_Mapping[[#This Row],[KODE BARANG]],5),'Form Fix'!$A$6:$F$911,4,0),0)</f>
        <v>0</v>
      </c>
    </row>
    <row r="91" spans="1:23">
      <c r="A91" t="s">
        <v>2174</v>
      </c>
      <c r="B91" t="s">
        <v>2345</v>
      </c>
      <c r="C91">
        <v>24</v>
      </c>
      <c r="D91" t="s">
        <v>386</v>
      </c>
      <c r="E91" t="s">
        <v>2461</v>
      </c>
      <c r="F91">
        <v>20717.43</v>
      </c>
      <c r="G91">
        <v>497218.32</v>
      </c>
      <c r="H91">
        <v>22996.347300000001</v>
      </c>
      <c r="I91">
        <v>551912.33520000009</v>
      </c>
      <c r="J91">
        <v>22642</v>
      </c>
      <c r="K91">
        <v>543408</v>
      </c>
      <c r="L91">
        <v>25132.620000000003</v>
      </c>
      <c r="M91">
        <v>603182.88</v>
      </c>
      <c r="N91">
        <v>22642</v>
      </c>
      <c r="O91">
        <v>543408</v>
      </c>
      <c r="P91">
        <v>25132.620000000003</v>
      </c>
      <c r="Q91">
        <v>603182.88000000012</v>
      </c>
      <c r="S91" s="129">
        <f>IFERROR(VLOOKUP(CONCATENATE(Fix_Mapping[[#This Row],[KODE BARANG]],1),'Form Fix'!$A$6:$F$911,4,0),0)</f>
        <v>0</v>
      </c>
      <c r="T91" s="129">
        <f>IFERROR(VLOOKUP(CONCATENATE(Fix_Mapping[[#This Row],[KODE BARANG]],2),'Form Fix'!$A$6:$F$911,4,0),0)</f>
        <v>0</v>
      </c>
      <c r="U91" s="129">
        <f>IFERROR(VLOOKUP(CONCATENATE(Fix_Mapping[[#This Row],[KODE BARANG]],3),'Form Fix'!$A$6:$F$911,4,0),0)</f>
        <v>0</v>
      </c>
      <c r="V91" s="129">
        <f>IFERROR(VLOOKUP(CONCATENATE(Fix_Mapping[[#This Row],[KODE BARANG]],4),'Form Fix'!$A$6:$F$911,4,0),0)</f>
        <v>0</v>
      </c>
      <c r="W91" s="129">
        <f>IFERROR(VLOOKUP(CONCATENATE(Fix_Mapping[[#This Row],[KODE BARANG]],5),'Form Fix'!$A$6:$F$911,4,0),0)</f>
        <v>0</v>
      </c>
    </row>
    <row r="92" spans="1:23">
      <c r="A92" t="s">
        <v>2173</v>
      </c>
      <c r="B92" t="s">
        <v>2344</v>
      </c>
      <c r="C92">
        <v>24</v>
      </c>
      <c r="D92" t="s">
        <v>386</v>
      </c>
      <c r="E92" t="s">
        <v>2461</v>
      </c>
      <c r="F92">
        <v>20717.43</v>
      </c>
      <c r="G92">
        <v>497218.32</v>
      </c>
      <c r="H92">
        <v>22996.347300000001</v>
      </c>
      <c r="I92">
        <v>551912.33520000009</v>
      </c>
      <c r="J92">
        <v>22642</v>
      </c>
      <c r="K92">
        <v>543408</v>
      </c>
      <c r="L92">
        <v>25132.620000000003</v>
      </c>
      <c r="M92">
        <v>603182.88</v>
      </c>
      <c r="N92">
        <v>22642</v>
      </c>
      <c r="O92">
        <v>543408</v>
      </c>
      <c r="P92">
        <v>25132.620000000003</v>
      </c>
      <c r="Q92">
        <v>603182.88000000012</v>
      </c>
      <c r="S92" s="129">
        <f>IFERROR(VLOOKUP(CONCATENATE(Fix_Mapping[[#This Row],[KODE BARANG]],1),'Form Fix'!$A$6:$F$911,4,0),0)</f>
        <v>0</v>
      </c>
      <c r="T92" s="129">
        <f>IFERROR(VLOOKUP(CONCATENATE(Fix_Mapping[[#This Row],[KODE BARANG]],2),'Form Fix'!$A$6:$F$911,4,0),0)</f>
        <v>0</v>
      </c>
      <c r="U92" s="129">
        <f>IFERROR(VLOOKUP(CONCATENATE(Fix_Mapping[[#This Row],[KODE BARANG]],3),'Form Fix'!$A$6:$F$911,4,0),0)</f>
        <v>0</v>
      </c>
      <c r="V92" s="129">
        <f>IFERROR(VLOOKUP(CONCATENATE(Fix_Mapping[[#This Row],[KODE BARANG]],4),'Form Fix'!$A$6:$F$911,4,0),0)</f>
        <v>0</v>
      </c>
      <c r="W92" s="129">
        <f>IFERROR(VLOOKUP(CONCATENATE(Fix_Mapping[[#This Row],[KODE BARANG]],5),'Form Fix'!$A$6:$F$911,4,0),0)</f>
        <v>0</v>
      </c>
    </row>
    <row r="93" spans="1:23">
      <c r="A93" t="s">
        <v>2224</v>
      </c>
      <c r="B93" t="s">
        <v>2395</v>
      </c>
      <c r="C93">
        <v>12</v>
      </c>
      <c r="D93" t="s">
        <v>390</v>
      </c>
      <c r="E93" t="s">
        <v>2461</v>
      </c>
      <c r="F93">
        <v>53802</v>
      </c>
      <c r="G93">
        <v>645624</v>
      </c>
      <c r="H93">
        <v>59720.220000000008</v>
      </c>
      <c r="I93">
        <v>716642.64</v>
      </c>
      <c r="J93">
        <v>58800</v>
      </c>
      <c r="K93">
        <v>705600</v>
      </c>
      <c r="L93">
        <v>65268.000000000007</v>
      </c>
      <c r="M93">
        <v>783216.00000000012</v>
      </c>
      <c r="N93">
        <v>58800</v>
      </c>
      <c r="O93">
        <v>705600</v>
      </c>
      <c r="P93">
        <v>65268.000000000007</v>
      </c>
      <c r="Q93">
        <v>783216.00000000012</v>
      </c>
      <c r="S93" s="129">
        <f>IFERROR(VLOOKUP(CONCATENATE(Fix_Mapping[[#This Row],[KODE BARANG]],1),'Form Fix'!$A$6:$F$911,4,0),0)</f>
        <v>0</v>
      </c>
      <c r="T93" s="129">
        <f>IFERROR(VLOOKUP(CONCATENATE(Fix_Mapping[[#This Row],[KODE BARANG]],2),'Form Fix'!$A$6:$F$911,4,0),0)</f>
        <v>0</v>
      </c>
      <c r="U93" s="129">
        <f>IFERROR(VLOOKUP(CONCATENATE(Fix_Mapping[[#This Row],[KODE BARANG]],3),'Form Fix'!$A$6:$F$911,4,0),0)</f>
        <v>0</v>
      </c>
      <c r="V93" s="129">
        <f>IFERROR(VLOOKUP(CONCATENATE(Fix_Mapping[[#This Row],[KODE BARANG]],4),'Form Fix'!$A$6:$F$911,4,0),0)</f>
        <v>0</v>
      </c>
      <c r="W93" s="129">
        <f>IFERROR(VLOOKUP(CONCATENATE(Fix_Mapping[[#This Row],[KODE BARANG]],5),'Form Fix'!$A$6:$F$911,4,0),0)</f>
        <v>0</v>
      </c>
    </row>
    <row r="94" spans="1:23">
      <c r="A94" t="s">
        <v>2216</v>
      </c>
      <c r="B94" t="s">
        <v>2387</v>
      </c>
      <c r="C94">
        <v>12</v>
      </c>
      <c r="D94" t="s">
        <v>386</v>
      </c>
      <c r="E94" t="s">
        <v>2461</v>
      </c>
      <c r="F94">
        <v>36069.300000000003</v>
      </c>
      <c r="G94">
        <v>432831.60000000003</v>
      </c>
      <c r="H94">
        <v>40036.92300000001</v>
      </c>
      <c r="I94">
        <v>480443.07600000006</v>
      </c>
      <c r="J94">
        <v>39420</v>
      </c>
      <c r="K94">
        <v>473040</v>
      </c>
      <c r="L94">
        <v>43756.200000000004</v>
      </c>
      <c r="M94">
        <v>525074.4</v>
      </c>
      <c r="N94">
        <v>39420</v>
      </c>
      <c r="O94">
        <v>473040</v>
      </c>
      <c r="P94">
        <v>43756.200000000004</v>
      </c>
      <c r="Q94">
        <v>525074.4</v>
      </c>
      <c r="S94" s="129">
        <f>IFERROR(VLOOKUP(CONCATENATE(Fix_Mapping[[#This Row],[KODE BARANG]],1),'Form Fix'!$A$6:$F$911,4,0),0)</f>
        <v>0</v>
      </c>
      <c r="T94" s="129">
        <f>IFERROR(VLOOKUP(CONCATENATE(Fix_Mapping[[#This Row],[KODE BARANG]],2),'Form Fix'!$A$6:$F$911,4,0),0)</f>
        <v>0</v>
      </c>
      <c r="U94" s="129">
        <f>IFERROR(VLOOKUP(CONCATENATE(Fix_Mapping[[#This Row],[KODE BARANG]],3),'Form Fix'!$A$6:$F$911,4,0),0)</f>
        <v>0</v>
      </c>
      <c r="V94" s="129">
        <f>IFERROR(VLOOKUP(CONCATENATE(Fix_Mapping[[#This Row],[KODE BARANG]],4),'Form Fix'!$A$6:$F$911,4,0),0)</f>
        <v>0</v>
      </c>
      <c r="W94" s="129">
        <f>IFERROR(VLOOKUP(CONCATENATE(Fix_Mapping[[#This Row],[KODE BARANG]],5),'Form Fix'!$A$6:$F$911,4,0),0)</f>
        <v>0</v>
      </c>
    </row>
    <row r="95" spans="1:23">
      <c r="A95" t="s">
        <v>2251</v>
      </c>
      <c r="B95" t="s">
        <v>2422</v>
      </c>
      <c r="C95">
        <v>24</v>
      </c>
      <c r="D95" t="s">
        <v>388</v>
      </c>
      <c r="E95" t="s">
        <v>2461</v>
      </c>
      <c r="F95">
        <v>15372</v>
      </c>
      <c r="G95">
        <v>368928</v>
      </c>
      <c r="H95">
        <v>17062.920000000002</v>
      </c>
      <c r="I95">
        <v>409510.08</v>
      </c>
      <c r="J95">
        <v>16800</v>
      </c>
      <c r="K95">
        <v>403200</v>
      </c>
      <c r="L95">
        <v>18648</v>
      </c>
      <c r="M95">
        <v>447552.00000000006</v>
      </c>
      <c r="O95">
        <v>0</v>
      </c>
      <c r="P95">
        <v>0</v>
      </c>
      <c r="Q95">
        <v>0</v>
      </c>
      <c r="S95" s="129">
        <f>IFERROR(VLOOKUP(CONCATENATE(Fix_Mapping[[#This Row],[KODE BARANG]],1),'Form Fix'!$A$6:$F$911,4,0),0)</f>
        <v>0</v>
      </c>
      <c r="T95" s="129">
        <f>IFERROR(VLOOKUP(CONCATENATE(Fix_Mapping[[#This Row],[KODE BARANG]],2),'Form Fix'!$A$6:$F$911,4,0),0)</f>
        <v>0</v>
      </c>
      <c r="U95" s="129">
        <f>IFERROR(VLOOKUP(CONCATENATE(Fix_Mapping[[#This Row],[KODE BARANG]],3),'Form Fix'!$A$6:$F$911,4,0),0)</f>
        <v>0</v>
      </c>
      <c r="V95" s="129">
        <f>IFERROR(VLOOKUP(CONCATENATE(Fix_Mapping[[#This Row],[KODE BARANG]],4),'Form Fix'!$A$6:$F$911,4,0),0)</f>
        <v>0</v>
      </c>
      <c r="W95" s="129">
        <f>IFERROR(VLOOKUP(CONCATENATE(Fix_Mapping[[#This Row],[KODE BARANG]],5),'Form Fix'!$A$6:$F$911,4,0),0)</f>
        <v>0</v>
      </c>
    </row>
    <row r="96" spans="1:23">
      <c r="A96" t="s">
        <v>2252</v>
      </c>
      <c r="B96" t="s">
        <v>2423</v>
      </c>
      <c r="C96">
        <v>12</v>
      </c>
      <c r="D96" t="s">
        <v>388</v>
      </c>
      <c r="E96" t="s">
        <v>2461</v>
      </c>
      <c r="F96">
        <v>36201.974999999999</v>
      </c>
      <c r="G96">
        <v>434423.69999999995</v>
      </c>
      <c r="H96">
        <v>40184.19225</v>
      </c>
      <c r="I96">
        <v>482210.30699999997</v>
      </c>
      <c r="J96">
        <v>39565</v>
      </c>
      <c r="K96">
        <v>474780</v>
      </c>
      <c r="L96">
        <v>43917.15</v>
      </c>
      <c r="M96">
        <v>527005.80000000005</v>
      </c>
      <c r="O96">
        <v>0</v>
      </c>
      <c r="P96">
        <v>0</v>
      </c>
      <c r="Q96">
        <v>0</v>
      </c>
      <c r="S96" s="129">
        <f>IFERROR(VLOOKUP(CONCATENATE(Fix_Mapping[[#This Row],[KODE BARANG]],1),'Form Fix'!$A$6:$F$911,4,0),0)</f>
        <v>0</v>
      </c>
      <c r="T96" s="129">
        <f>IFERROR(VLOOKUP(CONCATENATE(Fix_Mapping[[#This Row],[KODE BARANG]],2),'Form Fix'!$A$6:$F$911,4,0),0)</f>
        <v>0</v>
      </c>
      <c r="U96" s="129">
        <f>IFERROR(VLOOKUP(CONCATENATE(Fix_Mapping[[#This Row],[KODE BARANG]],3),'Form Fix'!$A$6:$F$911,4,0),0)</f>
        <v>0</v>
      </c>
      <c r="V96" s="129">
        <f>IFERROR(VLOOKUP(CONCATENATE(Fix_Mapping[[#This Row],[KODE BARANG]],4),'Form Fix'!$A$6:$F$911,4,0),0)</f>
        <v>0</v>
      </c>
      <c r="W96" s="129">
        <f>IFERROR(VLOOKUP(CONCATENATE(Fix_Mapping[[#This Row],[KODE BARANG]],5),'Form Fix'!$A$6:$F$911,4,0),0)</f>
        <v>0</v>
      </c>
    </row>
    <row r="97" spans="1:23">
      <c r="A97" t="s">
        <v>2172</v>
      </c>
      <c r="B97" t="s">
        <v>2343</v>
      </c>
      <c r="C97">
        <v>24</v>
      </c>
      <c r="D97" t="s">
        <v>386</v>
      </c>
      <c r="E97" t="s">
        <v>2461</v>
      </c>
      <c r="F97">
        <v>20717.43</v>
      </c>
      <c r="G97">
        <v>497218.32</v>
      </c>
      <c r="H97">
        <v>22996.347300000001</v>
      </c>
      <c r="I97">
        <v>551912.33520000009</v>
      </c>
      <c r="J97">
        <v>22642</v>
      </c>
      <c r="K97">
        <v>543408</v>
      </c>
      <c r="L97">
        <v>25132.620000000003</v>
      </c>
      <c r="M97">
        <v>603182.88</v>
      </c>
      <c r="N97">
        <v>22642</v>
      </c>
      <c r="O97">
        <v>543408</v>
      </c>
      <c r="P97">
        <v>25132.620000000003</v>
      </c>
      <c r="Q97">
        <v>603182.88000000012</v>
      </c>
      <c r="S97" s="129">
        <f>IFERROR(VLOOKUP(CONCATENATE(Fix_Mapping[[#This Row],[KODE BARANG]],1),'Form Fix'!$A$6:$F$911,4,0),0)</f>
        <v>0</v>
      </c>
      <c r="T97" s="129">
        <f>IFERROR(VLOOKUP(CONCATENATE(Fix_Mapping[[#This Row],[KODE BARANG]],2),'Form Fix'!$A$6:$F$911,4,0),0)</f>
        <v>0</v>
      </c>
      <c r="U97" s="129">
        <f>IFERROR(VLOOKUP(CONCATENATE(Fix_Mapping[[#This Row],[KODE BARANG]],3),'Form Fix'!$A$6:$F$911,4,0),0)</f>
        <v>0</v>
      </c>
      <c r="V97" s="129">
        <f>IFERROR(VLOOKUP(CONCATENATE(Fix_Mapping[[#This Row],[KODE BARANG]],4),'Form Fix'!$A$6:$F$911,4,0),0)</f>
        <v>0</v>
      </c>
      <c r="W97" s="129">
        <f>IFERROR(VLOOKUP(CONCATENATE(Fix_Mapping[[#This Row],[KODE BARANG]],5),'Form Fix'!$A$6:$F$911,4,0),0)</f>
        <v>0</v>
      </c>
    </row>
    <row r="98" spans="1:23">
      <c r="A98" t="s">
        <v>2186</v>
      </c>
      <c r="B98" t="s">
        <v>2357</v>
      </c>
      <c r="C98">
        <v>24</v>
      </c>
      <c r="D98" t="s">
        <v>386</v>
      </c>
      <c r="E98" t="s">
        <v>2461</v>
      </c>
      <c r="F98">
        <v>20717.43</v>
      </c>
      <c r="G98">
        <v>497218.32</v>
      </c>
      <c r="H98">
        <v>22996.347300000001</v>
      </c>
      <c r="I98">
        <v>551912.33520000009</v>
      </c>
      <c r="J98">
        <v>22642</v>
      </c>
      <c r="K98">
        <v>543408</v>
      </c>
      <c r="L98">
        <v>25132.620000000003</v>
      </c>
      <c r="M98">
        <v>603182.88</v>
      </c>
      <c r="N98">
        <v>22642</v>
      </c>
      <c r="O98">
        <v>543408</v>
      </c>
      <c r="P98">
        <v>25132.620000000003</v>
      </c>
      <c r="Q98">
        <v>603182.88000000012</v>
      </c>
      <c r="S98" s="129">
        <f>IFERROR(VLOOKUP(CONCATENATE(Fix_Mapping[[#This Row],[KODE BARANG]],1),'Form Fix'!$A$6:$F$911,4,0),0)</f>
        <v>0</v>
      </c>
      <c r="T98" s="129">
        <f>IFERROR(VLOOKUP(CONCATENATE(Fix_Mapping[[#This Row],[KODE BARANG]],2),'Form Fix'!$A$6:$F$911,4,0),0)</f>
        <v>0</v>
      </c>
      <c r="U98" s="129">
        <f>IFERROR(VLOOKUP(CONCATENATE(Fix_Mapping[[#This Row],[KODE BARANG]],3),'Form Fix'!$A$6:$F$911,4,0),0)</f>
        <v>0</v>
      </c>
      <c r="V98" s="129">
        <f>IFERROR(VLOOKUP(CONCATENATE(Fix_Mapping[[#This Row],[KODE BARANG]],4),'Form Fix'!$A$6:$F$911,4,0),0)</f>
        <v>0</v>
      </c>
      <c r="W98" s="129">
        <f>IFERROR(VLOOKUP(CONCATENATE(Fix_Mapping[[#This Row],[KODE BARANG]],5),'Form Fix'!$A$6:$F$911,4,0),0)</f>
        <v>0</v>
      </c>
    </row>
    <row r="99" spans="1:23">
      <c r="A99" t="s">
        <v>2249</v>
      </c>
      <c r="B99" t="s">
        <v>2420</v>
      </c>
      <c r="C99">
        <v>24</v>
      </c>
      <c r="D99" t="s">
        <v>388</v>
      </c>
      <c r="E99" t="s">
        <v>2461</v>
      </c>
      <c r="F99">
        <v>17212.37</v>
      </c>
      <c r="G99">
        <v>413096.88</v>
      </c>
      <c r="H99">
        <v>19105.7307</v>
      </c>
      <c r="I99">
        <v>458537.53680000006</v>
      </c>
      <c r="J99">
        <v>18811.333333333332</v>
      </c>
      <c r="K99">
        <v>451472</v>
      </c>
      <c r="L99">
        <v>20880.580000000002</v>
      </c>
      <c r="M99">
        <v>501133.92000000004</v>
      </c>
      <c r="O99">
        <v>0</v>
      </c>
      <c r="P99">
        <v>0</v>
      </c>
      <c r="Q99">
        <v>0</v>
      </c>
      <c r="S99" s="129">
        <f>IFERROR(VLOOKUP(CONCATENATE(Fix_Mapping[[#This Row],[KODE BARANG]],1),'Form Fix'!$A$6:$F$911,4,0),0)</f>
        <v>0</v>
      </c>
      <c r="T99" s="129">
        <f>IFERROR(VLOOKUP(CONCATENATE(Fix_Mapping[[#This Row],[KODE BARANG]],2),'Form Fix'!$A$6:$F$911,4,0),0)</f>
        <v>0</v>
      </c>
      <c r="U99" s="129">
        <f>IFERROR(VLOOKUP(CONCATENATE(Fix_Mapping[[#This Row],[KODE BARANG]],3),'Form Fix'!$A$6:$F$911,4,0),0)</f>
        <v>0</v>
      </c>
      <c r="V99" s="129">
        <f>IFERROR(VLOOKUP(CONCATENATE(Fix_Mapping[[#This Row],[KODE BARANG]],4),'Form Fix'!$A$6:$F$911,4,0),0)</f>
        <v>0</v>
      </c>
      <c r="W99" s="129">
        <f>IFERROR(VLOOKUP(CONCATENATE(Fix_Mapping[[#This Row],[KODE BARANG]],5),'Form Fix'!$A$6:$F$911,4,0),0)</f>
        <v>0</v>
      </c>
    </row>
    <row r="100" spans="1:23">
      <c r="A100" t="s">
        <v>2148</v>
      </c>
      <c r="B100" t="s">
        <v>2321</v>
      </c>
      <c r="C100">
        <v>24</v>
      </c>
      <c r="D100" t="s">
        <v>386</v>
      </c>
      <c r="E100" t="s">
        <v>2461</v>
      </c>
      <c r="F100">
        <v>15372</v>
      </c>
      <c r="G100">
        <v>368928</v>
      </c>
      <c r="H100">
        <v>17062.920000000002</v>
      </c>
      <c r="I100">
        <v>409510.08</v>
      </c>
      <c r="J100">
        <v>16800</v>
      </c>
      <c r="K100">
        <v>403200</v>
      </c>
      <c r="L100">
        <v>18648</v>
      </c>
      <c r="M100">
        <v>447552.00000000006</v>
      </c>
      <c r="N100">
        <v>16800</v>
      </c>
      <c r="O100">
        <v>403200</v>
      </c>
      <c r="P100">
        <v>18648</v>
      </c>
      <c r="Q100">
        <v>447552</v>
      </c>
      <c r="S100" s="129">
        <f>IFERROR(VLOOKUP(CONCATENATE(Fix_Mapping[[#This Row],[KODE BARANG]],1),'Form Fix'!$A$6:$F$911,4,0),0)</f>
        <v>0</v>
      </c>
      <c r="T100" s="129">
        <f>IFERROR(VLOOKUP(CONCATENATE(Fix_Mapping[[#This Row],[KODE BARANG]],2),'Form Fix'!$A$6:$F$911,4,0),0)</f>
        <v>0</v>
      </c>
      <c r="U100" s="129">
        <f>IFERROR(VLOOKUP(CONCATENATE(Fix_Mapping[[#This Row],[KODE BARANG]],3),'Form Fix'!$A$6:$F$911,4,0),0)</f>
        <v>0</v>
      </c>
      <c r="V100" s="129">
        <f>IFERROR(VLOOKUP(CONCATENATE(Fix_Mapping[[#This Row],[KODE BARANG]],4),'Form Fix'!$A$6:$F$911,4,0),0)</f>
        <v>0</v>
      </c>
      <c r="W100" s="129">
        <f>IFERROR(VLOOKUP(CONCATENATE(Fix_Mapping[[#This Row],[KODE BARANG]],5),'Form Fix'!$A$6:$F$911,4,0),0)</f>
        <v>0</v>
      </c>
    </row>
    <row r="101" spans="1:23">
      <c r="A101" t="s">
        <v>2153</v>
      </c>
      <c r="B101" t="s">
        <v>2326</v>
      </c>
      <c r="C101">
        <v>24</v>
      </c>
      <c r="D101" t="s">
        <v>386</v>
      </c>
      <c r="E101" t="s">
        <v>2461</v>
      </c>
      <c r="F101">
        <v>15372</v>
      </c>
      <c r="G101">
        <v>368928</v>
      </c>
      <c r="H101">
        <v>17062.920000000002</v>
      </c>
      <c r="I101">
        <v>409510.08</v>
      </c>
      <c r="J101">
        <v>16800</v>
      </c>
      <c r="K101">
        <v>403200</v>
      </c>
      <c r="L101">
        <v>18648</v>
      </c>
      <c r="M101">
        <v>447552.00000000006</v>
      </c>
      <c r="N101">
        <v>16800</v>
      </c>
      <c r="O101">
        <v>403200</v>
      </c>
      <c r="P101">
        <v>18648</v>
      </c>
      <c r="Q101">
        <v>447552</v>
      </c>
      <c r="S101" s="129">
        <f>IFERROR(VLOOKUP(CONCATENATE(Fix_Mapping[[#This Row],[KODE BARANG]],1),'Form Fix'!$A$6:$F$911,4,0),0)</f>
        <v>0</v>
      </c>
      <c r="T101" s="129">
        <f>IFERROR(VLOOKUP(CONCATENATE(Fix_Mapping[[#This Row],[KODE BARANG]],2),'Form Fix'!$A$6:$F$911,4,0),0)</f>
        <v>0</v>
      </c>
      <c r="U101" s="129">
        <f>IFERROR(VLOOKUP(CONCATENATE(Fix_Mapping[[#This Row],[KODE BARANG]],3),'Form Fix'!$A$6:$F$911,4,0),0)</f>
        <v>0</v>
      </c>
      <c r="V101" s="129">
        <f>IFERROR(VLOOKUP(CONCATENATE(Fix_Mapping[[#This Row],[KODE BARANG]],4),'Form Fix'!$A$6:$F$911,4,0),0)</f>
        <v>0</v>
      </c>
      <c r="W101" s="129">
        <f>IFERROR(VLOOKUP(CONCATENATE(Fix_Mapping[[#This Row],[KODE BARANG]],5),'Form Fix'!$A$6:$F$911,4,0),0)</f>
        <v>0</v>
      </c>
    </row>
    <row r="102" spans="1:23">
      <c r="A102" t="s">
        <v>2250</v>
      </c>
      <c r="B102" t="s">
        <v>2421</v>
      </c>
      <c r="C102">
        <v>12</v>
      </c>
      <c r="D102" t="s">
        <v>388</v>
      </c>
      <c r="E102" t="s">
        <v>2461</v>
      </c>
      <c r="F102">
        <v>36201.974999999999</v>
      </c>
      <c r="G102">
        <v>434423.69999999995</v>
      </c>
      <c r="H102">
        <v>40184.19225</v>
      </c>
      <c r="I102">
        <v>482210.30699999997</v>
      </c>
      <c r="J102">
        <v>39565</v>
      </c>
      <c r="K102">
        <v>474780</v>
      </c>
      <c r="L102">
        <v>43917.15</v>
      </c>
      <c r="M102">
        <v>527005.80000000005</v>
      </c>
      <c r="O102">
        <v>0</v>
      </c>
      <c r="P102">
        <v>0</v>
      </c>
      <c r="Q102">
        <v>0</v>
      </c>
      <c r="S102" s="129">
        <f>IFERROR(VLOOKUP(CONCATENATE(Fix_Mapping[[#This Row],[KODE BARANG]],1),'Form Fix'!$A$6:$F$911,4,0),0)</f>
        <v>0</v>
      </c>
      <c r="T102" s="129">
        <f>IFERROR(VLOOKUP(CONCATENATE(Fix_Mapping[[#This Row],[KODE BARANG]],2),'Form Fix'!$A$6:$F$911,4,0),0)</f>
        <v>0</v>
      </c>
      <c r="U102" s="129">
        <f>IFERROR(VLOOKUP(CONCATENATE(Fix_Mapping[[#This Row],[KODE BARANG]],3),'Form Fix'!$A$6:$F$911,4,0),0)</f>
        <v>0</v>
      </c>
      <c r="V102" s="129">
        <f>IFERROR(VLOOKUP(CONCATENATE(Fix_Mapping[[#This Row],[KODE BARANG]],4),'Form Fix'!$A$6:$F$911,4,0),0)</f>
        <v>0</v>
      </c>
      <c r="W102" s="129">
        <f>IFERROR(VLOOKUP(CONCATENATE(Fix_Mapping[[#This Row],[KODE BARANG]],5),'Form Fix'!$A$6:$F$911,4,0),0)</f>
        <v>0</v>
      </c>
    </row>
    <row r="103" spans="1:23">
      <c r="A103" t="s">
        <v>2171</v>
      </c>
      <c r="B103" t="s">
        <v>2342</v>
      </c>
      <c r="C103">
        <v>24</v>
      </c>
      <c r="D103" t="s">
        <v>386</v>
      </c>
      <c r="E103" t="s">
        <v>2461</v>
      </c>
      <c r="F103">
        <v>20717.43</v>
      </c>
      <c r="G103">
        <v>497218.32</v>
      </c>
      <c r="H103">
        <v>22996.347300000001</v>
      </c>
      <c r="I103">
        <v>551912.33520000009</v>
      </c>
      <c r="J103">
        <v>22642</v>
      </c>
      <c r="K103">
        <v>543408</v>
      </c>
      <c r="L103">
        <v>25132.620000000003</v>
      </c>
      <c r="M103">
        <v>603182.88</v>
      </c>
      <c r="N103">
        <v>22642</v>
      </c>
      <c r="O103">
        <v>543408</v>
      </c>
      <c r="P103">
        <v>25132.620000000003</v>
      </c>
      <c r="Q103">
        <v>603182.88000000012</v>
      </c>
      <c r="S103" s="129">
        <f>IFERROR(VLOOKUP(CONCATENATE(Fix_Mapping[[#This Row],[KODE BARANG]],1),'Form Fix'!$A$6:$F$911,4,0),0)</f>
        <v>0</v>
      </c>
      <c r="T103" s="129">
        <f>IFERROR(VLOOKUP(CONCATENATE(Fix_Mapping[[#This Row],[KODE BARANG]],2),'Form Fix'!$A$6:$F$911,4,0),0)</f>
        <v>0</v>
      </c>
      <c r="U103" s="129">
        <f>IFERROR(VLOOKUP(CONCATENATE(Fix_Mapping[[#This Row],[KODE BARANG]],3),'Form Fix'!$A$6:$F$911,4,0),0)</f>
        <v>0</v>
      </c>
      <c r="V103" s="129">
        <f>IFERROR(VLOOKUP(CONCATENATE(Fix_Mapping[[#This Row],[KODE BARANG]],4),'Form Fix'!$A$6:$F$911,4,0),0)</f>
        <v>0</v>
      </c>
      <c r="W103" s="129">
        <f>IFERROR(VLOOKUP(CONCATENATE(Fix_Mapping[[#This Row],[KODE BARANG]],5),'Form Fix'!$A$6:$F$911,4,0),0)</f>
        <v>0</v>
      </c>
    </row>
    <row r="104" spans="1:23">
      <c r="A104" t="s">
        <v>2187</v>
      </c>
      <c r="B104" t="s">
        <v>2358</v>
      </c>
      <c r="C104">
        <v>24</v>
      </c>
      <c r="D104" t="s">
        <v>386</v>
      </c>
      <c r="E104" t="s">
        <v>2461</v>
      </c>
      <c r="F104">
        <v>20717.43</v>
      </c>
      <c r="G104">
        <v>497218.32</v>
      </c>
      <c r="H104">
        <v>22996.347300000001</v>
      </c>
      <c r="I104">
        <v>551912.33520000009</v>
      </c>
      <c r="J104">
        <v>22642</v>
      </c>
      <c r="K104">
        <v>543408</v>
      </c>
      <c r="L104">
        <v>25132.620000000003</v>
      </c>
      <c r="M104">
        <v>603182.88</v>
      </c>
      <c r="N104">
        <v>22642</v>
      </c>
      <c r="O104">
        <v>543408</v>
      </c>
      <c r="P104">
        <v>25132.620000000003</v>
      </c>
      <c r="Q104">
        <v>603182.88000000012</v>
      </c>
      <c r="S104" s="129">
        <f>IFERROR(VLOOKUP(CONCATENATE(Fix_Mapping[[#This Row],[KODE BARANG]],1),'Form Fix'!$A$6:$F$911,4,0),0)</f>
        <v>0</v>
      </c>
      <c r="T104" s="129">
        <f>IFERROR(VLOOKUP(CONCATENATE(Fix_Mapping[[#This Row],[KODE BARANG]],2),'Form Fix'!$A$6:$F$911,4,0),0)</f>
        <v>0</v>
      </c>
      <c r="U104" s="129">
        <f>IFERROR(VLOOKUP(CONCATENATE(Fix_Mapping[[#This Row],[KODE BARANG]],3),'Form Fix'!$A$6:$F$911,4,0),0)</f>
        <v>0</v>
      </c>
      <c r="V104" s="129">
        <f>IFERROR(VLOOKUP(CONCATENATE(Fix_Mapping[[#This Row],[KODE BARANG]],4),'Form Fix'!$A$6:$F$911,4,0),0)</f>
        <v>0</v>
      </c>
      <c r="W104" s="129">
        <f>IFERROR(VLOOKUP(CONCATENATE(Fix_Mapping[[#This Row],[KODE BARANG]],5),'Form Fix'!$A$6:$F$911,4,0),0)</f>
        <v>0</v>
      </c>
    </row>
    <row r="105" spans="1:23">
      <c r="A105" t="s">
        <v>2170</v>
      </c>
      <c r="B105" t="s">
        <v>2341</v>
      </c>
      <c r="C105">
        <v>24</v>
      </c>
      <c r="D105" t="s">
        <v>386</v>
      </c>
      <c r="E105" t="s">
        <v>2461</v>
      </c>
      <c r="F105">
        <v>20717.43</v>
      </c>
      <c r="G105">
        <v>497218.32</v>
      </c>
      <c r="H105">
        <v>22996.347300000001</v>
      </c>
      <c r="I105">
        <v>551912.33520000009</v>
      </c>
      <c r="J105">
        <v>22642</v>
      </c>
      <c r="K105">
        <v>543408</v>
      </c>
      <c r="L105">
        <v>25132.620000000003</v>
      </c>
      <c r="M105">
        <v>603182.88</v>
      </c>
      <c r="N105">
        <v>22642</v>
      </c>
      <c r="O105">
        <v>543408</v>
      </c>
      <c r="P105">
        <v>25132.620000000003</v>
      </c>
      <c r="Q105">
        <v>603182.88000000012</v>
      </c>
      <c r="S105" s="129">
        <f>IFERROR(VLOOKUP(CONCATENATE(Fix_Mapping[[#This Row],[KODE BARANG]],1),'Form Fix'!$A$6:$F$911,4,0),0)</f>
        <v>0</v>
      </c>
      <c r="T105" s="129">
        <f>IFERROR(VLOOKUP(CONCATENATE(Fix_Mapping[[#This Row],[KODE BARANG]],2),'Form Fix'!$A$6:$F$911,4,0),0)</f>
        <v>0</v>
      </c>
      <c r="U105" s="129">
        <f>IFERROR(VLOOKUP(CONCATENATE(Fix_Mapping[[#This Row],[KODE BARANG]],3),'Form Fix'!$A$6:$F$911,4,0),0)</f>
        <v>0</v>
      </c>
      <c r="V105" s="129">
        <f>IFERROR(VLOOKUP(CONCATENATE(Fix_Mapping[[#This Row],[KODE BARANG]],4),'Form Fix'!$A$6:$F$911,4,0),0)</f>
        <v>0</v>
      </c>
      <c r="W105" s="129">
        <f>IFERROR(VLOOKUP(CONCATENATE(Fix_Mapping[[#This Row],[KODE BARANG]],5),'Form Fix'!$A$6:$F$911,4,0),0)</f>
        <v>0</v>
      </c>
    </row>
    <row r="106" spans="1:23">
      <c r="A106" t="s">
        <v>2133</v>
      </c>
      <c r="B106" t="s">
        <v>2306</v>
      </c>
      <c r="C106">
        <v>12</v>
      </c>
      <c r="D106" t="s">
        <v>386</v>
      </c>
      <c r="E106" t="s">
        <v>2453</v>
      </c>
      <c r="F106">
        <v>12922.62125</v>
      </c>
      <c r="G106">
        <v>155071.45500000002</v>
      </c>
      <c r="H106">
        <v>14344.109587500001</v>
      </c>
      <c r="I106">
        <v>172129.31505000003</v>
      </c>
      <c r="J106">
        <v>14123.083333333334</v>
      </c>
      <c r="K106">
        <v>169477</v>
      </c>
      <c r="L106">
        <v>15676.622500000001</v>
      </c>
      <c r="M106">
        <v>188119.47000000003</v>
      </c>
      <c r="N106">
        <v>14123.083333333334</v>
      </c>
      <c r="O106">
        <v>169477</v>
      </c>
      <c r="P106">
        <v>15676.622500000001</v>
      </c>
      <c r="Q106">
        <v>188119.47000000003</v>
      </c>
      <c r="S106" s="129">
        <f>IFERROR(VLOOKUP(CONCATENATE(Fix_Mapping[[#This Row],[KODE BARANG]],1),'Form Fix'!$A$6:$F$911,4,0),0)</f>
        <v>0</v>
      </c>
      <c r="T106" s="129">
        <f>IFERROR(VLOOKUP(CONCATENATE(Fix_Mapping[[#This Row],[KODE BARANG]],2),'Form Fix'!$A$6:$F$911,4,0),0)</f>
        <v>0</v>
      </c>
      <c r="U106" s="129">
        <f>IFERROR(VLOOKUP(CONCATENATE(Fix_Mapping[[#This Row],[KODE BARANG]],3),'Form Fix'!$A$6:$F$911,4,0),0)</f>
        <v>0</v>
      </c>
      <c r="V106" s="129">
        <f>IFERROR(VLOOKUP(CONCATENATE(Fix_Mapping[[#This Row],[KODE BARANG]],4),'Form Fix'!$A$6:$F$911,4,0),0)</f>
        <v>0</v>
      </c>
      <c r="W106" s="129">
        <f>IFERROR(VLOOKUP(CONCATENATE(Fix_Mapping[[#This Row],[KODE BARANG]],5),'Form Fix'!$A$6:$F$911,4,0),0)</f>
        <v>0</v>
      </c>
    </row>
    <row r="107" spans="1:23">
      <c r="A107" t="s">
        <v>2132</v>
      </c>
      <c r="B107" t="s">
        <v>2305</v>
      </c>
      <c r="C107">
        <v>12</v>
      </c>
      <c r="D107" t="s">
        <v>386</v>
      </c>
      <c r="E107" t="s">
        <v>2453</v>
      </c>
      <c r="F107">
        <v>12922.62125</v>
      </c>
      <c r="G107">
        <v>155071.45500000002</v>
      </c>
      <c r="H107">
        <v>14344.109587500001</v>
      </c>
      <c r="I107">
        <v>172129.31505000003</v>
      </c>
      <c r="J107">
        <v>14123.083333333334</v>
      </c>
      <c r="K107">
        <v>169477</v>
      </c>
      <c r="L107">
        <v>15676.622500000001</v>
      </c>
      <c r="M107">
        <v>188119.47000000003</v>
      </c>
      <c r="N107">
        <v>14123.083333333334</v>
      </c>
      <c r="O107">
        <v>169477</v>
      </c>
      <c r="P107">
        <v>15676.622500000001</v>
      </c>
      <c r="Q107">
        <v>188119.47000000003</v>
      </c>
      <c r="S107" s="129">
        <f>IFERROR(VLOOKUP(CONCATENATE(Fix_Mapping[[#This Row],[KODE BARANG]],1),'Form Fix'!$A$6:$F$911,4,0),0)</f>
        <v>0</v>
      </c>
      <c r="T107" s="129">
        <f>IFERROR(VLOOKUP(CONCATENATE(Fix_Mapping[[#This Row],[KODE BARANG]],2),'Form Fix'!$A$6:$F$911,4,0),0)</f>
        <v>0</v>
      </c>
      <c r="U107" s="129">
        <f>IFERROR(VLOOKUP(CONCATENATE(Fix_Mapping[[#This Row],[KODE BARANG]],3),'Form Fix'!$A$6:$F$911,4,0),0)</f>
        <v>0</v>
      </c>
      <c r="V107" s="129">
        <f>IFERROR(VLOOKUP(CONCATENATE(Fix_Mapping[[#This Row],[KODE BARANG]],4),'Form Fix'!$A$6:$F$911,4,0),0)</f>
        <v>0</v>
      </c>
      <c r="W107" s="129">
        <f>IFERROR(VLOOKUP(CONCATENATE(Fix_Mapping[[#This Row],[KODE BARANG]],5),'Form Fix'!$A$6:$F$911,4,0),0)</f>
        <v>0</v>
      </c>
    </row>
    <row r="108" spans="1:23">
      <c r="A108" t="s">
        <v>2131</v>
      </c>
      <c r="B108" t="s">
        <v>2304</v>
      </c>
      <c r="C108">
        <v>12</v>
      </c>
      <c r="D108" t="s">
        <v>386</v>
      </c>
      <c r="E108" t="s">
        <v>2453</v>
      </c>
      <c r="F108">
        <v>12922.62125</v>
      </c>
      <c r="G108">
        <v>155071.45500000002</v>
      </c>
      <c r="H108">
        <v>14344.109587500001</v>
      </c>
      <c r="I108">
        <v>172129.31505000003</v>
      </c>
      <c r="J108">
        <v>14123.083333333334</v>
      </c>
      <c r="K108">
        <v>169477</v>
      </c>
      <c r="L108">
        <v>15676.622500000001</v>
      </c>
      <c r="M108">
        <v>188119.47000000003</v>
      </c>
      <c r="N108">
        <v>14123.083333333334</v>
      </c>
      <c r="O108">
        <v>169477</v>
      </c>
      <c r="P108">
        <v>15676.622500000001</v>
      </c>
      <c r="Q108">
        <v>188119.47000000003</v>
      </c>
      <c r="S108" s="129">
        <f>IFERROR(VLOOKUP(CONCATENATE(Fix_Mapping[[#This Row],[KODE BARANG]],1),'Form Fix'!$A$6:$F$911,4,0),0)</f>
        <v>0</v>
      </c>
      <c r="T108" s="129">
        <f>IFERROR(VLOOKUP(CONCATENATE(Fix_Mapping[[#This Row],[KODE BARANG]],2),'Form Fix'!$A$6:$F$911,4,0),0)</f>
        <v>0</v>
      </c>
      <c r="U108" s="129">
        <f>IFERROR(VLOOKUP(CONCATENATE(Fix_Mapping[[#This Row],[KODE BARANG]],3),'Form Fix'!$A$6:$F$911,4,0),0)</f>
        <v>0</v>
      </c>
      <c r="V108" s="129">
        <f>IFERROR(VLOOKUP(CONCATENATE(Fix_Mapping[[#This Row],[KODE BARANG]],4),'Form Fix'!$A$6:$F$911,4,0),0)</f>
        <v>0</v>
      </c>
      <c r="W108" s="129">
        <f>IFERROR(VLOOKUP(CONCATENATE(Fix_Mapping[[#This Row],[KODE BARANG]],5),'Form Fix'!$A$6:$F$911,4,0),0)</f>
        <v>0</v>
      </c>
    </row>
    <row r="109" spans="1:23">
      <c r="A109" t="s">
        <v>2141</v>
      </c>
      <c r="B109" t="s">
        <v>2314</v>
      </c>
      <c r="C109">
        <v>48</v>
      </c>
      <c r="D109" t="s">
        <v>388</v>
      </c>
      <c r="E109" t="s">
        <v>2457</v>
      </c>
      <c r="F109">
        <v>14617.887500000001</v>
      </c>
      <c r="G109">
        <v>701658.60000000009</v>
      </c>
      <c r="H109">
        <v>16225.855125000002</v>
      </c>
      <c r="I109">
        <v>778841.04600000021</v>
      </c>
      <c r="J109">
        <v>15975.833333333334</v>
      </c>
      <c r="K109">
        <v>766840</v>
      </c>
      <c r="L109">
        <v>17733.175000000003</v>
      </c>
      <c r="M109">
        <v>851192.4</v>
      </c>
      <c r="N109">
        <v>15975.833333333334</v>
      </c>
      <c r="O109">
        <v>766840</v>
      </c>
      <c r="P109">
        <v>17733.175000000003</v>
      </c>
      <c r="Q109">
        <v>851192.40000000014</v>
      </c>
      <c r="S109" s="129">
        <f>IFERROR(VLOOKUP(CONCATENATE(Fix_Mapping[[#This Row],[KODE BARANG]],1),'Form Fix'!$A$6:$F$911,4,0),0)</f>
        <v>0</v>
      </c>
      <c r="T109" s="129">
        <f>IFERROR(VLOOKUP(CONCATENATE(Fix_Mapping[[#This Row],[KODE BARANG]],2),'Form Fix'!$A$6:$F$911,4,0),0)</f>
        <v>0</v>
      </c>
      <c r="U109" s="129">
        <f>IFERROR(VLOOKUP(CONCATENATE(Fix_Mapping[[#This Row],[KODE BARANG]],3),'Form Fix'!$A$6:$F$911,4,0),0)</f>
        <v>0</v>
      </c>
      <c r="V109" s="129">
        <f>IFERROR(VLOOKUP(CONCATENATE(Fix_Mapping[[#This Row],[KODE BARANG]],4),'Form Fix'!$A$6:$F$911,4,0),0)</f>
        <v>0</v>
      </c>
      <c r="W109" s="129">
        <f>IFERROR(VLOOKUP(CONCATENATE(Fix_Mapping[[#This Row],[KODE BARANG]],5),'Form Fix'!$A$6:$F$911,4,0),0)</f>
        <v>0</v>
      </c>
    </row>
    <row r="110" spans="1:23">
      <c r="A110" t="s">
        <v>2145</v>
      </c>
      <c r="B110" t="s">
        <v>2318</v>
      </c>
      <c r="C110">
        <v>24</v>
      </c>
      <c r="D110" t="s">
        <v>386</v>
      </c>
      <c r="E110" t="s">
        <v>2459</v>
      </c>
      <c r="F110">
        <v>14622.139639639638</v>
      </c>
      <c r="G110">
        <v>350931.3513513513</v>
      </c>
      <c r="H110">
        <v>16230.574999999999</v>
      </c>
      <c r="I110">
        <v>389533.8</v>
      </c>
      <c r="J110">
        <v>15980.480480480479</v>
      </c>
      <c r="K110">
        <v>383531.53153153148</v>
      </c>
      <c r="L110">
        <v>17738.333333333332</v>
      </c>
      <c r="M110">
        <v>425720</v>
      </c>
      <c r="N110">
        <v>15980.480480480479</v>
      </c>
      <c r="O110">
        <v>383531.53153153148</v>
      </c>
      <c r="P110">
        <v>17738.333333333332</v>
      </c>
      <c r="Q110">
        <v>425720</v>
      </c>
      <c r="S110" s="129">
        <f>IFERROR(VLOOKUP(CONCATENATE(Fix_Mapping[[#This Row],[KODE BARANG]],1),'Form Fix'!$A$6:$F$911,4,0),0)</f>
        <v>0</v>
      </c>
      <c r="T110" s="129">
        <f>IFERROR(VLOOKUP(CONCATENATE(Fix_Mapping[[#This Row],[KODE BARANG]],2),'Form Fix'!$A$6:$F$911,4,0),0)</f>
        <v>0</v>
      </c>
      <c r="U110" s="129">
        <f>IFERROR(VLOOKUP(CONCATENATE(Fix_Mapping[[#This Row],[KODE BARANG]],3),'Form Fix'!$A$6:$F$911,4,0),0)</f>
        <v>0</v>
      </c>
      <c r="V110" s="129">
        <f>IFERROR(VLOOKUP(CONCATENATE(Fix_Mapping[[#This Row],[KODE BARANG]],4),'Form Fix'!$A$6:$F$911,4,0),0)</f>
        <v>0</v>
      </c>
      <c r="W110" s="129">
        <f>IFERROR(VLOOKUP(CONCATENATE(Fix_Mapping[[#This Row],[KODE BARANG]],5),'Form Fix'!$A$6:$F$911,4,0),0)</f>
        <v>0</v>
      </c>
    </row>
    <row r="111" spans="1:23">
      <c r="A111" t="s">
        <v>2208</v>
      </c>
      <c r="B111" t="s">
        <v>2379</v>
      </c>
      <c r="C111">
        <v>12</v>
      </c>
      <c r="D111" t="s">
        <v>390</v>
      </c>
      <c r="E111" t="s">
        <v>2459</v>
      </c>
      <c r="F111">
        <v>30112.65</v>
      </c>
      <c r="G111">
        <v>361351.80000000005</v>
      </c>
      <c r="H111">
        <v>33425.041500000007</v>
      </c>
      <c r="I111">
        <v>401100.49800000008</v>
      </c>
      <c r="J111">
        <v>32910</v>
      </c>
      <c r="K111">
        <v>394920</v>
      </c>
      <c r="L111">
        <v>36530.100000000006</v>
      </c>
      <c r="M111">
        <v>438361.2</v>
      </c>
      <c r="N111">
        <v>32910</v>
      </c>
      <c r="O111">
        <v>394920</v>
      </c>
      <c r="P111">
        <v>36530.100000000006</v>
      </c>
      <c r="Q111">
        <v>438361.20000000007</v>
      </c>
      <c r="S111" s="129">
        <f>IFERROR(VLOOKUP(CONCATENATE(Fix_Mapping[[#This Row],[KODE BARANG]],1),'Form Fix'!$A$6:$F$911,4,0),0)</f>
        <v>0</v>
      </c>
      <c r="T111" s="129">
        <f>IFERROR(VLOOKUP(CONCATENATE(Fix_Mapping[[#This Row],[KODE BARANG]],2),'Form Fix'!$A$6:$F$911,4,0),0)</f>
        <v>0</v>
      </c>
      <c r="U111" s="129">
        <f>IFERROR(VLOOKUP(CONCATENATE(Fix_Mapping[[#This Row],[KODE BARANG]],3),'Form Fix'!$A$6:$F$911,4,0),0)</f>
        <v>0</v>
      </c>
      <c r="V111" s="129">
        <f>IFERROR(VLOOKUP(CONCATENATE(Fix_Mapping[[#This Row],[KODE BARANG]],4),'Form Fix'!$A$6:$F$911,4,0),0)</f>
        <v>0</v>
      </c>
      <c r="W111" s="129">
        <f>IFERROR(VLOOKUP(CONCATENATE(Fix_Mapping[[#This Row],[KODE BARANG]],5),'Form Fix'!$A$6:$F$911,4,0),0)</f>
        <v>0</v>
      </c>
    </row>
    <row r="112" spans="1:23">
      <c r="A112" t="s">
        <v>2492</v>
      </c>
      <c r="B112" t="s">
        <v>2550</v>
      </c>
      <c r="C112">
        <v>12</v>
      </c>
      <c r="D112" t="s">
        <v>390</v>
      </c>
      <c r="E112" t="s">
        <v>2459</v>
      </c>
      <c r="F112">
        <v>30112.65</v>
      </c>
      <c r="G112">
        <v>361351.80000000005</v>
      </c>
      <c r="H112">
        <v>33425.041500000007</v>
      </c>
      <c r="I112">
        <v>401100.49800000008</v>
      </c>
      <c r="J112">
        <v>32910</v>
      </c>
      <c r="K112">
        <v>394920</v>
      </c>
      <c r="L112">
        <v>36530.100000000006</v>
      </c>
      <c r="M112">
        <v>438361.2</v>
      </c>
      <c r="N112">
        <v>32910</v>
      </c>
      <c r="O112">
        <v>394920</v>
      </c>
      <c r="P112">
        <v>36530.100000000006</v>
      </c>
      <c r="Q112">
        <v>438361.20000000007</v>
      </c>
      <c r="S112" s="129">
        <f>IFERROR(VLOOKUP(CONCATENATE(Fix_Mapping[[#This Row],[KODE BARANG]],1),'Form Fix'!$A$6:$F$911,4,0),0)</f>
        <v>0</v>
      </c>
      <c r="T112" s="129">
        <f>IFERROR(VLOOKUP(CONCATENATE(Fix_Mapping[[#This Row],[KODE BARANG]],2),'Form Fix'!$A$6:$F$911,4,0),0)</f>
        <v>0</v>
      </c>
      <c r="U112" s="129">
        <f>IFERROR(VLOOKUP(CONCATENATE(Fix_Mapping[[#This Row],[KODE BARANG]],3),'Form Fix'!$A$6:$F$911,4,0),0)</f>
        <v>0</v>
      </c>
      <c r="V112" s="129">
        <f>IFERROR(VLOOKUP(CONCATENATE(Fix_Mapping[[#This Row],[KODE BARANG]],4),'Form Fix'!$A$6:$F$911,4,0),0)</f>
        <v>0</v>
      </c>
      <c r="W112" s="129">
        <f>IFERROR(VLOOKUP(CONCATENATE(Fix_Mapping[[#This Row],[KODE BARANG]],5),'Form Fix'!$A$6:$F$911,4,0),0)</f>
        <v>0</v>
      </c>
    </row>
    <row r="113" spans="1:23">
      <c r="A113" t="s">
        <v>2203</v>
      </c>
      <c r="B113" t="s">
        <v>2374</v>
      </c>
      <c r="C113">
        <v>24</v>
      </c>
      <c r="D113" t="s">
        <v>386</v>
      </c>
      <c r="E113" t="s">
        <v>2459</v>
      </c>
      <c r="F113">
        <v>27829.49625</v>
      </c>
      <c r="G113">
        <v>667907.91</v>
      </c>
      <c r="H113">
        <v>30890.740837500001</v>
      </c>
      <c r="I113">
        <v>741377.78010000009</v>
      </c>
      <c r="J113">
        <v>30414.75</v>
      </c>
      <c r="K113">
        <v>729954</v>
      </c>
      <c r="L113">
        <v>33760.372500000005</v>
      </c>
      <c r="M113">
        <v>810248.94000000006</v>
      </c>
      <c r="N113">
        <v>30414.75</v>
      </c>
      <c r="O113">
        <v>729954</v>
      </c>
      <c r="P113">
        <v>33760.372500000005</v>
      </c>
      <c r="Q113">
        <v>810248.94000000018</v>
      </c>
      <c r="S113" s="129">
        <f>IFERROR(VLOOKUP(CONCATENATE(Fix_Mapping[[#This Row],[KODE BARANG]],1),'Form Fix'!$A$6:$F$911,4,0),0)</f>
        <v>0</v>
      </c>
      <c r="T113" s="129">
        <f>IFERROR(VLOOKUP(CONCATENATE(Fix_Mapping[[#This Row],[KODE BARANG]],2),'Form Fix'!$A$6:$F$911,4,0),0)</f>
        <v>0</v>
      </c>
      <c r="U113" s="129">
        <f>IFERROR(VLOOKUP(CONCATENATE(Fix_Mapping[[#This Row],[KODE BARANG]],3),'Form Fix'!$A$6:$F$911,4,0),0)</f>
        <v>0</v>
      </c>
      <c r="V113" s="129">
        <f>IFERROR(VLOOKUP(CONCATENATE(Fix_Mapping[[#This Row],[KODE BARANG]],4),'Form Fix'!$A$6:$F$911,4,0),0)</f>
        <v>0</v>
      </c>
      <c r="W113" s="129">
        <f>IFERROR(VLOOKUP(CONCATENATE(Fix_Mapping[[#This Row],[KODE BARANG]],5),'Form Fix'!$A$6:$F$911,4,0),0)</f>
        <v>0</v>
      </c>
    </row>
    <row r="114" spans="1:23">
      <c r="A114" t="s">
        <v>2204</v>
      </c>
      <c r="B114" t="s">
        <v>2375</v>
      </c>
      <c r="C114">
        <v>24</v>
      </c>
      <c r="D114" t="s">
        <v>386</v>
      </c>
      <c r="E114" t="s">
        <v>2459</v>
      </c>
      <c r="F114">
        <v>27829.49625</v>
      </c>
      <c r="G114">
        <v>667907.91</v>
      </c>
      <c r="H114">
        <v>30890.740837500001</v>
      </c>
      <c r="I114">
        <v>741377.78010000009</v>
      </c>
      <c r="J114">
        <v>30414.75</v>
      </c>
      <c r="K114">
        <v>729954</v>
      </c>
      <c r="L114">
        <v>33760.372500000005</v>
      </c>
      <c r="M114">
        <v>810248.94000000006</v>
      </c>
      <c r="N114">
        <v>30414.75</v>
      </c>
      <c r="O114">
        <v>729954</v>
      </c>
      <c r="P114">
        <v>33760.372500000005</v>
      </c>
      <c r="Q114">
        <v>810248.94000000018</v>
      </c>
      <c r="S114" s="129">
        <f>IFERROR(VLOOKUP(CONCATENATE(Fix_Mapping[[#This Row],[KODE BARANG]],1),'Form Fix'!$A$6:$F$911,4,0),0)</f>
        <v>0</v>
      </c>
      <c r="T114" s="129">
        <f>IFERROR(VLOOKUP(CONCATENATE(Fix_Mapping[[#This Row],[KODE BARANG]],2),'Form Fix'!$A$6:$F$911,4,0),0)</f>
        <v>0</v>
      </c>
      <c r="U114" s="129">
        <f>IFERROR(VLOOKUP(CONCATENATE(Fix_Mapping[[#This Row],[KODE BARANG]],3),'Form Fix'!$A$6:$F$911,4,0),0)</f>
        <v>0</v>
      </c>
      <c r="V114" s="129">
        <f>IFERROR(VLOOKUP(CONCATENATE(Fix_Mapping[[#This Row],[KODE BARANG]],4),'Form Fix'!$A$6:$F$911,4,0),0)</f>
        <v>0</v>
      </c>
      <c r="W114" s="129">
        <f>IFERROR(VLOOKUP(CONCATENATE(Fix_Mapping[[#This Row],[KODE BARANG]],5),'Form Fix'!$A$6:$F$911,4,0),0)</f>
        <v>0</v>
      </c>
    </row>
    <row r="115" spans="1:23">
      <c r="A115" t="s">
        <v>2144</v>
      </c>
      <c r="B115" t="s">
        <v>2317</v>
      </c>
      <c r="C115">
        <v>24</v>
      </c>
      <c r="D115" t="s">
        <v>386</v>
      </c>
      <c r="E115" t="s">
        <v>2459</v>
      </c>
      <c r="F115">
        <v>14622.139639639638</v>
      </c>
      <c r="G115">
        <v>350931.3513513513</v>
      </c>
      <c r="H115">
        <v>16230.574999999999</v>
      </c>
      <c r="I115">
        <v>389533.8</v>
      </c>
      <c r="J115">
        <v>15980.480480480479</v>
      </c>
      <c r="K115">
        <v>383531.53153153148</v>
      </c>
      <c r="L115">
        <v>17738.333333333332</v>
      </c>
      <c r="M115">
        <v>425720</v>
      </c>
      <c r="N115">
        <v>15980.480480480479</v>
      </c>
      <c r="O115">
        <v>383531.53153153148</v>
      </c>
      <c r="P115">
        <v>17738.333333333332</v>
      </c>
      <c r="Q115">
        <v>425720</v>
      </c>
      <c r="S115" s="129">
        <f>IFERROR(VLOOKUP(CONCATENATE(Fix_Mapping[[#This Row],[KODE BARANG]],1),'Form Fix'!$A$6:$F$911,4,0),0)</f>
        <v>0</v>
      </c>
      <c r="T115" s="129">
        <f>IFERROR(VLOOKUP(CONCATENATE(Fix_Mapping[[#This Row],[KODE BARANG]],2),'Form Fix'!$A$6:$F$911,4,0),0)</f>
        <v>0</v>
      </c>
      <c r="U115" s="129">
        <f>IFERROR(VLOOKUP(CONCATENATE(Fix_Mapping[[#This Row],[KODE BARANG]],3),'Form Fix'!$A$6:$F$911,4,0),0)</f>
        <v>0</v>
      </c>
      <c r="V115" s="129">
        <f>IFERROR(VLOOKUP(CONCATENATE(Fix_Mapping[[#This Row],[KODE BARANG]],4),'Form Fix'!$A$6:$F$911,4,0),0)</f>
        <v>0</v>
      </c>
      <c r="W115" s="129">
        <f>IFERROR(VLOOKUP(CONCATENATE(Fix_Mapping[[#This Row],[KODE BARANG]],5),'Form Fix'!$A$6:$F$911,4,0),0)</f>
        <v>0</v>
      </c>
    </row>
    <row r="116" spans="1:23">
      <c r="A116" t="s">
        <v>2247</v>
      </c>
      <c r="B116" t="s">
        <v>2418</v>
      </c>
      <c r="C116">
        <v>12</v>
      </c>
      <c r="D116" t="s">
        <v>390</v>
      </c>
      <c r="E116" t="s">
        <v>2459</v>
      </c>
      <c r="F116">
        <v>30112.65</v>
      </c>
      <c r="G116">
        <v>361351.80000000005</v>
      </c>
      <c r="H116">
        <v>33425.041500000007</v>
      </c>
      <c r="I116">
        <v>401100.49800000008</v>
      </c>
      <c r="J116">
        <v>32910</v>
      </c>
      <c r="K116">
        <v>394920</v>
      </c>
      <c r="L116">
        <v>36530.100000000006</v>
      </c>
      <c r="M116">
        <v>438361.2</v>
      </c>
      <c r="O116">
        <v>0</v>
      </c>
      <c r="P116">
        <v>0</v>
      </c>
      <c r="Q116">
        <v>0</v>
      </c>
      <c r="S116" s="129">
        <f>IFERROR(VLOOKUP(CONCATENATE(Fix_Mapping[[#This Row],[KODE BARANG]],1),'Form Fix'!$A$6:$F$911,4,0),0)</f>
        <v>0</v>
      </c>
      <c r="T116" s="129">
        <f>IFERROR(VLOOKUP(CONCATENATE(Fix_Mapping[[#This Row],[KODE BARANG]],2),'Form Fix'!$A$6:$F$911,4,0),0)</f>
        <v>0</v>
      </c>
      <c r="U116" s="129">
        <f>IFERROR(VLOOKUP(CONCATENATE(Fix_Mapping[[#This Row],[KODE BARANG]],3),'Form Fix'!$A$6:$F$911,4,0),0)</f>
        <v>0</v>
      </c>
      <c r="V116" s="129">
        <f>IFERROR(VLOOKUP(CONCATENATE(Fix_Mapping[[#This Row],[KODE BARANG]],4),'Form Fix'!$A$6:$F$911,4,0),0)</f>
        <v>0</v>
      </c>
      <c r="W116" s="129">
        <f>IFERROR(VLOOKUP(CONCATENATE(Fix_Mapping[[#This Row],[KODE BARANG]],5),'Form Fix'!$A$6:$F$911,4,0),0)</f>
        <v>0</v>
      </c>
    </row>
    <row r="117" spans="1:23">
      <c r="A117" t="s">
        <v>2143</v>
      </c>
      <c r="B117" t="s">
        <v>2316</v>
      </c>
      <c r="C117">
        <v>24</v>
      </c>
      <c r="D117" t="s">
        <v>386</v>
      </c>
      <c r="E117" t="s">
        <v>2459</v>
      </c>
      <c r="F117">
        <v>14622.139639639638</v>
      </c>
      <c r="G117">
        <v>350931.3513513513</v>
      </c>
      <c r="H117">
        <v>16230.574999999999</v>
      </c>
      <c r="I117">
        <v>389533.8</v>
      </c>
      <c r="J117">
        <v>15980.480480480479</v>
      </c>
      <c r="K117">
        <v>383531.53153153148</v>
      </c>
      <c r="L117">
        <v>17738.333333333332</v>
      </c>
      <c r="M117">
        <v>425720</v>
      </c>
      <c r="N117">
        <v>15980.480480480479</v>
      </c>
      <c r="O117">
        <v>383531.53153153148</v>
      </c>
      <c r="P117">
        <v>17738.333333333332</v>
      </c>
      <c r="Q117">
        <v>425720</v>
      </c>
      <c r="S117" s="129">
        <f>IFERROR(VLOOKUP(CONCATENATE(Fix_Mapping[[#This Row],[KODE BARANG]],1),'Form Fix'!$A$6:$F$911,4,0),0)</f>
        <v>0</v>
      </c>
      <c r="T117" s="129">
        <f>IFERROR(VLOOKUP(CONCATENATE(Fix_Mapping[[#This Row],[KODE BARANG]],2),'Form Fix'!$A$6:$F$911,4,0),0)</f>
        <v>0</v>
      </c>
      <c r="U117" s="129">
        <f>IFERROR(VLOOKUP(CONCATENATE(Fix_Mapping[[#This Row],[KODE BARANG]],3),'Form Fix'!$A$6:$F$911,4,0),0)</f>
        <v>0</v>
      </c>
      <c r="V117" s="129">
        <f>IFERROR(VLOOKUP(CONCATENATE(Fix_Mapping[[#This Row],[KODE BARANG]],4),'Form Fix'!$A$6:$F$911,4,0),0)</f>
        <v>0</v>
      </c>
      <c r="W117" s="129">
        <f>IFERROR(VLOOKUP(CONCATENATE(Fix_Mapping[[#This Row],[KODE BARANG]],5),'Form Fix'!$A$6:$F$911,4,0),0)</f>
        <v>0</v>
      </c>
    </row>
    <row r="118" spans="1:23">
      <c r="A118" t="s">
        <v>2146</v>
      </c>
      <c r="B118" t="s">
        <v>2319</v>
      </c>
      <c r="C118">
        <v>24</v>
      </c>
      <c r="D118" t="s">
        <v>386</v>
      </c>
      <c r="E118" t="s">
        <v>2459</v>
      </c>
      <c r="F118">
        <v>14622.139639639638</v>
      </c>
      <c r="G118">
        <v>350931.3513513513</v>
      </c>
      <c r="H118">
        <v>16230.574999999999</v>
      </c>
      <c r="I118">
        <v>389533.8</v>
      </c>
      <c r="J118">
        <v>15980.480480480479</v>
      </c>
      <c r="K118">
        <v>383531.53153153148</v>
      </c>
      <c r="L118">
        <v>17738.333333333332</v>
      </c>
      <c r="M118">
        <v>425720</v>
      </c>
      <c r="N118">
        <v>15980.480480480479</v>
      </c>
      <c r="O118">
        <v>383531.53153153148</v>
      </c>
      <c r="P118">
        <v>17738.333333333332</v>
      </c>
      <c r="Q118">
        <v>425720</v>
      </c>
      <c r="S118" s="129">
        <f>IFERROR(VLOOKUP(CONCATENATE(Fix_Mapping[[#This Row],[KODE BARANG]],1),'Form Fix'!$A$6:$F$911,4,0),0)</f>
        <v>0</v>
      </c>
      <c r="T118" s="129">
        <f>IFERROR(VLOOKUP(CONCATENATE(Fix_Mapping[[#This Row],[KODE BARANG]],2),'Form Fix'!$A$6:$F$911,4,0),0)</f>
        <v>0</v>
      </c>
      <c r="U118" s="129">
        <f>IFERROR(VLOOKUP(CONCATENATE(Fix_Mapping[[#This Row],[KODE BARANG]],3),'Form Fix'!$A$6:$F$911,4,0),0)</f>
        <v>0</v>
      </c>
      <c r="V118" s="129">
        <f>IFERROR(VLOOKUP(CONCATENATE(Fix_Mapping[[#This Row],[KODE BARANG]],4),'Form Fix'!$A$6:$F$911,4,0),0)</f>
        <v>0</v>
      </c>
      <c r="W118" s="129">
        <f>IFERROR(VLOOKUP(CONCATENATE(Fix_Mapping[[#This Row],[KODE BARANG]],5),'Form Fix'!$A$6:$F$911,4,0),0)</f>
        <v>0</v>
      </c>
    </row>
    <row r="119" spans="1:23">
      <c r="A119" t="s">
        <v>2142</v>
      </c>
      <c r="B119" t="s">
        <v>2315</v>
      </c>
      <c r="C119">
        <v>24</v>
      </c>
      <c r="D119" t="s">
        <v>386</v>
      </c>
      <c r="E119" t="s">
        <v>2459</v>
      </c>
      <c r="F119">
        <v>14622.139639639638</v>
      </c>
      <c r="G119">
        <v>350931.3513513513</v>
      </c>
      <c r="H119">
        <v>16230.574999999999</v>
      </c>
      <c r="I119">
        <v>389533.8</v>
      </c>
      <c r="J119">
        <v>15980.480480480479</v>
      </c>
      <c r="K119">
        <v>383531.53153153148</v>
      </c>
      <c r="L119">
        <v>17738.333333333332</v>
      </c>
      <c r="M119">
        <v>425720</v>
      </c>
      <c r="N119">
        <v>15980.480480480479</v>
      </c>
      <c r="O119">
        <v>383531.53153153148</v>
      </c>
      <c r="P119">
        <v>17738.333333333332</v>
      </c>
      <c r="Q119">
        <v>425720</v>
      </c>
      <c r="S119" s="129">
        <f>IFERROR(VLOOKUP(CONCATENATE(Fix_Mapping[[#This Row],[KODE BARANG]],1),'Form Fix'!$A$6:$F$911,4,0),0)</f>
        <v>0</v>
      </c>
      <c r="T119" s="129">
        <f>IFERROR(VLOOKUP(CONCATENATE(Fix_Mapping[[#This Row],[KODE BARANG]],2),'Form Fix'!$A$6:$F$911,4,0),0)</f>
        <v>0</v>
      </c>
      <c r="U119" s="129">
        <f>IFERROR(VLOOKUP(CONCATENATE(Fix_Mapping[[#This Row],[KODE BARANG]],3),'Form Fix'!$A$6:$F$911,4,0),0)</f>
        <v>0</v>
      </c>
      <c r="V119" s="129">
        <f>IFERROR(VLOOKUP(CONCATENATE(Fix_Mapping[[#This Row],[KODE BARANG]],4),'Form Fix'!$A$6:$F$911,4,0),0)</f>
        <v>0</v>
      </c>
      <c r="W119" s="129">
        <f>IFERROR(VLOOKUP(CONCATENATE(Fix_Mapping[[#This Row],[KODE BARANG]],5),'Form Fix'!$A$6:$F$911,4,0),0)</f>
        <v>0</v>
      </c>
    </row>
    <row r="120" spans="1:23">
      <c r="A120" t="s">
        <v>2147</v>
      </c>
      <c r="B120" t="s">
        <v>2320</v>
      </c>
      <c r="C120">
        <v>24</v>
      </c>
      <c r="D120" t="s">
        <v>386</v>
      </c>
      <c r="E120" t="s">
        <v>2459</v>
      </c>
      <c r="F120">
        <v>14622.139639639638</v>
      </c>
      <c r="G120">
        <v>350931.3513513513</v>
      </c>
      <c r="H120">
        <v>16230.574999999999</v>
      </c>
      <c r="I120">
        <v>389533.8</v>
      </c>
      <c r="J120">
        <v>15980.480480480479</v>
      </c>
      <c r="K120">
        <v>383531.53153153148</v>
      </c>
      <c r="L120">
        <v>17738.333333333332</v>
      </c>
      <c r="M120">
        <v>425720</v>
      </c>
      <c r="N120">
        <v>15980.480480480479</v>
      </c>
      <c r="O120">
        <v>383531.53153153148</v>
      </c>
      <c r="P120">
        <v>17738.333333333332</v>
      </c>
      <c r="Q120">
        <v>425720</v>
      </c>
      <c r="S120" s="129">
        <f>IFERROR(VLOOKUP(CONCATENATE(Fix_Mapping[[#This Row],[KODE BARANG]],1),'Form Fix'!$A$6:$F$911,4,0),0)</f>
        <v>0</v>
      </c>
      <c r="T120" s="129">
        <f>IFERROR(VLOOKUP(CONCATENATE(Fix_Mapping[[#This Row],[KODE BARANG]],2),'Form Fix'!$A$6:$F$911,4,0),0)</f>
        <v>0</v>
      </c>
      <c r="U120" s="129">
        <f>IFERROR(VLOOKUP(CONCATENATE(Fix_Mapping[[#This Row],[KODE BARANG]],3),'Form Fix'!$A$6:$F$911,4,0),0)</f>
        <v>0</v>
      </c>
      <c r="V120" s="129">
        <f>IFERROR(VLOOKUP(CONCATENATE(Fix_Mapping[[#This Row],[KODE BARANG]],4),'Form Fix'!$A$6:$F$911,4,0),0)</f>
        <v>0</v>
      </c>
      <c r="W120" s="129">
        <f>IFERROR(VLOOKUP(CONCATENATE(Fix_Mapping[[#This Row],[KODE BARANG]],5),'Form Fix'!$A$6:$F$911,4,0),0)</f>
        <v>0</v>
      </c>
    </row>
    <row r="121" spans="1:23">
      <c r="A121" t="s">
        <v>2206</v>
      </c>
      <c r="B121" t="s">
        <v>2377</v>
      </c>
      <c r="C121">
        <v>12</v>
      </c>
      <c r="D121" t="s">
        <v>390</v>
      </c>
      <c r="E121" t="s">
        <v>2459</v>
      </c>
      <c r="F121">
        <v>30112.636261261254</v>
      </c>
      <c r="G121">
        <v>361351.63513513503</v>
      </c>
      <c r="H121">
        <v>33425.026249999995</v>
      </c>
      <c r="I121">
        <v>401100.31499999994</v>
      </c>
      <c r="J121">
        <v>32909.984984984978</v>
      </c>
      <c r="K121">
        <v>394919.81981981976</v>
      </c>
      <c r="L121">
        <v>36530.083333333328</v>
      </c>
      <c r="M121">
        <v>438361</v>
      </c>
      <c r="N121">
        <v>32909.984984984978</v>
      </c>
      <c r="O121">
        <v>394919.81981981976</v>
      </c>
      <c r="P121">
        <v>36530.083333333328</v>
      </c>
      <c r="Q121">
        <v>438360.99999999994</v>
      </c>
      <c r="S121" s="129">
        <f>IFERROR(VLOOKUP(CONCATENATE(Fix_Mapping[[#This Row],[KODE BARANG]],1),'Form Fix'!$A$6:$F$911,4,0),0)</f>
        <v>0</v>
      </c>
      <c r="T121" s="129">
        <f>IFERROR(VLOOKUP(CONCATENATE(Fix_Mapping[[#This Row],[KODE BARANG]],2),'Form Fix'!$A$6:$F$911,4,0),0)</f>
        <v>0</v>
      </c>
      <c r="U121" s="129">
        <f>IFERROR(VLOOKUP(CONCATENATE(Fix_Mapping[[#This Row],[KODE BARANG]],3),'Form Fix'!$A$6:$F$911,4,0),0)</f>
        <v>0</v>
      </c>
      <c r="V121" s="129">
        <f>IFERROR(VLOOKUP(CONCATENATE(Fix_Mapping[[#This Row],[KODE BARANG]],4),'Form Fix'!$A$6:$F$911,4,0),0)</f>
        <v>0</v>
      </c>
      <c r="W121" s="129">
        <f>IFERROR(VLOOKUP(CONCATENATE(Fix_Mapping[[#This Row],[KODE BARANG]],5),'Form Fix'!$A$6:$F$911,4,0),0)</f>
        <v>0</v>
      </c>
    </row>
    <row r="122" spans="1:23">
      <c r="A122" t="s">
        <v>2207</v>
      </c>
      <c r="B122" t="s">
        <v>2378</v>
      </c>
      <c r="C122">
        <v>12</v>
      </c>
      <c r="D122" t="s">
        <v>390</v>
      </c>
      <c r="E122" t="s">
        <v>2459</v>
      </c>
      <c r="F122">
        <v>30112.636261261254</v>
      </c>
      <c r="G122">
        <v>361351.63513513503</v>
      </c>
      <c r="H122">
        <v>33425.026249999995</v>
      </c>
      <c r="I122">
        <v>401100.31499999994</v>
      </c>
      <c r="J122">
        <v>32909.984984984978</v>
      </c>
      <c r="K122">
        <v>394919.81981981976</v>
      </c>
      <c r="L122">
        <v>36530.083333333328</v>
      </c>
      <c r="M122">
        <v>438361</v>
      </c>
      <c r="N122">
        <v>32909.984984984978</v>
      </c>
      <c r="O122">
        <v>394919.81981981976</v>
      </c>
      <c r="P122">
        <v>36530.083333333328</v>
      </c>
      <c r="Q122">
        <v>438360.99999999994</v>
      </c>
      <c r="S122" s="129">
        <f>IFERROR(VLOOKUP(CONCATENATE(Fix_Mapping[[#This Row],[KODE BARANG]],1),'Form Fix'!$A$6:$F$911,4,0),0)</f>
        <v>0</v>
      </c>
      <c r="T122" s="129">
        <f>IFERROR(VLOOKUP(CONCATENATE(Fix_Mapping[[#This Row],[KODE BARANG]],2),'Form Fix'!$A$6:$F$911,4,0),0)</f>
        <v>0</v>
      </c>
      <c r="U122" s="129">
        <f>IFERROR(VLOOKUP(CONCATENATE(Fix_Mapping[[#This Row],[KODE BARANG]],3),'Form Fix'!$A$6:$F$911,4,0),0)</f>
        <v>0</v>
      </c>
      <c r="V122" s="129">
        <f>IFERROR(VLOOKUP(CONCATENATE(Fix_Mapping[[#This Row],[KODE BARANG]],4),'Form Fix'!$A$6:$F$911,4,0),0)</f>
        <v>0</v>
      </c>
      <c r="W122" s="129">
        <f>IFERROR(VLOOKUP(CONCATENATE(Fix_Mapping[[#This Row],[KODE BARANG]],5),'Form Fix'!$A$6:$F$911,4,0),0)</f>
        <v>0</v>
      </c>
    </row>
    <row r="123" spans="1:23">
      <c r="A123" t="s">
        <v>2231</v>
      </c>
      <c r="B123" t="s">
        <v>2402</v>
      </c>
      <c r="C123">
        <v>6</v>
      </c>
      <c r="D123" t="s">
        <v>393</v>
      </c>
      <c r="E123" t="s">
        <v>2470</v>
      </c>
      <c r="F123">
        <v>146143.79999999999</v>
      </c>
      <c r="G123">
        <v>876862.79999999993</v>
      </c>
      <c r="H123">
        <v>162219.61799999999</v>
      </c>
      <c r="I123">
        <v>973317.70799999998</v>
      </c>
      <c r="J123">
        <v>159720</v>
      </c>
      <c r="K123">
        <v>958320</v>
      </c>
      <c r="L123">
        <v>177289.2</v>
      </c>
      <c r="M123">
        <v>1063735.2000000002</v>
      </c>
      <c r="N123">
        <v>159720</v>
      </c>
      <c r="O123">
        <v>958320</v>
      </c>
      <c r="P123">
        <v>177289.2</v>
      </c>
      <c r="Q123">
        <v>1063735.2000000002</v>
      </c>
      <c r="S123" s="129">
        <f>IFERROR(VLOOKUP(CONCATENATE(Fix_Mapping[[#This Row],[KODE BARANG]],1),'Form Fix'!$A$6:$F$911,4,0),0)</f>
        <v>0</v>
      </c>
      <c r="T123" s="129">
        <f>IFERROR(VLOOKUP(CONCATENATE(Fix_Mapping[[#This Row],[KODE BARANG]],2),'Form Fix'!$A$6:$F$911,4,0),0)</f>
        <v>0</v>
      </c>
      <c r="U123" s="129">
        <f>IFERROR(VLOOKUP(CONCATENATE(Fix_Mapping[[#This Row],[KODE BARANG]],3),'Form Fix'!$A$6:$F$911,4,0),0)</f>
        <v>0</v>
      </c>
      <c r="V123" s="129">
        <f>IFERROR(VLOOKUP(CONCATENATE(Fix_Mapping[[#This Row],[KODE BARANG]],4),'Form Fix'!$A$6:$F$911,4,0),0)</f>
        <v>0</v>
      </c>
      <c r="W123" s="129">
        <f>IFERROR(VLOOKUP(CONCATENATE(Fix_Mapping[[#This Row],[KODE BARANG]],5),'Form Fix'!$A$6:$F$911,4,0),0)</f>
        <v>0</v>
      </c>
    </row>
    <row r="124" spans="1:23">
      <c r="A124" t="s">
        <v>2215</v>
      </c>
      <c r="B124" t="s">
        <v>2386</v>
      </c>
      <c r="C124">
        <v>36</v>
      </c>
      <c r="D124" t="s">
        <v>392</v>
      </c>
      <c r="E124" t="s">
        <v>2470</v>
      </c>
      <c r="F124">
        <v>35970.479999999996</v>
      </c>
      <c r="G124">
        <v>1294937.2799999998</v>
      </c>
      <c r="H124">
        <v>39927.232799999998</v>
      </c>
      <c r="I124">
        <v>1437380.3807999999</v>
      </c>
      <c r="J124">
        <v>39312</v>
      </c>
      <c r="K124">
        <v>1415232</v>
      </c>
      <c r="L124">
        <v>43636.320000000007</v>
      </c>
      <c r="M124">
        <v>1570907.5200000003</v>
      </c>
      <c r="N124">
        <v>39312</v>
      </c>
      <c r="O124">
        <v>1415232</v>
      </c>
      <c r="P124">
        <v>43636.320000000007</v>
      </c>
      <c r="Q124">
        <v>1570907.5200000003</v>
      </c>
      <c r="S124" s="129">
        <f>IFERROR(VLOOKUP(CONCATENATE(Fix_Mapping[[#This Row],[KODE BARANG]],1),'Form Fix'!$A$6:$F$911,4,0),0)</f>
        <v>0</v>
      </c>
      <c r="T124" s="129">
        <f>IFERROR(VLOOKUP(CONCATENATE(Fix_Mapping[[#This Row],[KODE BARANG]],2),'Form Fix'!$A$6:$F$911,4,0),0)</f>
        <v>0</v>
      </c>
      <c r="U124" s="129">
        <f>IFERROR(VLOOKUP(CONCATENATE(Fix_Mapping[[#This Row],[KODE BARANG]],3),'Form Fix'!$A$6:$F$911,4,0),0)</f>
        <v>0</v>
      </c>
      <c r="V124" s="129">
        <f>IFERROR(VLOOKUP(CONCATENATE(Fix_Mapping[[#This Row],[KODE BARANG]],4),'Form Fix'!$A$6:$F$911,4,0),0)</f>
        <v>0</v>
      </c>
      <c r="W124" s="129">
        <f>IFERROR(VLOOKUP(CONCATENATE(Fix_Mapping[[#This Row],[KODE BARANG]],5),'Form Fix'!$A$6:$F$911,4,0),0)</f>
        <v>0</v>
      </c>
    </row>
    <row r="125" spans="1:23">
      <c r="A125" t="s">
        <v>2233</v>
      </c>
      <c r="B125" t="s">
        <v>2404</v>
      </c>
      <c r="C125">
        <v>6</v>
      </c>
      <c r="D125" t="s">
        <v>393</v>
      </c>
      <c r="E125" t="s">
        <v>2470</v>
      </c>
      <c r="F125">
        <v>201620.25</v>
      </c>
      <c r="G125">
        <v>1209721.5</v>
      </c>
      <c r="H125">
        <v>223798.47750000001</v>
      </c>
      <c r="I125">
        <v>1342790.8650000002</v>
      </c>
      <c r="J125">
        <v>220350</v>
      </c>
      <c r="K125">
        <v>1322100</v>
      </c>
      <c r="L125">
        <v>244588.50000000003</v>
      </c>
      <c r="M125">
        <v>1467531.0000000002</v>
      </c>
      <c r="N125">
        <v>220350</v>
      </c>
      <c r="O125">
        <v>1322100</v>
      </c>
      <c r="P125">
        <v>244588.50000000003</v>
      </c>
      <c r="Q125">
        <v>1467531.0000000002</v>
      </c>
      <c r="S125" s="129">
        <f>IFERROR(VLOOKUP(CONCATENATE(Fix_Mapping[[#This Row],[KODE BARANG]],1),'Form Fix'!$A$6:$F$911,4,0),0)</f>
        <v>0</v>
      </c>
      <c r="T125" s="129">
        <f>IFERROR(VLOOKUP(CONCATENATE(Fix_Mapping[[#This Row],[KODE BARANG]],2),'Form Fix'!$A$6:$F$911,4,0),0)</f>
        <v>0</v>
      </c>
      <c r="U125" s="129">
        <f>IFERROR(VLOOKUP(CONCATENATE(Fix_Mapping[[#This Row],[KODE BARANG]],3),'Form Fix'!$A$6:$F$911,4,0),0)</f>
        <v>0</v>
      </c>
      <c r="V125" s="129">
        <f>IFERROR(VLOOKUP(CONCATENATE(Fix_Mapping[[#This Row],[KODE BARANG]],4),'Form Fix'!$A$6:$F$911,4,0),0)</f>
        <v>0</v>
      </c>
      <c r="W125" s="129">
        <f>IFERROR(VLOOKUP(CONCATENATE(Fix_Mapping[[#This Row],[KODE BARANG]],5),'Form Fix'!$A$6:$F$911,4,0),0)</f>
        <v>0</v>
      </c>
    </row>
    <row r="126" spans="1:23">
      <c r="A126" t="s">
        <v>2128</v>
      </c>
      <c r="B126" t="s">
        <v>2301</v>
      </c>
      <c r="C126">
        <v>40</v>
      </c>
      <c r="D126" t="s">
        <v>186</v>
      </c>
      <c r="E126" t="s">
        <v>2449</v>
      </c>
      <c r="F126">
        <v>9280.8827437499986</v>
      </c>
      <c r="G126">
        <v>371235.30974999996</v>
      </c>
      <c r="H126">
        <v>10301.7798455625</v>
      </c>
      <c r="I126">
        <v>412071.1938225</v>
      </c>
      <c r="J126">
        <v>10143.041249999998</v>
      </c>
      <c r="K126">
        <v>405721.64999999991</v>
      </c>
      <c r="L126">
        <v>11258.775787499999</v>
      </c>
      <c r="M126">
        <v>450351.03149999992</v>
      </c>
      <c r="N126">
        <v>10143.041249999998</v>
      </c>
      <c r="O126">
        <v>405721.64999999991</v>
      </c>
      <c r="P126">
        <v>11258.775787499999</v>
      </c>
      <c r="Q126">
        <v>450351.03149999992</v>
      </c>
      <c r="S126" s="129">
        <f>IFERROR(VLOOKUP(CONCATENATE(Fix_Mapping[[#This Row],[KODE BARANG]],1),'Form Fix'!$A$6:$F$911,4,0),0)</f>
        <v>0</v>
      </c>
      <c r="T126" s="129">
        <f>IFERROR(VLOOKUP(CONCATENATE(Fix_Mapping[[#This Row],[KODE BARANG]],2),'Form Fix'!$A$6:$F$911,4,0),0)</f>
        <v>0</v>
      </c>
      <c r="U126" s="129">
        <f>IFERROR(VLOOKUP(CONCATENATE(Fix_Mapping[[#This Row],[KODE BARANG]],3),'Form Fix'!$A$6:$F$911,4,0),0)</f>
        <v>0</v>
      </c>
      <c r="V126" s="129">
        <f>IFERROR(VLOOKUP(CONCATENATE(Fix_Mapping[[#This Row],[KODE BARANG]],4),'Form Fix'!$A$6:$F$911,4,0),0)</f>
        <v>0</v>
      </c>
      <c r="W126" s="129">
        <f>IFERROR(VLOOKUP(CONCATENATE(Fix_Mapping[[#This Row],[KODE BARANG]],5),'Form Fix'!$A$6:$F$911,4,0),0)</f>
        <v>0</v>
      </c>
    </row>
    <row r="127" spans="1:23">
      <c r="A127" t="s">
        <v>2212</v>
      </c>
      <c r="B127" t="s">
        <v>2383</v>
      </c>
      <c r="C127">
        <v>24</v>
      </c>
      <c r="D127" t="s">
        <v>186</v>
      </c>
      <c r="E127" t="s">
        <v>2449</v>
      </c>
      <c r="F127">
        <v>32297.517499999994</v>
      </c>
      <c r="G127">
        <v>775140.41999999993</v>
      </c>
      <c r="H127">
        <v>35850.244424999997</v>
      </c>
      <c r="I127">
        <v>860405.86620000005</v>
      </c>
      <c r="J127">
        <v>35297.833333333328</v>
      </c>
      <c r="K127">
        <v>847147.99999999988</v>
      </c>
      <c r="L127">
        <v>39180.595000000001</v>
      </c>
      <c r="M127">
        <v>940334.27999999991</v>
      </c>
      <c r="N127">
        <v>35297.833333333328</v>
      </c>
      <c r="O127">
        <v>847147.99999999988</v>
      </c>
      <c r="P127">
        <v>39180.595000000001</v>
      </c>
      <c r="Q127">
        <v>940334.28</v>
      </c>
      <c r="S127" s="129">
        <f>IFERROR(VLOOKUP(CONCATENATE(Fix_Mapping[[#This Row],[KODE BARANG]],1),'Form Fix'!$A$6:$F$911,4,0),0)</f>
        <v>0</v>
      </c>
      <c r="T127" s="129">
        <f>IFERROR(VLOOKUP(CONCATENATE(Fix_Mapping[[#This Row],[KODE BARANG]],2),'Form Fix'!$A$6:$F$911,4,0),0)</f>
        <v>0</v>
      </c>
      <c r="U127" s="129">
        <f>IFERROR(VLOOKUP(CONCATENATE(Fix_Mapping[[#This Row],[KODE BARANG]],3),'Form Fix'!$A$6:$F$911,4,0),0)</f>
        <v>0</v>
      </c>
      <c r="V127" s="129">
        <f>IFERROR(VLOOKUP(CONCATENATE(Fix_Mapping[[#This Row],[KODE BARANG]],4),'Form Fix'!$A$6:$F$911,4,0),0)</f>
        <v>0</v>
      </c>
      <c r="W127" s="129">
        <f>IFERROR(VLOOKUP(CONCATENATE(Fix_Mapping[[#This Row],[KODE BARANG]],5),'Form Fix'!$A$6:$F$911,4,0),0)</f>
        <v>0</v>
      </c>
    </row>
    <row r="128" spans="1:23">
      <c r="A128" t="s">
        <v>2127</v>
      </c>
      <c r="B128" t="s">
        <v>2300</v>
      </c>
      <c r="C128">
        <v>40</v>
      </c>
      <c r="D128" t="s">
        <v>186</v>
      </c>
      <c r="E128" t="s">
        <v>2449</v>
      </c>
      <c r="F128">
        <v>9280.8827437499986</v>
      </c>
      <c r="G128">
        <v>371235.30974999996</v>
      </c>
      <c r="H128">
        <v>10301.7798455625</v>
      </c>
      <c r="I128">
        <v>412071.1938225</v>
      </c>
      <c r="J128">
        <v>10143.041249999998</v>
      </c>
      <c r="K128">
        <v>405721.64999999991</v>
      </c>
      <c r="L128">
        <v>11258.775787499999</v>
      </c>
      <c r="M128">
        <v>450351.03149999992</v>
      </c>
      <c r="N128">
        <v>10143.041249999998</v>
      </c>
      <c r="O128">
        <v>405721.64999999991</v>
      </c>
      <c r="P128">
        <v>11258.775787499999</v>
      </c>
      <c r="Q128">
        <v>450351.03149999992</v>
      </c>
      <c r="S128" s="129">
        <f>IFERROR(VLOOKUP(CONCATENATE(Fix_Mapping[[#This Row],[KODE BARANG]],1),'Form Fix'!$A$6:$F$911,4,0),0)</f>
        <v>0</v>
      </c>
      <c r="T128" s="129">
        <f>IFERROR(VLOOKUP(CONCATENATE(Fix_Mapping[[#This Row],[KODE BARANG]],2),'Form Fix'!$A$6:$F$911,4,0),0)</f>
        <v>0</v>
      </c>
      <c r="U128" s="129">
        <f>IFERROR(VLOOKUP(CONCATENATE(Fix_Mapping[[#This Row],[KODE BARANG]],3),'Form Fix'!$A$6:$F$911,4,0),0)</f>
        <v>0</v>
      </c>
      <c r="V128" s="129">
        <f>IFERROR(VLOOKUP(CONCATENATE(Fix_Mapping[[#This Row],[KODE BARANG]],4),'Form Fix'!$A$6:$F$911,4,0),0)</f>
        <v>0</v>
      </c>
      <c r="W128" s="129">
        <f>IFERROR(VLOOKUP(CONCATENATE(Fix_Mapping[[#This Row],[KODE BARANG]],5),'Form Fix'!$A$6:$F$911,4,0),0)</f>
        <v>0</v>
      </c>
    </row>
    <row r="129" spans="1:23">
      <c r="A129" t="s">
        <v>2211</v>
      </c>
      <c r="B129" t="s">
        <v>2382</v>
      </c>
      <c r="C129">
        <v>24</v>
      </c>
      <c r="D129" t="s">
        <v>186</v>
      </c>
      <c r="E129" t="s">
        <v>2449</v>
      </c>
      <c r="F129">
        <v>32297.517499999994</v>
      </c>
      <c r="G129">
        <v>775140.41999999993</v>
      </c>
      <c r="H129">
        <v>35850.244424999997</v>
      </c>
      <c r="I129">
        <v>860405.86620000005</v>
      </c>
      <c r="J129">
        <v>35297.833333333328</v>
      </c>
      <c r="K129">
        <v>847147.99999999988</v>
      </c>
      <c r="L129">
        <v>39180.595000000001</v>
      </c>
      <c r="M129">
        <v>940334.27999999991</v>
      </c>
      <c r="N129">
        <v>35297.833333333328</v>
      </c>
      <c r="O129">
        <v>847147.99999999988</v>
      </c>
      <c r="P129">
        <v>39180.595000000001</v>
      </c>
      <c r="Q129">
        <v>940334.28</v>
      </c>
      <c r="S129" s="129">
        <f>IFERROR(VLOOKUP(CONCATENATE(Fix_Mapping[[#This Row],[KODE BARANG]],1),'Form Fix'!$A$6:$F$911,4,0),0)</f>
        <v>0</v>
      </c>
      <c r="T129" s="129">
        <f>IFERROR(VLOOKUP(CONCATENATE(Fix_Mapping[[#This Row],[KODE BARANG]],2),'Form Fix'!$A$6:$F$911,4,0),0)</f>
        <v>0</v>
      </c>
      <c r="U129" s="129">
        <f>IFERROR(VLOOKUP(CONCATENATE(Fix_Mapping[[#This Row],[KODE BARANG]],3),'Form Fix'!$A$6:$F$911,4,0),0)</f>
        <v>0</v>
      </c>
      <c r="V129" s="129">
        <f>IFERROR(VLOOKUP(CONCATENATE(Fix_Mapping[[#This Row],[KODE BARANG]],4),'Form Fix'!$A$6:$F$911,4,0),0)</f>
        <v>0</v>
      </c>
      <c r="W129" s="129">
        <f>IFERROR(VLOOKUP(CONCATENATE(Fix_Mapping[[#This Row],[KODE BARANG]],5),'Form Fix'!$A$6:$F$911,4,0),0)</f>
        <v>0</v>
      </c>
    </row>
    <row r="130" spans="1:23">
      <c r="A130" t="s">
        <v>2154</v>
      </c>
      <c r="B130" t="s">
        <v>2327</v>
      </c>
      <c r="C130">
        <v>12</v>
      </c>
      <c r="D130" t="s">
        <v>386</v>
      </c>
      <c r="E130" t="s">
        <v>2463</v>
      </c>
      <c r="F130">
        <v>15653.362499999999</v>
      </c>
      <c r="G130">
        <v>187840.34999999998</v>
      </c>
      <c r="H130">
        <v>17375.232375</v>
      </c>
      <c r="I130">
        <v>208502.7885</v>
      </c>
      <c r="J130">
        <v>17107.5</v>
      </c>
      <c r="K130">
        <v>205290</v>
      </c>
      <c r="L130">
        <v>18989.325000000001</v>
      </c>
      <c r="M130">
        <v>227871.90000000002</v>
      </c>
      <c r="N130">
        <v>17107.5</v>
      </c>
      <c r="O130">
        <v>205290</v>
      </c>
      <c r="P130">
        <v>18989.325000000001</v>
      </c>
      <c r="Q130">
        <v>227871.90000000002</v>
      </c>
      <c r="S130" s="129">
        <f>IFERROR(VLOOKUP(CONCATENATE(Fix_Mapping[[#This Row],[KODE BARANG]],1),'Form Fix'!$A$6:$F$911,4,0),0)</f>
        <v>0</v>
      </c>
      <c r="T130" s="129">
        <f>IFERROR(VLOOKUP(CONCATENATE(Fix_Mapping[[#This Row],[KODE BARANG]],2),'Form Fix'!$A$6:$F$911,4,0),0)</f>
        <v>0</v>
      </c>
      <c r="U130" s="129">
        <f>IFERROR(VLOOKUP(CONCATENATE(Fix_Mapping[[#This Row],[KODE BARANG]],3),'Form Fix'!$A$6:$F$911,4,0),0)</f>
        <v>0</v>
      </c>
      <c r="V130" s="129">
        <f>IFERROR(VLOOKUP(CONCATENATE(Fix_Mapping[[#This Row],[KODE BARANG]],4),'Form Fix'!$A$6:$F$911,4,0),0)</f>
        <v>0</v>
      </c>
      <c r="W130" s="129">
        <f>IFERROR(VLOOKUP(CONCATENATE(Fix_Mapping[[#This Row],[KODE BARANG]],5),'Form Fix'!$A$6:$F$911,4,0),0)</f>
        <v>0</v>
      </c>
    </row>
    <row r="131" spans="1:23">
      <c r="A131" t="s">
        <v>2188</v>
      </c>
      <c r="B131" t="s">
        <v>2359</v>
      </c>
      <c r="C131">
        <v>12</v>
      </c>
      <c r="D131" t="s">
        <v>391</v>
      </c>
      <c r="E131" t="s">
        <v>2463</v>
      </c>
      <c r="F131">
        <v>20782.395</v>
      </c>
      <c r="G131">
        <v>249388.74</v>
      </c>
      <c r="H131">
        <v>23068.458450000002</v>
      </c>
      <c r="I131">
        <v>276821.50140000001</v>
      </c>
      <c r="J131">
        <v>22713</v>
      </c>
      <c r="K131">
        <v>272556</v>
      </c>
      <c r="L131">
        <v>25211.430000000004</v>
      </c>
      <c r="M131">
        <v>302537.16000000003</v>
      </c>
      <c r="N131">
        <v>22713</v>
      </c>
      <c r="O131">
        <v>272556</v>
      </c>
      <c r="P131">
        <v>25211.430000000004</v>
      </c>
      <c r="Q131">
        <v>302537.16000000003</v>
      </c>
      <c r="S131" s="129">
        <f>IFERROR(VLOOKUP(CONCATENATE(Fix_Mapping[[#This Row],[KODE BARANG]],1),'Form Fix'!$A$6:$F$911,4,0),0)</f>
        <v>0</v>
      </c>
      <c r="T131" s="129">
        <f>IFERROR(VLOOKUP(CONCATENATE(Fix_Mapping[[#This Row],[KODE BARANG]],2),'Form Fix'!$A$6:$F$911,4,0),0)</f>
        <v>0</v>
      </c>
      <c r="U131" s="129">
        <f>IFERROR(VLOOKUP(CONCATENATE(Fix_Mapping[[#This Row],[KODE BARANG]],3),'Form Fix'!$A$6:$F$911,4,0),0)</f>
        <v>0</v>
      </c>
      <c r="V131" s="129">
        <f>IFERROR(VLOOKUP(CONCATENATE(Fix_Mapping[[#This Row],[KODE BARANG]],4),'Form Fix'!$A$6:$F$911,4,0),0)</f>
        <v>0</v>
      </c>
      <c r="W131" s="129">
        <f>IFERROR(VLOOKUP(CONCATENATE(Fix_Mapping[[#This Row],[KODE BARANG]],5),'Form Fix'!$A$6:$F$911,4,0),0)</f>
        <v>0</v>
      </c>
    </row>
    <row r="132" spans="1:23">
      <c r="A132" t="s">
        <v>2193</v>
      </c>
      <c r="B132" t="s">
        <v>2364</v>
      </c>
      <c r="C132">
        <v>12</v>
      </c>
      <c r="D132" t="s">
        <v>388</v>
      </c>
      <c r="E132" t="s">
        <v>2447</v>
      </c>
      <c r="F132">
        <v>22015.662499999999</v>
      </c>
      <c r="G132">
        <v>264187.94999999995</v>
      </c>
      <c r="H132">
        <v>24437.385375000002</v>
      </c>
      <c r="I132">
        <v>293248.62449999998</v>
      </c>
      <c r="J132">
        <v>24060.833333333332</v>
      </c>
      <c r="K132">
        <v>288730</v>
      </c>
      <c r="L132">
        <v>26707.525000000001</v>
      </c>
      <c r="M132">
        <v>320490.30000000005</v>
      </c>
      <c r="N132">
        <v>24060.833333333332</v>
      </c>
      <c r="O132">
        <v>288730</v>
      </c>
      <c r="P132">
        <v>26707.525000000001</v>
      </c>
      <c r="Q132">
        <v>320490.30000000005</v>
      </c>
      <c r="S132" s="129">
        <f>IFERROR(VLOOKUP(CONCATENATE(Fix_Mapping[[#This Row],[KODE BARANG]],1),'Form Fix'!$A$6:$F$911,4,0),0)</f>
        <v>0</v>
      </c>
      <c r="T132" s="129">
        <f>IFERROR(VLOOKUP(CONCATENATE(Fix_Mapping[[#This Row],[KODE BARANG]],2),'Form Fix'!$A$6:$F$911,4,0),0)</f>
        <v>0</v>
      </c>
      <c r="U132" s="129">
        <f>IFERROR(VLOOKUP(CONCATENATE(Fix_Mapping[[#This Row],[KODE BARANG]],3),'Form Fix'!$A$6:$F$911,4,0),0)</f>
        <v>0</v>
      </c>
      <c r="V132" s="129">
        <f>IFERROR(VLOOKUP(CONCATENATE(Fix_Mapping[[#This Row],[KODE BARANG]],4),'Form Fix'!$A$6:$F$911,4,0),0)</f>
        <v>0</v>
      </c>
      <c r="W132" s="129">
        <f>IFERROR(VLOOKUP(CONCATENATE(Fix_Mapping[[#This Row],[KODE BARANG]],5),'Form Fix'!$A$6:$F$911,4,0),0)</f>
        <v>0</v>
      </c>
    </row>
    <row r="133" spans="1:23">
      <c r="A133" t="s">
        <v>2191</v>
      </c>
      <c r="B133" t="s">
        <v>2362</v>
      </c>
      <c r="C133">
        <v>12</v>
      </c>
      <c r="D133" t="s">
        <v>388</v>
      </c>
      <c r="E133" t="s">
        <v>2447</v>
      </c>
      <c r="F133">
        <v>20803.744999999999</v>
      </c>
      <c r="G133">
        <v>249644.94</v>
      </c>
      <c r="H133">
        <v>23092.156950000001</v>
      </c>
      <c r="I133">
        <v>277105.88340000005</v>
      </c>
      <c r="J133">
        <v>22736.333333333332</v>
      </c>
      <c r="K133">
        <v>272836</v>
      </c>
      <c r="L133">
        <v>25237.33</v>
      </c>
      <c r="M133">
        <v>302847.96000000002</v>
      </c>
      <c r="N133">
        <v>22736.333333333332</v>
      </c>
      <c r="O133">
        <v>272836</v>
      </c>
      <c r="P133">
        <v>25237.33</v>
      </c>
      <c r="Q133">
        <v>302847.96000000002</v>
      </c>
      <c r="S133" s="129">
        <f>IFERROR(VLOOKUP(CONCATENATE(Fix_Mapping[[#This Row],[KODE BARANG]],1),'Form Fix'!$A$6:$F$911,4,0),0)</f>
        <v>0</v>
      </c>
      <c r="T133" s="129">
        <f>IFERROR(VLOOKUP(CONCATENATE(Fix_Mapping[[#This Row],[KODE BARANG]],2),'Form Fix'!$A$6:$F$911,4,0),0)</f>
        <v>0</v>
      </c>
      <c r="U133" s="129">
        <f>IFERROR(VLOOKUP(CONCATENATE(Fix_Mapping[[#This Row],[KODE BARANG]],3),'Form Fix'!$A$6:$F$911,4,0),0)</f>
        <v>0</v>
      </c>
      <c r="V133" s="129">
        <f>IFERROR(VLOOKUP(CONCATENATE(Fix_Mapping[[#This Row],[KODE BARANG]],4),'Form Fix'!$A$6:$F$911,4,0),0)</f>
        <v>0</v>
      </c>
      <c r="W133" s="129">
        <f>IFERROR(VLOOKUP(CONCATENATE(Fix_Mapping[[#This Row],[KODE BARANG]],5),'Form Fix'!$A$6:$F$911,4,0),0)</f>
        <v>0</v>
      </c>
    </row>
    <row r="134" spans="1:23">
      <c r="A134" t="s">
        <v>2213</v>
      </c>
      <c r="B134" t="s">
        <v>2384</v>
      </c>
      <c r="C134">
        <v>12</v>
      </c>
      <c r="D134" t="s">
        <v>388</v>
      </c>
      <c r="E134" t="s">
        <v>2447</v>
      </c>
      <c r="F134">
        <v>33628.537499999999</v>
      </c>
      <c r="G134">
        <v>403542.44999999995</v>
      </c>
      <c r="H134">
        <v>37327.676625</v>
      </c>
      <c r="I134">
        <v>447932.11949999997</v>
      </c>
      <c r="J134">
        <v>36752.5</v>
      </c>
      <c r="K134">
        <v>441030</v>
      </c>
      <c r="L134">
        <v>40795.275000000001</v>
      </c>
      <c r="M134">
        <v>489543.30000000005</v>
      </c>
      <c r="N134">
        <v>36752.5</v>
      </c>
      <c r="O134">
        <v>441030</v>
      </c>
      <c r="P134">
        <v>40795.275000000001</v>
      </c>
      <c r="Q134">
        <v>489543.30000000005</v>
      </c>
      <c r="S134" s="129">
        <f>IFERROR(VLOOKUP(CONCATENATE(Fix_Mapping[[#This Row],[KODE BARANG]],1),'Form Fix'!$A$6:$F$911,4,0),0)</f>
        <v>0</v>
      </c>
      <c r="T134" s="129">
        <f>IFERROR(VLOOKUP(CONCATENATE(Fix_Mapping[[#This Row],[KODE BARANG]],2),'Form Fix'!$A$6:$F$911,4,0),0)</f>
        <v>0</v>
      </c>
      <c r="U134" s="129">
        <f>IFERROR(VLOOKUP(CONCATENATE(Fix_Mapping[[#This Row],[KODE BARANG]],3),'Form Fix'!$A$6:$F$911,4,0),0)</f>
        <v>0</v>
      </c>
      <c r="V134" s="129">
        <f>IFERROR(VLOOKUP(CONCATENATE(Fix_Mapping[[#This Row],[KODE BARANG]],4),'Form Fix'!$A$6:$F$911,4,0),0)</f>
        <v>0</v>
      </c>
      <c r="W134" s="129">
        <f>IFERROR(VLOOKUP(CONCATENATE(Fix_Mapping[[#This Row],[KODE BARANG]],5),'Form Fix'!$A$6:$F$911,4,0),0)</f>
        <v>0</v>
      </c>
    </row>
    <row r="135" spans="1:23">
      <c r="A135" t="s">
        <v>2210</v>
      </c>
      <c r="B135" t="s">
        <v>2381</v>
      </c>
      <c r="C135">
        <v>12</v>
      </c>
      <c r="D135" t="s">
        <v>388</v>
      </c>
      <c r="E135" t="s">
        <v>2447</v>
      </c>
      <c r="F135">
        <v>31810.813749999998</v>
      </c>
      <c r="G135">
        <v>381729.76499999996</v>
      </c>
      <c r="H135">
        <v>35310.003262500002</v>
      </c>
      <c r="I135">
        <v>423720.03914999997</v>
      </c>
      <c r="J135">
        <v>34765.916666666664</v>
      </c>
      <c r="K135">
        <v>417191</v>
      </c>
      <c r="L135">
        <v>38590.167500000003</v>
      </c>
      <c r="M135">
        <v>463082.01000000007</v>
      </c>
      <c r="N135">
        <v>34765.916666666664</v>
      </c>
      <c r="O135">
        <v>417191</v>
      </c>
      <c r="P135">
        <v>38590.167500000003</v>
      </c>
      <c r="Q135">
        <v>463082.01</v>
      </c>
      <c r="S135" s="129">
        <f>IFERROR(VLOOKUP(CONCATENATE(Fix_Mapping[[#This Row],[KODE BARANG]],1),'Form Fix'!$A$6:$F$911,4,0),0)</f>
        <v>0</v>
      </c>
      <c r="T135" s="129">
        <f>IFERROR(VLOOKUP(CONCATENATE(Fix_Mapping[[#This Row],[KODE BARANG]],2),'Form Fix'!$A$6:$F$911,4,0),0)</f>
        <v>0</v>
      </c>
      <c r="U135" s="129">
        <f>IFERROR(VLOOKUP(CONCATENATE(Fix_Mapping[[#This Row],[KODE BARANG]],3),'Form Fix'!$A$6:$F$911,4,0),0)</f>
        <v>0</v>
      </c>
      <c r="V135" s="129">
        <f>IFERROR(VLOOKUP(CONCATENATE(Fix_Mapping[[#This Row],[KODE BARANG]],4),'Form Fix'!$A$6:$F$911,4,0),0)</f>
        <v>0</v>
      </c>
      <c r="W135" s="129">
        <f>IFERROR(VLOOKUP(CONCATENATE(Fix_Mapping[[#This Row],[KODE BARANG]],5),'Form Fix'!$A$6:$F$911,4,0),0)</f>
        <v>0</v>
      </c>
    </row>
    <row r="136" spans="1:23">
      <c r="A136" t="s">
        <v>2195</v>
      </c>
      <c r="B136" t="s">
        <v>2366</v>
      </c>
      <c r="C136">
        <v>12</v>
      </c>
      <c r="D136" t="s">
        <v>388</v>
      </c>
      <c r="E136" t="s">
        <v>2447</v>
      </c>
      <c r="F136">
        <v>22015.662499999999</v>
      </c>
      <c r="G136">
        <v>264187.94999999995</v>
      </c>
      <c r="H136">
        <v>24437.385375000002</v>
      </c>
      <c r="I136">
        <v>293248.62449999998</v>
      </c>
      <c r="J136">
        <v>24060.833333333332</v>
      </c>
      <c r="K136">
        <v>288730</v>
      </c>
      <c r="L136">
        <v>26707.525000000001</v>
      </c>
      <c r="M136">
        <v>320490.30000000005</v>
      </c>
      <c r="N136">
        <v>24060.833333333332</v>
      </c>
      <c r="O136">
        <v>288730</v>
      </c>
      <c r="P136">
        <v>26707.525000000001</v>
      </c>
      <c r="Q136">
        <v>320490.30000000005</v>
      </c>
      <c r="S136" s="129">
        <f>IFERROR(VLOOKUP(CONCATENATE(Fix_Mapping[[#This Row],[KODE BARANG]],1),'Form Fix'!$A$6:$F$911,4,0),0)</f>
        <v>0</v>
      </c>
      <c r="T136" s="129">
        <f>IFERROR(VLOOKUP(CONCATENATE(Fix_Mapping[[#This Row],[KODE BARANG]],2),'Form Fix'!$A$6:$F$911,4,0),0)</f>
        <v>0</v>
      </c>
      <c r="U136" s="129">
        <f>IFERROR(VLOOKUP(CONCATENATE(Fix_Mapping[[#This Row],[KODE BARANG]],3),'Form Fix'!$A$6:$F$911,4,0),0)</f>
        <v>0</v>
      </c>
      <c r="V136" s="129">
        <f>IFERROR(VLOOKUP(CONCATENATE(Fix_Mapping[[#This Row],[KODE BARANG]],4),'Form Fix'!$A$6:$F$911,4,0),0)</f>
        <v>0</v>
      </c>
      <c r="W136" s="129">
        <f>IFERROR(VLOOKUP(CONCATENATE(Fix_Mapping[[#This Row],[KODE BARANG]],5),'Form Fix'!$A$6:$F$911,4,0),0)</f>
        <v>0</v>
      </c>
    </row>
    <row r="137" spans="1:23">
      <c r="A137" t="s">
        <v>2190</v>
      </c>
      <c r="B137" t="s">
        <v>2361</v>
      </c>
      <c r="C137">
        <v>12</v>
      </c>
      <c r="D137" t="s">
        <v>388</v>
      </c>
      <c r="E137" t="s">
        <v>2447</v>
      </c>
      <c r="F137">
        <v>20803.744999999999</v>
      </c>
      <c r="G137">
        <v>249644.94</v>
      </c>
      <c r="H137">
        <v>23092.156950000001</v>
      </c>
      <c r="I137">
        <v>277105.88340000005</v>
      </c>
      <c r="J137">
        <v>22736.333333333332</v>
      </c>
      <c r="K137">
        <v>272836</v>
      </c>
      <c r="L137">
        <v>25237.33</v>
      </c>
      <c r="M137">
        <v>302847.96000000002</v>
      </c>
      <c r="N137">
        <v>22736.333333333332</v>
      </c>
      <c r="O137">
        <v>272836</v>
      </c>
      <c r="P137">
        <v>25237.33</v>
      </c>
      <c r="Q137">
        <v>302847.96000000002</v>
      </c>
      <c r="S137" s="129">
        <f>IFERROR(VLOOKUP(CONCATENATE(Fix_Mapping[[#This Row],[KODE BARANG]],1),'Form Fix'!$A$6:$F$911,4,0),0)</f>
        <v>0</v>
      </c>
      <c r="T137" s="129">
        <f>IFERROR(VLOOKUP(CONCATENATE(Fix_Mapping[[#This Row],[KODE BARANG]],2),'Form Fix'!$A$6:$F$911,4,0),0)</f>
        <v>0</v>
      </c>
      <c r="U137" s="129">
        <f>IFERROR(VLOOKUP(CONCATENATE(Fix_Mapping[[#This Row],[KODE BARANG]],3),'Form Fix'!$A$6:$F$911,4,0),0)</f>
        <v>0</v>
      </c>
      <c r="V137" s="129">
        <f>IFERROR(VLOOKUP(CONCATENATE(Fix_Mapping[[#This Row],[KODE BARANG]],4),'Form Fix'!$A$6:$F$911,4,0),0)</f>
        <v>0</v>
      </c>
      <c r="W137" s="129">
        <f>IFERROR(VLOOKUP(CONCATENATE(Fix_Mapping[[#This Row],[KODE BARANG]],5),'Form Fix'!$A$6:$F$911,4,0),0)</f>
        <v>0</v>
      </c>
    </row>
    <row r="138" spans="1:23">
      <c r="A138" t="s">
        <v>2194</v>
      </c>
      <c r="B138" t="s">
        <v>2365</v>
      </c>
      <c r="C138">
        <v>12</v>
      </c>
      <c r="D138" t="s">
        <v>388</v>
      </c>
      <c r="E138" t="s">
        <v>2447</v>
      </c>
      <c r="F138">
        <v>22015.662499999999</v>
      </c>
      <c r="G138">
        <v>264187.94999999995</v>
      </c>
      <c r="H138">
        <v>24437.385375000002</v>
      </c>
      <c r="I138">
        <v>293248.62449999998</v>
      </c>
      <c r="J138">
        <v>24060.833333333332</v>
      </c>
      <c r="K138">
        <v>288730</v>
      </c>
      <c r="L138">
        <v>26707.525000000001</v>
      </c>
      <c r="M138">
        <v>320490.30000000005</v>
      </c>
      <c r="N138">
        <v>24060.833333333332</v>
      </c>
      <c r="O138">
        <v>288730</v>
      </c>
      <c r="P138">
        <v>26707.525000000001</v>
      </c>
      <c r="Q138">
        <v>320490.30000000005</v>
      </c>
      <c r="S138" s="129">
        <f>IFERROR(VLOOKUP(CONCATENATE(Fix_Mapping[[#This Row],[KODE BARANG]],1),'Form Fix'!$A$6:$F$911,4,0),0)</f>
        <v>0</v>
      </c>
      <c r="T138" s="129">
        <f>IFERROR(VLOOKUP(CONCATENATE(Fix_Mapping[[#This Row],[KODE BARANG]],2),'Form Fix'!$A$6:$F$911,4,0),0)</f>
        <v>0</v>
      </c>
      <c r="U138" s="129">
        <f>IFERROR(VLOOKUP(CONCATENATE(Fix_Mapping[[#This Row],[KODE BARANG]],3),'Form Fix'!$A$6:$F$911,4,0),0)</f>
        <v>0</v>
      </c>
      <c r="V138" s="129">
        <f>IFERROR(VLOOKUP(CONCATENATE(Fix_Mapping[[#This Row],[KODE BARANG]],4),'Form Fix'!$A$6:$F$911,4,0),0)</f>
        <v>0</v>
      </c>
      <c r="W138" s="129">
        <f>IFERROR(VLOOKUP(CONCATENATE(Fix_Mapping[[#This Row],[KODE BARANG]],5),'Form Fix'!$A$6:$F$911,4,0),0)</f>
        <v>0</v>
      </c>
    </row>
    <row r="139" spans="1:23">
      <c r="A139" t="s">
        <v>2126</v>
      </c>
      <c r="B139" t="s">
        <v>2299</v>
      </c>
      <c r="C139">
        <v>24</v>
      </c>
      <c r="D139" t="s">
        <v>388</v>
      </c>
      <c r="E139" t="s">
        <v>2447</v>
      </c>
      <c r="F139">
        <v>8946.7556249999998</v>
      </c>
      <c r="G139">
        <v>214722.13500000001</v>
      </c>
      <c r="H139">
        <v>9930.89874375</v>
      </c>
      <c r="I139">
        <v>238341.56985000003</v>
      </c>
      <c r="J139">
        <v>9777.875</v>
      </c>
      <c r="K139">
        <v>234669</v>
      </c>
      <c r="L139">
        <v>10853.441250000002</v>
      </c>
      <c r="M139">
        <v>260482.59000000003</v>
      </c>
      <c r="N139">
        <v>9777.875</v>
      </c>
      <c r="O139">
        <v>234669</v>
      </c>
      <c r="P139">
        <v>10853.441250000002</v>
      </c>
      <c r="Q139">
        <v>260482.59000000003</v>
      </c>
      <c r="S139" s="129">
        <f>IFERROR(VLOOKUP(CONCATENATE(Fix_Mapping[[#This Row],[KODE BARANG]],1),'Form Fix'!$A$6:$F$911,4,0),0)</f>
        <v>0</v>
      </c>
      <c r="T139" s="129">
        <f>IFERROR(VLOOKUP(CONCATENATE(Fix_Mapping[[#This Row],[KODE BARANG]],2),'Form Fix'!$A$6:$F$911,4,0),0)</f>
        <v>0</v>
      </c>
      <c r="U139" s="129">
        <f>IFERROR(VLOOKUP(CONCATENATE(Fix_Mapping[[#This Row],[KODE BARANG]],3),'Form Fix'!$A$6:$F$911,4,0),0)</f>
        <v>0</v>
      </c>
      <c r="V139" s="129">
        <f>IFERROR(VLOOKUP(CONCATENATE(Fix_Mapping[[#This Row],[KODE BARANG]],4),'Form Fix'!$A$6:$F$911,4,0),0)</f>
        <v>0</v>
      </c>
      <c r="W139" s="129">
        <f>IFERROR(VLOOKUP(CONCATENATE(Fix_Mapping[[#This Row],[KODE BARANG]],5),'Form Fix'!$A$6:$F$911,4,0),0)</f>
        <v>0</v>
      </c>
    </row>
    <row r="140" spans="1:23">
      <c r="A140" t="s">
        <v>2192</v>
      </c>
      <c r="B140" t="s">
        <v>2363</v>
      </c>
      <c r="C140">
        <v>12</v>
      </c>
      <c r="D140" t="s">
        <v>388</v>
      </c>
      <c r="E140" t="s">
        <v>2447</v>
      </c>
      <c r="F140">
        <v>22015.662499999999</v>
      </c>
      <c r="G140">
        <v>264187.94999999995</v>
      </c>
      <c r="H140">
        <v>24437.385375000002</v>
      </c>
      <c r="I140">
        <v>293248.62449999998</v>
      </c>
      <c r="J140">
        <v>24060.833333333332</v>
      </c>
      <c r="K140">
        <v>288730</v>
      </c>
      <c r="L140">
        <v>26707.525000000001</v>
      </c>
      <c r="M140">
        <v>320490.30000000005</v>
      </c>
      <c r="N140">
        <v>24060.833333333332</v>
      </c>
      <c r="O140">
        <v>288730</v>
      </c>
      <c r="P140">
        <v>26707.525000000001</v>
      </c>
      <c r="Q140">
        <v>320490.30000000005</v>
      </c>
      <c r="S140" s="129">
        <f>IFERROR(VLOOKUP(CONCATENATE(Fix_Mapping[[#This Row],[KODE BARANG]],1),'Form Fix'!$A$6:$F$911,4,0),0)</f>
        <v>0</v>
      </c>
      <c r="T140" s="129">
        <f>IFERROR(VLOOKUP(CONCATENATE(Fix_Mapping[[#This Row],[KODE BARANG]],2),'Form Fix'!$A$6:$F$911,4,0),0)</f>
        <v>0</v>
      </c>
      <c r="U140" s="129">
        <f>IFERROR(VLOOKUP(CONCATENATE(Fix_Mapping[[#This Row],[KODE BARANG]],3),'Form Fix'!$A$6:$F$911,4,0),0)</f>
        <v>0</v>
      </c>
      <c r="V140" s="129">
        <f>IFERROR(VLOOKUP(CONCATENATE(Fix_Mapping[[#This Row],[KODE BARANG]],4),'Form Fix'!$A$6:$F$911,4,0),0)</f>
        <v>0</v>
      </c>
      <c r="W140" s="129">
        <f>IFERROR(VLOOKUP(CONCATENATE(Fix_Mapping[[#This Row],[KODE BARANG]],5),'Form Fix'!$A$6:$F$911,4,0),0)</f>
        <v>0</v>
      </c>
    </row>
    <row r="141" spans="1:23">
      <c r="A141" t="s">
        <v>2189</v>
      </c>
      <c r="B141" t="s">
        <v>2360</v>
      </c>
      <c r="C141">
        <v>12</v>
      </c>
      <c r="D141" t="s">
        <v>388</v>
      </c>
      <c r="E141" t="s">
        <v>2447</v>
      </c>
      <c r="F141">
        <v>20803.744999999999</v>
      </c>
      <c r="G141">
        <v>249644.94</v>
      </c>
      <c r="H141">
        <v>23092.156950000001</v>
      </c>
      <c r="I141">
        <v>277105.88340000005</v>
      </c>
      <c r="J141">
        <v>22736.333333333332</v>
      </c>
      <c r="K141">
        <v>272836</v>
      </c>
      <c r="L141">
        <v>25237.33</v>
      </c>
      <c r="M141">
        <v>302847.96000000002</v>
      </c>
      <c r="N141">
        <v>22736.333333333332</v>
      </c>
      <c r="O141">
        <v>272836</v>
      </c>
      <c r="P141">
        <v>25237.33</v>
      </c>
      <c r="Q141">
        <v>302847.96000000002</v>
      </c>
      <c r="S141" s="129">
        <f>IFERROR(VLOOKUP(CONCATENATE(Fix_Mapping[[#This Row],[KODE BARANG]],1),'Form Fix'!$A$6:$F$911,4,0),0)</f>
        <v>0</v>
      </c>
      <c r="T141" s="129">
        <f>IFERROR(VLOOKUP(CONCATENATE(Fix_Mapping[[#This Row],[KODE BARANG]],2),'Form Fix'!$A$6:$F$911,4,0),0)</f>
        <v>0</v>
      </c>
      <c r="U141" s="129">
        <f>IFERROR(VLOOKUP(CONCATENATE(Fix_Mapping[[#This Row],[KODE BARANG]],3),'Form Fix'!$A$6:$F$911,4,0),0)</f>
        <v>0</v>
      </c>
      <c r="V141" s="129">
        <f>IFERROR(VLOOKUP(CONCATENATE(Fix_Mapping[[#This Row],[KODE BARANG]],4),'Form Fix'!$A$6:$F$911,4,0),0)</f>
        <v>0</v>
      </c>
      <c r="W141" s="129">
        <f>IFERROR(VLOOKUP(CONCATENATE(Fix_Mapping[[#This Row],[KODE BARANG]],5),'Form Fix'!$A$6:$F$911,4,0),0)</f>
        <v>0</v>
      </c>
    </row>
    <row r="142" spans="1:23">
      <c r="A142" t="s">
        <v>2209</v>
      </c>
      <c r="B142" t="s">
        <v>2380</v>
      </c>
      <c r="C142">
        <v>12</v>
      </c>
      <c r="D142" t="s">
        <v>388</v>
      </c>
      <c r="E142" t="s">
        <v>2447</v>
      </c>
      <c r="F142">
        <v>31810.813749999998</v>
      </c>
      <c r="G142">
        <v>381729.76499999996</v>
      </c>
      <c r="H142">
        <v>35310.003262500002</v>
      </c>
      <c r="I142">
        <v>423720.03914999997</v>
      </c>
      <c r="J142">
        <v>34765.916666666664</v>
      </c>
      <c r="K142">
        <v>417191</v>
      </c>
      <c r="L142">
        <v>38590.167500000003</v>
      </c>
      <c r="M142">
        <v>463082.01000000007</v>
      </c>
      <c r="N142">
        <v>34765.916666666664</v>
      </c>
      <c r="O142">
        <v>417191</v>
      </c>
      <c r="P142">
        <v>38590.167500000003</v>
      </c>
      <c r="Q142">
        <v>463082.01</v>
      </c>
      <c r="S142" s="129">
        <f>IFERROR(VLOOKUP(CONCATENATE(Fix_Mapping[[#This Row],[KODE BARANG]],1),'Form Fix'!$A$6:$F$911,4,0),0)</f>
        <v>0</v>
      </c>
      <c r="T142" s="129">
        <f>IFERROR(VLOOKUP(CONCATENATE(Fix_Mapping[[#This Row],[KODE BARANG]],2),'Form Fix'!$A$6:$F$911,4,0),0)</f>
        <v>0</v>
      </c>
      <c r="U142" s="129">
        <f>IFERROR(VLOOKUP(CONCATENATE(Fix_Mapping[[#This Row],[KODE BARANG]],3),'Form Fix'!$A$6:$F$911,4,0),0)</f>
        <v>0</v>
      </c>
      <c r="V142" s="129">
        <f>IFERROR(VLOOKUP(CONCATENATE(Fix_Mapping[[#This Row],[KODE BARANG]],4),'Form Fix'!$A$6:$F$911,4,0),0)</f>
        <v>0</v>
      </c>
      <c r="W142" s="129">
        <f>IFERROR(VLOOKUP(CONCATENATE(Fix_Mapping[[#This Row],[KODE BARANG]],5),'Form Fix'!$A$6:$F$911,4,0),0)</f>
        <v>0</v>
      </c>
    </row>
    <row r="143" spans="1:23">
      <c r="A143" t="s">
        <v>2228</v>
      </c>
      <c r="B143" t="s">
        <v>2399</v>
      </c>
      <c r="C143">
        <v>6</v>
      </c>
      <c r="D143" t="s">
        <v>394</v>
      </c>
      <c r="E143" t="s">
        <v>2447</v>
      </c>
      <c r="F143">
        <v>59621.4</v>
      </c>
      <c r="G143">
        <v>357728.4</v>
      </c>
      <c r="H143">
        <v>66179.754000000001</v>
      </c>
      <c r="I143">
        <v>397078.52400000003</v>
      </c>
      <c r="J143">
        <v>65160</v>
      </c>
      <c r="K143">
        <v>390960</v>
      </c>
      <c r="L143">
        <v>72327.600000000006</v>
      </c>
      <c r="M143">
        <v>433965.60000000003</v>
      </c>
      <c r="N143">
        <v>65160</v>
      </c>
      <c r="O143">
        <v>390960</v>
      </c>
      <c r="P143">
        <v>72327.600000000006</v>
      </c>
      <c r="Q143">
        <v>433965.60000000003</v>
      </c>
      <c r="S143" s="129">
        <f>IFERROR(VLOOKUP(CONCATENATE(Fix_Mapping[[#This Row],[KODE BARANG]],1),'Form Fix'!$A$6:$F$911,4,0),0)</f>
        <v>0</v>
      </c>
      <c r="T143" s="129">
        <f>IFERROR(VLOOKUP(CONCATENATE(Fix_Mapping[[#This Row],[KODE BARANG]],2),'Form Fix'!$A$6:$F$911,4,0),0)</f>
        <v>0</v>
      </c>
      <c r="U143" s="129">
        <f>IFERROR(VLOOKUP(CONCATENATE(Fix_Mapping[[#This Row],[KODE BARANG]],3),'Form Fix'!$A$6:$F$911,4,0),0)</f>
        <v>0</v>
      </c>
      <c r="V143" s="129">
        <f>IFERROR(VLOOKUP(CONCATENATE(Fix_Mapping[[#This Row],[KODE BARANG]],4),'Form Fix'!$A$6:$F$911,4,0),0)</f>
        <v>0</v>
      </c>
      <c r="W143" s="129">
        <f>IFERROR(VLOOKUP(CONCATENATE(Fix_Mapping[[#This Row],[KODE BARANG]],5),'Form Fix'!$A$6:$F$911,4,0),0)</f>
        <v>0</v>
      </c>
    </row>
    <row r="144" spans="1:23">
      <c r="A144" t="s">
        <v>2164</v>
      </c>
      <c r="B144" t="s">
        <v>2337</v>
      </c>
      <c r="C144">
        <v>12</v>
      </c>
      <c r="D144" t="s">
        <v>388</v>
      </c>
      <c r="E144" t="s">
        <v>2447</v>
      </c>
      <c r="F144">
        <v>18429.4725</v>
      </c>
      <c r="G144">
        <v>221153.66999999998</v>
      </c>
      <c r="H144">
        <v>20456.714475000001</v>
      </c>
      <c r="I144">
        <v>245480.57370000001</v>
      </c>
      <c r="J144">
        <v>20141.5</v>
      </c>
      <c r="K144">
        <v>241698</v>
      </c>
      <c r="L144">
        <v>22357.065000000002</v>
      </c>
      <c r="M144">
        <v>268284.78000000003</v>
      </c>
      <c r="N144">
        <v>20141.5</v>
      </c>
      <c r="O144">
        <v>241698</v>
      </c>
      <c r="P144">
        <v>22357.065000000002</v>
      </c>
      <c r="Q144">
        <v>268284.78000000003</v>
      </c>
      <c r="S144" s="129">
        <f>IFERROR(VLOOKUP(CONCATENATE(Fix_Mapping[[#This Row],[KODE BARANG]],1),'Form Fix'!$A$6:$F$911,4,0),0)</f>
        <v>0</v>
      </c>
      <c r="T144" s="129">
        <f>IFERROR(VLOOKUP(CONCATENATE(Fix_Mapping[[#This Row],[KODE BARANG]],2),'Form Fix'!$A$6:$F$911,4,0),0)</f>
        <v>0</v>
      </c>
      <c r="U144" s="129">
        <f>IFERROR(VLOOKUP(CONCATENATE(Fix_Mapping[[#This Row],[KODE BARANG]],3),'Form Fix'!$A$6:$F$911,4,0),0)</f>
        <v>0</v>
      </c>
      <c r="V144" s="129">
        <f>IFERROR(VLOOKUP(CONCATENATE(Fix_Mapping[[#This Row],[KODE BARANG]],4),'Form Fix'!$A$6:$F$911,4,0),0)</f>
        <v>0</v>
      </c>
      <c r="W144" s="129">
        <f>IFERROR(VLOOKUP(CONCATENATE(Fix_Mapping[[#This Row],[KODE BARANG]],5),'Form Fix'!$A$6:$F$911,4,0),0)</f>
        <v>0</v>
      </c>
    </row>
    <row r="145" spans="1:23">
      <c r="A145" t="s">
        <v>2490</v>
      </c>
      <c r="B145" t="s">
        <v>2551</v>
      </c>
      <c r="C145">
        <v>12</v>
      </c>
      <c r="D145" t="s">
        <v>388</v>
      </c>
      <c r="E145" t="s">
        <v>2447</v>
      </c>
      <c r="F145">
        <v>20803.744999999999</v>
      </c>
      <c r="G145">
        <v>249644.94</v>
      </c>
      <c r="H145">
        <v>23092.156950000001</v>
      </c>
      <c r="I145">
        <v>277105.88340000005</v>
      </c>
      <c r="J145">
        <v>22736.333333333332</v>
      </c>
      <c r="K145">
        <v>272836</v>
      </c>
      <c r="L145">
        <v>25237.33</v>
      </c>
      <c r="M145">
        <v>302847.96000000002</v>
      </c>
      <c r="O145">
        <v>0</v>
      </c>
      <c r="P145">
        <v>0</v>
      </c>
      <c r="Q145">
        <v>0</v>
      </c>
      <c r="S145" s="129">
        <f>IFERROR(VLOOKUP(CONCATENATE(Fix_Mapping[[#This Row],[KODE BARANG]],1),'Form Fix'!$A$6:$F$911,4,0),0)</f>
        <v>0</v>
      </c>
      <c r="T145" s="129">
        <f>IFERROR(VLOOKUP(CONCATENATE(Fix_Mapping[[#This Row],[KODE BARANG]],2),'Form Fix'!$A$6:$F$911,4,0),0)</f>
        <v>0</v>
      </c>
      <c r="U145" s="129">
        <f>IFERROR(VLOOKUP(CONCATENATE(Fix_Mapping[[#This Row],[KODE BARANG]],3),'Form Fix'!$A$6:$F$911,4,0),0)</f>
        <v>0</v>
      </c>
      <c r="V145" s="129">
        <f>IFERROR(VLOOKUP(CONCATENATE(Fix_Mapping[[#This Row],[KODE BARANG]],4),'Form Fix'!$A$6:$F$911,4,0),0)</f>
        <v>0</v>
      </c>
      <c r="W145" s="129">
        <f>IFERROR(VLOOKUP(CONCATENATE(Fix_Mapping[[#This Row],[KODE BARANG]],5),'Form Fix'!$A$6:$F$911,4,0),0)</f>
        <v>0</v>
      </c>
    </row>
    <row r="146" spans="1:23">
      <c r="A146" t="s">
        <v>2248</v>
      </c>
      <c r="B146" t="s">
        <v>2419</v>
      </c>
      <c r="C146">
        <v>12</v>
      </c>
      <c r="D146" t="s">
        <v>388</v>
      </c>
      <c r="E146" t="s">
        <v>2475</v>
      </c>
      <c r="F146">
        <v>20803.744999999999</v>
      </c>
      <c r="G146">
        <v>249644.94</v>
      </c>
      <c r="H146">
        <v>23092.156950000001</v>
      </c>
      <c r="I146">
        <v>277105.88340000005</v>
      </c>
      <c r="J146">
        <v>22736.333333333332</v>
      </c>
      <c r="K146">
        <v>272836</v>
      </c>
      <c r="L146">
        <v>25237.33</v>
      </c>
      <c r="M146">
        <v>302847.96000000002</v>
      </c>
      <c r="O146">
        <v>0</v>
      </c>
      <c r="P146">
        <v>0</v>
      </c>
      <c r="Q146">
        <v>0</v>
      </c>
      <c r="S146" s="129">
        <f>IFERROR(VLOOKUP(CONCATENATE(Fix_Mapping[[#This Row],[KODE BARANG]],1),'Form Fix'!$A$6:$F$911,4,0),0)</f>
        <v>0</v>
      </c>
      <c r="T146" s="129">
        <f>IFERROR(VLOOKUP(CONCATENATE(Fix_Mapping[[#This Row],[KODE BARANG]],2),'Form Fix'!$A$6:$F$911,4,0),0)</f>
        <v>0</v>
      </c>
      <c r="U146" s="129">
        <f>IFERROR(VLOOKUP(CONCATENATE(Fix_Mapping[[#This Row],[KODE BARANG]],3),'Form Fix'!$A$6:$F$911,4,0),0)</f>
        <v>0</v>
      </c>
      <c r="V146" s="129">
        <f>IFERROR(VLOOKUP(CONCATENATE(Fix_Mapping[[#This Row],[KODE BARANG]],4),'Form Fix'!$A$6:$F$911,4,0),0)</f>
        <v>0</v>
      </c>
      <c r="W146" s="129">
        <f>IFERROR(VLOOKUP(CONCATENATE(Fix_Mapping[[#This Row],[KODE BARANG]],5),'Form Fix'!$A$6:$F$911,4,0),0)</f>
        <v>0</v>
      </c>
    </row>
    <row r="147" spans="1:23">
      <c r="A147" t="s">
        <v>2129</v>
      </c>
      <c r="B147" t="s">
        <v>2302</v>
      </c>
      <c r="C147">
        <v>48</v>
      </c>
      <c r="D147" t="s">
        <v>388</v>
      </c>
      <c r="E147" t="s">
        <v>2451</v>
      </c>
      <c r="F147">
        <v>10902.110624999999</v>
      </c>
      <c r="G147">
        <v>523301.30999999994</v>
      </c>
      <c r="H147">
        <v>12101.34279375</v>
      </c>
      <c r="I147">
        <v>580864.45409999997</v>
      </c>
      <c r="J147">
        <v>11914.875</v>
      </c>
      <c r="K147">
        <v>571914</v>
      </c>
      <c r="L147">
        <v>13225.511250000001</v>
      </c>
      <c r="M147">
        <v>634824.54</v>
      </c>
      <c r="N147">
        <v>11914.875</v>
      </c>
      <c r="O147">
        <v>571914</v>
      </c>
      <c r="P147">
        <v>13225.511250000001</v>
      </c>
      <c r="Q147">
        <v>634824.54</v>
      </c>
      <c r="S147" s="129">
        <f>IFERROR(VLOOKUP(CONCATENATE(Fix_Mapping[[#This Row],[KODE BARANG]],1),'Form Fix'!$A$6:$F$911,4,0),0)</f>
        <v>0</v>
      </c>
      <c r="T147" s="129">
        <f>IFERROR(VLOOKUP(CONCATENATE(Fix_Mapping[[#This Row],[KODE BARANG]],2),'Form Fix'!$A$6:$F$911,4,0),0)</f>
        <v>0</v>
      </c>
      <c r="U147" s="129">
        <f>IFERROR(VLOOKUP(CONCATENATE(Fix_Mapping[[#This Row],[KODE BARANG]],3),'Form Fix'!$A$6:$F$911,4,0),0)</f>
        <v>0</v>
      </c>
      <c r="V147" s="129">
        <f>IFERROR(VLOOKUP(CONCATENATE(Fix_Mapping[[#This Row],[KODE BARANG]],4),'Form Fix'!$A$6:$F$911,4,0),0)</f>
        <v>0</v>
      </c>
      <c r="W147" s="129">
        <f>IFERROR(VLOOKUP(CONCATENATE(Fix_Mapping[[#This Row],[KODE BARANG]],5),'Form Fix'!$A$6:$F$911,4,0),0)</f>
        <v>0</v>
      </c>
    </row>
    <row r="148" spans="1:23">
      <c r="A148" t="s">
        <v>2167</v>
      </c>
      <c r="B148" t="s">
        <v>2338</v>
      </c>
      <c r="C148">
        <v>48</v>
      </c>
      <c r="D148" t="s">
        <v>388</v>
      </c>
      <c r="E148" t="s">
        <v>2451</v>
      </c>
      <c r="F148">
        <v>20063.28125</v>
      </c>
      <c r="G148">
        <v>963037.5</v>
      </c>
      <c r="H148">
        <v>22270.242187500004</v>
      </c>
      <c r="I148">
        <v>1068971.625</v>
      </c>
      <c r="J148">
        <v>21927.083333333332</v>
      </c>
      <c r="K148">
        <v>1052500</v>
      </c>
      <c r="L148">
        <v>24339.0625</v>
      </c>
      <c r="M148">
        <v>1168275</v>
      </c>
      <c r="N148">
        <v>21927.083333333332</v>
      </c>
      <c r="O148">
        <v>1052500</v>
      </c>
      <c r="P148">
        <v>24339.0625</v>
      </c>
      <c r="Q148">
        <v>1168275</v>
      </c>
      <c r="S148" s="129">
        <f>IFERROR(VLOOKUP(CONCATENATE(Fix_Mapping[[#This Row],[KODE BARANG]],1),'Form Fix'!$A$6:$F$911,4,0),0)</f>
        <v>0</v>
      </c>
      <c r="T148" s="129">
        <f>IFERROR(VLOOKUP(CONCATENATE(Fix_Mapping[[#This Row],[KODE BARANG]],2),'Form Fix'!$A$6:$F$911,4,0),0)</f>
        <v>0</v>
      </c>
      <c r="U148" s="129">
        <f>IFERROR(VLOOKUP(CONCATENATE(Fix_Mapping[[#This Row],[KODE BARANG]],3),'Form Fix'!$A$6:$F$911,4,0),0)</f>
        <v>0</v>
      </c>
      <c r="V148" s="129">
        <f>IFERROR(VLOOKUP(CONCATENATE(Fix_Mapping[[#This Row],[KODE BARANG]],4),'Form Fix'!$A$6:$F$911,4,0),0)</f>
        <v>0</v>
      </c>
      <c r="W148" s="129">
        <f>IFERROR(VLOOKUP(CONCATENATE(Fix_Mapping[[#This Row],[KODE BARANG]],5),'Form Fix'!$A$6:$F$911,4,0),0)</f>
        <v>0</v>
      </c>
    </row>
    <row r="149" spans="1:23">
      <c r="A149" t="s">
        <v>2222</v>
      </c>
      <c r="B149" t="s">
        <v>2393</v>
      </c>
      <c r="C149">
        <v>24</v>
      </c>
      <c r="D149" t="s">
        <v>388</v>
      </c>
      <c r="E149" t="s">
        <v>2451</v>
      </c>
      <c r="F149">
        <v>48929.586875000001</v>
      </c>
      <c r="G149">
        <v>1174310.085</v>
      </c>
      <c r="H149">
        <v>54311.841431250003</v>
      </c>
      <c r="I149">
        <v>1303484.19435</v>
      </c>
      <c r="J149">
        <v>53474.958333333336</v>
      </c>
      <c r="K149">
        <v>1283399</v>
      </c>
      <c r="L149">
        <v>59357.203750000008</v>
      </c>
      <c r="M149">
        <v>1424572.8900000001</v>
      </c>
      <c r="N149">
        <v>53474.958333333336</v>
      </c>
      <c r="O149">
        <v>1283399</v>
      </c>
      <c r="P149">
        <v>59357.203750000008</v>
      </c>
      <c r="Q149">
        <v>1424572.8900000001</v>
      </c>
      <c r="S149" s="129">
        <f>IFERROR(VLOOKUP(CONCATENATE(Fix_Mapping[[#This Row],[KODE BARANG]],1),'Form Fix'!$A$6:$F$911,4,0),0)</f>
        <v>0</v>
      </c>
      <c r="T149" s="129">
        <f>IFERROR(VLOOKUP(CONCATENATE(Fix_Mapping[[#This Row],[KODE BARANG]],2),'Form Fix'!$A$6:$F$911,4,0),0)</f>
        <v>0</v>
      </c>
      <c r="U149" s="129">
        <f>IFERROR(VLOOKUP(CONCATENATE(Fix_Mapping[[#This Row],[KODE BARANG]],3),'Form Fix'!$A$6:$F$911,4,0),0)</f>
        <v>0</v>
      </c>
      <c r="V149" s="129">
        <f>IFERROR(VLOOKUP(CONCATENATE(Fix_Mapping[[#This Row],[KODE BARANG]],4),'Form Fix'!$A$6:$F$911,4,0),0)</f>
        <v>0</v>
      </c>
      <c r="W149" s="129">
        <f>IFERROR(VLOOKUP(CONCATENATE(Fix_Mapping[[#This Row],[KODE BARANG]],5),'Form Fix'!$A$6:$F$911,4,0),0)</f>
        <v>0</v>
      </c>
    </row>
    <row r="150" spans="1:23">
      <c r="A150" t="s">
        <v>2229</v>
      </c>
      <c r="B150" t="s">
        <v>2400</v>
      </c>
      <c r="C150">
        <v>12</v>
      </c>
      <c r="D150" t="s">
        <v>388</v>
      </c>
      <c r="E150" t="s">
        <v>2451</v>
      </c>
      <c r="F150">
        <v>98326.510000000009</v>
      </c>
      <c r="G150">
        <v>1179918.1200000001</v>
      </c>
      <c r="H150">
        <v>109142.42610000003</v>
      </c>
      <c r="I150">
        <v>1309709.1132000003</v>
      </c>
      <c r="J150">
        <v>107460.66666666667</v>
      </c>
      <c r="K150">
        <v>1289528</v>
      </c>
      <c r="L150">
        <v>119281.34000000001</v>
      </c>
      <c r="M150">
        <v>1431376.08</v>
      </c>
      <c r="N150">
        <v>107460.66666666667</v>
      </c>
      <c r="O150">
        <v>1289528</v>
      </c>
      <c r="P150">
        <v>119281.34000000001</v>
      </c>
      <c r="Q150">
        <v>1431376.08</v>
      </c>
      <c r="S150" s="129">
        <f>IFERROR(VLOOKUP(CONCATENATE(Fix_Mapping[[#This Row],[KODE BARANG]],1),'Form Fix'!$A$6:$F$911,4,0),0)</f>
        <v>0</v>
      </c>
      <c r="T150" s="129">
        <f>IFERROR(VLOOKUP(CONCATENATE(Fix_Mapping[[#This Row],[KODE BARANG]],2),'Form Fix'!$A$6:$F$911,4,0),0)</f>
        <v>0</v>
      </c>
      <c r="U150" s="129">
        <f>IFERROR(VLOOKUP(CONCATENATE(Fix_Mapping[[#This Row],[KODE BARANG]],3),'Form Fix'!$A$6:$F$911,4,0),0)</f>
        <v>0</v>
      </c>
      <c r="V150" s="129">
        <f>IFERROR(VLOOKUP(CONCATENATE(Fix_Mapping[[#This Row],[KODE BARANG]],4),'Form Fix'!$A$6:$F$911,4,0),0)</f>
        <v>0</v>
      </c>
      <c r="W150" s="129">
        <f>IFERROR(VLOOKUP(CONCATENATE(Fix_Mapping[[#This Row],[KODE BARANG]],5),'Form Fix'!$A$6:$F$911,4,0),0)</f>
        <v>0</v>
      </c>
    </row>
    <row r="151" spans="1:23">
      <c r="A151" t="s">
        <v>2230</v>
      </c>
      <c r="B151" t="s">
        <v>2401</v>
      </c>
      <c r="C151">
        <v>12</v>
      </c>
      <c r="D151" t="s">
        <v>388</v>
      </c>
      <c r="E151" t="s">
        <v>2451</v>
      </c>
      <c r="F151">
        <v>132314.56625</v>
      </c>
      <c r="G151">
        <v>1587774.7949999999</v>
      </c>
      <c r="H151">
        <v>146869.16853750002</v>
      </c>
      <c r="I151">
        <v>1762430.02245</v>
      </c>
      <c r="J151">
        <v>144606.08333333334</v>
      </c>
      <c r="K151">
        <v>1735273</v>
      </c>
      <c r="L151">
        <v>160512.75250000003</v>
      </c>
      <c r="M151">
        <v>1926153.0300000003</v>
      </c>
      <c r="N151">
        <v>144606.08333333334</v>
      </c>
      <c r="O151">
        <v>1735273</v>
      </c>
      <c r="P151">
        <v>160512.75250000003</v>
      </c>
      <c r="Q151">
        <v>1926153.0300000003</v>
      </c>
      <c r="S151" s="129">
        <f>IFERROR(VLOOKUP(CONCATENATE(Fix_Mapping[[#This Row],[KODE BARANG]],1),'Form Fix'!$A$6:$F$911,4,0),0)</f>
        <v>0</v>
      </c>
      <c r="T151" s="129">
        <f>IFERROR(VLOOKUP(CONCATENATE(Fix_Mapping[[#This Row],[KODE BARANG]],2),'Form Fix'!$A$6:$F$911,4,0),0)</f>
        <v>0</v>
      </c>
      <c r="U151" s="129">
        <f>IFERROR(VLOOKUP(CONCATENATE(Fix_Mapping[[#This Row],[KODE BARANG]],3),'Form Fix'!$A$6:$F$911,4,0),0)</f>
        <v>0</v>
      </c>
      <c r="V151" s="129">
        <f>IFERROR(VLOOKUP(CONCATENATE(Fix_Mapping[[#This Row],[KODE BARANG]],4),'Form Fix'!$A$6:$F$911,4,0),0)</f>
        <v>0</v>
      </c>
      <c r="W151" s="129">
        <f>IFERROR(VLOOKUP(CONCATENATE(Fix_Mapping[[#This Row],[KODE BARANG]],5),'Form Fix'!$A$6:$F$911,4,0),0)</f>
        <v>0</v>
      </c>
    </row>
    <row r="152" spans="1:23">
      <c r="A152" t="s">
        <v>2232</v>
      </c>
      <c r="B152" t="s">
        <v>2403</v>
      </c>
      <c r="C152">
        <v>12</v>
      </c>
      <c r="D152" t="s">
        <v>388</v>
      </c>
      <c r="E152" t="s">
        <v>2451</v>
      </c>
      <c r="F152">
        <v>166990.01624999999</v>
      </c>
      <c r="G152">
        <v>2003880.1949999998</v>
      </c>
      <c r="H152">
        <v>185358.9180375</v>
      </c>
      <c r="I152">
        <v>2224307.01645</v>
      </c>
      <c r="J152">
        <v>182502.75</v>
      </c>
      <c r="K152">
        <v>2190033</v>
      </c>
      <c r="L152">
        <v>202578.05250000002</v>
      </c>
      <c r="M152">
        <v>2430936.6300000004</v>
      </c>
      <c r="N152">
        <v>182502.75</v>
      </c>
      <c r="O152">
        <v>2190033</v>
      </c>
      <c r="P152">
        <v>202578.05250000002</v>
      </c>
      <c r="Q152">
        <v>2430936.6300000004</v>
      </c>
      <c r="S152" s="129">
        <f>IFERROR(VLOOKUP(CONCATENATE(Fix_Mapping[[#This Row],[KODE BARANG]],1),'Form Fix'!$A$6:$F$911,4,0),0)</f>
        <v>0</v>
      </c>
      <c r="T152" s="129">
        <f>IFERROR(VLOOKUP(CONCATENATE(Fix_Mapping[[#This Row],[KODE BARANG]],2),'Form Fix'!$A$6:$F$911,4,0),0)</f>
        <v>0</v>
      </c>
      <c r="U152" s="129">
        <f>IFERROR(VLOOKUP(CONCATENATE(Fix_Mapping[[#This Row],[KODE BARANG]],3),'Form Fix'!$A$6:$F$911,4,0),0)</f>
        <v>0</v>
      </c>
      <c r="V152" s="129">
        <f>IFERROR(VLOOKUP(CONCATENATE(Fix_Mapping[[#This Row],[KODE BARANG]],4),'Form Fix'!$A$6:$F$911,4,0),0)</f>
        <v>0</v>
      </c>
      <c r="W152" s="129">
        <f>IFERROR(VLOOKUP(CONCATENATE(Fix_Mapping[[#This Row],[KODE BARANG]],5),'Form Fix'!$A$6:$F$911,4,0),0)</f>
        <v>0</v>
      </c>
    </row>
    <row r="153" spans="1:23">
      <c r="A153" t="s">
        <v>2235</v>
      </c>
      <c r="B153" t="s">
        <v>2406</v>
      </c>
      <c r="C153">
        <v>4</v>
      </c>
      <c r="D153" t="s">
        <v>1559</v>
      </c>
      <c r="E153" t="s">
        <v>2451</v>
      </c>
      <c r="F153">
        <v>700369.13624999998</v>
      </c>
      <c r="G153">
        <v>2801476.5449999999</v>
      </c>
      <c r="H153">
        <v>777409.7412375001</v>
      </c>
      <c r="I153">
        <v>3109638.9649500004</v>
      </c>
      <c r="J153">
        <v>765430.75</v>
      </c>
      <c r="K153">
        <v>3061723</v>
      </c>
      <c r="L153">
        <v>849628.13250000007</v>
      </c>
      <c r="M153">
        <v>3398512.5300000003</v>
      </c>
      <c r="N153">
        <v>765430.75</v>
      </c>
      <c r="O153">
        <v>3061723</v>
      </c>
      <c r="P153">
        <v>849628.13250000007</v>
      </c>
      <c r="Q153">
        <v>3398512.5300000003</v>
      </c>
      <c r="S153" s="129">
        <f>IFERROR(VLOOKUP(CONCATENATE(Fix_Mapping[[#This Row],[KODE BARANG]],1),'Form Fix'!$A$6:$F$911,4,0),0)</f>
        <v>0</v>
      </c>
      <c r="T153" s="129">
        <f>IFERROR(VLOOKUP(CONCATENATE(Fix_Mapping[[#This Row],[KODE BARANG]],2),'Form Fix'!$A$6:$F$911,4,0),0)</f>
        <v>0</v>
      </c>
      <c r="U153" s="129">
        <f>IFERROR(VLOOKUP(CONCATENATE(Fix_Mapping[[#This Row],[KODE BARANG]],3),'Form Fix'!$A$6:$F$911,4,0),0)</f>
        <v>0</v>
      </c>
      <c r="V153" s="129">
        <f>IFERROR(VLOOKUP(CONCATENATE(Fix_Mapping[[#This Row],[KODE BARANG]],4),'Form Fix'!$A$6:$F$911,4,0),0)</f>
        <v>0</v>
      </c>
      <c r="W153" s="129">
        <f>IFERROR(VLOOKUP(CONCATENATE(Fix_Mapping[[#This Row],[KODE BARANG]],5),'Form Fix'!$A$6:$F$911,4,0),0)</f>
        <v>0</v>
      </c>
    </row>
    <row r="154" spans="1:23">
      <c r="A154" t="s">
        <v>2139</v>
      </c>
      <c r="B154" t="s">
        <v>2312</v>
      </c>
      <c r="C154">
        <v>576</v>
      </c>
      <c r="D154" t="s">
        <v>186</v>
      </c>
      <c r="E154" t="s">
        <v>2455</v>
      </c>
      <c r="F154">
        <v>13676.471640624999</v>
      </c>
      <c r="G154">
        <v>7877647.6649999991</v>
      </c>
      <c r="H154">
        <v>15180.88352109375</v>
      </c>
      <c r="I154">
        <v>8744188.9081500005</v>
      </c>
      <c r="J154">
        <v>14946.963541666666</v>
      </c>
      <c r="K154">
        <v>8609451</v>
      </c>
      <c r="L154">
        <v>16591.129531250001</v>
      </c>
      <c r="M154">
        <v>9556490.6100000013</v>
      </c>
      <c r="N154">
        <v>14946.963541666666</v>
      </c>
      <c r="O154">
        <v>8609451</v>
      </c>
      <c r="P154">
        <v>16591.129531250001</v>
      </c>
      <c r="Q154">
        <v>9556490.6099999994</v>
      </c>
      <c r="S154" s="129">
        <f>IFERROR(VLOOKUP(CONCATENATE(Fix_Mapping[[#This Row],[KODE BARANG]],1),'Form Fix'!$A$6:$F$911,4,0),0)</f>
        <v>0</v>
      </c>
      <c r="T154" s="129">
        <f>IFERROR(VLOOKUP(CONCATENATE(Fix_Mapping[[#This Row],[KODE BARANG]],2),'Form Fix'!$A$6:$F$911,4,0),0)</f>
        <v>0</v>
      </c>
      <c r="U154" s="129">
        <f>IFERROR(VLOOKUP(CONCATENATE(Fix_Mapping[[#This Row],[KODE BARANG]],3),'Form Fix'!$A$6:$F$911,4,0),0)</f>
        <v>0</v>
      </c>
      <c r="V154" s="129">
        <f>IFERROR(VLOOKUP(CONCATENATE(Fix_Mapping[[#This Row],[KODE BARANG]],4),'Form Fix'!$A$6:$F$911,4,0),0)</f>
        <v>0</v>
      </c>
      <c r="W154" s="129">
        <f>IFERROR(VLOOKUP(CONCATENATE(Fix_Mapping[[#This Row],[KODE BARANG]],5),'Form Fix'!$A$6:$F$911,4,0),0)</f>
        <v>0</v>
      </c>
    </row>
    <row r="155" spans="1:23">
      <c r="A155" t="s">
        <v>2234</v>
      </c>
      <c r="B155" t="s">
        <v>2405</v>
      </c>
      <c r="C155">
        <v>12</v>
      </c>
      <c r="D155" t="s">
        <v>186</v>
      </c>
      <c r="E155" t="s">
        <v>2455</v>
      </c>
      <c r="F155">
        <v>516508.12124999997</v>
      </c>
      <c r="G155">
        <v>6198097.4550000001</v>
      </c>
      <c r="H155">
        <v>573324.01458750002</v>
      </c>
      <c r="I155">
        <v>6879888.1750500007</v>
      </c>
      <c r="J155">
        <v>564489.75</v>
      </c>
      <c r="K155">
        <v>6773877</v>
      </c>
      <c r="L155">
        <v>626583.62250000006</v>
      </c>
      <c r="M155">
        <v>7519003.4700000007</v>
      </c>
      <c r="N155">
        <v>564489.75</v>
      </c>
      <c r="O155">
        <v>6773877</v>
      </c>
      <c r="P155">
        <v>626583.62250000006</v>
      </c>
      <c r="Q155">
        <v>7519003.4700000007</v>
      </c>
      <c r="S155" s="129">
        <f>IFERROR(VLOOKUP(CONCATENATE(Fix_Mapping[[#This Row],[KODE BARANG]],1),'Form Fix'!$A$6:$F$911,4,0),0)</f>
        <v>0</v>
      </c>
      <c r="T155" s="129">
        <f>IFERROR(VLOOKUP(CONCATENATE(Fix_Mapping[[#This Row],[KODE BARANG]],2),'Form Fix'!$A$6:$F$911,4,0),0)</f>
        <v>0</v>
      </c>
      <c r="U155" s="129">
        <f>IFERROR(VLOOKUP(CONCATENATE(Fix_Mapping[[#This Row],[KODE BARANG]],3),'Form Fix'!$A$6:$F$911,4,0),0)</f>
        <v>0</v>
      </c>
      <c r="V155" s="129">
        <f>IFERROR(VLOOKUP(CONCATENATE(Fix_Mapping[[#This Row],[KODE BARANG]],4),'Form Fix'!$A$6:$F$911,4,0),0)</f>
        <v>0</v>
      </c>
      <c r="W155" s="129">
        <f>IFERROR(VLOOKUP(CONCATENATE(Fix_Mapping[[#This Row],[KODE BARANG]],5),'Form Fix'!$A$6:$F$911,4,0),0)</f>
        <v>0</v>
      </c>
    </row>
    <row r="156" spans="1:23">
      <c r="A156" t="s">
        <v>2138</v>
      </c>
      <c r="B156" t="s">
        <v>2311</v>
      </c>
      <c r="C156">
        <v>576</v>
      </c>
      <c r="D156" t="s">
        <v>186</v>
      </c>
      <c r="E156" t="s">
        <v>2455</v>
      </c>
      <c r="F156">
        <v>13676.471640624999</v>
      </c>
      <c r="G156">
        <v>7877647.6649999991</v>
      </c>
      <c r="H156">
        <v>15180.88352109375</v>
      </c>
      <c r="I156">
        <v>8744188.9081500005</v>
      </c>
      <c r="J156">
        <v>14946.963541666666</v>
      </c>
      <c r="K156">
        <v>8609451</v>
      </c>
      <c r="L156">
        <v>16591.129531250001</v>
      </c>
      <c r="M156">
        <v>9556490.6100000013</v>
      </c>
      <c r="N156">
        <v>14946.963541666666</v>
      </c>
      <c r="O156">
        <v>8609451</v>
      </c>
      <c r="P156">
        <v>16591.129531250001</v>
      </c>
      <c r="Q156">
        <v>9556490.6099999994</v>
      </c>
      <c r="S156" s="129">
        <f>IFERROR(VLOOKUP(CONCATENATE(Fix_Mapping[[#This Row],[KODE BARANG]],1),'Form Fix'!$A$6:$F$911,4,0),0)</f>
        <v>0</v>
      </c>
      <c r="T156" s="129">
        <f>IFERROR(VLOOKUP(CONCATENATE(Fix_Mapping[[#This Row],[KODE BARANG]],2),'Form Fix'!$A$6:$F$911,4,0),0)</f>
        <v>0</v>
      </c>
      <c r="U156" s="129">
        <f>IFERROR(VLOOKUP(CONCATENATE(Fix_Mapping[[#This Row],[KODE BARANG]],3),'Form Fix'!$A$6:$F$911,4,0),0)</f>
        <v>0</v>
      </c>
      <c r="V156" s="129">
        <f>IFERROR(VLOOKUP(CONCATENATE(Fix_Mapping[[#This Row],[KODE BARANG]],4),'Form Fix'!$A$6:$F$911,4,0),0)</f>
        <v>0</v>
      </c>
      <c r="W156" s="129">
        <f>IFERROR(VLOOKUP(CONCATENATE(Fix_Mapping[[#This Row],[KODE BARANG]],5),'Form Fix'!$A$6:$F$911,4,0),0)</f>
        <v>0</v>
      </c>
    </row>
    <row r="157" spans="1:23">
      <c r="A157" t="s">
        <v>2137</v>
      </c>
      <c r="B157" t="s">
        <v>2310</v>
      </c>
      <c r="C157">
        <v>576</v>
      </c>
      <c r="D157" t="s">
        <v>186</v>
      </c>
      <c r="E157" t="s">
        <v>2455</v>
      </c>
      <c r="F157">
        <v>13676.471640624999</v>
      </c>
      <c r="G157">
        <v>7877647.6649999991</v>
      </c>
      <c r="H157">
        <v>15180.88352109375</v>
      </c>
      <c r="I157">
        <v>8744188.9081500005</v>
      </c>
      <c r="J157">
        <v>14946.963541666666</v>
      </c>
      <c r="K157">
        <v>8609451</v>
      </c>
      <c r="L157">
        <v>16591.129531250001</v>
      </c>
      <c r="M157">
        <v>9556490.6100000013</v>
      </c>
      <c r="N157">
        <v>14946.963541666666</v>
      </c>
      <c r="O157">
        <v>8609451</v>
      </c>
      <c r="P157">
        <v>16591.129531250001</v>
      </c>
      <c r="Q157">
        <v>9556490.6099999994</v>
      </c>
      <c r="S157" s="129">
        <f>IFERROR(VLOOKUP(CONCATENATE(Fix_Mapping[[#This Row],[KODE BARANG]],1),'Form Fix'!$A$6:$F$911,4,0),0)</f>
        <v>0</v>
      </c>
      <c r="T157" s="129">
        <f>IFERROR(VLOOKUP(CONCATENATE(Fix_Mapping[[#This Row],[KODE BARANG]],2),'Form Fix'!$A$6:$F$911,4,0),0)</f>
        <v>0</v>
      </c>
      <c r="U157" s="129">
        <f>IFERROR(VLOOKUP(CONCATENATE(Fix_Mapping[[#This Row],[KODE BARANG]],3),'Form Fix'!$A$6:$F$911,4,0),0)</f>
        <v>0</v>
      </c>
      <c r="V157" s="129">
        <f>IFERROR(VLOOKUP(CONCATENATE(Fix_Mapping[[#This Row],[KODE BARANG]],4),'Form Fix'!$A$6:$F$911,4,0),0)</f>
        <v>0</v>
      </c>
      <c r="W157" s="129">
        <f>IFERROR(VLOOKUP(CONCATENATE(Fix_Mapping[[#This Row],[KODE BARANG]],5),'Form Fix'!$A$6:$F$911,4,0),0)</f>
        <v>0</v>
      </c>
    </row>
    <row r="158" spans="1:23">
      <c r="A158" t="s">
        <v>2136</v>
      </c>
      <c r="B158" t="s">
        <v>2309</v>
      </c>
      <c r="C158">
        <v>576</v>
      </c>
      <c r="D158" t="s">
        <v>186</v>
      </c>
      <c r="E158" t="s">
        <v>2455</v>
      </c>
      <c r="F158">
        <v>13676.471640624999</v>
      </c>
      <c r="G158">
        <v>7877647.6649999991</v>
      </c>
      <c r="H158">
        <v>15180.88352109375</v>
      </c>
      <c r="I158">
        <v>8744188.9081500005</v>
      </c>
      <c r="J158">
        <v>14946.963541666666</v>
      </c>
      <c r="K158">
        <v>8609451</v>
      </c>
      <c r="L158">
        <v>16591.129531250001</v>
      </c>
      <c r="M158">
        <v>9556490.6100000013</v>
      </c>
      <c r="N158">
        <v>14946.963541666666</v>
      </c>
      <c r="O158">
        <v>8609451</v>
      </c>
      <c r="P158">
        <v>16591.129531250001</v>
      </c>
      <c r="Q158">
        <v>9556490.6099999994</v>
      </c>
      <c r="S158" s="129">
        <f>IFERROR(VLOOKUP(CONCATENATE(Fix_Mapping[[#This Row],[KODE BARANG]],1),'Form Fix'!$A$6:$F$911,4,0),0)</f>
        <v>0</v>
      </c>
      <c r="T158" s="129">
        <f>IFERROR(VLOOKUP(CONCATENATE(Fix_Mapping[[#This Row],[KODE BARANG]],2),'Form Fix'!$A$6:$F$911,4,0),0)</f>
        <v>0</v>
      </c>
      <c r="U158" s="129">
        <f>IFERROR(VLOOKUP(CONCATENATE(Fix_Mapping[[#This Row],[KODE BARANG]],3),'Form Fix'!$A$6:$F$911,4,0),0)</f>
        <v>0</v>
      </c>
      <c r="V158" s="129">
        <f>IFERROR(VLOOKUP(CONCATENATE(Fix_Mapping[[#This Row],[KODE BARANG]],4),'Form Fix'!$A$6:$F$911,4,0),0)</f>
        <v>0</v>
      </c>
      <c r="W158" s="129">
        <f>IFERROR(VLOOKUP(CONCATENATE(Fix_Mapping[[#This Row],[KODE BARANG]],5),'Form Fix'!$A$6:$F$911,4,0),0)</f>
        <v>0</v>
      </c>
    </row>
    <row r="159" spans="1:23">
      <c r="A159" t="s">
        <v>2140</v>
      </c>
      <c r="B159" t="s">
        <v>2313</v>
      </c>
      <c r="C159">
        <v>576</v>
      </c>
      <c r="D159" t="s">
        <v>186</v>
      </c>
      <c r="E159" t="s">
        <v>2455</v>
      </c>
      <c r="F159">
        <v>14553.271979166666</v>
      </c>
      <c r="G159">
        <v>8382684.6599999992</v>
      </c>
      <c r="H159">
        <v>16154.131896875</v>
      </c>
      <c r="I159">
        <v>9304779.9726</v>
      </c>
      <c r="J159">
        <v>15905.215277777777</v>
      </c>
      <c r="K159">
        <v>9161404</v>
      </c>
      <c r="L159">
        <v>17654.788958333334</v>
      </c>
      <c r="M159">
        <v>10169158.440000001</v>
      </c>
      <c r="N159">
        <v>15905.215277777777</v>
      </c>
      <c r="O159">
        <v>9161404</v>
      </c>
      <c r="P159">
        <v>17654.788958333334</v>
      </c>
      <c r="Q159">
        <v>10169158.440000001</v>
      </c>
      <c r="S159" s="129">
        <f>IFERROR(VLOOKUP(CONCATENATE(Fix_Mapping[[#This Row],[KODE BARANG]],1),'Form Fix'!$A$6:$F$911,4,0),0)</f>
        <v>0</v>
      </c>
      <c r="T159" s="129">
        <f>IFERROR(VLOOKUP(CONCATENATE(Fix_Mapping[[#This Row],[KODE BARANG]],2),'Form Fix'!$A$6:$F$911,4,0),0)</f>
        <v>0</v>
      </c>
      <c r="U159" s="129">
        <f>IFERROR(VLOOKUP(CONCATENATE(Fix_Mapping[[#This Row],[KODE BARANG]],3),'Form Fix'!$A$6:$F$911,4,0),0)</f>
        <v>0</v>
      </c>
      <c r="V159" s="129">
        <f>IFERROR(VLOOKUP(CONCATENATE(Fix_Mapping[[#This Row],[KODE BARANG]],4),'Form Fix'!$A$6:$F$911,4,0),0)</f>
        <v>0</v>
      </c>
      <c r="W159" s="129">
        <f>IFERROR(VLOOKUP(CONCATENATE(Fix_Mapping[[#This Row],[KODE BARANG]],5),'Form Fix'!$A$6:$F$911,4,0),0)</f>
        <v>0</v>
      </c>
    </row>
    <row r="160" spans="1:23">
      <c r="A160" t="s">
        <v>2135</v>
      </c>
      <c r="B160" t="s">
        <v>2308</v>
      </c>
      <c r="C160">
        <v>576</v>
      </c>
      <c r="D160" t="s">
        <v>186</v>
      </c>
      <c r="E160" t="s">
        <v>2455</v>
      </c>
      <c r="F160">
        <v>13676.471640624999</v>
      </c>
      <c r="G160">
        <v>7877647.6649999991</v>
      </c>
      <c r="H160">
        <v>15180.88352109375</v>
      </c>
      <c r="I160">
        <v>8744188.9081500005</v>
      </c>
      <c r="J160">
        <v>14946.963541666666</v>
      </c>
      <c r="K160">
        <v>8609451</v>
      </c>
      <c r="L160">
        <v>16591.129531250001</v>
      </c>
      <c r="M160">
        <v>9556490.6100000013</v>
      </c>
      <c r="N160">
        <v>14946.963541666666</v>
      </c>
      <c r="O160">
        <v>8609451</v>
      </c>
      <c r="P160">
        <v>16591.129531250001</v>
      </c>
      <c r="Q160">
        <v>9556490.6099999994</v>
      </c>
      <c r="S160" s="129">
        <f>IFERROR(VLOOKUP(CONCATENATE(Fix_Mapping[[#This Row],[KODE BARANG]],1),'Form Fix'!$A$6:$F$911,4,0),0)</f>
        <v>0</v>
      </c>
      <c r="T160" s="129">
        <f>IFERROR(VLOOKUP(CONCATENATE(Fix_Mapping[[#This Row],[KODE BARANG]],2),'Form Fix'!$A$6:$F$911,4,0),0)</f>
        <v>0</v>
      </c>
      <c r="U160" s="129">
        <f>IFERROR(VLOOKUP(CONCATENATE(Fix_Mapping[[#This Row],[KODE BARANG]],3),'Form Fix'!$A$6:$F$911,4,0),0)</f>
        <v>0</v>
      </c>
      <c r="V160" s="129">
        <f>IFERROR(VLOOKUP(CONCATENATE(Fix_Mapping[[#This Row],[KODE BARANG]],4),'Form Fix'!$A$6:$F$911,4,0),0)</f>
        <v>0</v>
      </c>
      <c r="W160" s="129">
        <f>IFERROR(VLOOKUP(CONCATENATE(Fix_Mapping[[#This Row],[KODE BARANG]],5),'Form Fix'!$A$6:$F$911,4,0),0)</f>
        <v>0</v>
      </c>
    </row>
    <row r="161" spans="1:23">
      <c r="A161" t="s">
        <v>2091</v>
      </c>
      <c r="B161" t="s">
        <v>2268</v>
      </c>
      <c r="C161">
        <v>576</v>
      </c>
      <c r="D161" t="s">
        <v>186</v>
      </c>
      <c r="E161" t="s">
        <v>2434</v>
      </c>
      <c r="F161">
        <v>1084.6991406250002</v>
      </c>
      <c r="G161">
        <v>624786.70500000007</v>
      </c>
      <c r="H161">
        <v>1204.0160460937502</v>
      </c>
      <c r="I161">
        <v>693513.2425500002</v>
      </c>
      <c r="J161">
        <v>1185.4635416666667</v>
      </c>
      <c r="K161">
        <v>682827</v>
      </c>
      <c r="L161">
        <v>1315.8645312500003</v>
      </c>
      <c r="M161">
        <v>757937.97000000009</v>
      </c>
      <c r="N161">
        <v>1185.4635416666667</v>
      </c>
      <c r="O161">
        <v>682827</v>
      </c>
      <c r="P161">
        <v>1315.8645312500003</v>
      </c>
      <c r="Q161">
        <v>757937.9700000002</v>
      </c>
      <c r="S161" s="129">
        <f>IFERROR(VLOOKUP(CONCATENATE(Fix_Mapping[[#This Row],[KODE BARANG]],1),'Form Fix'!$A$6:$F$911,4,0),0)</f>
        <v>8021804</v>
      </c>
      <c r="T161" s="129">
        <f>IFERROR(VLOOKUP(CONCATENATE(Fix_Mapping[[#This Row],[KODE BARANG]],2),'Form Fix'!$A$6:$F$911,4,0),0)</f>
        <v>0</v>
      </c>
      <c r="U161" s="129">
        <f>IFERROR(VLOOKUP(CONCATENATE(Fix_Mapping[[#This Row],[KODE BARANG]],3),'Form Fix'!$A$6:$F$911,4,0),0)</f>
        <v>0</v>
      </c>
      <c r="V161" s="129">
        <f>IFERROR(VLOOKUP(CONCATENATE(Fix_Mapping[[#This Row],[KODE BARANG]],4),'Form Fix'!$A$6:$F$911,4,0),0)</f>
        <v>0</v>
      </c>
      <c r="W161" s="129">
        <f>IFERROR(VLOOKUP(CONCATENATE(Fix_Mapping[[#This Row],[KODE BARANG]],5),'Form Fix'!$A$6:$F$911,4,0),0)</f>
        <v>0</v>
      </c>
    </row>
    <row r="162" spans="1:23">
      <c r="A162" t="s">
        <v>2090</v>
      </c>
      <c r="B162" t="s">
        <v>2267</v>
      </c>
      <c r="C162">
        <v>576</v>
      </c>
      <c r="D162" t="s">
        <v>186</v>
      </c>
      <c r="E162" t="s">
        <v>2434</v>
      </c>
      <c r="F162">
        <v>1084.6991406250002</v>
      </c>
      <c r="G162">
        <v>624786.70500000007</v>
      </c>
      <c r="H162">
        <v>1204.0160460937502</v>
      </c>
      <c r="I162">
        <v>693513.2425500002</v>
      </c>
      <c r="J162">
        <v>1185.4635416666667</v>
      </c>
      <c r="K162">
        <v>682827</v>
      </c>
      <c r="L162">
        <v>1315.8645312500003</v>
      </c>
      <c r="M162">
        <v>757937.97000000009</v>
      </c>
      <c r="N162">
        <v>1185.4635416666667</v>
      </c>
      <c r="O162">
        <v>682827</v>
      </c>
      <c r="P162">
        <v>1315.8645312500003</v>
      </c>
      <c r="Q162">
        <v>757937.9700000002</v>
      </c>
      <c r="S162" s="129">
        <f>IFERROR(VLOOKUP(CONCATENATE(Fix_Mapping[[#This Row],[KODE BARANG]],1),'Form Fix'!$A$6:$F$911,4,0),0)</f>
        <v>8021803</v>
      </c>
      <c r="T162" s="129">
        <f>IFERROR(VLOOKUP(CONCATENATE(Fix_Mapping[[#This Row],[KODE BARANG]],2),'Form Fix'!$A$6:$F$911,4,0),0)</f>
        <v>0</v>
      </c>
      <c r="U162" s="129">
        <f>IFERROR(VLOOKUP(CONCATENATE(Fix_Mapping[[#This Row],[KODE BARANG]],3),'Form Fix'!$A$6:$F$911,4,0),0)</f>
        <v>0</v>
      </c>
      <c r="V162" s="129">
        <f>IFERROR(VLOOKUP(CONCATENATE(Fix_Mapping[[#This Row],[KODE BARANG]],4),'Form Fix'!$A$6:$F$911,4,0),0)</f>
        <v>0</v>
      </c>
      <c r="W162" s="129">
        <f>IFERROR(VLOOKUP(CONCATENATE(Fix_Mapping[[#This Row],[KODE BARANG]],5),'Form Fix'!$A$6:$F$911,4,0),0)</f>
        <v>0</v>
      </c>
    </row>
    <row r="163" spans="1:23">
      <c r="A163" t="s">
        <v>2162</v>
      </c>
      <c r="B163" t="s">
        <v>2335</v>
      </c>
      <c r="C163">
        <v>288</v>
      </c>
      <c r="D163" t="s">
        <v>186</v>
      </c>
      <c r="E163" t="s">
        <v>2465</v>
      </c>
      <c r="F163">
        <v>17436.405208333334</v>
      </c>
      <c r="G163">
        <v>5021684.7</v>
      </c>
      <c r="H163">
        <v>19354.40978125</v>
      </c>
      <c r="I163">
        <v>5574070.0170000009</v>
      </c>
      <c r="J163">
        <v>19056.180555555555</v>
      </c>
      <c r="K163">
        <v>5488180</v>
      </c>
      <c r="L163">
        <v>21152.360416666666</v>
      </c>
      <c r="M163">
        <v>6091879.8000000007</v>
      </c>
      <c r="N163">
        <v>19056.180555555555</v>
      </c>
      <c r="O163">
        <v>5488180</v>
      </c>
      <c r="P163">
        <v>21152.360416666666</v>
      </c>
      <c r="Q163">
        <v>6091879.7999999998</v>
      </c>
      <c r="S163" s="129">
        <f>IFERROR(VLOOKUP(CONCATENATE(Fix_Mapping[[#This Row],[KODE BARANG]],1),'Form Fix'!$A$6:$F$911,4,0),0)</f>
        <v>0</v>
      </c>
      <c r="T163" s="129">
        <f>IFERROR(VLOOKUP(CONCATENATE(Fix_Mapping[[#This Row],[KODE BARANG]],2),'Form Fix'!$A$6:$F$911,4,0),0)</f>
        <v>0</v>
      </c>
      <c r="U163" s="129">
        <f>IFERROR(VLOOKUP(CONCATENATE(Fix_Mapping[[#This Row],[KODE BARANG]],3),'Form Fix'!$A$6:$F$911,4,0),0)</f>
        <v>0</v>
      </c>
      <c r="V163" s="129">
        <f>IFERROR(VLOOKUP(CONCATENATE(Fix_Mapping[[#This Row],[KODE BARANG]],4),'Form Fix'!$A$6:$F$911,4,0),0)</f>
        <v>0</v>
      </c>
      <c r="W163" s="129">
        <f>IFERROR(VLOOKUP(CONCATENATE(Fix_Mapping[[#This Row],[KODE BARANG]],5),'Form Fix'!$A$6:$F$911,4,0),0)</f>
        <v>0</v>
      </c>
    </row>
    <row r="164" spans="1:23">
      <c r="A164" t="s">
        <v>2163</v>
      </c>
      <c r="B164" t="s">
        <v>2336</v>
      </c>
      <c r="C164">
        <v>288</v>
      </c>
      <c r="D164" t="s">
        <v>186</v>
      </c>
      <c r="E164" t="s">
        <v>2465</v>
      </c>
      <c r="F164">
        <v>18308.225468749999</v>
      </c>
      <c r="G164">
        <v>5272768.9349999996</v>
      </c>
      <c r="H164">
        <v>20322.1302703125</v>
      </c>
      <c r="I164">
        <v>5852773.5178500004</v>
      </c>
      <c r="J164">
        <v>20008.989583333332</v>
      </c>
      <c r="K164">
        <v>5762589</v>
      </c>
      <c r="L164">
        <v>22209.978437500002</v>
      </c>
      <c r="M164">
        <v>6396473.790000001</v>
      </c>
      <c r="N164">
        <v>20008.989583333332</v>
      </c>
      <c r="O164">
        <v>5762589</v>
      </c>
      <c r="P164">
        <v>22209.978437500002</v>
      </c>
      <c r="Q164">
        <v>6396473.790000001</v>
      </c>
      <c r="S164" s="129">
        <f>IFERROR(VLOOKUP(CONCATENATE(Fix_Mapping[[#This Row],[KODE BARANG]],1),'Form Fix'!$A$6:$F$911,4,0),0)</f>
        <v>0</v>
      </c>
      <c r="T164" s="129">
        <f>IFERROR(VLOOKUP(CONCATENATE(Fix_Mapping[[#This Row],[KODE BARANG]],2),'Form Fix'!$A$6:$F$911,4,0),0)</f>
        <v>0</v>
      </c>
      <c r="U164" s="129">
        <f>IFERROR(VLOOKUP(CONCATENATE(Fix_Mapping[[#This Row],[KODE BARANG]],3),'Form Fix'!$A$6:$F$911,4,0),0)</f>
        <v>0</v>
      </c>
      <c r="V164" s="129">
        <f>IFERROR(VLOOKUP(CONCATENATE(Fix_Mapping[[#This Row],[KODE BARANG]],4),'Form Fix'!$A$6:$F$911,4,0),0)</f>
        <v>0</v>
      </c>
      <c r="W164" s="129">
        <f>IFERROR(VLOOKUP(CONCATENATE(Fix_Mapping[[#This Row],[KODE BARANG]],5),'Form Fix'!$A$6:$F$911,4,0),0)</f>
        <v>0</v>
      </c>
    </row>
    <row r="165" spans="1:23">
      <c r="A165" t="s">
        <v>2087</v>
      </c>
      <c r="B165" t="s">
        <v>2264</v>
      </c>
      <c r="C165">
        <v>576</v>
      </c>
      <c r="D165" t="s">
        <v>186</v>
      </c>
      <c r="E165" t="s">
        <v>2430</v>
      </c>
      <c r="F165">
        <v>1033.0461197916668</v>
      </c>
      <c r="G165">
        <v>595034.56500000006</v>
      </c>
      <c r="H165">
        <v>1146.6811929687503</v>
      </c>
      <c r="I165">
        <v>660488.36715000018</v>
      </c>
      <c r="J165">
        <v>1129.0121527777778</v>
      </c>
      <c r="K165">
        <v>650311</v>
      </c>
      <c r="L165">
        <v>1253.2034895833335</v>
      </c>
      <c r="M165">
        <v>721845.21000000008</v>
      </c>
      <c r="N165">
        <v>1129.0121527777778</v>
      </c>
      <c r="O165">
        <v>650311</v>
      </c>
      <c r="P165">
        <v>1253.2034895833335</v>
      </c>
      <c r="Q165">
        <v>721845.21000000008</v>
      </c>
      <c r="S165" s="129">
        <f>IFERROR(VLOOKUP(CONCATENATE(Fix_Mapping[[#This Row],[KODE BARANG]],1),'Form Fix'!$A$6:$F$911,4,0),0)</f>
        <v>3300965</v>
      </c>
      <c r="T165" s="129">
        <f>IFERROR(VLOOKUP(CONCATENATE(Fix_Mapping[[#This Row],[KODE BARANG]],2),'Form Fix'!$A$6:$F$911,4,0),0)</f>
        <v>0</v>
      </c>
      <c r="U165" s="129">
        <f>IFERROR(VLOOKUP(CONCATENATE(Fix_Mapping[[#This Row],[KODE BARANG]],3),'Form Fix'!$A$6:$F$911,4,0),0)</f>
        <v>0</v>
      </c>
      <c r="V165" s="129">
        <f>IFERROR(VLOOKUP(CONCATENATE(Fix_Mapping[[#This Row],[KODE BARANG]],4),'Form Fix'!$A$6:$F$911,4,0),0)</f>
        <v>0</v>
      </c>
      <c r="W165" s="129">
        <f>IFERROR(VLOOKUP(CONCATENATE(Fix_Mapping[[#This Row],[KODE BARANG]],5),'Form Fix'!$A$6:$F$911,4,0),0)</f>
        <v>0</v>
      </c>
    </row>
    <row r="166" spans="1:23">
      <c r="A166" t="s">
        <v>2088</v>
      </c>
      <c r="B166" t="s">
        <v>2265</v>
      </c>
      <c r="C166">
        <v>576</v>
      </c>
      <c r="D166" t="s">
        <v>186</v>
      </c>
      <c r="E166" t="s">
        <v>2430</v>
      </c>
      <c r="F166">
        <v>1033.0461197916668</v>
      </c>
      <c r="G166">
        <v>595034.56500000006</v>
      </c>
      <c r="H166">
        <v>1146.6811929687503</v>
      </c>
      <c r="I166">
        <v>660488.36715000018</v>
      </c>
      <c r="J166">
        <v>1129.0121527777778</v>
      </c>
      <c r="K166">
        <v>650311</v>
      </c>
      <c r="L166">
        <v>1253.2034895833335</v>
      </c>
      <c r="M166">
        <v>721845.21000000008</v>
      </c>
      <c r="N166">
        <v>1129.0121527777778</v>
      </c>
      <c r="O166">
        <v>650311</v>
      </c>
      <c r="P166">
        <v>1253.2034895833335</v>
      </c>
      <c r="Q166">
        <v>721845.21000000008</v>
      </c>
      <c r="S166" s="129">
        <f>IFERROR(VLOOKUP(CONCATENATE(Fix_Mapping[[#This Row],[KODE BARANG]],1),'Form Fix'!$A$6:$F$911,4,0),0)</f>
        <v>3300964</v>
      </c>
      <c r="T166" s="129">
        <f>IFERROR(VLOOKUP(CONCATENATE(Fix_Mapping[[#This Row],[KODE BARANG]],2),'Form Fix'!$A$6:$F$911,4,0),0)</f>
        <v>0</v>
      </c>
      <c r="U166" s="129">
        <f>IFERROR(VLOOKUP(CONCATENATE(Fix_Mapping[[#This Row],[KODE BARANG]],3),'Form Fix'!$A$6:$F$911,4,0),0)</f>
        <v>0</v>
      </c>
      <c r="V166" s="129">
        <f>IFERROR(VLOOKUP(CONCATENATE(Fix_Mapping[[#This Row],[KODE BARANG]],4),'Form Fix'!$A$6:$F$911,4,0),0)</f>
        <v>0</v>
      </c>
      <c r="W166" s="129">
        <f>IFERROR(VLOOKUP(CONCATENATE(Fix_Mapping[[#This Row],[KODE BARANG]],5),'Form Fix'!$A$6:$F$911,4,0),0)</f>
        <v>0</v>
      </c>
    </row>
    <row r="167" spans="1:23">
      <c r="A167" t="s">
        <v>2102</v>
      </c>
      <c r="B167" t="s">
        <v>2279</v>
      </c>
      <c r="C167">
        <v>60</v>
      </c>
      <c r="D167" t="s">
        <v>186</v>
      </c>
      <c r="E167" t="s">
        <v>2442</v>
      </c>
      <c r="F167">
        <v>4542.2582499999999</v>
      </c>
      <c r="G167">
        <v>272535.495</v>
      </c>
      <c r="H167">
        <v>5041.9066575000006</v>
      </c>
      <c r="I167">
        <v>302514.39945000003</v>
      </c>
      <c r="J167">
        <v>4964.2166666666662</v>
      </c>
      <c r="K167">
        <v>297853</v>
      </c>
      <c r="L167">
        <v>5510.2804999999998</v>
      </c>
      <c r="M167">
        <v>330616.83</v>
      </c>
      <c r="N167">
        <v>4964.2166666666662</v>
      </c>
      <c r="O167">
        <v>297853</v>
      </c>
      <c r="P167">
        <v>5510.2804999999998</v>
      </c>
      <c r="Q167">
        <v>330616.83</v>
      </c>
      <c r="S167" s="129">
        <f>IFERROR(VLOOKUP(CONCATENATE(Fix_Mapping[[#This Row],[KODE BARANG]],1),'Form Fix'!$A$6:$F$911,4,0),0)</f>
        <v>0</v>
      </c>
      <c r="T167" s="129">
        <f>IFERROR(VLOOKUP(CONCATENATE(Fix_Mapping[[#This Row],[KODE BARANG]],2),'Form Fix'!$A$6:$F$911,4,0),0)</f>
        <v>0</v>
      </c>
      <c r="U167" s="129">
        <f>IFERROR(VLOOKUP(CONCATENATE(Fix_Mapping[[#This Row],[KODE BARANG]],3),'Form Fix'!$A$6:$F$911,4,0),0)</f>
        <v>0</v>
      </c>
      <c r="V167" s="129">
        <f>IFERROR(VLOOKUP(CONCATENATE(Fix_Mapping[[#This Row],[KODE BARANG]],4),'Form Fix'!$A$6:$F$911,4,0),0)</f>
        <v>0</v>
      </c>
      <c r="W167" s="129">
        <f>IFERROR(VLOOKUP(CONCATENATE(Fix_Mapping[[#This Row],[KODE BARANG]],5),'Form Fix'!$A$6:$F$911,4,0),0)</f>
        <v>0</v>
      </c>
    </row>
    <row r="168" spans="1:23">
      <c r="A168" t="s">
        <v>2130</v>
      </c>
      <c r="B168" t="s">
        <v>2303</v>
      </c>
      <c r="C168">
        <v>12</v>
      </c>
      <c r="D168" t="s">
        <v>186</v>
      </c>
      <c r="E168" t="s">
        <v>2442</v>
      </c>
      <c r="F168">
        <v>12264.050000000001</v>
      </c>
      <c r="G168">
        <v>147168.6</v>
      </c>
      <c r="H168">
        <v>13613.095500000003</v>
      </c>
      <c r="I168">
        <v>163357.14600000001</v>
      </c>
      <c r="J168">
        <v>13403.333333333334</v>
      </c>
      <c r="K168">
        <v>160840</v>
      </c>
      <c r="L168">
        <v>14877.700000000003</v>
      </c>
      <c r="M168">
        <v>178532.40000000002</v>
      </c>
      <c r="N168">
        <v>13403.333333333334</v>
      </c>
      <c r="O168">
        <v>160840</v>
      </c>
      <c r="P168">
        <v>14877.700000000003</v>
      </c>
      <c r="Q168">
        <v>178532.40000000002</v>
      </c>
      <c r="S168" s="129">
        <f>IFERROR(VLOOKUP(CONCATENATE(Fix_Mapping[[#This Row],[KODE BARANG]],1),'Form Fix'!$A$6:$F$911,4,0),0)</f>
        <v>0</v>
      </c>
      <c r="T168" s="129">
        <f>IFERROR(VLOOKUP(CONCATENATE(Fix_Mapping[[#This Row],[KODE BARANG]],2),'Form Fix'!$A$6:$F$911,4,0),0)</f>
        <v>0</v>
      </c>
      <c r="U168" s="129">
        <f>IFERROR(VLOOKUP(CONCATENATE(Fix_Mapping[[#This Row],[KODE BARANG]],3),'Form Fix'!$A$6:$F$911,4,0),0)</f>
        <v>0</v>
      </c>
      <c r="V168" s="129">
        <f>IFERROR(VLOOKUP(CONCATENATE(Fix_Mapping[[#This Row],[KODE BARANG]],4),'Form Fix'!$A$6:$F$911,4,0),0)</f>
        <v>0</v>
      </c>
      <c r="W168" s="129">
        <f>IFERROR(VLOOKUP(CONCATENATE(Fix_Mapping[[#This Row],[KODE BARANG]],5),'Form Fix'!$A$6:$F$911,4,0),0)</f>
        <v>0</v>
      </c>
    </row>
    <row r="169" spans="1:23">
      <c r="A169" t="s">
        <v>2103</v>
      </c>
      <c r="B169" t="s">
        <v>2280</v>
      </c>
      <c r="C169">
        <v>60</v>
      </c>
      <c r="D169" t="s">
        <v>186</v>
      </c>
      <c r="E169" t="s">
        <v>2444</v>
      </c>
      <c r="F169">
        <v>5423.09825</v>
      </c>
      <c r="G169">
        <v>325385.89500000002</v>
      </c>
      <c r="H169">
        <v>6019.6390575000005</v>
      </c>
      <c r="I169">
        <v>361178.34345000004</v>
      </c>
      <c r="J169">
        <v>5926.8833333333332</v>
      </c>
      <c r="K169">
        <v>355613</v>
      </c>
      <c r="L169">
        <v>6578.8405000000002</v>
      </c>
      <c r="M169">
        <v>394730.43000000005</v>
      </c>
      <c r="N169">
        <v>5926.8833333333332</v>
      </c>
      <c r="O169">
        <v>355613</v>
      </c>
      <c r="P169">
        <v>6578.8405000000002</v>
      </c>
      <c r="Q169">
        <v>394730.43</v>
      </c>
      <c r="S169" s="129">
        <f>IFERROR(VLOOKUP(CONCATENATE(Fix_Mapping[[#This Row],[KODE BARANG]],1),'Form Fix'!$A$6:$F$911,4,0),0)</f>
        <v>0</v>
      </c>
      <c r="T169" s="129">
        <f>IFERROR(VLOOKUP(CONCATENATE(Fix_Mapping[[#This Row],[KODE BARANG]],2),'Form Fix'!$A$6:$F$911,4,0),0)</f>
        <v>0</v>
      </c>
      <c r="U169" s="129">
        <f>IFERROR(VLOOKUP(CONCATENATE(Fix_Mapping[[#This Row],[KODE BARANG]],3),'Form Fix'!$A$6:$F$911,4,0),0)</f>
        <v>0</v>
      </c>
      <c r="V169" s="129">
        <f>IFERROR(VLOOKUP(CONCATENATE(Fix_Mapping[[#This Row],[KODE BARANG]],4),'Form Fix'!$A$6:$F$911,4,0),0)</f>
        <v>0</v>
      </c>
      <c r="W169" s="129">
        <f>IFERROR(VLOOKUP(CONCATENATE(Fix_Mapping[[#This Row],[KODE BARANG]],5),'Form Fix'!$A$6:$F$911,4,0),0)</f>
        <v>0</v>
      </c>
    </row>
    <row r="170" spans="1:23">
      <c r="A170" t="s">
        <v>2158</v>
      </c>
      <c r="B170" t="s">
        <v>2331</v>
      </c>
      <c r="C170">
        <v>12</v>
      </c>
      <c r="D170" t="s">
        <v>186</v>
      </c>
      <c r="E170" t="s">
        <v>2444</v>
      </c>
      <c r="F170">
        <v>17153.88625</v>
      </c>
      <c r="G170">
        <v>205846.63500000001</v>
      </c>
      <c r="H170">
        <v>19040.813737500001</v>
      </c>
      <c r="I170">
        <v>228489.76485000004</v>
      </c>
      <c r="J170">
        <v>18747.416666666668</v>
      </c>
      <c r="K170">
        <v>224969</v>
      </c>
      <c r="L170">
        <v>20809.632500000003</v>
      </c>
      <c r="M170">
        <v>249715.59000000003</v>
      </c>
      <c r="N170">
        <v>18747.416666666668</v>
      </c>
      <c r="O170">
        <v>224969</v>
      </c>
      <c r="P170">
        <v>20809.632500000003</v>
      </c>
      <c r="Q170">
        <v>249715.59000000003</v>
      </c>
      <c r="S170" s="129">
        <f>IFERROR(VLOOKUP(CONCATENATE(Fix_Mapping[[#This Row],[KODE BARANG]],1),'Form Fix'!$A$6:$F$911,4,0),0)</f>
        <v>0</v>
      </c>
      <c r="T170" s="129">
        <f>IFERROR(VLOOKUP(CONCATENATE(Fix_Mapping[[#This Row],[KODE BARANG]],2),'Form Fix'!$A$6:$F$911,4,0),0)</f>
        <v>0</v>
      </c>
      <c r="U170" s="129">
        <f>IFERROR(VLOOKUP(CONCATENATE(Fix_Mapping[[#This Row],[KODE BARANG]],3),'Form Fix'!$A$6:$F$911,4,0),0)</f>
        <v>0</v>
      </c>
      <c r="V170" s="129">
        <f>IFERROR(VLOOKUP(CONCATENATE(Fix_Mapping[[#This Row],[KODE BARANG]],4),'Form Fix'!$A$6:$F$911,4,0),0)</f>
        <v>0</v>
      </c>
      <c r="W170" s="129">
        <f>IFERROR(VLOOKUP(CONCATENATE(Fix_Mapping[[#This Row],[KODE BARANG]],5),'Form Fix'!$A$6:$F$911,4,0),0)</f>
        <v>0</v>
      </c>
    </row>
    <row r="171" spans="1:23">
      <c r="A171" t="s">
        <v>2101</v>
      </c>
      <c r="B171" t="s">
        <v>2278</v>
      </c>
      <c r="C171">
        <v>60</v>
      </c>
      <c r="D171" t="s">
        <v>186</v>
      </c>
      <c r="E171" t="s">
        <v>2440</v>
      </c>
      <c r="F171">
        <v>3554.2869999999998</v>
      </c>
      <c r="G171">
        <v>213257.22</v>
      </c>
      <c r="H171">
        <v>3945.25857</v>
      </c>
      <c r="I171">
        <v>236715.51420000003</v>
      </c>
      <c r="J171">
        <v>3884.4666666666667</v>
      </c>
      <c r="K171">
        <v>233068</v>
      </c>
      <c r="L171">
        <v>4311.7580000000007</v>
      </c>
      <c r="M171">
        <v>258705.48</v>
      </c>
      <c r="N171">
        <v>3884.4666666666667</v>
      </c>
      <c r="O171">
        <v>233068</v>
      </c>
      <c r="P171">
        <v>4311.7580000000007</v>
      </c>
      <c r="Q171">
        <v>258705.48000000004</v>
      </c>
      <c r="S171" s="129">
        <f>IFERROR(VLOOKUP(CONCATENATE(Fix_Mapping[[#This Row],[KODE BARANG]],1),'Form Fix'!$A$6:$F$911,4,0),0)</f>
        <v>0</v>
      </c>
      <c r="T171" s="129">
        <f>IFERROR(VLOOKUP(CONCATENATE(Fix_Mapping[[#This Row],[KODE BARANG]],2),'Form Fix'!$A$6:$F$911,4,0),0)</f>
        <v>0</v>
      </c>
      <c r="U171" s="129">
        <f>IFERROR(VLOOKUP(CONCATENATE(Fix_Mapping[[#This Row],[KODE BARANG]],3),'Form Fix'!$A$6:$F$911,4,0),0)</f>
        <v>0</v>
      </c>
      <c r="V171" s="129">
        <f>IFERROR(VLOOKUP(CONCATENATE(Fix_Mapping[[#This Row],[KODE BARANG]],4),'Form Fix'!$A$6:$F$911,4,0),0)</f>
        <v>0</v>
      </c>
      <c r="W171" s="129">
        <f>IFERROR(VLOOKUP(CONCATENATE(Fix_Mapping[[#This Row],[KODE BARANG]],5),'Form Fix'!$A$6:$F$911,4,0),0)</f>
        <v>0</v>
      </c>
    </row>
    <row r="172" spans="1:23">
      <c r="A172" t="s">
        <v>2089</v>
      </c>
      <c r="B172" t="s">
        <v>2266</v>
      </c>
      <c r="C172">
        <v>144</v>
      </c>
      <c r="D172" t="s">
        <v>395</v>
      </c>
      <c r="E172" t="s">
        <v>2432</v>
      </c>
      <c r="F172">
        <v>1045.0507291666665</v>
      </c>
      <c r="G172">
        <v>150487.30499999999</v>
      </c>
      <c r="H172">
        <v>1160.006309375</v>
      </c>
      <c r="I172">
        <v>167040.90854999999</v>
      </c>
      <c r="J172">
        <v>1142.1319444444443</v>
      </c>
      <c r="K172">
        <v>164467</v>
      </c>
      <c r="L172">
        <v>1267.7664583333333</v>
      </c>
      <c r="M172">
        <v>182558.37000000002</v>
      </c>
      <c r="N172">
        <v>1142.1319444444443</v>
      </c>
      <c r="O172">
        <v>164467</v>
      </c>
      <c r="P172">
        <v>1267.7664583333333</v>
      </c>
      <c r="Q172">
        <v>182558.37</v>
      </c>
      <c r="S172" s="129">
        <f>IFERROR(VLOOKUP(CONCATENATE(Fix_Mapping[[#This Row],[KODE BARANG]],1),'Form Fix'!$A$6:$F$911,4,0),0)</f>
        <v>3239831</v>
      </c>
      <c r="T172" s="129">
        <f>IFERROR(VLOOKUP(CONCATENATE(Fix_Mapping[[#This Row],[KODE BARANG]],2),'Form Fix'!$A$6:$F$911,4,0),0)</f>
        <v>3120730</v>
      </c>
      <c r="U172" s="129">
        <f>IFERROR(VLOOKUP(CONCATENATE(Fix_Mapping[[#This Row],[KODE BARANG]],3),'Form Fix'!$A$6:$F$911,4,0),0)</f>
        <v>3090609</v>
      </c>
      <c r="V172" s="129">
        <f>IFERROR(VLOOKUP(CONCATENATE(Fix_Mapping[[#This Row],[KODE BARANG]],4),'Form Fix'!$A$6:$F$911,4,0),0)</f>
        <v>0</v>
      </c>
      <c r="W172" s="129">
        <f>IFERROR(VLOOKUP(CONCATENATE(Fix_Mapping[[#This Row],[KODE BARANG]],5),'Form Fix'!$A$6:$F$911,4,0),0)</f>
        <v>0</v>
      </c>
    </row>
    <row r="173" spans="1:23">
      <c r="A173" t="s">
        <v>2100</v>
      </c>
      <c r="B173" t="s">
        <v>2277</v>
      </c>
      <c r="C173">
        <v>72</v>
      </c>
      <c r="D173" t="s">
        <v>395</v>
      </c>
      <c r="E173" t="s">
        <v>2432</v>
      </c>
      <c r="F173">
        <v>3237.625833333333</v>
      </c>
      <c r="G173">
        <v>233109.05999999997</v>
      </c>
      <c r="H173">
        <v>3593.7646749999999</v>
      </c>
      <c r="I173">
        <v>258751.05659999998</v>
      </c>
      <c r="J173">
        <v>3538.3888888888887</v>
      </c>
      <c r="K173">
        <v>254764</v>
      </c>
      <c r="L173">
        <v>3927.6116666666667</v>
      </c>
      <c r="M173">
        <v>282788.04000000004</v>
      </c>
      <c r="N173">
        <v>3538.3888888888887</v>
      </c>
      <c r="O173">
        <v>254764</v>
      </c>
      <c r="P173">
        <v>3927.6116666666667</v>
      </c>
      <c r="Q173">
        <v>282788.03999999998</v>
      </c>
      <c r="S173" s="129">
        <f>IFERROR(VLOOKUP(CONCATENATE(Fix_Mapping[[#This Row],[KODE BARANG]],1),'Form Fix'!$A$6:$F$911,4,0),0)</f>
        <v>0</v>
      </c>
      <c r="T173" s="129">
        <f>IFERROR(VLOOKUP(CONCATENATE(Fix_Mapping[[#This Row],[KODE BARANG]],2),'Form Fix'!$A$6:$F$911,4,0),0)</f>
        <v>0</v>
      </c>
      <c r="U173" s="129">
        <f>IFERROR(VLOOKUP(CONCATENATE(Fix_Mapping[[#This Row],[KODE BARANG]],3),'Form Fix'!$A$6:$F$911,4,0),0)</f>
        <v>0</v>
      </c>
      <c r="V173" s="129">
        <f>IFERROR(VLOOKUP(CONCATENATE(Fix_Mapping[[#This Row],[KODE BARANG]],4),'Form Fix'!$A$6:$F$911,4,0),0)</f>
        <v>0</v>
      </c>
      <c r="W173" s="129">
        <f>IFERROR(VLOOKUP(CONCATENATE(Fix_Mapping[[#This Row],[KODE BARANG]],5),'Form Fix'!$A$6:$F$911,4,0),0)</f>
        <v>0</v>
      </c>
    </row>
    <row r="174" spans="1:23">
      <c r="A174" t="s">
        <v>2125</v>
      </c>
      <c r="B174" t="s">
        <v>2298</v>
      </c>
      <c r="C174">
        <v>24</v>
      </c>
      <c r="D174" t="s">
        <v>386</v>
      </c>
      <c r="E174" t="s">
        <v>2432</v>
      </c>
      <c r="F174">
        <v>8254.7487500000007</v>
      </c>
      <c r="G174">
        <v>198113.97000000003</v>
      </c>
      <c r="H174">
        <v>9162.7711125000023</v>
      </c>
      <c r="I174">
        <v>219906.50670000006</v>
      </c>
      <c r="J174">
        <v>9021.5833333333339</v>
      </c>
      <c r="K174">
        <v>216518</v>
      </c>
      <c r="L174">
        <v>10013.957500000002</v>
      </c>
      <c r="M174">
        <v>240334.98</v>
      </c>
      <c r="N174">
        <v>9021.5833333333339</v>
      </c>
      <c r="O174">
        <v>216518</v>
      </c>
      <c r="P174">
        <v>10013.957500000002</v>
      </c>
      <c r="Q174">
        <v>240334.98000000004</v>
      </c>
      <c r="S174" s="129">
        <f>IFERROR(VLOOKUP(CONCATENATE(Fix_Mapping[[#This Row],[KODE BARANG]],1),'Form Fix'!$A$6:$F$911,4,0),0)</f>
        <v>0</v>
      </c>
      <c r="T174" s="129">
        <f>IFERROR(VLOOKUP(CONCATENATE(Fix_Mapping[[#This Row],[KODE BARANG]],2),'Form Fix'!$A$6:$F$911,4,0),0)</f>
        <v>0</v>
      </c>
      <c r="U174" s="129">
        <f>IFERROR(VLOOKUP(CONCATENATE(Fix_Mapping[[#This Row],[KODE BARANG]],3),'Form Fix'!$A$6:$F$911,4,0),0)</f>
        <v>0</v>
      </c>
      <c r="V174" s="129">
        <f>IFERROR(VLOOKUP(CONCATENATE(Fix_Mapping[[#This Row],[KODE BARANG]],4),'Form Fix'!$A$6:$F$911,4,0),0)</f>
        <v>0</v>
      </c>
      <c r="W174" s="129">
        <f>IFERROR(VLOOKUP(CONCATENATE(Fix_Mapping[[#This Row],[KODE BARANG]],5),'Form Fix'!$A$6:$F$911,4,0),0)</f>
        <v>0</v>
      </c>
    </row>
    <row r="175" spans="1:23">
      <c r="A175" t="s">
        <v>2134</v>
      </c>
      <c r="B175" t="s">
        <v>2307</v>
      </c>
      <c r="C175">
        <v>24</v>
      </c>
      <c r="D175" t="s">
        <v>386</v>
      </c>
      <c r="E175" t="s">
        <v>2432</v>
      </c>
      <c r="F175">
        <v>12940.959375</v>
      </c>
      <c r="G175">
        <v>310583.02500000002</v>
      </c>
      <c r="H175">
        <v>14364.464906250001</v>
      </c>
      <c r="I175">
        <v>344747.15775000007</v>
      </c>
      <c r="J175">
        <v>14143.125</v>
      </c>
      <c r="K175">
        <v>339435</v>
      </c>
      <c r="L175">
        <v>15698.868750000001</v>
      </c>
      <c r="M175">
        <v>376772.85000000003</v>
      </c>
      <c r="N175">
        <v>14143.125</v>
      </c>
      <c r="O175">
        <v>339435</v>
      </c>
      <c r="P175">
        <v>15698.868750000001</v>
      </c>
      <c r="Q175">
        <v>376772.85000000003</v>
      </c>
      <c r="S175" s="129">
        <f>IFERROR(VLOOKUP(CONCATENATE(Fix_Mapping[[#This Row],[KODE BARANG]],1),'Form Fix'!$A$6:$F$911,4,0),0)</f>
        <v>0</v>
      </c>
      <c r="T175" s="129">
        <f>IFERROR(VLOOKUP(CONCATENATE(Fix_Mapping[[#This Row],[KODE BARANG]],2),'Form Fix'!$A$6:$F$911,4,0),0)</f>
        <v>0</v>
      </c>
      <c r="U175" s="129">
        <f>IFERROR(VLOOKUP(CONCATENATE(Fix_Mapping[[#This Row],[KODE BARANG]],3),'Form Fix'!$A$6:$F$911,4,0),0)</f>
        <v>0</v>
      </c>
      <c r="V175" s="129">
        <f>IFERROR(VLOOKUP(CONCATENATE(Fix_Mapping[[#This Row],[KODE BARANG]],4),'Form Fix'!$A$6:$F$911,4,0),0)</f>
        <v>0</v>
      </c>
      <c r="W175" s="129">
        <f>IFERROR(VLOOKUP(CONCATENATE(Fix_Mapping[[#This Row],[KODE BARANG]],5),'Form Fix'!$A$6:$F$911,4,0),0)</f>
        <v>0</v>
      </c>
    </row>
    <row r="176" spans="1:23">
      <c r="A176" t="s">
        <v>2168</v>
      </c>
      <c r="B176" t="s">
        <v>2339</v>
      </c>
      <c r="C176">
        <v>12</v>
      </c>
      <c r="D176" t="s">
        <v>386</v>
      </c>
      <c r="E176" t="s">
        <v>2432</v>
      </c>
      <c r="F176">
        <v>20395.42625</v>
      </c>
      <c r="G176">
        <v>244745.11499999999</v>
      </c>
      <c r="H176">
        <v>22638.923137500002</v>
      </c>
      <c r="I176">
        <v>271667.07764999999</v>
      </c>
      <c r="J176">
        <v>22290.083333333332</v>
      </c>
      <c r="K176">
        <v>267481</v>
      </c>
      <c r="L176">
        <v>24741.9925</v>
      </c>
      <c r="M176">
        <v>296903.91000000003</v>
      </c>
      <c r="N176">
        <v>22290.083333333332</v>
      </c>
      <c r="O176">
        <v>267481</v>
      </c>
      <c r="P176">
        <v>24741.9925</v>
      </c>
      <c r="Q176">
        <v>296903.91000000003</v>
      </c>
      <c r="S176" s="129">
        <f>IFERROR(VLOOKUP(CONCATENATE(Fix_Mapping[[#This Row],[KODE BARANG]],1),'Form Fix'!$A$6:$F$911,4,0),0)</f>
        <v>0</v>
      </c>
      <c r="T176" s="129">
        <f>IFERROR(VLOOKUP(CONCATENATE(Fix_Mapping[[#This Row],[KODE BARANG]],2),'Form Fix'!$A$6:$F$911,4,0),0)</f>
        <v>0</v>
      </c>
      <c r="U176" s="129">
        <f>IFERROR(VLOOKUP(CONCATENATE(Fix_Mapping[[#This Row],[KODE BARANG]],3),'Form Fix'!$A$6:$F$911,4,0),0)</f>
        <v>0</v>
      </c>
      <c r="V176" s="129">
        <f>IFERROR(VLOOKUP(CONCATENATE(Fix_Mapping[[#This Row],[KODE BARANG]],4),'Form Fix'!$A$6:$F$911,4,0),0)</f>
        <v>0</v>
      </c>
      <c r="W176" s="129">
        <f>IFERROR(VLOOKUP(CONCATENATE(Fix_Mapping[[#This Row],[KODE BARANG]],5),'Form Fix'!$A$6:$F$911,4,0),0)</f>
        <v>0</v>
      </c>
    </row>
    <row r="177" spans="1:23">
      <c r="A177" t="s">
        <v>2205</v>
      </c>
      <c r="B177" t="s">
        <v>2376</v>
      </c>
      <c r="C177">
        <v>12</v>
      </c>
      <c r="D177" t="s">
        <v>388</v>
      </c>
      <c r="E177" t="s">
        <v>2432</v>
      </c>
      <c r="F177">
        <v>28668.55125</v>
      </c>
      <c r="G177">
        <v>344022.61499999999</v>
      </c>
      <c r="H177">
        <v>31822.091887500002</v>
      </c>
      <c r="I177">
        <v>381865.10265000002</v>
      </c>
      <c r="J177">
        <v>31331.75</v>
      </c>
      <c r="K177">
        <v>375981</v>
      </c>
      <c r="L177">
        <v>34778.2425</v>
      </c>
      <c r="M177">
        <v>417338.91000000003</v>
      </c>
      <c r="N177">
        <v>31331.75</v>
      </c>
      <c r="O177">
        <v>375981</v>
      </c>
      <c r="P177">
        <v>34778.2425</v>
      </c>
      <c r="Q177">
        <v>417338.91000000003</v>
      </c>
      <c r="S177" s="129">
        <f>IFERROR(VLOOKUP(CONCATENATE(Fix_Mapping[[#This Row],[KODE BARANG]],1),'Form Fix'!$A$6:$F$911,4,0),0)</f>
        <v>0</v>
      </c>
      <c r="T177" s="129">
        <f>IFERROR(VLOOKUP(CONCATENATE(Fix_Mapping[[#This Row],[KODE BARANG]],2),'Form Fix'!$A$6:$F$911,4,0),0)</f>
        <v>0</v>
      </c>
      <c r="U177" s="129">
        <f>IFERROR(VLOOKUP(CONCATENATE(Fix_Mapping[[#This Row],[KODE BARANG]],3),'Form Fix'!$A$6:$F$911,4,0),0)</f>
        <v>0</v>
      </c>
      <c r="V177" s="129">
        <f>IFERROR(VLOOKUP(CONCATENATE(Fix_Mapping[[#This Row],[KODE BARANG]],4),'Form Fix'!$A$6:$F$911,4,0),0)</f>
        <v>0</v>
      </c>
      <c r="W177" s="129">
        <f>IFERROR(VLOOKUP(CONCATENATE(Fix_Mapping[[#This Row],[KODE BARANG]],5),'Form Fix'!$A$6:$F$911,4,0),0)</f>
        <v>0</v>
      </c>
    </row>
    <row r="178" spans="1:23">
      <c r="A178" t="s">
        <v>2214</v>
      </c>
      <c r="B178" t="s">
        <v>2385</v>
      </c>
      <c r="C178">
        <v>12</v>
      </c>
      <c r="D178" t="s">
        <v>386</v>
      </c>
      <c r="E178" t="s">
        <v>2432</v>
      </c>
      <c r="F178">
        <v>34128.584999999999</v>
      </c>
      <c r="G178">
        <v>409543.02</v>
      </c>
      <c r="H178">
        <v>37882.729350000001</v>
      </c>
      <c r="I178">
        <v>454592.75220000005</v>
      </c>
      <c r="J178">
        <v>37299</v>
      </c>
      <c r="K178">
        <v>447588</v>
      </c>
      <c r="L178">
        <v>41401.890000000007</v>
      </c>
      <c r="M178">
        <v>496822.68000000005</v>
      </c>
      <c r="N178">
        <v>37299</v>
      </c>
      <c r="O178">
        <v>447588</v>
      </c>
      <c r="P178">
        <v>41401.890000000007</v>
      </c>
      <c r="Q178">
        <v>496822.68000000005</v>
      </c>
      <c r="S178" s="129">
        <f>IFERROR(VLOOKUP(CONCATENATE(Fix_Mapping[[#This Row],[KODE BARANG]],1),'Form Fix'!$A$6:$F$911,4,0),0)</f>
        <v>0</v>
      </c>
      <c r="T178" s="129">
        <f>IFERROR(VLOOKUP(CONCATENATE(Fix_Mapping[[#This Row],[KODE BARANG]],2),'Form Fix'!$A$6:$F$911,4,0),0)</f>
        <v>0</v>
      </c>
      <c r="U178" s="129">
        <f>IFERROR(VLOOKUP(CONCATENATE(Fix_Mapping[[#This Row],[KODE BARANG]],3),'Form Fix'!$A$6:$F$911,4,0),0)</f>
        <v>0</v>
      </c>
      <c r="V178" s="129">
        <f>IFERROR(VLOOKUP(CONCATENATE(Fix_Mapping[[#This Row],[KODE BARANG]],4),'Form Fix'!$A$6:$F$911,4,0),0)</f>
        <v>0</v>
      </c>
      <c r="W178" s="129">
        <f>IFERROR(VLOOKUP(CONCATENATE(Fix_Mapping[[#This Row],[KODE BARANG]],5),'Form Fix'!$A$6:$F$911,4,0),0)</f>
        <v>0</v>
      </c>
    </row>
    <row r="179" spans="1:23">
      <c r="A179" t="s">
        <v>2223</v>
      </c>
      <c r="B179" t="s">
        <v>2394</v>
      </c>
      <c r="C179">
        <v>12</v>
      </c>
      <c r="D179" t="s">
        <v>388</v>
      </c>
      <c r="E179" t="s">
        <v>2432</v>
      </c>
      <c r="F179">
        <v>49994.990000000005</v>
      </c>
      <c r="G179">
        <v>599939.88000000012</v>
      </c>
      <c r="H179">
        <v>55494.438900000008</v>
      </c>
      <c r="I179">
        <v>665933.26680000022</v>
      </c>
      <c r="J179">
        <v>54639.333333333336</v>
      </c>
      <c r="K179">
        <v>655672</v>
      </c>
      <c r="L179">
        <v>60649.660000000011</v>
      </c>
      <c r="M179">
        <v>727795.92</v>
      </c>
      <c r="N179">
        <v>54639.333333333336</v>
      </c>
      <c r="O179">
        <v>655672</v>
      </c>
      <c r="P179">
        <v>60649.660000000011</v>
      </c>
      <c r="Q179">
        <v>727795.92000000016</v>
      </c>
      <c r="S179" s="129">
        <f>IFERROR(VLOOKUP(CONCATENATE(Fix_Mapping[[#This Row],[KODE BARANG]],1),'Form Fix'!$A$6:$F$911,4,0),0)</f>
        <v>0</v>
      </c>
      <c r="T179" s="129">
        <f>IFERROR(VLOOKUP(CONCATENATE(Fix_Mapping[[#This Row],[KODE BARANG]],2),'Form Fix'!$A$6:$F$911,4,0),0)</f>
        <v>0</v>
      </c>
      <c r="U179" s="129">
        <f>IFERROR(VLOOKUP(CONCATENATE(Fix_Mapping[[#This Row],[KODE BARANG]],3),'Form Fix'!$A$6:$F$911,4,0),0)</f>
        <v>0</v>
      </c>
      <c r="V179" s="129">
        <f>IFERROR(VLOOKUP(CONCATENATE(Fix_Mapping[[#This Row],[KODE BARANG]],4),'Form Fix'!$A$6:$F$911,4,0),0)</f>
        <v>0</v>
      </c>
      <c r="W179" s="129">
        <f>IFERROR(VLOOKUP(CONCATENATE(Fix_Mapping[[#This Row],[KODE BARANG]],5),'Form Fix'!$A$6:$F$911,4,0),0)</f>
        <v>0</v>
      </c>
    </row>
    <row r="180" spans="1:23">
      <c r="A180" t="s">
        <v>2099</v>
      </c>
      <c r="B180" t="s">
        <v>2276</v>
      </c>
      <c r="C180">
        <v>72</v>
      </c>
      <c r="D180" t="s">
        <v>395</v>
      </c>
      <c r="E180" t="s">
        <v>2432</v>
      </c>
      <c r="F180">
        <v>3237.625833333333</v>
      </c>
      <c r="G180">
        <v>233109.05999999997</v>
      </c>
      <c r="H180">
        <v>3593.7646749999999</v>
      </c>
      <c r="I180">
        <v>258751.05659999998</v>
      </c>
      <c r="J180">
        <v>3538.3888888888887</v>
      </c>
      <c r="K180">
        <v>254764</v>
      </c>
      <c r="L180">
        <v>3927.6116666666667</v>
      </c>
      <c r="M180">
        <v>282788.04000000004</v>
      </c>
      <c r="N180">
        <v>3538.3888888888887</v>
      </c>
      <c r="O180">
        <v>254764</v>
      </c>
      <c r="P180">
        <v>3927.6116666666667</v>
      </c>
      <c r="Q180">
        <v>282788.03999999998</v>
      </c>
      <c r="S180" s="129">
        <f>IFERROR(VLOOKUP(CONCATENATE(Fix_Mapping[[#This Row],[KODE BARANG]],1),'Form Fix'!$A$6:$F$911,4,0),0)</f>
        <v>0</v>
      </c>
      <c r="T180" s="129">
        <f>IFERROR(VLOOKUP(CONCATENATE(Fix_Mapping[[#This Row],[KODE BARANG]],2),'Form Fix'!$A$6:$F$911,4,0),0)</f>
        <v>0</v>
      </c>
      <c r="U180" s="129">
        <f>IFERROR(VLOOKUP(CONCATENATE(Fix_Mapping[[#This Row],[KODE BARANG]],3),'Form Fix'!$A$6:$F$911,4,0),0)</f>
        <v>0</v>
      </c>
      <c r="V180" s="129">
        <f>IFERROR(VLOOKUP(CONCATENATE(Fix_Mapping[[#This Row],[KODE BARANG]],4),'Form Fix'!$A$6:$F$911,4,0),0)</f>
        <v>0</v>
      </c>
      <c r="W180" s="129">
        <f>IFERROR(VLOOKUP(CONCATENATE(Fix_Mapping[[#This Row],[KODE BARANG]],5),'Form Fix'!$A$6:$F$911,4,0),0)</f>
        <v>0</v>
      </c>
    </row>
    <row r="181" spans="1:23">
      <c r="A181" t="s">
        <v>2236</v>
      </c>
      <c r="B181" t="s">
        <v>2407</v>
      </c>
      <c r="C181">
        <v>24</v>
      </c>
      <c r="D181" t="s">
        <v>386</v>
      </c>
      <c r="E181" t="s">
        <v>2432</v>
      </c>
      <c r="F181">
        <v>8254.7487500000007</v>
      </c>
      <c r="G181">
        <v>198113.97000000003</v>
      </c>
      <c r="H181">
        <v>9162.7711125000023</v>
      </c>
      <c r="I181">
        <v>219906.50670000006</v>
      </c>
      <c r="J181">
        <v>9021.5833333333339</v>
      </c>
      <c r="K181">
        <v>216518</v>
      </c>
      <c r="L181">
        <v>10013.957500000002</v>
      </c>
      <c r="M181">
        <v>240334.98</v>
      </c>
      <c r="O181">
        <v>0</v>
      </c>
      <c r="P181">
        <v>0</v>
      </c>
      <c r="Q181">
        <v>0</v>
      </c>
      <c r="S181" s="129">
        <f>IFERROR(VLOOKUP(CONCATENATE(Fix_Mapping[[#This Row],[KODE BARANG]],1),'Form Fix'!$A$6:$F$911,4,0),0)</f>
        <v>0</v>
      </c>
      <c r="T181" s="129">
        <f>IFERROR(VLOOKUP(CONCATENATE(Fix_Mapping[[#This Row],[KODE BARANG]],2),'Form Fix'!$A$6:$F$911,4,0),0)</f>
        <v>0</v>
      </c>
      <c r="U181" s="129">
        <f>IFERROR(VLOOKUP(CONCATENATE(Fix_Mapping[[#This Row],[KODE BARANG]],3),'Form Fix'!$A$6:$F$911,4,0),0)</f>
        <v>0</v>
      </c>
      <c r="V181" s="129">
        <f>IFERROR(VLOOKUP(CONCATENATE(Fix_Mapping[[#This Row],[KODE BARANG]],4),'Form Fix'!$A$6:$F$911,4,0),0)</f>
        <v>0</v>
      </c>
      <c r="W181" s="129">
        <f>IFERROR(VLOOKUP(CONCATENATE(Fix_Mapping[[#This Row],[KODE BARANG]],5),'Form Fix'!$A$6:$F$911,4,0),0)</f>
        <v>0</v>
      </c>
    </row>
    <row r="182" spans="1:23">
      <c r="A182" t="s">
        <v>2169</v>
      </c>
      <c r="B182" t="s">
        <v>2340</v>
      </c>
      <c r="C182">
        <v>12</v>
      </c>
      <c r="D182" t="s">
        <v>386</v>
      </c>
      <c r="E182" t="s">
        <v>2432</v>
      </c>
      <c r="F182">
        <v>20608.544999999998</v>
      </c>
      <c r="G182">
        <v>247302.53999999998</v>
      </c>
      <c r="H182">
        <v>22875.484950000002</v>
      </c>
      <c r="I182">
        <v>274505.81939999998</v>
      </c>
      <c r="J182">
        <v>22523</v>
      </c>
      <c r="K182">
        <v>270276</v>
      </c>
      <c r="L182">
        <v>25000.530000000002</v>
      </c>
      <c r="M182">
        <v>300006.36000000004</v>
      </c>
      <c r="N182">
        <v>22523</v>
      </c>
      <c r="O182">
        <v>270276</v>
      </c>
      <c r="P182">
        <v>25000.530000000002</v>
      </c>
      <c r="Q182">
        <v>300006.36000000004</v>
      </c>
      <c r="S182" s="129">
        <f>IFERROR(VLOOKUP(CONCATENATE(Fix_Mapping[[#This Row],[KODE BARANG]],1),'Form Fix'!$A$6:$F$911,4,0),0)</f>
        <v>0</v>
      </c>
      <c r="T182" s="129">
        <f>IFERROR(VLOOKUP(CONCATENATE(Fix_Mapping[[#This Row],[KODE BARANG]],2),'Form Fix'!$A$6:$F$911,4,0),0)</f>
        <v>0</v>
      </c>
      <c r="U182" s="129">
        <f>IFERROR(VLOOKUP(CONCATENATE(Fix_Mapping[[#This Row],[KODE BARANG]],3),'Form Fix'!$A$6:$F$911,4,0),0)</f>
        <v>0</v>
      </c>
      <c r="V182" s="129">
        <f>IFERROR(VLOOKUP(CONCATENATE(Fix_Mapping[[#This Row],[KODE BARANG]],4),'Form Fix'!$A$6:$F$911,4,0),0)</f>
        <v>0</v>
      </c>
      <c r="W182" s="129">
        <f>IFERROR(VLOOKUP(CONCATENATE(Fix_Mapping[[#This Row],[KODE BARANG]],5),'Form Fix'!$A$6:$F$911,4,0),0)</f>
        <v>0</v>
      </c>
    </row>
    <row r="183" spans="1:23">
      <c r="A183" t="s">
        <v>2238</v>
      </c>
      <c r="B183" t="s">
        <v>2409</v>
      </c>
      <c r="C183">
        <v>12</v>
      </c>
      <c r="D183" t="s">
        <v>386</v>
      </c>
      <c r="E183" t="s">
        <v>2432</v>
      </c>
      <c r="F183">
        <v>20395.42625</v>
      </c>
      <c r="G183">
        <v>244745.11499999999</v>
      </c>
      <c r="H183">
        <v>22638.923137500002</v>
      </c>
      <c r="I183">
        <v>271667.07764999999</v>
      </c>
      <c r="J183">
        <v>22290.083333333332</v>
      </c>
      <c r="K183">
        <v>267481</v>
      </c>
      <c r="L183">
        <v>24741.9925</v>
      </c>
      <c r="M183">
        <v>296903.91000000003</v>
      </c>
      <c r="O183">
        <v>0</v>
      </c>
      <c r="P183">
        <v>0</v>
      </c>
      <c r="Q183">
        <v>0</v>
      </c>
      <c r="S183" s="129">
        <f>IFERROR(VLOOKUP(CONCATENATE(Fix_Mapping[[#This Row],[KODE BARANG]],1),'Form Fix'!$A$6:$F$911,4,0),0)</f>
        <v>0</v>
      </c>
      <c r="T183" s="129">
        <f>IFERROR(VLOOKUP(CONCATENATE(Fix_Mapping[[#This Row],[KODE BARANG]],2),'Form Fix'!$A$6:$F$911,4,0),0)</f>
        <v>0</v>
      </c>
      <c r="U183" s="129">
        <f>IFERROR(VLOOKUP(CONCATENATE(Fix_Mapping[[#This Row],[KODE BARANG]],3),'Form Fix'!$A$6:$F$911,4,0),0)</f>
        <v>0</v>
      </c>
      <c r="V183" s="129">
        <f>IFERROR(VLOOKUP(CONCATENATE(Fix_Mapping[[#This Row],[KODE BARANG]],4),'Form Fix'!$A$6:$F$911,4,0),0)</f>
        <v>0</v>
      </c>
      <c r="W183" s="129">
        <f>IFERROR(VLOOKUP(CONCATENATE(Fix_Mapping[[#This Row],[KODE BARANG]],5),'Form Fix'!$A$6:$F$911,4,0),0)</f>
        <v>0</v>
      </c>
    </row>
    <row r="184" spans="1:23">
      <c r="A184" t="s">
        <v>2239</v>
      </c>
      <c r="B184" t="s">
        <v>2410</v>
      </c>
      <c r="C184">
        <v>12</v>
      </c>
      <c r="D184" t="s">
        <v>386</v>
      </c>
      <c r="E184" t="s">
        <v>2432</v>
      </c>
      <c r="F184">
        <v>20395.42625</v>
      </c>
      <c r="G184">
        <v>244745.11499999999</v>
      </c>
      <c r="H184">
        <v>22638.923137500002</v>
      </c>
      <c r="I184">
        <v>271667.07764999999</v>
      </c>
      <c r="J184">
        <v>22290.083333333332</v>
      </c>
      <c r="K184">
        <v>267481</v>
      </c>
      <c r="L184">
        <v>24741.9925</v>
      </c>
      <c r="M184">
        <v>296903.91000000003</v>
      </c>
      <c r="O184">
        <v>0</v>
      </c>
      <c r="P184">
        <v>0</v>
      </c>
      <c r="Q184">
        <v>0</v>
      </c>
      <c r="S184" s="129">
        <f>IFERROR(VLOOKUP(CONCATENATE(Fix_Mapping[[#This Row],[KODE BARANG]],1),'Form Fix'!$A$6:$F$911,4,0),0)</f>
        <v>0</v>
      </c>
      <c r="T184" s="129">
        <f>IFERROR(VLOOKUP(CONCATENATE(Fix_Mapping[[#This Row],[KODE BARANG]],2),'Form Fix'!$A$6:$F$911,4,0),0)</f>
        <v>0</v>
      </c>
      <c r="U184" s="129">
        <f>IFERROR(VLOOKUP(CONCATENATE(Fix_Mapping[[#This Row],[KODE BARANG]],3),'Form Fix'!$A$6:$F$911,4,0),0)</f>
        <v>0</v>
      </c>
      <c r="V184" s="129">
        <f>IFERROR(VLOOKUP(CONCATENATE(Fix_Mapping[[#This Row],[KODE BARANG]],4),'Form Fix'!$A$6:$F$911,4,0),0)</f>
        <v>0</v>
      </c>
      <c r="W184" s="129">
        <f>IFERROR(VLOOKUP(CONCATENATE(Fix_Mapping[[#This Row],[KODE BARANG]],5),'Form Fix'!$A$6:$F$911,4,0),0)</f>
        <v>0</v>
      </c>
    </row>
    <row r="185" spans="1:23">
      <c r="A185" t="s">
        <v>2237</v>
      </c>
      <c r="B185" t="s">
        <v>2408</v>
      </c>
      <c r="C185">
        <v>12</v>
      </c>
      <c r="D185" t="s">
        <v>386</v>
      </c>
      <c r="E185" t="s">
        <v>2432</v>
      </c>
      <c r="F185">
        <v>34128.584999999999</v>
      </c>
      <c r="G185">
        <v>409543.02</v>
      </c>
      <c r="H185">
        <v>37882.729350000001</v>
      </c>
      <c r="I185">
        <v>454592.75220000005</v>
      </c>
      <c r="J185">
        <v>37299</v>
      </c>
      <c r="K185">
        <v>447588</v>
      </c>
      <c r="L185">
        <v>41401.890000000007</v>
      </c>
      <c r="M185">
        <v>496822.68000000005</v>
      </c>
      <c r="O185">
        <v>0</v>
      </c>
      <c r="P185">
        <v>0</v>
      </c>
      <c r="Q185">
        <v>0</v>
      </c>
      <c r="S185" s="129">
        <f>IFERROR(VLOOKUP(CONCATENATE(Fix_Mapping[[#This Row],[KODE BARANG]],1),'Form Fix'!$A$6:$F$911,4,0),0)</f>
        <v>0</v>
      </c>
      <c r="T185" s="129">
        <f>IFERROR(VLOOKUP(CONCATENATE(Fix_Mapping[[#This Row],[KODE BARANG]],2),'Form Fix'!$A$6:$F$911,4,0),0)</f>
        <v>0</v>
      </c>
      <c r="U185" s="129">
        <f>IFERROR(VLOOKUP(CONCATENATE(Fix_Mapping[[#This Row],[KODE BARANG]],3),'Form Fix'!$A$6:$F$911,4,0),0)</f>
        <v>0</v>
      </c>
      <c r="V185" s="129">
        <f>IFERROR(VLOOKUP(CONCATENATE(Fix_Mapping[[#This Row],[KODE BARANG]],4),'Form Fix'!$A$6:$F$911,4,0),0)</f>
        <v>0</v>
      </c>
      <c r="W185" s="129">
        <f>IFERROR(VLOOKUP(CONCATENATE(Fix_Mapping[[#This Row],[KODE BARANG]],5),'Form Fix'!$A$6:$F$911,4,0),0)</f>
        <v>0</v>
      </c>
    </row>
    <row r="186" spans="1:23">
      <c r="A186" t="s">
        <v>2092</v>
      </c>
      <c r="B186" t="s">
        <v>2269</v>
      </c>
      <c r="C186">
        <v>72</v>
      </c>
      <c r="D186" t="s">
        <v>186</v>
      </c>
      <c r="E186" t="s">
        <v>2436</v>
      </c>
      <c r="F186">
        <v>2865.0302083333336</v>
      </c>
      <c r="G186">
        <v>206282.17500000002</v>
      </c>
      <c r="H186">
        <v>3180.1835312500007</v>
      </c>
      <c r="I186">
        <v>228973.21425000005</v>
      </c>
      <c r="J186">
        <v>3131.1805555555557</v>
      </c>
      <c r="K186">
        <v>225445</v>
      </c>
      <c r="L186">
        <v>3475.6104166666669</v>
      </c>
      <c r="M186">
        <v>250243.95</v>
      </c>
      <c r="N186">
        <v>3131.1805555555557</v>
      </c>
      <c r="O186">
        <v>225445</v>
      </c>
      <c r="P186">
        <v>3475.6104166666669</v>
      </c>
      <c r="Q186">
        <v>250243.95</v>
      </c>
      <c r="S186" s="129">
        <f>IFERROR(VLOOKUP(CONCATENATE(Fix_Mapping[[#This Row],[KODE BARANG]],1),'Form Fix'!$A$6:$F$911,4,0),0)</f>
        <v>3301366</v>
      </c>
      <c r="T186" s="129">
        <f>IFERROR(VLOOKUP(CONCATENATE(Fix_Mapping[[#This Row],[KODE BARANG]],2),'Form Fix'!$A$6:$F$911,4,0),0)</f>
        <v>0</v>
      </c>
      <c r="U186" s="129">
        <f>IFERROR(VLOOKUP(CONCATENATE(Fix_Mapping[[#This Row],[KODE BARANG]],3),'Form Fix'!$A$6:$F$911,4,0),0)</f>
        <v>0</v>
      </c>
      <c r="V186" s="129">
        <f>IFERROR(VLOOKUP(CONCATENATE(Fix_Mapping[[#This Row],[KODE BARANG]],4),'Form Fix'!$A$6:$F$911,4,0),0)</f>
        <v>0</v>
      </c>
      <c r="W186" s="129">
        <f>IFERROR(VLOOKUP(CONCATENATE(Fix_Mapping[[#This Row],[KODE BARANG]],5),'Form Fix'!$A$6:$F$911,4,0),0)</f>
        <v>0</v>
      </c>
    </row>
    <row r="187" spans="1:23">
      <c r="A187" t="s">
        <v>2221</v>
      </c>
      <c r="B187" t="s">
        <v>2392</v>
      </c>
      <c r="C187">
        <v>12</v>
      </c>
      <c r="D187" t="s">
        <v>391</v>
      </c>
      <c r="E187" t="s">
        <v>2436</v>
      </c>
      <c r="F187">
        <v>40245.436249999999</v>
      </c>
      <c r="G187">
        <v>482945.23499999999</v>
      </c>
      <c r="H187">
        <v>44672.434237500005</v>
      </c>
      <c r="I187">
        <v>536069.21085000003</v>
      </c>
      <c r="J187">
        <v>43984.083333333336</v>
      </c>
      <c r="K187">
        <v>527809</v>
      </c>
      <c r="L187">
        <v>48822.332500000004</v>
      </c>
      <c r="M187">
        <v>585867.99000000011</v>
      </c>
      <c r="N187">
        <v>43984.083333333336</v>
      </c>
      <c r="O187">
        <v>527809</v>
      </c>
      <c r="P187">
        <v>48822.332500000004</v>
      </c>
      <c r="Q187">
        <v>585867.99</v>
      </c>
      <c r="S187" s="129">
        <f>IFERROR(VLOOKUP(CONCATENATE(Fix_Mapping[[#This Row],[KODE BARANG]],1),'Form Fix'!$A$6:$F$911,4,0),0)</f>
        <v>0</v>
      </c>
      <c r="T187" s="129">
        <f>IFERROR(VLOOKUP(CONCATENATE(Fix_Mapping[[#This Row],[KODE BARANG]],2),'Form Fix'!$A$6:$F$911,4,0),0)</f>
        <v>0</v>
      </c>
      <c r="U187" s="129">
        <f>IFERROR(VLOOKUP(CONCATENATE(Fix_Mapping[[#This Row],[KODE BARANG]],3),'Form Fix'!$A$6:$F$911,4,0),0)</f>
        <v>0</v>
      </c>
      <c r="V187" s="129">
        <f>IFERROR(VLOOKUP(CONCATENATE(Fix_Mapping[[#This Row],[KODE BARANG]],4),'Form Fix'!$A$6:$F$911,4,0),0)</f>
        <v>0</v>
      </c>
      <c r="W187" s="129">
        <f>IFERROR(VLOOKUP(CONCATENATE(Fix_Mapping[[#This Row],[KODE BARANG]],5),'Form Fix'!$A$6:$F$911,4,0),0)</f>
        <v>0</v>
      </c>
    </row>
    <row r="188" spans="1:23">
      <c r="A188" t="s">
        <v>2166</v>
      </c>
      <c r="B188" t="s">
        <v>2263</v>
      </c>
      <c r="C188">
        <v>144</v>
      </c>
      <c r="D188" t="s">
        <v>186</v>
      </c>
      <c r="E188" t="s">
        <v>2262</v>
      </c>
      <c r="F188">
        <v>19620.637291666666</v>
      </c>
      <c r="G188">
        <v>2825371.77</v>
      </c>
      <c r="H188">
        <v>21778.90739375</v>
      </c>
      <c r="I188">
        <v>3136162.6647000001</v>
      </c>
      <c r="J188">
        <v>21443.319444444445</v>
      </c>
      <c r="K188">
        <v>3087838</v>
      </c>
      <c r="L188">
        <v>23802.084583333337</v>
      </c>
      <c r="M188">
        <v>3427500.18</v>
      </c>
      <c r="N188">
        <v>21443.319444444445</v>
      </c>
      <c r="O188">
        <v>3087838</v>
      </c>
      <c r="P188">
        <v>23802.084583333337</v>
      </c>
      <c r="Q188">
        <v>3427500.1800000006</v>
      </c>
      <c r="S188" s="129">
        <f>IFERROR(VLOOKUP(CONCATENATE(Fix_Mapping[[#This Row],[KODE BARANG]],1),'Form Fix'!$A$6:$F$911,4,0),0)</f>
        <v>0</v>
      </c>
      <c r="T188" s="129">
        <f>IFERROR(VLOOKUP(CONCATENATE(Fix_Mapping[[#This Row],[KODE BARANG]],2),'Form Fix'!$A$6:$F$911,4,0),0)</f>
        <v>0</v>
      </c>
      <c r="U188" s="129">
        <f>IFERROR(VLOOKUP(CONCATENATE(Fix_Mapping[[#This Row],[KODE BARANG]],3),'Form Fix'!$A$6:$F$911,4,0),0)</f>
        <v>0</v>
      </c>
      <c r="V188" s="129">
        <f>IFERROR(VLOOKUP(CONCATENATE(Fix_Mapping[[#This Row],[KODE BARANG]],4),'Form Fix'!$A$6:$F$911,4,0),0)</f>
        <v>0</v>
      </c>
      <c r="W188" s="129">
        <f>IFERROR(VLOOKUP(CONCATENATE(Fix_Mapping[[#This Row],[KODE BARANG]],5),'Form Fix'!$A$6:$F$911,4,0),0)</f>
        <v>0</v>
      </c>
    </row>
    <row r="189" spans="1:23">
      <c r="A189" t="s">
        <v>2220</v>
      </c>
      <c r="B189" t="s">
        <v>2391</v>
      </c>
      <c r="C189">
        <v>144</v>
      </c>
      <c r="D189" t="s">
        <v>186</v>
      </c>
      <c r="E189" t="s">
        <v>2262</v>
      </c>
      <c r="F189">
        <v>39322.080520833333</v>
      </c>
      <c r="G189">
        <v>5662379.5949999997</v>
      </c>
      <c r="H189">
        <v>43647.509378125003</v>
      </c>
      <c r="I189">
        <v>6285241.3504500007</v>
      </c>
      <c r="J189">
        <v>42974.951388888891</v>
      </c>
      <c r="K189">
        <v>6188393</v>
      </c>
      <c r="L189">
        <v>47702.19604166667</v>
      </c>
      <c r="M189">
        <v>6869116.2300000004</v>
      </c>
      <c r="N189">
        <v>42974.951388888891</v>
      </c>
      <c r="O189">
        <v>6188393</v>
      </c>
      <c r="P189">
        <v>47702.19604166667</v>
      </c>
      <c r="Q189">
        <v>6869116.2300000004</v>
      </c>
      <c r="S189" s="129">
        <f>IFERROR(VLOOKUP(CONCATENATE(Fix_Mapping[[#This Row],[KODE BARANG]],1),'Form Fix'!$A$6:$F$911,4,0),0)</f>
        <v>0</v>
      </c>
      <c r="T189" s="129">
        <f>IFERROR(VLOOKUP(CONCATENATE(Fix_Mapping[[#This Row],[KODE BARANG]],2),'Form Fix'!$A$6:$F$911,4,0),0)</f>
        <v>0</v>
      </c>
      <c r="U189" s="129">
        <f>IFERROR(VLOOKUP(CONCATENATE(Fix_Mapping[[#This Row],[KODE BARANG]],3),'Form Fix'!$A$6:$F$911,4,0),0)</f>
        <v>0</v>
      </c>
      <c r="V189" s="129">
        <f>IFERROR(VLOOKUP(CONCATENATE(Fix_Mapping[[#This Row],[KODE BARANG]],4),'Form Fix'!$A$6:$F$911,4,0),0)</f>
        <v>0</v>
      </c>
      <c r="W189" s="129">
        <f>IFERROR(VLOOKUP(CONCATENATE(Fix_Mapping[[#This Row],[KODE BARANG]],5),'Form Fix'!$A$6:$F$911,4,0),0)</f>
        <v>0</v>
      </c>
    </row>
    <row r="190" spans="1:23">
      <c r="A190" t="s">
        <v>2165</v>
      </c>
      <c r="B190" t="s">
        <v>2261</v>
      </c>
      <c r="C190">
        <v>144</v>
      </c>
      <c r="D190" t="s">
        <v>186</v>
      </c>
      <c r="E190" t="s">
        <v>2262</v>
      </c>
      <c r="F190">
        <v>19620.637291666666</v>
      </c>
      <c r="G190">
        <v>2825371.77</v>
      </c>
      <c r="H190">
        <v>21778.90739375</v>
      </c>
      <c r="I190">
        <v>3136162.6647000001</v>
      </c>
      <c r="J190">
        <v>21443.319444444445</v>
      </c>
      <c r="K190">
        <v>3087838</v>
      </c>
      <c r="L190">
        <v>23802.084583333337</v>
      </c>
      <c r="M190">
        <v>3427500.18</v>
      </c>
      <c r="N190">
        <v>21443.319444444445</v>
      </c>
      <c r="O190">
        <v>3087838</v>
      </c>
      <c r="P190">
        <v>23802.084583333337</v>
      </c>
      <c r="Q190">
        <v>3427500.1800000006</v>
      </c>
      <c r="R190" t="s">
        <v>56</v>
      </c>
      <c r="S190" s="129">
        <f>IFERROR(VLOOKUP(CONCATENATE(Fix_Mapping[[#This Row],[KODE BARANG]],1),'Form Fix'!$A$6:$F$911,4,0),0)</f>
        <v>0</v>
      </c>
      <c r="T190" s="129">
        <f>IFERROR(VLOOKUP(CONCATENATE(Fix_Mapping[[#This Row],[KODE BARANG]],2),'Form Fix'!$A$6:$F$911,4,0),0)</f>
        <v>0</v>
      </c>
      <c r="U190" s="129">
        <f>IFERROR(VLOOKUP(CONCATENATE(Fix_Mapping[[#This Row],[KODE BARANG]],3),'Form Fix'!$A$6:$F$911,4,0),0)</f>
        <v>0</v>
      </c>
      <c r="V190" s="129">
        <f>IFERROR(VLOOKUP(CONCATENATE(Fix_Mapping[[#This Row],[KODE BARANG]],4),'Form Fix'!$A$6:$F$911,4,0),0)</f>
        <v>0</v>
      </c>
      <c r="W190" s="129">
        <f>IFERROR(VLOOKUP(CONCATENATE(Fix_Mapping[[#This Row],[KODE BARANG]],5),'Form Fix'!$A$6:$F$911,4,0),0)</f>
        <v>0</v>
      </c>
    </row>
    <row r="191" spans="1:23">
      <c r="A191" t="s">
        <v>2246</v>
      </c>
      <c r="B191" t="s">
        <v>2417</v>
      </c>
      <c r="C191">
        <v>12</v>
      </c>
      <c r="D191" t="s">
        <v>386</v>
      </c>
      <c r="E191" t="s">
        <v>2473</v>
      </c>
      <c r="F191">
        <v>22681.437849999998</v>
      </c>
      <c r="G191">
        <v>272177.25419999997</v>
      </c>
      <c r="H191">
        <v>25176.396013500002</v>
      </c>
      <c r="I191">
        <v>302116.75216199999</v>
      </c>
      <c r="J191">
        <v>24788.456666666665</v>
      </c>
      <c r="K191">
        <v>297461.48</v>
      </c>
      <c r="L191">
        <v>27515.186900000001</v>
      </c>
      <c r="M191">
        <v>330182.24280000001</v>
      </c>
      <c r="O191">
        <v>0</v>
      </c>
      <c r="P191">
        <v>0</v>
      </c>
      <c r="Q191">
        <v>0</v>
      </c>
      <c r="S191" s="129">
        <f>IFERROR(VLOOKUP(CONCATENATE(Fix_Mapping[[#This Row],[KODE BARANG]],1),'Form Fix'!$A$6:$F$911,4,0),0)</f>
        <v>0</v>
      </c>
      <c r="T191" s="129">
        <f>IFERROR(VLOOKUP(CONCATENATE(Fix_Mapping[[#This Row],[KODE BARANG]],2),'Form Fix'!$A$6:$F$911,4,0),0)</f>
        <v>0</v>
      </c>
      <c r="U191" s="129">
        <f>IFERROR(VLOOKUP(CONCATENATE(Fix_Mapping[[#This Row],[KODE BARANG]],3),'Form Fix'!$A$6:$F$911,4,0),0)</f>
        <v>0</v>
      </c>
      <c r="V191" s="129">
        <f>IFERROR(VLOOKUP(CONCATENATE(Fix_Mapping[[#This Row],[KODE BARANG]],4),'Form Fix'!$A$6:$F$911,4,0),0)</f>
        <v>0</v>
      </c>
      <c r="W191" s="129">
        <f>IFERROR(VLOOKUP(CONCATENATE(Fix_Mapping[[#This Row],[KODE BARANG]],5),'Form Fix'!$A$6:$F$911,4,0),0)</f>
        <v>0</v>
      </c>
    </row>
    <row r="192" spans="1:23">
      <c r="A192" t="s">
        <v>2245</v>
      </c>
      <c r="B192" t="s">
        <v>2416</v>
      </c>
      <c r="C192">
        <v>9</v>
      </c>
      <c r="D192" t="s">
        <v>186</v>
      </c>
      <c r="E192" t="s">
        <v>2082</v>
      </c>
      <c r="F192">
        <v>23753.639933333332</v>
      </c>
      <c r="G192">
        <v>213782.75939999998</v>
      </c>
      <c r="H192">
        <v>26366.540326000002</v>
      </c>
      <c r="I192">
        <v>237298.862934</v>
      </c>
      <c r="J192">
        <v>25960.26222222222</v>
      </c>
      <c r="K192">
        <v>233642.36</v>
      </c>
      <c r="L192">
        <v>28815.891066666667</v>
      </c>
      <c r="M192">
        <v>259343.0196</v>
      </c>
      <c r="O192">
        <v>0</v>
      </c>
      <c r="P192">
        <v>0</v>
      </c>
      <c r="Q192">
        <v>0</v>
      </c>
      <c r="S192" s="129">
        <f>IFERROR(VLOOKUP(CONCATENATE(Fix_Mapping[[#This Row],[KODE BARANG]],1),'Form Fix'!$A$6:$F$911,4,0),0)</f>
        <v>0</v>
      </c>
      <c r="T192" s="129">
        <f>IFERROR(VLOOKUP(CONCATENATE(Fix_Mapping[[#This Row],[KODE BARANG]],2),'Form Fix'!$A$6:$F$911,4,0),0)</f>
        <v>0</v>
      </c>
      <c r="U192" s="129">
        <f>IFERROR(VLOOKUP(CONCATENATE(Fix_Mapping[[#This Row],[KODE BARANG]],3),'Form Fix'!$A$6:$F$911,4,0),0)</f>
        <v>0</v>
      </c>
      <c r="V192" s="129">
        <f>IFERROR(VLOOKUP(CONCATENATE(Fix_Mapping[[#This Row],[KODE BARANG]],4),'Form Fix'!$A$6:$F$911,4,0),0)</f>
        <v>0</v>
      </c>
      <c r="W192" s="129">
        <f>IFERROR(VLOOKUP(CONCATENATE(Fix_Mapping[[#This Row],[KODE BARANG]],5),'Form Fix'!$A$6:$F$911,4,0),0)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7670-B156-4D81-B12D-64D587FDEB45}">
  <sheetPr codeName="Sheet7">
    <tabColor rgb="FFFFFF00"/>
  </sheetPr>
  <dimension ref="A1:G201"/>
  <sheetViews>
    <sheetView workbookViewId="0">
      <selection activeCell="C17" sqref="C17"/>
    </sheetView>
  </sheetViews>
  <sheetFormatPr defaultRowHeight="15"/>
  <cols>
    <col min="1" max="1" width="23.7109375" bestFit="1" customWidth="1"/>
    <col min="2" max="2" width="61.7109375" bestFit="1" customWidth="1"/>
    <col min="3" max="7" width="16.5703125" bestFit="1" customWidth="1"/>
  </cols>
  <sheetData>
    <row r="1" spans="1:7">
      <c r="A1" s="4" t="s">
        <v>29</v>
      </c>
      <c r="B1" s="4" t="s">
        <v>21</v>
      </c>
      <c r="C1" s="4" t="s">
        <v>152</v>
      </c>
      <c r="D1" s="4" t="s">
        <v>153</v>
      </c>
      <c r="E1" s="4" t="s">
        <v>154</v>
      </c>
      <c r="F1" s="4" t="s">
        <v>155</v>
      </c>
      <c r="G1" s="4" t="s">
        <v>156</v>
      </c>
    </row>
    <row r="2" spans="1:7">
      <c r="A2" s="129" t="s">
        <v>2196</v>
      </c>
      <c r="B2" s="129" t="s">
        <v>2367</v>
      </c>
      <c r="C2" s="129">
        <f>IFERROR(VLOOKUP(CONCATENATE(Table43_1[[#This Row],[Kode BARANG Win2]],1),'Form Fix'!$A$6:$F$911,4,0),0)</f>
        <v>3121445</v>
      </c>
      <c r="D2" s="129">
        <f>IFERROR(VLOOKUP(CONCATENATE(Table43_1[[#This Row],[Kode BARANG Win2]],2),'Form Fix'!$A$6:$F$911,4,0),0)</f>
        <v>3055580</v>
      </c>
      <c r="E2" s="129" t="str">
        <f>IFERROR(VLOOKUP(CONCATENATE(Table43_1[[#This Row],[Kode BARANG Win2]],3),'Form Fix'!$A$6:$F$911,4,0),0)</f>
        <v>ID020064</v>
      </c>
      <c r="F2" s="129">
        <f>IFERROR(VLOOKUP(CONCATENATE(Table43_1[[#This Row],[Kode BARANG Win2]],4),'Form Fix'!$A$6:$F$911,4,0),0)</f>
        <v>0</v>
      </c>
      <c r="G2" s="129">
        <f>IFERROR(VLOOKUP(CONCATENATE(Table43_1[[#This Row],[Kode BARANG Win2]],5),'Form Fix'!$A$6:$F$911,4,0),0)</f>
        <v>0</v>
      </c>
    </row>
    <row r="3" spans="1:7">
      <c r="A3" s="129" t="s">
        <v>2098</v>
      </c>
      <c r="B3" s="129" t="s">
        <v>2275</v>
      </c>
      <c r="C3" s="129">
        <f>IFERROR(VLOOKUP(CONCATENATE(Table43_1[[#This Row],[Kode BARANG Win2]],1),'Form Fix'!$A$6:$F$911,4,0),0)</f>
        <v>3171295</v>
      </c>
      <c r="D3" s="129">
        <f>IFERROR(VLOOKUP(CONCATENATE(Table43_1[[#This Row],[Kode BARANG Win2]],2),'Form Fix'!$A$6:$F$911,4,0),0)</f>
        <v>3166934</v>
      </c>
      <c r="E3" s="129">
        <f>IFERROR(VLOOKUP(CONCATENATE(Table43_1[[#This Row],[Kode BARANG Win2]],3),'Form Fix'!$A$6:$F$911,4,0),0)</f>
        <v>3119258</v>
      </c>
      <c r="F3" s="129">
        <f>IFERROR(VLOOKUP(CONCATENATE(Table43_1[[#This Row],[Kode BARANG Win2]],4),'Form Fix'!$A$6:$F$911,4,0),0)</f>
        <v>3331432</v>
      </c>
      <c r="G3" s="129">
        <f>IFERROR(VLOOKUP(CONCATENATE(Table43_1[[#This Row],[Kode BARANG Win2]],5),'Form Fix'!$A$6:$F$911,4,0),0)</f>
        <v>0</v>
      </c>
    </row>
    <row r="4" spans="1:7">
      <c r="A4" s="129" t="s">
        <v>2107</v>
      </c>
      <c r="B4" s="129" t="s">
        <v>2284</v>
      </c>
      <c r="C4" s="129">
        <f>IFERROR(VLOOKUP(CONCATENATE(Table43_1[[#This Row],[Kode BARANG Win2]],1),'Form Fix'!$A$6:$F$911,4,0),0)</f>
        <v>3171286</v>
      </c>
      <c r="D4" s="129">
        <f>IFERROR(VLOOKUP(CONCATENATE(Table43_1[[#This Row],[Kode BARANG Win2]],2),'Form Fix'!$A$6:$F$911,4,0),0)</f>
        <v>3166924</v>
      </c>
      <c r="E4" s="129">
        <f>IFERROR(VLOOKUP(CONCATENATE(Table43_1[[#This Row],[Kode BARANG Win2]],3),'Form Fix'!$A$6:$F$911,4,0),0)</f>
        <v>3060311</v>
      </c>
      <c r="F4" s="129">
        <f>IFERROR(VLOOKUP(CONCATENATE(Table43_1[[#This Row],[Kode BARANG Win2]],4),'Form Fix'!$A$6:$F$911,4,0),0)</f>
        <v>3087451</v>
      </c>
      <c r="G4" s="129" t="str">
        <f>IFERROR(VLOOKUP(CONCATENATE(Table43_1[[#This Row],[Kode BARANG Win2]],5),'Form Fix'!$A$6:$F$911,4,0),0)</f>
        <v>ID8195121M</v>
      </c>
    </row>
    <row r="5" spans="1:7">
      <c r="A5" s="129" t="s">
        <v>2106</v>
      </c>
      <c r="B5" s="129" t="s">
        <v>2283</v>
      </c>
      <c r="C5" s="129">
        <f>IFERROR(VLOOKUP(CONCATENATE(Table43_1[[#This Row],[Kode BARANG Win2]],1),'Form Fix'!$A$6:$F$911,4,0),0)</f>
        <v>3300517</v>
      </c>
      <c r="D5" s="129">
        <f>IFERROR(VLOOKUP(CONCATENATE(Table43_1[[#This Row],[Kode BARANG Win2]],2),'Form Fix'!$A$6:$F$911,4,0),0)</f>
        <v>0</v>
      </c>
      <c r="E5" s="129">
        <f>IFERROR(VLOOKUP(CONCATENATE(Table43_1[[#This Row],[Kode BARANG Win2]],3),'Form Fix'!$A$6:$F$911,4,0),0)</f>
        <v>0</v>
      </c>
      <c r="F5" s="129">
        <f>IFERROR(VLOOKUP(CONCATENATE(Table43_1[[#This Row],[Kode BARANG Win2]],4),'Form Fix'!$A$6:$F$911,4,0),0)</f>
        <v>0</v>
      </c>
      <c r="G5" s="129">
        <f>IFERROR(VLOOKUP(CONCATENATE(Table43_1[[#This Row],[Kode BARANG Win2]],5),'Form Fix'!$A$6:$F$911,4,0),0)</f>
        <v>0</v>
      </c>
    </row>
    <row r="6" spans="1:7">
      <c r="A6" s="129" t="s">
        <v>2097</v>
      </c>
      <c r="B6" s="129" t="s">
        <v>2274</v>
      </c>
      <c r="C6" s="129">
        <f>IFERROR(VLOOKUP(CONCATENATE(Table43_1[[#This Row],[Kode BARANG Win2]],1),'Form Fix'!$A$6:$F$911,4,0),0)</f>
        <v>3170933</v>
      </c>
      <c r="D6" s="129">
        <f>IFERROR(VLOOKUP(CONCATENATE(Table43_1[[#This Row],[Kode BARANG Win2]],2),'Form Fix'!$A$6:$F$911,4,0),0)</f>
        <v>3147626</v>
      </c>
      <c r="E6" s="129">
        <f>IFERROR(VLOOKUP(CONCATENATE(Table43_1[[#This Row],[Kode BARANG Win2]],3),'Form Fix'!$A$6:$F$911,4,0),0)</f>
        <v>0</v>
      </c>
      <c r="F6" s="129">
        <f>IFERROR(VLOOKUP(CONCATENATE(Table43_1[[#This Row],[Kode BARANG Win2]],4),'Form Fix'!$A$6:$F$911,4,0),0)</f>
        <v>0</v>
      </c>
      <c r="G6" s="129">
        <f>IFERROR(VLOOKUP(CONCATENATE(Table43_1[[#This Row],[Kode BARANG Win2]],5),'Form Fix'!$A$6:$F$911,4,0),0)</f>
        <v>0</v>
      </c>
    </row>
    <row r="7" spans="1:7">
      <c r="A7" s="129" t="s">
        <v>2242</v>
      </c>
      <c r="B7" s="129" t="s">
        <v>2413</v>
      </c>
      <c r="C7" s="129">
        <f>IFERROR(VLOOKUP(CONCATENATE(Table43_1[[#This Row],[Kode BARANG Win2]],1),'Form Fix'!$A$6:$F$911,4,0),0)</f>
        <v>3170945</v>
      </c>
      <c r="D7" s="129">
        <f>IFERROR(VLOOKUP(CONCATENATE(Table43_1[[#This Row],[Kode BARANG Win2]],2),'Form Fix'!$A$6:$F$911,4,0),0)</f>
        <v>0</v>
      </c>
      <c r="E7" s="129">
        <f>IFERROR(VLOOKUP(CONCATENATE(Table43_1[[#This Row],[Kode BARANG Win2]],3),'Form Fix'!$A$6:$F$911,4,0),0)</f>
        <v>0</v>
      </c>
      <c r="F7" s="129">
        <f>IFERROR(VLOOKUP(CONCATENATE(Table43_1[[#This Row],[Kode BARANG Win2]],4),'Form Fix'!$A$6:$F$911,4,0),0)</f>
        <v>0</v>
      </c>
      <c r="G7" s="129">
        <f>IFERROR(VLOOKUP(CONCATENATE(Table43_1[[#This Row],[Kode BARANG Win2]],5),'Form Fix'!$A$6:$F$911,4,0),0)</f>
        <v>0</v>
      </c>
    </row>
    <row r="8" spans="1:7">
      <c r="A8" s="129" t="s">
        <v>2096</v>
      </c>
      <c r="B8" s="129" t="s">
        <v>2273</v>
      </c>
      <c r="C8" s="129">
        <f>IFERROR(VLOOKUP(CONCATENATE(Table43_1[[#This Row],[Kode BARANG Win2]],1),'Form Fix'!$A$6:$F$911,4,0),0)</f>
        <v>3166937</v>
      </c>
      <c r="D8" s="129">
        <f>IFERROR(VLOOKUP(CONCATENATE(Table43_1[[#This Row],[Kode BARANG Win2]],2),'Form Fix'!$A$6:$F$911,4,0),0)</f>
        <v>3148248</v>
      </c>
      <c r="E8" s="129">
        <f>IFERROR(VLOOKUP(CONCATENATE(Table43_1[[#This Row],[Kode BARANG Win2]],3),'Form Fix'!$A$6:$F$911,4,0),0)</f>
        <v>0</v>
      </c>
      <c r="F8" s="129">
        <f>IFERROR(VLOOKUP(CONCATENATE(Table43_1[[#This Row],[Kode BARANG Win2]],4),'Form Fix'!$A$6:$F$911,4,0),0)</f>
        <v>0</v>
      </c>
      <c r="G8" s="129">
        <f>IFERROR(VLOOKUP(CONCATENATE(Table43_1[[#This Row],[Kode BARANG Win2]],5),'Form Fix'!$A$6:$F$911,4,0),0)</f>
        <v>0</v>
      </c>
    </row>
    <row r="9" spans="1:7">
      <c r="A9" s="129" t="s">
        <v>2105</v>
      </c>
      <c r="B9" s="129" t="s">
        <v>2282</v>
      </c>
      <c r="C9" s="129">
        <f>IFERROR(VLOOKUP(CONCATENATE(Table43_1[[#This Row],[Kode BARANG Win2]],1),'Form Fix'!$A$6:$F$911,4,0),0)</f>
        <v>3166942</v>
      </c>
      <c r="D9" s="129">
        <f>IFERROR(VLOOKUP(CONCATENATE(Table43_1[[#This Row],[Kode BARANG Win2]],2),'Form Fix'!$A$6:$F$911,4,0),0)</f>
        <v>3060668</v>
      </c>
      <c r="E9" s="129">
        <f>IFERROR(VLOOKUP(CONCATENATE(Table43_1[[#This Row],[Kode BARANG Win2]],3),'Form Fix'!$A$6:$F$911,4,0),0)</f>
        <v>3087594</v>
      </c>
      <c r="F9" s="129" t="str">
        <f>IFERROR(VLOOKUP(CONCATENATE(Table43_1[[#This Row],[Kode BARANG Win2]],4),'Form Fix'!$A$6:$F$911,4,0),0)</f>
        <v>ID8195069M</v>
      </c>
      <c r="G9" s="129">
        <f>IFERROR(VLOOKUP(CONCATENATE(Table43_1[[#This Row],[Kode BARANG Win2]],5),'Form Fix'!$A$6:$F$911,4,0),0)</f>
        <v>3031729</v>
      </c>
    </row>
    <row r="10" spans="1:7">
      <c r="A10" s="129" t="s">
        <v>2095</v>
      </c>
      <c r="B10" s="129" t="s">
        <v>2272</v>
      </c>
      <c r="C10" s="129">
        <f>IFERROR(VLOOKUP(CONCATENATE(Table43_1[[#This Row],[Kode BARANG Win2]],1),'Form Fix'!$A$6:$F$911,4,0),0)</f>
        <v>3166975</v>
      </c>
      <c r="D10" s="129">
        <f>IFERROR(VLOOKUP(CONCATENATE(Table43_1[[#This Row],[Kode BARANG Win2]],2),'Form Fix'!$A$6:$F$911,4,0),0)</f>
        <v>3331433</v>
      </c>
      <c r="E10" s="129">
        <f>IFERROR(VLOOKUP(CONCATENATE(Table43_1[[#This Row],[Kode BARANG Win2]],3),'Form Fix'!$A$6:$F$911,4,0),0)</f>
        <v>3119259</v>
      </c>
      <c r="F10" s="129">
        <f>IFERROR(VLOOKUP(CONCATENATE(Table43_1[[#This Row],[Kode BARANG Win2]],4),'Form Fix'!$A$6:$F$911,4,0),0)</f>
        <v>3238406</v>
      </c>
      <c r="G10" s="129">
        <f>IFERROR(VLOOKUP(CONCATENATE(Table43_1[[#This Row],[Kode BARANG Win2]],5),'Form Fix'!$A$6:$F$911,4,0),0)</f>
        <v>3224742</v>
      </c>
    </row>
    <row r="11" spans="1:7">
      <c r="A11" s="129" t="s">
        <v>2104</v>
      </c>
      <c r="B11" s="129" t="s">
        <v>2281</v>
      </c>
      <c r="C11" s="129">
        <f>IFERROR(VLOOKUP(CONCATENATE(Table43_1[[#This Row],[Kode BARANG Win2]],1),'Form Fix'!$A$6:$F$911,4,0),0)</f>
        <v>3166958</v>
      </c>
      <c r="D11" s="129">
        <f>IFERROR(VLOOKUP(CONCATENATE(Table43_1[[#This Row],[Kode BARANG Win2]],2),'Form Fix'!$A$6:$F$911,4,0),0)</f>
        <v>3083294</v>
      </c>
      <c r="E11" s="129">
        <f>IFERROR(VLOOKUP(CONCATENATE(Table43_1[[#This Row],[Kode BARANG Win2]],3),'Form Fix'!$A$6:$F$911,4,0),0)</f>
        <v>3238701</v>
      </c>
      <c r="F11" s="129">
        <f>IFERROR(VLOOKUP(CONCATENATE(Table43_1[[#This Row],[Kode BARANG Win2]],4),'Form Fix'!$A$6:$F$911,4,0),0)</f>
        <v>3061093</v>
      </c>
      <c r="G11" s="129">
        <f>IFERROR(VLOOKUP(CONCATENATE(Table43_1[[#This Row],[Kode BARANG Win2]],5),'Form Fix'!$A$6:$F$911,4,0),0)</f>
        <v>3224745</v>
      </c>
    </row>
    <row r="12" spans="1:7">
      <c r="A12" s="129" t="s">
        <v>2094</v>
      </c>
      <c r="B12" s="129" t="s">
        <v>2271</v>
      </c>
      <c r="C12" s="129">
        <f>IFERROR(VLOOKUP(CONCATENATE(Table43_1[[#This Row],[Kode BARANG Win2]],1),'Form Fix'!$A$6:$F$911,4,0),0)</f>
        <v>3193502</v>
      </c>
      <c r="D12" s="129">
        <f>IFERROR(VLOOKUP(CONCATENATE(Table43_1[[#This Row],[Kode BARANG Win2]],2),'Form Fix'!$A$6:$F$911,4,0),0)</f>
        <v>0</v>
      </c>
      <c r="E12" s="129">
        <f>IFERROR(VLOOKUP(CONCATENATE(Table43_1[[#This Row],[Kode BARANG Win2]],3),'Form Fix'!$A$6:$F$911,4,0),0)</f>
        <v>0</v>
      </c>
      <c r="F12" s="129">
        <f>IFERROR(VLOOKUP(CONCATENATE(Table43_1[[#This Row],[Kode BARANG Win2]],4),'Form Fix'!$A$6:$F$911,4,0),0)</f>
        <v>0</v>
      </c>
      <c r="G12" s="129">
        <f>IFERROR(VLOOKUP(CONCATENATE(Table43_1[[#This Row],[Kode BARANG Win2]],5),'Form Fix'!$A$6:$F$911,4,0),0)</f>
        <v>0</v>
      </c>
    </row>
    <row r="13" spans="1:7">
      <c r="A13" s="129" t="s">
        <v>2093</v>
      </c>
      <c r="B13" s="129" t="s">
        <v>2270</v>
      </c>
      <c r="C13" s="129">
        <f>IFERROR(VLOOKUP(CONCATENATE(Table43_1[[#This Row],[Kode BARANG Win2]],1),'Form Fix'!$A$6:$F$911,4,0),0)</f>
        <v>3193501</v>
      </c>
      <c r="D13" s="129">
        <f>IFERROR(VLOOKUP(CONCATENATE(Table43_1[[#This Row],[Kode BARANG Win2]],2),'Form Fix'!$A$6:$F$911,4,0),0)</f>
        <v>3337511</v>
      </c>
      <c r="E13" s="129">
        <f>IFERROR(VLOOKUP(CONCATENATE(Table43_1[[#This Row],[Kode BARANG Win2]],3),'Form Fix'!$A$6:$F$911,4,0),0)</f>
        <v>0</v>
      </c>
      <c r="F13" s="129">
        <f>IFERROR(VLOOKUP(CONCATENATE(Table43_1[[#This Row],[Kode BARANG Win2]],4),'Form Fix'!$A$6:$F$911,4,0),0)</f>
        <v>0</v>
      </c>
      <c r="G13" s="129">
        <f>IFERROR(VLOOKUP(CONCATENATE(Table43_1[[#This Row],[Kode BARANG Win2]],5),'Form Fix'!$A$6:$F$911,4,0),0)</f>
        <v>0</v>
      </c>
    </row>
    <row r="14" spans="1:7">
      <c r="A14" s="129" t="s">
        <v>2488</v>
      </c>
      <c r="B14" s="129" t="s">
        <v>2528</v>
      </c>
      <c r="C14" s="129">
        <f>IFERROR(VLOOKUP(CONCATENATE(Table43_1[[#This Row],[Kode BARANG Win2]],1),'Form Fix'!$A$6:$F$911,4,0),0)</f>
        <v>3346278</v>
      </c>
      <c r="D14" s="129">
        <f>IFERROR(VLOOKUP(CONCATENATE(Table43_1[[#This Row],[Kode BARANG Win2]],2),'Form Fix'!$A$6:$F$911,4,0),0)</f>
        <v>3347342</v>
      </c>
      <c r="E14" s="129">
        <f>IFERROR(VLOOKUP(CONCATENATE(Table43_1[[#This Row],[Kode BARANG Win2]],3),'Form Fix'!$A$6:$F$911,4,0),0)</f>
        <v>0</v>
      </c>
      <c r="F14" s="129">
        <f>IFERROR(VLOOKUP(CONCATENATE(Table43_1[[#This Row],[Kode BARANG Win2]],4),'Form Fix'!$A$6:$F$911,4,0),0)</f>
        <v>0</v>
      </c>
      <c r="G14" s="129">
        <f>IFERROR(VLOOKUP(CONCATENATE(Table43_1[[#This Row],[Kode BARANG Win2]],5),'Form Fix'!$A$6:$F$911,4,0),0)</f>
        <v>0</v>
      </c>
    </row>
    <row r="15" spans="1:7">
      <c r="A15" s="129" t="s">
        <v>2124</v>
      </c>
      <c r="B15" s="129" t="s">
        <v>2297</v>
      </c>
      <c r="C15" s="129">
        <f>IFERROR(VLOOKUP(CONCATENATE(Table43_1[[#This Row],[Kode BARANG Win2]],1),'Form Fix'!$A$6:$F$911,4,0),0)</f>
        <v>3205578</v>
      </c>
      <c r="D15" s="129">
        <f>IFERROR(VLOOKUP(CONCATENATE(Table43_1[[#This Row],[Kode BARANG Win2]],2),'Form Fix'!$A$6:$F$911,4,0),0)</f>
        <v>3171290</v>
      </c>
      <c r="E15" s="129">
        <f>IFERROR(VLOOKUP(CONCATENATE(Table43_1[[#This Row],[Kode BARANG Win2]],3),'Form Fix'!$A$6:$F$911,4,0),0)</f>
        <v>3166920</v>
      </c>
      <c r="F15" s="129">
        <f>IFERROR(VLOOKUP(CONCATENATE(Table43_1[[#This Row],[Kode BARANG Win2]],4),'Form Fix'!$A$6:$F$911,4,0),0)</f>
        <v>3060315</v>
      </c>
      <c r="G15" s="129">
        <f>IFERROR(VLOOKUP(CONCATENATE(Table43_1[[#This Row],[Kode BARANG Win2]],5),'Form Fix'!$A$6:$F$911,4,0),0)</f>
        <v>3087442</v>
      </c>
    </row>
    <row r="16" spans="1:7">
      <c r="A16" s="129" t="s">
        <v>2157</v>
      </c>
      <c r="B16" s="129" t="s">
        <v>2330</v>
      </c>
      <c r="C16" s="129">
        <f>IFERROR(VLOOKUP(CONCATENATE(Table43_1[[#This Row],[Kode BARANG Win2]],1),'Form Fix'!$A$6:$F$911,4,0),0)</f>
        <v>0</v>
      </c>
      <c r="D16" s="129">
        <f>IFERROR(VLOOKUP(CONCATENATE(Table43_1[[#This Row],[Kode BARANG Win2]],2),'Form Fix'!$A$6:$F$911,4,0),0)</f>
        <v>0</v>
      </c>
      <c r="E16" s="129">
        <f>IFERROR(VLOOKUP(CONCATENATE(Table43_1[[#This Row],[Kode BARANG Win2]],3),'Form Fix'!$A$6:$F$911,4,0),0)</f>
        <v>0</v>
      </c>
      <c r="F16" s="129">
        <f>IFERROR(VLOOKUP(CONCATENATE(Table43_1[[#This Row],[Kode BARANG Win2]],4),'Form Fix'!$A$6:$F$911,4,0),0)</f>
        <v>0</v>
      </c>
      <c r="G16" s="129">
        <f>IFERROR(VLOOKUP(CONCATENATE(Table43_1[[#This Row],[Kode BARANG Win2]],5),'Form Fix'!$A$6:$F$911,4,0),0)</f>
        <v>0</v>
      </c>
    </row>
    <row r="17" spans="1:7">
      <c r="A17" s="129" t="s">
        <v>2495</v>
      </c>
      <c r="B17" s="129" t="s">
        <v>2529</v>
      </c>
      <c r="C17" s="129">
        <f>IFERROR(VLOOKUP(CONCATENATE(Table43_1[[#This Row],[Kode BARANG Win2]],1),'Form Fix'!$A$6:$F$911,4,0),0)</f>
        <v>0</v>
      </c>
      <c r="D17" s="129">
        <f>IFERROR(VLOOKUP(CONCATENATE(Table43_1[[#This Row],[Kode BARANG Win2]],2),'Form Fix'!$A$6:$F$911,4,0),0)</f>
        <v>0</v>
      </c>
      <c r="E17" s="129">
        <f>IFERROR(VLOOKUP(CONCATENATE(Table43_1[[#This Row],[Kode BARANG Win2]],3),'Form Fix'!$A$6:$F$911,4,0),0)</f>
        <v>0</v>
      </c>
      <c r="F17" s="129">
        <f>IFERROR(VLOOKUP(CONCATENATE(Table43_1[[#This Row],[Kode BARANG Win2]],4),'Form Fix'!$A$6:$F$911,4,0),0)</f>
        <v>0</v>
      </c>
      <c r="G17" s="129">
        <f>IFERROR(VLOOKUP(CONCATENATE(Table43_1[[#This Row],[Kode BARANG Win2]],5),'Form Fix'!$A$6:$F$911,4,0),0)</f>
        <v>0</v>
      </c>
    </row>
    <row r="18" spans="1:7">
      <c r="A18" s="129" t="s">
        <v>2121</v>
      </c>
      <c r="B18" s="129" t="s">
        <v>2530</v>
      </c>
      <c r="C18" s="129">
        <f>IFERROR(VLOOKUP(CONCATENATE(Table43_1[[#This Row],[Kode BARANG Win2]],1),'Form Fix'!$A$6:$F$911,4,0),0)</f>
        <v>0</v>
      </c>
      <c r="D18" s="129">
        <f>IFERROR(VLOOKUP(CONCATENATE(Table43_1[[#This Row],[Kode BARANG Win2]],2),'Form Fix'!$A$6:$F$911,4,0),0)</f>
        <v>0</v>
      </c>
      <c r="E18" s="129">
        <f>IFERROR(VLOOKUP(CONCATENATE(Table43_1[[#This Row],[Kode BARANG Win2]],3),'Form Fix'!$A$6:$F$911,4,0),0)</f>
        <v>0</v>
      </c>
      <c r="F18" s="129">
        <f>IFERROR(VLOOKUP(CONCATENATE(Table43_1[[#This Row],[Kode BARANG Win2]],4),'Form Fix'!$A$6:$F$911,4,0),0)</f>
        <v>0</v>
      </c>
      <c r="G18" s="129">
        <f>IFERROR(VLOOKUP(CONCATENATE(Table43_1[[#This Row],[Kode BARANG Win2]],5),'Form Fix'!$A$6:$F$911,4,0),0)</f>
        <v>0</v>
      </c>
    </row>
    <row r="19" spans="1:7">
      <c r="A19" s="129" t="s">
        <v>2123</v>
      </c>
      <c r="B19" s="129" t="s">
        <v>2296</v>
      </c>
      <c r="C19" s="129">
        <f>IFERROR(VLOOKUP(CONCATENATE(Table43_1[[#This Row],[Kode BARANG Win2]],1),'Form Fix'!$A$6:$F$911,4,0),0)</f>
        <v>0</v>
      </c>
      <c r="D19" s="129">
        <f>IFERROR(VLOOKUP(CONCATENATE(Table43_1[[#This Row],[Kode BARANG Win2]],2),'Form Fix'!$A$6:$F$911,4,0),0)</f>
        <v>0</v>
      </c>
      <c r="E19" s="129">
        <f>IFERROR(VLOOKUP(CONCATENATE(Table43_1[[#This Row],[Kode BARANG Win2]],3),'Form Fix'!$A$6:$F$911,4,0),0)</f>
        <v>0</v>
      </c>
      <c r="F19" s="129">
        <f>IFERROR(VLOOKUP(CONCATENATE(Table43_1[[#This Row],[Kode BARANG Win2]],4),'Form Fix'!$A$6:$F$911,4,0),0)</f>
        <v>0</v>
      </c>
      <c r="G19" s="129">
        <f>IFERROR(VLOOKUP(CONCATENATE(Table43_1[[#This Row],[Kode BARANG Win2]],5),'Form Fix'!$A$6:$F$911,4,0),0)</f>
        <v>0</v>
      </c>
    </row>
    <row r="20" spans="1:7">
      <c r="A20" s="129" t="s">
        <v>2120</v>
      </c>
      <c r="B20" s="129" t="s">
        <v>2531</v>
      </c>
      <c r="C20" s="129">
        <f>IFERROR(VLOOKUP(CONCATENATE(Table43_1[[#This Row],[Kode BARANG Win2]],1),'Form Fix'!$A$6:$F$911,4,0),0)</f>
        <v>0</v>
      </c>
      <c r="D20" s="129">
        <f>IFERROR(VLOOKUP(CONCATENATE(Table43_1[[#This Row],[Kode BARANG Win2]],2),'Form Fix'!$A$6:$F$911,4,0),0)</f>
        <v>0</v>
      </c>
      <c r="E20" s="129">
        <f>IFERROR(VLOOKUP(CONCATENATE(Table43_1[[#This Row],[Kode BARANG Win2]],3),'Form Fix'!$A$6:$F$911,4,0),0)</f>
        <v>0</v>
      </c>
      <c r="F20" s="129">
        <f>IFERROR(VLOOKUP(CONCATENATE(Table43_1[[#This Row],[Kode BARANG Win2]],4),'Form Fix'!$A$6:$F$911,4,0),0)</f>
        <v>0</v>
      </c>
      <c r="G20" s="129">
        <f>IFERROR(VLOOKUP(CONCATENATE(Table43_1[[#This Row],[Kode BARANG Win2]],5),'Form Fix'!$A$6:$F$911,4,0),0)</f>
        <v>0</v>
      </c>
    </row>
    <row r="21" spans="1:7">
      <c r="A21" s="129" t="s">
        <v>2496</v>
      </c>
      <c r="B21" s="129" t="s">
        <v>2532</v>
      </c>
      <c r="C21" s="129">
        <f>IFERROR(VLOOKUP(CONCATENATE(Table43_1[[#This Row],[Kode BARANG Win2]],1),'Form Fix'!$A$6:$F$911,4,0),0)</f>
        <v>0</v>
      </c>
      <c r="D21" s="129">
        <f>IFERROR(VLOOKUP(CONCATENATE(Table43_1[[#This Row],[Kode BARANG Win2]],2),'Form Fix'!$A$6:$F$911,4,0),0)</f>
        <v>0</v>
      </c>
      <c r="E21" s="129">
        <f>IFERROR(VLOOKUP(CONCATENATE(Table43_1[[#This Row],[Kode BARANG Win2]],3),'Form Fix'!$A$6:$F$911,4,0),0)</f>
        <v>0</v>
      </c>
      <c r="F21" s="129">
        <f>IFERROR(VLOOKUP(CONCATENATE(Table43_1[[#This Row],[Kode BARANG Win2]],4),'Form Fix'!$A$6:$F$911,4,0),0)</f>
        <v>0</v>
      </c>
      <c r="G21" s="129">
        <f>IFERROR(VLOOKUP(CONCATENATE(Table43_1[[#This Row],[Kode BARANG Win2]],5),'Form Fix'!$A$6:$F$911,4,0),0)</f>
        <v>0</v>
      </c>
    </row>
    <row r="22" spans="1:7">
      <c r="A22" s="129" t="s">
        <v>2156</v>
      </c>
      <c r="B22" s="129" t="s">
        <v>2329</v>
      </c>
      <c r="C22" s="129">
        <f>IFERROR(VLOOKUP(CONCATENATE(Table43_1[[#This Row],[Kode BARANG Win2]],1),'Form Fix'!$A$6:$F$911,4,0),0)</f>
        <v>0</v>
      </c>
      <c r="D22" s="129">
        <f>IFERROR(VLOOKUP(CONCATENATE(Table43_1[[#This Row],[Kode BARANG Win2]],2),'Form Fix'!$A$6:$F$911,4,0),0)</f>
        <v>0</v>
      </c>
      <c r="E22" s="129">
        <f>IFERROR(VLOOKUP(CONCATENATE(Table43_1[[#This Row],[Kode BARANG Win2]],3),'Form Fix'!$A$6:$F$911,4,0),0)</f>
        <v>0</v>
      </c>
      <c r="F22" s="129">
        <f>IFERROR(VLOOKUP(CONCATENATE(Table43_1[[#This Row],[Kode BARANG Win2]],4),'Form Fix'!$A$6:$F$911,4,0),0)</f>
        <v>0</v>
      </c>
      <c r="G22" s="129">
        <f>IFERROR(VLOOKUP(CONCATENATE(Table43_1[[#This Row],[Kode BARANG Win2]],5),'Form Fix'!$A$6:$F$911,4,0),0)</f>
        <v>0</v>
      </c>
    </row>
    <row r="23" spans="1:7">
      <c r="A23" s="129" t="s">
        <v>2498</v>
      </c>
      <c r="B23" s="129" t="s">
        <v>2533</v>
      </c>
      <c r="C23" s="129">
        <f>IFERROR(VLOOKUP(CONCATENATE(Table43_1[[#This Row],[Kode BARANG Win2]],1),'Form Fix'!$A$6:$F$911,4,0),0)</f>
        <v>0</v>
      </c>
      <c r="D23" s="129">
        <f>IFERROR(VLOOKUP(CONCATENATE(Table43_1[[#This Row],[Kode BARANG Win2]],2),'Form Fix'!$A$6:$F$911,4,0),0)</f>
        <v>0</v>
      </c>
      <c r="E23" s="129">
        <f>IFERROR(VLOOKUP(CONCATENATE(Table43_1[[#This Row],[Kode BARANG Win2]],3),'Form Fix'!$A$6:$F$911,4,0),0)</f>
        <v>0</v>
      </c>
      <c r="F23" s="129">
        <f>IFERROR(VLOOKUP(CONCATENATE(Table43_1[[#This Row],[Kode BARANG Win2]],4),'Form Fix'!$A$6:$F$911,4,0),0)</f>
        <v>0</v>
      </c>
      <c r="G23" s="129">
        <f>IFERROR(VLOOKUP(CONCATENATE(Table43_1[[#This Row],[Kode BARANG Win2]],5),'Form Fix'!$A$6:$F$911,4,0),0)</f>
        <v>0</v>
      </c>
    </row>
    <row r="24" spans="1:7">
      <c r="A24" s="129" t="s">
        <v>2122</v>
      </c>
      <c r="B24" s="129" t="s">
        <v>2295</v>
      </c>
      <c r="C24" s="129">
        <f>IFERROR(VLOOKUP(CONCATENATE(Table43_1[[#This Row],[Kode BARANG Win2]],1),'Form Fix'!$A$6:$F$911,4,0),0)</f>
        <v>0</v>
      </c>
      <c r="D24" s="129">
        <f>IFERROR(VLOOKUP(CONCATENATE(Table43_1[[#This Row],[Kode BARANG Win2]],2),'Form Fix'!$A$6:$F$911,4,0),0)</f>
        <v>0</v>
      </c>
      <c r="E24" s="129">
        <f>IFERROR(VLOOKUP(CONCATENATE(Table43_1[[#This Row],[Kode BARANG Win2]],3),'Form Fix'!$A$6:$F$911,4,0),0)</f>
        <v>0</v>
      </c>
      <c r="F24" s="129">
        <f>IFERROR(VLOOKUP(CONCATENATE(Table43_1[[#This Row],[Kode BARANG Win2]],4),'Form Fix'!$A$6:$F$911,4,0),0)</f>
        <v>0</v>
      </c>
      <c r="G24" s="129">
        <f>IFERROR(VLOOKUP(CONCATENATE(Table43_1[[#This Row],[Kode BARANG Win2]],5),'Form Fix'!$A$6:$F$911,4,0),0)</f>
        <v>0</v>
      </c>
    </row>
    <row r="25" spans="1:7">
      <c r="A25" s="129" t="s">
        <v>2119</v>
      </c>
      <c r="B25" s="129" t="s">
        <v>2534</v>
      </c>
      <c r="C25" s="129">
        <f>IFERROR(VLOOKUP(CONCATENATE(Table43_1[[#This Row],[Kode BARANG Win2]],1),'Form Fix'!$A$6:$F$911,4,0),0)</f>
        <v>0</v>
      </c>
      <c r="D25" s="129">
        <f>IFERROR(VLOOKUP(CONCATENATE(Table43_1[[#This Row],[Kode BARANG Win2]],2),'Form Fix'!$A$6:$F$911,4,0),0)</f>
        <v>0</v>
      </c>
      <c r="E25" s="129">
        <f>IFERROR(VLOOKUP(CONCATENATE(Table43_1[[#This Row],[Kode BARANG Win2]],3),'Form Fix'!$A$6:$F$911,4,0),0)</f>
        <v>0</v>
      </c>
      <c r="F25" s="129">
        <f>IFERROR(VLOOKUP(CONCATENATE(Table43_1[[#This Row],[Kode BARANG Win2]],4),'Form Fix'!$A$6:$F$911,4,0),0)</f>
        <v>0</v>
      </c>
      <c r="G25" s="129">
        <f>IFERROR(VLOOKUP(CONCATENATE(Table43_1[[#This Row],[Kode BARANG Win2]],5),'Form Fix'!$A$6:$F$911,4,0),0)</f>
        <v>0</v>
      </c>
    </row>
    <row r="26" spans="1:7">
      <c r="A26" s="129" t="s">
        <v>2497</v>
      </c>
      <c r="B26" s="129" t="s">
        <v>2535</v>
      </c>
      <c r="C26" s="129">
        <f>IFERROR(VLOOKUP(CONCATENATE(Table43_1[[#This Row],[Kode BARANG Win2]],1),'Form Fix'!$A$6:$F$911,4,0),0)</f>
        <v>0</v>
      </c>
      <c r="D26" s="129">
        <f>IFERROR(VLOOKUP(CONCATENATE(Table43_1[[#This Row],[Kode BARANG Win2]],2),'Form Fix'!$A$6:$F$911,4,0),0)</f>
        <v>0</v>
      </c>
      <c r="E26" s="129">
        <f>IFERROR(VLOOKUP(CONCATENATE(Table43_1[[#This Row],[Kode BARANG Win2]],3),'Form Fix'!$A$6:$F$911,4,0),0)</f>
        <v>0</v>
      </c>
      <c r="F26" s="129">
        <f>IFERROR(VLOOKUP(CONCATENATE(Table43_1[[#This Row],[Kode BARANG Win2]],4),'Form Fix'!$A$6:$F$911,4,0),0)</f>
        <v>0</v>
      </c>
      <c r="G26" s="129">
        <f>IFERROR(VLOOKUP(CONCATENATE(Table43_1[[#This Row],[Kode BARANG Win2]],5),'Form Fix'!$A$6:$F$911,4,0),0)</f>
        <v>0</v>
      </c>
    </row>
    <row r="27" spans="1:7">
      <c r="A27" s="129" t="s">
        <v>2244</v>
      </c>
      <c r="B27" s="129" t="s">
        <v>2415</v>
      </c>
      <c r="C27" s="129">
        <f>IFERROR(VLOOKUP(CONCATENATE(Table43_1[[#This Row],[Kode BARANG Win2]],1),'Form Fix'!$A$6:$F$911,4,0),0)</f>
        <v>0</v>
      </c>
      <c r="D27" s="129">
        <f>IFERROR(VLOOKUP(CONCATENATE(Table43_1[[#This Row],[Kode BARANG Win2]],2),'Form Fix'!$A$6:$F$911,4,0),0)</f>
        <v>0</v>
      </c>
      <c r="E27" s="129">
        <f>IFERROR(VLOOKUP(CONCATENATE(Table43_1[[#This Row],[Kode BARANG Win2]],3),'Form Fix'!$A$6:$F$911,4,0),0)</f>
        <v>0</v>
      </c>
      <c r="F27" s="129">
        <f>IFERROR(VLOOKUP(CONCATENATE(Table43_1[[#This Row],[Kode BARANG Win2]],4),'Form Fix'!$A$6:$F$911,4,0),0)</f>
        <v>0</v>
      </c>
      <c r="G27" s="129">
        <f>IFERROR(VLOOKUP(CONCATENATE(Table43_1[[#This Row],[Kode BARANG Win2]],5),'Form Fix'!$A$6:$F$911,4,0),0)</f>
        <v>0</v>
      </c>
    </row>
    <row r="28" spans="1:7">
      <c r="A28" s="129" t="s">
        <v>2118</v>
      </c>
      <c r="B28" s="129" t="s">
        <v>2536</v>
      </c>
      <c r="C28" s="129">
        <f>IFERROR(VLOOKUP(CONCATENATE(Table43_1[[#This Row],[Kode BARANG Win2]],1),'Form Fix'!$A$6:$F$911,4,0),0)</f>
        <v>0</v>
      </c>
      <c r="D28" s="129">
        <f>IFERROR(VLOOKUP(CONCATENATE(Table43_1[[#This Row],[Kode BARANG Win2]],2),'Form Fix'!$A$6:$F$911,4,0),0)</f>
        <v>0</v>
      </c>
      <c r="E28" s="129">
        <f>IFERROR(VLOOKUP(CONCATENATE(Table43_1[[#This Row],[Kode BARANG Win2]],3),'Form Fix'!$A$6:$F$911,4,0),0)</f>
        <v>0</v>
      </c>
      <c r="F28" s="129">
        <f>IFERROR(VLOOKUP(CONCATENATE(Table43_1[[#This Row],[Kode BARANG Win2]],4),'Form Fix'!$A$6:$F$911,4,0),0)</f>
        <v>0</v>
      </c>
      <c r="G28" s="129">
        <f>IFERROR(VLOOKUP(CONCATENATE(Table43_1[[#This Row],[Kode BARANG Win2]],5),'Form Fix'!$A$6:$F$911,4,0),0)</f>
        <v>0</v>
      </c>
    </row>
    <row r="29" spans="1:7">
      <c r="A29" s="129" t="s">
        <v>2243</v>
      </c>
      <c r="B29" s="129" t="s">
        <v>2414</v>
      </c>
      <c r="C29" s="129">
        <f>IFERROR(VLOOKUP(CONCATENATE(Table43_1[[#This Row],[Kode BARANG Win2]],1),'Form Fix'!$A$6:$F$911,4,0),0)</f>
        <v>0</v>
      </c>
      <c r="D29" s="129">
        <f>IFERROR(VLOOKUP(CONCATENATE(Table43_1[[#This Row],[Kode BARANG Win2]],2),'Form Fix'!$A$6:$F$911,4,0),0)</f>
        <v>0</v>
      </c>
      <c r="E29" s="129">
        <f>IFERROR(VLOOKUP(CONCATENATE(Table43_1[[#This Row],[Kode BARANG Win2]],3),'Form Fix'!$A$6:$F$911,4,0),0)</f>
        <v>0</v>
      </c>
      <c r="F29" s="129">
        <f>IFERROR(VLOOKUP(CONCATENATE(Table43_1[[#This Row],[Kode BARANG Win2]],4),'Form Fix'!$A$6:$F$911,4,0),0)</f>
        <v>0</v>
      </c>
      <c r="G29" s="129">
        <f>IFERROR(VLOOKUP(CONCATENATE(Table43_1[[#This Row],[Kode BARANG Win2]],5),'Form Fix'!$A$6:$F$911,4,0),0)</f>
        <v>0</v>
      </c>
    </row>
    <row r="30" spans="1:7">
      <c r="A30" s="129" t="s">
        <v>2155</v>
      </c>
      <c r="B30" s="129" t="s">
        <v>2328</v>
      </c>
      <c r="C30" s="129">
        <f>IFERROR(VLOOKUP(CONCATENATE(Table43_1[[#This Row],[Kode BARANG Win2]],1),'Form Fix'!$A$6:$F$911,4,0),0)</f>
        <v>0</v>
      </c>
      <c r="D30" s="129">
        <f>IFERROR(VLOOKUP(CONCATENATE(Table43_1[[#This Row],[Kode BARANG Win2]],2),'Form Fix'!$A$6:$F$911,4,0),0)</f>
        <v>0</v>
      </c>
      <c r="E30" s="129">
        <f>IFERROR(VLOOKUP(CONCATENATE(Table43_1[[#This Row],[Kode BARANG Win2]],3),'Form Fix'!$A$6:$F$911,4,0),0)</f>
        <v>0</v>
      </c>
      <c r="F30" s="129">
        <f>IFERROR(VLOOKUP(CONCATENATE(Table43_1[[#This Row],[Kode BARANG Win2]],4),'Form Fix'!$A$6:$F$911,4,0),0)</f>
        <v>0</v>
      </c>
      <c r="G30" s="129">
        <f>IFERROR(VLOOKUP(CONCATENATE(Table43_1[[#This Row],[Kode BARANG Win2]],5),'Form Fix'!$A$6:$F$911,4,0),0)</f>
        <v>0</v>
      </c>
    </row>
    <row r="31" spans="1:7">
      <c r="A31" s="129" t="s">
        <v>2499</v>
      </c>
      <c r="B31" s="129" t="s">
        <v>2537</v>
      </c>
      <c r="C31" s="129">
        <f>IFERROR(VLOOKUP(CONCATENATE(Table43_1[[#This Row],[Kode BARANG Win2]],1),'Form Fix'!$A$6:$F$911,4,0),0)</f>
        <v>0</v>
      </c>
      <c r="D31" s="129">
        <f>IFERROR(VLOOKUP(CONCATENATE(Table43_1[[#This Row],[Kode BARANG Win2]],2),'Form Fix'!$A$6:$F$911,4,0),0)</f>
        <v>0</v>
      </c>
      <c r="E31" s="129">
        <f>IFERROR(VLOOKUP(CONCATENATE(Table43_1[[#This Row],[Kode BARANG Win2]],3),'Form Fix'!$A$6:$F$911,4,0),0)</f>
        <v>0</v>
      </c>
      <c r="F31" s="129">
        <f>IFERROR(VLOOKUP(CONCATENATE(Table43_1[[#This Row],[Kode BARANG Win2]],4),'Form Fix'!$A$6:$F$911,4,0),0)</f>
        <v>0</v>
      </c>
      <c r="G31" s="129">
        <f>IFERROR(VLOOKUP(CONCATENATE(Table43_1[[#This Row],[Kode BARANG Win2]],5),'Form Fix'!$A$6:$F$911,4,0),0)</f>
        <v>0</v>
      </c>
    </row>
    <row r="32" spans="1:7">
      <c r="A32" s="129" t="s">
        <v>2500</v>
      </c>
      <c r="B32" s="129" t="s">
        <v>2537</v>
      </c>
      <c r="C32" s="129">
        <f>IFERROR(VLOOKUP(CONCATENATE(Table43_1[[#This Row],[Kode BARANG Win2]],1),'Form Fix'!$A$6:$F$911,4,0),0)</f>
        <v>0</v>
      </c>
      <c r="D32" s="129">
        <f>IFERROR(VLOOKUP(CONCATENATE(Table43_1[[#This Row],[Kode BARANG Win2]],2),'Form Fix'!$A$6:$F$911,4,0),0)</f>
        <v>0</v>
      </c>
      <c r="E32" s="129">
        <f>IFERROR(VLOOKUP(CONCATENATE(Table43_1[[#This Row],[Kode BARANG Win2]],3),'Form Fix'!$A$6:$F$911,4,0),0)</f>
        <v>0</v>
      </c>
      <c r="F32" s="129">
        <f>IFERROR(VLOOKUP(CONCATENATE(Table43_1[[#This Row],[Kode BARANG Win2]],4),'Form Fix'!$A$6:$F$911,4,0),0)</f>
        <v>0</v>
      </c>
      <c r="G32" s="129">
        <f>IFERROR(VLOOKUP(CONCATENATE(Table43_1[[#This Row],[Kode BARANG Win2]],5),'Form Fix'!$A$6:$F$911,4,0),0)</f>
        <v>0</v>
      </c>
    </row>
    <row r="33" spans="1:7">
      <c r="A33" s="129" t="s">
        <v>2116</v>
      </c>
      <c r="B33" s="129" t="s">
        <v>2293</v>
      </c>
      <c r="C33" s="129">
        <f>IFERROR(VLOOKUP(CONCATENATE(Table43_1[[#This Row],[Kode BARANG Win2]],1),'Form Fix'!$A$6:$F$911,4,0),0)</f>
        <v>0</v>
      </c>
      <c r="D33" s="129">
        <f>IFERROR(VLOOKUP(CONCATENATE(Table43_1[[#This Row],[Kode BARANG Win2]],2),'Form Fix'!$A$6:$F$911,4,0),0)</f>
        <v>0</v>
      </c>
      <c r="E33" s="129">
        <f>IFERROR(VLOOKUP(CONCATENATE(Table43_1[[#This Row],[Kode BARANG Win2]],3),'Form Fix'!$A$6:$F$911,4,0),0)</f>
        <v>0</v>
      </c>
      <c r="F33" s="129">
        <f>IFERROR(VLOOKUP(CONCATENATE(Table43_1[[#This Row],[Kode BARANG Win2]],4),'Form Fix'!$A$6:$F$911,4,0),0)</f>
        <v>0</v>
      </c>
      <c r="G33" s="129">
        <f>IFERROR(VLOOKUP(CONCATENATE(Table43_1[[#This Row],[Kode BARANG Win2]],5),'Form Fix'!$A$6:$F$911,4,0),0)</f>
        <v>0</v>
      </c>
    </row>
    <row r="34" spans="1:7">
      <c r="A34" s="129" t="s">
        <v>2501</v>
      </c>
      <c r="B34" s="129" t="s">
        <v>2538</v>
      </c>
      <c r="C34" s="129">
        <f>IFERROR(VLOOKUP(CONCATENATE(Table43_1[[#This Row],[Kode BARANG Win2]],1),'Form Fix'!$A$6:$F$911,4,0),0)</f>
        <v>0</v>
      </c>
      <c r="D34" s="129">
        <f>IFERROR(VLOOKUP(CONCATENATE(Table43_1[[#This Row],[Kode BARANG Win2]],2),'Form Fix'!$A$6:$F$911,4,0),0)</f>
        <v>0</v>
      </c>
      <c r="E34" s="129">
        <f>IFERROR(VLOOKUP(CONCATENATE(Table43_1[[#This Row],[Kode BARANG Win2]],3),'Form Fix'!$A$6:$F$911,4,0),0)</f>
        <v>0</v>
      </c>
      <c r="F34" s="129">
        <f>IFERROR(VLOOKUP(CONCATENATE(Table43_1[[#This Row],[Kode BARANG Win2]],4),'Form Fix'!$A$6:$F$911,4,0),0)</f>
        <v>0</v>
      </c>
      <c r="G34" s="129">
        <f>IFERROR(VLOOKUP(CONCATENATE(Table43_1[[#This Row],[Kode BARANG Win2]],5),'Form Fix'!$A$6:$F$911,4,0),0)</f>
        <v>0</v>
      </c>
    </row>
    <row r="35" spans="1:7">
      <c r="A35" s="129" t="s">
        <v>2115</v>
      </c>
      <c r="B35" s="129" t="s">
        <v>2292</v>
      </c>
      <c r="C35" s="129">
        <f>IFERROR(VLOOKUP(CONCATENATE(Table43_1[[#This Row],[Kode BARANG Win2]],1),'Form Fix'!$A$6:$F$911,4,0),0)</f>
        <v>0</v>
      </c>
      <c r="D35" s="129">
        <f>IFERROR(VLOOKUP(CONCATENATE(Table43_1[[#This Row],[Kode BARANG Win2]],2),'Form Fix'!$A$6:$F$911,4,0),0)</f>
        <v>0</v>
      </c>
      <c r="E35" s="129">
        <f>IFERROR(VLOOKUP(CONCATENATE(Table43_1[[#This Row],[Kode BARANG Win2]],3),'Form Fix'!$A$6:$F$911,4,0),0)</f>
        <v>0</v>
      </c>
      <c r="F35" s="129">
        <f>IFERROR(VLOOKUP(CONCATENATE(Table43_1[[#This Row],[Kode BARANG Win2]],4),'Form Fix'!$A$6:$F$911,4,0),0)</f>
        <v>0</v>
      </c>
      <c r="G35" s="129">
        <f>IFERROR(VLOOKUP(CONCATENATE(Table43_1[[#This Row],[Kode BARANG Win2]],5),'Form Fix'!$A$6:$F$911,4,0),0)</f>
        <v>0</v>
      </c>
    </row>
    <row r="36" spans="1:7">
      <c r="A36" s="129" t="s">
        <v>2114</v>
      </c>
      <c r="B36" s="129" t="s">
        <v>2291</v>
      </c>
      <c r="C36" s="129">
        <f>IFERROR(VLOOKUP(CONCATENATE(Table43_1[[#This Row],[Kode BARANG Win2]],1),'Form Fix'!$A$6:$F$911,4,0),0)</f>
        <v>0</v>
      </c>
      <c r="D36" s="129">
        <f>IFERROR(VLOOKUP(CONCATENATE(Table43_1[[#This Row],[Kode BARANG Win2]],2),'Form Fix'!$A$6:$F$911,4,0),0)</f>
        <v>0</v>
      </c>
      <c r="E36" s="129">
        <f>IFERROR(VLOOKUP(CONCATENATE(Table43_1[[#This Row],[Kode BARANG Win2]],3),'Form Fix'!$A$6:$F$911,4,0),0)</f>
        <v>0</v>
      </c>
      <c r="F36" s="129">
        <f>IFERROR(VLOOKUP(CONCATENATE(Table43_1[[#This Row],[Kode BARANG Win2]],4),'Form Fix'!$A$6:$F$911,4,0),0)</f>
        <v>0</v>
      </c>
      <c r="G36" s="129">
        <f>IFERROR(VLOOKUP(CONCATENATE(Table43_1[[#This Row],[Kode BARANG Win2]],5),'Form Fix'!$A$6:$F$911,4,0),0)</f>
        <v>0</v>
      </c>
    </row>
    <row r="37" spans="1:7">
      <c r="A37" s="129" t="s">
        <v>2113</v>
      </c>
      <c r="B37" s="129" t="s">
        <v>2290</v>
      </c>
      <c r="C37" s="129">
        <f>IFERROR(VLOOKUP(CONCATENATE(Table43_1[[#This Row],[Kode BARANG Win2]],1),'Form Fix'!$A$6:$F$911,4,0),0)</f>
        <v>0</v>
      </c>
      <c r="D37" s="129">
        <f>IFERROR(VLOOKUP(CONCATENATE(Table43_1[[#This Row],[Kode BARANG Win2]],2),'Form Fix'!$A$6:$F$911,4,0),0)</f>
        <v>0</v>
      </c>
      <c r="E37" s="129">
        <f>IFERROR(VLOOKUP(CONCATENATE(Table43_1[[#This Row],[Kode BARANG Win2]],3),'Form Fix'!$A$6:$F$911,4,0),0)</f>
        <v>0</v>
      </c>
      <c r="F37" s="129">
        <f>IFERROR(VLOOKUP(CONCATENATE(Table43_1[[#This Row],[Kode BARANG Win2]],4),'Form Fix'!$A$6:$F$911,4,0),0)</f>
        <v>0</v>
      </c>
      <c r="G37" s="129">
        <f>IFERROR(VLOOKUP(CONCATENATE(Table43_1[[#This Row],[Kode BARANG Win2]],5),'Form Fix'!$A$6:$F$911,4,0),0)</f>
        <v>0</v>
      </c>
    </row>
    <row r="38" spans="1:7">
      <c r="A38" s="129" t="s">
        <v>2502</v>
      </c>
      <c r="B38" s="129" t="s">
        <v>2539</v>
      </c>
      <c r="C38" s="129">
        <f>IFERROR(VLOOKUP(CONCATENATE(Table43_1[[#This Row],[Kode BARANG Win2]],1),'Form Fix'!$A$6:$F$911,4,0),0)</f>
        <v>0</v>
      </c>
      <c r="D38" s="129">
        <f>IFERROR(VLOOKUP(CONCATENATE(Table43_1[[#This Row],[Kode BARANG Win2]],2),'Form Fix'!$A$6:$F$911,4,0),0)</f>
        <v>0</v>
      </c>
      <c r="E38" s="129">
        <f>IFERROR(VLOOKUP(CONCATENATE(Table43_1[[#This Row],[Kode BARANG Win2]],3),'Form Fix'!$A$6:$F$911,4,0),0)</f>
        <v>0</v>
      </c>
      <c r="F38" s="129">
        <f>IFERROR(VLOOKUP(CONCATENATE(Table43_1[[#This Row],[Kode BARANG Win2]],4),'Form Fix'!$A$6:$F$911,4,0),0)</f>
        <v>0</v>
      </c>
      <c r="G38" s="129">
        <f>IFERROR(VLOOKUP(CONCATENATE(Table43_1[[#This Row],[Kode BARANG Win2]],5),'Form Fix'!$A$6:$F$911,4,0),0)</f>
        <v>0</v>
      </c>
    </row>
    <row r="39" spans="1:7">
      <c r="A39" s="129" t="s">
        <v>2112</v>
      </c>
      <c r="B39" s="129" t="s">
        <v>2289</v>
      </c>
      <c r="C39" s="129">
        <f>IFERROR(VLOOKUP(CONCATENATE(Table43_1[[#This Row],[Kode BARANG Win2]],1),'Form Fix'!$A$6:$F$911,4,0),0)</f>
        <v>0</v>
      </c>
      <c r="D39" s="129">
        <f>IFERROR(VLOOKUP(CONCATENATE(Table43_1[[#This Row],[Kode BARANG Win2]],2),'Form Fix'!$A$6:$F$911,4,0),0)</f>
        <v>0</v>
      </c>
      <c r="E39" s="129">
        <f>IFERROR(VLOOKUP(CONCATENATE(Table43_1[[#This Row],[Kode BARANG Win2]],3),'Form Fix'!$A$6:$F$911,4,0),0)</f>
        <v>0</v>
      </c>
      <c r="F39" s="129">
        <f>IFERROR(VLOOKUP(CONCATENATE(Table43_1[[#This Row],[Kode BARANG Win2]],4),'Form Fix'!$A$6:$F$911,4,0),0)</f>
        <v>0</v>
      </c>
      <c r="G39" s="129">
        <f>IFERROR(VLOOKUP(CONCATENATE(Table43_1[[#This Row],[Kode BARANG Win2]],5),'Form Fix'!$A$6:$F$911,4,0),0)</f>
        <v>0</v>
      </c>
    </row>
    <row r="40" spans="1:7">
      <c r="A40" s="129" t="s">
        <v>2503</v>
      </c>
      <c r="B40" s="129" t="s">
        <v>2540</v>
      </c>
      <c r="C40" s="129">
        <f>IFERROR(VLOOKUP(CONCATENATE(Table43_1[[#This Row],[Kode BARANG Win2]],1),'Form Fix'!$A$6:$F$911,4,0),0)</f>
        <v>0</v>
      </c>
      <c r="D40" s="129">
        <f>IFERROR(VLOOKUP(CONCATENATE(Table43_1[[#This Row],[Kode BARANG Win2]],2),'Form Fix'!$A$6:$F$911,4,0),0)</f>
        <v>0</v>
      </c>
      <c r="E40" s="129">
        <f>IFERROR(VLOOKUP(CONCATENATE(Table43_1[[#This Row],[Kode BARANG Win2]],3),'Form Fix'!$A$6:$F$911,4,0),0)</f>
        <v>0</v>
      </c>
      <c r="F40" s="129">
        <f>IFERROR(VLOOKUP(CONCATENATE(Table43_1[[#This Row],[Kode BARANG Win2]],4),'Form Fix'!$A$6:$F$911,4,0),0)</f>
        <v>0</v>
      </c>
      <c r="G40" s="129">
        <f>IFERROR(VLOOKUP(CONCATENATE(Table43_1[[#This Row],[Kode BARANG Win2]],5),'Form Fix'!$A$6:$F$911,4,0),0)</f>
        <v>0</v>
      </c>
    </row>
    <row r="41" spans="1:7">
      <c r="A41" s="129" t="s">
        <v>2111</v>
      </c>
      <c r="B41" s="129" t="s">
        <v>2288</v>
      </c>
      <c r="C41" s="129">
        <f>IFERROR(VLOOKUP(CONCATENATE(Table43_1[[#This Row],[Kode BARANG Win2]],1),'Form Fix'!$A$6:$F$911,4,0),0)</f>
        <v>0</v>
      </c>
      <c r="D41" s="129">
        <f>IFERROR(VLOOKUP(CONCATENATE(Table43_1[[#This Row],[Kode BARANG Win2]],2),'Form Fix'!$A$6:$F$911,4,0),0)</f>
        <v>0</v>
      </c>
      <c r="E41" s="129">
        <f>IFERROR(VLOOKUP(CONCATENATE(Table43_1[[#This Row],[Kode BARANG Win2]],3),'Form Fix'!$A$6:$F$911,4,0),0)</f>
        <v>0</v>
      </c>
      <c r="F41" s="129">
        <f>IFERROR(VLOOKUP(CONCATENATE(Table43_1[[#This Row],[Kode BARANG Win2]],4),'Form Fix'!$A$6:$F$911,4,0),0)</f>
        <v>0</v>
      </c>
      <c r="G41" s="129">
        <f>IFERROR(VLOOKUP(CONCATENATE(Table43_1[[#This Row],[Kode BARANG Win2]],5),'Form Fix'!$A$6:$F$911,4,0),0)</f>
        <v>0</v>
      </c>
    </row>
    <row r="42" spans="1:7">
      <c r="A42" s="129" t="s">
        <v>2117</v>
      </c>
      <c r="B42" s="129" t="s">
        <v>2541</v>
      </c>
      <c r="C42" s="129">
        <f>IFERROR(VLOOKUP(CONCATENATE(Table43_1[[#This Row],[Kode BARANG Win2]],1),'Form Fix'!$A$6:$F$911,4,0),0)</f>
        <v>0</v>
      </c>
      <c r="D42" s="129">
        <f>IFERROR(VLOOKUP(CONCATENATE(Table43_1[[#This Row],[Kode BARANG Win2]],2),'Form Fix'!$A$6:$F$911,4,0),0)</f>
        <v>0</v>
      </c>
      <c r="E42" s="129">
        <f>IFERROR(VLOOKUP(CONCATENATE(Table43_1[[#This Row],[Kode BARANG Win2]],3),'Form Fix'!$A$6:$F$911,4,0),0)</f>
        <v>0</v>
      </c>
      <c r="F42" s="129">
        <f>IFERROR(VLOOKUP(CONCATENATE(Table43_1[[#This Row],[Kode BARANG Win2]],4),'Form Fix'!$A$6:$F$911,4,0),0)</f>
        <v>0</v>
      </c>
      <c r="G42" s="129">
        <f>IFERROR(VLOOKUP(CONCATENATE(Table43_1[[#This Row],[Kode BARANG Win2]],5),'Form Fix'!$A$6:$F$911,4,0),0)</f>
        <v>0</v>
      </c>
    </row>
    <row r="43" spans="1:7">
      <c r="A43" s="129" t="s">
        <v>2110</v>
      </c>
      <c r="B43" s="129" t="s">
        <v>2287</v>
      </c>
      <c r="C43" s="129">
        <f>IFERROR(VLOOKUP(CONCATENATE(Table43_1[[#This Row],[Kode BARANG Win2]],1),'Form Fix'!$A$6:$F$911,4,0),0)</f>
        <v>0</v>
      </c>
      <c r="D43" s="129">
        <f>IFERROR(VLOOKUP(CONCATENATE(Table43_1[[#This Row],[Kode BARANG Win2]],2),'Form Fix'!$A$6:$F$911,4,0),0)</f>
        <v>0</v>
      </c>
      <c r="E43" s="129">
        <f>IFERROR(VLOOKUP(CONCATENATE(Table43_1[[#This Row],[Kode BARANG Win2]],3),'Form Fix'!$A$6:$F$911,4,0),0)</f>
        <v>0</v>
      </c>
      <c r="F43" s="129">
        <f>IFERROR(VLOOKUP(CONCATENATE(Table43_1[[#This Row],[Kode BARANG Win2]],4),'Form Fix'!$A$6:$F$911,4,0),0)</f>
        <v>0</v>
      </c>
      <c r="G43" s="129">
        <f>IFERROR(VLOOKUP(CONCATENATE(Table43_1[[#This Row],[Kode BARANG Win2]],5),'Form Fix'!$A$6:$F$911,4,0),0)</f>
        <v>0</v>
      </c>
    </row>
    <row r="44" spans="1:7">
      <c r="A44" s="129" t="s">
        <v>2504</v>
      </c>
      <c r="B44" s="129" t="s">
        <v>2542</v>
      </c>
      <c r="C44" s="129">
        <f>IFERROR(VLOOKUP(CONCATENATE(Table43_1[[#This Row],[Kode BARANG Win2]],1),'Form Fix'!$A$6:$F$911,4,0),0)</f>
        <v>0</v>
      </c>
      <c r="D44" s="129">
        <f>IFERROR(VLOOKUP(CONCATENATE(Table43_1[[#This Row],[Kode BARANG Win2]],2),'Form Fix'!$A$6:$F$911,4,0),0)</f>
        <v>0</v>
      </c>
      <c r="E44" s="129">
        <f>IFERROR(VLOOKUP(CONCATENATE(Table43_1[[#This Row],[Kode BARANG Win2]],3),'Form Fix'!$A$6:$F$911,4,0),0)</f>
        <v>0</v>
      </c>
      <c r="F44" s="129">
        <f>IFERROR(VLOOKUP(CONCATENATE(Table43_1[[#This Row],[Kode BARANG Win2]],4),'Form Fix'!$A$6:$F$911,4,0),0)</f>
        <v>0</v>
      </c>
      <c r="G44" s="129">
        <f>IFERROR(VLOOKUP(CONCATENATE(Table43_1[[#This Row],[Kode BARANG Win2]],5),'Form Fix'!$A$6:$F$911,4,0),0)</f>
        <v>0</v>
      </c>
    </row>
    <row r="45" spans="1:7">
      <c r="A45" s="129" t="s">
        <v>2109</v>
      </c>
      <c r="B45" s="129" t="s">
        <v>2286</v>
      </c>
      <c r="C45" s="129">
        <f>IFERROR(VLOOKUP(CONCATENATE(Table43_1[[#This Row],[Kode BARANG Win2]],1),'Form Fix'!$A$6:$F$911,4,0),0)</f>
        <v>0</v>
      </c>
      <c r="D45" s="129">
        <f>IFERROR(VLOOKUP(CONCATENATE(Table43_1[[#This Row],[Kode BARANG Win2]],2),'Form Fix'!$A$6:$F$911,4,0),0)</f>
        <v>0</v>
      </c>
      <c r="E45" s="129">
        <f>IFERROR(VLOOKUP(CONCATENATE(Table43_1[[#This Row],[Kode BARANG Win2]],3),'Form Fix'!$A$6:$F$911,4,0),0)</f>
        <v>0</v>
      </c>
      <c r="F45" s="129">
        <f>IFERROR(VLOOKUP(CONCATENATE(Table43_1[[#This Row],[Kode BARANG Win2]],4),'Form Fix'!$A$6:$F$911,4,0),0)</f>
        <v>0</v>
      </c>
      <c r="G45" s="129">
        <f>IFERROR(VLOOKUP(CONCATENATE(Table43_1[[#This Row],[Kode BARANG Win2]],5),'Form Fix'!$A$6:$F$911,4,0),0)</f>
        <v>0</v>
      </c>
    </row>
    <row r="46" spans="1:7">
      <c r="A46" s="129" t="s">
        <v>2505</v>
      </c>
      <c r="B46" s="129" t="s">
        <v>2543</v>
      </c>
      <c r="C46" s="129">
        <f>IFERROR(VLOOKUP(CONCATENATE(Table43_1[[#This Row],[Kode BARANG Win2]],1),'Form Fix'!$A$6:$F$911,4,0),0)</f>
        <v>0</v>
      </c>
      <c r="D46" s="129">
        <f>IFERROR(VLOOKUP(CONCATENATE(Table43_1[[#This Row],[Kode BARANG Win2]],2),'Form Fix'!$A$6:$F$911,4,0),0)</f>
        <v>0</v>
      </c>
      <c r="E46" s="129">
        <f>IFERROR(VLOOKUP(CONCATENATE(Table43_1[[#This Row],[Kode BARANG Win2]],3),'Form Fix'!$A$6:$F$911,4,0),0)</f>
        <v>0</v>
      </c>
      <c r="F46" s="129">
        <f>IFERROR(VLOOKUP(CONCATENATE(Table43_1[[#This Row],[Kode BARANG Win2]],4),'Form Fix'!$A$6:$F$911,4,0),0)</f>
        <v>0</v>
      </c>
      <c r="G46" s="129">
        <f>IFERROR(VLOOKUP(CONCATENATE(Table43_1[[#This Row],[Kode BARANG Win2]],5),'Form Fix'!$A$6:$F$911,4,0),0)</f>
        <v>0</v>
      </c>
    </row>
    <row r="47" spans="1:7">
      <c r="A47" s="129" t="s">
        <v>2108</v>
      </c>
      <c r="B47" s="129" t="s">
        <v>2285</v>
      </c>
      <c r="C47" s="129">
        <f>IFERROR(VLOOKUP(CONCATENATE(Table43_1[[#This Row],[Kode BARANG Win2]],1),'Form Fix'!$A$6:$F$911,4,0),0)</f>
        <v>0</v>
      </c>
      <c r="D47" s="129">
        <f>IFERROR(VLOOKUP(CONCATENATE(Table43_1[[#This Row],[Kode BARANG Win2]],2),'Form Fix'!$A$6:$F$911,4,0),0)</f>
        <v>0</v>
      </c>
      <c r="E47" s="129">
        <f>IFERROR(VLOOKUP(CONCATENATE(Table43_1[[#This Row],[Kode BARANG Win2]],3),'Form Fix'!$A$6:$F$911,4,0),0)</f>
        <v>0</v>
      </c>
      <c r="F47" s="129">
        <f>IFERROR(VLOOKUP(CONCATENATE(Table43_1[[#This Row],[Kode BARANG Win2]],4),'Form Fix'!$A$6:$F$911,4,0),0)</f>
        <v>0</v>
      </c>
      <c r="G47" s="129">
        <f>IFERROR(VLOOKUP(CONCATENATE(Table43_1[[#This Row],[Kode BARANG Win2]],5),'Form Fix'!$A$6:$F$911,4,0),0)</f>
        <v>0</v>
      </c>
    </row>
    <row r="48" spans="1:7">
      <c r="A48" s="129" t="s">
        <v>2506</v>
      </c>
      <c r="B48" s="129" t="s">
        <v>2544</v>
      </c>
      <c r="C48" s="129">
        <f>IFERROR(VLOOKUP(CONCATENATE(Table43_1[[#This Row],[Kode BARANG Win2]],1),'Form Fix'!$A$6:$F$911,4,0),0)</f>
        <v>0</v>
      </c>
      <c r="D48" s="129">
        <f>IFERROR(VLOOKUP(CONCATENATE(Table43_1[[#This Row],[Kode BARANG Win2]],2),'Form Fix'!$A$6:$F$911,4,0),0)</f>
        <v>0</v>
      </c>
      <c r="E48" s="129">
        <f>IFERROR(VLOOKUP(CONCATENATE(Table43_1[[#This Row],[Kode BARANG Win2]],3),'Form Fix'!$A$6:$F$911,4,0),0)</f>
        <v>0</v>
      </c>
      <c r="F48" s="129">
        <f>IFERROR(VLOOKUP(CONCATENATE(Table43_1[[#This Row],[Kode BARANG Win2]],4),'Form Fix'!$A$6:$F$911,4,0),0)</f>
        <v>0</v>
      </c>
      <c r="G48" s="129">
        <f>IFERROR(VLOOKUP(CONCATENATE(Table43_1[[#This Row],[Kode BARANG Win2]],5),'Form Fix'!$A$6:$F$911,4,0),0)</f>
        <v>0</v>
      </c>
    </row>
    <row r="49" spans="1:7">
      <c r="A49" s="129" t="s">
        <v>2202</v>
      </c>
      <c r="B49" s="129" t="s">
        <v>2373</v>
      </c>
      <c r="C49" s="129">
        <f>IFERROR(VLOOKUP(CONCATENATE(Table43_1[[#This Row],[Kode BARANG Win2]],1),'Form Fix'!$A$6:$F$911,4,0),0)</f>
        <v>0</v>
      </c>
      <c r="D49" s="129">
        <f>IFERROR(VLOOKUP(CONCATENATE(Table43_1[[#This Row],[Kode BARANG Win2]],2),'Form Fix'!$A$6:$F$911,4,0),0)</f>
        <v>0</v>
      </c>
      <c r="E49" s="129">
        <f>IFERROR(VLOOKUP(CONCATENATE(Table43_1[[#This Row],[Kode BARANG Win2]],3),'Form Fix'!$A$6:$F$911,4,0),0)</f>
        <v>0</v>
      </c>
      <c r="F49" s="129">
        <f>IFERROR(VLOOKUP(CONCATENATE(Table43_1[[#This Row],[Kode BARANG Win2]],4),'Form Fix'!$A$6:$F$911,4,0),0)</f>
        <v>0</v>
      </c>
      <c r="G49" s="129">
        <f>IFERROR(VLOOKUP(CONCATENATE(Table43_1[[#This Row],[Kode BARANG Win2]],5),'Form Fix'!$A$6:$F$911,4,0),0)</f>
        <v>0</v>
      </c>
    </row>
    <row r="50" spans="1:7">
      <c r="A50" s="129" t="s">
        <v>2201</v>
      </c>
      <c r="B50" s="129" t="s">
        <v>2372</v>
      </c>
      <c r="C50" s="129">
        <f>IFERROR(VLOOKUP(CONCATENATE(Table43_1[[#This Row],[Kode BARANG Win2]],1),'Form Fix'!$A$6:$F$911,4,0),0)</f>
        <v>0</v>
      </c>
      <c r="D50" s="129">
        <f>IFERROR(VLOOKUP(CONCATENATE(Table43_1[[#This Row],[Kode BARANG Win2]],2),'Form Fix'!$A$6:$F$911,4,0),0)</f>
        <v>0</v>
      </c>
      <c r="E50" s="129">
        <f>IFERROR(VLOOKUP(CONCATENATE(Table43_1[[#This Row],[Kode BARANG Win2]],3),'Form Fix'!$A$6:$F$911,4,0),0)</f>
        <v>0</v>
      </c>
      <c r="F50" s="129">
        <f>IFERROR(VLOOKUP(CONCATENATE(Table43_1[[#This Row],[Kode BARANG Win2]],4),'Form Fix'!$A$6:$F$911,4,0),0)</f>
        <v>0</v>
      </c>
      <c r="G50" s="129">
        <f>IFERROR(VLOOKUP(CONCATENATE(Table43_1[[#This Row],[Kode BARANG Win2]],5),'Form Fix'!$A$6:$F$911,4,0),0)</f>
        <v>0</v>
      </c>
    </row>
    <row r="51" spans="1:7">
      <c r="A51" s="129" t="s">
        <v>2200</v>
      </c>
      <c r="B51" s="129" t="s">
        <v>2371</v>
      </c>
      <c r="C51" s="129">
        <f>IFERROR(VLOOKUP(CONCATENATE(Table43_1[[#This Row],[Kode BARANG Win2]],1),'Form Fix'!$A$6:$F$911,4,0),0)</f>
        <v>0</v>
      </c>
      <c r="D51" s="129">
        <f>IFERROR(VLOOKUP(CONCATENATE(Table43_1[[#This Row],[Kode BARANG Win2]],2),'Form Fix'!$A$6:$F$911,4,0),0)</f>
        <v>0</v>
      </c>
      <c r="E51" s="129">
        <f>IFERROR(VLOOKUP(CONCATENATE(Table43_1[[#This Row],[Kode BARANG Win2]],3),'Form Fix'!$A$6:$F$911,4,0),0)</f>
        <v>0</v>
      </c>
      <c r="F51" s="129">
        <f>IFERROR(VLOOKUP(CONCATENATE(Table43_1[[#This Row],[Kode BARANG Win2]],4),'Form Fix'!$A$6:$F$911,4,0),0)</f>
        <v>0</v>
      </c>
      <c r="G51" s="129">
        <f>IFERROR(VLOOKUP(CONCATENATE(Table43_1[[#This Row],[Kode BARANG Win2]],5),'Form Fix'!$A$6:$F$911,4,0),0)</f>
        <v>0</v>
      </c>
    </row>
    <row r="52" spans="1:7">
      <c r="A52" s="129" t="s">
        <v>2241</v>
      </c>
      <c r="B52" s="129" t="s">
        <v>2412</v>
      </c>
      <c r="C52" s="129">
        <f>IFERROR(VLOOKUP(CONCATENATE(Table43_1[[#This Row],[Kode BARANG Win2]],1),'Form Fix'!$A$6:$F$911,4,0),0)</f>
        <v>0</v>
      </c>
      <c r="D52" s="129">
        <f>IFERROR(VLOOKUP(CONCATENATE(Table43_1[[#This Row],[Kode BARANG Win2]],2),'Form Fix'!$A$6:$F$911,4,0),0)</f>
        <v>0</v>
      </c>
      <c r="E52" s="129">
        <f>IFERROR(VLOOKUP(CONCATENATE(Table43_1[[#This Row],[Kode BARANG Win2]],3),'Form Fix'!$A$6:$F$911,4,0),0)</f>
        <v>0</v>
      </c>
      <c r="F52" s="129">
        <f>IFERROR(VLOOKUP(CONCATENATE(Table43_1[[#This Row],[Kode BARANG Win2]],4),'Form Fix'!$A$6:$F$911,4,0),0)</f>
        <v>0</v>
      </c>
      <c r="G52" s="129">
        <f>IFERROR(VLOOKUP(CONCATENATE(Table43_1[[#This Row],[Kode BARANG Win2]],5),'Form Fix'!$A$6:$F$911,4,0),0)</f>
        <v>0</v>
      </c>
    </row>
    <row r="53" spans="1:7">
      <c r="A53" s="129" t="s">
        <v>2199</v>
      </c>
      <c r="B53" s="129" t="s">
        <v>2370</v>
      </c>
      <c r="C53" s="129">
        <f>IFERROR(VLOOKUP(CONCATENATE(Table43_1[[#This Row],[Kode BARANG Win2]],1),'Form Fix'!$A$6:$F$911,4,0),0)</f>
        <v>0</v>
      </c>
      <c r="D53" s="129">
        <f>IFERROR(VLOOKUP(CONCATENATE(Table43_1[[#This Row],[Kode BARANG Win2]],2),'Form Fix'!$A$6:$F$911,4,0),0)</f>
        <v>0</v>
      </c>
      <c r="E53" s="129">
        <f>IFERROR(VLOOKUP(CONCATENATE(Table43_1[[#This Row],[Kode BARANG Win2]],3),'Form Fix'!$A$6:$F$911,4,0),0)</f>
        <v>0</v>
      </c>
      <c r="F53" s="129">
        <f>IFERROR(VLOOKUP(CONCATENATE(Table43_1[[#This Row],[Kode BARANG Win2]],4),'Form Fix'!$A$6:$F$911,4,0),0)</f>
        <v>0</v>
      </c>
      <c r="G53" s="129">
        <f>IFERROR(VLOOKUP(CONCATENATE(Table43_1[[#This Row],[Kode BARANG Win2]],5),'Form Fix'!$A$6:$F$911,4,0),0)</f>
        <v>0</v>
      </c>
    </row>
    <row r="54" spans="1:7">
      <c r="A54" s="129" t="s">
        <v>2198</v>
      </c>
      <c r="B54" s="129" t="s">
        <v>2369</v>
      </c>
      <c r="C54" s="129">
        <f>IFERROR(VLOOKUP(CONCATENATE(Table43_1[[#This Row],[Kode BARANG Win2]],1),'Form Fix'!$A$6:$F$911,4,0),0)</f>
        <v>0</v>
      </c>
      <c r="D54" s="129">
        <f>IFERROR(VLOOKUP(CONCATENATE(Table43_1[[#This Row],[Kode BARANG Win2]],2),'Form Fix'!$A$6:$F$911,4,0),0)</f>
        <v>0</v>
      </c>
      <c r="E54" s="129">
        <f>IFERROR(VLOOKUP(CONCATENATE(Table43_1[[#This Row],[Kode BARANG Win2]],3),'Form Fix'!$A$6:$F$911,4,0),0)</f>
        <v>0</v>
      </c>
      <c r="F54" s="129">
        <f>IFERROR(VLOOKUP(CONCATENATE(Table43_1[[#This Row],[Kode BARANG Win2]],4),'Form Fix'!$A$6:$F$911,4,0),0)</f>
        <v>0</v>
      </c>
      <c r="G54" s="129">
        <f>IFERROR(VLOOKUP(CONCATENATE(Table43_1[[#This Row],[Kode BARANG Win2]],5),'Form Fix'!$A$6:$F$911,4,0),0)</f>
        <v>0</v>
      </c>
    </row>
    <row r="55" spans="1:7">
      <c r="A55" s="129" t="s">
        <v>2197</v>
      </c>
      <c r="B55" s="129" t="s">
        <v>2368</v>
      </c>
      <c r="C55" s="129">
        <f>IFERROR(VLOOKUP(CONCATENATE(Table43_1[[#This Row],[Kode BARANG Win2]],1),'Form Fix'!$A$6:$F$911,4,0),0)</f>
        <v>0</v>
      </c>
      <c r="D55" s="129">
        <f>IFERROR(VLOOKUP(CONCATENATE(Table43_1[[#This Row],[Kode BARANG Win2]],2),'Form Fix'!$A$6:$F$911,4,0),0)</f>
        <v>0</v>
      </c>
      <c r="E55" s="129">
        <f>IFERROR(VLOOKUP(CONCATENATE(Table43_1[[#This Row],[Kode BARANG Win2]],3),'Form Fix'!$A$6:$F$911,4,0),0)</f>
        <v>0</v>
      </c>
      <c r="F55" s="129">
        <f>IFERROR(VLOOKUP(CONCATENATE(Table43_1[[#This Row],[Kode BARANG Win2]],4),'Form Fix'!$A$6:$F$911,4,0),0)</f>
        <v>0</v>
      </c>
      <c r="G55" s="129">
        <f>IFERROR(VLOOKUP(CONCATENATE(Table43_1[[#This Row],[Kode BARANG Win2]],5),'Form Fix'!$A$6:$F$911,4,0),0)</f>
        <v>0</v>
      </c>
    </row>
    <row r="56" spans="1:7">
      <c r="A56" s="129" t="s">
        <v>2240</v>
      </c>
      <c r="B56" s="129" t="s">
        <v>2411</v>
      </c>
      <c r="C56" s="129">
        <f>IFERROR(VLOOKUP(CONCATENATE(Table43_1[[#This Row],[Kode BARANG Win2]],1),'Form Fix'!$A$6:$F$911,4,0),0)</f>
        <v>0</v>
      </c>
      <c r="D56" s="129">
        <f>IFERROR(VLOOKUP(CONCATENATE(Table43_1[[#This Row],[Kode BARANG Win2]],2),'Form Fix'!$A$6:$F$911,4,0),0)</f>
        <v>0</v>
      </c>
      <c r="E56" s="129">
        <f>IFERROR(VLOOKUP(CONCATENATE(Table43_1[[#This Row],[Kode BARANG Win2]],3),'Form Fix'!$A$6:$F$911,4,0),0)</f>
        <v>0</v>
      </c>
      <c r="F56" s="129">
        <f>IFERROR(VLOOKUP(CONCATENATE(Table43_1[[#This Row],[Kode BARANG Win2]],4),'Form Fix'!$A$6:$F$911,4,0),0)</f>
        <v>0</v>
      </c>
      <c r="G56" s="129">
        <f>IFERROR(VLOOKUP(CONCATENATE(Table43_1[[#This Row],[Kode BARANG Win2]],5),'Form Fix'!$A$6:$F$911,4,0),0)</f>
        <v>0</v>
      </c>
    </row>
    <row r="57" spans="1:7">
      <c r="A57" s="129" t="s">
        <v>2161</v>
      </c>
      <c r="B57" s="129" t="s">
        <v>2334</v>
      </c>
      <c r="C57" s="129">
        <f>IFERROR(VLOOKUP(CONCATENATE(Table43_1[[#This Row],[Kode BARANG Win2]],1),'Form Fix'!$A$6:$F$911,4,0),0)</f>
        <v>0</v>
      </c>
      <c r="D57" s="129">
        <f>IFERROR(VLOOKUP(CONCATENATE(Table43_1[[#This Row],[Kode BARANG Win2]],2),'Form Fix'!$A$6:$F$911,4,0),0)</f>
        <v>0</v>
      </c>
      <c r="E57" s="129">
        <f>IFERROR(VLOOKUP(CONCATENATE(Table43_1[[#This Row],[Kode BARANG Win2]],3),'Form Fix'!$A$6:$F$911,4,0),0)</f>
        <v>0</v>
      </c>
      <c r="F57" s="129">
        <f>IFERROR(VLOOKUP(CONCATENATE(Table43_1[[#This Row],[Kode BARANG Win2]],4),'Form Fix'!$A$6:$F$911,4,0),0)</f>
        <v>0</v>
      </c>
      <c r="G57" s="129">
        <f>IFERROR(VLOOKUP(CONCATENATE(Table43_1[[#This Row],[Kode BARANG Win2]],5),'Form Fix'!$A$6:$F$911,4,0),0)</f>
        <v>0</v>
      </c>
    </row>
    <row r="58" spans="1:7">
      <c r="A58" s="129" t="s">
        <v>2151</v>
      </c>
      <c r="B58" s="129" t="s">
        <v>2324</v>
      </c>
      <c r="C58" s="129">
        <f>IFERROR(VLOOKUP(CONCATENATE(Table43_1[[#This Row],[Kode BARANG Win2]],1),'Form Fix'!$A$6:$F$911,4,0),0)</f>
        <v>0</v>
      </c>
      <c r="D58" s="129">
        <f>IFERROR(VLOOKUP(CONCATENATE(Table43_1[[#This Row],[Kode BARANG Win2]],2),'Form Fix'!$A$6:$F$911,4,0),0)</f>
        <v>0</v>
      </c>
      <c r="E58" s="129">
        <f>IFERROR(VLOOKUP(CONCATENATE(Table43_1[[#This Row],[Kode BARANG Win2]],3),'Form Fix'!$A$6:$F$911,4,0),0)</f>
        <v>0</v>
      </c>
      <c r="F58" s="129">
        <f>IFERROR(VLOOKUP(CONCATENATE(Table43_1[[#This Row],[Kode BARANG Win2]],4),'Form Fix'!$A$6:$F$911,4,0),0)</f>
        <v>0</v>
      </c>
      <c r="G58" s="129">
        <f>IFERROR(VLOOKUP(CONCATENATE(Table43_1[[#This Row],[Kode BARANG Win2]],5),'Form Fix'!$A$6:$F$911,4,0),0)</f>
        <v>0</v>
      </c>
    </row>
    <row r="59" spans="1:7">
      <c r="A59" s="129" t="s">
        <v>2152</v>
      </c>
      <c r="B59" s="129" t="s">
        <v>2325</v>
      </c>
      <c r="C59" s="129">
        <f>IFERROR(VLOOKUP(CONCATENATE(Table43_1[[#This Row],[Kode BARANG Win2]],1),'Form Fix'!$A$6:$F$911,4,0),0)</f>
        <v>0</v>
      </c>
      <c r="D59" s="129">
        <f>IFERROR(VLOOKUP(CONCATENATE(Table43_1[[#This Row],[Kode BARANG Win2]],2),'Form Fix'!$A$6:$F$911,4,0),0)</f>
        <v>0</v>
      </c>
      <c r="E59" s="129">
        <f>IFERROR(VLOOKUP(CONCATENATE(Table43_1[[#This Row],[Kode BARANG Win2]],3),'Form Fix'!$A$6:$F$911,4,0),0)</f>
        <v>0</v>
      </c>
      <c r="F59" s="129">
        <f>IFERROR(VLOOKUP(CONCATENATE(Table43_1[[#This Row],[Kode BARANG Win2]],4),'Form Fix'!$A$6:$F$911,4,0),0)</f>
        <v>0</v>
      </c>
      <c r="G59" s="129">
        <f>IFERROR(VLOOKUP(CONCATENATE(Table43_1[[#This Row],[Kode BARANG Win2]],5),'Form Fix'!$A$6:$F$911,4,0),0)</f>
        <v>0</v>
      </c>
    </row>
    <row r="60" spans="1:7">
      <c r="A60" s="129" t="s">
        <v>2257</v>
      </c>
      <c r="B60" s="129" t="s">
        <v>2545</v>
      </c>
      <c r="C60" s="129">
        <f>IFERROR(VLOOKUP(CONCATENATE(Table43_1[[#This Row],[Kode BARANG Win2]],1),'Form Fix'!$A$6:$F$911,4,0),0)</f>
        <v>0</v>
      </c>
      <c r="D60" s="129">
        <f>IFERROR(VLOOKUP(CONCATENATE(Table43_1[[#This Row],[Kode BARANG Win2]],2),'Form Fix'!$A$6:$F$911,4,0),0)</f>
        <v>0</v>
      </c>
      <c r="E60" s="129">
        <f>IFERROR(VLOOKUP(CONCATENATE(Table43_1[[#This Row],[Kode BARANG Win2]],3),'Form Fix'!$A$6:$F$911,4,0),0)</f>
        <v>0</v>
      </c>
      <c r="F60" s="129">
        <f>IFERROR(VLOOKUP(CONCATENATE(Table43_1[[#This Row],[Kode BARANG Win2]],4),'Form Fix'!$A$6:$F$911,4,0),0)</f>
        <v>0</v>
      </c>
      <c r="G60" s="129">
        <f>IFERROR(VLOOKUP(CONCATENATE(Table43_1[[#This Row],[Kode BARANG Win2]],5),'Form Fix'!$A$6:$F$911,4,0),0)</f>
        <v>0</v>
      </c>
    </row>
    <row r="61" spans="1:7">
      <c r="A61" s="129" t="s">
        <v>2181</v>
      </c>
      <c r="B61" s="129" t="s">
        <v>2352</v>
      </c>
      <c r="C61" s="129">
        <f>IFERROR(VLOOKUP(CONCATENATE(Table43_1[[#This Row],[Kode BARANG Win2]],1),'Form Fix'!$A$6:$F$911,4,0),0)</f>
        <v>0</v>
      </c>
      <c r="D61" s="129">
        <f>IFERROR(VLOOKUP(CONCATENATE(Table43_1[[#This Row],[Kode BARANG Win2]],2),'Form Fix'!$A$6:$F$911,4,0),0)</f>
        <v>0</v>
      </c>
      <c r="E61" s="129">
        <f>IFERROR(VLOOKUP(CONCATENATE(Table43_1[[#This Row],[Kode BARANG Win2]],3),'Form Fix'!$A$6:$F$911,4,0),0)</f>
        <v>0</v>
      </c>
      <c r="F61" s="129">
        <f>IFERROR(VLOOKUP(CONCATENATE(Table43_1[[#This Row],[Kode BARANG Win2]],4),'Form Fix'!$A$6:$F$911,4,0),0)</f>
        <v>0</v>
      </c>
      <c r="G61" s="129">
        <f>IFERROR(VLOOKUP(CONCATENATE(Table43_1[[#This Row],[Kode BARANG Win2]],5),'Form Fix'!$A$6:$F$911,4,0),0)</f>
        <v>0</v>
      </c>
    </row>
    <row r="62" spans="1:7">
      <c r="A62" s="129" t="s">
        <v>2182</v>
      </c>
      <c r="B62" s="129" t="s">
        <v>2353</v>
      </c>
      <c r="C62" s="129">
        <f>IFERROR(VLOOKUP(CONCATENATE(Table43_1[[#This Row],[Kode BARANG Win2]],1),'Form Fix'!$A$6:$F$911,4,0),0)</f>
        <v>0</v>
      </c>
      <c r="D62" s="129">
        <f>IFERROR(VLOOKUP(CONCATENATE(Table43_1[[#This Row],[Kode BARANG Win2]],2),'Form Fix'!$A$6:$F$911,4,0),0)</f>
        <v>0</v>
      </c>
      <c r="E62" s="129">
        <f>IFERROR(VLOOKUP(CONCATENATE(Table43_1[[#This Row],[Kode BARANG Win2]],3),'Form Fix'!$A$6:$F$911,4,0),0)</f>
        <v>0</v>
      </c>
      <c r="F62" s="129">
        <f>IFERROR(VLOOKUP(CONCATENATE(Table43_1[[#This Row],[Kode BARANG Win2]],4),'Form Fix'!$A$6:$F$911,4,0),0)</f>
        <v>0</v>
      </c>
      <c r="G62" s="129">
        <f>IFERROR(VLOOKUP(CONCATENATE(Table43_1[[#This Row],[Kode BARANG Win2]],5),'Form Fix'!$A$6:$F$911,4,0),0)</f>
        <v>0</v>
      </c>
    </row>
    <row r="63" spans="1:7">
      <c r="A63" s="129" t="s">
        <v>2226</v>
      </c>
      <c r="B63" s="129" t="s">
        <v>2397</v>
      </c>
      <c r="C63" s="129">
        <f>IFERROR(VLOOKUP(CONCATENATE(Table43_1[[#This Row],[Kode BARANG Win2]],1),'Form Fix'!$A$6:$F$911,4,0),0)</f>
        <v>0</v>
      </c>
      <c r="D63" s="129">
        <f>IFERROR(VLOOKUP(CONCATENATE(Table43_1[[#This Row],[Kode BARANG Win2]],2),'Form Fix'!$A$6:$F$911,4,0),0)</f>
        <v>0</v>
      </c>
      <c r="E63" s="129">
        <f>IFERROR(VLOOKUP(CONCATENATE(Table43_1[[#This Row],[Kode BARANG Win2]],3),'Form Fix'!$A$6:$F$911,4,0),0)</f>
        <v>0</v>
      </c>
      <c r="F63" s="129">
        <f>IFERROR(VLOOKUP(CONCATENATE(Table43_1[[#This Row],[Kode BARANG Win2]],4),'Form Fix'!$A$6:$F$911,4,0),0)</f>
        <v>0</v>
      </c>
      <c r="G63" s="129">
        <f>IFERROR(VLOOKUP(CONCATENATE(Table43_1[[#This Row],[Kode BARANG Win2]],5),'Form Fix'!$A$6:$F$911,4,0),0)</f>
        <v>0</v>
      </c>
    </row>
    <row r="64" spans="1:7">
      <c r="A64" s="129" t="s">
        <v>2219</v>
      </c>
      <c r="B64" s="129" t="s">
        <v>2390</v>
      </c>
      <c r="C64" s="129">
        <f>IFERROR(VLOOKUP(CONCATENATE(Table43_1[[#This Row],[Kode BARANG Win2]],1),'Form Fix'!$A$6:$F$911,4,0),0)</f>
        <v>0</v>
      </c>
      <c r="D64" s="129">
        <f>IFERROR(VLOOKUP(CONCATENATE(Table43_1[[#This Row],[Kode BARANG Win2]],2),'Form Fix'!$A$6:$F$911,4,0),0)</f>
        <v>0</v>
      </c>
      <c r="E64" s="129">
        <f>IFERROR(VLOOKUP(CONCATENATE(Table43_1[[#This Row],[Kode BARANG Win2]],3),'Form Fix'!$A$6:$F$911,4,0),0)</f>
        <v>0</v>
      </c>
      <c r="F64" s="129">
        <f>IFERROR(VLOOKUP(CONCATENATE(Table43_1[[#This Row],[Kode BARANG Win2]],4),'Form Fix'!$A$6:$F$911,4,0),0)</f>
        <v>0</v>
      </c>
      <c r="G64" s="129">
        <f>IFERROR(VLOOKUP(CONCATENATE(Table43_1[[#This Row],[Kode BARANG Win2]],5),'Form Fix'!$A$6:$F$911,4,0),0)</f>
        <v>0</v>
      </c>
    </row>
    <row r="65" spans="1:7">
      <c r="A65" s="129" t="s">
        <v>2259</v>
      </c>
      <c r="B65" s="129" t="s">
        <v>2428</v>
      </c>
      <c r="C65" s="129">
        <f>IFERROR(VLOOKUP(CONCATENATE(Table43_1[[#This Row],[Kode BARANG Win2]],1),'Form Fix'!$A$6:$F$911,4,0),0)</f>
        <v>0</v>
      </c>
      <c r="D65" s="129">
        <f>IFERROR(VLOOKUP(CONCATENATE(Table43_1[[#This Row],[Kode BARANG Win2]],2),'Form Fix'!$A$6:$F$911,4,0),0)</f>
        <v>0</v>
      </c>
      <c r="E65" s="129">
        <f>IFERROR(VLOOKUP(CONCATENATE(Table43_1[[#This Row],[Kode BARANG Win2]],3),'Form Fix'!$A$6:$F$911,4,0),0)</f>
        <v>0</v>
      </c>
      <c r="F65" s="129">
        <f>IFERROR(VLOOKUP(CONCATENATE(Table43_1[[#This Row],[Kode BARANG Win2]],4),'Form Fix'!$A$6:$F$911,4,0),0)</f>
        <v>0</v>
      </c>
      <c r="G65" s="129">
        <f>IFERROR(VLOOKUP(CONCATENATE(Table43_1[[#This Row],[Kode BARANG Win2]],5),'Form Fix'!$A$6:$F$911,4,0),0)</f>
        <v>0</v>
      </c>
    </row>
    <row r="66" spans="1:7">
      <c r="A66" s="129" t="s">
        <v>2494</v>
      </c>
      <c r="B66" s="129" t="s">
        <v>2351</v>
      </c>
      <c r="C66" s="129">
        <f>IFERROR(VLOOKUP(CONCATENATE(Table43_1[[#This Row],[Kode BARANG Win2]],1),'Form Fix'!$A$6:$F$911,4,0),0)</f>
        <v>0</v>
      </c>
      <c r="D66" s="129">
        <f>IFERROR(VLOOKUP(CONCATENATE(Table43_1[[#This Row],[Kode BARANG Win2]],2),'Form Fix'!$A$6:$F$911,4,0),0)</f>
        <v>0</v>
      </c>
      <c r="E66" s="129">
        <f>IFERROR(VLOOKUP(CONCATENATE(Table43_1[[#This Row],[Kode BARANG Win2]],3),'Form Fix'!$A$6:$F$911,4,0),0)</f>
        <v>0</v>
      </c>
      <c r="F66" s="129">
        <f>IFERROR(VLOOKUP(CONCATENATE(Table43_1[[#This Row],[Kode BARANG Win2]],4),'Form Fix'!$A$6:$F$911,4,0),0)</f>
        <v>0</v>
      </c>
      <c r="G66" s="129">
        <f>IFERROR(VLOOKUP(CONCATENATE(Table43_1[[#This Row],[Kode BARANG Win2]],5),'Form Fix'!$A$6:$F$911,4,0),0)</f>
        <v>0</v>
      </c>
    </row>
    <row r="67" spans="1:7">
      <c r="A67" s="129" t="s">
        <v>2180</v>
      </c>
      <c r="B67" s="129" t="s">
        <v>2546</v>
      </c>
      <c r="C67" s="129">
        <f>IFERROR(VLOOKUP(CONCATENATE(Table43_1[[#This Row],[Kode BARANG Win2]],1),'Form Fix'!$A$6:$F$911,4,0),0)</f>
        <v>0</v>
      </c>
      <c r="D67" s="129">
        <f>IFERROR(VLOOKUP(CONCATENATE(Table43_1[[#This Row],[Kode BARANG Win2]],2),'Form Fix'!$A$6:$F$911,4,0),0)</f>
        <v>0</v>
      </c>
      <c r="E67" s="129">
        <f>IFERROR(VLOOKUP(CONCATENATE(Table43_1[[#This Row],[Kode BARANG Win2]],3),'Form Fix'!$A$6:$F$911,4,0),0)</f>
        <v>0</v>
      </c>
      <c r="F67" s="129">
        <f>IFERROR(VLOOKUP(CONCATENATE(Table43_1[[#This Row],[Kode BARANG Win2]],4),'Form Fix'!$A$6:$F$911,4,0),0)</f>
        <v>0</v>
      </c>
      <c r="G67" s="129">
        <f>IFERROR(VLOOKUP(CONCATENATE(Table43_1[[#This Row],[Kode BARANG Win2]],5),'Form Fix'!$A$6:$F$911,4,0),0)</f>
        <v>0</v>
      </c>
    </row>
    <row r="68" spans="1:7">
      <c r="A68" s="129" t="s">
        <v>2227</v>
      </c>
      <c r="B68" s="129" t="s">
        <v>2398</v>
      </c>
      <c r="C68" s="129">
        <f>IFERROR(VLOOKUP(CONCATENATE(Table43_1[[#This Row],[Kode BARANG Win2]],1),'Form Fix'!$A$6:$F$911,4,0),0)</f>
        <v>0</v>
      </c>
      <c r="D68" s="129">
        <f>IFERROR(VLOOKUP(CONCATENATE(Table43_1[[#This Row],[Kode BARANG Win2]],2),'Form Fix'!$A$6:$F$911,4,0),0)</f>
        <v>0</v>
      </c>
      <c r="E68" s="129">
        <f>IFERROR(VLOOKUP(CONCATENATE(Table43_1[[#This Row],[Kode BARANG Win2]],3),'Form Fix'!$A$6:$F$911,4,0),0)</f>
        <v>0</v>
      </c>
      <c r="F68" s="129">
        <f>IFERROR(VLOOKUP(CONCATENATE(Table43_1[[#This Row],[Kode BARANG Win2]],4),'Form Fix'!$A$6:$F$911,4,0),0)</f>
        <v>0</v>
      </c>
      <c r="G68" s="129">
        <f>IFERROR(VLOOKUP(CONCATENATE(Table43_1[[#This Row],[Kode BARANG Win2]],5),'Form Fix'!$A$6:$F$911,4,0),0)</f>
        <v>0</v>
      </c>
    </row>
    <row r="69" spans="1:7">
      <c r="A69" s="129" t="s">
        <v>2160</v>
      </c>
      <c r="B69" s="129" t="s">
        <v>2333</v>
      </c>
      <c r="C69" s="129">
        <f>IFERROR(VLOOKUP(CONCATENATE(Table43_1[[#This Row],[Kode BARANG Win2]],1),'Form Fix'!$A$6:$F$911,4,0),0)</f>
        <v>0</v>
      </c>
      <c r="D69" s="129">
        <f>IFERROR(VLOOKUP(CONCATENATE(Table43_1[[#This Row],[Kode BARANG Win2]],2),'Form Fix'!$A$6:$F$911,4,0),0)</f>
        <v>0</v>
      </c>
      <c r="E69" s="129">
        <f>IFERROR(VLOOKUP(CONCATENATE(Table43_1[[#This Row],[Kode BARANG Win2]],3),'Form Fix'!$A$6:$F$911,4,0),0)</f>
        <v>0</v>
      </c>
      <c r="F69" s="129">
        <f>IFERROR(VLOOKUP(CONCATENATE(Table43_1[[#This Row],[Kode BARANG Win2]],4),'Form Fix'!$A$6:$F$911,4,0),0)</f>
        <v>0</v>
      </c>
      <c r="G69" s="129">
        <f>IFERROR(VLOOKUP(CONCATENATE(Table43_1[[#This Row],[Kode BARANG Win2]],5),'Form Fix'!$A$6:$F$911,4,0),0)</f>
        <v>0</v>
      </c>
    </row>
    <row r="70" spans="1:7">
      <c r="A70" s="129" t="s">
        <v>2493</v>
      </c>
      <c r="B70" s="129" t="s">
        <v>2547</v>
      </c>
      <c r="C70" s="129">
        <f>IFERROR(VLOOKUP(CONCATENATE(Table43_1[[#This Row],[Kode BARANG Win2]],1),'Form Fix'!$A$6:$F$911,4,0),0)</f>
        <v>0</v>
      </c>
      <c r="D70" s="129">
        <f>IFERROR(VLOOKUP(CONCATENATE(Table43_1[[#This Row],[Kode BARANG Win2]],2),'Form Fix'!$A$6:$F$911,4,0),0)</f>
        <v>0</v>
      </c>
      <c r="E70" s="129">
        <f>IFERROR(VLOOKUP(CONCATENATE(Table43_1[[#This Row],[Kode BARANG Win2]],3),'Form Fix'!$A$6:$F$911,4,0),0)</f>
        <v>0</v>
      </c>
      <c r="F70" s="129">
        <f>IFERROR(VLOOKUP(CONCATENATE(Table43_1[[#This Row],[Kode BARANG Win2]],4),'Form Fix'!$A$6:$F$911,4,0),0)</f>
        <v>0</v>
      </c>
      <c r="G70" s="129">
        <f>IFERROR(VLOOKUP(CONCATENATE(Table43_1[[#This Row],[Kode BARANG Win2]],5),'Form Fix'!$A$6:$F$911,4,0),0)</f>
        <v>0</v>
      </c>
    </row>
    <row r="71" spans="1:7">
      <c r="A71" s="129" t="s">
        <v>2150</v>
      </c>
      <c r="B71" s="129" t="s">
        <v>2323</v>
      </c>
      <c r="C71" s="129">
        <f>IFERROR(VLOOKUP(CONCATENATE(Table43_1[[#This Row],[Kode BARANG Win2]],1),'Form Fix'!$A$6:$F$911,4,0),0)</f>
        <v>0</v>
      </c>
      <c r="D71" s="129">
        <f>IFERROR(VLOOKUP(CONCATENATE(Table43_1[[#This Row],[Kode BARANG Win2]],2),'Form Fix'!$A$6:$F$911,4,0),0)</f>
        <v>0</v>
      </c>
      <c r="E71" s="129">
        <f>IFERROR(VLOOKUP(CONCATENATE(Table43_1[[#This Row],[Kode BARANG Win2]],3),'Form Fix'!$A$6:$F$911,4,0),0)</f>
        <v>0</v>
      </c>
      <c r="F71" s="129">
        <f>IFERROR(VLOOKUP(CONCATENATE(Table43_1[[#This Row],[Kode BARANG Win2]],4),'Form Fix'!$A$6:$F$911,4,0),0)</f>
        <v>0</v>
      </c>
      <c r="G71" s="129">
        <f>IFERROR(VLOOKUP(CONCATENATE(Table43_1[[#This Row],[Kode BARANG Win2]],5),'Form Fix'!$A$6:$F$911,4,0),0)</f>
        <v>0</v>
      </c>
    </row>
    <row r="72" spans="1:7">
      <c r="A72" s="129" t="s">
        <v>2256</v>
      </c>
      <c r="B72" s="129" t="s">
        <v>2425</v>
      </c>
      <c r="C72" s="129">
        <f>IFERROR(VLOOKUP(CONCATENATE(Table43_1[[#This Row],[Kode BARANG Win2]],1),'Form Fix'!$A$6:$F$911,4,0),0)</f>
        <v>0</v>
      </c>
      <c r="D72" s="129">
        <f>IFERROR(VLOOKUP(CONCATENATE(Table43_1[[#This Row],[Kode BARANG Win2]],2),'Form Fix'!$A$6:$F$911,4,0),0)</f>
        <v>0</v>
      </c>
      <c r="E72" s="129">
        <f>IFERROR(VLOOKUP(CONCATENATE(Table43_1[[#This Row],[Kode BARANG Win2]],3),'Form Fix'!$A$6:$F$911,4,0),0)</f>
        <v>0</v>
      </c>
      <c r="F72" s="129">
        <f>IFERROR(VLOOKUP(CONCATENATE(Table43_1[[#This Row],[Kode BARANG Win2]],4),'Form Fix'!$A$6:$F$911,4,0),0)</f>
        <v>0</v>
      </c>
      <c r="G72" s="129">
        <f>IFERROR(VLOOKUP(CONCATENATE(Table43_1[[#This Row],[Kode BARANG Win2]],5),'Form Fix'!$A$6:$F$911,4,0),0)</f>
        <v>0</v>
      </c>
    </row>
    <row r="73" spans="1:7">
      <c r="A73" s="129" t="s">
        <v>2178</v>
      </c>
      <c r="B73" s="129" t="s">
        <v>2349</v>
      </c>
      <c r="C73" s="129">
        <f>IFERROR(VLOOKUP(CONCATENATE(Table43_1[[#This Row],[Kode BARANG Win2]],1),'Form Fix'!$A$6:$F$911,4,0),0)</f>
        <v>0</v>
      </c>
      <c r="D73" s="129">
        <f>IFERROR(VLOOKUP(CONCATENATE(Table43_1[[#This Row],[Kode BARANG Win2]],2),'Form Fix'!$A$6:$F$911,4,0),0)</f>
        <v>0</v>
      </c>
      <c r="E73" s="129">
        <f>IFERROR(VLOOKUP(CONCATENATE(Table43_1[[#This Row],[Kode BARANG Win2]],3),'Form Fix'!$A$6:$F$911,4,0),0)</f>
        <v>0</v>
      </c>
      <c r="F73" s="129">
        <f>IFERROR(VLOOKUP(CONCATENATE(Table43_1[[#This Row],[Kode BARANG Win2]],4),'Form Fix'!$A$6:$F$911,4,0),0)</f>
        <v>0</v>
      </c>
      <c r="G73" s="129">
        <f>IFERROR(VLOOKUP(CONCATENATE(Table43_1[[#This Row],[Kode BARANG Win2]],5),'Form Fix'!$A$6:$F$911,4,0),0)</f>
        <v>0</v>
      </c>
    </row>
    <row r="74" spans="1:7">
      <c r="A74" s="129" t="s">
        <v>2179</v>
      </c>
      <c r="B74" s="129" t="s">
        <v>2350</v>
      </c>
      <c r="C74" s="129">
        <f>IFERROR(VLOOKUP(CONCATENATE(Table43_1[[#This Row],[Kode BARANG Win2]],1),'Form Fix'!$A$6:$F$911,4,0),0)</f>
        <v>0</v>
      </c>
      <c r="D74" s="129">
        <f>IFERROR(VLOOKUP(CONCATENATE(Table43_1[[#This Row],[Kode BARANG Win2]],2),'Form Fix'!$A$6:$F$911,4,0),0)</f>
        <v>0</v>
      </c>
      <c r="E74" s="129">
        <f>IFERROR(VLOOKUP(CONCATENATE(Table43_1[[#This Row],[Kode BARANG Win2]],3),'Form Fix'!$A$6:$F$911,4,0),0)</f>
        <v>0</v>
      </c>
      <c r="F74" s="129">
        <f>IFERROR(VLOOKUP(CONCATENATE(Table43_1[[#This Row],[Kode BARANG Win2]],4),'Form Fix'!$A$6:$F$911,4,0),0)</f>
        <v>0</v>
      </c>
      <c r="G74" s="129">
        <f>IFERROR(VLOOKUP(CONCATENATE(Table43_1[[#This Row],[Kode BARANG Win2]],5),'Form Fix'!$A$6:$F$911,4,0),0)</f>
        <v>0</v>
      </c>
    </row>
    <row r="75" spans="1:7">
      <c r="A75" s="129" t="s">
        <v>2225</v>
      </c>
      <c r="B75" s="129" t="s">
        <v>2396</v>
      </c>
      <c r="C75" s="129">
        <f>IFERROR(VLOOKUP(CONCATENATE(Table43_1[[#This Row],[Kode BARANG Win2]],1),'Form Fix'!$A$6:$F$911,4,0),0)</f>
        <v>0</v>
      </c>
      <c r="D75" s="129">
        <f>IFERROR(VLOOKUP(CONCATENATE(Table43_1[[#This Row],[Kode BARANG Win2]],2),'Form Fix'!$A$6:$F$911,4,0),0)</f>
        <v>0</v>
      </c>
      <c r="E75" s="129">
        <f>IFERROR(VLOOKUP(CONCATENATE(Table43_1[[#This Row],[Kode BARANG Win2]],3),'Form Fix'!$A$6:$F$911,4,0),0)</f>
        <v>0</v>
      </c>
      <c r="F75" s="129">
        <f>IFERROR(VLOOKUP(CONCATENATE(Table43_1[[#This Row],[Kode BARANG Win2]],4),'Form Fix'!$A$6:$F$911,4,0),0)</f>
        <v>0</v>
      </c>
      <c r="G75" s="129">
        <f>IFERROR(VLOOKUP(CONCATENATE(Table43_1[[#This Row],[Kode BARANG Win2]],5),'Form Fix'!$A$6:$F$911,4,0),0)</f>
        <v>0</v>
      </c>
    </row>
    <row r="76" spans="1:7">
      <c r="A76" s="129" t="s">
        <v>2218</v>
      </c>
      <c r="B76" s="129" t="s">
        <v>2389</v>
      </c>
      <c r="C76" s="129">
        <f>IFERROR(VLOOKUP(CONCATENATE(Table43_1[[#This Row],[Kode BARANG Win2]],1),'Form Fix'!$A$6:$F$911,4,0),0)</f>
        <v>0</v>
      </c>
      <c r="D76" s="129">
        <f>IFERROR(VLOOKUP(CONCATENATE(Table43_1[[#This Row],[Kode BARANG Win2]],2),'Form Fix'!$A$6:$F$911,4,0),0)</f>
        <v>0</v>
      </c>
      <c r="E76" s="129">
        <f>IFERROR(VLOOKUP(CONCATENATE(Table43_1[[#This Row],[Kode BARANG Win2]],3),'Form Fix'!$A$6:$F$911,4,0),0)</f>
        <v>0</v>
      </c>
      <c r="F76" s="129">
        <f>IFERROR(VLOOKUP(CONCATENATE(Table43_1[[#This Row],[Kode BARANG Win2]],4),'Form Fix'!$A$6:$F$911,4,0),0)</f>
        <v>0</v>
      </c>
      <c r="G76" s="129">
        <f>IFERROR(VLOOKUP(CONCATENATE(Table43_1[[#This Row],[Kode BARANG Win2]],5),'Form Fix'!$A$6:$F$911,4,0),0)</f>
        <v>0</v>
      </c>
    </row>
    <row r="77" spans="1:7">
      <c r="A77" s="129" t="s">
        <v>2260</v>
      </c>
      <c r="B77" s="129" t="s">
        <v>2429</v>
      </c>
      <c r="C77" s="129">
        <f>IFERROR(VLOOKUP(CONCATENATE(Table43_1[[#This Row],[Kode BARANG Win2]],1),'Form Fix'!$A$6:$F$911,4,0),0)</f>
        <v>3288763</v>
      </c>
      <c r="D77" s="129">
        <f>IFERROR(VLOOKUP(CONCATENATE(Table43_1[[#This Row],[Kode BARANG Win2]],2),'Form Fix'!$A$6:$F$911,4,0),0)</f>
        <v>3306725</v>
      </c>
      <c r="E77" s="129">
        <f>IFERROR(VLOOKUP(CONCATENATE(Table43_1[[#This Row],[Kode BARANG Win2]],3),'Form Fix'!$A$6:$F$911,4,0),0)</f>
        <v>3328392</v>
      </c>
      <c r="F77" s="129">
        <f>IFERROR(VLOOKUP(CONCATENATE(Table43_1[[#This Row],[Kode BARANG Win2]],4),'Form Fix'!$A$6:$F$911,4,0),0)</f>
        <v>0</v>
      </c>
      <c r="G77" s="129">
        <f>IFERROR(VLOOKUP(CONCATENATE(Table43_1[[#This Row],[Kode BARANG Win2]],5),'Form Fix'!$A$6:$F$911,4,0),0)</f>
        <v>0</v>
      </c>
    </row>
    <row r="78" spans="1:7">
      <c r="A78" s="129" t="s">
        <v>2184</v>
      </c>
      <c r="B78" s="129" t="s">
        <v>2355</v>
      </c>
      <c r="C78" s="129">
        <f>IFERROR(VLOOKUP(CONCATENATE(Table43_1[[#This Row],[Kode BARANG Win2]],1),'Form Fix'!$A$6:$F$911,4,0),0)</f>
        <v>0</v>
      </c>
      <c r="D78" s="129">
        <f>IFERROR(VLOOKUP(CONCATENATE(Table43_1[[#This Row],[Kode BARANG Win2]],2),'Form Fix'!$A$6:$F$911,4,0),0)</f>
        <v>0</v>
      </c>
      <c r="E78" s="129">
        <f>IFERROR(VLOOKUP(CONCATENATE(Table43_1[[#This Row],[Kode BARANG Win2]],3),'Form Fix'!$A$6:$F$911,4,0),0)</f>
        <v>0</v>
      </c>
      <c r="F78" s="129">
        <f>IFERROR(VLOOKUP(CONCATENATE(Table43_1[[#This Row],[Kode BARANG Win2]],4),'Form Fix'!$A$6:$F$911,4,0),0)</f>
        <v>0</v>
      </c>
      <c r="G78" s="129">
        <f>IFERROR(VLOOKUP(CONCATENATE(Table43_1[[#This Row],[Kode BARANG Win2]],5),'Form Fix'!$A$6:$F$911,4,0),0)</f>
        <v>0</v>
      </c>
    </row>
    <row r="79" spans="1:7">
      <c r="A79" s="129" t="s">
        <v>2258</v>
      </c>
      <c r="B79" s="129" t="s">
        <v>2427</v>
      </c>
      <c r="C79" s="129">
        <f>IFERROR(VLOOKUP(CONCATENATE(Table43_1[[#This Row],[Kode BARANG Win2]],1),'Form Fix'!$A$6:$F$911,4,0),0)</f>
        <v>0</v>
      </c>
      <c r="D79" s="129">
        <f>IFERROR(VLOOKUP(CONCATENATE(Table43_1[[#This Row],[Kode BARANG Win2]],2),'Form Fix'!$A$6:$F$911,4,0),0)</f>
        <v>0</v>
      </c>
      <c r="E79" s="129">
        <f>IFERROR(VLOOKUP(CONCATENATE(Table43_1[[#This Row],[Kode BARANG Win2]],3),'Form Fix'!$A$6:$F$911,4,0),0)</f>
        <v>0</v>
      </c>
      <c r="F79" s="129">
        <f>IFERROR(VLOOKUP(CONCATENATE(Table43_1[[#This Row],[Kode BARANG Win2]],4),'Form Fix'!$A$6:$F$911,4,0),0)</f>
        <v>0</v>
      </c>
      <c r="G79" s="129">
        <f>IFERROR(VLOOKUP(CONCATENATE(Table43_1[[#This Row],[Kode BARANG Win2]],5),'Form Fix'!$A$6:$F$911,4,0),0)</f>
        <v>0</v>
      </c>
    </row>
    <row r="80" spans="1:7">
      <c r="A80" s="129" t="s">
        <v>2177</v>
      </c>
      <c r="B80" s="129" t="s">
        <v>2348</v>
      </c>
      <c r="C80" s="129">
        <f>IFERROR(VLOOKUP(CONCATENATE(Table43_1[[#This Row],[Kode BARANG Win2]],1),'Form Fix'!$A$6:$F$911,4,0),0)</f>
        <v>0</v>
      </c>
      <c r="D80" s="129">
        <f>IFERROR(VLOOKUP(CONCATENATE(Table43_1[[#This Row],[Kode BARANG Win2]],2),'Form Fix'!$A$6:$F$911,4,0),0)</f>
        <v>0</v>
      </c>
      <c r="E80" s="129">
        <f>IFERROR(VLOOKUP(CONCATENATE(Table43_1[[#This Row],[Kode BARANG Win2]],3),'Form Fix'!$A$6:$F$911,4,0),0)</f>
        <v>0</v>
      </c>
      <c r="F80" s="129">
        <f>IFERROR(VLOOKUP(CONCATENATE(Table43_1[[#This Row],[Kode BARANG Win2]],4),'Form Fix'!$A$6:$F$911,4,0),0)</f>
        <v>0</v>
      </c>
      <c r="G80" s="129">
        <f>IFERROR(VLOOKUP(CONCATENATE(Table43_1[[#This Row],[Kode BARANG Win2]],5),'Form Fix'!$A$6:$F$911,4,0),0)</f>
        <v>0</v>
      </c>
    </row>
    <row r="81" spans="1:7">
      <c r="A81" s="129" t="s">
        <v>2185</v>
      </c>
      <c r="B81" s="129" t="s">
        <v>2356</v>
      </c>
      <c r="C81" s="129">
        <f>IFERROR(VLOOKUP(CONCATENATE(Table43_1[[#This Row],[Kode BARANG Win2]],1),'Form Fix'!$A$6:$F$911,4,0),0)</f>
        <v>0</v>
      </c>
      <c r="D81" s="129">
        <f>IFERROR(VLOOKUP(CONCATENATE(Table43_1[[#This Row],[Kode BARANG Win2]],2),'Form Fix'!$A$6:$F$911,4,0),0)</f>
        <v>0</v>
      </c>
      <c r="E81" s="129">
        <f>IFERROR(VLOOKUP(CONCATENATE(Table43_1[[#This Row],[Kode BARANG Win2]],3),'Form Fix'!$A$6:$F$911,4,0),0)</f>
        <v>0</v>
      </c>
      <c r="F81" s="129">
        <f>IFERROR(VLOOKUP(CONCATENATE(Table43_1[[#This Row],[Kode BARANG Win2]],4),'Form Fix'!$A$6:$F$911,4,0),0)</f>
        <v>0</v>
      </c>
      <c r="G81" s="129">
        <f>IFERROR(VLOOKUP(CONCATENATE(Table43_1[[#This Row],[Kode BARANG Win2]],5),'Form Fix'!$A$6:$F$911,4,0),0)</f>
        <v>0</v>
      </c>
    </row>
    <row r="82" spans="1:7">
      <c r="A82" s="129" t="s">
        <v>2255</v>
      </c>
      <c r="B82" s="129" t="s">
        <v>2548</v>
      </c>
      <c r="C82" s="129">
        <f>IFERROR(VLOOKUP(CONCATENATE(Table43_1[[#This Row],[Kode BARANG Win2]],1),'Form Fix'!$A$6:$F$911,4,0),0)</f>
        <v>0</v>
      </c>
      <c r="D82" s="129">
        <f>IFERROR(VLOOKUP(CONCATENATE(Table43_1[[#This Row],[Kode BARANG Win2]],2),'Form Fix'!$A$6:$F$911,4,0),0)</f>
        <v>0</v>
      </c>
      <c r="E82" s="129">
        <f>IFERROR(VLOOKUP(CONCATENATE(Table43_1[[#This Row],[Kode BARANG Win2]],3),'Form Fix'!$A$6:$F$911,4,0),0)</f>
        <v>0</v>
      </c>
      <c r="F82" s="129">
        <f>IFERROR(VLOOKUP(CONCATENATE(Table43_1[[#This Row],[Kode BARANG Win2]],4),'Form Fix'!$A$6:$F$911,4,0),0)</f>
        <v>0</v>
      </c>
      <c r="G82" s="129">
        <f>IFERROR(VLOOKUP(CONCATENATE(Table43_1[[#This Row],[Kode BARANG Win2]],5),'Form Fix'!$A$6:$F$911,4,0),0)</f>
        <v>0</v>
      </c>
    </row>
    <row r="83" spans="1:7">
      <c r="A83" s="129" t="s">
        <v>2175</v>
      </c>
      <c r="B83" s="129" t="s">
        <v>2346</v>
      </c>
      <c r="C83" s="129">
        <f>IFERROR(VLOOKUP(CONCATENATE(Table43_1[[#This Row],[Kode BARANG Win2]],1),'Form Fix'!$A$6:$F$911,4,0),0)</f>
        <v>0</v>
      </c>
      <c r="D83" s="129">
        <f>IFERROR(VLOOKUP(CONCATENATE(Table43_1[[#This Row],[Kode BARANG Win2]],2),'Form Fix'!$A$6:$F$911,4,0),0)</f>
        <v>0</v>
      </c>
      <c r="E83" s="129">
        <f>IFERROR(VLOOKUP(CONCATENATE(Table43_1[[#This Row],[Kode BARANG Win2]],3),'Form Fix'!$A$6:$F$911,4,0),0)</f>
        <v>0</v>
      </c>
      <c r="F83" s="129">
        <f>IFERROR(VLOOKUP(CONCATENATE(Table43_1[[#This Row],[Kode BARANG Win2]],4),'Form Fix'!$A$6:$F$911,4,0),0)</f>
        <v>0</v>
      </c>
      <c r="G83" s="129">
        <f>IFERROR(VLOOKUP(CONCATENATE(Table43_1[[#This Row],[Kode BARANG Win2]],5),'Form Fix'!$A$6:$F$911,4,0),0)</f>
        <v>0</v>
      </c>
    </row>
    <row r="84" spans="1:7">
      <c r="A84" s="129" t="s">
        <v>2176</v>
      </c>
      <c r="B84" s="129" t="s">
        <v>2347</v>
      </c>
      <c r="C84" s="129">
        <f>IFERROR(VLOOKUP(CONCATENATE(Table43_1[[#This Row],[Kode BARANG Win2]],1),'Form Fix'!$A$6:$F$911,4,0),0)</f>
        <v>0</v>
      </c>
      <c r="D84" s="129">
        <f>IFERROR(VLOOKUP(CONCATENATE(Table43_1[[#This Row],[Kode BARANG Win2]],2),'Form Fix'!$A$6:$F$911,4,0),0)</f>
        <v>0</v>
      </c>
      <c r="E84" s="129">
        <f>IFERROR(VLOOKUP(CONCATENATE(Table43_1[[#This Row],[Kode BARANG Win2]],3),'Form Fix'!$A$6:$F$911,4,0),0)</f>
        <v>0</v>
      </c>
      <c r="F84" s="129">
        <f>IFERROR(VLOOKUP(CONCATENATE(Table43_1[[#This Row],[Kode BARANG Win2]],4),'Form Fix'!$A$6:$F$911,4,0),0)</f>
        <v>0</v>
      </c>
      <c r="G84" s="129">
        <f>IFERROR(VLOOKUP(CONCATENATE(Table43_1[[#This Row],[Kode BARANG Win2]],5),'Form Fix'!$A$6:$F$911,4,0),0)</f>
        <v>0</v>
      </c>
    </row>
    <row r="85" spans="1:7">
      <c r="A85" s="129" t="s">
        <v>2217</v>
      </c>
      <c r="B85" s="129" t="s">
        <v>2388</v>
      </c>
      <c r="C85" s="129">
        <f>IFERROR(VLOOKUP(CONCATENATE(Table43_1[[#This Row],[Kode BARANG Win2]],1),'Form Fix'!$A$6:$F$911,4,0),0)</f>
        <v>0</v>
      </c>
      <c r="D85" s="129">
        <f>IFERROR(VLOOKUP(CONCATENATE(Table43_1[[#This Row],[Kode BARANG Win2]],2),'Form Fix'!$A$6:$F$911,4,0),0)</f>
        <v>0</v>
      </c>
      <c r="E85" s="129">
        <f>IFERROR(VLOOKUP(CONCATENATE(Table43_1[[#This Row],[Kode BARANG Win2]],3),'Form Fix'!$A$6:$F$911,4,0),0)</f>
        <v>0</v>
      </c>
      <c r="F85" s="129">
        <f>IFERROR(VLOOKUP(CONCATENATE(Table43_1[[#This Row],[Kode BARANG Win2]],4),'Form Fix'!$A$6:$F$911,4,0),0)</f>
        <v>0</v>
      </c>
      <c r="G85" s="129">
        <f>IFERROR(VLOOKUP(CONCATENATE(Table43_1[[#This Row],[Kode BARANG Win2]],5),'Form Fix'!$A$6:$F$911,4,0),0)</f>
        <v>0</v>
      </c>
    </row>
    <row r="86" spans="1:7">
      <c r="A86" s="129" t="s">
        <v>2183</v>
      </c>
      <c r="B86" s="129" t="s">
        <v>2354</v>
      </c>
      <c r="C86" s="129">
        <f>IFERROR(VLOOKUP(CONCATENATE(Table43_1[[#This Row],[Kode BARANG Win2]],1),'Form Fix'!$A$6:$F$911,4,0),0)</f>
        <v>0</v>
      </c>
      <c r="D86" s="129">
        <f>IFERROR(VLOOKUP(CONCATENATE(Table43_1[[#This Row],[Kode BARANG Win2]],2),'Form Fix'!$A$6:$F$911,4,0),0)</f>
        <v>0</v>
      </c>
      <c r="E86" s="129">
        <f>IFERROR(VLOOKUP(CONCATENATE(Table43_1[[#This Row],[Kode BARANG Win2]],3),'Form Fix'!$A$6:$F$911,4,0),0)</f>
        <v>0</v>
      </c>
      <c r="F86" s="129">
        <f>IFERROR(VLOOKUP(CONCATENATE(Table43_1[[#This Row],[Kode BARANG Win2]],4),'Form Fix'!$A$6:$F$911,4,0),0)</f>
        <v>0</v>
      </c>
      <c r="G86" s="129">
        <f>IFERROR(VLOOKUP(CONCATENATE(Table43_1[[#This Row],[Kode BARANG Win2]],5),'Form Fix'!$A$6:$F$911,4,0),0)</f>
        <v>0</v>
      </c>
    </row>
    <row r="87" spans="1:7">
      <c r="A87" s="129" t="s">
        <v>2159</v>
      </c>
      <c r="B87" s="129" t="s">
        <v>2332</v>
      </c>
      <c r="C87" s="129">
        <f>IFERROR(VLOOKUP(CONCATENATE(Table43_1[[#This Row],[Kode BARANG Win2]],1),'Form Fix'!$A$6:$F$911,4,0),0)</f>
        <v>0</v>
      </c>
      <c r="D87" s="129">
        <f>IFERROR(VLOOKUP(CONCATENATE(Table43_1[[#This Row],[Kode BARANG Win2]],2),'Form Fix'!$A$6:$F$911,4,0),0)</f>
        <v>0</v>
      </c>
      <c r="E87" s="129">
        <f>IFERROR(VLOOKUP(CONCATENATE(Table43_1[[#This Row],[Kode BARANG Win2]],3),'Form Fix'!$A$6:$F$911,4,0),0)</f>
        <v>0</v>
      </c>
      <c r="F87" s="129">
        <f>IFERROR(VLOOKUP(CONCATENATE(Table43_1[[#This Row],[Kode BARANG Win2]],4),'Form Fix'!$A$6:$F$911,4,0),0)</f>
        <v>0</v>
      </c>
      <c r="G87" s="129">
        <f>IFERROR(VLOOKUP(CONCATENATE(Table43_1[[#This Row],[Kode BARANG Win2]],5),'Form Fix'!$A$6:$F$911,4,0),0)</f>
        <v>0</v>
      </c>
    </row>
    <row r="88" spans="1:7">
      <c r="A88" s="129" t="s">
        <v>2253</v>
      </c>
      <c r="B88" s="129" t="s">
        <v>2424</v>
      </c>
      <c r="C88" s="129">
        <f>IFERROR(VLOOKUP(CONCATENATE(Table43_1[[#This Row],[Kode BARANG Win2]],1),'Form Fix'!$A$6:$F$911,4,0),0)</f>
        <v>0</v>
      </c>
      <c r="D88" s="129">
        <f>IFERROR(VLOOKUP(CONCATENATE(Table43_1[[#This Row],[Kode BARANG Win2]],2),'Form Fix'!$A$6:$F$911,4,0),0)</f>
        <v>0</v>
      </c>
      <c r="E88" s="129">
        <f>IFERROR(VLOOKUP(CONCATENATE(Table43_1[[#This Row],[Kode BARANG Win2]],3),'Form Fix'!$A$6:$F$911,4,0),0)</f>
        <v>0</v>
      </c>
      <c r="F88" s="129">
        <f>IFERROR(VLOOKUP(CONCATENATE(Table43_1[[#This Row],[Kode BARANG Win2]],4),'Form Fix'!$A$6:$F$911,4,0),0)</f>
        <v>0</v>
      </c>
      <c r="G88" s="129">
        <f>IFERROR(VLOOKUP(CONCATENATE(Table43_1[[#This Row],[Kode BARANG Win2]],5),'Form Fix'!$A$6:$F$911,4,0),0)</f>
        <v>0</v>
      </c>
    </row>
    <row r="89" spans="1:7">
      <c r="A89" s="129" t="s">
        <v>2149</v>
      </c>
      <c r="B89" s="129" t="s">
        <v>2322</v>
      </c>
      <c r="C89" s="129">
        <f>IFERROR(VLOOKUP(CONCATENATE(Table43_1[[#This Row],[Kode BARANG Win2]],1),'Form Fix'!$A$6:$F$911,4,0),0)</f>
        <v>0</v>
      </c>
      <c r="D89" s="129">
        <f>IFERROR(VLOOKUP(CONCATENATE(Table43_1[[#This Row],[Kode BARANG Win2]],2),'Form Fix'!$A$6:$F$911,4,0),0)</f>
        <v>0</v>
      </c>
      <c r="E89" s="129">
        <f>IFERROR(VLOOKUP(CONCATENATE(Table43_1[[#This Row],[Kode BARANG Win2]],3),'Form Fix'!$A$6:$F$911,4,0),0)</f>
        <v>0</v>
      </c>
      <c r="F89" s="129">
        <f>IFERROR(VLOOKUP(CONCATENATE(Table43_1[[#This Row],[Kode BARANG Win2]],4),'Form Fix'!$A$6:$F$911,4,0),0)</f>
        <v>0</v>
      </c>
      <c r="G89" s="129">
        <f>IFERROR(VLOOKUP(CONCATENATE(Table43_1[[#This Row],[Kode BARANG Win2]],5),'Form Fix'!$A$6:$F$911,4,0),0)</f>
        <v>0</v>
      </c>
    </row>
    <row r="90" spans="1:7">
      <c r="A90" s="129" t="s">
        <v>2254</v>
      </c>
      <c r="B90" s="129" t="s">
        <v>2549</v>
      </c>
      <c r="C90" s="129">
        <f>IFERROR(VLOOKUP(CONCATENATE(Table43_1[[#This Row],[Kode BARANG Win2]],1),'Form Fix'!$A$6:$F$911,4,0),0)</f>
        <v>0</v>
      </c>
      <c r="D90" s="129">
        <f>IFERROR(VLOOKUP(CONCATENATE(Table43_1[[#This Row],[Kode BARANG Win2]],2),'Form Fix'!$A$6:$F$911,4,0),0)</f>
        <v>0</v>
      </c>
      <c r="E90" s="129">
        <f>IFERROR(VLOOKUP(CONCATENATE(Table43_1[[#This Row],[Kode BARANG Win2]],3),'Form Fix'!$A$6:$F$911,4,0),0)</f>
        <v>0</v>
      </c>
      <c r="F90" s="129">
        <f>IFERROR(VLOOKUP(CONCATENATE(Table43_1[[#This Row],[Kode BARANG Win2]],4),'Form Fix'!$A$6:$F$911,4,0),0)</f>
        <v>0</v>
      </c>
      <c r="G90" s="129">
        <f>IFERROR(VLOOKUP(CONCATENATE(Table43_1[[#This Row],[Kode BARANG Win2]],5),'Form Fix'!$A$6:$F$911,4,0),0)</f>
        <v>0</v>
      </c>
    </row>
    <row r="91" spans="1:7">
      <c r="A91" s="129" t="s">
        <v>2174</v>
      </c>
      <c r="B91" s="129" t="s">
        <v>2345</v>
      </c>
      <c r="C91" s="129">
        <f>IFERROR(VLOOKUP(CONCATENATE(Table43_1[[#This Row],[Kode BARANG Win2]],1),'Form Fix'!$A$6:$F$911,4,0),0)</f>
        <v>0</v>
      </c>
      <c r="D91" s="129">
        <f>IFERROR(VLOOKUP(CONCATENATE(Table43_1[[#This Row],[Kode BARANG Win2]],2),'Form Fix'!$A$6:$F$911,4,0),0)</f>
        <v>0</v>
      </c>
      <c r="E91" s="129">
        <f>IFERROR(VLOOKUP(CONCATENATE(Table43_1[[#This Row],[Kode BARANG Win2]],3),'Form Fix'!$A$6:$F$911,4,0),0)</f>
        <v>0</v>
      </c>
      <c r="F91" s="129">
        <f>IFERROR(VLOOKUP(CONCATENATE(Table43_1[[#This Row],[Kode BARANG Win2]],4),'Form Fix'!$A$6:$F$911,4,0),0)</f>
        <v>0</v>
      </c>
      <c r="G91" s="129">
        <f>IFERROR(VLOOKUP(CONCATENATE(Table43_1[[#This Row],[Kode BARANG Win2]],5),'Form Fix'!$A$6:$F$911,4,0),0)</f>
        <v>0</v>
      </c>
    </row>
    <row r="92" spans="1:7">
      <c r="A92" s="129" t="s">
        <v>2173</v>
      </c>
      <c r="B92" s="129" t="s">
        <v>2344</v>
      </c>
      <c r="C92" s="129">
        <f>IFERROR(VLOOKUP(CONCATENATE(Table43_1[[#This Row],[Kode BARANG Win2]],1),'Form Fix'!$A$6:$F$911,4,0),0)</f>
        <v>0</v>
      </c>
      <c r="D92" s="129">
        <f>IFERROR(VLOOKUP(CONCATENATE(Table43_1[[#This Row],[Kode BARANG Win2]],2),'Form Fix'!$A$6:$F$911,4,0),0)</f>
        <v>0</v>
      </c>
      <c r="E92" s="129">
        <f>IFERROR(VLOOKUP(CONCATENATE(Table43_1[[#This Row],[Kode BARANG Win2]],3),'Form Fix'!$A$6:$F$911,4,0),0)</f>
        <v>0</v>
      </c>
      <c r="F92" s="129">
        <f>IFERROR(VLOOKUP(CONCATENATE(Table43_1[[#This Row],[Kode BARANG Win2]],4),'Form Fix'!$A$6:$F$911,4,0),0)</f>
        <v>0</v>
      </c>
      <c r="G92" s="129">
        <f>IFERROR(VLOOKUP(CONCATENATE(Table43_1[[#This Row],[Kode BARANG Win2]],5),'Form Fix'!$A$6:$F$911,4,0),0)</f>
        <v>0</v>
      </c>
    </row>
    <row r="93" spans="1:7">
      <c r="A93" s="129" t="s">
        <v>2224</v>
      </c>
      <c r="B93" s="129" t="s">
        <v>2395</v>
      </c>
      <c r="C93" s="129">
        <f>IFERROR(VLOOKUP(CONCATENATE(Table43_1[[#This Row],[Kode BARANG Win2]],1),'Form Fix'!$A$6:$F$911,4,0),0)</f>
        <v>0</v>
      </c>
      <c r="D93" s="129">
        <f>IFERROR(VLOOKUP(CONCATENATE(Table43_1[[#This Row],[Kode BARANG Win2]],2),'Form Fix'!$A$6:$F$911,4,0),0)</f>
        <v>0</v>
      </c>
      <c r="E93" s="129">
        <f>IFERROR(VLOOKUP(CONCATENATE(Table43_1[[#This Row],[Kode BARANG Win2]],3),'Form Fix'!$A$6:$F$911,4,0),0)</f>
        <v>0</v>
      </c>
      <c r="F93" s="129">
        <f>IFERROR(VLOOKUP(CONCATENATE(Table43_1[[#This Row],[Kode BARANG Win2]],4),'Form Fix'!$A$6:$F$911,4,0),0)</f>
        <v>0</v>
      </c>
      <c r="G93" s="129">
        <f>IFERROR(VLOOKUP(CONCATENATE(Table43_1[[#This Row],[Kode BARANG Win2]],5),'Form Fix'!$A$6:$F$911,4,0),0)</f>
        <v>0</v>
      </c>
    </row>
    <row r="94" spans="1:7">
      <c r="A94" s="129" t="s">
        <v>2216</v>
      </c>
      <c r="B94" s="129" t="s">
        <v>2387</v>
      </c>
      <c r="C94" s="129">
        <f>IFERROR(VLOOKUP(CONCATENATE(Table43_1[[#This Row],[Kode BARANG Win2]],1),'Form Fix'!$A$6:$F$911,4,0),0)</f>
        <v>0</v>
      </c>
      <c r="D94" s="129">
        <f>IFERROR(VLOOKUP(CONCATENATE(Table43_1[[#This Row],[Kode BARANG Win2]],2),'Form Fix'!$A$6:$F$911,4,0),0)</f>
        <v>0</v>
      </c>
      <c r="E94" s="129">
        <f>IFERROR(VLOOKUP(CONCATENATE(Table43_1[[#This Row],[Kode BARANG Win2]],3),'Form Fix'!$A$6:$F$911,4,0),0)</f>
        <v>0</v>
      </c>
      <c r="F94" s="129">
        <f>IFERROR(VLOOKUP(CONCATENATE(Table43_1[[#This Row],[Kode BARANG Win2]],4),'Form Fix'!$A$6:$F$911,4,0),0)</f>
        <v>0</v>
      </c>
      <c r="G94" s="129">
        <f>IFERROR(VLOOKUP(CONCATENATE(Table43_1[[#This Row],[Kode BARANG Win2]],5),'Form Fix'!$A$6:$F$911,4,0),0)</f>
        <v>0</v>
      </c>
    </row>
    <row r="95" spans="1:7">
      <c r="A95" s="129" t="s">
        <v>2251</v>
      </c>
      <c r="B95" s="129" t="s">
        <v>2422</v>
      </c>
      <c r="C95" s="129">
        <f>IFERROR(VLOOKUP(CONCATENATE(Table43_1[[#This Row],[Kode BARANG Win2]],1),'Form Fix'!$A$6:$F$911,4,0),0)</f>
        <v>0</v>
      </c>
      <c r="D95" s="129">
        <f>IFERROR(VLOOKUP(CONCATENATE(Table43_1[[#This Row],[Kode BARANG Win2]],2),'Form Fix'!$A$6:$F$911,4,0),0)</f>
        <v>0</v>
      </c>
      <c r="E95" s="129">
        <f>IFERROR(VLOOKUP(CONCATENATE(Table43_1[[#This Row],[Kode BARANG Win2]],3),'Form Fix'!$A$6:$F$911,4,0),0)</f>
        <v>0</v>
      </c>
      <c r="F95" s="129">
        <f>IFERROR(VLOOKUP(CONCATENATE(Table43_1[[#This Row],[Kode BARANG Win2]],4),'Form Fix'!$A$6:$F$911,4,0),0)</f>
        <v>0</v>
      </c>
      <c r="G95" s="129">
        <f>IFERROR(VLOOKUP(CONCATENATE(Table43_1[[#This Row],[Kode BARANG Win2]],5),'Form Fix'!$A$6:$F$911,4,0),0)</f>
        <v>0</v>
      </c>
    </row>
    <row r="96" spans="1:7">
      <c r="A96" s="129" t="s">
        <v>2525</v>
      </c>
      <c r="B96" s="129" t="s">
        <v>2552</v>
      </c>
      <c r="C96" s="129">
        <f>IFERROR(VLOOKUP(CONCATENATE(Table43_1[[#This Row],[Kode BARANG Win2]],1),'Form Fix'!$A$6:$F$911,4,0),0)</f>
        <v>0</v>
      </c>
      <c r="D96" s="129">
        <f>IFERROR(VLOOKUP(CONCATENATE(Table43_1[[#This Row],[Kode BARANG Win2]],2),'Form Fix'!$A$6:$F$911,4,0),0)</f>
        <v>0</v>
      </c>
      <c r="E96" s="129">
        <f>IFERROR(VLOOKUP(CONCATENATE(Table43_1[[#This Row],[Kode BARANG Win2]],3),'Form Fix'!$A$6:$F$911,4,0),0)</f>
        <v>0</v>
      </c>
      <c r="F96" s="129">
        <f>IFERROR(VLOOKUP(CONCATENATE(Table43_1[[#This Row],[Kode BARANG Win2]],4),'Form Fix'!$A$6:$F$911,4,0),0)</f>
        <v>0</v>
      </c>
      <c r="G96" s="129">
        <f>IFERROR(VLOOKUP(CONCATENATE(Table43_1[[#This Row],[Kode BARANG Win2]],5),'Form Fix'!$A$6:$F$911,4,0),0)</f>
        <v>0</v>
      </c>
    </row>
    <row r="97" spans="1:7">
      <c r="A97" s="129" t="s">
        <v>2252</v>
      </c>
      <c r="B97" s="129" t="s">
        <v>2423</v>
      </c>
      <c r="C97" s="129">
        <f>IFERROR(VLOOKUP(CONCATENATE(Table43_1[[#This Row],[Kode BARANG Win2]],1),'Form Fix'!$A$6:$F$911,4,0),0)</f>
        <v>0</v>
      </c>
      <c r="D97" s="129">
        <f>IFERROR(VLOOKUP(CONCATENATE(Table43_1[[#This Row],[Kode BARANG Win2]],2),'Form Fix'!$A$6:$F$911,4,0),0)</f>
        <v>0</v>
      </c>
      <c r="E97" s="129">
        <f>IFERROR(VLOOKUP(CONCATENATE(Table43_1[[#This Row],[Kode BARANG Win2]],3),'Form Fix'!$A$6:$F$911,4,0),0)</f>
        <v>0</v>
      </c>
      <c r="F97" s="129">
        <f>IFERROR(VLOOKUP(CONCATENATE(Table43_1[[#This Row],[Kode BARANG Win2]],4),'Form Fix'!$A$6:$F$911,4,0),0)</f>
        <v>0</v>
      </c>
      <c r="G97" s="129">
        <f>IFERROR(VLOOKUP(CONCATENATE(Table43_1[[#This Row],[Kode BARANG Win2]],5),'Form Fix'!$A$6:$F$911,4,0),0)</f>
        <v>0</v>
      </c>
    </row>
    <row r="98" spans="1:7">
      <c r="A98" s="129" t="s">
        <v>2172</v>
      </c>
      <c r="B98" s="129" t="s">
        <v>2343</v>
      </c>
      <c r="C98" s="129">
        <f>IFERROR(VLOOKUP(CONCATENATE(Table43_1[[#This Row],[Kode BARANG Win2]],1),'Form Fix'!$A$6:$F$911,4,0),0)</f>
        <v>0</v>
      </c>
      <c r="D98" s="129">
        <f>IFERROR(VLOOKUP(CONCATENATE(Table43_1[[#This Row],[Kode BARANG Win2]],2),'Form Fix'!$A$6:$F$911,4,0),0)</f>
        <v>0</v>
      </c>
      <c r="E98" s="129">
        <f>IFERROR(VLOOKUP(CONCATENATE(Table43_1[[#This Row],[Kode BARANG Win2]],3),'Form Fix'!$A$6:$F$911,4,0),0)</f>
        <v>0</v>
      </c>
      <c r="F98" s="129">
        <f>IFERROR(VLOOKUP(CONCATENATE(Table43_1[[#This Row],[Kode BARANG Win2]],4),'Form Fix'!$A$6:$F$911,4,0),0)</f>
        <v>0</v>
      </c>
      <c r="G98" s="129">
        <f>IFERROR(VLOOKUP(CONCATENATE(Table43_1[[#This Row],[Kode BARANG Win2]],5),'Form Fix'!$A$6:$F$911,4,0),0)</f>
        <v>0</v>
      </c>
    </row>
    <row r="99" spans="1:7">
      <c r="A99" s="129" t="s">
        <v>2186</v>
      </c>
      <c r="B99" s="129" t="s">
        <v>2357</v>
      </c>
      <c r="C99" s="129">
        <f>IFERROR(VLOOKUP(CONCATENATE(Table43_1[[#This Row],[Kode BARANG Win2]],1),'Form Fix'!$A$6:$F$911,4,0),0)</f>
        <v>0</v>
      </c>
      <c r="D99" s="129">
        <f>IFERROR(VLOOKUP(CONCATENATE(Table43_1[[#This Row],[Kode BARANG Win2]],2),'Form Fix'!$A$6:$F$911,4,0),0)</f>
        <v>0</v>
      </c>
      <c r="E99" s="129">
        <f>IFERROR(VLOOKUP(CONCATENATE(Table43_1[[#This Row],[Kode BARANG Win2]],3),'Form Fix'!$A$6:$F$911,4,0),0)</f>
        <v>0</v>
      </c>
      <c r="F99" s="129">
        <f>IFERROR(VLOOKUP(CONCATENATE(Table43_1[[#This Row],[Kode BARANG Win2]],4),'Form Fix'!$A$6:$F$911,4,0),0)</f>
        <v>0</v>
      </c>
      <c r="G99" s="129">
        <f>IFERROR(VLOOKUP(CONCATENATE(Table43_1[[#This Row],[Kode BARANG Win2]],5),'Form Fix'!$A$6:$F$911,4,0),0)</f>
        <v>0</v>
      </c>
    </row>
    <row r="100" spans="1:7">
      <c r="A100" s="129" t="s">
        <v>2249</v>
      </c>
      <c r="B100" s="129" t="s">
        <v>2420</v>
      </c>
      <c r="C100" s="129">
        <f>IFERROR(VLOOKUP(CONCATENATE(Table43_1[[#This Row],[Kode BARANG Win2]],1),'Form Fix'!$A$6:$F$911,4,0),0)</f>
        <v>0</v>
      </c>
      <c r="D100" s="129">
        <f>IFERROR(VLOOKUP(CONCATENATE(Table43_1[[#This Row],[Kode BARANG Win2]],2),'Form Fix'!$A$6:$F$911,4,0),0)</f>
        <v>0</v>
      </c>
      <c r="E100" s="129">
        <f>IFERROR(VLOOKUP(CONCATENATE(Table43_1[[#This Row],[Kode BARANG Win2]],3),'Form Fix'!$A$6:$F$911,4,0),0)</f>
        <v>0</v>
      </c>
      <c r="F100" s="129">
        <f>IFERROR(VLOOKUP(CONCATENATE(Table43_1[[#This Row],[Kode BARANG Win2]],4),'Form Fix'!$A$6:$F$911,4,0),0)</f>
        <v>0</v>
      </c>
      <c r="G100" s="129">
        <f>IFERROR(VLOOKUP(CONCATENATE(Table43_1[[#This Row],[Kode BARANG Win2]],5),'Form Fix'!$A$6:$F$911,4,0),0)</f>
        <v>0</v>
      </c>
    </row>
    <row r="101" spans="1:7">
      <c r="A101" s="129" t="s">
        <v>2148</v>
      </c>
      <c r="B101" s="129" t="s">
        <v>2321</v>
      </c>
      <c r="C101" s="129">
        <f>IFERROR(VLOOKUP(CONCATENATE(Table43_1[[#This Row],[Kode BARANG Win2]],1),'Form Fix'!$A$6:$F$911,4,0),0)</f>
        <v>0</v>
      </c>
      <c r="D101" s="129">
        <f>IFERROR(VLOOKUP(CONCATENATE(Table43_1[[#This Row],[Kode BARANG Win2]],2),'Form Fix'!$A$6:$F$911,4,0),0)</f>
        <v>0</v>
      </c>
      <c r="E101" s="129">
        <f>IFERROR(VLOOKUP(CONCATENATE(Table43_1[[#This Row],[Kode BARANG Win2]],3),'Form Fix'!$A$6:$F$911,4,0),0)</f>
        <v>0</v>
      </c>
      <c r="F101" s="129">
        <f>IFERROR(VLOOKUP(CONCATENATE(Table43_1[[#This Row],[Kode BARANG Win2]],4),'Form Fix'!$A$6:$F$911,4,0),0)</f>
        <v>0</v>
      </c>
      <c r="G101" s="129">
        <f>IFERROR(VLOOKUP(CONCATENATE(Table43_1[[#This Row],[Kode BARANG Win2]],5),'Form Fix'!$A$6:$F$911,4,0),0)</f>
        <v>0</v>
      </c>
    </row>
    <row r="102" spans="1:7">
      <c r="A102" s="129" t="s">
        <v>2153</v>
      </c>
      <c r="B102" s="129" t="s">
        <v>2326</v>
      </c>
      <c r="C102" s="129">
        <f>IFERROR(VLOOKUP(CONCATENATE(Table43_1[[#This Row],[Kode BARANG Win2]],1),'Form Fix'!$A$6:$F$911,4,0),0)</f>
        <v>0</v>
      </c>
      <c r="D102" s="129">
        <f>IFERROR(VLOOKUP(CONCATENATE(Table43_1[[#This Row],[Kode BARANG Win2]],2),'Form Fix'!$A$6:$F$911,4,0),0)</f>
        <v>0</v>
      </c>
      <c r="E102" s="129">
        <f>IFERROR(VLOOKUP(CONCATENATE(Table43_1[[#This Row],[Kode BARANG Win2]],3),'Form Fix'!$A$6:$F$911,4,0),0)</f>
        <v>0</v>
      </c>
      <c r="F102" s="129">
        <f>IFERROR(VLOOKUP(CONCATENATE(Table43_1[[#This Row],[Kode BARANG Win2]],4),'Form Fix'!$A$6:$F$911,4,0),0)</f>
        <v>0</v>
      </c>
      <c r="G102" s="129">
        <f>IFERROR(VLOOKUP(CONCATENATE(Table43_1[[#This Row],[Kode BARANG Win2]],5),'Form Fix'!$A$6:$F$911,4,0),0)</f>
        <v>0</v>
      </c>
    </row>
    <row r="103" spans="1:7">
      <c r="A103" s="129" t="s">
        <v>2250</v>
      </c>
      <c r="B103" s="129" t="s">
        <v>2421</v>
      </c>
      <c r="C103" s="129">
        <f>IFERROR(VLOOKUP(CONCATENATE(Table43_1[[#This Row],[Kode BARANG Win2]],1),'Form Fix'!$A$6:$F$911,4,0),0)</f>
        <v>0</v>
      </c>
      <c r="D103" s="129">
        <f>IFERROR(VLOOKUP(CONCATENATE(Table43_1[[#This Row],[Kode BARANG Win2]],2),'Form Fix'!$A$6:$F$911,4,0),0)</f>
        <v>0</v>
      </c>
      <c r="E103" s="129">
        <f>IFERROR(VLOOKUP(CONCATENATE(Table43_1[[#This Row],[Kode BARANG Win2]],3),'Form Fix'!$A$6:$F$911,4,0),0)</f>
        <v>0</v>
      </c>
      <c r="F103" s="129">
        <f>IFERROR(VLOOKUP(CONCATENATE(Table43_1[[#This Row],[Kode BARANG Win2]],4),'Form Fix'!$A$6:$F$911,4,0),0)</f>
        <v>0</v>
      </c>
      <c r="G103" s="129">
        <f>IFERROR(VLOOKUP(CONCATENATE(Table43_1[[#This Row],[Kode BARANG Win2]],5),'Form Fix'!$A$6:$F$911,4,0),0)</f>
        <v>0</v>
      </c>
    </row>
    <row r="104" spans="1:7">
      <c r="A104" s="129" t="s">
        <v>2171</v>
      </c>
      <c r="B104" s="129" t="s">
        <v>2342</v>
      </c>
      <c r="C104" s="129">
        <f>IFERROR(VLOOKUP(CONCATENATE(Table43_1[[#This Row],[Kode BARANG Win2]],1),'Form Fix'!$A$6:$F$911,4,0),0)</f>
        <v>0</v>
      </c>
      <c r="D104" s="129">
        <f>IFERROR(VLOOKUP(CONCATENATE(Table43_1[[#This Row],[Kode BARANG Win2]],2),'Form Fix'!$A$6:$F$911,4,0),0)</f>
        <v>0</v>
      </c>
      <c r="E104" s="129">
        <f>IFERROR(VLOOKUP(CONCATENATE(Table43_1[[#This Row],[Kode BARANG Win2]],3),'Form Fix'!$A$6:$F$911,4,0),0)</f>
        <v>0</v>
      </c>
      <c r="F104" s="129">
        <f>IFERROR(VLOOKUP(CONCATENATE(Table43_1[[#This Row],[Kode BARANG Win2]],4),'Form Fix'!$A$6:$F$911,4,0),0)</f>
        <v>0</v>
      </c>
      <c r="G104" s="129">
        <f>IFERROR(VLOOKUP(CONCATENATE(Table43_1[[#This Row],[Kode BARANG Win2]],5),'Form Fix'!$A$6:$F$911,4,0),0)</f>
        <v>0</v>
      </c>
    </row>
    <row r="105" spans="1:7">
      <c r="A105" s="129" t="s">
        <v>2187</v>
      </c>
      <c r="B105" s="129" t="s">
        <v>2358</v>
      </c>
      <c r="C105" s="129">
        <f>IFERROR(VLOOKUP(CONCATENATE(Table43_1[[#This Row],[Kode BARANG Win2]],1),'Form Fix'!$A$6:$F$911,4,0),0)</f>
        <v>0</v>
      </c>
      <c r="D105" s="129">
        <f>IFERROR(VLOOKUP(CONCATENATE(Table43_1[[#This Row],[Kode BARANG Win2]],2),'Form Fix'!$A$6:$F$911,4,0),0)</f>
        <v>0</v>
      </c>
      <c r="E105" s="129">
        <f>IFERROR(VLOOKUP(CONCATENATE(Table43_1[[#This Row],[Kode BARANG Win2]],3),'Form Fix'!$A$6:$F$911,4,0),0)</f>
        <v>0</v>
      </c>
      <c r="F105" s="129">
        <f>IFERROR(VLOOKUP(CONCATENATE(Table43_1[[#This Row],[Kode BARANG Win2]],4),'Form Fix'!$A$6:$F$911,4,0),0)</f>
        <v>0</v>
      </c>
      <c r="G105" s="129">
        <f>IFERROR(VLOOKUP(CONCATENATE(Table43_1[[#This Row],[Kode BARANG Win2]],5),'Form Fix'!$A$6:$F$911,4,0),0)</f>
        <v>0</v>
      </c>
    </row>
    <row r="106" spans="1:7">
      <c r="A106" s="129" t="s">
        <v>2170</v>
      </c>
      <c r="B106" s="129" t="s">
        <v>2341</v>
      </c>
      <c r="C106" s="129">
        <f>IFERROR(VLOOKUP(CONCATENATE(Table43_1[[#This Row],[Kode BARANG Win2]],1),'Form Fix'!$A$6:$F$911,4,0),0)</f>
        <v>0</v>
      </c>
      <c r="D106" s="129">
        <f>IFERROR(VLOOKUP(CONCATENATE(Table43_1[[#This Row],[Kode BARANG Win2]],2),'Form Fix'!$A$6:$F$911,4,0),0)</f>
        <v>0</v>
      </c>
      <c r="E106" s="129">
        <f>IFERROR(VLOOKUP(CONCATENATE(Table43_1[[#This Row],[Kode BARANG Win2]],3),'Form Fix'!$A$6:$F$911,4,0),0)</f>
        <v>0</v>
      </c>
      <c r="F106" s="129">
        <f>IFERROR(VLOOKUP(CONCATENATE(Table43_1[[#This Row],[Kode BARANG Win2]],4),'Form Fix'!$A$6:$F$911,4,0),0)</f>
        <v>0</v>
      </c>
      <c r="G106" s="129">
        <f>IFERROR(VLOOKUP(CONCATENATE(Table43_1[[#This Row],[Kode BARANG Win2]],5),'Form Fix'!$A$6:$F$911,4,0),0)</f>
        <v>0</v>
      </c>
    </row>
    <row r="107" spans="1:7">
      <c r="A107" s="129" t="s">
        <v>2526</v>
      </c>
      <c r="B107" s="129" t="s">
        <v>2553</v>
      </c>
      <c r="C107" s="129">
        <f>IFERROR(VLOOKUP(CONCATENATE(Table43_1[[#This Row],[Kode BARANG Win2]],1),'Form Fix'!$A$6:$F$911,4,0),0)</f>
        <v>0</v>
      </c>
      <c r="D107" s="129">
        <f>IFERROR(VLOOKUP(CONCATENATE(Table43_1[[#This Row],[Kode BARANG Win2]],2),'Form Fix'!$A$6:$F$911,4,0),0)</f>
        <v>0</v>
      </c>
      <c r="E107" s="129">
        <f>IFERROR(VLOOKUP(CONCATENATE(Table43_1[[#This Row],[Kode BARANG Win2]],3),'Form Fix'!$A$6:$F$911,4,0),0)</f>
        <v>0</v>
      </c>
      <c r="F107" s="129">
        <f>IFERROR(VLOOKUP(CONCATENATE(Table43_1[[#This Row],[Kode BARANG Win2]],4),'Form Fix'!$A$6:$F$911,4,0),0)</f>
        <v>0</v>
      </c>
      <c r="G107" s="129">
        <f>IFERROR(VLOOKUP(CONCATENATE(Table43_1[[#This Row],[Kode BARANG Win2]],5),'Form Fix'!$A$6:$F$911,4,0),0)</f>
        <v>0</v>
      </c>
    </row>
    <row r="108" spans="1:7">
      <c r="A108" s="129" t="s">
        <v>2489</v>
      </c>
      <c r="B108" s="129" t="s">
        <v>2554</v>
      </c>
      <c r="C108" s="129">
        <f>IFERROR(VLOOKUP(CONCATENATE(Table43_1[[#This Row],[Kode BARANG Win2]],1),'Form Fix'!$A$6:$F$911,4,0),0)</f>
        <v>0</v>
      </c>
      <c r="D108" s="129">
        <f>IFERROR(VLOOKUP(CONCATENATE(Table43_1[[#This Row],[Kode BARANG Win2]],2),'Form Fix'!$A$6:$F$911,4,0),0)</f>
        <v>0</v>
      </c>
      <c r="E108" s="129">
        <f>IFERROR(VLOOKUP(CONCATENATE(Table43_1[[#This Row],[Kode BARANG Win2]],3),'Form Fix'!$A$6:$F$911,4,0),0)</f>
        <v>0</v>
      </c>
      <c r="F108" s="129">
        <f>IFERROR(VLOOKUP(CONCATENATE(Table43_1[[#This Row],[Kode BARANG Win2]],4),'Form Fix'!$A$6:$F$911,4,0),0)</f>
        <v>0</v>
      </c>
      <c r="G108" s="129">
        <f>IFERROR(VLOOKUP(CONCATENATE(Table43_1[[#This Row],[Kode BARANG Win2]],5),'Form Fix'!$A$6:$F$911,4,0),0)</f>
        <v>0</v>
      </c>
    </row>
    <row r="109" spans="1:7">
      <c r="A109" s="129" t="s">
        <v>2133</v>
      </c>
      <c r="B109" s="129" t="s">
        <v>2306</v>
      </c>
      <c r="C109" s="129">
        <f>IFERROR(VLOOKUP(CONCATENATE(Table43_1[[#This Row],[Kode BARANG Win2]],1),'Form Fix'!$A$6:$F$911,4,0),0)</f>
        <v>0</v>
      </c>
      <c r="D109" s="129">
        <f>IFERROR(VLOOKUP(CONCATENATE(Table43_1[[#This Row],[Kode BARANG Win2]],2),'Form Fix'!$A$6:$F$911,4,0),0)</f>
        <v>0</v>
      </c>
      <c r="E109" s="129">
        <f>IFERROR(VLOOKUP(CONCATENATE(Table43_1[[#This Row],[Kode BARANG Win2]],3),'Form Fix'!$A$6:$F$911,4,0),0)</f>
        <v>0</v>
      </c>
      <c r="F109" s="129">
        <f>IFERROR(VLOOKUP(CONCATENATE(Table43_1[[#This Row],[Kode BARANG Win2]],4),'Form Fix'!$A$6:$F$911,4,0),0)</f>
        <v>0</v>
      </c>
      <c r="G109" s="129">
        <f>IFERROR(VLOOKUP(CONCATENATE(Table43_1[[#This Row],[Kode BARANG Win2]],5),'Form Fix'!$A$6:$F$911,4,0),0)</f>
        <v>0</v>
      </c>
    </row>
    <row r="110" spans="1:7">
      <c r="A110" s="129" t="s">
        <v>2132</v>
      </c>
      <c r="B110" s="129" t="s">
        <v>2305</v>
      </c>
      <c r="C110" s="129">
        <f>IFERROR(VLOOKUP(CONCATENATE(Table43_1[[#This Row],[Kode BARANG Win2]],1),'Form Fix'!$A$6:$F$911,4,0),0)</f>
        <v>0</v>
      </c>
      <c r="D110" s="129">
        <f>IFERROR(VLOOKUP(CONCATENATE(Table43_1[[#This Row],[Kode BARANG Win2]],2),'Form Fix'!$A$6:$F$911,4,0),0)</f>
        <v>0</v>
      </c>
      <c r="E110" s="129">
        <f>IFERROR(VLOOKUP(CONCATENATE(Table43_1[[#This Row],[Kode BARANG Win2]],3),'Form Fix'!$A$6:$F$911,4,0),0)</f>
        <v>0</v>
      </c>
      <c r="F110" s="129">
        <f>IFERROR(VLOOKUP(CONCATENATE(Table43_1[[#This Row],[Kode BARANG Win2]],4),'Form Fix'!$A$6:$F$911,4,0),0)</f>
        <v>0</v>
      </c>
      <c r="G110" s="129">
        <f>IFERROR(VLOOKUP(CONCATENATE(Table43_1[[#This Row],[Kode BARANG Win2]],5),'Form Fix'!$A$6:$F$911,4,0),0)</f>
        <v>0</v>
      </c>
    </row>
    <row r="111" spans="1:7">
      <c r="A111" s="129" t="s">
        <v>2131</v>
      </c>
      <c r="B111" s="129" t="s">
        <v>2304</v>
      </c>
      <c r="C111" s="129">
        <f>IFERROR(VLOOKUP(CONCATENATE(Table43_1[[#This Row],[Kode BARANG Win2]],1),'Form Fix'!$A$6:$F$911,4,0),0)</f>
        <v>0</v>
      </c>
      <c r="D111" s="129">
        <f>IFERROR(VLOOKUP(CONCATENATE(Table43_1[[#This Row],[Kode BARANG Win2]],2),'Form Fix'!$A$6:$F$911,4,0),0)</f>
        <v>0</v>
      </c>
      <c r="E111" s="129">
        <f>IFERROR(VLOOKUP(CONCATENATE(Table43_1[[#This Row],[Kode BARANG Win2]],3),'Form Fix'!$A$6:$F$911,4,0),0)</f>
        <v>0</v>
      </c>
      <c r="F111" s="129">
        <f>IFERROR(VLOOKUP(CONCATENATE(Table43_1[[#This Row],[Kode BARANG Win2]],4),'Form Fix'!$A$6:$F$911,4,0),0)</f>
        <v>0</v>
      </c>
      <c r="G111" s="129">
        <f>IFERROR(VLOOKUP(CONCATENATE(Table43_1[[#This Row],[Kode BARANG Win2]],5),'Form Fix'!$A$6:$F$911,4,0),0)</f>
        <v>0</v>
      </c>
    </row>
    <row r="112" spans="1:7">
      <c r="A112" s="129" t="s">
        <v>2141</v>
      </c>
      <c r="B112" s="129" t="s">
        <v>2314</v>
      </c>
      <c r="C112" s="129">
        <f>IFERROR(VLOOKUP(CONCATENATE(Table43_1[[#This Row],[Kode BARANG Win2]],1),'Form Fix'!$A$6:$F$911,4,0),0)</f>
        <v>0</v>
      </c>
      <c r="D112" s="129">
        <f>IFERROR(VLOOKUP(CONCATENATE(Table43_1[[#This Row],[Kode BARANG Win2]],2),'Form Fix'!$A$6:$F$911,4,0),0)</f>
        <v>0</v>
      </c>
      <c r="E112" s="129">
        <f>IFERROR(VLOOKUP(CONCATENATE(Table43_1[[#This Row],[Kode BARANG Win2]],3),'Form Fix'!$A$6:$F$911,4,0),0)</f>
        <v>0</v>
      </c>
      <c r="F112" s="129">
        <f>IFERROR(VLOOKUP(CONCATENATE(Table43_1[[#This Row],[Kode BARANG Win2]],4),'Form Fix'!$A$6:$F$911,4,0),0)</f>
        <v>0</v>
      </c>
      <c r="G112" s="129">
        <f>IFERROR(VLOOKUP(CONCATENATE(Table43_1[[#This Row],[Kode BARANG Win2]],5),'Form Fix'!$A$6:$F$911,4,0),0)</f>
        <v>0</v>
      </c>
    </row>
    <row r="113" spans="1:7">
      <c r="A113" s="129" t="s">
        <v>2145</v>
      </c>
      <c r="B113" s="129" t="s">
        <v>2318</v>
      </c>
      <c r="C113" s="129">
        <f>IFERROR(VLOOKUP(CONCATENATE(Table43_1[[#This Row],[Kode BARANG Win2]],1),'Form Fix'!$A$6:$F$911,4,0),0)</f>
        <v>0</v>
      </c>
      <c r="D113" s="129">
        <f>IFERROR(VLOOKUP(CONCATENATE(Table43_1[[#This Row],[Kode BARANG Win2]],2),'Form Fix'!$A$6:$F$911,4,0),0)</f>
        <v>0</v>
      </c>
      <c r="E113" s="129">
        <f>IFERROR(VLOOKUP(CONCATENATE(Table43_1[[#This Row],[Kode BARANG Win2]],3),'Form Fix'!$A$6:$F$911,4,0),0)</f>
        <v>0</v>
      </c>
      <c r="F113" s="129">
        <f>IFERROR(VLOOKUP(CONCATENATE(Table43_1[[#This Row],[Kode BARANG Win2]],4),'Form Fix'!$A$6:$F$911,4,0),0)</f>
        <v>0</v>
      </c>
      <c r="G113" s="129">
        <f>IFERROR(VLOOKUP(CONCATENATE(Table43_1[[#This Row],[Kode BARANG Win2]],5),'Form Fix'!$A$6:$F$911,4,0),0)</f>
        <v>0</v>
      </c>
    </row>
    <row r="114" spans="1:7">
      <c r="A114" s="129" t="s">
        <v>2208</v>
      </c>
      <c r="B114" s="129" t="s">
        <v>2379</v>
      </c>
      <c r="C114" s="129">
        <f>IFERROR(VLOOKUP(CONCATENATE(Table43_1[[#This Row],[Kode BARANG Win2]],1),'Form Fix'!$A$6:$F$911,4,0),0)</f>
        <v>0</v>
      </c>
      <c r="D114" s="129">
        <f>IFERROR(VLOOKUP(CONCATENATE(Table43_1[[#This Row],[Kode BARANG Win2]],2),'Form Fix'!$A$6:$F$911,4,0),0)</f>
        <v>0</v>
      </c>
      <c r="E114" s="129">
        <f>IFERROR(VLOOKUP(CONCATENATE(Table43_1[[#This Row],[Kode BARANG Win2]],3),'Form Fix'!$A$6:$F$911,4,0),0)</f>
        <v>0</v>
      </c>
      <c r="F114" s="129">
        <f>IFERROR(VLOOKUP(CONCATENATE(Table43_1[[#This Row],[Kode BARANG Win2]],4),'Form Fix'!$A$6:$F$911,4,0),0)</f>
        <v>0</v>
      </c>
      <c r="G114" s="129">
        <f>IFERROR(VLOOKUP(CONCATENATE(Table43_1[[#This Row],[Kode BARANG Win2]],5),'Form Fix'!$A$6:$F$911,4,0),0)</f>
        <v>0</v>
      </c>
    </row>
    <row r="115" spans="1:7">
      <c r="A115" s="129" t="s">
        <v>2492</v>
      </c>
      <c r="B115" s="129" t="s">
        <v>2550</v>
      </c>
      <c r="C115" s="129">
        <f>IFERROR(VLOOKUP(CONCATENATE(Table43_1[[#This Row],[Kode BARANG Win2]],1),'Form Fix'!$A$6:$F$911,4,0),0)</f>
        <v>0</v>
      </c>
      <c r="D115" s="129">
        <f>IFERROR(VLOOKUP(CONCATENATE(Table43_1[[#This Row],[Kode BARANG Win2]],2),'Form Fix'!$A$6:$F$911,4,0),0)</f>
        <v>0</v>
      </c>
      <c r="E115" s="129">
        <f>IFERROR(VLOOKUP(CONCATENATE(Table43_1[[#This Row],[Kode BARANG Win2]],3),'Form Fix'!$A$6:$F$911,4,0),0)</f>
        <v>0</v>
      </c>
      <c r="F115" s="129">
        <f>IFERROR(VLOOKUP(CONCATENATE(Table43_1[[#This Row],[Kode BARANG Win2]],4),'Form Fix'!$A$6:$F$911,4,0),0)</f>
        <v>0</v>
      </c>
      <c r="G115" s="129">
        <f>IFERROR(VLOOKUP(CONCATENATE(Table43_1[[#This Row],[Kode BARANG Win2]],5),'Form Fix'!$A$6:$F$911,4,0),0)</f>
        <v>0</v>
      </c>
    </row>
    <row r="116" spans="1:7">
      <c r="A116" s="129" t="s">
        <v>2203</v>
      </c>
      <c r="B116" s="129" t="s">
        <v>2374</v>
      </c>
      <c r="C116" s="129">
        <f>IFERROR(VLOOKUP(CONCATENATE(Table43_1[[#This Row],[Kode BARANG Win2]],1),'Form Fix'!$A$6:$F$911,4,0),0)</f>
        <v>0</v>
      </c>
      <c r="D116" s="129">
        <f>IFERROR(VLOOKUP(CONCATENATE(Table43_1[[#This Row],[Kode BARANG Win2]],2),'Form Fix'!$A$6:$F$911,4,0),0)</f>
        <v>0</v>
      </c>
      <c r="E116" s="129">
        <f>IFERROR(VLOOKUP(CONCATENATE(Table43_1[[#This Row],[Kode BARANG Win2]],3),'Form Fix'!$A$6:$F$911,4,0),0)</f>
        <v>0</v>
      </c>
      <c r="F116" s="129">
        <f>IFERROR(VLOOKUP(CONCATENATE(Table43_1[[#This Row],[Kode BARANG Win2]],4),'Form Fix'!$A$6:$F$911,4,0),0)</f>
        <v>0</v>
      </c>
      <c r="G116" s="129">
        <f>IFERROR(VLOOKUP(CONCATENATE(Table43_1[[#This Row],[Kode BARANG Win2]],5),'Form Fix'!$A$6:$F$911,4,0),0)</f>
        <v>0</v>
      </c>
    </row>
    <row r="117" spans="1:7">
      <c r="A117" s="129" t="s">
        <v>2204</v>
      </c>
      <c r="B117" s="129" t="s">
        <v>2375</v>
      </c>
      <c r="C117" s="129">
        <f>IFERROR(VLOOKUP(CONCATENATE(Table43_1[[#This Row],[Kode BARANG Win2]],1),'Form Fix'!$A$6:$F$911,4,0),0)</f>
        <v>0</v>
      </c>
      <c r="D117" s="129">
        <f>IFERROR(VLOOKUP(CONCATENATE(Table43_1[[#This Row],[Kode BARANG Win2]],2),'Form Fix'!$A$6:$F$911,4,0),0)</f>
        <v>0</v>
      </c>
      <c r="E117" s="129">
        <f>IFERROR(VLOOKUP(CONCATENATE(Table43_1[[#This Row],[Kode BARANG Win2]],3),'Form Fix'!$A$6:$F$911,4,0),0)</f>
        <v>0</v>
      </c>
      <c r="F117" s="129">
        <f>IFERROR(VLOOKUP(CONCATENATE(Table43_1[[#This Row],[Kode BARANG Win2]],4),'Form Fix'!$A$6:$F$911,4,0),0)</f>
        <v>0</v>
      </c>
      <c r="G117" s="129">
        <f>IFERROR(VLOOKUP(CONCATENATE(Table43_1[[#This Row],[Kode BARANG Win2]],5),'Form Fix'!$A$6:$F$911,4,0),0)</f>
        <v>0</v>
      </c>
    </row>
    <row r="118" spans="1:7">
      <c r="A118" s="129" t="s">
        <v>2144</v>
      </c>
      <c r="B118" s="129" t="s">
        <v>2317</v>
      </c>
      <c r="C118" s="129">
        <f>IFERROR(VLOOKUP(CONCATENATE(Table43_1[[#This Row],[Kode BARANG Win2]],1),'Form Fix'!$A$6:$F$911,4,0),0)</f>
        <v>0</v>
      </c>
      <c r="D118" s="129">
        <f>IFERROR(VLOOKUP(CONCATENATE(Table43_1[[#This Row],[Kode BARANG Win2]],2),'Form Fix'!$A$6:$F$911,4,0),0)</f>
        <v>0</v>
      </c>
      <c r="E118" s="129">
        <f>IFERROR(VLOOKUP(CONCATENATE(Table43_1[[#This Row],[Kode BARANG Win2]],3),'Form Fix'!$A$6:$F$911,4,0),0)</f>
        <v>0</v>
      </c>
      <c r="F118" s="129">
        <f>IFERROR(VLOOKUP(CONCATENATE(Table43_1[[#This Row],[Kode BARANG Win2]],4),'Form Fix'!$A$6:$F$911,4,0),0)</f>
        <v>0</v>
      </c>
      <c r="G118" s="129">
        <f>IFERROR(VLOOKUP(CONCATENATE(Table43_1[[#This Row],[Kode BARANG Win2]],5),'Form Fix'!$A$6:$F$911,4,0),0)</f>
        <v>0</v>
      </c>
    </row>
    <row r="119" spans="1:7">
      <c r="A119" s="129" t="s">
        <v>2247</v>
      </c>
      <c r="B119" s="129" t="s">
        <v>2418</v>
      </c>
      <c r="C119" s="129">
        <f>IFERROR(VLOOKUP(CONCATENATE(Table43_1[[#This Row],[Kode BARANG Win2]],1),'Form Fix'!$A$6:$F$911,4,0),0)</f>
        <v>0</v>
      </c>
      <c r="D119" s="129">
        <f>IFERROR(VLOOKUP(CONCATENATE(Table43_1[[#This Row],[Kode BARANG Win2]],2),'Form Fix'!$A$6:$F$911,4,0),0)</f>
        <v>0</v>
      </c>
      <c r="E119" s="129">
        <f>IFERROR(VLOOKUP(CONCATENATE(Table43_1[[#This Row],[Kode BARANG Win2]],3),'Form Fix'!$A$6:$F$911,4,0),0)</f>
        <v>0</v>
      </c>
      <c r="F119" s="129">
        <f>IFERROR(VLOOKUP(CONCATENATE(Table43_1[[#This Row],[Kode BARANG Win2]],4),'Form Fix'!$A$6:$F$911,4,0),0)</f>
        <v>0</v>
      </c>
      <c r="G119" s="129">
        <f>IFERROR(VLOOKUP(CONCATENATE(Table43_1[[#This Row],[Kode BARANG Win2]],5),'Form Fix'!$A$6:$F$911,4,0),0)</f>
        <v>0</v>
      </c>
    </row>
    <row r="120" spans="1:7">
      <c r="A120" s="129" t="s">
        <v>2143</v>
      </c>
      <c r="B120" s="129" t="s">
        <v>2316</v>
      </c>
      <c r="C120" s="129">
        <f>IFERROR(VLOOKUP(CONCATENATE(Table43_1[[#This Row],[Kode BARANG Win2]],1),'Form Fix'!$A$6:$F$911,4,0),0)</f>
        <v>0</v>
      </c>
      <c r="D120" s="129">
        <f>IFERROR(VLOOKUP(CONCATENATE(Table43_1[[#This Row],[Kode BARANG Win2]],2),'Form Fix'!$A$6:$F$911,4,0),0)</f>
        <v>0</v>
      </c>
      <c r="E120" s="129">
        <f>IFERROR(VLOOKUP(CONCATENATE(Table43_1[[#This Row],[Kode BARANG Win2]],3),'Form Fix'!$A$6:$F$911,4,0),0)</f>
        <v>0</v>
      </c>
      <c r="F120" s="129">
        <f>IFERROR(VLOOKUP(CONCATENATE(Table43_1[[#This Row],[Kode BARANG Win2]],4),'Form Fix'!$A$6:$F$911,4,0),0)</f>
        <v>0</v>
      </c>
      <c r="G120" s="129">
        <f>IFERROR(VLOOKUP(CONCATENATE(Table43_1[[#This Row],[Kode BARANG Win2]],5),'Form Fix'!$A$6:$F$911,4,0),0)</f>
        <v>0</v>
      </c>
    </row>
    <row r="121" spans="1:7">
      <c r="A121" s="129" t="s">
        <v>2146</v>
      </c>
      <c r="B121" s="129" t="s">
        <v>2319</v>
      </c>
      <c r="C121" s="129">
        <f>IFERROR(VLOOKUP(CONCATENATE(Table43_1[[#This Row],[Kode BARANG Win2]],1),'Form Fix'!$A$6:$F$911,4,0),0)</f>
        <v>0</v>
      </c>
      <c r="D121" s="129">
        <f>IFERROR(VLOOKUP(CONCATENATE(Table43_1[[#This Row],[Kode BARANG Win2]],2),'Form Fix'!$A$6:$F$911,4,0),0)</f>
        <v>0</v>
      </c>
      <c r="E121" s="129">
        <f>IFERROR(VLOOKUP(CONCATENATE(Table43_1[[#This Row],[Kode BARANG Win2]],3),'Form Fix'!$A$6:$F$911,4,0),0)</f>
        <v>0</v>
      </c>
      <c r="F121" s="129">
        <f>IFERROR(VLOOKUP(CONCATENATE(Table43_1[[#This Row],[Kode BARANG Win2]],4),'Form Fix'!$A$6:$F$911,4,0),0)</f>
        <v>0</v>
      </c>
      <c r="G121" s="129">
        <f>IFERROR(VLOOKUP(CONCATENATE(Table43_1[[#This Row],[Kode BARANG Win2]],5),'Form Fix'!$A$6:$F$911,4,0),0)</f>
        <v>0</v>
      </c>
    </row>
    <row r="122" spans="1:7">
      <c r="A122" s="129" t="s">
        <v>2142</v>
      </c>
      <c r="B122" s="129" t="s">
        <v>2315</v>
      </c>
      <c r="C122" s="129">
        <f>IFERROR(VLOOKUP(CONCATENATE(Table43_1[[#This Row],[Kode BARANG Win2]],1),'Form Fix'!$A$6:$F$911,4,0),0)</f>
        <v>0</v>
      </c>
      <c r="D122" s="129">
        <f>IFERROR(VLOOKUP(CONCATENATE(Table43_1[[#This Row],[Kode BARANG Win2]],2),'Form Fix'!$A$6:$F$911,4,0),0)</f>
        <v>0</v>
      </c>
      <c r="E122" s="129">
        <f>IFERROR(VLOOKUP(CONCATENATE(Table43_1[[#This Row],[Kode BARANG Win2]],3),'Form Fix'!$A$6:$F$911,4,0),0)</f>
        <v>0</v>
      </c>
      <c r="F122" s="129">
        <f>IFERROR(VLOOKUP(CONCATENATE(Table43_1[[#This Row],[Kode BARANG Win2]],4),'Form Fix'!$A$6:$F$911,4,0),0)</f>
        <v>0</v>
      </c>
      <c r="G122" s="129">
        <f>IFERROR(VLOOKUP(CONCATENATE(Table43_1[[#This Row],[Kode BARANG Win2]],5),'Form Fix'!$A$6:$F$911,4,0),0)</f>
        <v>0</v>
      </c>
    </row>
    <row r="123" spans="1:7">
      <c r="A123" s="129" t="s">
        <v>2147</v>
      </c>
      <c r="B123" s="129" t="s">
        <v>2320</v>
      </c>
      <c r="C123" s="129">
        <f>IFERROR(VLOOKUP(CONCATENATE(Table43_1[[#This Row],[Kode BARANG Win2]],1),'Form Fix'!$A$6:$F$911,4,0),0)</f>
        <v>0</v>
      </c>
      <c r="D123" s="129">
        <f>IFERROR(VLOOKUP(CONCATENATE(Table43_1[[#This Row],[Kode BARANG Win2]],2),'Form Fix'!$A$6:$F$911,4,0),0)</f>
        <v>0</v>
      </c>
      <c r="E123" s="129">
        <f>IFERROR(VLOOKUP(CONCATENATE(Table43_1[[#This Row],[Kode BARANG Win2]],3),'Form Fix'!$A$6:$F$911,4,0),0)</f>
        <v>0</v>
      </c>
      <c r="F123" s="129">
        <f>IFERROR(VLOOKUP(CONCATENATE(Table43_1[[#This Row],[Kode BARANG Win2]],4),'Form Fix'!$A$6:$F$911,4,0),0)</f>
        <v>0</v>
      </c>
      <c r="G123" s="129">
        <f>IFERROR(VLOOKUP(CONCATENATE(Table43_1[[#This Row],[Kode BARANG Win2]],5),'Form Fix'!$A$6:$F$911,4,0),0)</f>
        <v>0</v>
      </c>
    </row>
    <row r="124" spans="1:7">
      <c r="A124" s="129" t="s">
        <v>2206</v>
      </c>
      <c r="B124" s="129" t="s">
        <v>2377</v>
      </c>
      <c r="C124" s="129">
        <f>IFERROR(VLOOKUP(CONCATENATE(Table43_1[[#This Row],[Kode BARANG Win2]],1),'Form Fix'!$A$6:$F$911,4,0),0)</f>
        <v>0</v>
      </c>
      <c r="D124" s="129">
        <f>IFERROR(VLOOKUP(CONCATENATE(Table43_1[[#This Row],[Kode BARANG Win2]],2),'Form Fix'!$A$6:$F$911,4,0),0)</f>
        <v>0</v>
      </c>
      <c r="E124" s="129">
        <f>IFERROR(VLOOKUP(CONCATENATE(Table43_1[[#This Row],[Kode BARANG Win2]],3),'Form Fix'!$A$6:$F$911,4,0),0)</f>
        <v>0</v>
      </c>
      <c r="F124" s="129">
        <f>IFERROR(VLOOKUP(CONCATENATE(Table43_1[[#This Row],[Kode BARANG Win2]],4),'Form Fix'!$A$6:$F$911,4,0),0)</f>
        <v>0</v>
      </c>
      <c r="G124" s="129">
        <f>IFERROR(VLOOKUP(CONCATENATE(Table43_1[[#This Row],[Kode BARANG Win2]],5),'Form Fix'!$A$6:$F$911,4,0),0)</f>
        <v>0</v>
      </c>
    </row>
    <row r="125" spans="1:7">
      <c r="A125" s="129" t="s">
        <v>2207</v>
      </c>
      <c r="B125" s="129" t="s">
        <v>2378</v>
      </c>
      <c r="C125" s="129">
        <f>IFERROR(VLOOKUP(CONCATENATE(Table43_1[[#This Row],[Kode BARANG Win2]],1),'Form Fix'!$A$6:$F$911,4,0),0)</f>
        <v>0</v>
      </c>
      <c r="D125" s="129">
        <f>IFERROR(VLOOKUP(CONCATENATE(Table43_1[[#This Row],[Kode BARANG Win2]],2),'Form Fix'!$A$6:$F$911,4,0),0)</f>
        <v>0</v>
      </c>
      <c r="E125" s="129">
        <f>IFERROR(VLOOKUP(CONCATENATE(Table43_1[[#This Row],[Kode BARANG Win2]],3),'Form Fix'!$A$6:$F$911,4,0),0)</f>
        <v>0</v>
      </c>
      <c r="F125" s="129">
        <f>IFERROR(VLOOKUP(CONCATENATE(Table43_1[[#This Row],[Kode BARANG Win2]],4),'Form Fix'!$A$6:$F$911,4,0),0)</f>
        <v>0</v>
      </c>
      <c r="G125" s="129">
        <f>IFERROR(VLOOKUP(CONCATENATE(Table43_1[[#This Row],[Kode BARANG Win2]],5),'Form Fix'!$A$6:$F$911,4,0),0)</f>
        <v>0</v>
      </c>
    </row>
    <row r="126" spans="1:7">
      <c r="A126" s="129" t="s">
        <v>2514</v>
      </c>
      <c r="B126" s="129" t="s">
        <v>2555</v>
      </c>
      <c r="C126" s="129">
        <f>IFERROR(VLOOKUP(CONCATENATE(Table43_1[[#This Row],[Kode BARANG Win2]],1),'Form Fix'!$A$6:$F$911,4,0),0)</f>
        <v>0</v>
      </c>
      <c r="D126" s="129">
        <f>IFERROR(VLOOKUP(CONCATENATE(Table43_1[[#This Row],[Kode BARANG Win2]],2),'Form Fix'!$A$6:$F$911,4,0),0)</f>
        <v>0</v>
      </c>
      <c r="E126" s="129">
        <f>IFERROR(VLOOKUP(CONCATENATE(Table43_1[[#This Row],[Kode BARANG Win2]],3),'Form Fix'!$A$6:$F$911,4,0),0)</f>
        <v>0</v>
      </c>
      <c r="F126" s="129">
        <f>IFERROR(VLOOKUP(CONCATENATE(Table43_1[[#This Row],[Kode BARANG Win2]],4),'Form Fix'!$A$6:$F$911,4,0),0)</f>
        <v>0</v>
      </c>
      <c r="G126" s="129">
        <f>IFERROR(VLOOKUP(CONCATENATE(Table43_1[[#This Row],[Kode BARANG Win2]],5),'Form Fix'!$A$6:$F$911,4,0),0)</f>
        <v>0</v>
      </c>
    </row>
    <row r="127" spans="1:7">
      <c r="A127" s="129" t="s">
        <v>2231</v>
      </c>
      <c r="B127" s="129" t="s">
        <v>2402</v>
      </c>
      <c r="C127" s="129">
        <f>IFERROR(VLOOKUP(CONCATENATE(Table43_1[[#This Row],[Kode BARANG Win2]],1),'Form Fix'!$A$6:$F$911,4,0),0)</f>
        <v>0</v>
      </c>
      <c r="D127" s="129">
        <f>IFERROR(VLOOKUP(CONCATENATE(Table43_1[[#This Row],[Kode BARANG Win2]],2),'Form Fix'!$A$6:$F$911,4,0),0)</f>
        <v>0</v>
      </c>
      <c r="E127" s="129">
        <f>IFERROR(VLOOKUP(CONCATENATE(Table43_1[[#This Row],[Kode BARANG Win2]],3),'Form Fix'!$A$6:$F$911,4,0),0)</f>
        <v>0</v>
      </c>
      <c r="F127" s="129">
        <f>IFERROR(VLOOKUP(CONCATENATE(Table43_1[[#This Row],[Kode BARANG Win2]],4),'Form Fix'!$A$6:$F$911,4,0),0)</f>
        <v>0</v>
      </c>
      <c r="G127" s="129">
        <f>IFERROR(VLOOKUP(CONCATENATE(Table43_1[[#This Row],[Kode BARANG Win2]],5),'Form Fix'!$A$6:$F$911,4,0),0)</f>
        <v>0</v>
      </c>
    </row>
    <row r="128" spans="1:7">
      <c r="A128" s="129" t="s">
        <v>2215</v>
      </c>
      <c r="B128" s="129" t="s">
        <v>2386</v>
      </c>
      <c r="C128" s="129">
        <f>IFERROR(VLOOKUP(CONCATENATE(Table43_1[[#This Row],[Kode BARANG Win2]],1),'Form Fix'!$A$6:$F$911,4,0),0)</f>
        <v>0</v>
      </c>
      <c r="D128" s="129">
        <f>IFERROR(VLOOKUP(CONCATENATE(Table43_1[[#This Row],[Kode BARANG Win2]],2),'Form Fix'!$A$6:$F$911,4,0),0)</f>
        <v>0</v>
      </c>
      <c r="E128" s="129">
        <f>IFERROR(VLOOKUP(CONCATENATE(Table43_1[[#This Row],[Kode BARANG Win2]],3),'Form Fix'!$A$6:$F$911,4,0),0)</f>
        <v>0</v>
      </c>
      <c r="F128" s="129">
        <f>IFERROR(VLOOKUP(CONCATENATE(Table43_1[[#This Row],[Kode BARANG Win2]],4),'Form Fix'!$A$6:$F$911,4,0),0)</f>
        <v>0</v>
      </c>
      <c r="G128" s="129">
        <f>IFERROR(VLOOKUP(CONCATENATE(Table43_1[[#This Row],[Kode BARANG Win2]],5),'Form Fix'!$A$6:$F$911,4,0),0)</f>
        <v>0</v>
      </c>
    </row>
    <row r="129" spans="1:7">
      <c r="A129" s="129" t="s">
        <v>2233</v>
      </c>
      <c r="B129" s="129" t="s">
        <v>2404</v>
      </c>
      <c r="C129" s="129">
        <f>IFERROR(VLOOKUP(CONCATENATE(Table43_1[[#This Row],[Kode BARANG Win2]],1),'Form Fix'!$A$6:$F$911,4,0),0)</f>
        <v>0</v>
      </c>
      <c r="D129" s="129">
        <f>IFERROR(VLOOKUP(CONCATENATE(Table43_1[[#This Row],[Kode BARANG Win2]],2),'Form Fix'!$A$6:$F$911,4,0),0)</f>
        <v>0</v>
      </c>
      <c r="E129" s="129">
        <f>IFERROR(VLOOKUP(CONCATENATE(Table43_1[[#This Row],[Kode BARANG Win2]],3),'Form Fix'!$A$6:$F$911,4,0),0)</f>
        <v>0</v>
      </c>
      <c r="F129" s="129">
        <f>IFERROR(VLOOKUP(CONCATENATE(Table43_1[[#This Row],[Kode BARANG Win2]],4),'Form Fix'!$A$6:$F$911,4,0),0)</f>
        <v>0</v>
      </c>
      <c r="G129" s="129">
        <f>IFERROR(VLOOKUP(CONCATENATE(Table43_1[[#This Row],[Kode BARANG Win2]],5),'Form Fix'!$A$6:$F$911,4,0),0)</f>
        <v>0</v>
      </c>
    </row>
    <row r="130" spans="1:7">
      <c r="A130" s="129" t="s">
        <v>2128</v>
      </c>
      <c r="B130" s="129" t="s">
        <v>2301</v>
      </c>
      <c r="C130" s="129">
        <f>IFERROR(VLOOKUP(CONCATENATE(Table43_1[[#This Row],[Kode BARANG Win2]],1),'Form Fix'!$A$6:$F$911,4,0),0)</f>
        <v>0</v>
      </c>
      <c r="D130" s="129">
        <f>IFERROR(VLOOKUP(CONCATENATE(Table43_1[[#This Row],[Kode BARANG Win2]],2),'Form Fix'!$A$6:$F$911,4,0),0)</f>
        <v>0</v>
      </c>
      <c r="E130" s="129">
        <f>IFERROR(VLOOKUP(CONCATENATE(Table43_1[[#This Row],[Kode BARANG Win2]],3),'Form Fix'!$A$6:$F$911,4,0),0)</f>
        <v>0</v>
      </c>
      <c r="F130" s="129">
        <f>IFERROR(VLOOKUP(CONCATENATE(Table43_1[[#This Row],[Kode BARANG Win2]],4),'Form Fix'!$A$6:$F$911,4,0),0)</f>
        <v>0</v>
      </c>
      <c r="G130" s="129">
        <f>IFERROR(VLOOKUP(CONCATENATE(Table43_1[[#This Row],[Kode BARANG Win2]],5),'Form Fix'!$A$6:$F$911,4,0),0)</f>
        <v>0</v>
      </c>
    </row>
    <row r="131" spans="1:7">
      <c r="A131" s="129" t="s">
        <v>2212</v>
      </c>
      <c r="B131" s="129" t="s">
        <v>2383</v>
      </c>
      <c r="C131" s="129">
        <f>IFERROR(VLOOKUP(CONCATENATE(Table43_1[[#This Row],[Kode BARANG Win2]],1),'Form Fix'!$A$6:$F$911,4,0),0)</f>
        <v>0</v>
      </c>
      <c r="D131" s="129">
        <f>IFERROR(VLOOKUP(CONCATENATE(Table43_1[[#This Row],[Kode BARANG Win2]],2),'Form Fix'!$A$6:$F$911,4,0),0)</f>
        <v>0</v>
      </c>
      <c r="E131" s="129">
        <f>IFERROR(VLOOKUP(CONCATENATE(Table43_1[[#This Row],[Kode BARANG Win2]],3),'Form Fix'!$A$6:$F$911,4,0),0)</f>
        <v>0</v>
      </c>
      <c r="F131" s="129">
        <f>IFERROR(VLOOKUP(CONCATENATE(Table43_1[[#This Row],[Kode BARANG Win2]],4),'Form Fix'!$A$6:$F$911,4,0),0)</f>
        <v>0</v>
      </c>
      <c r="G131" s="129">
        <f>IFERROR(VLOOKUP(CONCATENATE(Table43_1[[#This Row],[Kode BARANG Win2]],5),'Form Fix'!$A$6:$F$911,4,0),0)</f>
        <v>0</v>
      </c>
    </row>
    <row r="132" spans="1:7">
      <c r="A132" s="129" t="s">
        <v>2127</v>
      </c>
      <c r="B132" s="129" t="s">
        <v>2300</v>
      </c>
      <c r="C132" s="129">
        <f>IFERROR(VLOOKUP(CONCATENATE(Table43_1[[#This Row],[Kode BARANG Win2]],1),'Form Fix'!$A$6:$F$911,4,0),0)</f>
        <v>0</v>
      </c>
      <c r="D132" s="129">
        <f>IFERROR(VLOOKUP(CONCATENATE(Table43_1[[#This Row],[Kode BARANG Win2]],2),'Form Fix'!$A$6:$F$911,4,0),0)</f>
        <v>0</v>
      </c>
      <c r="E132" s="129">
        <f>IFERROR(VLOOKUP(CONCATENATE(Table43_1[[#This Row],[Kode BARANG Win2]],3),'Form Fix'!$A$6:$F$911,4,0),0)</f>
        <v>0</v>
      </c>
      <c r="F132" s="129">
        <f>IFERROR(VLOOKUP(CONCATENATE(Table43_1[[#This Row],[Kode BARANG Win2]],4),'Form Fix'!$A$6:$F$911,4,0),0)</f>
        <v>0</v>
      </c>
      <c r="G132" s="129">
        <f>IFERROR(VLOOKUP(CONCATENATE(Table43_1[[#This Row],[Kode BARANG Win2]],5),'Form Fix'!$A$6:$F$911,4,0),0)</f>
        <v>0</v>
      </c>
    </row>
    <row r="133" spans="1:7">
      <c r="A133" s="129" t="s">
        <v>2211</v>
      </c>
      <c r="B133" s="129" t="s">
        <v>2382</v>
      </c>
      <c r="C133" s="129">
        <f>IFERROR(VLOOKUP(CONCATENATE(Table43_1[[#This Row],[Kode BARANG Win2]],1),'Form Fix'!$A$6:$F$911,4,0),0)</f>
        <v>0</v>
      </c>
      <c r="D133" s="129">
        <f>IFERROR(VLOOKUP(CONCATENATE(Table43_1[[#This Row],[Kode BARANG Win2]],2),'Form Fix'!$A$6:$F$911,4,0),0)</f>
        <v>0</v>
      </c>
      <c r="E133" s="129">
        <f>IFERROR(VLOOKUP(CONCATENATE(Table43_1[[#This Row],[Kode BARANG Win2]],3),'Form Fix'!$A$6:$F$911,4,0),0)</f>
        <v>0</v>
      </c>
      <c r="F133" s="129">
        <f>IFERROR(VLOOKUP(CONCATENATE(Table43_1[[#This Row],[Kode BARANG Win2]],4),'Form Fix'!$A$6:$F$911,4,0),0)</f>
        <v>0</v>
      </c>
      <c r="G133" s="129">
        <f>IFERROR(VLOOKUP(CONCATENATE(Table43_1[[#This Row],[Kode BARANG Win2]],5),'Form Fix'!$A$6:$F$911,4,0),0)</f>
        <v>0</v>
      </c>
    </row>
    <row r="134" spans="1:7">
      <c r="A134" s="129" t="s">
        <v>2510</v>
      </c>
      <c r="B134" s="129" t="s">
        <v>2556</v>
      </c>
      <c r="C134" s="129">
        <f>IFERROR(VLOOKUP(CONCATENATE(Table43_1[[#This Row],[Kode BARANG Win2]],1),'Form Fix'!$A$6:$F$911,4,0),0)</f>
        <v>0</v>
      </c>
      <c r="D134" s="129">
        <f>IFERROR(VLOOKUP(CONCATENATE(Table43_1[[#This Row],[Kode BARANG Win2]],2),'Form Fix'!$A$6:$F$911,4,0),0)</f>
        <v>0</v>
      </c>
      <c r="E134" s="129">
        <f>IFERROR(VLOOKUP(CONCATENATE(Table43_1[[#This Row],[Kode BARANG Win2]],3),'Form Fix'!$A$6:$F$911,4,0),0)</f>
        <v>0</v>
      </c>
      <c r="F134" s="129">
        <f>IFERROR(VLOOKUP(CONCATENATE(Table43_1[[#This Row],[Kode BARANG Win2]],4),'Form Fix'!$A$6:$F$911,4,0),0)</f>
        <v>0</v>
      </c>
      <c r="G134" s="129">
        <f>IFERROR(VLOOKUP(CONCATENATE(Table43_1[[#This Row],[Kode BARANG Win2]],5),'Form Fix'!$A$6:$F$911,4,0),0)</f>
        <v>0</v>
      </c>
    </row>
    <row r="135" spans="1:7">
      <c r="A135" s="129" t="s">
        <v>2511</v>
      </c>
      <c r="B135" s="129" t="s">
        <v>2557</v>
      </c>
      <c r="C135" s="129">
        <f>IFERROR(VLOOKUP(CONCATENATE(Table43_1[[#This Row],[Kode BARANG Win2]],1),'Form Fix'!$A$6:$F$911,4,0),0)</f>
        <v>0</v>
      </c>
      <c r="D135" s="129">
        <f>IFERROR(VLOOKUP(CONCATENATE(Table43_1[[#This Row],[Kode BARANG Win2]],2),'Form Fix'!$A$6:$F$911,4,0),0)</f>
        <v>0</v>
      </c>
      <c r="E135" s="129">
        <f>IFERROR(VLOOKUP(CONCATENATE(Table43_1[[#This Row],[Kode BARANG Win2]],3),'Form Fix'!$A$6:$F$911,4,0),0)</f>
        <v>0</v>
      </c>
      <c r="F135" s="129">
        <f>IFERROR(VLOOKUP(CONCATENATE(Table43_1[[#This Row],[Kode BARANG Win2]],4),'Form Fix'!$A$6:$F$911,4,0),0)</f>
        <v>0</v>
      </c>
      <c r="G135" s="129">
        <f>IFERROR(VLOOKUP(CONCATENATE(Table43_1[[#This Row],[Kode BARANG Win2]],5),'Form Fix'!$A$6:$F$911,4,0),0)</f>
        <v>0</v>
      </c>
    </row>
    <row r="136" spans="1:7">
      <c r="A136" s="129" t="s">
        <v>2154</v>
      </c>
      <c r="B136" s="129" t="s">
        <v>2327</v>
      </c>
      <c r="C136" s="129">
        <f>IFERROR(VLOOKUP(CONCATENATE(Table43_1[[#This Row],[Kode BARANG Win2]],1),'Form Fix'!$A$6:$F$911,4,0),0)</f>
        <v>0</v>
      </c>
      <c r="D136" s="129">
        <f>IFERROR(VLOOKUP(CONCATENATE(Table43_1[[#This Row],[Kode BARANG Win2]],2),'Form Fix'!$A$6:$F$911,4,0),0)</f>
        <v>0</v>
      </c>
      <c r="E136" s="129">
        <f>IFERROR(VLOOKUP(CONCATENATE(Table43_1[[#This Row],[Kode BARANG Win2]],3),'Form Fix'!$A$6:$F$911,4,0),0)</f>
        <v>0</v>
      </c>
      <c r="F136" s="129">
        <f>IFERROR(VLOOKUP(CONCATENATE(Table43_1[[#This Row],[Kode BARANG Win2]],4),'Form Fix'!$A$6:$F$911,4,0),0)</f>
        <v>0</v>
      </c>
      <c r="G136" s="129">
        <f>IFERROR(VLOOKUP(CONCATENATE(Table43_1[[#This Row],[Kode BARANG Win2]],5),'Form Fix'!$A$6:$F$911,4,0),0)</f>
        <v>0</v>
      </c>
    </row>
    <row r="137" spans="1:7">
      <c r="A137" s="129" t="s">
        <v>2188</v>
      </c>
      <c r="B137" s="129" t="s">
        <v>2359</v>
      </c>
      <c r="C137" s="129">
        <f>IFERROR(VLOOKUP(CONCATENATE(Table43_1[[#This Row],[Kode BARANG Win2]],1),'Form Fix'!$A$6:$F$911,4,0),0)</f>
        <v>0</v>
      </c>
      <c r="D137" s="129">
        <f>IFERROR(VLOOKUP(CONCATENATE(Table43_1[[#This Row],[Kode BARANG Win2]],2),'Form Fix'!$A$6:$F$911,4,0),0)</f>
        <v>0</v>
      </c>
      <c r="E137" s="129">
        <f>IFERROR(VLOOKUP(CONCATENATE(Table43_1[[#This Row],[Kode BARANG Win2]],3),'Form Fix'!$A$6:$F$911,4,0),0)</f>
        <v>0</v>
      </c>
      <c r="F137" s="129">
        <f>IFERROR(VLOOKUP(CONCATENATE(Table43_1[[#This Row],[Kode BARANG Win2]],4),'Form Fix'!$A$6:$F$911,4,0),0)</f>
        <v>0</v>
      </c>
      <c r="G137" s="129">
        <f>IFERROR(VLOOKUP(CONCATENATE(Table43_1[[#This Row],[Kode BARANG Win2]],5),'Form Fix'!$A$6:$F$911,4,0),0)</f>
        <v>0</v>
      </c>
    </row>
    <row r="138" spans="1:7">
      <c r="A138" s="129" t="s">
        <v>2193</v>
      </c>
      <c r="B138" s="129" t="s">
        <v>2364</v>
      </c>
      <c r="C138" s="129">
        <f>IFERROR(VLOOKUP(CONCATENATE(Table43_1[[#This Row],[Kode BARANG Win2]],1),'Form Fix'!$A$6:$F$911,4,0),0)</f>
        <v>0</v>
      </c>
      <c r="D138" s="129">
        <f>IFERROR(VLOOKUP(CONCATENATE(Table43_1[[#This Row],[Kode BARANG Win2]],2),'Form Fix'!$A$6:$F$911,4,0),0)</f>
        <v>0</v>
      </c>
      <c r="E138" s="129">
        <f>IFERROR(VLOOKUP(CONCATENATE(Table43_1[[#This Row],[Kode BARANG Win2]],3),'Form Fix'!$A$6:$F$911,4,0),0)</f>
        <v>0</v>
      </c>
      <c r="F138" s="129">
        <f>IFERROR(VLOOKUP(CONCATENATE(Table43_1[[#This Row],[Kode BARANG Win2]],4),'Form Fix'!$A$6:$F$911,4,0),0)</f>
        <v>0</v>
      </c>
      <c r="G138" s="129">
        <f>IFERROR(VLOOKUP(CONCATENATE(Table43_1[[#This Row],[Kode BARANG Win2]],5),'Form Fix'!$A$6:$F$911,4,0),0)</f>
        <v>0</v>
      </c>
    </row>
    <row r="139" spans="1:7">
      <c r="A139" s="129" t="s">
        <v>2191</v>
      </c>
      <c r="B139" s="129" t="s">
        <v>2362</v>
      </c>
      <c r="C139" s="129">
        <f>IFERROR(VLOOKUP(CONCATENATE(Table43_1[[#This Row],[Kode BARANG Win2]],1),'Form Fix'!$A$6:$F$911,4,0),0)</f>
        <v>0</v>
      </c>
      <c r="D139" s="129">
        <f>IFERROR(VLOOKUP(CONCATENATE(Table43_1[[#This Row],[Kode BARANG Win2]],2),'Form Fix'!$A$6:$F$911,4,0),0)</f>
        <v>0</v>
      </c>
      <c r="E139" s="129">
        <f>IFERROR(VLOOKUP(CONCATENATE(Table43_1[[#This Row],[Kode BARANG Win2]],3),'Form Fix'!$A$6:$F$911,4,0),0)</f>
        <v>0</v>
      </c>
      <c r="F139" s="129">
        <f>IFERROR(VLOOKUP(CONCATENATE(Table43_1[[#This Row],[Kode BARANG Win2]],4),'Form Fix'!$A$6:$F$911,4,0),0)</f>
        <v>0</v>
      </c>
      <c r="G139" s="129">
        <f>IFERROR(VLOOKUP(CONCATENATE(Table43_1[[#This Row],[Kode BARANG Win2]],5),'Form Fix'!$A$6:$F$911,4,0),0)</f>
        <v>0</v>
      </c>
    </row>
    <row r="140" spans="1:7">
      <c r="A140" s="129" t="s">
        <v>2213</v>
      </c>
      <c r="B140" s="129" t="s">
        <v>2384</v>
      </c>
      <c r="C140" s="129">
        <f>IFERROR(VLOOKUP(CONCATENATE(Table43_1[[#This Row],[Kode BARANG Win2]],1),'Form Fix'!$A$6:$F$911,4,0),0)</f>
        <v>0</v>
      </c>
      <c r="D140" s="129">
        <f>IFERROR(VLOOKUP(CONCATENATE(Table43_1[[#This Row],[Kode BARANG Win2]],2),'Form Fix'!$A$6:$F$911,4,0),0)</f>
        <v>0</v>
      </c>
      <c r="E140" s="129">
        <f>IFERROR(VLOOKUP(CONCATENATE(Table43_1[[#This Row],[Kode BARANG Win2]],3),'Form Fix'!$A$6:$F$911,4,0),0)</f>
        <v>0</v>
      </c>
      <c r="F140" s="129">
        <f>IFERROR(VLOOKUP(CONCATENATE(Table43_1[[#This Row],[Kode BARANG Win2]],4),'Form Fix'!$A$6:$F$911,4,0),0)</f>
        <v>0</v>
      </c>
      <c r="G140" s="129">
        <f>IFERROR(VLOOKUP(CONCATENATE(Table43_1[[#This Row],[Kode BARANG Win2]],5),'Form Fix'!$A$6:$F$911,4,0),0)</f>
        <v>0</v>
      </c>
    </row>
    <row r="141" spans="1:7">
      <c r="A141" s="129" t="s">
        <v>2210</v>
      </c>
      <c r="B141" s="129" t="s">
        <v>2381</v>
      </c>
      <c r="C141" s="129">
        <f>IFERROR(VLOOKUP(CONCATENATE(Table43_1[[#This Row],[Kode BARANG Win2]],1),'Form Fix'!$A$6:$F$911,4,0),0)</f>
        <v>0</v>
      </c>
      <c r="D141" s="129">
        <f>IFERROR(VLOOKUP(CONCATENATE(Table43_1[[#This Row],[Kode BARANG Win2]],2),'Form Fix'!$A$6:$F$911,4,0),0)</f>
        <v>0</v>
      </c>
      <c r="E141" s="129">
        <f>IFERROR(VLOOKUP(CONCATENATE(Table43_1[[#This Row],[Kode BARANG Win2]],3),'Form Fix'!$A$6:$F$911,4,0),0)</f>
        <v>0</v>
      </c>
      <c r="F141" s="129">
        <f>IFERROR(VLOOKUP(CONCATENATE(Table43_1[[#This Row],[Kode BARANG Win2]],4),'Form Fix'!$A$6:$F$911,4,0),0)</f>
        <v>0</v>
      </c>
      <c r="G141" s="129">
        <f>IFERROR(VLOOKUP(CONCATENATE(Table43_1[[#This Row],[Kode BARANG Win2]],5),'Form Fix'!$A$6:$F$911,4,0),0)</f>
        <v>0</v>
      </c>
    </row>
    <row r="142" spans="1:7">
      <c r="A142" s="129" t="s">
        <v>2195</v>
      </c>
      <c r="B142" s="129" t="s">
        <v>2366</v>
      </c>
      <c r="C142" s="129">
        <f>IFERROR(VLOOKUP(CONCATENATE(Table43_1[[#This Row],[Kode BARANG Win2]],1),'Form Fix'!$A$6:$F$911,4,0),0)</f>
        <v>0</v>
      </c>
      <c r="D142" s="129">
        <f>IFERROR(VLOOKUP(CONCATENATE(Table43_1[[#This Row],[Kode BARANG Win2]],2),'Form Fix'!$A$6:$F$911,4,0),0)</f>
        <v>0</v>
      </c>
      <c r="E142" s="129">
        <f>IFERROR(VLOOKUP(CONCATENATE(Table43_1[[#This Row],[Kode BARANG Win2]],3),'Form Fix'!$A$6:$F$911,4,0),0)</f>
        <v>0</v>
      </c>
      <c r="F142" s="129">
        <f>IFERROR(VLOOKUP(CONCATENATE(Table43_1[[#This Row],[Kode BARANG Win2]],4),'Form Fix'!$A$6:$F$911,4,0),0)</f>
        <v>0</v>
      </c>
      <c r="G142" s="129">
        <f>IFERROR(VLOOKUP(CONCATENATE(Table43_1[[#This Row],[Kode BARANG Win2]],5),'Form Fix'!$A$6:$F$911,4,0),0)</f>
        <v>0</v>
      </c>
    </row>
    <row r="143" spans="1:7">
      <c r="A143" s="129" t="s">
        <v>2190</v>
      </c>
      <c r="B143" s="129" t="s">
        <v>2361</v>
      </c>
      <c r="C143" s="129">
        <f>IFERROR(VLOOKUP(CONCATENATE(Table43_1[[#This Row],[Kode BARANG Win2]],1),'Form Fix'!$A$6:$F$911,4,0),0)</f>
        <v>0</v>
      </c>
      <c r="D143" s="129">
        <f>IFERROR(VLOOKUP(CONCATENATE(Table43_1[[#This Row],[Kode BARANG Win2]],2),'Form Fix'!$A$6:$F$911,4,0),0)</f>
        <v>0</v>
      </c>
      <c r="E143" s="129">
        <f>IFERROR(VLOOKUP(CONCATENATE(Table43_1[[#This Row],[Kode BARANG Win2]],3),'Form Fix'!$A$6:$F$911,4,0),0)</f>
        <v>0</v>
      </c>
      <c r="F143" s="129">
        <f>IFERROR(VLOOKUP(CONCATENATE(Table43_1[[#This Row],[Kode BARANG Win2]],4),'Form Fix'!$A$6:$F$911,4,0),0)</f>
        <v>0</v>
      </c>
      <c r="G143" s="129">
        <f>IFERROR(VLOOKUP(CONCATENATE(Table43_1[[#This Row],[Kode BARANG Win2]],5),'Form Fix'!$A$6:$F$911,4,0),0)</f>
        <v>0</v>
      </c>
    </row>
    <row r="144" spans="1:7">
      <c r="A144" s="129" t="s">
        <v>2194</v>
      </c>
      <c r="B144" s="129" t="s">
        <v>2365</v>
      </c>
      <c r="C144" s="129">
        <f>IFERROR(VLOOKUP(CONCATENATE(Table43_1[[#This Row],[Kode BARANG Win2]],1),'Form Fix'!$A$6:$F$911,4,0),0)</f>
        <v>0</v>
      </c>
      <c r="D144" s="129">
        <f>IFERROR(VLOOKUP(CONCATENATE(Table43_1[[#This Row],[Kode BARANG Win2]],2),'Form Fix'!$A$6:$F$911,4,0),0)</f>
        <v>0</v>
      </c>
      <c r="E144" s="129">
        <f>IFERROR(VLOOKUP(CONCATENATE(Table43_1[[#This Row],[Kode BARANG Win2]],3),'Form Fix'!$A$6:$F$911,4,0),0)</f>
        <v>0</v>
      </c>
      <c r="F144" s="129">
        <f>IFERROR(VLOOKUP(CONCATENATE(Table43_1[[#This Row],[Kode BARANG Win2]],4),'Form Fix'!$A$6:$F$911,4,0),0)</f>
        <v>0</v>
      </c>
      <c r="G144" s="129">
        <f>IFERROR(VLOOKUP(CONCATENATE(Table43_1[[#This Row],[Kode BARANG Win2]],5),'Form Fix'!$A$6:$F$911,4,0),0)</f>
        <v>0</v>
      </c>
    </row>
    <row r="145" spans="1:7">
      <c r="A145" s="129" t="s">
        <v>2126</v>
      </c>
      <c r="B145" s="129" t="s">
        <v>2299</v>
      </c>
      <c r="C145" s="129">
        <f>IFERROR(VLOOKUP(CONCATENATE(Table43_1[[#This Row],[Kode BARANG Win2]],1),'Form Fix'!$A$6:$F$911,4,0),0)</f>
        <v>0</v>
      </c>
      <c r="D145" s="129">
        <f>IFERROR(VLOOKUP(CONCATENATE(Table43_1[[#This Row],[Kode BARANG Win2]],2),'Form Fix'!$A$6:$F$911,4,0),0)</f>
        <v>0</v>
      </c>
      <c r="E145" s="129">
        <f>IFERROR(VLOOKUP(CONCATENATE(Table43_1[[#This Row],[Kode BARANG Win2]],3),'Form Fix'!$A$6:$F$911,4,0),0)</f>
        <v>0</v>
      </c>
      <c r="F145" s="129">
        <f>IFERROR(VLOOKUP(CONCATENATE(Table43_1[[#This Row],[Kode BARANG Win2]],4),'Form Fix'!$A$6:$F$911,4,0),0)</f>
        <v>0</v>
      </c>
      <c r="G145" s="129">
        <f>IFERROR(VLOOKUP(CONCATENATE(Table43_1[[#This Row],[Kode BARANG Win2]],5),'Form Fix'!$A$6:$F$911,4,0),0)</f>
        <v>0</v>
      </c>
    </row>
    <row r="146" spans="1:7">
      <c r="A146" s="129" t="s">
        <v>2192</v>
      </c>
      <c r="B146" s="129" t="s">
        <v>2363</v>
      </c>
      <c r="C146" s="129">
        <f>IFERROR(VLOOKUP(CONCATENATE(Table43_1[[#This Row],[Kode BARANG Win2]],1),'Form Fix'!$A$6:$F$911,4,0),0)</f>
        <v>0</v>
      </c>
      <c r="D146" s="129">
        <f>IFERROR(VLOOKUP(CONCATENATE(Table43_1[[#This Row],[Kode BARANG Win2]],2),'Form Fix'!$A$6:$F$911,4,0),0)</f>
        <v>0</v>
      </c>
      <c r="E146" s="129">
        <f>IFERROR(VLOOKUP(CONCATENATE(Table43_1[[#This Row],[Kode BARANG Win2]],3),'Form Fix'!$A$6:$F$911,4,0),0)</f>
        <v>0</v>
      </c>
      <c r="F146" s="129">
        <f>IFERROR(VLOOKUP(CONCATENATE(Table43_1[[#This Row],[Kode BARANG Win2]],4),'Form Fix'!$A$6:$F$911,4,0),0)</f>
        <v>0</v>
      </c>
      <c r="G146" s="129">
        <f>IFERROR(VLOOKUP(CONCATENATE(Table43_1[[#This Row],[Kode BARANG Win2]],5),'Form Fix'!$A$6:$F$911,4,0),0)</f>
        <v>0</v>
      </c>
    </row>
    <row r="147" spans="1:7">
      <c r="A147" s="129" t="s">
        <v>2189</v>
      </c>
      <c r="B147" s="129" t="s">
        <v>2360</v>
      </c>
      <c r="C147" s="129">
        <f>IFERROR(VLOOKUP(CONCATENATE(Table43_1[[#This Row],[Kode BARANG Win2]],1),'Form Fix'!$A$6:$F$911,4,0),0)</f>
        <v>0</v>
      </c>
      <c r="D147" s="129">
        <f>IFERROR(VLOOKUP(CONCATENATE(Table43_1[[#This Row],[Kode BARANG Win2]],2),'Form Fix'!$A$6:$F$911,4,0),0)</f>
        <v>0</v>
      </c>
      <c r="E147" s="129">
        <f>IFERROR(VLOOKUP(CONCATENATE(Table43_1[[#This Row],[Kode BARANG Win2]],3),'Form Fix'!$A$6:$F$911,4,0),0)</f>
        <v>0</v>
      </c>
      <c r="F147" s="129">
        <f>IFERROR(VLOOKUP(CONCATENATE(Table43_1[[#This Row],[Kode BARANG Win2]],4),'Form Fix'!$A$6:$F$911,4,0),0)</f>
        <v>0</v>
      </c>
      <c r="G147" s="129">
        <f>IFERROR(VLOOKUP(CONCATENATE(Table43_1[[#This Row],[Kode BARANG Win2]],5),'Form Fix'!$A$6:$F$911,4,0),0)</f>
        <v>0</v>
      </c>
    </row>
    <row r="148" spans="1:7">
      <c r="A148" s="129" t="s">
        <v>2209</v>
      </c>
      <c r="B148" s="129" t="s">
        <v>2380</v>
      </c>
      <c r="C148" s="129">
        <f>IFERROR(VLOOKUP(CONCATENATE(Table43_1[[#This Row],[Kode BARANG Win2]],1),'Form Fix'!$A$6:$F$911,4,0),0)</f>
        <v>0</v>
      </c>
      <c r="D148" s="129">
        <f>IFERROR(VLOOKUP(CONCATENATE(Table43_1[[#This Row],[Kode BARANG Win2]],2),'Form Fix'!$A$6:$F$911,4,0),0)</f>
        <v>0</v>
      </c>
      <c r="E148" s="129">
        <f>IFERROR(VLOOKUP(CONCATENATE(Table43_1[[#This Row],[Kode BARANG Win2]],3),'Form Fix'!$A$6:$F$911,4,0),0)</f>
        <v>0</v>
      </c>
      <c r="F148" s="129">
        <f>IFERROR(VLOOKUP(CONCATENATE(Table43_1[[#This Row],[Kode BARANG Win2]],4),'Form Fix'!$A$6:$F$911,4,0),0)</f>
        <v>0</v>
      </c>
      <c r="G148" s="129">
        <f>IFERROR(VLOOKUP(CONCATENATE(Table43_1[[#This Row],[Kode BARANG Win2]],5),'Form Fix'!$A$6:$F$911,4,0),0)</f>
        <v>0</v>
      </c>
    </row>
    <row r="149" spans="1:7">
      <c r="A149" s="129" t="s">
        <v>2228</v>
      </c>
      <c r="B149" s="129" t="s">
        <v>2399</v>
      </c>
      <c r="C149" s="129">
        <f>IFERROR(VLOOKUP(CONCATENATE(Table43_1[[#This Row],[Kode BARANG Win2]],1),'Form Fix'!$A$6:$F$911,4,0),0)</f>
        <v>0</v>
      </c>
      <c r="D149" s="129">
        <f>IFERROR(VLOOKUP(CONCATENATE(Table43_1[[#This Row],[Kode BARANG Win2]],2),'Form Fix'!$A$6:$F$911,4,0),0)</f>
        <v>0</v>
      </c>
      <c r="E149" s="129">
        <f>IFERROR(VLOOKUP(CONCATENATE(Table43_1[[#This Row],[Kode BARANG Win2]],3),'Form Fix'!$A$6:$F$911,4,0),0)</f>
        <v>0</v>
      </c>
      <c r="F149" s="129">
        <f>IFERROR(VLOOKUP(CONCATENATE(Table43_1[[#This Row],[Kode BARANG Win2]],4),'Form Fix'!$A$6:$F$911,4,0),0)</f>
        <v>0</v>
      </c>
      <c r="G149" s="129">
        <f>IFERROR(VLOOKUP(CONCATENATE(Table43_1[[#This Row],[Kode BARANG Win2]],5),'Form Fix'!$A$6:$F$911,4,0),0)</f>
        <v>0</v>
      </c>
    </row>
    <row r="150" spans="1:7">
      <c r="A150" s="129" t="s">
        <v>2164</v>
      </c>
      <c r="B150" s="129" t="s">
        <v>2337</v>
      </c>
      <c r="C150" s="129">
        <f>IFERROR(VLOOKUP(CONCATENATE(Table43_1[[#This Row],[Kode BARANG Win2]],1),'Form Fix'!$A$6:$F$911,4,0),0)</f>
        <v>0</v>
      </c>
      <c r="D150" s="129">
        <f>IFERROR(VLOOKUP(CONCATENATE(Table43_1[[#This Row],[Kode BARANG Win2]],2),'Form Fix'!$A$6:$F$911,4,0),0)</f>
        <v>0</v>
      </c>
      <c r="E150" s="129">
        <f>IFERROR(VLOOKUP(CONCATENATE(Table43_1[[#This Row],[Kode BARANG Win2]],3),'Form Fix'!$A$6:$F$911,4,0),0)</f>
        <v>0</v>
      </c>
      <c r="F150" s="129">
        <f>IFERROR(VLOOKUP(CONCATENATE(Table43_1[[#This Row],[Kode BARANG Win2]],4),'Form Fix'!$A$6:$F$911,4,0),0)</f>
        <v>0</v>
      </c>
      <c r="G150" s="129">
        <f>IFERROR(VLOOKUP(CONCATENATE(Table43_1[[#This Row],[Kode BARANG Win2]],5),'Form Fix'!$A$6:$F$911,4,0),0)</f>
        <v>0</v>
      </c>
    </row>
    <row r="151" spans="1:7">
      <c r="A151" s="129" t="s">
        <v>2490</v>
      </c>
      <c r="B151" s="129" t="s">
        <v>2551</v>
      </c>
      <c r="C151" s="129">
        <f>IFERROR(VLOOKUP(CONCATENATE(Table43_1[[#This Row],[Kode BARANG Win2]],1),'Form Fix'!$A$6:$F$911,4,0),0)</f>
        <v>0</v>
      </c>
      <c r="D151" s="129">
        <f>IFERROR(VLOOKUP(CONCATENATE(Table43_1[[#This Row],[Kode BARANG Win2]],2),'Form Fix'!$A$6:$F$911,4,0),0)</f>
        <v>0</v>
      </c>
      <c r="E151" s="129">
        <f>IFERROR(VLOOKUP(CONCATENATE(Table43_1[[#This Row],[Kode BARANG Win2]],3),'Form Fix'!$A$6:$F$911,4,0),0)</f>
        <v>0</v>
      </c>
      <c r="F151" s="129">
        <f>IFERROR(VLOOKUP(CONCATENATE(Table43_1[[#This Row],[Kode BARANG Win2]],4),'Form Fix'!$A$6:$F$911,4,0),0)</f>
        <v>0</v>
      </c>
      <c r="G151" s="129">
        <f>IFERROR(VLOOKUP(CONCATENATE(Table43_1[[#This Row],[Kode BARANG Win2]],5),'Form Fix'!$A$6:$F$911,4,0),0)</f>
        <v>0</v>
      </c>
    </row>
    <row r="152" spans="1:7">
      <c r="A152" s="129" t="s">
        <v>2248</v>
      </c>
      <c r="B152" s="129" t="s">
        <v>2419</v>
      </c>
      <c r="C152" s="129">
        <f>IFERROR(VLOOKUP(CONCATENATE(Table43_1[[#This Row],[Kode BARANG Win2]],1),'Form Fix'!$A$6:$F$911,4,0),0)</f>
        <v>0</v>
      </c>
      <c r="D152" s="129">
        <f>IFERROR(VLOOKUP(CONCATENATE(Table43_1[[#This Row],[Kode BARANG Win2]],2),'Form Fix'!$A$6:$F$911,4,0),0)</f>
        <v>0</v>
      </c>
      <c r="E152" s="129">
        <f>IFERROR(VLOOKUP(CONCATENATE(Table43_1[[#This Row],[Kode BARANG Win2]],3),'Form Fix'!$A$6:$F$911,4,0),0)</f>
        <v>0</v>
      </c>
      <c r="F152" s="129">
        <f>IFERROR(VLOOKUP(CONCATENATE(Table43_1[[#This Row],[Kode BARANG Win2]],4),'Form Fix'!$A$6:$F$911,4,0),0)</f>
        <v>0</v>
      </c>
      <c r="G152" s="129">
        <f>IFERROR(VLOOKUP(CONCATENATE(Table43_1[[#This Row],[Kode BARANG Win2]],5),'Form Fix'!$A$6:$F$911,4,0),0)</f>
        <v>0</v>
      </c>
    </row>
    <row r="153" spans="1:7">
      <c r="A153" s="129" t="s">
        <v>2129</v>
      </c>
      <c r="B153" s="129" t="s">
        <v>2302</v>
      </c>
      <c r="C153" s="129">
        <f>IFERROR(VLOOKUP(CONCATENATE(Table43_1[[#This Row],[Kode BARANG Win2]],1),'Form Fix'!$A$6:$F$911,4,0),0)</f>
        <v>0</v>
      </c>
      <c r="D153" s="129">
        <f>IFERROR(VLOOKUP(CONCATENATE(Table43_1[[#This Row],[Kode BARANG Win2]],2),'Form Fix'!$A$6:$F$911,4,0),0)</f>
        <v>0</v>
      </c>
      <c r="E153" s="129">
        <f>IFERROR(VLOOKUP(CONCATENATE(Table43_1[[#This Row],[Kode BARANG Win2]],3),'Form Fix'!$A$6:$F$911,4,0),0)</f>
        <v>0</v>
      </c>
      <c r="F153" s="129">
        <f>IFERROR(VLOOKUP(CONCATENATE(Table43_1[[#This Row],[Kode BARANG Win2]],4),'Form Fix'!$A$6:$F$911,4,0),0)</f>
        <v>0</v>
      </c>
      <c r="G153" s="129">
        <f>IFERROR(VLOOKUP(CONCATENATE(Table43_1[[#This Row],[Kode BARANG Win2]],5),'Form Fix'!$A$6:$F$911,4,0),0)</f>
        <v>0</v>
      </c>
    </row>
    <row r="154" spans="1:7">
      <c r="A154" s="129" t="s">
        <v>2167</v>
      </c>
      <c r="B154" s="129" t="s">
        <v>2338</v>
      </c>
      <c r="C154" s="129">
        <f>IFERROR(VLOOKUP(CONCATENATE(Table43_1[[#This Row],[Kode BARANG Win2]],1),'Form Fix'!$A$6:$F$911,4,0),0)</f>
        <v>0</v>
      </c>
      <c r="D154" s="129">
        <f>IFERROR(VLOOKUP(CONCATENATE(Table43_1[[#This Row],[Kode BARANG Win2]],2),'Form Fix'!$A$6:$F$911,4,0),0)</f>
        <v>0</v>
      </c>
      <c r="E154" s="129">
        <f>IFERROR(VLOOKUP(CONCATENATE(Table43_1[[#This Row],[Kode BARANG Win2]],3),'Form Fix'!$A$6:$F$911,4,0),0)</f>
        <v>0</v>
      </c>
      <c r="F154" s="129">
        <f>IFERROR(VLOOKUP(CONCATENATE(Table43_1[[#This Row],[Kode BARANG Win2]],4),'Form Fix'!$A$6:$F$911,4,0),0)</f>
        <v>0</v>
      </c>
      <c r="G154" s="129">
        <f>IFERROR(VLOOKUP(CONCATENATE(Table43_1[[#This Row],[Kode BARANG Win2]],5),'Form Fix'!$A$6:$F$911,4,0),0)</f>
        <v>0</v>
      </c>
    </row>
    <row r="155" spans="1:7">
      <c r="A155" s="129" t="s">
        <v>2222</v>
      </c>
      <c r="B155" s="129" t="s">
        <v>2393</v>
      </c>
      <c r="C155" s="129">
        <f>IFERROR(VLOOKUP(CONCATENATE(Table43_1[[#This Row],[Kode BARANG Win2]],1),'Form Fix'!$A$6:$F$911,4,0),0)</f>
        <v>0</v>
      </c>
      <c r="D155" s="129">
        <f>IFERROR(VLOOKUP(CONCATENATE(Table43_1[[#This Row],[Kode BARANG Win2]],2),'Form Fix'!$A$6:$F$911,4,0),0)</f>
        <v>0</v>
      </c>
      <c r="E155" s="129">
        <f>IFERROR(VLOOKUP(CONCATENATE(Table43_1[[#This Row],[Kode BARANG Win2]],3),'Form Fix'!$A$6:$F$911,4,0),0)</f>
        <v>0</v>
      </c>
      <c r="F155" s="129">
        <f>IFERROR(VLOOKUP(CONCATENATE(Table43_1[[#This Row],[Kode BARANG Win2]],4),'Form Fix'!$A$6:$F$911,4,0),0)</f>
        <v>0</v>
      </c>
      <c r="G155" s="129">
        <f>IFERROR(VLOOKUP(CONCATENATE(Table43_1[[#This Row],[Kode BARANG Win2]],5),'Form Fix'!$A$6:$F$911,4,0),0)</f>
        <v>0</v>
      </c>
    </row>
    <row r="156" spans="1:7">
      <c r="A156" s="129" t="s">
        <v>2229</v>
      </c>
      <c r="B156" s="129" t="s">
        <v>2400</v>
      </c>
      <c r="C156" s="129">
        <f>IFERROR(VLOOKUP(CONCATENATE(Table43_1[[#This Row],[Kode BARANG Win2]],1),'Form Fix'!$A$6:$F$911,4,0),0)</f>
        <v>0</v>
      </c>
      <c r="D156" s="129">
        <f>IFERROR(VLOOKUP(CONCATENATE(Table43_1[[#This Row],[Kode BARANG Win2]],2),'Form Fix'!$A$6:$F$911,4,0),0)</f>
        <v>0</v>
      </c>
      <c r="E156" s="129">
        <f>IFERROR(VLOOKUP(CONCATENATE(Table43_1[[#This Row],[Kode BARANG Win2]],3),'Form Fix'!$A$6:$F$911,4,0),0)</f>
        <v>0</v>
      </c>
      <c r="F156" s="129">
        <f>IFERROR(VLOOKUP(CONCATENATE(Table43_1[[#This Row],[Kode BARANG Win2]],4),'Form Fix'!$A$6:$F$911,4,0),0)</f>
        <v>0</v>
      </c>
      <c r="G156" s="129">
        <f>IFERROR(VLOOKUP(CONCATENATE(Table43_1[[#This Row],[Kode BARANG Win2]],5),'Form Fix'!$A$6:$F$911,4,0),0)</f>
        <v>0</v>
      </c>
    </row>
    <row r="157" spans="1:7">
      <c r="A157" s="129" t="s">
        <v>2230</v>
      </c>
      <c r="B157" s="129" t="s">
        <v>2401</v>
      </c>
      <c r="C157" s="129">
        <f>IFERROR(VLOOKUP(CONCATENATE(Table43_1[[#This Row],[Kode BARANG Win2]],1),'Form Fix'!$A$6:$F$911,4,0),0)</f>
        <v>0</v>
      </c>
      <c r="D157" s="129">
        <f>IFERROR(VLOOKUP(CONCATENATE(Table43_1[[#This Row],[Kode BARANG Win2]],2),'Form Fix'!$A$6:$F$911,4,0),0)</f>
        <v>0</v>
      </c>
      <c r="E157" s="129">
        <f>IFERROR(VLOOKUP(CONCATENATE(Table43_1[[#This Row],[Kode BARANG Win2]],3),'Form Fix'!$A$6:$F$911,4,0),0)</f>
        <v>0</v>
      </c>
      <c r="F157" s="129">
        <f>IFERROR(VLOOKUP(CONCATENATE(Table43_1[[#This Row],[Kode BARANG Win2]],4),'Form Fix'!$A$6:$F$911,4,0),0)</f>
        <v>0</v>
      </c>
      <c r="G157" s="129">
        <f>IFERROR(VLOOKUP(CONCATENATE(Table43_1[[#This Row],[Kode BARANG Win2]],5),'Form Fix'!$A$6:$F$911,4,0),0)</f>
        <v>0</v>
      </c>
    </row>
    <row r="158" spans="1:7">
      <c r="A158" s="129" t="s">
        <v>2232</v>
      </c>
      <c r="B158" s="129" t="s">
        <v>2403</v>
      </c>
      <c r="C158" s="129">
        <f>IFERROR(VLOOKUP(CONCATENATE(Table43_1[[#This Row],[Kode BARANG Win2]],1),'Form Fix'!$A$6:$F$911,4,0),0)</f>
        <v>0</v>
      </c>
      <c r="D158" s="129">
        <f>IFERROR(VLOOKUP(CONCATENATE(Table43_1[[#This Row],[Kode BARANG Win2]],2),'Form Fix'!$A$6:$F$911,4,0),0)</f>
        <v>0</v>
      </c>
      <c r="E158" s="129">
        <f>IFERROR(VLOOKUP(CONCATENATE(Table43_1[[#This Row],[Kode BARANG Win2]],3),'Form Fix'!$A$6:$F$911,4,0),0)</f>
        <v>0</v>
      </c>
      <c r="F158" s="129">
        <f>IFERROR(VLOOKUP(CONCATENATE(Table43_1[[#This Row],[Kode BARANG Win2]],4),'Form Fix'!$A$6:$F$911,4,0),0)</f>
        <v>0</v>
      </c>
      <c r="G158" s="129">
        <f>IFERROR(VLOOKUP(CONCATENATE(Table43_1[[#This Row],[Kode BARANG Win2]],5),'Form Fix'!$A$6:$F$911,4,0),0)</f>
        <v>0</v>
      </c>
    </row>
    <row r="159" spans="1:7">
      <c r="A159" s="129" t="s">
        <v>2235</v>
      </c>
      <c r="B159" s="129" t="s">
        <v>2406</v>
      </c>
      <c r="C159" s="129">
        <f>IFERROR(VLOOKUP(CONCATENATE(Table43_1[[#This Row],[Kode BARANG Win2]],1),'Form Fix'!$A$6:$F$911,4,0),0)</f>
        <v>0</v>
      </c>
      <c r="D159" s="129">
        <f>IFERROR(VLOOKUP(CONCATENATE(Table43_1[[#This Row],[Kode BARANG Win2]],2),'Form Fix'!$A$6:$F$911,4,0),0)</f>
        <v>0</v>
      </c>
      <c r="E159" s="129">
        <f>IFERROR(VLOOKUP(CONCATENATE(Table43_1[[#This Row],[Kode BARANG Win2]],3),'Form Fix'!$A$6:$F$911,4,0),0)</f>
        <v>0</v>
      </c>
      <c r="F159" s="129">
        <f>IFERROR(VLOOKUP(CONCATENATE(Table43_1[[#This Row],[Kode BARANG Win2]],4),'Form Fix'!$A$6:$F$911,4,0),0)</f>
        <v>0</v>
      </c>
      <c r="G159" s="129">
        <f>IFERROR(VLOOKUP(CONCATENATE(Table43_1[[#This Row],[Kode BARANG Win2]],5),'Form Fix'!$A$6:$F$911,4,0),0)</f>
        <v>0</v>
      </c>
    </row>
    <row r="160" spans="1:7">
      <c r="A160" s="129" t="s">
        <v>2139</v>
      </c>
      <c r="B160" s="129" t="s">
        <v>2312</v>
      </c>
      <c r="C160" s="129">
        <f>IFERROR(VLOOKUP(CONCATENATE(Table43_1[[#This Row],[Kode BARANG Win2]],1),'Form Fix'!$A$6:$F$911,4,0),0)</f>
        <v>0</v>
      </c>
      <c r="D160" s="129">
        <f>IFERROR(VLOOKUP(CONCATENATE(Table43_1[[#This Row],[Kode BARANG Win2]],2),'Form Fix'!$A$6:$F$911,4,0),0)</f>
        <v>0</v>
      </c>
      <c r="E160" s="129">
        <f>IFERROR(VLOOKUP(CONCATENATE(Table43_1[[#This Row],[Kode BARANG Win2]],3),'Form Fix'!$A$6:$F$911,4,0),0)</f>
        <v>0</v>
      </c>
      <c r="F160" s="129">
        <f>IFERROR(VLOOKUP(CONCATENATE(Table43_1[[#This Row],[Kode BARANG Win2]],4),'Form Fix'!$A$6:$F$911,4,0),0)</f>
        <v>0</v>
      </c>
      <c r="G160" s="129">
        <f>IFERROR(VLOOKUP(CONCATENATE(Table43_1[[#This Row],[Kode BARANG Win2]],5),'Form Fix'!$A$6:$F$911,4,0),0)</f>
        <v>0</v>
      </c>
    </row>
    <row r="161" spans="1:7">
      <c r="A161" s="129" t="s">
        <v>2234</v>
      </c>
      <c r="B161" s="129" t="s">
        <v>2405</v>
      </c>
      <c r="C161" s="129">
        <f>IFERROR(VLOOKUP(CONCATENATE(Table43_1[[#This Row],[Kode BARANG Win2]],1),'Form Fix'!$A$6:$F$911,4,0),0)</f>
        <v>0</v>
      </c>
      <c r="D161" s="129">
        <f>IFERROR(VLOOKUP(CONCATENATE(Table43_1[[#This Row],[Kode BARANG Win2]],2),'Form Fix'!$A$6:$F$911,4,0),0)</f>
        <v>0</v>
      </c>
      <c r="E161" s="129">
        <f>IFERROR(VLOOKUP(CONCATENATE(Table43_1[[#This Row],[Kode BARANG Win2]],3),'Form Fix'!$A$6:$F$911,4,0),0)</f>
        <v>0</v>
      </c>
      <c r="F161" s="129">
        <f>IFERROR(VLOOKUP(CONCATENATE(Table43_1[[#This Row],[Kode BARANG Win2]],4),'Form Fix'!$A$6:$F$911,4,0),0)</f>
        <v>0</v>
      </c>
      <c r="G161" s="129">
        <f>IFERROR(VLOOKUP(CONCATENATE(Table43_1[[#This Row],[Kode BARANG Win2]],5),'Form Fix'!$A$6:$F$911,4,0),0)</f>
        <v>0</v>
      </c>
    </row>
    <row r="162" spans="1:7">
      <c r="A162" s="129" t="s">
        <v>2138</v>
      </c>
      <c r="B162" s="129" t="s">
        <v>2311</v>
      </c>
      <c r="C162" s="129">
        <f>IFERROR(VLOOKUP(CONCATENATE(Table43_1[[#This Row],[Kode BARANG Win2]],1),'Form Fix'!$A$6:$F$911,4,0),0)</f>
        <v>0</v>
      </c>
      <c r="D162" s="129">
        <f>IFERROR(VLOOKUP(CONCATENATE(Table43_1[[#This Row],[Kode BARANG Win2]],2),'Form Fix'!$A$6:$F$911,4,0),0)</f>
        <v>0</v>
      </c>
      <c r="E162" s="129">
        <f>IFERROR(VLOOKUP(CONCATENATE(Table43_1[[#This Row],[Kode BARANG Win2]],3),'Form Fix'!$A$6:$F$911,4,0),0)</f>
        <v>0</v>
      </c>
      <c r="F162" s="129">
        <f>IFERROR(VLOOKUP(CONCATENATE(Table43_1[[#This Row],[Kode BARANG Win2]],4),'Form Fix'!$A$6:$F$911,4,0),0)</f>
        <v>0</v>
      </c>
      <c r="G162" s="129">
        <f>IFERROR(VLOOKUP(CONCATENATE(Table43_1[[#This Row],[Kode BARANG Win2]],5),'Form Fix'!$A$6:$F$911,4,0),0)</f>
        <v>0</v>
      </c>
    </row>
    <row r="163" spans="1:7">
      <c r="A163" s="129" t="s">
        <v>2137</v>
      </c>
      <c r="B163" s="129" t="s">
        <v>2310</v>
      </c>
      <c r="C163" s="129">
        <f>IFERROR(VLOOKUP(CONCATENATE(Table43_1[[#This Row],[Kode BARANG Win2]],1),'Form Fix'!$A$6:$F$911,4,0),0)</f>
        <v>0</v>
      </c>
      <c r="D163" s="129">
        <f>IFERROR(VLOOKUP(CONCATENATE(Table43_1[[#This Row],[Kode BARANG Win2]],2),'Form Fix'!$A$6:$F$911,4,0),0)</f>
        <v>0</v>
      </c>
      <c r="E163" s="129">
        <f>IFERROR(VLOOKUP(CONCATENATE(Table43_1[[#This Row],[Kode BARANG Win2]],3),'Form Fix'!$A$6:$F$911,4,0),0)</f>
        <v>0</v>
      </c>
      <c r="F163" s="129">
        <f>IFERROR(VLOOKUP(CONCATENATE(Table43_1[[#This Row],[Kode BARANG Win2]],4),'Form Fix'!$A$6:$F$911,4,0),0)</f>
        <v>0</v>
      </c>
      <c r="G163" s="129">
        <f>IFERROR(VLOOKUP(CONCATENATE(Table43_1[[#This Row],[Kode BARANG Win2]],5),'Form Fix'!$A$6:$F$911,4,0),0)</f>
        <v>0</v>
      </c>
    </row>
    <row r="164" spans="1:7">
      <c r="A164" s="129" t="s">
        <v>2136</v>
      </c>
      <c r="B164" s="129" t="s">
        <v>2309</v>
      </c>
      <c r="C164" s="129">
        <f>IFERROR(VLOOKUP(CONCATENATE(Table43_1[[#This Row],[Kode BARANG Win2]],1),'Form Fix'!$A$6:$F$911,4,0),0)</f>
        <v>0</v>
      </c>
      <c r="D164" s="129">
        <f>IFERROR(VLOOKUP(CONCATENATE(Table43_1[[#This Row],[Kode BARANG Win2]],2),'Form Fix'!$A$6:$F$911,4,0),0)</f>
        <v>0</v>
      </c>
      <c r="E164" s="129">
        <f>IFERROR(VLOOKUP(CONCATENATE(Table43_1[[#This Row],[Kode BARANG Win2]],3),'Form Fix'!$A$6:$F$911,4,0),0)</f>
        <v>0</v>
      </c>
      <c r="F164" s="129">
        <f>IFERROR(VLOOKUP(CONCATENATE(Table43_1[[#This Row],[Kode BARANG Win2]],4),'Form Fix'!$A$6:$F$911,4,0),0)</f>
        <v>0</v>
      </c>
      <c r="G164" s="129">
        <f>IFERROR(VLOOKUP(CONCATENATE(Table43_1[[#This Row],[Kode BARANG Win2]],5),'Form Fix'!$A$6:$F$911,4,0),0)</f>
        <v>0</v>
      </c>
    </row>
    <row r="165" spans="1:7">
      <c r="A165" s="129" t="s">
        <v>2140</v>
      </c>
      <c r="B165" s="129" t="s">
        <v>2313</v>
      </c>
      <c r="C165" s="129">
        <f>IFERROR(VLOOKUP(CONCATENATE(Table43_1[[#This Row],[Kode BARANG Win2]],1),'Form Fix'!$A$6:$F$911,4,0),0)</f>
        <v>0</v>
      </c>
      <c r="D165" s="129">
        <f>IFERROR(VLOOKUP(CONCATENATE(Table43_1[[#This Row],[Kode BARANG Win2]],2),'Form Fix'!$A$6:$F$911,4,0),0)</f>
        <v>0</v>
      </c>
      <c r="E165" s="129">
        <f>IFERROR(VLOOKUP(CONCATENATE(Table43_1[[#This Row],[Kode BARANG Win2]],3),'Form Fix'!$A$6:$F$911,4,0),0)</f>
        <v>0</v>
      </c>
      <c r="F165" s="129">
        <f>IFERROR(VLOOKUP(CONCATENATE(Table43_1[[#This Row],[Kode BARANG Win2]],4),'Form Fix'!$A$6:$F$911,4,0),0)</f>
        <v>0</v>
      </c>
      <c r="G165" s="129">
        <f>IFERROR(VLOOKUP(CONCATENATE(Table43_1[[#This Row],[Kode BARANG Win2]],5),'Form Fix'!$A$6:$F$911,4,0),0)</f>
        <v>0</v>
      </c>
    </row>
    <row r="166" spans="1:7">
      <c r="A166" s="129" t="s">
        <v>2135</v>
      </c>
      <c r="B166" s="129" t="s">
        <v>2308</v>
      </c>
      <c r="C166" s="129">
        <f>IFERROR(VLOOKUP(CONCATENATE(Table43_1[[#This Row],[Kode BARANG Win2]],1),'Form Fix'!$A$6:$F$911,4,0),0)</f>
        <v>0</v>
      </c>
      <c r="D166" s="129">
        <f>IFERROR(VLOOKUP(CONCATENATE(Table43_1[[#This Row],[Kode BARANG Win2]],2),'Form Fix'!$A$6:$F$911,4,0),0)</f>
        <v>0</v>
      </c>
      <c r="E166" s="129">
        <f>IFERROR(VLOOKUP(CONCATENATE(Table43_1[[#This Row],[Kode BARANG Win2]],3),'Form Fix'!$A$6:$F$911,4,0),0)</f>
        <v>0</v>
      </c>
      <c r="F166" s="129">
        <f>IFERROR(VLOOKUP(CONCATENATE(Table43_1[[#This Row],[Kode BARANG Win2]],4),'Form Fix'!$A$6:$F$911,4,0),0)</f>
        <v>0</v>
      </c>
      <c r="G166" s="129">
        <f>IFERROR(VLOOKUP(CONCATENATE(Table43_1[[#This Row],[Kode BARANG Win2]],5),'Form Fix'!$A$6:$F$911,4,0),0)</f>
        <v>0</v>
      </c>
    </row>
    <row r="167" spans="1:7">
      <c r="A167" s="129" t="s">
        <v>2091</v>
      </c>
      <c r="B167" s="129" t="s">
        <v>2268</v>
      </c>
      <c r="C167" s="129">
        <f>IFERROR(VLOOKUP(CONCATENATE(Table43_1[[#This Row],[Kode BARANG Win2]],1),'Form Fix'!$A$6:$F$911,4,0),0)</f>
        <v>8021804</v>
      </c>
      <c r="D167" s="129">
        <f>IFERROR(VLOOKUP(CONCATENATE(Table43_1[[#This Row],[Kode BARANG Win2]],2),'Form Fix'!$A$6:$F$911,4,0),0)</f>
        <v>0</v>
      </c>
      <c r="E167" s="129">
        <f>IFERROR(VLOOKUP(CONCATENATE(Table43_1[[#This Row],[Kode BARANG Win2]],3),'Form Fix'!$A$6:$F$911,4,0),0)</f>
        <v>0</v>
      </c>
      <c r="F167" s="129">
        <f>IFERROR(VLOOKUP(CONCATENATE(Table43_1[[#This Row],[Kode BARANG Win2]],4),'Form Fix'!$A$6:$F$911,4,0),0)</f>
        <v>0</v>
      </c>
      <c r="G167" s="129">
        <f>IFERROR(VLOOKUP(CONCATENATE(Table43_1[[#This Row],[Kode BARANG Win2]],5),'Form Fix'!$A$6:$F$911,4,0),0)</f>
        <v>0</v>
      </c>
    </row>
    <row r="168" spans="1:7">
      <c r="A168" s="129" t="s">
        <v>2090</v>
      </c>
      <c r="B168" s="129" t="s">
        <v>2267</v>
      </c>
      <c r="C168" s="129">
        <f>IFERROR(VLOOKUP(CONCATENATE(Table43_1[[#This Row],[Kode BARANG Win2]],1),'Form Fix'!$A$6:$F$911,4,0),0)</f>
        <v>8021803</v>
      </c>
      <c r="D168" s="129">
        <f>IFERROR(VLOOKUP(CONCATENATE(Table43_1[[#This Row],[Kode BARANG Win2]],2),'Form Fix'!$A$6:$F$911,4,0),0)</f>
        <v>0</v>
      </c>
      <c r="E168" s="129">
        <f>IFERROR(VLOOKUP(CONCATENATE(Table43_1[[#This Row],[Kode BARANG Win2]],3),'Form Fix'!$A$6:$F$911,4,0),0)</f>
        <v>0</v>
      </c>
      <c r="F168" s="129">
        <f>IFERROR(VLOOKUP(CONCATENATE(Table43_1[[#This Row],[Kode BARANG Win2]],4),'Form Fix'!$A$6:$F$911,4,0),0)</f>
        <v>0</v>
      </c>
      <c r="G168" s="129">
        <f>IFERROR(VLOOKUP(CONCATENATE(Table43_1[[#This Row],[Kode BARANG Win2]],5),'Form Fix'!$A$6:$F$911,4,0),0)</f>
        <v>0</v>
      </c>
    </row>
    <row r="169" spans="1:7">
      <c r="A169" s="129" t="s">
        <v>2162</v>
      </c>
      <c r="B169" s="129" t="s">
        <v>2335</v>
      </c>
      <c r="C169" s="129">
        <f>IFERROR(VLOOKUP(CONCATENATE(Table43_1[[#This Row],[Kode BARANG Win2]],1),'Form Fix'!$A$6:$F$911,4,0),0)</f>
        <v>0</v>
      </c>
      <c r="D169" s="129">
        <f>IFERROR(VLOOKUP(CONCATENATE(Table43_1[[#This Row],[Kode BARANG Win2]],2),'Form Fix'!$A$6:$F$911,4,0),0)</f>
        <v>0</v>
      </c>
      <c r="E169" s="129">
        <f>IFERROR(VLOOKUP(CONCATENATE(Table43_1[[#This Row],[Kode BARANG Win2]],3),'Form Fix'!$A$6:$F$911,4,0),0)</f>
        <v>0</v>
      </c>
      <c r="F169" s="129">
        <f>IFERROR(VLOOKUP(CONCATENATE(Table43_1[[#This Row],[Kode BARANG Win2]],4),'Form Fix'!$A$6:$F$911,4,0),0)</f>
        <v>0</v>
      </c>
      <c r="G169" s="129">
        <f>IFERROR(VLOOKUP(CONCATENATE(Table43_1[[#This Row],[Kode BARANG Win2]],5),'Form Fix'!$A$6:$F$911,4,0),0)</f>
        <v>0</v>
      </c>
    </row>
    <row r="170" spans="1:7">
      <c r="A170" s="129" t="s">
        <v>2163</v>
      </c>
      <c r="B170" s="129" t="s">
        <v>2336</v>
      </c>
      <c r="C170" s="129">
        <f>IFERROR(VLOOKUP(CONCATENATE(Table43_1[[#This Row],[Kode BARANG Win2]],1),'Form Fix'!$A$6:$F$911,4,0),0)</f>
        <v>0</v>
      </c>
      <c r="D170" s="129">
        <f>IFERROR(VLOOKUP(CONCATENATE(Table43_1[[#This Row],[Kode BARANG Win2]],2),'Form Fix'!$A$6:$F$911,4,0),0)</f>
        <v>0</v>
      </c>
      <c r="E170" s="129">
        <f>IFERROR(VLOOKUP(CONCATENATE(Table43_1[[#This Row],[Kode BARANG Win2]],3),'Form Fix'!$A$6:$F$911,4,0),0)</f>
        <v>0</v>
      </c>
      <c r="F170" s="129">
        <f>IFERROR(VLOOKUP(CONCATENATE(Table43_1[[#This Row],[Kode BARANG Win2]],4),'Form Fix'!$A$6:$F$911,4,0),0)</f>
        <v>0</v>
      </c>
      <c r="G170" s="129">
        <f>IFERROR(VLOOKUP(CONCATENATE(Table43_1[[#This Row],[Kode BARANG Win2]],5),'Form Fix'!$A$6:$F$911,4,0),0)</f>
        <v>0</v>
      </c>
    </row>
    <row r="171" spans="1:7">
      <c r="A171" s="129" t="s">
        <v>2087</v>
      </c>
      <c r="B171" s="129" t="s">
        <v>2264</v>
      </c>
      <c r="C171" s="129">
        <f>IFERROR(VLOOKUP(CONCATENATE(Table43_1[[#This Row],[Kode BARANG Win2]],1),'Form Fix'!$A$6:$F$911,4,0),0)</f>
        <v>3300965</v>
      </c>
      <c r="D171" s="129">
        <f>IFERROR(VLOOKUP(CONCATENATE(Table43_1[[#This Row],[Kode BARANG Win2]],2),'Form Fix'!$A$6:$F$911,4,0),0)</f>
        <v>0</v>
      </c>
      <c r="E171" s="129">
        <f>IFERROR(VLOOKUP(CONCATENATE(Table43_1[[#This Row],[Kode BARANG Win2]],3),'Form Fix'!$A$6:$F$911,4,0),0)</f>
        <v>0</v>
      </c>
      <c r="F171" s="129">
        <f>IFERROR(VLOOKUP(CONCATENATE(Table43_1[[#This Row],[Kode BARANG Win2]],4),'Form Fix'!$A$6:$F$911,4,0),0)</f>
        <v>0</v>
      </c>
      <c r="G171" s="129">
        <f>IFERROR(VLOOKUP(CONCATENATE(Table43_1[[#This Row],[Kode BARANG Win2]],5),'Form Fix'!$A$6:$F$911,4,0),0)</f>
        <v>0</v>
      </c>
    </row>
    <row r="172" spans="1:7">
      <c r="A172" s="129" t="s">
        <v>2088</v>
      </c>
      <c r="B172" s="129" t="s">
        <v>2265</v>
      </c>
      <c r="C172" s="129">
        <f>IFERROR(VLOOKUP(CONCATENATE(Table43_1[[#This Row],[Kode BARANG Win2]],1),'Form Fix'!$A$6:$F$911,4,0),0)</f>
        <v>3300964</v>
      </c>
      <c r="D172" s="129">
        <f>IFERROR(VLOOKUP(CONCATENATE(Table43_1[[#This Row],[Kode BARANG Win2]],2),'Form Fix'!$A$6:$F$911,4,0),0)</f>
        <v>0</v>
      </c>
      <c r="E172" s="129">
        <f>IFERROR(VLOOKUP(CONCATENATE(Table43_1[[#This Row],[Kode BARANG Win2]],3),'Form Fix'!$A$6:$F$911,4,0),0)</f>
        <v>0</v>
      </c>
      <c r="F172" s="129">
        <f>IFERROR(VLOOKUP(CONCATENATE(Table43_1[[#This Row],[Kode BARANG Win2]],4),'Form Fix'!$A$6:$F$911,4,0),0)</f>
        <v>0</v>
      </c>
      <c r="G172" s="129">
        <f>IFERROR(VLOOKUP(CONCATENATE(Table43_1[[#This Row],[Kode BARANG Win2]],5),'Form Fix'!$A$6:$F$911,4,0),0)</f>
        <v>0</v>
      </c>
    </row>
    <row r="173" spans="1:7">
      <c r="A173" s="129" t="s">
        <v>2102</v>
      </c>
      <c r="B173" s="129" t="s">
        <v>2279</v>
      </c>
      <c r="C173" s="129">
        <f>IFERROR(VLOOKUP(CONCATENATE(Table43_1[[#This Row],[Kode BARANG Win2]],1),'Form Fix'!$A$6:$F$911,4,0),0)</f>
        <v>0</v>
      </c>
      <c r="D173" s="129">
        <f>IFERROR(VLOOKUP(CONCATENATE(Table43_1[[#This Row],[Kode BARANG Win2]],2),'Form Fix'!$A$6:$F$911,4,0),0)</f>
        <v>0</v>
      </c>
      <c r="E173" s="129">
        <f>IFERROR(VLOOKUP(CONCATENATE(Table43_1[[#This Row],[Kode BARANG Win2]],3),'Form Fix'!$A$6:$F$911,4,0),0)</f>
        <v>0</v>
      </c>
      <c r="F173" s="129">
        <f>IFERROR(VLOOKUP(CONCATENATE(Table43_1[[#This Row],[Kode BARANG Win2]],4),'Form Fix'!$A$6:$F$911,4,0),0)</f>
        <v>0</v>
      </c>
      <c r="G173" s="129">
        <f>IFERROR(VLOOKUP(CONCATENATE(Table43_1[[#This Row],[Kode BARANG Win2]],5),'Form Fix'!$A$6:$F$911,4,0),0)</f>
        <v>0</v>
      </c>
    </row>
    <row r="174" spans="1:7">
      <c r="A174" s="129" t="s">
        <v>2130</v>
      </c>
      <c r="B174" s="129" t="s">
        <v>2303</v>
      </c>
      <c r="C174" s="129">
        <f>IFERROR(VLOOKUP(CONCATENATE(Table43_1[[#This Row],[Kode BARANG Win2]],1),'Form Fix'!$A$6:$F$911,4,0),0)</f>
        <v>0</v>
      </c>
      <c r="D174" s="129">
        <f>IFERROR(VLOOKUP(CONCATENATE(Table43_1[[#This Row],[Kode BARANG Win2]],2),'Form Fix'!$A$6:$F$911,4,0),0)</f>
        <v>0</v>
      </c>
      <c r="E174" s="129">
        <f>IFERROR(VLOOKUP(CONCATENATE(Table43_1[[#This Row],[Kode BARANG Win2]],3),'Form Fix'!$A$6:$F$911,4,0),0)</f>
        <v>0</v>
      </c>
      <c r="F174" s="129">
        <f>IFERROR(VLOOKUP(CONCATENATE(Table43_1[[#This Row],[Kode BARANG Win2]],4),'Form Fix'!$A$6:$F$911,4,0),0)</f>
        <v>0</v>
      </c>
      <c r="G174" s="129">
        <f>IFERROR(VLOOKUP(CONCATENATE(Table43_1[[#This Row],[Kode BARANG Win2]],5),'Form Fix'!$A$6:$F$911,4,0),0)</f>
        <v>0</v>
      </c>
    </row>
    <row r="175" spans="1:7">
      <c r="A175" s="129" t="s">
        <v>2103</v>
      </c>
      <c r="B175" s="129" t="s">
        <v>2280</v>
      </c>
      <c r="C175" s="129">
        <f>IFERROR(VLOOKUP(CONCATENATE(Table43_1[[#This Row],[Kode BARANG Win2]],1),'Form Fix'!$A$6:$F$911,4,0),0)</f>
        <v>0</v>
      </c>
      <c r="D175" s="129">
        <f>IFERROR(VLOOKUP(CONCATENATE(Table43_1[[#This Row],[Kode BARANG Win2]],2),'Form Fix'!$A$6:$F$911,4,0),0)</f>
        <v>0</v>
      </c>
      <c r="E175" s="129">
        <f>IFERROR(VLOOKUP(CONCATENATE(Table43_1[[#This Row],[Kode BARANG Win2]],3),'Form Fix'!$A$6:$F$911,4,0),0)</f>
        <v>0</v>
      </c>
      <c r="F175" s="129">
        <f>IFERROR(VLOOKUP(CONCATENATE(Table43_1[[#This Row],[Kode BARANG Win2]],4),'Form Fix'!$A$6:$F$911,4,0),0)</f>
        <v>0</v>
      </c>
      <c r="G175" s="129">
        <f>IFERROR(VLOOKUP(CONCATENATE(Table43_1[[#This Row],[Kode BARANG Win2]],5),'Form Fix'!$A$6:$F$911,4,0),0)</f>
        <v>0</v>
      </c>
    </row>
    <row r="176" spans="1:7">
      <c r="A176" s="129" t="s">
        <v>2158</v>
      </c>
      <c r="B176" s="129" t="s">
        <v>2331</v>
      </c>
      <c r="C176" s="129">
        <f>IFERROR(VLOOKUP(CONCATENATE(Table43_1[[#This Row],[Kode BARANG Win2]],1),'Form Fix'!$A$6:$F$911,4,0),0)</f>
        <v>0</v>
      </c>
      <c r="D176" s="129">
        <f>IFERROR(VLOOKUP(CONCATENATE(Table43_1[[#This Row],[Kode BARANG Win2]],2),'Form Fix'!$A$6:$F$911,4,0),0)</f>
        <v>0</v>
      </c>
      <c r="E176" s="129">
        <f>IFERROR(VLOOKUP(CONCATENATE(Table43_1[[#This Row],[Kode BARANG Win2]],3),'Form Fix'!$A$6:$F$911,4,0),0)</f>
        <v>0</v>
      </c>
      <c r="F176" s="129">
        <f>IFERROR(VLOOKUP(CONCATENATE(Table43_1[[#This Row],[Kode BARANG Win2]],4),'Form Fix'!$A$6:$F$911,4,0),0)</f>
        <v>0</v>
      </c>
      <c r="G176" s="129">
        <f>IFERROR(VLOOKUP(CONCATENATE(Table43_1[[#This Row],[Kode BARANG Win2]],5),'Form Fix'!$A$6:$F$911,4,0),0)</f>
        <v>0</v>
      </c>
    </row>
    <row r="177" spans="1:7">
      <c r="A177" s="129" t="s">
        <v>2101</v>
      </c>
      <c r="B177" s="129" t="s">
        <v>2278</v>
      </c>
      <c r="C177" s="129">
        <f>IFERROR(VLOOKUP(CONCATENATE(Table43_1[[#This Row],[Kode BARANG Win2]],1),'Form Fix'!$A$6:$F$911,4,0),0)</f>
        <v>0</v>
      </c>
      <c r="D177" s="129">
        <f>IFERROR(VLOOKUP(CONCATENATE(Table43_1[[#This Row],[Kode BARANG Win2]],2),'Form Fix'!$A$6:$F$911,4,0),0)</f>
        <v>0</v>
      </c>
      <c r="E177" s="129">
        <f>IFERROR(VLOOKUP(CONCATENATE(Table43_1[[#This Row],[Kode BARANG Win2]],3),'Form Fix'!$A$6:$F$911,4,0),0)</f>
        <v>0</v>
      </c>
      <c r="F177" s="129">
        <f>IFERROR(VLOOKUP(CONCATENATE(Table43_1[[#This Row],[Kode BARANG Win2]],4),'Form Fix'!$A$6:$F$911,4,0),0)</f>
        <v>0</v>
      </c>
      <c r="G177" s="129">
        <f>IFERROR(VLOOKUP(CONCATENATE(Table43_1[[#This Row],[Kode BARANG Win2]],5),'Form Fix'!$A$6:$F$911,4,0),0)</f>
        <v>0</v>
      </c>
    </row>
    <row r="178" spans="1:7">
      <c r="A178" s="129" t="s">
        <v>2089</v>
      </c>
      <c r="B178" s="129" t="s">
        <v>2266</v>
      </c>
      <c r="C178" s="129">
        <f>IFERROR(VLOOKUP(CONCATENATE(Table43_1[[#This Row],[Kode BARANG Win2]],1),'Form Fix'!$A$6:$F$911,4,0),0)</f>
        <v>3239831</v>
      </c>
      <c r="D178" s="129">
        <f>IFERROR(VLOOKUP(CONCATENATE(Table43_1[[#This Row],[Kode BARANG Win2]],2),'Form Fix'!$A$6:$F$911,4,0),0)</f>
        <v>3120730</v>
      </c>
      <c r="E178" s="129">
        <f>IFERROR(VLOOKUP(CONCATENATE(Table43_1[[#This Row],[Kode BARANG Win2]],3),'Form Fix'!$A$6:$F$911,4,0),0)</f>
        <v>3090609</v>
      </c>
      <c r="F178" s="129">
        <f>IFERROR(VLOOKUP(CONCATENATE(Table43_1[[#This Row],[Kode BARANG Win2]],4),'Form Fix'!$A$6:$F$911,4,0),0)</f>
        <v>0</v>
      </c>
      <c r="G178" s="129">
        <f>IFERROR(VLOOKUP(CONCATENATE(Table43_1[[#This Row],[Kode BARANG Win2]],5),'Form Fix'!$A$6:$F$911,4,0),0)</f>
        <v>0</v>
      </c>
    </row>
    <row r="179" spans="1:7">
      <c r="A179" s="129" t="s">
        <v>2100</v>
      </c>
      <c r="B179" s="129" t="s">
        <v>2277</v>
      </c>
      <c r="C179" s="129">
        <f>IFERROR(VLOOKUP(CONCATENATE(Table43_1[[#This Row],[Kode BARANG Win2]],1),'Form Fix'!$A$6:$F$911,4,0),0)</f>
        <v>0</v>
      </c>
      <c r="D179" s="129">
        <f>IFERROR(VLOOKUP(CONCATENATE(Table43_1[[#This Row],[Kode BARANG Win2]],2),'Form Fix'!$A$6:$F$911,4,0),0)</f>
        <v>0</v>
      </c>
      <c r="E179" s="129">
        <f>IFERROR(VLOOKUP(CONCATENATE(Table43_1[[#This Row],[Kode BARANG Win2]],3),'Form Fix'!$A$6:$F$911,4,0),0)</f>
        <v>0</v>
      </c>
      <c r="F179" s="129">
        <f>IFERROR(VLOOKUP(CONCATENATE(Table43_1[[#This Row],[Kode BARANG Win2]],4),'Form Fix'!$A$6:$F$911,4,0),0)</f>
        <v>0</v>
      </c>
      <c r="G179" s="129">
        <f>IFERROR(VLOOKUP(CONCATENATE(Table43_1[[#This Row],[Kode BARANG Win2]],5),'Form Fix'!$A$6:$F$911,4,0),0)</f>
        <v>0</v>
      </c>
    </row>
    <row r="180" spans="1:7">
      <c r="A180" s="129" t="s">
        <v>2125</v>
      </c>
      <c r="B180" s="129" t="s">
        <v>2298</v>
      </c>
      <c r="C180" s="129">
        <f>IFERROR(VLOOKUP(CONCATENATE(Table43_1[[#This Row],[Kode BARANG Win2]],1),'Form Fix'!$A$6:$F$911,4,0),0)</f>
        <v>0</v>
      </c>
      <c r="D180" s="129">
        <f>IFERROR(VLOOKUP(CONCATENATE(Table43_1[[#This Row],[Kode BARANG Win2]],2),'Form Fix'!$A$6:$F$911,4,0),0)</f>
        <v>0</v>
      </c>
      <c r="E180" s="129">
        <f>IFERROR(VLOOKUP(CONCATENATE(Table43_1[[#This Row],[Kode BARANG Win2]],3),'Form Fix'!$A$6:$F$911,4,0),0)</f>
        <v>0</v>
      </c>
      <c r="F180" s="129">
        <f>IFERROR(VLOOKUP(CONCATENATE(Table43_1[[#This Row],[Kode BARANG Win2]],4),'Form Fix'!$A$6:$F$911,4,0),0)</f>
        <v>0</v>
      </c>
      <c r="G180" s="129">
        <f>IFERROR(VLOOKUP(CONCATENATE(Table43_1[[#This Row],[Kode BARANG Win2]],5),'Form Fix'!$A$6:$F$911,4,0),0)</f>
        <v>0</v>
      </c>
    </row>
    <row r="181" spans="1:7">
      <c r="A181" s="129" t="s">
        <v>2134</v>
      </c>
      <c r="B181" s="129" t="s">
        <v>2307</v>
      </c>
      <c r="C181" s="129">
        <f>IFERROR(VLOOKUP(CONCATENATE(Table43_1[[#This Row],[Kode BARANG Win2]],1),'Form Fix'!$A$6:$F$911,4,0),0)</f>
        <v>0</v>
      </c>
      <c r="D181" s="129">
        <f>IFERROR(VLOOKUP(CONCATENATE(Table43_1[[#This Row],[Kode BARANG Win2]],2),'Form Fix'!$A$6:$F$911,4,0),0)</f>
        <v>0</v>
      </c>
      <c r="E181" s="129">
        <f>IFERROR(VLOOKUP(CONCATENATE(Table43_1[[#This Row],[Kode BARANG Win2]],3),'Form Fix'!$A$6:$F$911,4,0),0)</f>
        <v>0</v>
      </c>
      <c r="F181" s="129">
        <f>IFERROR(VLOOKUP(CONCATENATE(Table43_1[[#This Row],[Kode BARANG Win2]],4),'Form Fix'!$A$6:$F$911,4,0),0)</f>
        <v>0</v>
      </c>
      <c r="G181" s="129">
        <f>IFERROR(VLOOKUP(CONCATENATE(Table43_1[[#This Row],[Kode BARANG Win2]],5),'Form Fix'!$A$6:$F$911,4,0),0)</f>
        <v>0</v>
      </c>
    </row>
    <row r="182" spans="1:7">
      <c r="A182" s="129" t="s">
        <v>2168</v>
      </c>
      <c r="B182" s="129" t="s">
        <v>2339</v>
      </c>
      <c r="C182" s="129">
        <f>IFERROR(VLOOKUP(CONCATENATE(Table43_1[[#This Row],[Kode BARANG Win2]],1),'Form Fix'!$A$6:$F$911,4,0),0)</f>
        <v>0</v>
      </c>
      <c r="D182" s="129">
        <f>IFERROR(VLOOKUP(CONCATENATE(Table43_1[[#This Row],[Kode BARANG Win2]],2),'Form Fix'!$A$6:$F$911,4,0),0)</f>
        <v>0</v>
      </c>
      <c r="E182" s="129">
        <f>IFERROR(VLOOKUP(CONCATENATE(Table43_1[[#This Row],[Kode BARANG Win2]],3),'Form Fix'!$A$6:$F$911,4,0),0)</f>
        <v>0</v>
      </c>
      <c r="F182" s="129">
        <f>IFERROR(VLOOKUP(CONCATENATE(Table43_1[[#This Row],[Kode BARANG Win2]],4),'Form Fix'!$A$6:$F$911,4,0),0)</f>
        <v>0</v>
      </c>
      <c r="G182" s="129">
        <f>IFERROR(VLOOKUP(CONCATENATE(Table43_1[[#This Row],[Kode BARANG Win2]],5),'Form Fix'!$A$6:$F$911,4,0),0)</f>
        <v>0</v>
      </c>
    </row>
    <row r="183" spans="1:7">
      <c r="A183" s="129" t="s">
        <v>2205</v>
      </c>
      <c r="B183" s="129" t="s">
        <v>2376</v>
      </c>
      <c r="C183" s="129">
        <f>IFERROR(VLOOKUP(CONCATENATE(Table43_1[[#This Row],[Kode BARANG Win2]],1),'Form Fix'!$A$6:$F$911,4,0),0)</f>
        <v>0</v>
      </c>
      <c r="D183" s="129">
        <f>IFERROR(VLOOKUP(CONCATENATE(Table43_1[[#This Row],[Kode BARANG Win2]],2),'Form Fix'!$A$6:$F$911,4,0),0)</f>
        <v>0</v>
      </c>
      <c r="E183" s="129">
        <f>IFERROR(VLOOKUP(CONCATENATE(Table43_1[[#This Row],[Kode BARANG Win2]],3),'Form Fix'!$A$6:$F$911,4,0),0)</f>
        <v>0</v>
      </c>
      <c r="F183" s="129">
        <f>IFERROR(VLOOKUP(CONCATENATE(Table43_1[[#This Row],[Kode BARANG Win2]],4),'Form Fix'!$A$6:$F$911,4,0),0)</f>
        <v>0</v>
      </c>
      <c r="G183" s="129">
        <f>IFERROR(VLOOKUP(CONCATENATE(Table43_1[[#This Row],[Kode BARANG Win2]],5),'Form Fix'!$A$6:$F$911,4,0),0)</f>
        <v>0</v>
      </c>
    </row>
    <row r="184" spans="1:7">
      <c r="A184" s="129" t="s">
        <v>2214</v>
      </c>
      <c r="B184" s="129" t="s">
        <v>2385</v>
      </c>
      <c r="C184" s="129">
        <f>IFERROR(VLOOKUP(CONCATENATE(Table43_1[[#This Row],[Kode BARANG Win2]],1),'Form Fix'!$A$6:$F$911,4,0),0)</f>
        <v>0</v>
      </c>
      <c r="D184" s="129">
        <f>IFERROR(VLOOKUP(CONCATENATE(Table43_1[[#This Row],[Kode BARANG Win2]],2),'Form Fix'!$A$6:$F$911,4,0),0)</f>
        <v>0</v>
      </c>
      <c r="E184" s="129">
        <f>IFERROR(VLOOKUP(CONCATENATE(Table43_1[[#This Row],[Kode BARANG Win2]],3),'Form Fix'!$A$6:$F$911,4,0),0)</f>
        <v>0</v>
      </c>
      <c r="F184" s="129">
        <f>IFERROR(VLOOKUP(CONCATENATE(Table43_1[[#This Row],[Kode BARANG Win2]],4),'Form Fix'!$A$6:$F$911,4,0),0)</f>
        <v>0</v>
      </c>
      <c r="G184" s="129">
        <f>IFERROR(VLOOKUP(CONCATENATE(Table43_1[[#This Row],[Kode BARANG Win2]],5),'Form Fix'!$A$6:$F$911,4,0),0)</f>
        <v>0</v>
      </c>
    </row>
    <row r="185" spans="1:7">
      <c r="A185" s="129" t="s">
        <v>2223</v>
      </c>
      <c r="B185" s="129" t="s">
        <v>2394</v>
      </c>
      <c r="C185" s="129">
        <f>IFERROR(VLOOKUP(CONCATENATE(Table43_1[[#This Row],[Kode BARANG Win2]],1),'Form Fix'!$A$6:$F$911,4,0),0)</f>
        <v>0</v>
      </c>
      <c r="D185" s="129">
        <f>IFERROR(VLOOKUP(CONCATENATE(Table43_1[[#This Row],[Kode BARANG Win2]],2),'Form Fix'!$A$6:$F$911,4,0),0)</f>
        <v>0</v>
      </c>
      <c r="E185" s="129">
        <f>IFERROR(VLOOKUP(CONCATENATE(Table43_1[[#This Row],[Kode BARANG Win2]],3),'Form Fix'!$A$6:$F$911,4,0),0)</f>
        <v>0</v>
      </c>
      <c r="F185" s="129">
        <f>IFERROR(VLOOKUP(CONCATENATE(Table43_1[[#This Row],[Kode BARANG Win2]],4),'Form Fix'!$A$6:$F$911,4,0),0)</f>
        <v>0</v>
      </c>
      <c r="G185" s="129">
        <f>IFERROR(VLOOKUP(CONCATENATE(Table43_1[[#This Row],[Kode BARANG Win2]],5),'Form Fix'!$A$6:$F$911,4,0),0)</f>
        <v>0</v>
      </c>
    </row>
    <row r="186" spans="1:7">
      <c r="A186" s="129" t="s">
        <v>2099</v>
      </c>
      <c r="B186" s="129" t="s">
        <v>2276</v>
      </c>
      <c r="C186" s="129">
        <f>IFERROR(VLOOKUP(CONCATENATE(Table43_1[[#This Row],[Kode BARANG Win2]],1),'Form Fix'!$A$6:$F$911,4,0),0)</f>
        <v>0</v>
      </c>
      <c r="D186" s="129">
        <f>IFERROR(VLOOKUP(CONCATENATE(Table43_1[[#This Row],[Kode BARANG Win2]],2),'Form Fix'!$A$6:$F$911,4,0),0)</f>
        <v>0</v>
      </c>
      <c r="E186" s="129">
        <f>IFERROR(VLOOKUP(CONCATENATE(Table43_1[[#This Row],[Kode BARANG Win2]],3),'Form Fix'!$A$6:$F$911,4,0),0)</f>
        <v>0</v>
      </c>
      <c r="F186" s="129">
        <f>IFERROR(VLOOKUP(CONCATENATE(Table43_1[[#This Row],[Kode BARANG Win2]],4),'Form Fix'!$A$6:$F$911,4,0),0)</f>
        <v>0</v>
      </c>
      <c r="G186" s="129">
        <f>IFERROR(VLOOKUP(CONCATENATE(Table43_1[[#This Row],[Kode BARANG Win2]],5),'Form Fix'!$A$6:$F$911,4,0),0)</f>
        <v>0</v>
      </c>
    </row>
    <row r="187" spans="1:7">
      <c r="A187" s="129" t="s">
        <v>2236</v>
      </c>
      <c r="B187" s="129" t="s">
        <v>2407</v>
      </c>
      <c r="C187" s="129">
        <f>IFERROR(VLOOKUP(CONCATENATE(Table43_1[[#This Row],[Kode BARANG Win2]],1),'Form Fix'!$A$6:$F$911,4,0),0)</f>
        <v>0</v>
      </c>
      <c r="D187" s="129">
        <f>IFERROR(VLOOKUP(CONCATENATE(Table43_1[[#This Row],[Kode BARANG Win2]],2),'Form Fix'!$A$6:$F$911,4,0),0)</f>
        <v>0</v>
      </c>
      <c r="E187" s="129">
        <f>IFERROR(VLOOKUP(CONCATENATE(Table43_1[[#This Row],[Kode BARANG Win2]],3),'Form Fix'!$A$6:$F$911,4,0),0)</f>
        <v>0</v>
      </c>
      <c r="F187" s="129">
        <f>IFERROR(VLOOKUP(CONCATENATE(Table43_1[[#This Row],[Kode BARANG Win2]],4),'Form Fix'!$A$6:$F$911,4,0),0)</f>
        <v>0</v>
      </c>
      <c r="G187" s="129">
        <f>IFERROR(VLOOKUP(CONCATENATE(Table43_1[[#This Row],[Kode BARANG Win2]],5),'Form Fix'!$A$6:$F$911,4,0),0)</f>
        <v>0</v>
      </c>
    </row>
    <row r="188" spans="1:7">
      <c r="A188" s="129" t="s">
        <v>2169</v>
      </c>
      <c r="B188" s="129" t="s">
        <v>2340</v>
      </c>
      <c r="C188" s="129">
        <f>IFERROR(VLOOKUP(CONCATENATE(Table43_1[[#This Row],[Kode BARANG Win2]],1),'Form Fix'!$A$6:$F$911,4,0),0)</f>
        <v>0</v>
      </c>
      <c r="D188" s="129">
        <f>IFERROR(VLOOKUP(CONCATENATE(Table43_1[[#This Row],[Kode BARANG Win2]],2),'Form Fix'!$A$6:$F$911,4,0),0)</f>
        <v>0</v>
      </c>
      <c r="E188" s="129">
        <f>IFERROR(VLOOKUP(CONCATENATE(Table43_1[[#This Row],[Kode BARANG Win2]],3),'Form Fix'!$A$6:$F$911,4,0),0)</f>
        <v>0</v>
      </c>
      <c r="F188" s="129">
        <f>IFERROR(VLOOKUP(CONCATENATE(Table43_1[[#This Row],[Kode BARANG Win2]],4),'Form Fix'!$A$6:$F$911,4,0),0)</f>
        <v>0</v>
      </c>
      <c r="G188" s="129">
        <f>IFERROR(VLOOKUP(CONCATENATE(Table43_1[[#This Row],[Kode BARANG Win2]],5),'Form Fix'!$A$6:$F$911,4,0),0)</f>
        <v>0</v>
      </c>
    </row>
    <row r="189" spans="1:7">
      <c r="A189" s="129" t="s">
        <v>2238</v>
      </c>
      <c r="B189" s="129" t="s">
        <v>2409</v>
      </c>
      <c r="C189" s="129">
        <f>IFERROR(VLOOKUP(CONCATENATE(Table43_1[[#This Row],[Kode BARANG Win2]],1),'Form Fix'!$A$6:$F$911,4,0),0)</f>
        <v>0</v>
      </c>
      <c r="D189" s="129">
        <f>IFERROR(VLOOKUP(CONCATENATE(Table43_1[[#This Row],[Kode BARANG Win2]],2),'Form Fix'!$A$6:$F$911,4,0),0)</f>
        <v>0</v>
      </c>
      <c r="E189" s="129">
        <f>IFERROR(VLOOKUP(CONCATENATE(Table43_1[[#This Row],[Kode BARANG Win2]],3),'Form Fix'!$A$6:$F$911,4,0),0)</f>
        <v>0</v>
      </c>
      <c r="F189" s="129">
        <f>IFERROR(VLOOKUP(CONCATENATE(Table43_1[[#This Row],[Kode BARANG Win2]],4),'Form Fix'!$A$6:$F$911,4,0),0)</f>
        <v>0</v>
      </c>
      <c r="G189" s="129">
        <f>IFERROR(VLOOKUP(CONCATENATE(Table43_1[[#This Row],[Kode BARANG Win2]],5),'Form Fix'!$A$6:$F$911,4,0),0)</f>
        <v>0</v>
      </c>
    </row>
    <row r="190" spans="1:7">
      <c r="A190" s="129" t="s">
        <v>2239</v>
      </c>
      <c r="B190" s="129" t="s">
        <v>2410</v>
      </c>
      <c r="C190" s="129">
        <f>IFERROR(VLOOKUP(CONCATENATE(Table43_1[[#This Row],[Kode BARANG Win2]],1),'Form Fix'!$A$6:$F$911,4,0),0)</f>
        <v>0</v>
      </c>
      <c r="D190" s="129">
        <f>IFERROR(VLOOKUP(CONCATENATE(Table43_1[[#This Row],[Kode BARANG Win2]],2),'Form Fix'!$A$6:$F$911,4,0),0)</f>
        <v>0</v>
      </c>
      <c r="E190" s="129">
        <f>IFERROR(VLOOKUP(CONCATENATE(Table43_1[[#This Row],[Kode BARANG Win2]],3),'Form Fix'!$A$6:$F$911,4,0),0)</f>
        <v>0</v>
      </c>
      <c r="F190" s="129">
        <f>IFERROR(VLOOKUP(CONCATENATE(Table43_1[[#This Row],[Kode BARANG Win2]],4),'Form Fix'!$A$6:$F$911,4,0),0)</f>
        <v>0</v>
      </c>
      <c r="G190" s="129">
        <f>IFERROR(VLOOKUP(CONCATENATE(Table43_1[[#This Row],[Kode BARANG Win2]],5),'Form Fix'!$A$6:$F$911,4,0),0)</f>
        <v>0</v>
      </c>
    </row>
    <row r="191" spans="1:7">
      <c r="A191" s="129" t="s">
        <v>2491</v>
      </c>
      <c r="B191" s="129" t="s">
        <v>2558</v>
      </c>
      <c r="C191" s="129">
        <f>IFERROR(VLOOKUP(CONCATENATE(Table43_1[[#This Row],[Kode BARANG Win2]],1),'Form Fix'!$A$6:$F$911,4,0),0)</f>
        <v>3114180</v>
      </c>
      <c r="D191" s="129">
        <f>IFERROR(VLOOKUP(CONCATENATE(Table43_1[[#This Row],[Kode BARANG Win2]],2),'Form Fix'!$A$6:$F$911,4,0),0)</f>
        <v>0</v>
      </c>
      <c r="E191" s="129">
        <f>IFERROR(VLOOKUP(CONCATENATE(Table43_1[[#This Row],[Kode BARANG Win2]],3),'Form Fix'!$A$6:$F$911,4,0),0)</f>
        <v>0</v>
      </c>
      <c r="F191" s="129">
        <f>IFERROR(VLOOKUP(CONCATENATE(Table43_1[[#This Row],[Kode BARANG Win2]],4),'Form Fix'!$A$6:$F$911,4,0),0)</f>
        <v>0</v>
      </c>
      <c r="G191" s="129">
        <f>IFERROR(VLOOKUP(CONCATENATE(Table43_1[[#This Row],[Kode BARANG Win2]],5),'Form Fix'!$A$6:$F$911,4,0),0)</f>
        <v>0</v>
      </c>
    </row>
    <row r="192" spans="1:7">
      <c r="A192" s="129" t="s">
        <v>2237</v>
      </c>
      <c r="B192" s="129" t="s">
        <v>2408</v>
      </c>
      <c r="C192" s="129">
        <f>IFERROR(VLOOKUP(CONCATENATE(Table43_1[[#This Row],[Kode BARANG Win2]],1),'Form Fix'!$A$6:$F$911,4,0),0)</f>
        <v>0</v>
      </c>
      <c r="D192" s="129">
        <f>IFERROR(VLOOKUP(CONCATENATE(Table43_1[[#This Row],[Kode BARANG Win2]],2),'Form Fix'!$A$6:$F$911,4,0),0)</f>
        <v>0</v>
      </c>
      <c r="E192" s="129">
        <f>IFERROR(VLOOKUP(CONCATENATE(Table43_1[[#This Row],[Kode BARANG Win2]],3),'Form Fix'!$A$6:$F$911,4,0),0)</f>
        <v>0</v>
      </c>
      <c r="F192" s="129">
        <f>IFERROR(VLOOKUP(CONCATENATE(Table43_1[[#This Row],[Kode BARANG Win2]],4),'Form Fix'!$A$6:$F$911,4,0),0)</f>
        <v>0</v>
      </c>
      <c r="G192" s="129">
        <f>IFERROR(VLOOKUP(CONCATENATE(Table43_1[[#This Row],[Kode BARANG Win2]],5),'Form Fix'!$A$6:$F$911,4,0),0)</f>
        <v>0</v>
      </c>
    </row>
    <row r="193" spans="1:7">
      <c r="A193" s="129" t="s">
        <v>2092</v>
      </c>
      <c r="B193" s="129" t="s">
        <v>2269</v>
      </c>
      <c r="C193" s="129">
        <f>IFERROR(VLOOKUP(CONCATENATE(Table43_1[[#This Row],[Kode BARANG Win2]],1),'Form Fix'!$A$6:$F$911,4,0),0)</f>
        <v>3301366</v>
      </c>
      <c r="D193" s="129">
        <f>IFERROR(VLOOKUP(CONCATENATE(Table43_1[[#This Row],[Kode BARANG Win2]],2),'Form Fix'!$A$6:$F$911,4,0),0)</f>
        <v>0</v>
      </c>
      <c r="E193" s="129">
        <f>IFERROR(VLOOKUP(CONCATENATE(Table43_1[[#This Row],[Kode BARANG Win2]],3),'Form Fix'!$A$6:$F$911,4,0),0)</f>
        <v>0</v>
      </c>
      <c r="F193" s="129">
        <f>IFERROR(VLOOKUP(CONCATENATE(Table43_1[[#This Row],[Kode BARANG Win2]],4),'Form Fix'!$A$6:$F$911,4,0),0)</f>
        <v>0</v>
      </c>
      <c r="G193" s="129">
        <f>IFERROR(VLOOKUP(CONCATENATE(Table43_1[[#This Row],[Kode BARANG Win2]],5),'Form Fix'!$A$6:$F$911,4,0),0)</f>
        <v>0</v>
      </c>
    </row>
    <row r="194" spans="1:7">
      <c r="A194" s="129" t="s">
        <v>2512</v>
      </c>
      <c r="B194" s="129" t="s">
        <v>2559</v>
      </c>
      <c r="C194" s="129">
        <f>IFERROR(VLOOKUP(CONCATENATE(Table43_1[[#This Row],[Kode BARANG Win2]],1),'Form Fix'!$A$6:$F$911,4,0),0)</f>
        <v>0</v>
      </c>
      <c r="D194" s="129">
        <f>IFERROR(VLOOKUP(CONCATENATE(Table43_1[[#This Row],[Kode BARANG Win2]],2),'Form Fix'!$A$6:$F$911,4,0),0)</f>
        <v>0</v>
      </c>
      <c r="E194" s="129">
        <f>IFERROR(VLOOKUP(CONCATENATE(Table43_1[[#This Row],[Kode BARANG Win2]],3),'Form Fix'!$A$6:$F$911,4,0),0)</f>
        <v>0</v>
      </c>
      <c r="F194" s="129">
        <f>IFERROR(VLOOKUP(CONCATENATE(Table43_1[[#This Row],[Kode BARANG Win2]],4),'Form Fix'!$A$6:$F$911,4,0),0)</f>
        <v>0</v>
      </c>
      <c r="G194" s="129">
        <f>IFERROR(VLOOKUP(CONCATENATE(Table43_1[[#This Row],[Kode BARANG Win2]],5),'Form Fix'!$A$6:$F$911,4,0),0)</f>
        <v>0</v>
      </c>
    </row>
    <row r="195" spans="1:7">
      <c r="A195" s="129" t="s">
        <v>2221</v>
      </c>
      <c r="B195" s="129" t="s">
        <v>2392</v>
      </c>
      <c r="C195" s="129">
        <f>IFERROR(VLOOKUP(CONCATENATE(Table43_1[[#This Row],[Kode BARANG Win2]],1),'Form Fix'!$A$6:$F$911,4,0),0)</f>
        <v>0</v>
      </c>
      <c r="D195" s="129">
        <f>IFERROR(VLOOKUP(CONCATENATE(Table43_1[[#This Row],[Kode BARANG Win2]],2),'Form Fix'!$A$6:$F$911,4,0),0)</f>
        <v>0</v>
      </c>
      <c r="E195" s="129">
        <f>IFERROR(VLOOKUP(CONCATENATE(Table43_1[[#This Row],[Kode BARANG Win2]],3),'Form Fix'!$A$6:$F$911,4,0),0)</f>
        <v>0</v>
      </c>
      <c r="F195" s="129">
        <f>IFERROR(VLOOKUP(CONCATENATE(Table43_1[[#This Row],[Kode BARANG Win2]],4),'Form Fix'!$A$6:$F$911,4,0),0)</f>
        <v>0</v>
      </c>
      <c r="G195" s="129">
        <f>IFERROR(VLOOKUP(CONCATENATE(Table43_1[[#This Row],[Kode BARANG Win2]],5),'Form Fix'!$A$6:$F$911,4,0),0)</f>
        <v>0</v>
      </c>
    </row>
    <row r="196" spans="1:7">
      <c r="A196" s="129" t="s">
        <v>2166</v>
      </c>
      <c r="B196" s="129" t="s">
        <v>2263</v>
      </c>
      <c r="C196" s="129">
        <f>IFERROR(VLOOKUP(CONCATENATE(Table43_1[[#This Row],[Kode BARANG Win2]],1),'Form Fix'!$A$6:$F$911,4,0),0)</f>
        <v>0</v>
      </c>
      <c r="D196" s="129">
        <f>IFERROR(VLOOKUP(CONCATENATE(Table43_1[[#This Row],[Kode BARANG Win2]],2),'Form Fix'!$A$6:$F$911,4,0),0)</f>
        <v>0</v>
      </c>
      <c r="E196" s="129">
        <f>IFERROR(VLOOKUP(CONCATENATE(Table43_1[[#This Row],[Kode BARANG Win2]],3),'Form Fix'!$A$6:$F$911,4,0),0)</f>
        <v>0</v>
      </c>
      <c r="F196" s="129">
        <f>IFERROR(VLOOKUP(CONCATENATE(Table43_1[[#This Row],[Kode BARANG Win2]],4),'Form Fix'!$A$6:$F$911,4,0),0)</f>
        <v>0</v>
      </c>
      <c r="G196" s="129">
        <f>IFERROR(VLOOKUP(CONCATENATE(Table43_1[[#This Row],[Kode BARANG Win2]],5),'Form Fix'!$A$6:$F$911,4,0),0)</f>
        <v>0</v>
      </c>
    </row>
    <row r="197" spans="1:7">
      <c r="A197" s="129" t="s">
        <v>2220</v>
      </c>
      <c r="B197" s="129" t="s">
        <v>2391</v>
      </c>
      <c r="C197" s="129">
        <f>IFERROR(VLOOKUP(CONCATENATE(Table43_1[[#This Row],[Kode BARANG Win2]],1),'Form Fix'!$A$6:$F$911,4,0),0)</f>
        <v>0</v>
      </c>
      <c r="D197" s="129">
        <f>IFERROR(VLOOKUP(CONCATENATE(Table43_1[[#This Row],[Kode BARANG Win2]],2),'Form Fix'!$A$6:$F$911,4,0),0)</f>
        <v>0</v>
      </c>
      <c r="E197" s="129">
        <f>IFERROR(VLOOKUP(CONCATENATE(Table43_1[[#This Row],[Kode BARANG Win2]],3),'Form Fix'!$A$6:$F$911,4,0),0)</f>
        <v>0</v>
      </c>
      <c r="F197" s="129">
        <f>IFERROR(VLOOKUP(CONCATENATE(Table43_1[[#This Row],[Kode BARANG Win2]],4),'Form Fix'!$A$6:$F$911,4,0),0)</f>
        <v>0</v>
      </c>
      <c r="G197" s="129">
        <f>IFERROR(VLOOKUP(CONCATENATE(Table43_1[[#This Row],[Kode BARANG Win2]],5),'Form Fix'!$A$6:$F$911,4,0),0)</f>
        <v>0</v>
      </c>
    </row>
    <row r="198" spans="1:7">
      <c r="A198" s="129" t="s">
        <v>2165</v>
      </c>
      <c r="B198" s="129" t="s">
        <v>2261</v>
      </c>
      <c r="C198" s="129">
        <f>IFERROR(VLOOKUP(CONCATENATE(Table43_1[[#This Row],[Kode BARANG Win2]],1),'Form Fix'!$A$6:$F$911,4,0),0)</f>
        <v>0</v>
      </c>
      <c r="D198" s="129">
        <f>IFERROR(VLOOKUP(CONCATENATE(Table43_1[[#This Row],[Kode BARANG Win2]],2),'Form Fix'!$A$6:$F$911,4,0),0)</f>
        <v>0</v>
      </c>
      <c r="E198" s="129">
        <f>IFERROR(VLOOKUP(CONCATENATE(Table43_1[[#This Row],[Kode BARANG Win2]],3),'Form Fix'!$A$6:$F$911,4,0),0)</f>
        <v>0</v>
      </c>
      <c r="F198" s="129">
        <f>IFERROR(VLOOKUP(CONCATENATE(Table43_1[[#This Row],[Kode BARANG Win2]],4),'Form Fix'!$A$6:$F$911,4,0),0)</f>
        <v>0</v>
      </c>
      <c r="G198" s="129">
        <f>IFERROR(VLOOKUP(CONCATENATE(Table43_1[[#This Row],[Kode BARANG Win2]],5),'Form Fix'!$A$6:$F$911,4,0),0)</f>
        <v>0</v>
      </c>
    </row>
    <row r="199" spans="1:7">
      <c r="A199" s="129" t="s">
        <v>2527</v>
      </c>
      <c r="B199" s="129" t="s">
        <v>2560</v>
      </c>
      <c r="C199" s="129">
        <f>IFERROR(VLOOKUP(CONCATENATE(Table43_1[[#This Row],[Kode BARANG Win2]],1),'Form Fix'!$A$6:$F$911,4,0),0)</f>
        <v>3329228</v>
      </c>
      <c r="D199" s="129">
        <f>IFERROR(VLOOKUP(CONCATENATE(Table43_1[[#This Row],[Kode BARANG Win2]],2),'Form Fix'!$A$6:$F$911,4,0),0)</f>
        <v>0</v>
      </c>
      <c r="E199" s="129">
        <f>IFERROR(VLOOKUP(CONCATENATE(Table43_1[[#This Row],[Kode BARANG Win2]],3),'Form Fix'!$A$6:$F$911,4,0),0)</f>
        <v>0</v>
      </c>
      <c r="F199" s="129">
        <f>IFERROR(VLOOKUP(CONCATENATE(Table43_1[[#This Row],[Kode BARANG Win2]],4),'Form Fix'!$A$6:$F$911,4,0),0)</f>
        <v>0</v>
      </c>
      <c r="G199" s="129">
        <f>IFERROR(VLOOKUP(CONCATENATE(Table43_1[[#This Row],[Kode BARANG Win2]],5),'Form Fix'!$A$6:$F$911,4,0),0)</f>
        <v>0</v>
      </c>
    </row>
    <row r="200" spans="1:7">
      <c r="A200" s="129" t="s">
        <v>2246</v>
      </c>
      <c r="B200" s="129" t="s">
        <v>2417</v>
      </c>
      <c r="C200" s="129">
        <f>IFERROR(VLOOKUP(CONCATENATE(Table43_1[[#This Row],[Kode BARANG Win2]],1),'Form Fix'!$A$6:$F$911,4,0),0)</f>
        <v>0</v>
      </c>
      <c r="D200" s="129">
        <f>IFERROR(VLOOKUP(CONCATENATE(Table43_1[[#This Row],[Kode BARANG Win2]],2),'Form Fix'!$A$6:$F$911,4,0),0)</f>
        <v>0</v>
      </c>
      <c r="E200" s="129">
        <f>IFERROR(VLOOKUP(CONCATENATE(Table43_1[[#This Row],[Kode BARANG Win2]],3),'Form Fix'!$A$6:$F$911,4,0),0)</f>
        <v>0</v>
      </c>
      <c r="F200" s="129">
        <f>IFERROR(VLOOKUP(CONCATENATE(Table43_1[[#This Row],[Kode BARANG Win2]],4),'Form Fix'!$A$6:$F$911,4,0),0)</f>
        <v>0</v>
      </c>
      <c r="G200" s="129">
        <f>IFERROR(VLOOKUP(CONCATENATE(Table43_1[[#This Row],[Kode BARANG Win2]],5),'Form Fix'!$A$6:$F$911,4,0),0)</f>
        <v>0</v>
      </c>
    </row>
    <row r="201" spans="1:7">
      <c r="A201" s="129" t="s">
        <v>2245</v>
      </c>
      <c r="B201" s="129" t="s">
        <v>2416</v>
      </c>
      <c r="C201" s="129">
        <f>IFERROR(VLOOKUP(CONCATENATE(Table43_1[[#This Row],[Kode BARANG Win2]],1),'Form Fix'!$A$6:$F$911,4,0),0)</f>
        <v>0</v>
      </c>
      <c r="D201" s="129">
        <f>IFERROR(VLOOKUP(CONCATENATE(Table43_1[[#This Row],[Kode BARANG Win2]],2),'Form Fix'!$A$6:$F$911,4,0),0)</f>
        <v>0</v>
      </c>
      <c r="E201" s="129">
        <f>IFERROR(VLOOKUP(CONCATENATE(Table43_1[[#This Row],[Kode BARANG Win2]],3),'Form Fix'!$A$6:$F$911,4,0),0)</f>
        <v>0</v>
      </c>
      <c r="F201" s="129">
        <f>IFERROR(VLOOKUP(CONCATENATE(Table43_1[[#This Row],[Kode BARANG Win2]],4),'Form Fix'!$A$6:$F$911,4,0),0)</f>
        <v>0</v>
      </c>
      <c r="G201" s="129">
        <f>IFERROR(VLOOKUP(CONCATENATE(Table43_1[[#This Row],[Kode BARANG Win2]],5),'Form Fix'!$A$6:$F$911,4,0),0)</f>
        <v>0</v>
      </c>
    </row>
  </sheetData>
  <conditionalFormatting sqref="A1:A1048576">
    <cfRule type="duplicateValues" dxfId="117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CF3C-3C76-4C87-AEC2-206693260AA1}">
  <sheetPr codeName="Sheet9">
    <tabColor rgb="FF00B050"/>
  </sheetPr>
  <dimension ref="A1:BV917"/>
  <sheetViews>
    <sheetView tabSelected="1" zoomScale="90" zoomScaleNormal="90" workbookViewId="0">
      <selection activeCell="F15" sqref="F15"/>
    </sheetView>
  </sheetViews>
  <sheetFormatPr defaultRowHeight="15" outlineLevelCol="1"/>
  <cols>
    <col min="1" max="1" width="17.5703125" bestFit="1" customWidth="1"/>
    <col min="2" max="2" width="10.28515625" bestFit="1" customWidth="1"/>
    <col min="3" max="3" width="57.85546875" style="4" customWidth="1"/>
    <col min="4" max="4" width="19.7109375" style="30" customWidth="1"/>
    <col min="5" max="5" width="16.85546875" style="30" customWidth="1"/>
    <col min="6" max="6" width="45.85546875" style="4" customWidth="1"/>
    <col min="7" max="7" width="12.5703125" style="4" customWidth="1"/>
    <col min="8" max="8" width="57.85546875" style="4" customWidth="1"/>
    <col min="9" max="9" width="16.5703125" style="30" customWidth="1"/>
    <col min="10" max="10" width="13" style="4" customWidth="1"/>
    <col min="11" max="11" width="27.5703125" style="4" customWidth="1"/>
    <col min="12" max="12" width="19.7109375" style="4" customWidth="1"/>
    <col min="13" max="13" width="18.42578125" style="4" customWidth="1"/>
    <col min="14" max="14" width="8.28515625" style="11" customWidth="1"/>
    <col min="15" max="15" width="68.42578125" style="13" customWidth="1"/>
    <col min="16" max="16" width="8.28515625" style="11" customWidth="1"/>
    <col min="17" max="17" width="16.28515625" style="4" customWidth="1" outlineLevel="1"/>
    <col min="18" max="18" width="16.42578125" style="7" customWidth="1" outlineLevel="1"/>
    <col min="19" max="19" width="24.5703125" style="4" customWidth="1" outlineLevel="1"/>
    <col min="20" max="20" width="7.7109375" style="7" customWidth="1" outlineLevel="1"/>
    <col min="21" max="21" width="15" style="4" customWidth="1" outlineLevel="1"/>
    <col min="22" max="22" width="11.42578125" style="7" customWidth="1" outlineLevel="1"/>
    <col min="23" max="23" width="13.140625" style="7" customWidth="1" outlineLevel="1"/>
    <col min="24" max="24" width="7.85546875" style="7" customWidth="1" outlineLevel="1"/>
    <col min="25" max="25" width="30.7109375" style="4" customWidth="1" outlineLevel="1"/>
    <col min="26" max="26" width="13.140625" style="7" customWidth="1" outlineLevel="1"/>
    <col min="27" max="27" width="12.28515625" style="4" customWidth="1" outlineLevel="1"/>
    <col min="28" max="28" width="16.42578125" style="7" customWidth="1" outlineLevel="1"/>
    <col min="29" max="29" width="15.5703125" style="4" customWidth="1" outlineLevel="1"/>
    <col min="30" max="30" width="16.42578125" style="7" customWidth="1" outlineLevel="1"/>
    <col min="31" max="31" width="11.42578125" style="4" customWidth="1" outlineLevel="1"/>
    <col min="32" max="32" width="16.42578125" style="7" customWidth="1" outlineLevel="1"/>
    <col min="33" max="33" width="28" style="7" hidden="1" customWidth="1" outlineLevel="1"/>
    <col min="34" max="34" width="16.42578125" style="7" hidden="1" customWidth="1" outlineLevel="1"/>
    <col min="35" max="35" width="57.85546875" style="7" bestFit="1" customWidth="1" outlineLevel="1"/>
    <col min="36" max="36" width="20.85546875" style="7" customWidth="1" outlineLevel="1"/>
    <col min="37" max="37" width="20.5703125" style="7" customWidth="1" outlineLevel="1"/>
    <col min="38" max="39" width="12.42578125" style="7" customWidth="1" outlineLevel="1"/>
    <col min="40" max="40" width="18.28515625" style="34" customWidth="1" outlineLevel="1"/>
    <col min="41" max="41" width="18" style="34" customWidth="1" outlineLevel="1"/>
    <col min="42" max="42" width="18.28515625" style="34" customWidth="1" outlineLevel="1"/>
    <col min="43" max="43" width="18" style="34" customWidth="1" outlineLevel="1"/>
    <col min="44" max="44" width="21.140625" style="34" customWidth="1"/>
    <col min="45" max="45" width="20.85546875" style="34" customWidth="1"/>
    <col min="46" max="46" width="21.140625" style="34" customWidth="1"/>
    <col min="47" max="47" width="20.85546875" style="34" customWidth="1"/>
    <col min="48" max="48" width="21.5703125" style="34" customWidth="1"/>
    <col min="49" max="49" width="21.28515625" style="34" customWidth="1"/>
    <col min="50" max="50" width="21.5703125" style="34" customWidth="1"/>
    <col min="51" max="51" width="21.28515625" style="34" customWidth="1"/>
    <col min="52" max="53" width="21.28515625" style="41" customWidth="1"/>
    <col min="54" max="54" width="21.28515625" style="54" customWidth="1"/>
    <col min="55" max="55" width="15.7109375" style="4" customWidth="1"/>
    <col min="56" max="56" width="15.85546875" style="4" customWidth="1"/>
    <col min="57" max="57" width="15.7109375" style="4" bestFit="1" customWidth="1"/>
    <col min="58" max="58" width="11" style="4" bestFit="1" customWidth="1"/>
    <col min="59" max="59" width="11" style="4" customWidth="1"/>
    <col min="60" max="60" width="10.140625" style="4" bestFit="1" customWidth="1"/>
    <col min="61" max="62" width="14.140625" style="4" bestFit="1" customWidth="1"/>
    <col min="63" max="63" width="12.42578125" style="4" bestFit="1" customWidth="1"/>
    <col min="64" max="64" width="11.85546875" style="4" bestFit="1" customWidth="1"/>
    <col min="65" max="65" width="12.5703125" style="4" bestFit="1" customWidth="1"/>
    <col min="66" max="66" width="8.28515625" style="4" bestFit="1" customWidth="1"/>
    <col min="67" max="67" width="10.140625" style="4" bestFit="1" customWidth="1"/>
    <col min="68" max="68" width="11.140625" style="4" bestFit="1" customWidth="1"/>
    <col min="69" max="69" width="12.28515625" style="4" bestFit="1" customWidth="1"/>
    <col min="70" max="70" width="13" style="4" bestFit="1" customWidth="1"/>
    <col min="71" max="71" width="37.28515625" style="4" bestFit="1" customWidth="1"/>
    <col min="72" max="72" width="8.85546875" style="4"/>
    <col min="73" max="73" width="12" style="4" bestFit="1" customWidth="1"/>
    <col min="74" max="74" width="8.85546875" style="4"/>
  </cols>
  <sheetData>
    <row r="1" spans="1:74">
      <c r="C1" s="16" t="s">
        <v>31</v>
      </c>
      <c r="D1" s="52"/>
      <c r="E1" s="52"/>
      <c r="O1" s="4"/>
    </row>
    <row r="2" spans="1:74">
      <c r="O2" s="4"/>
      <c r="P2" s="11">
        <f>COUNTIF(Table43[LEN 50], "&gt;50")</f>
        <v>97</v>
      </c>
    </row>
    <row r="3" spans="1:74" ht="18.75">
      <c r="D3" s="132" t="s">
        <v>30</v>
      </c>
      <c r="E3" s="133"/>
      <c r="F3" s="133"/>
      <c r="G3" s="134"/>
      <c r="H3" s="53"/>
      <c r="I3" s="31"/>
      <c r="J3" s="138"/>
      <c r="K3" s="139"/>
      <c r="L3" s="139"/>
      <c r="M3" s="139"/>
      <c r="N3" s="139"/>
      <c r="O3" s="140"/>
      <c r="Q3" s="11" t="s">
        <v>168</v>
      </c>
      <c r="R3" s="11"/>
      <c r="AN3" s="141" t="s">
        <v>37</v>
      </c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42"/>
      <c r="BA3" s="42"/>
      <c r="BB3" s="55"/>
      <c r="BC3" s="142" t="s">
        <v>44</v>
      </c>
      <c r="BD3" s="142"/>
    </row>
    <row r="4" spans="1:74" ht="60">
      <c r="D4" s="135"/>
      <c r="E4" s="136"/>
      <c r="F4" s="136"/>
      <c r="G4" s="137"/>
      <c r="H4" s="59"/>
      <c r="I4" s="32"/>
      <c r="J4" s="17" t="s">
        <v>32</v>
      </c>
      <c r="K4" s="17"/>
      <c r="L4" s="143" t="s">
        <v>33</v>
      </c>
      <c r="M4" s="143"/>
      <c r="N4" s="143"/>
      <c r="O4" s="143"/>
      <c r="P4" s="143"/>
      <c r="Q4" s="144" t="s">
        <v>24</v>
      </c>
      <c r="R4" s="144"/>
      <c r="AN4" s="145" t="s">
        <v>38</v>
      </c>
      <c r="AO4" s="145"/>
      <c r="AP4" s="145"/>
      <c r="AQ4" s="145"/>
      <c r="AR4" s="145" t="s">
        <v>43</v>
      </c>
      <c r="AS4" s="145"/>
      <c r="AT4" s="145"/>
      <c r="AU4" s="145"/>
      <c r="AV4" s="145" t="s">
        <v>183</v>
      </c>
      <c r="AW4" s="145"/>
      <c r="AX4" s="145"/>
      <c r="AY4" s="145"/>
      <c r="AZ4" s="42" t="s">
        <v>184</v>
      </c>
      <c r="BA4" s="42"/>
      <c r="BB4" s="55"/>
      <c r="BC4" s="142"/>
      <c r="BD4" s="142"/>
      <c r="BE4" s="22"/>
      <c r="BF4" s="23"/>
      <c r="BG4" s="23"/>
      <c r="BH4" s="131" t="s">
        <v>130</v>
      </c>
      <c r="BI4" s="131"/>
      <c r="BJ4" s="131"/>
      <c r="BK4" s="131"/>
      <c r="BL4" s="131"/>
      <c r="BM4" s="131"/>
      <c r="BN4" s="131"/>
      <c r="BO4" s="131"/>
      <c r="BP4" s="131"/>
      <c r="BQ4" s="131"/>
      <c r="BR4" s="131"/>
    </row>
    <row r="5" spans="1:74" s="6" customFormat="1" ht="75">
      <c r="A5" s="21" t="s">
        <v>158</v>
      </c>
      <c r="B5" s="21" t="s">
        <v>143</v>
      </c>
      <c r="C5" s="5" t="s">
        <v>11</v>
      </c>
      <c r="D5" s="33" t="s">
        <v>0</v>
      </c>
      <c r="E5" s="33" t="s">
        <v>8</v>
      </c>
      <c r="F5" s="5" t="s">
        <v>7</v>
      </c>
      <c r="G5" s="5" t="s">
        <v>4</v>
      </c>
      <c r="H5" s="5" t="s">
        <v>2074</v>
      </c>
      <c r="I5" s="33" t="s">
        <v>182</v>
      </c>
      <c r="J5" s="5" t="s">
        <v>12</v>
      </c>
      <c r="K5" s="5" t="s">
        <v>36</v>
      </c>
      <c r="L5" s="9" t="s">
        <v>171</v>
      </c>
      <c r="M5" s="10" t="s">
        <v>29</v>
      </c>
      <c r="N5" s="12" t="s">
        <v>22</v>
      </c>
      <c r="O5" s="10" t="s">
        <v>21</v>
      </c>
      <c r="P5" s="12" t="s">
        <v>23</v>
      </c>
      <c r="Q5" s="5" t="s">
        <v>13</v>
      </c>
      <c r="R5" s="8" t="s">
        <v>14</v>
      </c>
      <c r="S5" s="5" t="s">
        <v>15</v>
      </c>
      <c r="T5" s="8" t="s">
        <v>16</v>
      </c>
      <c r="U5" s="14" t="s">
        <v>17</v>
      </c>
      <c r="V5" s="8" t="s">
        <v>18</v>
      </c>
      <c r="W5" s="14" t="s">
        <v>146</v>
      </c>
      <c r="X5" s="8" t="s">
        <v>147</v>
      </c>
      <c r="Y5" s="5" t="s">
        <v>19</v>
      </c>
      <c r="Z5" s="8" t="s">
        <v>27</v>
      </c>
      <c r="AA5" s="5" t="s">
        <v>164</v>
      </c>
      <c r="AB5" s="8" t="s">
        <v>20</v>
      </c>
      <c r="AC5" s="5" t="s">
        <v>174</v>
      </c>
      <c r="AD5" s="8" t="s">
        <v>145</v>
      </c>
      <c r="AE5" s="5" t="s">
        <v>25</v>
      </c>
      <c r="AF5" s="8" t="s">
        <v>28</v>
      </c>
      <c r="AG5" s="5" t="s">
        <v>166</v>
      </c>
      <c r="AH5" s="8" t="s">
        <v>170</v>
      </c>
      <c r="AI5" s="5" t="s">
        <v>165</v>
      </c>
      <c r="AJ5" s="5" t="s">
        <v>2072</v>
      </c>
      <c r="AK5" s="5" t="s">
        <v>177</v>
      </c>
      <c r="AL5" s="8" t="s">
        <v>176</v>
      </c>
      <c r="AM5" s="8" t="s">
        <v>180</v>
      </c>
      <c r="AN5" s="35" t="s">
        <v>40</v>
      </c>
      <c r="AO5" s="35" t="s">
        <v>39</v>
      </c>
      <c r="AP5" s="35" t="s">
        <v>41</v>
      </c>
      <c r="AQ5" s="35" t="s">
        <v>42</v>
      </c>
      <c r="AR5" s="39" t="s">
        <v>131</v>
      </c>
      <c r="AS5" s="39" t="s">
        <v>132</v>
      </c>
      <c r="AT5" s="39" t="s">
        <v>133</v>
      </c>
      <c r="AU5" s="39" t="s">
        <v>134</v>
      </c>
      <c r="AV5" s="40" t="s">
        <v>135</v>
      </c>
      <c r="AW5" s="40" t="s">
        <v>136</v>
      </c>
      <c r="AX5" s="40" t="s">
        <v>137</v>
      </c>
      <c r="AY5" s="40" t="s">
        <v>138</v>
      </c>
      <c r="AZ5" s="43" t="s">
        <v>184</v>
      </c>
      <c r="BA5" s="43" t="s">
        <v>399</v>
      </c>
      <c r="BB5" s="56" t="s">
        <v>401</v>
      </c>
      <c r="BC5" s="18" t="s">
        <v>117</v>
      </c>
      <c r="BD5" s="18" t="s">
        <v>118</v>
      </c>
      <c r="BE5" s="21" t="s">
        <v>121</v>
      </c>
      <c r="BF5" s="21" t="s">
        <v>122</v>
      </c>
      <c r="BG5" s="21" t="s">
        <v>181</v>
      </c>
      <c r="BH5" s="21" t="s">
        <v>119</v>
      </c>
      <c r="BI5" s="21" t="s">
        <v>142</v>
      </c>
      <c r="BJ5" s="21" t="s">
        <v>175</v>
      </c>
      <c r="BK5" s="21" t="s">
        <v>123</v>
      </c>
      <c r="BL5" s="21" t="s">
        <v>172</v>
      </c>
      <c r="BM5" s="21" t="s">
        <v>124</v>
      </c>
      <c r="BN5" s="21" t="s">
        <v>125</v>
      </c>
      <c r="BO5" s="21" t="s">
        <v>127</v>
      </c>
      <c r="BP5" s="21" t="s">
        <v>128</v>
      </c>
      <c r="BQ5" s="21" t="s">
        <v>129</v>
      </c>
      <c r="BR5" s="21" t="s">
        <v>120</v>
      </c>
      <c r="BS5" s="21" t="s">
        <v>185</v>
      </c>
      <c r="BT5" s="5"/>
      <c r="BU5" s="5"/>
      <c r="BV5" s="5"/>
    </row>
    <row r="6" spans="1:74">
      <c r="A6" s="4" t="str">
        <f>CONCATENATE(Table43[[#This Row],[Kode BARANG Win2]],Table43[[#This Row],[No. Urut
Item Sama]])</f>
        <v>R10110000100101</v>
      </c>
      <c r="B6" s="7">
        <v>1</v>
      </c>
      <c r="C6" s="4" t="s">
        <v>1587</v>
      </c>
      <c r="D6" s="49">
        <v>3121445</v>
      </c>
      <c r="E6" s="49">
        <f>IFERROR(VLOOKUP(Table43[[#This Row],[NO]],[1]Sheet1!$G$3:$K$1267,5,0),0)</f>
        <v>0</v>
      </c>
      <c r="F6" s="26" t="s">
        <v>1463</v>
      </c>
      <c r="G6" s="26">
        <v>48</v>
      </c>
      <c r="H6" s="26" t="s">
        <v>1587</v>
      </c>
      <c r="I6" s="49">
        <v>8888071280000</v>
      </c>
      <c r="J6" s="26" t="str">
        <f>Table43[[#This Row],[Nama Jenis Kemasan]]</f>
        <v>PCS</v>
      </c>
      <c r="K6" s="4" t="str">
        <f>TRIM(CONCATENATE(Table43[[#This Row],[Nama            KLP]]," ",Table43[[#This Row],[Nama            Sub KLP]]))</f>
        <v>BRASSO METAL POOLISH</v>
      </c>
      <c r="L6" s="4" t="str">
        <f>CONCATENATE(Table43[[#This Row],[kode  2 Digit                (hrf+No)]],Table43[[#This Row],[kode  2 Digit                (Nomor)]],Table43[[#This Row],[kode  1 Digit                (Nomor)]])</f>
        <v>R1011</v>
      </c>
      <c r="M6" s="4" t="str">
        <f>IF(AH6="",CONCATENATE(R6,T6,V6,X6,Z6,AB6,AD6,AF6,Table43[[#This Row],[Tanda Kode Revisi]]),CONCATENATE(R6,T6,V6,X6,Z6,AB6,AD6,AH6))</f>
        <v>R1011000010010</v>
      </c>
      <c r="N6" s="11">
        <f t="shared" ref="N6:N70" si="0">LEN(M6)</f>
        <v>14</v>
      </c>
      <c r="O6" s="13" t="str">
        <f>IF(AG6&lt;&gt;"",TRIM(UPPER(CONCATENATE(Q6," ",S6," ",U6," ",W6," ",Y6," ",AA6," ","X"," ",Table43[[#This Row],[ISI/CTN]]," ",AG6," ",AC6," ",AE6," ",AI6))),TRIM(UPPER(CONCATENATE(Q6," ",S6," ",U6," ",W6," ",Y6," ",AA6," ","X"," ",Table43[[#This Row],[ISI/CTN]]," ",AC6," ",AE6," ",AI6))))</f>
        <v>RB BRASSO METAL POOLISH 100ML X 48 PCS</v>
      </c>
      <c r="P6" s="11">
        <f t="shared" ref="P6:P70" si="1">LEN(O6)</f>
        <v>38</v>
      </c>
      <c r="Q6" s="4" t="s">
        <v>1487</v>
      </c>
      <c r="R6" s="7" t="s">
        <v>94</v>
      </c>
      <c r="S6" s="4" t="s">
        <v>1488</v>
      </c>
      <c r="T6" s="45" t="s">
        <v>1722</v>
      </c>
      <c r="U6" s="46" t="s">
        <v>1495</v>
      </c>
      <c r="V6" s="7">
        <v>1</v>
      </c>
      <c r="W6" s="46"/>
      <c r="X6" s="45" t="s">
        <v>1731</v>
      </c>
      <c r="Z6" s="47" t="s">
        <v>1734</v>
      </c>
      <c r="AA6" s="4" t="s">
        <v>389</v>
      </c>
      <c r="AB6" s="47" t="s">
        <v>1739</v>
      </c>
      <c r="AC6" s="4" t="s">
        <v>186</v>
      </c>
      <c r="AD6" s="7">
        <v>1</v>
      </c>
      <c r="AF6" s="7">
        <v>0</v>
      </c>
      <c r="AJ6" s="7">
        <f>IFERROR(VLOOKUP(Table43[[#This Row],[Kode BARANG Win2]],'[2]Template Impor Barang'!#REF!,2,0),0)</f>
        <v>0</v>
      </c>
      <c r="AK6" s="7">
        <f>Table43[[#This Row],[ISI/CTN]]</f>
        <v>48</v>
      </c>
      <c r="AL6" s="83">
        <f>Table43[[#This Row],[Kode Pcpl]]</f>
        <v>3121445</v>
      </c>
      <c r="AN6" s="36">
        <f>Table43[[#This Row],[Harga Jual Pcs GT
(-PPN)]]-(Table43[[#This Row],[Harga Jual Pcs GT
(-PPN)]]*8.5%)</f>
        <v>22749.1684375</v>
      </c>
      <c r="AO6" s="36">
        <f>Table43[[#This Row],[Harga Beli Pcs
(-PPN)]]*Table43[[#This Row],[ISI/CTN]]</f>
        <v>1091960.085</v>
      </c>
      <c r="AP6" s="36">
        <f>Table43[[#This Row],[Harga Beli Pcs
(-PPN)]]*1.11</f>
        <v>25251.576965625001</v>
      </c>
      <c r="AQ6" s="36">
        <f>Table43[[#This Row],[Harga Beli Krt
(- PPN)]]*1.11</f>
        <v>1212075.69435</v>
      </c>
      <c r="AR6" s="36">
        <v>24862.479166666668</v>
      </c>
      <c r="AS6" s="36">
        <f>Table43[[#This Row],[Harga Jual Pcs GT
(-PPN)]]*Table43[[#This Row],[ISI/CTN]]</f>
        <v>1193399</v>
      </c>
      <c r="AT6" s="36">
        <f>Table43[[#This Row],[Harga Jual Pcs GT
(-PPN)]]*1.11</f>
        <v>27597.351875000004</v>
      </c>
      <c r="AU6" s="36">
        <f>Table43[[#This Row],[Harga Jual Krt GT
(- PPN)]]*1.11</f>
        <v>1324672.8900000001</v>
      </c>
      <c r="AV6" s="36">
        <v>24862.479166666668</v>
      </c>
      <c r="AW6" s="36">
        <f>Table43[[#This Row],[Harga Jual Pcs MT
(-PPN)]]*Table43[[#This Row],[ISI/CTN]]</f>
        <v>1193399</v>
      </c>
      <c r="AX6" s="36">
        <f>Table43[[#This Row],[Harga Jual Pcs MT
(-PPN)]]*1.11</f>
        <v>27597.351875000004</v>
      </c>
      <c r="AY6" s="36">
        <f>Table43[[#This Row],[Harga Jual Pcs MT
(+PPN)]]*Table43[[#This Row],[ISI/CTN]]</f>
        <v>1324672.8900000001</v>
      </c>
      <c r="AZ6" s="44">
        <f>(Table43[[#This Row],[Harga Jual Pcs GT
(-PPN)]]-Table43[[#This Row],[Harga Beli Pcs
(-PPN)]])/Table43[[#This Row],[Harga Jual Pcs GT
(-PPN)]]</f>
        <v>8.5000000000000034E-2</v>
      </c>
      <c r="BA6" s="51">
        <f>Table43[[#This Row],[Harga Jual Pcs MT
(-PPN)]]-Table43[[#This Row],[Harga Beli Pcs
(-PPN)]]</f>
        <v>2113.3107291666674</v>
      </c>
      <c r="BB6" s="57">
        <f>Table43[[#This Row],[Column1]]/Table43[[#This Row],[Harga Jual Pcs MT
(-PPN)]]</f>
        <v>8.5000000000000034E-2</v>
      </c>
      <c r="BC6" s="50"/>
      <c r="BD6" s="7" t="str">
        <f>IFERROR(VLOOKUP(Table43[[#This Row],[Kode BARANG Win2]],'[3]Daftar Barang dan Jasa'!$B$2:$D$3515,3,0),0)</f>
        <v>RB BRASSO METAL POOLISH 100ML X 48 PCS</v>
      </c>
      <c r="BE6" s="7" t="str">
        <f ca="1">IF(TODAY()-Table43[[#This Row],[Efektif
Pembuatan]]&gt;60,"Lama","Baru")</f>
        <v>Lama</v>
      </c>
      <c r="BF6" s="7" t="e">
        <f ca="1">IF(TODAY()-Table43[[#This Row],[Efektif Naik Harga]]&lt;30,"Naik","Sama")</f>
        <v>#VALUE!</v>
      </c>
      <c r="BG6" s="7" t="s">
        <v>400</v>
      </c>
      <c r="BH6" s="7" t="str">
        <f>IF(Table43[[#This Row],[Kode BARANG Win2]]&lt;&gt;"","IDR","")</f>
        <v>IDR</v>
      </c>
      <c r="BI6" s="7" t="str">
        <f>CONCATENATE(Table43[[#This Row],[kode  1 Digit
(Nomor)]],Table43[[#This Row],[kode  4 Digit                (Nomor)]])</f>
        <v>31214450100</v>
      </c>
      <c r="BJ6" s="7" t="str">
        <f>Table43[[#This Row],[Nama            Gramasi atau Jumlah Pack per CTN]]</f>
        <v>100ML</v>
      </c>
      <c r="BK6" s="7"/>
      <c r="BL6" s="7"/>
      <c r="BM6" s="4" t="str">
        <f>IF(Table43[[#This Row],[SATUAN Fix Win]]&lt;&gt;"","KRT")</f>
        <v>KRT</v>
      </c>
      <c r="BN6" s="4" t="str">
        <f>IF(Table43[[#This Row],[SATUAN Fix Win]]&lt;&gt;"","GD01")</f>
        <v>GD01</v>
      </c>
      <c r="BO6" s="4">
        <f>IF(Table43[[#This Row],[SATUAN Fix Win]]&lt;&gt;"",11611)</f>
        <v>11611</v>
      </c>
      <c r="BP6" s="4">
        <f>IF(Table43[[#This Row],[SATUAN Fix Win]]&lt;&gt;"",11612)</f>
        <v>11612</v>
      </c>
      <c r="BR6" s="4">
        <f>IF(Table43[[#This Row],[SATUAN Fix Win]]&lt;&gt;"",1)</f>
        <v>1</v>
      </c>
      <c r="BU6" s="48"/>
    </row>
    <row r="7" spans="1:74">
      <c r="A7" s="4" t="str">
        <f>CONCATENATE(Table43[[#This Row],[Kode BARANG Win2]],Table43[[#This Row],[No. Urut
Item Sama]])</f>
        <v>R10110000100102</v>
      </c>
      <c r="B7" s="7">
        <v>2</v>
      </c>
      <c r="C7" s="4" t="s">
        <v>1587</v>
      </c>
      <c r="D7" s="49">
        <v>3055580</v>
      </c>
      <c r="E7" s="49">
        <f>IFERROR(VLOOKUP(Table43[[#This Row],[NO]],[1]Sheet1!$G$3:$K$1267,5,0),0)</f>
        <v>0</v>
      </c>
      <c r="F7" s="26" t="s">
        <v>1465</v>
      </c>
      <c r="G7" s="26">
        <v>48</v>
      </c>
      <c r="H7" s="26" t="s">
        <v>2073</v>
      </c>
      <c r="I7" s="49">
        <v>8888071280000</v>
      </c>
      <c r="J7" s="26" t="str">
        <f>Table43[[#This Row],[Nama Jenis Kemasan]]</f>
        <v>PCS</v>
      </c>
      <c r="K7" s="4" t="str">
        <f>TRIM(CONCATENATE(Table43[[#This Row],[Nama            KLP]]," ",Table43[[#This Row],[Nama            Sub KLP]]))</f>
        <v>BRASSO METAL POOLISH</v>
      </c>
      <c r="L7" s="4" t="str">
        <f>CONCATENATE(Table43[[#This Row],[kode  2 Digit                (hrf+No)]],Table43[[#This Row],[kode  2 Digit                (Nomor)]],Table43[[#This Row],[kode  1 Digit                (Nomor)]])</f>
        <v>R1011</v>
      </c>
      <c r="M7" s="4" t="str">
        <f>IF(AH7="",CONCATENATE(R7,T7,V7,X7,Z7,AB7,AD7,AF7,Table43[[#This Row],[Tanda Kode Revisi]]),CONCATENATE(R7,T7,V7,X7,Z7,AB7,AD7,AH7))</f>
        <v>R1011000010010</v>
      </c>
      <c r="N7" s="11">
        <f t="shared" si="0"/>
        <v>14</v>
      </c>
      <c r="O7" s="13" t="str">
        <f>IF(AG7&lt;&gt;"",TRIM(UPPER(CONCATENATE(Q7," ",S7," ",U7," ",W7," ",Y7," ",AA7," ","X"," ",Table43[[#This Row],[ISI/CTN]]," ",AG7," ",AC7," ",AE7," ",AI7))),TRIM(UPPER(CONCATENATE(Q7," ",S7," ",U7," ",W7," ",Y7," ",AA7," ","X"," ",Table43[[#This Row],[ISI/CTN]]," ",AC7," ",AE7," ",AI7))))</f>
        <v>RB BRASSO METAL POOLISH 100ML X 48 PCS</v>
      </c>
      <c r="P7" s="11">
        <f t="shared" si="1"/>
        <v>38</v>
      </c>
      <c r="Q7" s="4" t="s">
        <v>1487</v>
      </c>
      <c r="R7" s="7" t="s">
        <v>94</v>
      </c>
      <c r="S7" s="4" t="s">
        <v>1488</v>
      </c>
      <c r="T7" s="45" t="s">
        <v>1722</v>
      </c>
      <c r="U7" s="46" t="s">
        <v>1495</v>
      </c>
      <c r="V7" s="7">
        <v>1</v>
      </c>
      <c r="W7" s="46"/>
      <c r="X7" s="45" t="s">
        <v>1731</v>
      </c>
      <c r="Z7" s="47" t="s">
        <v>1734</v>
      </c>
      <c r="AA7" s="4" t="s">
        <v>389</v>
      </c>
      <c r="AB7" s="47" t="s">
        <v>1739</v>
      </c>
      <c r="AC7" s="4" t="s">
        <v>186</v>
      </c>
      <c r="AD7" s="7">
        <v>1</v>
      </c>
      <c r="AF7" s="7">
        <v>0</v>
      </c>
      <c r="AJ7" s="7">
        <f>IFERROR(VLOOKUP(Table43[[#This Row],[Kode BARANG Win2]],'[2]Template Impor Barang'!#REF!,2,0),0)</f>
        <v>0</v>
      </c>
      <c r="AK7" s="7">
        <f>Table43[[#This Row],[ISI/CTN]]</f>
        <v>48</v>
      </c>
      <c r="AL7" s="83">
        <f>Table43[[#This Row],[Kode Pcpl]]</f>
        <v>3055580</v>
      </c>
      <c r="AN7" s="36">
        <f>Table43[[#This Row],[Harga Jual Pcs GT
(-PPN)]]-(Table43[[#This Row],[Harga Jual Pcs GT
(-PPN)]]*8.5%)</f>
        <v>22749.1684375</v>
      </c>
      <c r="AO7" s="36">
        <f>Table43[[#This Row],[Harga Beli Pcs
(-PPN)]]*Table43[[#This Row],[ISI/CTN]]</f>
        <v>1091960.085</v>
      </c>
      <c r="AP7" s="36">
        <f>Table43[[#This Row],[Harga Beli Pcs
(-PPN)]]*1.11</f>
        <v>25251.576965625001</v>
      </c>
      <c r="AQ7" s="36">
        <f>Table43[[#This Row],[Harga Beli Krt
(- PPN)]]*1.11</f>
        <v>1212075.69435</v>
      </c>
      <c r="AR7" s="36">
        <v>24862.479166666668</v>
      </c>
      <c r="AS7" s="36">
        <f>Table43[[#This Row],[Harga Jual Pcs GT
(-PPN)]]*Table43[[#This Row],[ISI/CTN]]</f>
        <v>1193399</v>
      </c>
      <c r="AT7" s="36">
        <f>Table43[[#This Row],[Harga Jual Pcs GT
(-PPN)]]*1.11</f>
        <v>27597.351875000004</v>
      </c>
      <c r="AU7" s="36">
        <f>Table43[[#This Row],[Harga Jual Krt GT
(- PPN)]]*1.11</f>
        <v>1324672.8900000001</v>
      </c>
      <c r="AV7" s="36">
        <v>24862.479166666668</v>
      </c>
      <c r="AW7" s="36">
        <f>Table43[[#This Row],[Harga Jual Pcs MT
(-PPN)]]*Table43[[#This Row],[ISI/CTN]]</f>
        <v>1193399</v>
      </c>
      <c r="AX7" s="36">
        <f>Table43[[#This Row],[Harga Jual Pcs MT
(-PPN)]]*1.11</f>
        <v>27597.351875000004</v>
      </c>
      <c r="AY7" s="36">
        <f>Table43[[#This Row],[Harga Jual Pcs MT
(+PPN)]]*Table43[[#This Row],[ISI/CTN]]</f>
        <v>1324672.8900000001</v>
      </c>
      <c r="AZ7" s="44">
        <f>(Table43[[#This Row],[Harga Jual Pcs GT
(-PPN)]]-Table43[[#This Row],[Harga Beli Pcs
(-PPN)]])/Table43[[#This Row],[Harga Jual Pcs GT
(-PPN)]]</f>
        <v>8.5000000000000034E-2</v>
      </c>
      <c r="BA7" s="51">
        <f>Table43[[#This Row],[Harga Jual Pcs MT
(-PPN)]]-Table43[[#This Row],[Harga Beli Pcs
(-PPN)]]</f>
        <v>2113.3107291666674</v>
      </c>
      <c r="BB7" s="57">
        <f>Table43[[#This Row],[Column1]]/Table43[[#This Row],[Harga Jual Pcs MT
(-PPN)]]</f>
        <v>8.5000000000000034E-2</v>
      </c>
      <c r="BC7" s="50"/>
      <c r="BD7" s="7" t="str">
        <f>IFERROR(VLOOKUP(Table43[[#This Row],[Kode BARANG Win2]],'[3]Daftar Barang dan Jasa'!$B$2:$D$3515,3,0),0)</f>
        <v>RB BRASSO METAL POOLISH 100ML X 48 PCS</v>
      </c>
      <c r="BE7" s="7" t="str">
        <f ca="1">IF(TODAY()-Table43[[#This Row],[Efektif
Pembuatan]]&gt;60,"Lama","Baru")</f>
        <v>Lama</v>
      </c>
      <c r="BF7" s="7" t="e">
        <f ca="1">IF(TODAY()-Table43[[#This Row],[Efektif Naik Harga]]&lt;30,"Naik","Sama")</f>
        <v>#VALUE!</v>
      </c>
      <c r="BG7" s="7" t="s">
        <v>400</v>
      </c>
      <c r="BH7" s="7" t="str">
        <f>IF(Table43[[#This Row],[Kode BARANG Win2]]&lt;&gt;"","IDR","")</f>
        <v>IDR</v>
      </c>
      <c r="BI7" s="7" t="str">
        <f>CONCATENATE(Table43[[#This Row],[kode  1 Digit
(Nomor)]],Table43[[#This Row],[kode  4 Digit                (Nomor)]])</f>
        <v>30555800100</v>
      </c>
      <c r="BJ7" s="7" t="str">
        <f>Table43[[#This Row],[Nama            Gramasi atau Jumlah Pack per CTN]]</f>
        <v>100ML</v>
      </c>
      <c r="BK7" s="7"/>
      <c r="BL7" s="7"/>
      <c r="BM7" s="4" t="str">
        <f>IF(Table43[[#This Row],[SATUAN Fix Win]]&lt;&gt;"","KRT")</f>
        <v>KRT</v>
      </c>
      <c r="BN7" s="4" t="str">
        <f>IF(Table43[[#This Row],[SATUAN Fix Win]]&lt;&gt;"","GD01")</f>
        <v>GD01</v>
      </c>
      <c r="BO7" s="4">
        <f>IF(Table43[[#This Row],[SATUAN Fix Win]]&lt;&gt;"",11611)</f>
        <v>11611</v>
      </c>
      <c r="BP7" s="4">
        <f>IF(Table43[[#This Row],[SATUAN Fix Win]]&lt;&gt;"",11612)</f>
        <v>11612</v>
      </c>
      <c r="BR7" s="4">
        <f>IF(Table43[[#This Row],[SATUAN Fix Win]]&lt;&gt;"",1)</f>
        <v>1</v>
      </c>
    </row>
    <row r="8" spans="1:74">
      <c r="A8" s="4" t="str">
        <f>CONCATENATE(Table43[[#This Row],[Kode BARANG Win2]],Table43[[#This Row],[No. Urut
Item Sama]])</f>
        <v>R10110000100103</v>
      </c>
      <c r="B8" s="7">
        <v>3</v>
      </c>
      <c r="C8" s="4" t="s">
        <v>1587</v>
      </c>
      <c r="D8" s="49" t="s">
        <v>666</v>
      </c>
      <c r="E8" s="49">
        <f>IFERROR(VLOOKUP(Table43[[#This Row],[NO]],[1]Sheet1!$G$3:$K$1267,5,0),0)</f>
        <v>0</v>
      </c>
      <c r="F8" s="26" t="s">
        <v>1464</v>
      </c>
      <c r="G8" s="26">
        <v>48</v>
      </c>
      <c r="H8" s="26" t="s">
        <v>2073</v>
      </c>
      <c r="I8" s="49">
        <v>8888071280000</v>
      </c>
      <c r="J8" s="26" t="str">
        <f>Table43[[#This Row],[Nama Jenis Kemasan]]</f>
        <v>PCS</v>
      </c>
      <c r="K8" s="4" t="str">
        <f>TRIM(CONCATENATE(Table43[[#This Row],[Nama            KLP]]," ",Table43[[#This Row],[Nama            Sub KLP]]))</f>
        <v>BRASSO METAL POOLISH</v>
      </c>
      <c r="L8" s="4" t="str">
        <f>CONCATENATE(Table43[[#This Row],[kode  2 Digit                (hrf+No)]],Table43[[#This Row],[kode  2 Digit                (Nomor)]],Table43[[#This Row],[kode  1 Digit                (Nomor)]])</f>
        <v>R1011</v>
      </c>
      <c r="M8" s="4" t="str">
        <f>IF(AH8="",CONCATENATE(R8,T8,V8,X8,Z8,AB8,AD8,AF8,Table43[[#This Row],[Tanda Kode Revisi]]),CONCATENATE(R8,T8,V8,X8,Z8,AB8,AD8,AH8))</f>
        <v>R1011000010010</v>
      </c>
      <c r="N8" s="11">
        <f t="shared" si="0"/>
        <v>14</v>
      </c>
      <c r="O8" s="13" t="str">
        <f>IF(AG8&lt;&gt;"",TRIM(UPPER(CONCATENATE(Q8," ",S8," ",U8," ",W8," ",Y8," ",AA8," ","X"," ",Table43[[#This Row],[ISI/CTN]]," ",AG8," ",AC8," ",AE8," ",AI8))),TRIM(UPPER(CONCATENATE(Q8," ",S8," ",U8," ",W8," ",Y8," ",AA8," ","X"," ",Table43[[#This Row],[ISI/CTN]]," ",AC8," ",AE8," ",AI8))))</f>
        <v>RB BRASSO METAL POOLISH 100ML X 48 PCS</v>
      </c>
      <c r="P8" s="11">
        <f t="shared" si="1"/>
        <v>38</v>
      </c>
      <c r="Q8" s="4" t="s">
        <v>1487</v>
      </c>
      <c r="R8" s="7" t="s">
        <v>94</v>
      </c>
      <c r="S8" s="4" t="s">
        <v>1488</v>
      </c>
      <c r="T8" s="45" t="s">
        <v>1722</v>
      </c>
      <c r="U8" s="46" t="s">
        <v>1495</v>
      </c>
      <c r="V8" s="7">
        <v>1</v>
      </c>
      <c r="W8" s="46"/>
      <c r="X8" s="45" t="s">
        <v>1731</v>
      </c>
      <c r="Z8" s="47" t="s">
        <v>1734</v>
      </c>
      <c r="AA8" s="4" t="s">
        <v>389</v>
      </c>
      <c r="AB8" s="47" t="s">
        <v>1739</v>
      </c>
      <c r="AC8" s="4" t="s">
        <v>186</v>
      </c>
      <c r="AD8" s="7">
        <v>1</v>
      </c>
      <c r="AF8" s="7">
        <v>0</v>
      </c>
      <c r="AJ8" s="7">
        <f>IFERROR(VLOOKUP(Table43[[#This Row],[Kode BARANG Win2]],'[2]Template Impor Barang'!#REF!,2,0),0)</f>
        <v>0</v>
      </c>
      <c r="AK8" s="7">
        <f>Table43[[#This Row],[ISI/CTN]]</f>
        <v>48</v>
      </c>
      <c r="AL8" s="83" t="str">
        <f>Table43[[#This Row],[Kode Pcpl]]</f>
        <v>ID020064</v>
      </c>
      <c r="AN8" s="36">
        <f>Table43[[#This Row],[Harga Jual Pcs GT
(-PPN)]]-(Table43[[#This Row],[Harga Jual Pcs GT
(-PPN)]]*8.5%)</f>
        <v>22749.1684375</v>
      </c>
      <c r="AO8" s="36">
        <f>Table43[[#This Row],[Harga Beli Pcs
(-PPN)]]*Table43[[#This Row],[ISI/CTN]]</f>
        <v>1091960.085</v>
      </c>
      <c r="AP8" s="36">
        <f>Table43[[#This Row],[Harga Beli Pcs
(-PPN)]]*1.11</f>
        <v>25251.576965625001</v>
      </c>
      <c r="AQ8" s="36">
        <f>Table43[[#This Row],[Harga Beli Krt
(- PPN)]]*1.11</f>
        <v>1212075.69435</v>
      </c>
      <c r="AR8" s="36">
        <v>24862.479166666668</v>
      </c>
      <c r="AS8" s="36">
        <f>Table43[[#This Row],[Harga Jual Pcs GT
(-PPN)]]*Table43[[#This Row],[ISI/CTN]]</f>
        <v>1193399</v>
      </c>
      <c r="AT8" s="36">
        <f>Table43[[#This Row],[Harga Jual Pcs GT
(-PPN)]]*1.11</f>
        <v>27597.351875000004</v>
      </c>
      <c r="AU8" s="36">
        <f>Table43[[#This Row],[Harga Jual Krt GT
(- PPN)]]*1.11</f>
        <v>1324672.8900000001</v>
      </c>
      <c r="AV8" s="36">
        <v>24862.479166666668</v>
      </c>
      <c r="AW8" s="36">
        <f>Table43[[#This Row],[Harga Jual Pcs MT
(-PPN)]]*Table43[[#This Row],[ISI/CTN]]</f>
        <v>1193399</v>
      </c>
      <c r="AX8" s="36">
        <f>Table43[[#This Row],[Harga Jual Pcs MT
(-PPN)]]*1.11</f>
        <v>27597.351875000004</v>
      </c>
      <c r="AY8" s="36">
        <f>Table43[[#This Row],[Harga Jual Pcs MT
(+PPN)]]*Table43[[#This Row],[ISI/CTN]]</f>
        <v>1324672.8900000001</v>
      </c>
      <c r="AZ8" s="44">
        <f>(Table43[[#This Row],[Harga Jual Pcs GT
(-PPN)]]-Table43[[#This Row],[Harga Beli Pcs
(-PPN)]])/Table43[[#This Row],[Harga Jual Pcs GT
(-PPN)]]</f>
        <v>8.5000000000000034E-2</v>
      </c>
      <c r="BA8" s="51">
        <f>Table43[[#This Row],[Harga Jual Pcs MT
(-PPN)]]-Table43[[#This Row],[Harga Beli Pcs
(-PPN)]]</f>
        <v>2113.3107291666674</v>
      </c>
      <c r="BB8" s="57">
        <f>Table43[[#This Row],[Column1]]/Table43[[#This Row],[Harga Jual Pcs MT
(-PPN)]]</f>
        <v>8.5000000000000034E-2</v>
      </c>
      <c r="BC8" s="50"/>
      <c r="BD8" s="7" t="str">
        <f>IFERROR(VLOOKUP(Table43[[#This Row],[Kode BARANG Win2]],'[3]Daftar Barang dan Jasa'!$B$2:$D$3515,3,0),0)</f>
        <v>RB BRASSO METAL POOLISH 100ML X 48 PCS</v>
      </c>
      <c r="BE8" s="7" t="str">
        <f ca="1">IF(TODAY()-Table43[[#This Row],[Efektif
Pembuatan]]&gt;60,"Lama","Baru")</f>
        <v>Lama</v>
      </c>
      <c r="BF8" s="7" t="e">
        <f ca="1">IF(TODAY()-Table43[[#This Row],[Efektif Naik Harga]]&lt;30,"Naik","Sama")</f>
        <v>#VALUE!</v>
      </c>
      <c r="BG8" s="7" t="s">
        <v>400</v>
      </c>
      <c r="BH8" s="7" t="str">
        <f>IF(Table43[[#This Row],[Kode BARANG Win2]]&lt;&gt;"","IDR","")</f>
        <v>IDR</v>
      </c>
      <c r="BI8" s="7" t="str">
        <f>CONCATENATE(Table43[[#This Row],[kode  1 Digit
(Nomor)]],Table43[[#This Row],[kode  4 Digit                (Nomor)]])</f>
        <v>ID0200640100</v>
      </c>
      <c r="BJ8" s="7" t="str">
        <f>Table43[[#This Row],[Nama            Gramasi atau Jumlah Pack per CTN]]</f>
        <v>100ML</v>
      </c>
      <c r="BK8" s="7"/>
      <c r="BL8" s="7"/>
      <c r="BM8" s="4" t="str">
        <f>IF(Table43[[#This Row],[SATUAN Fix Win]]&lt;&gt;"","KRT")</f>
        <v>KRT</v>
      </c>
      <c r="BN8" s="4" t="str">
        <f>IF(Table43[[#This Row],[SATUAN Fix Win]]&lt;&gt;"","GD01")</f>
        <v>GD01</v>
      </c>
      <c r="BO8" s="4">
        <f>IF(Table43[[#This Row],[SATUAN Fix Win]]&lt;&gt;"",11611)</f>
        <v>11611</v>
      </c>
      <c r="BP8" s="4">
        <f>IF(Table43[[#This Row],[SATUAN Fix Win]]&lt;&gt;"",11612)</f>
        <v>11612</v>
      </c>
      <c r="BR8" s="4">
        <f>IF(Table43[[#This Row],[SATUAN Fix Win]]&lt;&gt;"",1)</f>
        <v>1</v>
      </c>
    </row>
    <row r="9" spans="1:74">
      <c r="A9" s="4" t="str">
        <f>CONCATENATE(Table43[[#This Row],[Kode BARANG Win2]],Table43[[#This Row],[No. Urut
Item Sama]])</f>
        <v>R10210010060101</v>
      </c>
      <c r="B9" s="7">
        <v>1</v>
      </c>
      <c r="C9" s="4" t="s">
        <v>1655</v>
      </c>
      <c r="D9" s="49">
        <v>3171295</v>
      </c>
      <c r="E9" s="49">
        <f>IFERROR(VLOOKUP(Table43[[#This Row],[NO]],[1]Sheet1!$G$3:$K$1267,5,0),0)</f>
        <v>0</v>
      </c>
      <c r="F9" s="26" t="s">
        <v>993</v>
      </c>
      <c r="G9" s="26">
        <v>144</v>
      </c>
      <c r="H9" s="26" t="s">
        <v>1655</v>
      </c>
      <c r="I9" s="49">
        <v>8993560025502</v>
      </c>
      <c r="J9" s="26" t="str">
        <f>Table43[[#This Row],[Nama Jenis Kemasan]]</f>
        <v>PCS</v>
      </c>
      <c r="K9" s="4" t="str">
        <f>TRIM(CONCATENATE(Table43[[#This Row],[Nama            KLP]]," ",Table43[[#This Row],[Nama            Sub KLP]]))</f>
        <v>DETTOL BODY SOAP</v>
      </c>
      <c r="L9" s="4" t="str">
        <f>CONCATENATE(Table43[[#This Row],[kode  2 Digit                (hrf+No)]],Table43[[#This Row],[kode  2 Digit                (Nomor)]],Table43[[#This Row],[kode  1 Digit                (Nomor)]])</f>
        <v>R1021</v>
      </c>
      <c r="M9" s="4" t="str">
        <f>IF(AH9="",CONCATENATE(R9,T9,V9,X9,Z9,AB9,AD9,AF9,Table43[[#This Row],[Tanda Kode Revisi]]),CONCATENATE(R9,T9,V9,X9,Z9,AB9,AD9,AH9))</f>
        <v>R1021001006010</v>
      </c>
      <c r="N9" s="11">
        <f t="shared" si="0"/>
        <v>14</v>
      </c>
      <c r="O9" s="13" t="str">
        <f>IF(AG9&lt;&gt;"",TRIM(UPPER(CONCATENATE(Q9," ",S9," ",U9," ",W9," ",Y9," ",AA9," ","X"," ",Table43[[#This Row],[ISI/CTN]]," ",AG9," ",AC9," ",AE9," ",AI9))),TRIM(UPPER(CONCATENATE(Q9," ",S9," ",U9," ",W9," ",Y9," ",AA9," ","X"," ",Table43[[#This Row],[ISI/CTN]]," ",AC9," ",AE9," ",AI9))))</f>
        <v>RB DETTOL BODY SOAP COOL 60GR X 144 PCS</v>
      </c>
      <c r="P9" s="11">
        <f t="shared" si="1"/>
        <v>39</v>
      </c>
      <c r="Q9" s="4" t="s">
        <v>1487</v>
      </c>
      <c r="R9" s="7" t="s">
        <v>94</v>
      </c>
      <c r="S9" s="4" t="s">
        <v>1496</v>
      </c>
      <c r="T9" s="45" t="s">
        <v>1723</v>
      </c>
      <c r="U9" s="46" t="s">
        <v>1505</v>
      </c>
      <c r="V9" s="7">
        <v>1</v>
      </c>
      <c r="W9" s="46"/>
      <c r="X9" s="45" t="s">
        <v>1731</v>
      </c>
      <c r="Y9" s="4" t="s">
        <v>1492</v>
      </c>
      <c r="Z9" s="47" t="s">
        <v>1722</v>
      </c>
      <c r="AA9" s="4" t="s">
        <v>1563</v>
      </c>
      <c r="AB9" s="47" t="s">
        <v>1761</v>
      </c>
      <c r="AC9" s="4" t="s">
        <v>186</v>
      </c>
      <c r="AD9" s="7">
        <v>1</v>
      </c>
      <c r="AF9" s="7">
        <v>0</v>
      </c>
      <c r="AJ9" s="7">
        <f>IFERROR(VLOOKUP(Table43[[#This Row],[Kode BARANG Win2]],'[2]Template Impor Barang'!#REF!,2,0),0)</f>
        <v>0</v>
      </c>
      <c r="AK9" s="7">
        <f>Table43[[#This Row],[ISI/CTN]]</f>
        <v>144</v>
      </c>
      <c r="AL9" s="83">
        <f>Table43[[#This Row],[Kode Pcpl]]</f>
        <v>3171295</v>
      </c>
      <c r="AN9" s="36">
        <f>Table43[[#This Row],[Harga Jual Pcs GT
(-PPN)]]-(Table43[[#This Row],[Harga Jual Pcs GT
(-PPN)]]*8.5%)</f>
        <v>3048.78</v>
      </c>
      <c r="AO9" s="36">
        <f>Table43[[#This Row],[Harga Beli Pcs
(-PPN)]]*Table43[[#This Row],[ISI/CTN]]</f>
        <v>439024.32</v>
      </c>
      <c r="AP9" s="36">
        <f>Table43[[#This Row],[Harga Beli Pcs
(-PPN)]]*1.11</f>
        <v>3384.1458000000007</v>
      </c>
      <c r="AQ9" s="36">
        <f>Table43[[#This Row],[Harga Beli Krt
(- PPN)]]*1.11</f>
        <v>487316.99520000006</v>
      </c>
      <c r="AR9" s="36">
        <v>3332.0000000000005</v>
      </c>
      <c r="AS9" s="36">
        <f>Table43[[#This Row],[Harga Jual Pcs GT
(-PPN)]]*Table43[[#This Row],[ISI/CTN]]</f>
        <v>479808.00000000006</v>
      </c>
      <c r="AT9" s="36">
        <f>Table43[[#This Row],[Harga Jual Pcs GT
(-PPN)]]*1.11</f>
        <v>3698.5200000000009</v>
      </c>
      <c r="AU9" s="36">
        <f>Table43[[#This Row],[Harga Jual Krt GT
(- PPN)]]*1.11</f>
        <v>532586.88000000012</v>
      </c>
      <c r="AV9" s="36">
        <v>3332.0000000000005</v>
      </c>
      <c r="AW9" s="36">
        <f>Table43[[#This Row],[Harga Jual Pcs MT
(-PPN)]]*Table43[[#This Row],[ISI/CTN]]</f>
        <v>479808.00000000006</v>
      </c>
      <c r="AX9" s="36">
        <f>Table43[[#This Row],[Harga Jual Pcs MT
(-PPN)]]*1.11</f>
        <v>3698.5200000000009</v>
      </c>
      <c r="AY9" s="36">
        <f>Table43[[#This Row],[Harga Jual Pcs MT
(+PPN)]]*Table43[[#This Row],[ISI/CTN]]</f>
        <v>532586.88000000012</v>
      </c>
      <c r="AZ9" s="44">
        <f>(Table43[[#This Row],[Harga Jual Pcs GT
(-PPN)]]-Table43[[#This Row],[Harga Beli Pcs
(-PPN)]])/Table43[[#This Row],[Harga Jual Pcs GT
(-PPN)]]</f>
        <v>8.5000000000000062E-2</v>
      </c>
      <c r="BA9" s="51">
        <f>Table43[[#This Row],[Harga Jual Pcs MT
(-PPN)]]-Table43[[#This Row],[Harga Beli Pcs
(-PPN)]]</f>
        <v>283.22000000000025</v>
      </c>
      <c r="BB9" s="57">
        <f>Table43[[#This Row],[Column1]]/Table43[[#This Row],[Harga Jual Pcs MT
(-PPN)]]</f>
        <v>8.5000000000000062E-2</v>
      </c>
      <c r="BC9" s="50"/>
      <c r="BD9" s="7" t="str">
        <f>IFERROR(VLOOKUP(Table43[[#This Row],[Kode BARANG Win2]],'[3]Daftar Barang dan Jasa'!$B$2:$D$3515,3,0),0)</f>
        <v>RB DETTOL BODY SOAP COOL 60GR X 144 PCS</v>
      </c>
      <c r="BE9" s="7" t="str">
        <f ca="1">IF(TODAY()-Table43[[#This Row],[Efektif
Pembuatan]]&gt;60,"Lama","Baru")</f>
        <v>Lama</v>
      </c>
      <c r="BF9" s="7" t="e">
        <f ca="1">IF(TODAY()-Table43[[#This Row],[Efektif Naik Harga]]&lt;30,"Naik","Sama")</f>
        <v>#VALUE!</v>
      </c>
      <c r="BG9" s="7" t="s">
        <v>400</v>
      </c>
      <c r="BH9" s="7" t="str">
        <f>IF(Table43[[#This Row],[Kode BARANG Win2]]&lt;&gt;"","IDR","")</f>
        <v>IDR</v>
      </c>
      <c r="BI9" s="7" t="str">
        <f>CONCATENATE(Table43[[#This Row],[kode  1 Digit
(Nomor)]],Table43[[#This Row],[kode  4 Digit                (Nomor)]])</f>
        <v>31712950060</v>
      </c>
      <c r="BJ9" s="7" t="str">
        <f>Table43[[#This Row],[Nama            Gramasi atau Jumlah Pack per CTN]]</f>
        <v>60GR</v>
      </c>
      <c r="BK9" s="7"/>
      <c r="BL9" s="7"/>
      <c r="BM9" s="4" t="str">
        <f>IF(Table43[[#This Row],[SATUAN Fix Win]]&lt;&gt;"","KRT")</f>
        <v>KRT</v>
      </c>
      <c r="BN9" s="4" t="str">
        <f>IF(Table43[[#This Row],[SATUAN Fix Win]]&lt;&gt;"","GD01")</f>
        <v>GD01</v>
      </c>
      <c r="BO9" s="4">
        <f>IF(Table43[[#This Row],[SATUAN Fix Win]]&lt;&gt;"",11611)</f>
        <v>11611</v>
      </c>
      <c r="BP9" s="4">
        <f>IF(Table43[[#This Row],[SATUAN Fix Win]]&lt;&gt;"",11612)</f>
        <v>11612</v>
      </c>
      <c r="BR9" s="4">
        <f>IF(Table43[[#This Row],[SATUAN Fix Win]]&lt;&gt;"",1)</f>
        <v>1</v>
      </c>
    </row>
    <row r="10" spans="1:74">
      <c r="A10" s="4" t="str">
        <f>CONCATENATE(Table43[[#This Row],[Kode BARANG Win2]],Table43[[#This Row],[No. Urut
Item Sama]])</f>
        <v>R10210010060102</v>
      </c>
      <c r="B10" s="7">
        <v>2</v>
      </c>
      <c r="C10" s="4" t="s">
        <v>1655</v>
      </c>
      <c r="D10" s="49">
        <v>3166934</v>
      </c>
      <c r="E10" s="49">
        <f>IFERROR(VLOOKUP(Table43[[#This Row],[NO]],[1]Sheet1!$G$3:$K$1267,5,0),0)</f>
        <v>0</v>
      </c>
      <c r="F10" s="26" t="s">
        <v>995</v>
      </c>
      <c r="G10" s="26">
        <v>144</v>
      </c>
      <c r="H10" s="26" t="s">
        <v>2073</v>
      </c>
      <c r="I10" s="49">
        <v>8993560025502</v>
      </c>
      <c r="J10" s="26" t="str">
        <f>Table43[[#This Row],[Nama Jenis Kemasan]]</f>
        <v>PCS</v>
      </c>
      <c r="K10" s="4" t="str">
        <f>TRIM(CONCATENATE(Table43[[#This Row],[Nama            KLP]]," ",Table43[[#This Row],[Nama            Sub KLP]]))</f>
        <v>DETTOL BODY SOAP</v>
      </c>
      <c r="L10" s="4" t="str">
        <f>CONCATENATE(Table43[[#This Row],[kode  2 Digit                (hrf+No)]],Table43[[#This Row],[kode  2 Digit                (Nomor)]],Table43[[#This Row],[kode  1 Digit                (Nomor)]])</f>
        <v>R1021</v>
      </c>
      <c r="M10" s="4" t="str">
        <f>IF(AH10="",CONCATENATE(R10,T10,V10,X10,Z10,AB10,AD10,AF10,Table43[[#This Row],[Tanda Kode Revisi]]),CONCATENATE(R10,T10,V10,X10,Z10,AB10,AD10,AH10))</f>
        <v>R1021001006010</v>
      </c>
      <c r="N10" s="11">
        <f t="shared" si="0"/>
        <v>14</v>
      </c>
      <c r="O10" s="13" t="str">
        <f>IF(AG10&lt;&gt;"",TRIM(UPPER(CONCATENATE(Q10," ",S10," ",U10," ",W10," ",Y10," ",AA10," ","X"," ",Table43[[#This Row],[ISI/CTN]]," ",AG10," ",AC10," ",AE10," ",AI10))),TRIM(UPPER(CONCATENATE(Q10," ",S10," ",U10," ",W10," ",Y10," ",AA10," ","X"," ",Table43[[#This Row],[ISI/CTN]]," ",AC10," ",AE10," ",AI10))))</f>
        <v>RB DETTOL BODY SOAP COOL 60GR X 144 PCS</v>
      </c>
      <c r="P10" s="11">
        <f t="shared" si="1"/>
        <v>39</v>
      </c>
      <c r="Q10" s="4" t="s">
        <v>1487</v>
      </c>
      <c r="R10" s="7" t="s">
        <v>94</v>
      </c>
      <c r="S10" s="4" t="s">
        <v>1496</v>
      </c>
      <c r="T10" s="45" t="s">
        <v>1723</v>
      </c>
      <c r="U10" s="46" t="s">
        <v>1505</v>
      </c>
      <c r="V10" s="7">
        <v>1</v>
      </c>
      <c r="W10" s="46"/>
      <c r="X10" s="45" t="s">
        <v>1731</v>
      </c>
      <c r="Y10" s="4" t="s">
        <v>1492</v>
      </c>
      <c r="Z10" s="47" t="s">
        <v>1722</v>
      </c>
      <c r="AA10" s="4" t="s">
        <v>1563</v>
      </c>
      <c r="AB10" s="47" t="s">
        <v>1761</v>
      </c>
      <c r="AC10" s="4" t="s">
        <v>186</v>
      </c>
      <c r="AD10" s="7">
        <v>1</v>
      </c>
      <c r="AF10" s="7">
        <v>0</v>
      </c>
      <c r="AJ10" s="7">
        <f>IFERROR(VLOOKUP(Table43[[#This Row],[Kode BARANG Win2]],'[2]Template Impor Barang'!#REF!,2,0),0)</f>
        <v>0</v>
      </c>
      <c r="AK10" s="7">
        <f>Table43[[#This Row],[ISI/CTN]]</f>
        <v>144</v>
      </c>
      <c r="AL10" s="83">
        <f>Table43[[#This Row],[Kode Pcpl]]</f>
        <v>3166934</v>
      </c>
      <c r="AN10" s="36">
        <f>Table43[[#This Row],[Harga Jual Pcs GT
(-PPN)]]-(Table43[[#This Row],[Harga Jual Pcs GT
(-PPN)]]*8.5%)</f>
        <v>3048.78</v>
      </c>
      <c r="AO10" s="36">
        <f>Table43[[#This Row],[Harga Beli Pcs
(-PPN)]]*Table43[[#This Row],[ISI/CTN]]</f>
        <v>439024.32</v>
      </c>
      <c r="AP10" s="36">
        <f>Table43[[#This Row],[Harga Beli Pcs
(-PPN)]]*1.11</f>
        <v>3384.1458000000007</v>
      </c>
      <c r="AQ10" s="36">
        <f>Table43[[#This Row],[Harga Beli Krt
(- PPN)]]*1.11</f>
        <v>487316.99520000006</v>
      </c>
      <c r="AR10" s="36">
        <v>3332.0000000000005</v>
      </c>
      <c r="AS10" s="36">
        <f>Table43[[#This Row],[Harga Jual Pcs GT
(-PPN)]]*Table43[[#This Row],[ISI/CTN]]</f>
        <v>479808.00000000006</v>
      </c>
      <c r="AT10" s="36">
        <f>Table43[[#This Row],[Harga Jual Pcs GT
(-PPN)]]*1.11</f>
        <v>3698.5200000000009</v>
      </c>
      <c r="AU10" s="36">
        <f>Table43[[#This Row],[Harga Jual Krt GT
(- PPN)]]*1.11</f>
        <v>532586.88000000012</v>
      </c>
      <c r="AV10" s="36">
        <v>3332.0000000000005</v>
      </c>
      <c r="AW10" s="36">
        <f>Table43[[#This Row],[Harga Jual Pcs MT
(-PPN)]]*Table43[[#This Row],[ISI/CTN]]</f>
        <v>479808.00000000006</v>
      </c>
      <c r="AX10" s="36">
        <f>Table43[[#This Row],[Harga Jual Pcs MT
(-PPN)]]*1.11</f>
        <v>3698.5200000000009</v>
      </c>
      <c r="AY10" s="36">
        <f>Table43[[#This Row],[Harga Jual Pcs MT
(+PPN)]]*Table43[[#This Row],[ISI/CTN]]</f>
        <v>532586.88000000012</v>
      </c>
      <c r="AZ10" s="44">
        <f>(Table43[[#This Row],[Harga Jual Pcs GT
(-PPN)]]-Table43[[#This Row],[Harga Beli Pcs
(-PPN)]])/Table43[[#This Row],[Harga Jual Pcs GT
(-PPN)]]</f>
        <v>8.5000000000000062E-2</v>
      </c>
      <c r="BA10" s="51">
        <f>Table43[[#This Row],[Harga Jual Pcs MT
(-PPN)]]-Table43[[#This Row],[Harga Beli Pcs
(-PPN)]]</f>
        <v>283.22000000000025</v>
      </c>
      <c r="BB10" s="57">
        <f>Table43[[#This Row],[Column1]]/Table43[[#This Row],[Harga Jual Pcs MT
(-PPN)]]</f>
        <v>8.5000000000000062E-2</v>
      </c>
      <c r="BC10" s="50"/>
      <c r="BD10" s="7" t="str">
        <f>IFERROR(VLOOKUP(Table43[[#This Row],[Kode BARANG Win2]],'[3]Daftar Barang dan Jasa'!$B$2:$D$3515,3,0),0)</f>
        <v>RB DETTOL BODY SOAP COOL 60GR X 144 PCS</v>
      </c>
      <c r="BE10" s="7" t="str">
        <f ca="1">IF(TODAY()-Table43[[#This Row],[Efektif
Pembuatan]]&gt;60,"Lama","Baru")</f>
        <v>Lama</v>
      </c>
      <c r="BF10" s="7" t="e">
        <f ca="1">IF(TODAY()-Table43[[#This Row],[Efektif Naik Harga]]&lt;30,"Naik","Sama")</f>
        <v>#VALUE!</v>
      </c>
      <c r="BG10" s="7" t="s">
        <v>400</v>
      </c>
      <c r="BH10" s="7" t="str">
        <f>IF(Table43[[#This Row],[Kode BARANG Win2]]&lt;&gt;"","IDR","")</f>
        <v>IDR</v>
      </c>
      <c r="BI10" s="7" t="str">
        <f>CONCATENATE(Table43[[#This Row],[kode  1 Digit
(Nomor)]],Table43[[#This Row],[kode  4 Digit                (Nomor)]])</f>
        <v>31669340060</v>
      </c>
      <c r="BJ10" s="7" t="str">
        <f>Table43[[#This Row],[Nama            Gramasi atau Jumlah Pack per CTN]]</f>
        <v>60GR</v>
      </c>
      <c r="BK10" s="7"/>
      <c r="BL10" s="7"/>
      <c r="BM10" s="4" t="str">
        <f>IF(Table43[[#This Row],[SATUAN Fix Win]]&lt;&gt;"","KRT")</f>
        <v>KRT</v>
      </c>
      <c r="BN10" s="4" t="str">
        <f>IF(Table43[[#This Row],[SATUAN Fix Win]]&lt;&gt;"","GD01")</f>
        <v>GD01</v>
      </c>
      <c r="BO10" s="4">
        <f>IF(Table43[[#This Row],[SATUAN Fix Win]]&lt;&gt;"",11611)</f>
        <v>11611</v>
      </c>
      <c r="BP10" s="4">
        <f>IF(Table43[[#This Row],[SATUAN Fix Win]]&lt;&gt;"",11612)</f>
        <v>11612</v>
      </c>
      <c r="BR10" s="4">
        <f>IF(Table43[[#This Row],[SATUAN Fix Win]]&lt;&gt;"",1)</f>
        <v>1</v>
      </c>
    </row>
    <row r="11" spans="1:74">
      <c r="A11" s="4" t="str">
        <f>CONCATENATE(Table43[[#This Row],[Kode BARANG Win2]],Table43[[#This Row],[No. Urut
Item Sama]])</f>
        <v>R10210010060103</v>
      </c>
      <c r="B11" s="7">
        <v>3</v>
      </c>
      <c r="C11" s="4" t="s">
        <v>1655</v>
      </c>
      <c r="D11" s="49">
        <v>3119258</v>
      </c>
      <c r="E11" s="49">
        <f>IFERROR(VLOOKUP(Table43[[#This Row],[NO]],[1]Sheet1!$G$3:$K$1267,5,0),0)</f>
        <v>0</v>
      </c>
      <c r="F11" s="26" t="s">
        <v>996</v>
      </c>
      <c r="G11" s="26">
        <v>144</v>
      </c>
      <c r="H11" s="26" t="s">
        <v>2073</v>
      </c>
      <c r="I11" s="49">
        <v>8993560025502</v>
      </c>
      <c r="J11" s="26" t="str">
        <f>Table43[[#This Row],[Nama Jenis Kemasan]]</f>
        <v>PCS</v>
      </c>
      <c r="K11" s="4" t="str">
        <f>TRIM(CONCATENATE(Table43[[#This Row],[Nama            KLP]]," ",Table43[[#This Row],[Nama            Sub KLP]]))</f>
        <v>DETTOL BODY SOAP</v>
      </c>
      <c r="L11" s="4" t="str">
        <f>CONCATENATE(Table43[[#This Row],[kode  2 Digit                (hrf+No)]],Table43[[#This Row],[kode  2 Digit                (Nomor)]],Table43[[#This Row],[kode  1 Digit                (Nomor)]])</f>
        <v>R1021</v>
      </c>
      <c r="M11" s="4" t="str">
        <f>IF(AH11="",CONCATENATE(R11,T11,V11,X11,Z11,AB11,AD11,AF11,Table43[[#This Row],[Tanda Kode Revisi]]),CONCATENATE(R11,T11,V11,X11,Z11,AB11,AD11,AH11))</f>
        <v>R1021001006010</v>
      </c>
      <c r="N11" s="11">
        <f t="shared" si="0"/>
        <v>14</v>
      </c>
      <c r="O11" s="13" t="str">
        <f>IF(AG11&lt;&gt;"",TRIM(UPPER(CONCATENATE(Q11," ",S11," ",U11," ",W11," ",Y11," ",AA11," ","X"," ",Table43[[#This Row],[ISI/CTN]]," ",AG11," ",AC11," ",AE11," ",AI11))),TRIM(UPPER(CONCATENATE(Q11," ",S11," ",U11," ",W11," ",Y11," ",AA11," ","X"," ",Table43[[#This Row],[ISI/CTN]]," ",AC11," ",AE11," ",AI11))))</f>
        <v>RB DETTOL BODY SOAP COOL 60GR X 144 PCS</v>
      </c>
      <c r="P11" s="11">
        <f t="shared" si="1"/>
        <v>39</v>
      </c>
      <c r="Q11" s="4" t="s">
        <v>1487</v>
      </c>
      <c r="R11" s="7" t="s">
        <v>94</v>
      </c>
      <c r="S11" s="4" t="s">
        <v>1496</v>
      </c>
      <c r="T11" s="45" t="s">
        <v>1723</v>
      </c>
      <c r="U11" s="46" t="s">
        <v>1505</v>
      </c>
      <c r="V11" s="7">
        <v>1</v>
      </c>
      <c r="W11" s="46"/>
      <c r="X11" s="45" t="s">
        <v>1731</v>
      </c>
      <c r="Y11" s="4" t="s">
        <v>1492</v>
      </c>
      <c r="Z11" s="47" t="s">
        <v>1722</v>
      </c>
      <c r="AA11" s="4" t="s">
        <v>1563</v>
      </c>
      <c r="AB11" s="47" t="s">
        <v>1761</v>
      </c>
      <c r="AC11" s="4" t="s">
        <v>186</v>
      </c>
      <c r="AD11" s="7">
        <v>1</v>
      </c>
      <c r="AF11" s="7">
        <v>0</v>
      </c>
      <c r="AJ11" s="7">
        <f>IFERROR(VLOOKUP(Table43[[#This Row],[Kode BARANG Win2]],'[2]Template Impor Barang'!#REF!,2,0),0)</f>
        <v>0</v>
      </c>
      <c r="AK11" s="7">
        <f>Table43[[#This Row],[ISI/CTN]]</f>
        <v>144</v>
      </c>
      <c r="AL11" s="83">
        <f>Table43[[#This Row],[Kode Pcpl]]</f>
        <v>3119258</v>
      </c>
      <c r="AN11" s="36">
        <f>Table43[[#This Row],[Harga Jual Pcs GT
(-PPN)]]-(Table43[[#This Row],[Harga Jual Pcs GT
(-PPN)]]*8.5%)</f>
        <v>3048.78</v>
      </c>
      <c r="AO11" s="36">
        <f>Table43[[#This Row],[Harga Beli Pcs
(-PPN)]]*Table43[[#This Row],[ISI/CTN]]</f>
        <v>439024.32</v>
      </c>
      <c r="AP11" s="36">
        <f>Table43[[#This Row],[Harga Beli Pcs
(-PPN)]]*1.11</f>
        <v>3384.1458000000007</v>
      </c>
      <c r="AQ11" s="36">
        <f>Table43[[#This Row],[Harga Beli Krt
(- PPN)]]*1.11</f>
        <v>487316.99520000006</v>
      </c>
      <c r="AR11" s="36">
        <v>3332.0000000000005</v>
      </c>
      <c r="AS11" s="36">
        <f>Table43[[#This Row],[Harga Jual Pcs GT
(-PPN)]]*Table43[[#This Row],[ISI/CTN]]</f>
        <v>479808.00000000006</v>
      </c>
      <c r="AT11" s="36">
        <f>Table43[[#This Row],[Harga Jual Pcs GT
(-PPN)]]*1.11</f>
        <v>3698.5200000000009</v>
      </c>
      <c r="AU11" s="36">
        <f>Table43[[#This Row],[Harga Jual Krt GT
(- PPN)]]*1.11</f>
        <v>532586.88000000012</v>
      </c>
      <c r="AV11" s="36">
        <v>3332.0000000000005</v>
      </c>
      <c r="AW11" s="36">
        <f>Table43[[#This Row],[Harga Jual Pcs MT
(-PPN)]]*Table43[[#This Row],[ISI/CTN]]</f>
        <v>479808.00000000006</v>
      </c>
      <c r="AX11" s="36">
        <f>Table43[[#This Row],[Harga Jual Pcs MT
(-PPN)]]*1.11</f>
        <v>3698.5200000000009</v>
      </c>
      <c r="AY11" s="36">
        <f>Table43[[#This Row],[Harga Jual Pcs MT
(+PPN)]]*Table43[[#This Row],[ISI/CTN]]</f>
        <v>532586.88000000012</v>
      </c>
      <c r="AZ11" s="44">
        <f>(Table43[[#This Row],[Harga Jual Pcs GT
(-PPN)]]-Table43[[#This Row],[Harga Beli Pcs
(-PPN)]])/Table43[[#This Row],[Harga Jual Pcs GT
(-PPN)]]</f>
        <v>8.5000000000000062E-2</v>
      </c>
      <c r="BA11" s="51">
        <f>Table43[[#This Row],[Harga Jual Pcs MT
(-PPN)]]-Table43[[#This Row],[Harga Beli Pcs
(-PPN)]]</f>
        <v>283.22000000000025</v>
      </c>
      <c r="BB11" s="57">
        <f>Table43[[#This Row],[Column1]]/Table43[[#This Row],[Harga Jual Pcs MT
(-PPN)]]</f>
        <v>8.5000000000000062E-2</v>
      </c>
      <c r="BC11" s="50"/>
      <c r="BD11" s="7" t="str">
        <f>IFERROR(VLOOKUP(Table43[[#This Row],[Kode BARANG Win2]],'[3]Daftar Barang dan Jasa'!$B$2:$D$3515,3,0),0)</f>
        <v>RB DETTOL BODY SOAP COOL 60GR X 144 PCS</v>
      </c>
      <c r="BE11" s="7" t="str">
        <f ca="1">IF(TODAY()-Table43[[#This Row],[Efektif
Pembuatan]]&gt;60,"Lama","Baru")</f>
        <v>Lama</v>
      </c>
      <c r="BF11" s="7" t="e">
        <f ca="1">IF(TODAY()-Table43[[#This Row],[Efektif Naik Harga]]&lt;30,"Naik","Sama")</f>
        <v>#VALUE!</v>
      </c>
      <c r="BG11" s="7" t="s">
        <v>400</v>
      </c>
      <c r="BH11" s="7" t="str">
        <f>IF(Table43[[#This Row],[Kode BARANG Win2]]&lt;&gt;"","IDR","")</f>
        <v>IDR</v>
      </c>
      <c r="BI11" s="7" t="str">
        <f>CONCATENATE(Table43[[#This Row],[kode  1 Digit
(Nomor)]],Table43[[#This Row],[kode  4 Digit                (Nomor)]])</f>
        <v>31192580060</v>
      </c>
      <c r="BJ11" s="7" t="str">
        <f>Table43[[#This Row],[Nama            Gramasi atau Jumlah Pack per CTN]]</f>
        <v>60GR</v>
      </c>
      <c r="BK11" s="7"/>
      <c r="BL11" s="7"/>
      <c r="BM11" s="4" t="str">
        <f>IF(Table43[[#This Row],[SATUAN Fix Win]]&lt;&gt;"","KRT")</f>
        <v>KRT</v>
      </c>
      <c r="BN11" s="4" t="str">
        <f>IF(Table43[[#This Row],[SATUAN Fix Win]]&lt;&gt;"","GD01")</f>
        <v>GD01</v>
      </c>
      <c r="BO11" s="4">
        <f>IF(Table43[[#This Row],[SATUAN Fix Win]]&lt;&gt;"",11611)</f>
        <v>11611</v>
      </c>
      <c r="BP11" s="4">
        <f>IF(Table43[[#This Row],[SATUAN Fix Win]]&lt;&gt;"",11612)</f>
        <v>11612</v>
      </c>
      <c r="BR11" s="4">
        <f>IF(Table43[[#This Row],[SATUAN Fix Win]]&lt;&gt;"",1)</f>
        <v>1</v>
      </c>
    </row>
    <row r="12" spans="1:74">
      <c r="A12" s="4" t="str">
        <f>CONCATENATE(Table43[[#This Row],[Kode BARANG Win2]],Table43[[#This Row],[No. Urut
Item Sama]])</f>
        <v>R10210010060104</v>
      </c>
      <c r="B12" s="7">
        <v>4</v>
      </c>
      <c r="C12" s="4" t="s">
        <v>1655</v>
      </c>
      <c r="D12" s="49">
        <v>3331432</v>
      </c>
      <c r="E12" s="49">
        <f>IFERROR(VLOOKUP(Table43[[#This Row],[NO]],[1]Sheet1!$G$3:$K$1267,5,0),0)</f>
        <v>0</v>
      </c>
      <c r="F12" s="26" t="s">
        <v>994</v>
      </c>
      <c r="G12" s="26">
        <v>144</v>
      </c>
      <c r="H12" s="26" t="s">
        <v>2073</v>
      </c>
      <c r="I12" s="49">
        <v>8993560025502</v>
      </c>
      <c r="J12" s="26" t="str">
        <f>Table43[[#This Row],[Nama Jenis Kemasan]]</f>
        <v>PCS</v>
      </c>
      <c r="K12" s="4" t="str">
        <f>TRIM(CONCATENATE(Table43[[#This Row],[Nama            KLP]]," ",Table43[[#This Row],[Nama            Sub KLP]]))</f>
        <v>DETTOL BODY SOAP</v>
      </c>
      <c r="L12" s="4" t="str">
        <f>CONCATENATE(Table43[[#This Row],[kode  2 Digit                (hrf+No)]],Table43[[#This Row],[kode  2 Digit                (Nomor)]],Table43[[#This Row],[kode  1 Digit                (Nomor)]])</f>
        <v>R1021</v>
      </c>
      <c r="M12" s="4" t="str">
        <f>IF(AH12="",CONCATENATE(R12,T12,V12,X12,Z12,AB12,AD12,AF12,Table43[[#This Row],[Tanda Kode Revisi]]),CONCATENATE(R12,T12,V12,X12,Z12,AB12,AD12,AH12))</f>
        <v>R1021001006010</v>
      </c>
      <c r="N12" s="11">
        <f t="shared" si="0"/>
        <v>14</v>
      </c>
      <c r="O12" s="13" t="str">
        <f>IF(AG12&lt;&gt;"",TRIM(UPPER(CONCATENATE(Q12," ",S12," ",U12," ",W12," ",Y12," ",AA12," ","X"," ",Table43[[#This Row],[ISI/CTN]]," ",AG12," ",AC12," ",AE12," ",AI12))),TRIM(UPPER(CONCATENATE(Q12," ",S12," ",U12," ",W12," ",Y12," ",AA12," ","X"," ",Table43[[#This Row],[ISI/CTN]]," ",AC12," ",AE12," ",AI12))))</f>
        <v>RB DETTOL BODY SOAP COOL 60GR X 144 PCS</v>
      </c>
      <c r="P12" s="11">
        <f t="shared" si="1"/>
        <v>39</v>
      </c>
      <c r="Q12" s="4" t="s">
        <v>1487</v>
      </c>
      <c r="R12" s="7" t="s">
        <v>94</v>
      </c>
      <c r="S12" s="4" t="s">
        <v>1496</v>
      </c>
      <c r="T12" s="45" t="s">
        <v>1723</v>
      </c>
      <c r="U12" s="46" t="s">
        <v>1505</v>
      </c>
      <c r="V12" s="7">
        <v>1</v>
      </c>
      <c r="W12" s="46"/>
      <c r="X12" s="45" t="s">
        <v>1731</v>
      </c>
      <c r="Y12" s="4" t="s">
        <v>1492</v>
      </c>
      <c r="Z12" s="47" t="s">
        <v>1722</v>
      </c>
      <c r="AA12" s="4" t="s">
        <v>1563</v>
      </c>
      <c r="AB12" s="47" t="s">
        <v>1761</v>
      </c>
      <c r="AC12" s="4" t="s">
        <v>186</v>
      </c>
      <c r="AD12" s="7">
        <v>1</v>
      </c>
      <c r="AF12" s="7">
        <v>0</v>
      </c>
      <c r="AJ12" s="7">
        <f>IFERROR(VLOOKUP(Table43[[#This Row],[Kode BARANG Win2]],'[2]Template Impor Barang'!#REF!,2,0),0)</f>
        <v>0</v>
      </c>
      <c r="AK12" s="7">
        <f>Table43[[#This Row],[ISI/CTN]]</f>
        <v>144</v>
      </c>
      <c r="AL12" s="83">
        <f>Table43[[#This Row],[Kode Pcpl]]</f>
        <v>3331432</v>
      </c>
      <c r="AN12" s="36">
        <f>Table43[[#This Row],[Harga Jual Pcs GT
(-PPN)]]-(Table43[[#This Row],[Harga Jual Pcs GT
(-PPN)]]*8.5%)</f>
        <v>3048.78</v>
      </c>
      <c r="AO12" s="36">
        <f>Table43[[#This Row],[Harga Beli Pcs
(-PPN)]]*Table43[[#This Row],[ISI/CTN]]</f>
        <v>439024.32</v>
      </c>
      <c r="AP12" s="36">
        <f>Table43[[#This Row],[Harga Beli Pcs
(-PPN)]]*1.11</f>
        <v>3384.1458000000007</v>
      </c>
      <c r="AQ12" s="36">
        <f>Table43[[#This Row],[Harga Beli Krt
(- PPN)]]*1.11</f>
        <v>487316.99520000006</v>
      </c>
      <c r="AR12" s="36">
        <v>3332.0000000000005</v>
      </c>
      <c r="AS12" s="36">
        <f>Table43[[#This Row],[Harga Jual Pcs GT
(-PPN)]]*Table43[[#This Row],[ISI/CTN]]</f>
        <v>479808.00000000006</v>
      </c>
      <c r="AT12" s="36">
        <f>Table43[[#This Row],[Harga Jual Pcs GT
(-PPN)]]*1.11</f>
        <v>3698.5200000000009</v>
      </c>
      <c r="AU12" s="36">
        <f>Table43[[#This Row],[Harga Jual Krt GT
(- PPN)]]*1.11</f>
        <v>532586.88000000012</v>
      </c>
      <c r="AV12" s="36">
        <v>3332.0000000000005</v>
      </c>
      <c r="AW12" s="36">
        <f>Table43[[#This Row],[Harga Jual Pcs MT
(-PPN)]]*Table43[[#This Row],[ISI/CTN]]</f>
        <v>479808.00000000006</v>
      </c>
      <c r="AX12" s="36">
        <f>Table43[[#This Row],[Harga Jual Pcs MT
(-PPN)]]*1.11</f>
        <v>3698.5200000000009</v>
      </c>
      <c r="AY12" s="36">
        <f>Table43[[#This Row],[Harga Jual Pcs MT
(+PPN)]]*Table43[[#This Row],[ISI/CTN]]</f>
        <v>532586.88000000012</v>
      </c>
      <c r="AZ12" s="44">
        <f>(Table43[[#This Row],[Harga Jual Pcs GT
(-PPN)]]-Table43[[#This Row],[Harga Beli Pcs
(-PPN)]])/Table43[[#This Row],[Harga Jual Pcs GT
(-PPN)]]</f>
        <v>8.5000000000000062E-2</v>
      </c>
      <c r="BA12" s="51">
        <f>Table43[[#This Row],[Harga Jual Pcs MT
(-PPN)]]-Table43[[#This Row],[Harga Beli Pcs
(-PPN)]]</f>
        <v>283.22000000000025</v>
      </c>
      <c r="BB12" s="57">
        <f>Table43[[#This Row],[Column1]]/Table43[[#This Row],[Harga Jual Pcs MT
(-PPN)]]</f>
        <v>8.5000000000000062E-2</v>
      </c>
      <c r="BC12" s="50"/>
      <c r="BD12" s="7" t="str">
        <f>IFERROR(VLOOKUP(Table43[[#This Row],[Kode BARANG Win2]],'[3]Daftar Barang dan Jasa'!$B$2:$D$3515,3,0),0)</f>
        <v>RB DETTOL BODY SOAP COOL 60GR X 144 PCS</v>
      </c>
      <c r="BE12" s="7" t="str">
        <f ca="1">IF(TODAY()-Table43[[#This Row],[Efektif
Pembuatan]]&gt;60,"Lama","Baru")</f>
        <v>Lama</v>
      </c>
      <c r="BF12" s="7" t="e">
        <f ca="1">IF(TODAY()-Table43[[#This Row],[Efektif Naik Harga]]&lt;30,"Naik","Sama")</f>
        <v>#VALUE!</v>
      </c>
      <c r="BG12" s="7" t="s">
        <v>400</v>
      </c>
      <c r="BH12" s="7" t="str">
        <f>IF(Table43[[#This Row],[Kode BARANG Win2]]&lt;&gt;"","IDR","")</f>
        <v>IDR</v>
      </c>
      <c r="BI12" s="7" t="str">
        <f>CONCATENATE(Table43[[#This Row],[kode  1 Digit
(Nomor)]],Table43[[#This Row],[kode  4 Digit                (Nomor)]])</f>
        <v>33314320060</v>
      </c>
      <c r="BJ12" s="7" t="str">
        <f>Table43[[#This Row],[Nama            Gramasi atau Jumlah Pack per CTN]]</f>
        <v>60GR</v>
      </c>
      <c r="BK12" s="7"/>
      <c r="BL12" s="7"/>
      <c r="BM12" s="4" t="str">
        <f>IF(Table43[[#This Row],[SATUAN Fix Win]]&lt;&gt;"","KRT")</f>
        <v>KRT</v>
      </c>
      <c r="BN12" s="4" t="str">
        <f>IF(Table43[[#This Row],[SATUAN Fix Win]]&lt;&gt;"","GD01")</f>
        <v>GD01</v>
      </c>
      <c r="BO12" s="4">
        <f>IF(Table43[[#This Row],[SATUAN Fix Win]]&lt;&gt;"",11611)</f>
        <v>11611</v>
      </c>
      <c r="BP12" s="4">
        <f>IF(Table43[[#This Row],[SATUAN Fix Win]]&lt;&gt;"",11612)</f>
        <v>11612</v>
      </c>
      <c r="BR12" s="4">
        <f>IF(Table43[[#This Row],[SATUAN Fix Win]]&lt;&gt;"",1)</f>
        <v>1</v>
      </c>
    </row>
    <row r="13" spans="1:74">
      <c r="A13" s="4" t="str">
        <f>CONCATENATE(Table43[[#This Row],[Kode BARANG Win2]],Table43[[#This Row],[No. Urut
Item Sama]])</f>
        <v>R10210010100101</v>
      </c>
      <c r="B13" s="7">
        <v>1</v>
      </c>
      <c r="C13" s="4" t="s">
        <v>1654</v>
      </c>
      <c r="D13" s="49">
        <v>3171286</v>
      </c>
      <c r="E13" s="49">
        <f>IFERROR(VLOOKUP(Table43[[#This Row],[NO]],[1]Sheet1!$G$3:$K$1267,5,0),0)</f>
        <v>0</v>
      </c>
      <c r="F13" s="26" t="s">
        <v>997</v>
      </c>
      <c r="G13" s="26">
        <v>144</v>
      </c>
      <c r="H13" s="26" t="s">
        <v>1654</v>
      </c>
      <c r="I13" s="49">
        <v>8993560024178</v>
      </c>
      <c r="J13" s="26" t="str">
        <f>Table43[[#This Row],[Nama Jenis Kemasan]]</f>
        <v>PCS</v>
      </c>
      <c r="K13" s="4" t="str">
        <f>TRIM(CONCATENATE(Table43[[#This Row],[Nama            KLP]]," ",Table43[[#This Row],[Nama            Sub KLP]]))</f>
        <v>DETTOL BODY SOAP</v>
      </c>
      <c r="L13" s="4" t="str">
        <f>CONCATENATE(Table43[[#This Row],[kode  2 Digit                (hrf+No)]],Table43[[#This Row],[kode  2 Digit                (Nomor)]],Table43[[#This Row],[kode  1 Digit                (Nomor)]])</f>
        <v>R1021</v>
      </c>
      <c r="M13" s="4" t="str">
        <f>IF(AH13="",CONCATENATE(R13,T13,V13,X13,Z13,AB13,AD13,AF13,Table43[[#This Row],[Tanda Kode Revisi]]),CONCATENATE(R13,T13,V13,X13,Z13,AB13,AD13,AH13))</f>
        <v>R1021001010010</v>
      </c>
      <c r="N13" s="11">
        <f t="shared" si="0"/>
        <v>14</v>
      </c>
      <c r="O13" s="13" t="str">
        <f>IF(AG13&lt;&gt;"",TRIM(UPPER(CONCATENATE(Q13," ",S13," ",U13," ",W13," ",Y13," ",AA13," ","X"," ",Table43[[#This Row],[ISI/CTN]]," ",AG13," ",AC13," ",AE13," ",AI13))),TRIM(UPPER(CONCATENATE(Q13," ",S13," ",U13," ",W13," ",Y13," ",AA13," ","X"," ",Table43[[#This Row],[ISI/CTN]]," ",AC13," ",AE13," ",AI13))))</f>
        <v>RB DETTOL BODY SOAP COOL 100GR X 144 PCS</v>
      </c>
      <c r="P13" s="11">
        <f t="shared" si="1"/>
        <v>40</v>
      </c>
      <c r="Q13" s="4" t="s">
        <v>1487</v>
      </c>
      <c r="R13" s="7" t="s">
        <v>94</v>
      </c>
      <c r="S13" s="4" t="s">
        <v>1496</v>
      </c>
      <c r="T13" s="45" t="s">
        <v>1723</v>
      </c>
      <c r="U13" s="46" t="s">
        <v>1505</v>
      </c>
      <c r="V13" s="7">
        <v>1</v>
      </c>
      <c r="W13" s="46"/>
      <c r="X13" s="45" t="s">
        <v>1731</v>
      </c>
      <c r="Y13" s="4" t="s">
        <v>1492</v>
      </c>
      <c r="Z13" s="47" t="s">
        <v>1722</v>
      </c>
      <c r="AA13" s="4" t="s">
        <v>1512</v>
      </c>
      <c r="AB13" s="47" t="s">
        <v>1739</v>
      </c>
      <c r="AC13" s="4" t="s">
        <v>186</v>
      </c>
      <c r="AD13" s="7">
        <v>1</v>
      </c>
      <c r="AF13" s="7">
        <v>0</v>
      </c>
      <c r="AJ13" s="7">
        <f>IFERROR(VLOOKUP(Table43[[#This Row],[Kode BARANG Win2]],'[2]Template Impor Barang'!#REF!,2,0),0)</f>
        <v>0</v>
      </c>
      <c r="AK13" s="7">
        <f>Table43[[#This Row],[ISI/CTN]]</f>
        <v>144</v>
      </c>
      <c r="AL13" s="83">
        <f>Table43[[#This Row],[Kode Pcpl]]</f>
        <v>3171286</v>
      </c>
      <c r="AN13" s="36">
        <f>Table43[[#This Row],[Harga Jual Pcs GT
(-PPN)]]-(Table43[[#This Row],[Harga Jual Pcs GT
(-PPN)]]*8.5%)</f>
        <v>5864.5654166666664</v>
      </c>
      <c r="AO13" s="36">
        <f>Table43[[#This Row],[Harga Beli Pcs
(-PPN)]]*Table43[[#This Row],[ISI/CTN]]</f>
        <v>844497.41999999993</v>
      </c>
      <c r="AP13" s="36">
        <f>Table43[[#This Row],[Harga Beli Pcs
(-PPN)]]*1.11</f>
        <v>6509.6676125000004</v>
      </c>
      <c r="AQ13" s="36">
        <f>Table43[[#This Row],[Harga Beli Krt
(- PPN)]]*1.11</f>
        <v>937392.13619999995</v>
      </c>
      <c r="AR13" s="36">
        <v>6409.3611111111113</v>
      </c>
      <c r="AS13" s="36">
        <f>Table43[[#This Row],[Harga Jual Pcs GT
(-PPN)]]*Table43[[#This Row],[ISI/CTN]]</f>
        <v>922948</v>
      </c>
      <c r="AT13" s="36">
        <f>Table43[[#This Row],[Harga Jual Pcs GT
(-PPN)]]*1.11</f>
        <v>7114.3908333333338</v>
      </c>
      <c r="AU13" s="36">
        <f>Table43[[#This Row],[Harga Jual Krt GT
(- PPN)]]*1.11</f>
        <v>1024472.2800000001</v>
      </c>
      <c r="AV13" s="36">
        <v>6409.3611111111113</v>
      </c>
      <c r="AW13" s="36">
        <f>Table43[[#This Row],[Harga Jual Pcs MT
(-PPN)]]*Table43[[#This Row],[ISI/CTN]]</f>
        <v>922948</v>
      </c>
      <c r="AX13" s="36">
        <f>Table43[[#This Row],[Harga Jual Pcs MT
(-PPN)]]*1.11</f>
        <v>7114.3908333333338</v>
      </c>
      <c r="AY13" s="36">
        <f>Table43[[#This Row],[Harga Jual Pcs MT
(+PPN)]]*Table43[[#This Row],[ISI/CTN]]</f>
        <v>1024472.28</v>
      </c>
      <c r="AZ13" s="44">
        <f>(Table43[[#This Row],[Harga Jual Pcs GT
(-PPN)]]-Table43[[#This Row],[Harga Beli Pcs
(-PPN)]])/Table43[[#This Row],[Harga Jual Pcs GT
(-PPN)]]</f>
        <v>8.5000000000000075E-2</v>
      </c>
      <c r="BA13" s="51">
        <f>Table43[[#This Row],[Harga Jual Pcs MT
(-PPN)]]-Table43[[#This Row],[Harga Beli Pcs
(-PPN)]]</f>
        <v>544.79569444444496</v>
      </c>
      <c r="BB13" s="57">
        <f>Table43[[#This Row],[Column1]]/Table43[[#This Row],[Harga Jual Pcs MT
(-PPN)]]</f>
        <v>8.5000000000000075E-2</v>
      </c>
      <c r="BC13" s="50"/>
      <c r="BD13" s="7" t="str">
        <f>IFERROR(VLOOKUP(Table43[[#This Row],[Kode BARANG Win2]],'[3]Daftar Barang dan Jasa'!$B$2:$D$3515,3,0),0)</f>
        <v>RB DETTOL BODY SOAP COOL 100GR X 144 PCS</v>
      </c>
      <c r="BE13" s="7" t="str">
        <f ca="1">IF(TODAY()-Table43[[#This Row],[Efektif
Pembuatan]]&gt;60,"Lama","Baru")</f>
        <v>Lama</v>
      </c>
      <c r="BF13" s="7" t="e">
        <f ca="1">IF(TODAY()-Table43[[#This Row],[Efektif Naik Harga]]&lt;30,"Naik","Sama")</f>
        <v>#VALUE!</v>
      </c>
      <c r="BG13" s="7" t="s">
        <v>400</v>
      </c>
      <c r="BH13" s="7" t="str">
        <f>IF(Table43[[#This Row],[Kode BARANG Win2]]&lt;&gt;"","IDR","")</f>
        <v>IDR</v>
      </c>
      <c r="BI13" s="7" t="str">
        <f>CONCATENATE(Table43[[#This Row],[kode  1 Digit
(Nomor)]],Table43[[#This Row],[kode  4 Digit                (Nomor)]])</f>
        <v>31712860100</v>
      </c>
      <c r="BJ13" s="7" t="str">
        <f>Table43[[#This Row],[Nama            Gramasi atau Jumlah Pack per CTN]]</f>
        <v>100GR</v>
      </c>
      <c r="BK13" s="7"/>
      <c r="BL13" s="7"/>
      <c r="BM13" s="4" t="str">
        <f>IF(Table43[[#This Row],[SATUAN Fix Win]]&lt;&gt;"","KRT")</f>
        <v>KRT</v>
      </c>
      <c r="BN13" s="4" t="str">
        <f>IF(Table43[[#This Row],[SATUAN Fix Win]]&lt;&gt;"","GD01")</f>
        <v>GD01</v>
      </c>
      <c r="BO13" s="4">
        <f>IF(Table43[[#This Row],[SATUAN Fix Win]]&lt;&gt;"",11611)</f>
        <v>11611</v>
      </c>
      <c r="BP13" s="4">
        <f>IF(Table43[[#This Row],[SATUAN Fix Win]]&lt;&gt;"",11612)</f>
        <v>11612</v>
      </c>
      <c r="BR13" s="4">
        <f>IF(Table43[[#This Row],[SATUAN Fix Win]]&lt;&gt;"",1)</f>
        <v>1</v>
      </c>
    </row>
    <row r="14" spans="1:74">
      <c r="A14" s="4" t="str">
        <f>CONCATENATE(Table43[[#This Row],[Kode BARANG Win2]],Table43[[#This Row],[No. Urut
Item Sama]])</f>
        <v>R10210010100102</v>
      </c>
      <c r="B14" s="7">
        <v>2</v>
      </c>
      <c r="C14" s="4" t="s">
        <v>1654</v>
      </c>
      <c r="D14" s="49">
        <v>3166924</v>
      </c>
      <c r="E14" s="49">
        <f>IFERROR(VLOOKUP(Table43[[#This Row],[NO]],[1]Sheet1!$G$3:$K$1267,5,0),0)</f>
        <v>0</v>
      </c>
      <c r="F14" s="26" t="s">
        <v>1004</v>
      </c>
      <c r="G14" s="26">
        <v>144</v>
      </c>
      <c r="H14" s="26" t="s">
        <v>2073</v>
      </c>
      <c r="I14" s="49">
        <v>8993560024178</v>
      </c>
      <c r="J14" s="26" t="str">
        <f>Table43[[#This Row],[Nama Jenis Kemasan]]</f>
        <v>PCS</v>
      </c>
      <c r="K14" s="4" t="str">
        <f>TRIM(CONCATENATE(Table43[[#This Row],[Nama            KLP]]," ",Table43[[#This Row],[Nama            Sub KLP]]))</f>
        <v>DETTOL BODY SOAP</v>
      </c>
      <c r="L14" s="4" t="str">
        <f>CONCATENATE(Table43[[#This Row],[kode  2 Digit                (hrf+No)]],Table43[[#This Row],[kode  2 Digit                (Nomor)]],Table43[[#This Row],[kode  1 Digit                (Nomor)]])</f>
        <v>R1021</v>
      </c>
      <c r="M14" s="4" t="str">
        <f>IF(AH14="",CONCATENATE(R14,T14,V14,X14,Z14,AB14,AD14,AF14,Table43[[#This Row],[Tanda Kode Revisi]]),CONCATENATE(R14,T14,V14,X14,Z14,AB14,AD14,AH14))</f>
        <v>R1021001010010</v>
      </c>
      <c r="N14" s="11">
        <f t="shared" si="0"/>
        <v>14</v>
      </c>
      <c r="O14" s="13" t="str">
        <f>IF(AG14&lt;&gt;"",TRIM(UPPER(CONCATENATE(Q14," ",S14," ",U14," ",W14," ",Y14," ",AA14," ","X"," ",Table43[[#This Row],[ISI/CTN]]," ",AG14," ",AC14," ",AE14," ",AI14))),TRIM(UPPER(CONCATENATE(Q14," ",S14," ",U14," ",W14," ",Y14," ",AA14," ","X"," ",Table43[[#This Row],[ISI/CTN]]," ",AC14," ",AE14," ",AI14))))</f>
        <v>RB DETTOL BODY SOAP COOL 100GR X 144 PCS</v>
      </c>
      <c r="P14" s="11">
        <f t="shared" si="1"/>
        <v>40</v>
      </c>
      <c r="Q14" s="4" t="s">
        <v>1487</v>
      </c>
      <c r="R14" s="7" t="s">
        <v>94</v>
      </c>
      <c r="S14" s="4" t="s">
        <v>1496</v>
      </c>
      <c r="T14" s="45" t="s">
        <v>1723</v>
      </c>
      <c r="U14" s="46" t="s">
        <v>1505</v>
      </c>
      <c r="V14" s="7">
        <v>1</v>
      </c>
      <c r="W14" s="46"/>
      <c r="X14" s="45" t="s">
        <v>1731</v>
      </c>
      <c r="Y14" s="4" t="s">
        <v>1492</v>
      </c>
      <c r="Z14" s="47" t="s">
        <v>1722</v>
      </c>
      <c r="AA14" s="4" t="s">
        <v>1512</v>
      </c>
      <c r="AB14" s="47" t="s">
        <v>1739</v>
      </c>
      <c r="AC14" s="4" t="s">
        <v>186</v>
      </c>
      <c r="AD14" s="7">
        <v>1</v>
      </c>
      <c r="AF14" s="7">
        <v>0</v>
      </c>
      <c r="AJ14" s="7">
        <f>IFERROR(VLOOKUP(Table43[[#This Row],[Kode BARANG Win2]],'[2]Template Impor Barang'!#REF!,2,0),0)</f>
        <v>0</v>
      </c>
      <c r="AK14" s="7">
        <f>Table43[[#This Row],[ISI/CTN]]</f>
        <v>144</v>
      </c>
      <c r="AL14" s="83">
        <f>Table43[[#This Row],[Kode Pcpl]]</f>
        <v>3166924</v>
      </c>
      <c r="AN14" s="36">
        <f>Table43[[#This Row],[Harga Jual Pcs GT
(-PPN)]]-(Table43[[#This Row],[Harga Jual Pcs GT
(-PPN)]]*8.5%)</f>
        <v>5864.5654166666664</v>
      </c>
      <c r="AO14" s="36">
        <f>Table43[[#This Row],[Harga Beli Pcs
(-PPN)]]*Table43[[#This Row],[ISI/CTN]]</f>
        <v>844497.41999999993</v>
      </c>
      <c r="AP14" s="36">
        <f>Table43[[#This Row],[Harga Beli Pcs
(-PPN)]]*1.11</f>
        <v>6509.6676125000004</v>
      </c>
      <c r="AQ14" s="36">
        <f>Table43[[#This Row],[Harga Beli Krt
(- PPN)]]*1.11</f>
        <v>937392.13619999995</v>
      </c>
      <c r="AR14" s="36">
        <v>6409.3611111111113</v>
      </c>
      <c r="AS14" s="36">
        <f>Table43[[#This Row],[Harga Jual Pcs GT
(-PPN)]]*Table43[[#This Row],[ISI/CTN]]</f>
        <v>922948</v>
      </c>
      <c r="AT14" s="36">
        <f>Table43[[#This Row],[Harga Jual Pcs GT
(-PPN)]]*1.11</f>
        <v>7114.3908333333338</v>
      </c>
      <c r="AU14" s="36">
        <f>Table43[[#This Row],[Harga Jual Krt GT
(- PPN)]]*1.11</f>
        <v>1024472.2800000001</v>
      </c>
      <c r="AV14" s="36">
        <v>6409.3611111111113</v>
      </c>
      <c r="AW14" s="36">
        <f>Table43[[#This Row],[Harga Jual Pcs MT
(-PPN)]]*Table43[[#This Row],[ISI/CTN]]</f>
        <v>922948</v>
      </c>
      <c r="AX14" s="36">
        <f>Table43[[#This Row],[Harga Jual Pcs MT
(-PPN)]]*1.11</f>
        <v>7114.3908333333338</v>
      </c>
      <c r="AY14" s="36">
        <f>Table43[[#This Row],[Harga Jual Pcs MT
(+PPN)]]*Table43[[#This Row],[ISI/CTN]]</f>
        <v>1024472.28</v>
      </c>
      <c r="AZ14" s="44">
        <f>(Table43[[#This Row],[Harga Jual Pcs GT
(-PPN)]]-Table43[[#This Row],[Harga Beli Pcs
(-PPN)]])/Table43[[#This Row],[Harga Jual Pcs GT
(-PPN)]]</f>
        <v>8.5000000000000075E-2</v>
      </c>
      <c r="BA14" s="51">
        <f>Table43[[#This Row],[Harga Jual Pcs MT
(-PPN)]]-Table43[[#This Row],[Harga Beli Pcs
(-PPN)]]</f>
        <v>544.79569444444496</v>
      </c>
      <c r="BB14" s="57">
        <f>Table43[[#This Row],[Column1]]/Table43[[#This Row],[Harga Jual Pcs MT
(-PPN)]]</f>
        <v>8.5000000000000075E-2</v>
      </c>
      <c r="BC14" s="50"/>
      <c r="BD14" s="7" t="str">
        <f>IFERROR(VLOOKUP(Table43[[#This Row],[Kode BARANG Win2]],'[3]Daftar Barang dan Jasa'!$B$2:$D$3515,3,0),0)</f>
        <v>RB DETTOL BODY SOAP COOL 100GR X 144 PCS</v>
      </c>
      <c r="BE14" s="7" t="str">
        <f ca="1">IF(TODAY()-Table43[[#This Row],[Efektif
Pembuatan]]&gt;60,"Lama","Baru")</f>
        <v>Lama</v>
      </c>
      <c r="BF14" s="7" t="e">
        <f ca="1">IF(TODAY()-Table43[[#This Row],[Efektif Naik Harga]]&lt;30,"Naik","Sama")</f>
        <v>#VALUE!</v>
      </c>
      <c r="BG14" s="7" t="s">
        <v>400</v>
      </c>
      <c r="BH14" s="7" t="str">
        <f>IF(Table43[[#This Row],[Kode BARANG Win2]]&lt;&gt;"","IDR","")</f>
        <v>IDR</v>
      </c>
      <c r="BI14" s="7" t="str">
        <f>CONCATENATE(Table43[[#This Row],[kode  1 Digit
(Nomor)]],Table43[[#This Row],[kode  4 Digit                (Nomor)]])</f>
        <v>31669240100</v>
      </c>
      <c r="BJ14" s="7" t="str">
        <f>Table43[[#This Row],[Nama            Gramasi atau Jumlah Pack per CTN]]</f>
        <v>100GR</v>
      </c>
      <c r="BK14" s="7"/>
      <c r="BL14" s="7"/>
      <c r="BM14" s="4" t="str">
        <f>IF(Table43[[#This Row],[SATUAN Fix Win]]&lt;&gt;"","KRT")</f>
        <v>KRT</v>
      </c>
      <c r="BN14" s="4" t="str">
        <f>IF(Table43[[#This Row],[SATUAN Fix Win]]&lt;&gt;"","GD01")</f>
        <v>GD01</v>
      </c>
      <c r="BO14" s="4">
        <f>IF(Table43[[#This Row],[SATUAN Fix Win]]&lt;&gt;"",11611)</f>
        <v>11611</v>
      </c>
      <c r="BP14" s="4">
        <f>IF(Table43[[#This Row],[SATUAN Fix Win]]&lt;&gt;"",11612)</f>
        <v>11612</v>
      </c>
      <c r="BR14" s="4">
        <f>IF(Table43[[#This Row],[SATUAN Fix Win]]&lt;&gt;"",1)</f>
        <v>1</v>
      </c>
    </row>
    <row r="15" spans="1:74">
      <c r="A15" s="4" t="str">
        <f>CONCATENATE(Table43[[#This Row],[Kode BARANG Win2]],Table43[[#This Row],[No. Urut
Item Sama]])</f>
        <v>R10210010100103</v>
      </c>
      <c r="B15" s="7">
        <v>3</v>
      </c>
      <c r="C15" s="4" t="s">
        <v>1654</v>
      </c>
      <c r="D15" s="49">
        <v>3060311</v>
      </c>
      <c r="E15" s="49">
        <f>IFERROR(VLOOKUP(Table43[[#This Row],[NO]],[1]Sheet1!$G$3:$K$1267,5,0),0)</f>
        <v>0</v>
      </c>
      <c r="F15" s="26" t="s">
        <v>1002</v>
      </c>
      <c r="G15" s="26">
        <v>144</v>
      </c>
      <c r="H15" s="26" t="s">
        <v>2073</v>
      </c>
      <c r="I15" s="49">
        <v>8993560024178</v>
      </c>
      <c r="J15" s="26" t="str">
        <f>Table43[[#This Row],[Nama Jenis Kemasan]]</f>
        <v>PCS</v>
      </c>
      <c r="K15" s="4" t="str">
        <f>TRIM(CONCATENATE(Table43[[#This Row],[Nama            KLP]]," ",Table43[[#This Row],[Nama            Sub KLP]]))</f>
        <v>DETTOL BODY SOAP</v>
      </c>
      <c r="L15" s="4" t="str">
        <f>CONCATENATE(Table43[[#This Row],[kode  2 Digit                (hrf+No)]],Table43[[#This Row],[kode  2 Digit                (Nomor)]],Table43[[#This Row],[kode  1 Digit                (Nomor)]])</f>
        <v>R1021</v>
      </c>
      <c r="M15" s="4" t="str">
        <f>IF(AH15="",CONCATENATE(R15,T15,V15,X15,Z15,AB15,AD15,AF15,Table43[[#This Row],[Tanda Kode Revisi]]),CONCATENATE(R15,T15,V15,X15,Z15,AB15,AD15,AH15))</f>
        <v>R1021001010010</v>
      </c>
      <c r="N15" s="11">
        <f t="shared" si="0"/>
        <v>14</v>
      </c>
      <c r="O15" s="13" t="str">
        <f>IF(AG15&lt;&gt;"",TRIM(UPPER(CONCATENATE(Q15," ",S15," ",U15," ",W15," ",Y15," ",AA15," ","X"," ",Table43[[#This Row],[ISI/CTN]]," ",AG15," ",AC15," ",AE15," ",AI15))),TRIM(UPPER(CONCATENATE(Q15," ",S15," ",U15," ",W15," ",Y15," ",AA15," ","X"," ",Table43[[#This Row],[ISI/CTN]]," ",AC15," ",AE15," ",AI15))))</f>
        <v>RB DETTOL BODY SOAP COOL 100GR X 144 PCS</v>
      </c>
      <c r="P15" s="11">
        <f t="shared" si="1"/>
        <v>40</v>
      </c>
      <c r="Q15" s="4" t="s">
        <v>1487</v>
      </c>
      <c r="R15" s="7" t="s">
        <v>94</v>
      </c>
      <c r="S15" s="4" t="s">
        <v>1496</v>
      </c>
      <c r="T15" s="45" t="s">
        <v>1723</v>
      </c>
      <c r="U15" s="46" t="s">
        <v>1505</v>
      </c>
      <c r="V15" s="7">
        <v>1</v>
      </c>
      <c r="W15" s="46"/>
      <c r="X15" s="45" t="s">
        <v>1731</v>
      </c>
      <c r="Y15" s="4" t="s">
        <v>1492</v>
      </c>
      <c r="Z15" s="47" t="s">
        <v>1722</v>
      </c>
      <c r="AA15" s="4" t="s">
        <v>1512</v>
      </c>
      <c r="AB15" s="47" t="s">
        <v>1739</v>
      </c>
      <c r="AC15" s="4" t="s">
        <v>186</v>
      </c>
      <c r="AD15" s="7">
        <v>1</v>
      </c>
      <c r="AF15" s="7">
        <v>0</v>
      </c>
      <c r="AJ15" s="7">
        <f>IFERROR(VLOOKUP(Table43[[#This Row],[Kode BARANG Win2]],'[2]Template Impor Barang'!#REF!,2,0),0)</f>
        <v>0</v>
      </c>
      <c r="AK15" s="7">
        <f>Table43[[#This Row],[ISI/CTN]]</f>
        <v>144</v>
      </c>
      <c r="AL15" s="83">
        <f>Table43[[#This Row],[Kode Pcpl]]</f>
        <v>3060311</v>
      </c>
      <c r="AN15" s="36">
        <f>Table43[[#This Row],[Harga Jual Pcs GT
(-PPN)]]-(Table43[[#This Row],[Harga Jual Pcs GT
(-PPN)]]*8.5%)</f>
        <v>5864.5654166666664</v>
      </c>
      <c r="AO15" s="36">
        <f>Table43[[#This Row],[Harga Beli Pcs
(-PPN)]]*Table43[[#This Row],[ISI/CTN]]</f>
        <v>844497.41999999993</v>
      </c>
      <c r="AP15" s="36">
        <f>Table43[[#This Row],[Harga Beli Pcs
(-PPN)]]*1.11</f>
        <v>6509.6676125000004</v>
      </c>
      <c r="AQ15" s="36">
        <f>Table43[[#This Row],[Harga Beli Krt
(- PPN)]]*1.11</f>
        <v>937392.13619999995</v>
      </c>
      <c r="AR15" s="36">
        <v>6409.3611111111113</v>
      </c>
      <c r="AS15" s="36">
        <f>Table43[[#This Row],[Harga Jual Pcs GT
(-PPN)]]*Table43[[#This Row],[ISI/CTN]]</f>
        <v>922948</v>
      </c>
      <c r="AT15" s="36">
        <f>Table43[[#This Row],[Harga Jual Pcs GT
(-PPN)]]*1.11</f>
        <v>7114.3908333333338</v>
      </c>
      <c r="AU15" s="36">
        <f>Table43[[#This Row],[Harga Jual Krt GT
(- PPN)]]*1.11</f>
        <v>1024472.2800000001</v>
      </c>
      <c r="AV15" s="36">
        <v>6409.3611111111113</v>
      </c>
      <c r="AW15" s="36">
        <f>Table43[[#This Row],[Harga Jual Pcs MT
(-PPN)]]*Table43[[#This Row],[ISI/CTN]]</f>
        <v>922948</v>
      </c>
      <c r="AX15" s="36">
        <f>Table43[[#This Row],[Harga Jual Pcs MT
(-PPN)]]*1.11</f>
        <v>7114.3908333333338</v>
      </c>
      <c r="AY15" s="36">
        <f>Table43[[#This Row],[Harga Jual Pcs MT
(+PPN)]]*Table43[[#This Row],[ISI/CTN]]</f>
        <v>1024472.28</v>
      </c>
      <c r="AZ15" s="44">
        <f>(Table43[[#This Row],[Harga Jual Pcs GT
(-PPN)]]-Table43[[#This Row],[Harga Beli Pcs
(-PPN)]])/Table43[[#This Row],[Harga Jual Pcs GT
(-PPN)]]</f>
        <v>8.5000000000000075E-2</v>
      </c>
      <c r="BA15" s="51">
        <f>Table43[[#This Row],[Harga Jual Pcs MT
(-PPN)]]-Table43[[#This Row],[Harga Beli Pcs
(-PPN)]]</f>
        <v>544.79569444444496</v>
      </c>
      <c r="BB15" s="57">
        <f>Table43[[#This Row],[Column1]]/Table43[[#This Row],[Harga Jual Pcs MT
(-PPN)]]</f>
        <v>8.5000000000000075E-2</v>
      </c>
      <c r="BC15" s="50"/>
      <c r="BD15" s="7" t="str">
        <f>IFERROR(VLOOKUP(Table43[[#This Row],[Kode BARANG Win2]],'[3]Daftar Barang dan Jasa'!$B$2:$D$3515,3,0),0)</f>
        <v>RB DETTOL BODY SOAP COOL 100GR X 144 PCS</v>
      </c>
      <c r="BE15" s="7" t="str">
        <f ca="1">IF(TODAY()-Table43[[#This Row],[Efektif
Pembuatan]]&gt;60,"Lama","Baru")</f>
        <v>Lama</v>
      </c>
      <c r="BF15" s="7" t="e">
        <f ca="1">IF(TODAY()-Table43[[#This Row],[Efektif Naik Harga]]&lt;30,"Naik","Sama")</f>
        <v>#VALUE!</v>
      </c>
      <c r="BG15" s="7" t="s">
        <v>400</v>
      </c>
      <c r="BH15" s="7" t="str">
        <f>IF(Table43[[#This Row],[Kode BARANG Win2]]&lt;&gt;"","IDR","")</f>
        <v>IDR</v>
      </c>
      <c r="BI15" s="7" t="str">
        <f>CONCATENATE(Table43[[#This Row],[kode  1 Digit
(Nomor)]],Table43[[#This Row],[kode  4 Digit                (Nomor)]])</f>
        <v>30603110100</v>
      </c>
      <c r="BJ15" s="7" t="str">
        <f>Table43[[#This Row],[Nama            Gramasi atau Jumlah Pack per CTN]]</f>
        <v>100GR</v>
      </c>
      <c r="BK15" s="7"/>
      <c r="BL15" s="7"/>
      <c r="BM15" s="4" t="str">
        <f>IF(Table43[[#This Row],[SATUAN Fix Win]]&lt;&gt;"","KRT")</f>
        <v>KRT</v>
      </c>
      <c r="BN15" s="4" t="str">
        <f>IF(Table43[[#This Row],[SATUAN Fix Win]]&lt;&gt;"","GD01")</f>
        <v>GD01</v>
      </c>
      <c r="BO15" s="4">
        <f>IF(Table43[[#This Row],[SATUAN Fix Win]]&lt;&gt;"",11611)</f>
        <v>11611</v>
      </c>
      <c r="BP15" s="4">
        <f>IF(Table43[[#This Row],[SATUAN Fix Win]]&lt;&gt;"",11612)</f>
        <v>11612</v>
      </c>
      <c r="BR15" s="4">
        <f>IF(Table43[[#This Row],[SATUAN Fix Win]]&lt;&gt;"",1)</f>
        <v>1</v>
      </c>
    </row>
    <row r="16" spans="1:74">
      <c r="A16" s="4" t="str">
        <f>CONCATENATE(Table43[[#This Row],[Kode BARANG Win2]],Table43[[#This Row],[No. Urut
Item Sama]])</f>
        <v>R10210010100104</v>
      </c>
      <c r="B16" s="7">
        <v>4</v>
      </c>
      <c r="C16" s="4" t="s">
        <v>1654</v>
      </c>
      <c r="D16" s="49">
        <v>3087451</v>
      </c>
      <c r="E16" s="49">
        <f>IFERROR(VLOOKUP(Table43[[#This Row],[NO]],[1]Sheet1!$G$3:$K$1267,5,0),0)</f>
        <v>0</v>
      </c>
      <c r="F16" s="26" t="s">
        <v>1003</v>
      </c>
      <c r="G16" s="26">
        <v>144</v>
      </c>
      <c r="H16" s="26" t="s">
        <v>2073</v>
      </c>
      <c r="I16" s="49">
        <v>8993560024178</v>
      </c>
      <c r="J16" s="26" t="str">
        <f>Table43[[#This Row],[Nama Jenis Kemasan]]</f>
        <v>PCS</v>
      </c>
      <c r="K16" s="4" t="str">
        <f>TRIM(CONCATENATE(Table43[[#This Row],[Nama            KLP]]," ",Table43[[#This Row],[Nama            Sub KLP]]))</f>
        <v>DETTOL BODY SOAP</v>
      </c>
      <c r="L16" s="4" t="str">
        <f>CONCATENATE(Table43[[#This Row],[kode  2 Digit                (hrf+No)]],Table43[[#This Row],[kode  2 Digit                (Nomor)]],Table43[[#This Row],[kode  1 Digit                (Nomor)]])</f>
        <v>R1021</v>
      </c>
      <c r="M16" s="4" t="str">
        <f>IF(AH16="",CONCATENATE(R16,T16,V16,X16,Z16,AB16,AD16,AF16,Table43[[#This Row],[Tanda Kode Revisi]]),CONCATENATE(R16,T16,V16,X16,Z16,AB16,AD16,AH16))</f>
        <v>R1021001010010</v>
      </c>
      <c r="N16" s="11">
        <f t="shared" si="0"/>
        <v>14</v>
      </c>
      <c r="O16" s="13" t="str">
        <f>IF(AG16&lt;&gt;"",TRIM(UPPER(CONCATENATE(Q16," ",S16," ",U16," ",W16," ",Y16," ",AA16," ","X"," ",Table43[[#This Row],[ISI/CTN]]," ",AG16," ",AC16," ",AE16," ",AI16))),TRIM(UPPER(CONCATENATE(Q16," ",S16," ",U16," ",W16," ",Y16," ",AA16," ","X"," ",Table43[[#This Row],[ISI/CTN]]," ",AC16," ",AE16," ",AI16))))</f>
        <v>RB DETTOL BODY SOAP COOL 100GR X 144 PCS</v>
      </c>
      <c r="P16" s="11">
        <f t="shared" si="1"/>
        <v>40</v>
      </c>
      <c r="Q16" s="4" t="s">
        <v>1487</v>
      </c>
      <c r="R16" s="7" t="s">
        <v>94</v>
      </c>
      <c r="S16" s="4" t="s">
        <v>1496</v>
      </c>
      <c r="T16" s="45" t="s">
        <v>1723</v>
      </c>
      <c r="U16" s="46" t="s">
        <v>1505</v>
      </c>
      <c r="V16" s="7">
        <v>1</v>
      </c>
      <c r="W16" s="46"/>
      <c r="X16" s="45" t="s">
        <v>1731</v>
      </c>
      <c r="Y16" s="4" t="s">
        <v>1492</v>
      </c>
      <c r="Z16" s="47" t="s">
        <v>1722</v>
      </c>
      <c r="AA16" s="4" t="s">
        <v>1512</v>
      </c>
      <c r="AB16" s="47" t="s">
        <v>1739</v>
      </c>
      <c r="AC16" s="4" t="s">
        <v>186</v>
      </c>
      <c r="AD16" s="7">
        <v>1</v>
      </c>
      <c r="AF16" s="7">
        <v>0</v>
      </c>
      <c r="AJ16" s="7">
        <f>IFERROR(VLOOKUP(Table43[[#This Row],[Kode BARANG Win2]],'[2]Template Impor Barang'!#REF!,2,0),0)</f>
        <v>0</v>
      </c>
      <c r="AK16" s="7">
        <f>Table43[[#This Row],[ISI/CTN]]</f>
        <v>144</v>
      </c>
      <c r="AL16" s="83">
        <f>Table43[[#This Row],[Kode Pcpl]]</f>
        <v>3087451</v>
      </c>
      <c r="AN16" s="36">
        <f>Table43[[#This Row],[Harga Jual Pcs GT
(-PPN)]]-(Table43[[#This Row],[Harga Jual Pcs GT
(-PPN)]]*8.5%)</f>
        <v>5864.5654166666664</v>
      </c>
      <c r="AO16" s="36">
        <f>Table43[[#This Row],[Harga Beli Pcs
(-PPN)]]*Table43[[#This Row],[ISI/CTN]]</f>
        <v>844497.41999999993</v>
      </c>
      <c r="AP16" s="36">
        <f>Table43[[#This Row],[Harga Beli Pcs
(-PPN)]]*1.11</f>
        <v>6509.6676125000004</v>
      </c>
      <c r="AQ16" s="36">
        <f>Table43[[#This Row],[Harga Beli Krt
(- PPN)]]*1.11</f>
        <v>937392.13619999995</v>
      </c>
      <c r="AR16" s="36">
        <v>6409.3611111111113</v>
      </c>
      <c r="AS16" s="36">
        <f>Table43[[#This Row],[Harga Jual Pcs GT
(-PPN)]]*Table43[[#This Row],[ISI/CTN]]</f>
        <v>922948</v>
      </c>
      <c r="AT16" s="36">
        <f>Table43[[#This Row],[Harga Jual Pcs GT
(-PPN)]]*1.11</f>
        <v>7114.3908333333338</v>
      </c>
      <c r="AU16" s="36">
        <f>Table43[[#This Row],[Harga Jual Krt GT
(- PPN)]]*1.11</f>
        <v>1024472.2800000001</v>
      </c>
      <c r="AV16" s="36">
        <v>6409.3611111111113</v>
      </c>
      <c r="AW16" s="36">
        <f>Table43[[#This Row],[Harga Jual Pcs MT
(-PPN)]]*Table43[[#This Row],[ISI/CTN]]</f>
        <v>922948</v>
      </c>
      <c r="AX16" s="36">
        <f>Table43[[#This Row],[Harga Jual Pcs MT
(-PPN)]]*1.11</f>
        <v>7114.3908333333338</v>
      </c>
      <c r="AY16" s="36">
        <f>Table43[[#This Row],[Harga Jual Pcs MT
(+PPN)]]*Table43[[#This Row],[ISI/CTN]]</f>
        <v>1024472.28</v>
      </c>
      <c r="AZ16" s="44">
        <f>(Table43[[#This Row],[Harga Jual Pcs GT
(-PPN)]]-Table43[[#This Row],[Harga Beli Pcs
(-PPN)]])/Table43[[#This Row],[Harga Jual Pcs GT
(-PPN)]]</f>
        <v>8.5000000000000075E-2</v>
      </c>
      <c r="BA16" s="51">
        <f>Table43[[#This Row],[Harga Jual Pcs MT
(-PPN)]]-Table43[[#This Row],[Harga Beli Pcs
(-PPN)]]</f>
        <v>544.79569444444496</v>
      </c>
      <c r="BB16" s="57">
        <f>Table43[[#This Row],[Column1]]/Table43[[#This Row],[Harga Jual Pcs MT
(-PPN)]]</f>
        <v>8.5000000000000075E-2</v>
      </c>
      <c r="BC16" s="50"/>
      <c r="BD16" s="7" t="str">
        <f>IFERROR(VLOOKUP(Table43[[#This Row],[Kode BARANG Win2]],'[3]Daftar Barang dan Jasa'!$B$2:$D$3515,3,0),0)</f>
        <v>RB DETTOL BODY SOAP COOL 100GR X 144 PCS</v>
      </c>
      <c r="BE16" s="7" t="str">
        <f ca="1">IF(TODAY()-Table43[[#This Row],[Efektif
Pembuatan]]&gt;60,"Lama","Baru")</f>
        <v>Lama</v>
      </c>
      <c r="BF16" s="7" t="e">
        <f ca="1">IF(TODAY()-Table43[[#This Row],[Efektif Naik Harga]]&lt;30,"Naik","Sama")</f>
        <v>#VALUE!</v>
      </c>
      <c r="BG16" s="7" t="s">
        <v>400</v>
      </c>
      <c r="BH16" s="7" t="str">
        <f>IF(Table43[[#This Row],[Kode BARANG Win2]]&lt;&gt;"","IDR","")</f>
        <v>IDR</v>
      </c>
      <c r="BI16" s="7" t="str">
        <f>CONCATENATE(Table43[[#This Row],[kode  1 Digit
(Nomor)]],Table43[[#This Row],[kode  4 Digit                (Nomor)]])</f>
        <v>30874510100</v>
      </c>
      <c r="BJ16" s="7" t="str">
        <f>Table43[[#This Row],[Nama            Gramasi atau Jumlah Pack per CTN]]</f>
        <v>100GR</v>
      </c>
      <c r="BK16" s="7"/>
      <c r="BL16" s="7"/>
      <c r="BM16" s="4" t="str">
        <f>IF(Table43[[#This Row],[SATUAN Fix Win]]&lt;&gt;"","KRT")</f>
        <v>KRT</v>
      </c>
      <c r="BN16" s="4" t="str">
        <f>IF(Table43[[#This Row],[SATUAN Fix Win]]&lt;&gt;"","GD01")</f>
        <v>GD01</v>
      </c>
      <c r="BO16" s="4">
        <f>IF(Table43[[#This Row],[SATUAN Fix Win]]&lt;&gt;"",11611)</f>
        <v>11611</v>
      </c>
      <c r="BP16" s="4">
        <f>IF(Table43[[#This Row],[SATUAN Fix Win]]&lt;&gt;"",11612)</f>
        <v>11612</v>
      </c>
      <c r="BR16" s="4">
        <f>IF(Table43[[#This Row],[SATUAN Fix Win]]&lt;&gt;"",1)</f>
        <v>1</v>
      </c>
    </row>
    <row r="17" spans="1:70">
      <c r="A17" s="4" t="str">
        <f>CONCATENATE(Table43[[#This Row],[Kode BARANG Win2]],Table43[[#This Row],[No. Urut
Item Sama]])</f>
        <v>R10210010100105</v>
      </c>
      <c r="B17" s="7">
        <v>5</v>
      </c>
      <c r="C17" s="4" t="s">
        <v>1654</v>
      </c>
      <c r="D17" s="49" t="s">
        <v>518</v>
      </c>
      <c r="E17" s="49">
        <f>IFERROR(VLOOKUP(Table43[[#This Row],[NO]],[1]Sheet1!$G$3:$K$1267,5,0),0)</f>
        <v>0</v>
      </c>
      <c r="F17" s="26" t="s">
        <v>1001</v>
      </c>
      <c r="G17" s="26">
        <v>144</v>
      </c>
      <c r="H17" s="26" t="s">
        <v>2073</v>
      </c>
      <c r="I17" s="49">
        <v>8993560024178</v>
      </c>
      <c r="J17" s="26" t="str">
        <f>Table43[[#This Row],[Nama Jenis Kemasan]]</f>
        <v>PCS</v>
      </c>
      <c r="K17" s="4" t="str">
        <f>TRIM(CONCATENATE(Table43[[#This Row],[Nama            KLP]]," ",Table43[[#This Row],[Nama            Sub KLP]]))</f>
        <v>DETTOL BODY SOAP</v>
      </c>
      <c r="L17" s="4" t="str">
        <f>CONCATENATE(Table43[[#This Row],[kode  2 Digit                (hrf+No)]],Table43[[#This Row],[kode  2 Digit                (Nomor)]],Table43[[#This Row],[kode  1 Digit                (Nomor)]])</f>
        <v>R1021</v>
      </c>
      <c r="M17" s="4" t="str">
        <f>IF(AH17="",CONCATENATE(R17,T17,V17,X17,Z17,AB17,AD17,AF17,Table43[[#This Row],[Tanda Kode Revisi]]),CONCATENATE(R17,T17,V17,X17,Z17,AB17,AD17,AH17))</f>
        <v>R1021001010010</v>
      </c>
      <c r="N17" s="11">
        <f t="shared" si="0"/>
        <v>14</v>
      </c>
      <c r="O17" s="13" t="str">
        <f>IF(AG17&lt;&gt;"",TRIM(UPPER(CONCATENATE(Q17," ",S17," ",U17," ",W17," ",Y17," ",AA17," ","X"," ",Table43[[#This Row],[ISI/CTN]]," ",AG17," ",AC17," ",AE17," ",AI17))),TRIM(UPPER(CONCATENATE(Q17," ",S17," ",U17," ",W17," ",Y17," ",AA17," ","X"," ",Table43[[#This Row],[ISI/CTN]]," ",AC17," ",AE17," ",AI17))))</f>
        <v>RB DETTOL BODY SOAP COOL 100GR X 144 PCS</v>
      </c>
      <c r="P17" s="11">
        <f t="shared" si="1"/>
        <v>40</v>
      </c>
      <c r="Q17" s="4" t="s">
        <v>1487</v>
      </c>
      <c r="R17" s="7" t="s">
        <v>94</v>
      </c>
      <c r="S17" s="4" t="s">
        <v>1496</v>
      </c>
      <c r="T17" s="45" t="s">
        <v>1723</v>
      </c>
      <c r="U17" s="46" t="s">
        <v>1505</v>
      </c>
      <c r="V17" s="7">
        <v>1</v>
      </c>
      <c r="W17" s="46"/>
      <c r="X17" s="45" t="s">
        <v>1731</v>
      </c>
      <c r="Y17" s="4" t="s">
        <v>1492</v>
      </c>
      <c r="Z17" s="47" t="s">
        <v>1722</v>
      </c>
      <c r="AA17" s="4" t="s">
        <v>1512</v>
      </c>
      <c r="AB17" s="47" t="s">
        <v>1739</v>
      </c>
      <c r="AC17" s="4" t="s">
        <v>186</v>
      </c>
      <c r="AD17" s="7">
        <v>1</v>
      </c>
      <c r="AF17" s="7">
        <v>0</v>
      </c>
      <c r="AJ17" s="7">
        <f>IFERROR(VLOOKUP(Table43[[#This Row],[Kode BARANG Win2]],'[2]Template Impor Barang'!#REF!,2,0),0)</f>
        <v>0</v>
      </c>
      <c r="AK17" s="7">
        <f>Table43[[#This Row],[ISI/CTN]]</f>
        <v>144</v>
      </c>
      <c r="AL17" s="83" t="str">
        <f>Table43[[#This Row],[Kode Pcpl]]</f>
        <v>ID8195121M</v>
      </c>
      <c r="AN17" s="36">
        <f>Table43[[#This Row],[Harga Jual Pcs GT
(-PPN)]]-(Table43[[#This Row],[Harga Jual Pcs GT
(-PPN)]]*8.5%)</f>
        <v>5864.5654166666664</v>
      </c>
      <c r="AO17" s="36">
        <f>Table43[[#This Row],[Harga Beli Pcs
(-PPN)]]*Table43[[#This Row],[ISI/CTN]]</f>
        <v>844497.41999999993</v>
      </c>
      <c r="AP17" s="36">
        <f>Table43[[#This Row],[Harga Beli Pcs
(-PPN)]]*1.11</f>
        <v>6509.6676125000004</v>
      </c>
      <c r="AQ17" s="36">
        <f>Table43[[#This Row],[Harga Beli Krt
(- PPN)]]*1.11</f>
        <v>937392.13619999995</v>
      </c>
      <c r="AR17" s="36">
        <v>6409.3611111111113</v>
      </c>
      <c r="AS17" s="36">
        <f>Table43[[#This Row],[Harga Jual Pcs GT
(-PPN)]]*Table43[[#This Row],[ISI/CTN]]</f>
        <v>922948</v>
      </c>
      <c r="AT17" s="36">
        <f>Table43[[#This Row],[Harga Jual Pcs GT
(-PPN)]]*1.11</f>
        <v>7114.3908333333338</v>
      </c>
      <c r="AU17" s="36">
        <f>Table43[[#This Row],[Harga Jual Krt GT
(- PPN)]]*1.11</f>
        <v>1024472.2800000001</v>
      </c>
      <c r="AV17" s="36">
        <v>6409.3611111111113</v>
      </c>
      <c r="AW17" s="36">
        <f>Table43[[#This Row],[Harga Jual Pcs MT
(-PPN)]]*Table43[[#This Row],[ISI/CTN]]</f>
        <v>922948</v>
      </c>
      <c r="AX17" s="36">
        <f>Table43[[#This Row],[Harga Jual Pcs MT
(-PPN)]]*1.11</f>
        <v>7114.3908333333338</v>
      </c>
      <c r="AY17" s="36">
        <f>Table43[[#This Row],[Harga Jual Pcs MT
(+PPN)]]*Table43[[#This Row],[ISI/CTN]]</f>
        <v>1024472.28</v>
      </c>
      <c r="AZ17" s="44">
        <f>(Table43[[#This Row],[Harga Jual Pcs GT
(-PPN)]]-Table43[[#This Row],[Harga Beli Pcs
(-PPN)]])/Table43[[#This Row],[Harga Jual Pcs GT
(-PPN)]]</f>
        <v>8.5000000000000075E-2</v>
      </c>
      <c r="BA17" s="51">
        <f>Table43[[#This Row],[Harga Jual Pcs MT
(-PPN)]]-Table43[[#This Row],[Harga Beli Pcs
(-PPN)]]</f>
        <v>544.79569444444496</v>
      </c>
      <c r="BB17" s="57">
        <f>Table43[[#This Row],[Column1]]/Table43[[#This Row],[Harga Jual Pcs MT
(-PPN)]]</f>
        <v>8.5000000000000075E-2</v>
      </c>
      <c r="BC17" s="50"/>
      <c r="BD17" s="7" t="str">
        <f>IFERROR(VLOOKUP(Table43[[#This Row],[Kode BARANG Win2]],'[3]Daftar Barang dan Jasa'!$B$2:$D$3515,3,0),0)</f>
        <v>RB DETTOL BODY SOAP COOL 100GR X 144 PCS</v>
      </c>
      <c r="BE17" s="7" t="str">
        <f ca="1">IF(TODAY()-Table43[[#This Row],[Efektif
Pembuatan]]&gt;60,"Lama","Baru")</f>
        <v>Lama</v>
      </c>
      <c r="BF17" s="7" t="e">
        <f ca="1">IF(TODAY()-Table43[[#This Row],[Efektif Naik Harga]]&lt;30,"Naik","Sama")</f>
        <v>#VALUE!</v>
      </c>
      <c r="BG17" s="7" t="s">
        <v>400</v>
      </c>
      <c r="BH17" s="7" t="str">
        <f>IF(Table43[[#This Row],[Kode BARANG Win2]]&lt;&gt;"","IDR","")</f>
        <v>IDR</v>
      </c>
      <c r="BI17" s="7" t="str">
        <f>CONCATENATE(Table43[[#This Row],[kode  1 Digit
(Nomor)]],Table43[[#This Row],[kode  4 Digit                (Nomor)]])</f>
        <v>ID8195121M0100</v>
      </c>
      <c r="BJ17" s="7" t="str">
        <f>Table43[[#This Row],[Nama            Gramasi atau Jumlah Pack per CTN]]</f>
        <v>100GR</v>
      </c>
      <c r="BK17" s="7"/>
      <c r="BL17" s="7"/>
      <c r="BM17" s="4" t="str">
        <f>IF(Table43[[#This Row],[SATUAN Fix Win]]&lt;&gt;"","KRT")</f>
        <v>KRT</v>
      </c>
      <c r="BN17" s="4" t="str">
        <f>IF(Table43[[#This Row],[SATUAN Fix Win]]&lt;&gt;"","GD01")</f>
        <v>GD01</v>
      </c>
      <c r="BO17" s="4">
        <f>IF(Table43[[#This Row],[SATUAN Fix Win]]&lt;&gt;"",11611)</f>
        <v>11611</v>
      </c>
      <c r="BP17" s="4">
        <f>IF(Table43[[#This Row],[SATUAN Fix Win]]&lt;&gt;"",11612)</f>
        <v>11612</v>
      </c>
      <c r="BR17" s="4">
        <f>IF(Table43[[#This Row],[SATUAN Fix Win]]&lt;&gt;"",1)</f>
        <v>1</v>
      </c>
    </row>
    <row r="18" spans="1:70">
      <c r="A18" s="4" t="str">
        <f>CONCATENATE(Table43[[#This Row],[Kode BARANG Win2]],Table43[[#This Row],[No. Urut
Item Sama]])</f>
        <v>R10210010100106</v>
      </c>
      <c r="B18" s="7">
        <v>6</v>
      </c>
      <c r="C18" s="4" t="s">
        <v>1654</v>
      </c>
      <c r="D18" s="49">
        <v>3031726</v>
      </c>
      <c r="E18" s="49">
        <f>IFERROR(VLOOKUP(Table43[[#This Row],[NO]],[1]Sheet1!$G$3:$K$1267,5,0),0)</f>
        <v>0</v>
      </c>
      <c r="F18" s="26" t="s">
        <v>1001</v>
      </c>
      <c r="G18" s="26">
        <v>144</v>
      </c>
      <c r="H18" s="26" t="s">
        <v>2073</v>
      </c>
      <c r="I18" s="49">
        <v>8993560024178</v>
      </c>
      <c r="J18" s="26" t="str">
        <f>Table43[[#This Row],[Nama Jenis Kemasan]]</f>
        <v>PCS</v>
      </c>
      <c r="K18" s="4" t="str">
        <f>TRIM(CONCATENATE(Table43[[#This Row],[Nama            KLP]]," ",Table43[[#This Row],[Nama            Sub KLP]]))</f>
        <v>DETTOL BODY SOAP</v>
      </c>
      <c r="L18" s="4" t="str">
        <f>CONCATENATE(Table43[[#This Row],[kode  2 Digit                (hrf+No)]],Table43[[#This Row],[kode  2 Digit                (Nomor)]],Table43[[#This Row],[kode  1 Digit                (Nomor)]])</f>
        <v>R1021</v>
      </c>
      <c r="M18" s="4" t="str">
        <f>IF(AH18="",CONCATENATE(R18,T18,V18,X18,Z18,AB18,AD18,AF18,Table43[[#This Row],[Tanda Kode Revisi]]),CONCATENATE(R18,T18,V18,X18,Z18,AB18,AD18,AH18))</f>
        <v>R1021001010010</v>
      </c>
      <c r="N18" s="11">
        <f t="shared" si="0"/>
        <v>14</v>
      </c>
      <c r="O18" s="13" t="str">
        <f>IF(AG18&lt;&gt;"",TRIM(UPPER(CONCATENATE(Q18," ",S18," ",U18," ",W18," ",Y18," ",AA18," ","X"," ",Table43[[#This Row],[ISI/CTN]]," ",AG18," ",AC18," ",AE18," ",AI18))),TRIM(UPPER(CONCATENATE(Q18," ",S18," ",U18," ",W18," ",Y18," ",AA18," ","X"," ",Table43[[#This Row],[ISI/CTN]]," ",AC18," ",AE18," ",AI18))))</f>
        <v>RB DETTOL BODY SOAP COOL 100GR X 144 PCS</v>
      </c>
      <c r="P18" s="11">
        <f t="shared" si="1"/>
        <v>40</v>
      </c>
      <c r="Q18" s="4" t="s">
        <v>1487</v>
      </c>
      <c r="R18" s="7" t="s">
        <v>94</v>
      </c>
      <c r="S18" s="4" t="s">
        <v>1496</v>
      </c>
      <c r="T18" s="45" t="s">
        <v>1723</v>
      </c>
      <c r="U18" s="46" t="s">
        <v>1505</v>
      </c>
      <c r="V18" s="7">
        <v>1</v>
      </c>
      <c r="W18" s="46"/>
      <c r="X18" s="45" t="s">
        <v>1731</v>
      </c>
      <c r="Y18" s="4" t="s">
        <v>1492</v>
      </c>
      <c r="Z18" s="47" t="s">
        <v>1722</v>
      </c>
      <c r="AA18" s="4" t="s">
        <v>1512</v>
      </c>
      <c r="AB18" s="47" t="s">
        <v>1739</v>
      </c>
      <c r="AC18" s="4" t="s">
        <v>186</v>
      </c>
      <c r="AD18" s="7">
        <v>1</v>
      </c>
      <c r="AF18" s="7">
        <v>0</v>
      </c>
      <c r="AJ18" s="7">
        <f>IFERROR(VLOOKUP(Table43[[#This Row],[Kode BARANG Win2]],'[2]Template Impor Barang'!#REF!,2,0),0)</f>
        <v>0</v>
      </c>
      <c r="AK18" s="7">
        <f>Table43[[#This Row],[ISI/CTN]]</f>
        <v>144</v>
      </c>
      <c r="AL18" s="83">
        <f>Table43[[#This Row],[Kode Pcpl]]</f>
        <v>3031726</v>
      </c>
      <c r="AN18" s="36">
        <f>Table43[[#This Row],[Harga Jual Pcs GT
(-PPN)]]-(Table43[[#This Row],[Harga Jual Pcs GT
(-PPN)]]*8.5%)</f>
        <v>5864.5654166666664</v>
      </c>
      <c r="AO18" s="36">
        <f>Table43[[#This Row],[Harga Beli Pcs
(-PPN)]]*Table43[[#This Row],[ISI/CTN]]</f>
        <v>844497.41999999993</v>
      </c>
      <c r="AP18" s="36">
        <f>Table43[[#This Row],[Harga Beli Pcs
(-PPN)]]*1.11</f>
        <v>6509.6676125000004</v>
      </c>
      <c r="AQ18" s="36">
        <f>Table43[[#This Row],[Harga Beli Krt
(- PPN)]]*1.11</f>
        <v>937392.13619999995</v>
      </c>
      <c r="AR18" s="36">
        <v>6409.3611111111113</v>
      </c>
      <c r="AS18" s="36">
        <f>Table43[[#This Row],[Harga Jual Pcs GT
(-PPN)]]*Table43[[#This Row],[ISI/CTN]]</f>
        <v>922948</v>
      </c>
      <c r="AT18" s="36">
        <f>Table43[[#This Row],[Harga Jual Pcs GT
(-PPN)]]*1.11</f>
        <v>7114.3908333333338</v>
      </c>
      <c r="AU18" s="36">
        <f>Table43[[#This Row],[Harga Jual Krt GT
(- PPN)]]*1.11</f>
        <v>1024472.2800000001</v>
      </c>
      <c r="AV18" s="36">
        <v>6409.3611111111113</v>
      </c>
      <c r="AW18" s="36">
        <f>Table43[[#This Row],[Harga Jual Pcs MT
(-PPN)]]*Table43[[#This Row],[ISI/CTN]]</f>
        <v>922948</v>
      </c>
      <c r="AX18" s="36">
        <f>Table43[[#This Row],[Harga Jual Pcs MT
(-PPN)]]*1.11</f>
        <v>7114.3908333333338</v>
      </c>
      <c r="AY18" s="36">
        <f>Table43[[#This Row],[Harga Jual Pcs MT
(+PPN)]]*Table43[[#This Row],[ISI/CTN]]</f>
        <v>1024472.28</v>
      </c>
      <c r="AZ18" s="44">
        <f>(Table43[[#This Row],[Harga Jual Pcs GT
(-PPN)]]-Table43[[#This Row],[Harga Beli Pcs
(-PPN)]])/Table43[[#This Row],[Harga Jual Pcs GT
(-PPN)]]</f>
        <v>8.5000000000000075E-2</v>
      </c>
      <c r="BA18" s="51">
        <f>Table43[[#This Row],[Harga Jual Pcs MT
(-PPN)]]-Table43[[#This Row],[Harga Beli Pcs
(-PPN)]]</f>
        <v>544.79569444444496</v>
      </c>
      <c r="BB18" s="57">
        <f>Table43[[#This Row],[Column1]]/Table43[[#This Row],[Harga Jual Pcs MT
(-PPN)]]</f>
        <v>8.5000000000000075E-2</v>
      </c>
      <c r="BC18" s="50"/>
      <c r="BD18" s="7" t="str">
        <f>IFERROR(VLOOKUP(Table43[[#This Row],[Kode BARANG Win2]],'[3]Daftar Barang dan Jasa'!$B$2:$D$3515,3,0),0)</f>
        <v>RB DETTOL BODY SOAP COOL 100GR X 144 PCS</v>
      </c>
      <c r="BE18" s="7" t="str">
        <f ca="1">IF(TODAY()-Table43[[#This Row],[Efektif
Pembuatan]]&gt;60,"Lama","Baru")</f>
        <v>Lama</v>
      </c>
      <c r="BF18" s="7" t="e">
        <f ca="1">IF(TODAY()-Table43[[#This Row],[Efektif Naik Harga]]&lt;30,"Naik","Sama")</f>
        <v>#VALUE!</v>
      </c>
      <c r="BG18" s="7" t="s">
        <v>400</v>
      </c>
      <c r="BH18" s="7" t="str">
        <f>IF(Table43[[#This Row],[Kode BARANG Win2]]&lt;&gt;"","IDR","")</f>
        <v>IDR</v>
      </c>
      <c r="BI18" s="7" t="str">
        <f>CONCATENATE(Table43[[#This Row],[kode  1 Digit
(Nomor)]],Table43[[#This Row],[kode  4 Digit                (Nomor)]])</f>
        <v>30317260100</v>
      </c>
      <c r="BJ18" s="7" t="str">
        <f>Table43[[#This Row],[Nama            Gramasi atau Jumlah Pack per CTN]]</f>
        <v>100GR</v>
      </c>
      <c r="BK18" s="7"/>
      <c r="BL18" s="7"/>
      <c r="BM18" s="4" t="str">
        <f>IF(Table43[[#This Row],[SATUAN Fix Win]]&lt;&gt;"","KRT")</f>
        <v>KRT</v>
      </c>
      <c r="BN18" s="4" t="str">
        <f>IF(Table43[[#This Row],[SATUAN Fix Win]]&lt;&gt;"","GD01")</f>
        <v>GD01</v>
      </c>
      <c r="BO18" s="4">
        <f>IF(Table43[[#This Row],[SATUAN Fix Win]]&lt;&gt;"",11611)</f>
        <v>11611</v>
      </c>
      <c r="BP18" s="4">
        <f>IF(Table43[[#This Row],[SATUAN Fix Win]]&lt;&gt;"",11612)</f>
        <v>11612</v>
      </c>
      <c r="BR18" s="4">
        <f>IF(Table43[[#This Row],[SATUAN Fix Win]]&lt;&gt;"",1)</f>
        <v>1</v>
      </c>
    </row>
    <row r="19" spans="1:70">
      <c r="A19" s="4" t="str">
        <f>CONCATENATE(Table43[[#This Row],[Kode BARANG Win2]],Table43[[#This Row],[No. Urut
Item Sama]])</f>
        <v>R10210010100107</v>
      </c>
      <c r="B19" s="7">
        <v>7</v>
      </c>
      <c r="C19" s="4" t="s">
        <v>1654</v>
      </c>
      <c r="D19" s="49" t="s">
        <v>517</v>
      </c>
      <c r="E19" s="49">
        <f>IFERROR(VLOOKUP(Table43[[#This Row],[NO]],[1]Sheet1!$G$3:$K$1267,5,0),0)</f>
        <v>0</v>
      </c>
      <c r="F19" s="26" t="s">
        <v>1000</v>
      </c>
      <c r="G19" s="26">
        <v>144</v>
      </c>
      <c r="H19" s="26" t="s">
        <v>2073</v>
      </c>
      <c r="I19" s="49">
        <v>8993560024178</v>
      </c>
      <c r="J19" s="26" t="str">
        <f>Table43[[#This Row],[Nama Jenis Kemasan]]</f>
        <v>PCS</v>
      </c>
      <c r="K19" s="4" t="str">
        <f>TRIM(CONCATENATE(Table43[[#This Row],[Nama            KLP]]," ",Table43[[#This Row],[Nama            Sub KLP]]))</f>
        <v>DETTOL BODY SOAP</v>
      </c>
      <c r="L19" s="4" t="str">
        <f>CONCATENATE(Table43[[#This Row],[kode  2 Digit                (hrf+No)]],Table43[[#This Row],[kode  2 Digit                (Nomor)]],Table43[[#This Row],[kode  1 Digit                (Nomor)]])</f>
        <v>R1021</v>
      </c>
      <c r="M19" s="4" t="str">
        <f>IF(AH19="",CONCATENATE(R19,T19,V19,X19,Z19,AB19,AD19,AF19,Table43[[#This Row],[Tanda Kode Revisi]]),CONCATENATE(R19,T19,V19,X19,Z19,AB19,AD19,AH19))</f>
        <v>R1021001010010</v>
      </c>
      <c r="N19" s="11">
        <f t="shared" si="0"/>
        <v>14</v>
      </c>
      <c r="O19" s="13" t="str">
        <f>IF(AG19&lt;&gt;"",TRIM(UPPER(CONCATENATE(Q19," ",S19," ",U19," ",W19," ",Y19," ",AA19," ","X"," ",Table43[[#This Row],[ISI/CTN]]," ",AG19," ",AC19," ",AE19," ",AI19))),TRIM(UPPER(CONCATENATE(Q19," ",S19," ",U19," ",W19," ",Y19," ",AA19," ","X"," ",Table43[[#This Row],[ISI/CTN]]," ",AC19," ",AE19," ",AI19))))</f>
        <v>RB DETTOL BODY SOAP COOL 100GR X 144 PCS</v>
      </c>
      <c r="P19" s="11">
        <f t="shared" si="1"/>
        <v>40</v>
      </c>
      <c r="Q19" s="4" t="s">
        <v>1487</v>
      </c>
      <c r="R19" s="7" t="s">
        <v>94</v>
      </c>
      <c r="S19" s="4" t="s">
        <v>1496</v>
      </c>
      <c r="T19" s="45" t="s">
        <v>1723</v>
      </c>
      <c r="U19" s="46" t="s">
        <v>1505</v>
      </c>
      <c r="V19" s="7">
        <v>1</v>
      </c>
      <c r="W19" s="46"/>
      <c r="X19" s="45" t="s">
        <v>1731</v>
      </c>
      <c r="Y19" s="4" t="s">
        <v>1492</v>
      </c>
      <c r="Z19" s="47" t="s">
        <v>1722</v>
      </c>
      <c r="AA19" s="4" t="s">
        <v>1512</v>
      </c>
      <c r="AB19" s="47" t="s">
        <v>1739</v>
      </c>
      <c r="AC19" s="4" t="s">
        <v>186</v>
      </c>
      <c r="AD19" s="7">
        <v>1</v>
      </c>
      <c r="AF19" s="7">
        <v>0</v>
      </c>
      <c r="AJ19" s="7">
        <f>IFERROR(VLOOKUP(Table43[[#This Row],[Kode BARANG Win2]],'[2]Template Impor Barang'!#REF!,2,0),0)</f>
        <v>0</v>
      </c>
      <c r="AK19" s="7">
        <f>Table43[[#This Row],[ISI/CTN]]</f>
        <v>144</v>
      </c>
      <c r="AL19" s="83" t="str">
        <f>Table43[[#This Row],[Kode Pcpl]]</f>
        <v>ID8099810M</v>
      </c>
      <c r="AN19" s="36">
        <f>Table43[[#This Row],[Harga Jual Pcs GT
(-PPN)]]-(Table43[[#This Row],[Harga Jual Pcs GT
(-PPN)]]*8.5%)</f>
        <v>5864.5654166666664</v>
      </c>
      <c r="AO19" s="36">
        <f>Table43[[#This Row],[Harga Beli Pcs
(-PPN)]]*Table43[[#This Row],[ISI/CTN]]</f>
        <v>844497.41999999993</v>
      </c>
      <c r="AP19" s="36">
        <f>Table43[[#This Row],[Harga Beli Pcs
(-PPN)]]*1.11</f>
        <v>6509.6676125000004</v>
      </c>
      <c r="AQ19" s="36">
        <f>Table43[[#This Row],[Harga Beli Krt
(- PPN)]]*1.11</f>
        <v>937392.13619999995</v>
      </c>
      <c r="AR19" s="36">
        <v>6409.3611111111113</v>
      </c>
      <c r="AS19" s="36">
        <f>Table43[[#This Row],[Harga Jual Pcs GT
(-PPN)]]*Table43[[#This Row],[ISI/CTN]]</f>
        <v>922948</v>
      </c>
      <c r="AT19" s="36">
        <f>Table43[[#This Row],[Harga Jual Pcs GT
(-PPN)]]*1.11</f>
        <v>7114.3908333333338</v>
      </c>
      <c r="AU19" s="36">
        <f>Table43[[#This Row],[Harga Jual Krt GT
(- PPN)]]*1.11</f>
        <v>1024472.2800000001</v>
      </c>
      <c r="AV19" s="36">
        <v>6409.3611111111113</v>
      </c>
      <c r="AW19" s="36">
        <f>Table43[[#This Row],[Harga Jual Pcs MT
(-PPN)]]*Table43[[#This Row],[ISI/CTN]]</f>
        <v>922948</v>
      </c>
      <c r="AX19" s="36">
        <f>Table43[[#This Row],[Harga Jual Pcs MT
(-PPN)]]*1.11</f>
        <v>7114.3908333333338</v>
      </c>
      <c r="AY19" s="36">
        <f>Table43[[#This Row],[Harga Jual Pcs MT
(+PPN)]]*Table43[[#This Row],[ISI/CTN]]</f>
        <v>1024472.28</v>
      </c>
      <c r="AZ19" s="44">
        <f>(Table43[[#This Row],[Harga Jual Pcs GT
(-PPN)]]-Table43[[#This Row],[Harga Beli Pcs
(-PPN)]])/Table43[[#This Row],[Harga Jual Pcs GT
(-PPN)]]</f>
        <v>8.5000000000000075E-2</v>
      </c>
      <c r="BA19" s="51">
        <f>Table43[[#This Row],[Harga Jual Pcs MT
(-PPN)]]-Table43[[#This Row],[Harga Beli Pcs
(-PPN)]]</f>
        <v>544.79569444444496</v>
      </c>
      <c r="BB19" s="57">
        <f>Table43[[#This Row],[Column1]]/Table43[[#This Row],[Harga Jual Pcs MT
(-PPN)]]</f>
        <v>8.5000000000000075E-2</v>
      </c>
      <c r="BC19" s="50"/>
      <c r="BD19" s="7" t="str">
        <f>IFERROR(VLOOKUP(Table43[[#This Row],[Kode BARANG Win2]],'[3]Daftar Barang dan Jasa'!$B$2:$D$3515,3,0),0)</f>
        <v>RB DETTOL BODY SOAP COOL 100GR X 144 PCS</v>
      </c>
      <c r="BE19" s="7" t="str">
        <f ca="1">IF(TODAY()-Table43[[#This Row],[Efektif
Pembuatan]]&gt;60,"Lama","Baru")</f>
        <v>Lama</v>
      </c>
      <c r="BF19" s="7" t="e">
        <f ca="1">IF(TODAY()-Table43[[#This Row],[Efektif Naik Harga]]&lt;30,"Naik","Sama")</f>
        <v>#VALUE!</v>
      </c>
      <c r="BG19" s="7" t="s">
        <v>400</v>
      </c>
      <c r="BH19" s="7" t="str">
        <f>IF(Table43[[#This Row],[Kode BARANG Win2]]&lt;&gt;"","IDR","")</f>
        <v>IDR</v>
      </c>
      <c r="BI19" s="7" t="str">
        <f>CONCATENATE(Table43[[#This Row],[kode  1 Digit
(Nomor)]],Table43[[#This Row],[kode  4 Digit                (Nomor)]])</f>
        <v>ID8099810M0100</v>
      </c>
      <c r="BJ19" s="7" t="str">
        <f>Table43[[#This Row],[Nama            Gramasi atau Jumlah Pack per CTN]]</f>
        <v>100GR</v>
      </c>
      <c r="BK19" s="7"/>
      <c r="BL19" s="7"/>
      <c r="BM19" s="4" t="str">
        <f>IF(Table43[[#This Row],[SATUAN Fix Win]]&lt;&gt;"","KRT")</f>
        <v>KRT</v>
      </c>
      <c r="BN19" s="4" t="str">
        <f>IF(Table43[[#This Row],[SATUAN Fix Win]]&lt;&gt;"","GD01")</f>
        <v>GD01</v>
      </c>
      <c r="BO19" s="4">
        <f>IF(Table43[[#This Row],[SATUAN Fix Win]]&lt;&gt;"",11611)</f>
        <v>11611</v>
      </c>
      <c r="BP19" s="4">
        <f>IF(Table43[[#This Row],[SATUAN Fix Win]]&lt;&gt;"",11612)</f>
        <v>11612</v>
      </c>
      <c r="BR19" s="4">
        <f>IF(Table43[[#This Row],[SATUAN Fix Win]]&lt;&gt;"",1)</f>
        <v>1</v>
      </c>
    </row>
    <row r="20" spans="1:70">
      <c r="A20" s="4" t="str">
        <f>CONCATENATE(Table43[[#This Row],[Kode BARANG Win2]],Table43[[#This Row],[No. Urut
Item Sama]])</f>
        <v>R10210010100108</v>
      </c>
      <c r="B20" s="7">
        <v>8</v>
      </c>
      <c r="C20" s="4" t="s">
        <v>1654</v>
      </c>
      <c r="D20" s="49" t="s">
        <v>515</v>
      </c>
      <c r="E20" s="49">
        <f>IFERROR(VLOOKUP(Table43[[#This Row],[NO]],[1]Sheet1!$G$3:$K$1267,5,0),0)</f>
        <v>0</v>
      </c>
      <c r="F20" s="26" t="s">
        <v>998</v>
      </c>
      <c r="G20" s="26">
        <v>144</v>
      </c>
      <c r="H20" s="26" t="s">
        <v>2073</v>
      </c>
      <c r="I20" s="49">
        <v>8993560024178</v>
      </c>
      <c r="J20" s="26" t="str">
        <f>Table43[[#This Row],[Nama Jenis Kemasan]]</f>
        <v>PCS</v>
      </c>
      <c r="K20" s="4" t="str">
        <f>TRIM(CONCATENATE(Table43[[#This Row],[Nama            KLP]]," ",Table43[[#This Row],[Nama            Sub KLP]]))</f>
        <v>DETTOL BODY SOAP</v>
      </c>
      <c r="L20" s="4" t="str">
        <f>CONCATENATE(Table43[[#This Row],[kode  2 Digit                (hrf+No)]],Table43[[#This Row],[kode  2 Digit                (Nomor)]],Table43[[#This Row],[kode  1 Digit                (Nomor)]])</f>
        <v>R1021</v>
      </c>
      <c r="M20" s="4" t="str">
        <f>IF(AH20="",CONCATENATE(R20,T20,V20,X20,Z20,AB20,AD20,AF20,Table43[[#This Row],[Tanda Kode Revisi]]),CONCATENATE(R20,T20,V20,X20,Z20,AB20,AD20,AH20))</f>
        <v>R1021001010010</v>
      </c>
      <c r="N20" s="11">
        <f t="shared" si="0"/>
        <v>14</v>
      </c>
      <c r="O20" s="13" t="str">
        <f>IF(AG20&lt;&gt;"",TRIM(UPPER(CONCATENATE(Q20," ",S20," ",U20," ",W20," ",Y20," ",AA20," ","X"," ",Table43[[#This Row],[ISI/CTN]]," ",AG20," ",AC20," ",AE20," ",AI20))),TRIM(UPPER(CONCATENATE(Q20," ",S20," ",U20," ",W20," ",Y20," ",AA20," ","X"," ",Table43[[#This Row],[ISI/CTN]]," ",AC20," ",AE20," ",AI20))))</f>
        <v>RB DETTOL BODY SOAP COOL 100GR X 144 PCS</v>
      </c>
      <c r="P20" s="11">
        <f t="shared" si="1"/>
        <v>40</v>
      </c>
      <c r="Q20" s="4" t="s">
        <v>1487</v>
      </c>
      <c r="R20" s="7" t="s">
        <v>94</v>
      </c>
      <c r="S20" s="4" t="s">
        <v>1496</v>
      </c>
      <c r="T20" s="45" t="s">
        <v>1723</v>
      </c>
      <c r="U20" s="46" t="s">
        <v>1505</v>
      </c>
      <c r="V20" s="7">
        <v>1</v>
      </c>
      <c r="W20" s="46"/>
      <c r="X20" s="45" t="s">
        <v>1731</v>
      </c>
      <c r="Y20" s="4" t="s">
        <v>1492</v>
      </c>
      <c r="Z20" s="47" t="s">
        <v>1722</v>
      </c>
      <c r="AA20" s="4" t="s">
        <v>1512</v>
      </c>
      <c r="AB20" s="47" t="s">
        <v>1739</v>
      </c>
      <c r="AC20" s="4" t="s">
        <v>186</v>
      </c>
      <c r="AD20" s="7">
        <v>1</v>
      </c>
      <c r="AF20" s="7">
        <v>0</v>
      </c>
      <c r="AJ20" s="7">
        <f>IFERROR(VLOOKUP(Table43[[#This Row],[Kode BARANG Win2]],'[2]Template Impor Barang'!#REF!,2,0),0)</f>
        <v>0</v>
      </c>
      <c r="AK20" s="7">
        <f>Table43[[#This Row],[ISI/CTN]]</f>
        <v>144</v>
      </c>
      <c r="AL20" s="83" t="str">
        <f>Table43[[#This Row],[Kode Pcpl]]</f>
        <v>ID0344249M</v>
      </c>
      <c r="AN20" s="36">
        <f>Table43[[#This Row],[Harga Jual Pcs GT
(-PPN)]]-(Table43[[#This Row],[Harga Jual Pcs GT
(-PPN)]]*8.5%)</f>
        <v>5864.5654166666664</v>
      </c>
      <c r="AO20" s="36">
        <f>Table43[[#This Row],[Harga Beli Pcs
(-PPN)]]*Table43[[#This Row],[ISI/CTN]]</f>
        <v>844497.41999999993</v>
      </c>
      <c r="AP20" s="36">
        <f>Table43[[#This Row],[Harga Beli Pcs
(-PPN)]]*1.11</f>
        <v>6509.6676125000004</v>
      </c>
      <c r="AQ20" s="36">
        <f>Table43[[#This Row],[Harga Beli Krt
(- PPN)]]*1.11</f>
        <v>937392.13619999995</v>
      </c>
      <c r="AR20" s="36">
        <v>6409.3611111111113</v>
      </c>
      <c r="AS20" s="36">
        <f>Table43[[#This Row],[Harga Jual Pcs GT
(-PPN)]]*Table43[[#This Row],[ISI/CTN]]</f>
        <v>922948</v>
      </c>
      <c r="AT20" s="36">
        <f>Table43[[#This Row],[Harga Jual Pcs GT
(-PPN)]]*1.11</f>
        <v>7114.3908333333338</v>
      </c>
      <c r="AU20" s="36">
        <f>Table43[[#This Row],[Harga Jual Krt GT
(- PPN)]]*1.11</f>
        <v>1024472.2800000001</v>
      </c>
      <c r="AV20" s="36">
        <v>6409.3611111111113</v>
      </c>
      <c r="AW20" s="36">
        <f>Table43[[#This Row],[Harga Jual Pcs MT
(-PPN)]]*Table43[[#This Row],[ISI/CTN]]</f>
        <v>922948</v>
      </c>
      <c r="AX20" s="36">
        <f>Table43[[#This Row],[Harga Jual Pcs MT
(-PPN)]]*1.11</f>
        <v>7114.3908333333338</v>
      </c>
      <c r="AY20" s="36">
        <f>Table43[[#This Row],[Harga Jual Pcs MT
(+PPN)]]*Table43[[#This Row],[ISI/CTN]]</f>
        <v>1024472.28</v>
      </c>
      <c r="AZ20" s="44">
        <f>(Table43[[#This Row],[Harga Jual Pcs GT
(-PPN)]]-Table43[[#This Row],[Harga Beli Pcs
(-PPN)]])/Table43[[#This Row],[Harga Jual Pcs GT
(-PPN)]]</f>
        <v>8.5000000000000075E-2</v>
      </c>
      <c r="BA20" s="51">
        <f>Table43[[#This Row],[Harga Jual Pcs MT
(-PPN)]]-Table43[[#This Row],[Harga Beli Pcs
(-PPN)]]</f>
        <v>544.79569444444496</v>
      </c>
      <c r="BB20" s="57">
        <f>Table43[[#This Row],[Column1]]/Table43[[#This Row],[Harga Jual Pcs MT
(-PPN)]]</f>
        <v>8.5000000000000075E-2</v>
      </c>
      <c r="BC20" s="50"/>
      <c r="BD20" s="7" t="str">
        <f>IFERROR(VLOOKUP(Table43[[#This Row],[Kode BARANG Win2]],'[3]Daftar Barang dan Jasa'!$B$2:$D$3515,3,0),0)</f>
        <v>RB DETTOL BODY SOAP COOL 100GR X 144 PCS</v>
      </c>
      <c r="BE20" s="7" t="str">
        <f ca="1">IF(TODAY()-Table43[[#This Row],[Efektif
Pembuatan]]&gt;60,"Lama","Baru")</f>
        <v>Lama</v>
      </c>
      <c r="BF20" s="7" t="e">
        <f ca="1">IF(TODAY()-Table43[[#This Row],[Efektif Naik Harga]]&lt;30,"Naik","Sama")</f>
        <v>#VALUE!</v>
      </c>
      <c r="BG20" s="7" t="s">
        <v>400</v>
      </c>
      <c r="BH20" s="7" t="str">
        <f>IF(Table43[[#This Row],[Kode BARANG Win2]]&lt;&gt;"","IDR","")</f>
        <v>IDR</v>
      </c>
      <c r="BI20" s="7" t="str">
        <f>CONCATENATE(Table43[[#This Row],[kode  1 Digit
(Nomor)]],Table43[[#This Row],[kode  4 Digit                (Nomor)]])</f>
        <v>ID0344249M0100</v>
      </c>
      <c r="BJ20" s="7" t="str">
        <f>Table43[[#This Row],[Nama            Gramasi atau Jumlah Pack per CTN]]</f>
        <v>100GR</v>
      </c>
      <c r="BK20" s="7"/>
      <c r="BL20" s="7"/>
      <c r="BM20" s="4" t="str">
        <f>IF(Table43[[#This Row],[SATUAN Fix Win]]&lt;&gt;"","KRT")</f>
        <v>KRT</v>
      </c>
      <c r="BN20" s="4" t="str">
        <f>IF(Table43[[#This Row],[SATUAN Fix Win]]&lt;&gt;"","GD01")</f>
        <v>GD01</v>
      </c>
      <c r="BO20" s="4">
        <f>IF(Table43[[#This Row],[SATUAN Fix Win]]&lt;&gt;"",11611)</f>
        <v>11611</v>
      </c>
      <c r="BP20" s="4">
        <f>IF(Table43[[#This Row],[SATUAN Fix Win]]&lt;&gt;"",11612)</f>
        <v>11612</v>
      </c>
      <c r="BR20" s="4">
        <f>IF(Table43[[#This Row],[SATUAN Fix Win]]&lt;&gt;"",1)</f>
        <v>1</v>
      </c>
    </row>
    <row r="21" spans="1:70">
      <c r="A21" s="4" t="str">
        <f>CONCATENATE(Table43[[#This Row],[Kode BARANG Win2]],Table43[[#This Row],[No. Urut
Item Sama]])</f>
        <v>R10210010100109</v>
      </c>
      <c r="B21" s="7">
        <v>9</v>
      </c>
      <c r="C21" s="4" t="s">
        <v>1654</v>
      </c>
      <c r="D21" s="49" t="s">
        <v>516</v>
      </c>
      <c r="E21" s="49">
        <f>IFERROR(VLOOKUP(Table43[[#This Row],[NO]],[1]Sheet1!$G$3:$K$1267,5,0),0)</f>
        <v>0</v>
      </c>
      <c r="F21" s="26" t="s">
        <v>999</v>
      </c>
      <c r="G21" s="26">
        <v>144</v>
      </c>
      <c r="H21" s="26" t="s">
        <v>2073</v>
      </c>
      <c r="I21" s="49">
        <v>8993560024178</v>
      </c>
      <c r="J21" s="26" t="str">
        <f>Table43[[#This Row],[Nama Jenis Kemasan]]</f>
        <v>PCS</v>
      </c>
      <c r="K21" s="4" t="str">
        <f>TRIM(CONCATENATE(Table43[[#This Row],[Nama            KLP]]," ",Table43[[#This Row],[Nama            Sub KLP]]))</f>
        <v>DETTOL BODY SOAP</v>
      </c>
      <c r="L21" s="4" t="str">
        <f>CONCATENATE(Table43[[#This Row],[kode  2 Digit                (hrf+No)]],Table43[[#This Row],[kode  2 Digit                (Nomor)]],Table43[[#This Row],[kode  1 Digit                (Nomor)]])</f>
        <v>R1021</v>
      </c>
      <c r="M21" s="4" t="str">
        <f>IF(AH21="",CONCATENATE(R21,T21,V21,X21,Z21,AB21,AD21,AF21,Table43[[#This Row],[Tanda Kode Revisi]]),CONCATENATE(R21,T21,V21,X21,Z21,AB21,AD21,AH21))</f>
        <v>R1021001010010</v>
      </c>
      <c r="N21" s="11">
        <f t="shared" si="0"/>
        <v>14</v>
      </c>
      <c r="O21" s="13" t="str">
        <f>IF(AG21&lt;&gt;"",TRIM(UPPER(CONCATENATE(Q21," ",S21," ",U21," ",W21," ",Y21," ",AA21," ","X"," ",Table43[[#This Row],[ISI/CTN]]," ",AG21," ",AC21," ",AE21," ",AI21))),TRIM(UPPER(CONCATENATE(Q21," ",S21," ",U21," ",W21," ",Y21," ",AA21," ","X"," ",Table43[[#This Row],[ISI/CTN]]," ",AC21," ",AE21," ",AI21))))</f>
        <v>RB DETTOL BODY SOAP COOL 100GR X 144 PCS</v>
      </c>
      <c r="P21" s="11">
        <f t="shared" si="1"/>
        <v>40</v>
      </c>
      <c r="Q21" s="4" t="s">
        <v>1487</v>
      </c>
      <c r="R21" s="7" t="s">
        <v>94</v>
      </c>
      <c r="S21" s="4" t="s">
        <v>1496</v>
      </c>
      <c r="T21" s="45" t="s">
        <v>1723</v>
      </c>
      <c r="U21" s="46" t="s">
        <v>1505</v>
      </c>
      <c r="V21" s="7">
        <v>1</v>
      </c>
      <c r="W21" s="46"/>
      <c r="X21" s="45" t="s">
        <v>1731</v>
      </c>
      <c r="Y21" s="4" t="s">
        <v>1492</v>
      </c>
      <c r="Z21" s="47" t="s">
        <v>1722</v>
      </c>
      <c r="AA21" s="4" t="s">
        <v>1512</v>
      </c>
      <c r="AB21" s="47" t="s">
        <v>1739</v>
      </c>
      <c r="AC21" s="4" t="s">
        <v>186</v>
      </c>
      <c r="AD21" s="7">
        <v>1</v>
      </c>
      <c r="AF21" s="7">
        <v>0</v>
      </c>
      <c r="AJ21" s="7">
        <f>IFERROR(VLOOKUP(Table43[[#This Row],[Kode BARANG Win2]],'[2]Template Impor Barang'!#REF!,2,0),0)</f>
        <v>0</v>
      </c>
      <c r="AK21" s="7">
        <f>Table43[[#This Row],[ISI/CTN]]</f>
        <v>144</v>
      </c>
      <c r="AL21" s="83" t="str">
        <f>Table43[[#This Row],[Kode Pcpl]]</f>
        <v>ID8088690M</v>
      </c>
      <c r="AN21" s="36">
        <f>Table43[[#This Row],[Harga Jual Pcs GT
(-PPN)]]-(Table43[[#This Row],[Harga Jual Pcs GT
(-PPN)]]*8.5%)</f>
        <v>5864.5654166666664</v>
      </c>
      <c r="AO21" s="36">
        <f>Table43[[#This Row],[Harga Beli Pcs
(-PPN)]]*Table43[[#This Row],[ISI/CTN]]</f>
        <v>844497.41999999993</v>
      </c>
      <c r="AP21" s="36">
        <f>Table43[[#This Row],[Harga Beli Pcs
(-PPN)]]*1.11</f>
        <v>6509.6676125000004</v>
      </c>
      <c r="AQ21" s="36">
        <f>Table43[[#This Row],[Harga Beli Krt
(- PPN)]]*1.11</f>
        <v>937392.13619999995</v>
      </c>
      <c r="AR21" s="36">
        <v>6409.3611111111113</v>
      </c>
      <c r="AS21" s="36">
        <f>Table43[[#This Row],[Harga Jual Pcs GT
(-PPN)]]*Table43[[#This Row],[ISI/CTN]]</f>
        <v>922948</v>
      </c>
      <c r="AT21" s="36">
        <f>Table43[[#This Row],[Harga Jual Pcs GT
(-PPN)]]*1.11</f>
        <v>7114.3908333333338</v>
      </c>
      <c r="AU21" s="36">
        <f>Table43[[#This Row],[Harga Jual Krt GT
(- PPN)]]*1.11</f>
        <v>1024472.2800000001</v>
      </c>
      <c r="AV21" s="36">
        <v>6409.3611111111113</v>
      </c>
      <c r="AW21" s="36">
        <f>Table43[[#This Row],[Harga Jual Pcs MT
(-PPN)]]*Table43[[#This Row],[ISI/CTN]]</f>
        <v>922948</v>
      </c>
      <c r="AX21" s="36">
        <f>Table43[[#This Row],[Harga Jual Pcs MT
(-PPN)]]*1.11</f>
        <v>7114.3908333333338</v>
      </c>
      <c r="AY21" s="36">
        <f>Table43[[#This Row],[Harga Jual Pcs MT
(+PPN)]]*Table43[[#This Row],[ISI/CTN]]</f>
        <v>1024472.28</v>
      </c>
      <c r="AZ21" s="44">
        <f>(Table43[[#This Row],[Harga Jual Pcs GT
(-PPN)]]-Table43[[#This Row],[Harga Beli Pcs
(-PPN)]])/Table43[[#This Row],[Harga Jual Pcs GT
(-PPN)]]</f>
        <v>8.5000000000000075E-2</v>
      </c>
      <c r="BA21" s="51">
        <f>Table43[[#This Row],[Harga Jual Pcs MT
(-PPN)]]-Table43[[#This Row],[Harga Beli Pcs
(-PPN)]]</f>
        <v>544.79569444444496</v>
      </c>
      <c r="BB21" s="57">
        <f>Table43[[#This Row],[Column1]]/Table43[[#This Row],[Harga Jual Pcs MT
(-PPN)]]</f>
        <v>8.5000000000000075E-2</v>
      </c>
      <c r="BC21" s="50"/>
      <c r="BD21" s="7" t="str">
        <f>IFERROR(VLOOKUP(Table43[[#This Row],[Kode BARANG Win2]],'[3]Daftar Barang dan Jasa'!$B$2:$D$3515,3,0),0)</f>
        <v>RB DETTOL BODY SOAP COOL 100GR X 144 PCS</v>
      </c>
      <c r="BE21" s="7" t="str">
        <f ca="1">IF(TODAY()-Table43[[#This Row],[Efektif
Pembuatan]]&gt;60,"Lama","Baru")</f>
        <v>Lama</v>
      </c>
      <c r="BF21" s="7" t="e">
        <f ca="1">IF(TODAY()-Table43[[#This Row],[Efektif Naik Harga]]&lt;30,"Naik","Sama")</f>
        <v>#VALUE!</v>
      </c>
      <c r="BG21" s="7" t="s">
        <v>400</v>
      </c>
      <c r="BH21" s="7" t="str">
        <f>IF(Table43[[#This Row],[Kode BARANG Win2]]&lt;&gt;"","IDR","")</f>
        <v>IDR</v>
      </c>
      <c r="BI21" s="7" t="str">
        <f>CONCATENATE(Table43[[#This Row],[kode  1 Digit
(Nomor)]],Table43[[#This Row],[kode  4 Digit                (Nomor)]])</f>
        <v>ID8088690M0100</v>
      </c>
      <c r="BJ21" s="7" t="str">
        <f>Table43[[#This Row],[Nama            Gramasi atau Jumlah Pack per CTN]]</f>
        <v>100GR</v>
      </c>
      <c r="BK21" s="7"/>
      <c r="BL21" s="7"/>
      <c r="BM21" s="4" t="str">
        <f>IF(Table43[[#This Row],[SATUAN Fix Win]]&lt;&gt;"","KRT")</f>
        <v>KRT</v>
      </c>
      <c r="BN21" s="4" t="str">
        <f>IF(Table43[[#This Row],[SATUAN Fix Win]]&lt;&gt;"","GD01")</f>
        <v>GD01</v>
      </c>
      <c r="BO21" s="4">
        <f>IF(Table43[[#This Row],[SATUAN Fix Win]]&lt;&gt;"",11611)</f>
        <v>11611</v>
      </c>
      <c r="BP21" s="4">
        <f>IF(Table43[[#This Row],[SATUAN Fix Win]]&lt;&gt;"",11612)</f>
        <v>11612</v>
      </c>
      <c r="BR21" s="4">
        <f>IF(Table43[[#This Row],[SATUAN Fix Win]]&lt;&gt;"",1)</f>
        <v>1</v>
      </c>
    </row>
    <row r="22" spans="1:70">
      <c r="A22" s="4" t="str">
        <f>CONCATENATE(Table43[[#This Row],[Kode BARANG Win2]],Table43[[#This Row],[No. Urut
Item Sama]])</f>
        <v>R10210020100101</v>
      </c>
      <c r="B22" s="7">
        <v>1</v>
      </c>
      <c r="C22" s="4" t="s">
        <v>1588</v>
      </c>
      <c r="D22" s="49">
        <v>3300517</v>
      </c>
      <c r="E22" s="49">
        <f>IFERROR(VLOOKUP(Table43[[#This Row],[NO]],[1]Sheet1!$G$3:$K$1267,5,0),0)</f>
        <v>0</v>
      </c>
      <c r="F22" s="26" t="s">
        <v>992</v>
      </c>
      <c r="G22" s="26">
        <v>144</v>
      </c>
      <c r="H22" s="26" t="s">
        <v>1588</v>
      </c>
      <c r="I22" s="49">
        <v>8993560003715</v>
      </c>
      <c r="J22" s="26" t="str">
        <f>Table43[[#This Row],[Nama Jenis Kemasan]]</f>
        <v>PCS</v>
      </c>
      <c r="K22" s="4" t="str">
        <f>TRIM(CONCATENATE(Table43[[#This Row],[Nama            KLP]]," ",Table43[[#This Row],[Nama            Sub KLP]]))</f>
        <v>DETTOL BODY SOAP</v>
      </c>
      <c r="L22" s="4" t="str">
        <f>CONCATENATE(Table43[[#This Row],[kode  2 Digit                (hrf+No)]],Table43[[#This Row],[kode  2 Digit                (Nomor)]],Table43[[#This Row],[kode  1 Digit                (Nomor)]])</f>
        <v>R1021</v>
      </c>
      <c r="M22" s="4" t="str">
        <f>IF(AH22="",CONCATENATE(R22,T22,V22,X22,Z22,AB22,AD22,AF22,Table43[[#This Row],[Tanda Kode Revisi]]),CONCATENATE(R22,T22,V22,X22,Z22,AB22,AD22,AH22))</f>
        <v>R1021002010010</v>
      </c>
      <c r="N22" s="11">
        <f t="shared" si="0"/>
        <v>14</v>
      </c>
      <c r="O22" s="13" t="str">
        <f>IF(AG22&lt;&gt;"",TRIM(UPPER(CONCATENATE(Q22," ",S22," ",U22," ",W22," ",Y22," ",AA22," ","X"," ",Table43[[#This Row],[ISI/CTN]]," ",AG22," ",AC22," ",AE22," ",AI22))),TRIM(UPPER(CONCATENATE(Q22," ",S22," ",U22," ",W22," ",Y22," ",AA22," ","X"," ",Table43[[#This Row],[ISI/CTN]]," ",AC22," ",AE22," ",AI22))))</f>
        <v>RB DETTOL BODY SOAP FAMILY PROTECT 100GR X 144 PCS</v>
      </c>
      <c r="P22" s="11">
        <f t="shared" si="1"/>
        <v>50</v>
      </c>
      <c r="Q22" s="4" t="s">
        <v>1487</v>
      </c>
      <c r="R22" s="7" t="s">
        <v>94</v>
      </c>
      <c r="S22" s="4" t="s">
        <v>1496</v>
      </c>
      <c r="T22" s="45" t="s">
        <v>1723</v>
      </c>
      <c r="U22" s="46" t="s">
        <v>1505</v>
      </c>
      <c r="V22" s="7">
        <v>1</v>
      </c>
      <c r="W22" s="46"/>
      <c r="X22" s="45" t="s">
        <v>1731</v>
      </c>
      <c r="Y22" s="46" t="s">
        <v>1506</v>
      </c>
      <c r="Z22" s="47" t="s">
        <v>1723</v>
      </c>
      <c r="AA22" s="4" t="s">
        <v>1512</v>
      </c>
      <c r="AB22" s="47" t="s">
        <v>1739</v>
      </c>
      <c r="AC22" s="4" t="s">
        <v>186</v>
      </c>
      <c r="AD22" s="7">
        <v>1</v>
      </c>
      <c r="AF22" s="7">
        <v>0</v>
      </c>
      <c r="AJ22" s="7">
        <f>IFERROR(VLOOKUP(Table43[[#This Row],[Kode BARANG Win2]],'[2]Template Impor Barang'!#REF!,2,0),0)</f>
        <v>0</v>
      </c>
      <c r="AK22" s="7">
        <f>Table43[[#This Row],[ISI/CTN]]</f>
        <v>144</v>
      </c>
      <c r="AL22" s="83">
        <f>Table43[[#This Row],[Kode Pcpl]]</f>
        <v>3300517</v>
      </c>
      <c r="AN22" s="36">
        <f>Table43[[#This Row],[Harga Jual Pcs GT
(-PPN)]]-(Table43[[#This Row],[Harga Jual Pcs GT
(-PPN)]]*8.5%)</f>
        <v>5864.5654166666664</v>
      </c>
      <c r="AO22" s="36">
        <f>Table43[[#This Row],[Harga Beli Pcs
(-PPN)]]*Table43[[#This Row],[ISI/CTN]]</f>
        <v>844497.41999999993</v>
      </c>
      <c r="AP22" s="36">
        <f>Table43[[#This Row],[Harga Beli Pcs
(-PPN)]]*1.11</f>
        <v>6509.6676125000004</v>
      </c>
      <c r="AQ22" s="36">
        <f>Table43[[#This Row],[Harga Beli Krt
(- PPN)]]*1.11</f>
        <v>937392.13619999995</v>
      </c>
      <c r="AR22" s="36">
        <v>6409.3611111111113</v>
      </c>
      <c r="AS22" s="36">
        <f>Table43[[#This Row],[Harga Jual Pcs GT
(-PPN)]]*Table43[[#This Row],[ISI/CTN]]</f>
        <v>922948</v>
      </c>
      <c r="AT22" s="36">
        <f>Table43[[#This Row],[Harga Jual Pcs GT
(-PPN)]]*1.11</f>
        <v>7114.3908333333338</v>
      </c>
      <c r="AU22" s="36">
        <f>Table43[[#This Row],[Harga Jual Krt GT
(- PPN)]]*1.11</f>
        <v>1024472.2800000001</v>
      </c>
      <c r="AV22" s="36">
        <v>6409.3611111111113</v>
      </c>
      <c r="AW22" s="36">
        <f>Table43[[#This Row],[Harga Jual Pcs MT
(-PPN)]]*Table43[[#This Row],[ISI/CTN]]</f>
        <v>922948</v>
      </c>
      <c r="AX22" s="36">
        <f>Table43[[#This Row],[Harga Jual Pcs MT
(-PPN)]]*1.11</f>
        <v>7114.3908333333338</v>
      </c>
      <c r="AY22" s="36">
        <f>Table43[[#This Row],[Harga Jual Pcs MT
(+PPN)]]*Table43[[#This Row],[ISI/CTN]]</f>
        <v>1024472.28</v>
      </c>
      <c r="AZ22" s="44">
        <f>(Table43[[#This Row],[Harga Jual Pcs GT
(-PPN)]]-Table43[[#This Row],[Harga Beli Pcs
(-PPN)]])/Table43[[#This Row],[Harga Jual Pcs GT
(-PPN)]]</f>
        <v>8.5000000000000075E-2</v>
      </c>
      <c r="BA22" s="51">
        <f>Table43[[#This Row],[Harga Jual Pcs MT
(-PPN)]]-Table43[[#This Row],[Harga Beli Pcs
(-PPN)]]</f>
        <v>544.79569444444496</v>
      </c>
      <c r="BB22" s="57">
        <f>Table43[[#This Row],[Column1]]/Table43[[#This Row],[Harga Jual Pcs MT
(-PPN)]]</f>
        <v>8.5000000000000075E-2</v>
      </c>
      <c r="BC22" s="50"/>
      <c r="BD22" s="7" t="str">
        <f>IFERROR(VLOOKUP(Table43[[#This Row],[Kode BARANG Win2]],'[3]Daftar Barang dan Jasa'!$B$2:$D$3515,3,0),0)</f>
        <v>RB DETTOL BODY SOAP FAMILY PROTECT 100GR X 144 PCS</v>
      </c>
      <c r="BE22" s="7" t="str">
        <f ca="1">IF(TODAY()-Table43[[#This Row],[Efektif
Pembuatan]]&gt;60,"Lama","Baru")</f>
        <v>Lama</v>
      </c>
      <c r="BF22" s="7" t="e">
        <f ca="1">IF(TODAY()-Table43[[#This Row],[Efektif Naik Harga]]&lt;30,"Naik","Sama")</f>
        <v>#VALUE!</v>
      </c>
      <c r="BG22" s="7" t="s">
        <v>400</v>
      </c>
      <c r="BH22" s="7" t="str">
        <f>IF(Table43[[#This Row],[Kode BARANG Win2]]&lt;&gt;"","IDR","")</f>
        <v>IDR</v>
      </c>
      <c r="BI22" s="7" t="str">
        <f>CONCATENATE(Table43[[#This Row],[kode  1 Digit
(Nomor)]],Table43[[#This Row],[kode  4 Digit                (Nomor)]])</f>
        <v>33005170100</v>
      </c>
      <c r="BJ22" s="7" t="str">
        <f>Table43[[#This Row],[Nama            Gramasi atau Jumlah Pack per CTN]]</f>
        <v>100GR</v>
      </c>
      <c r="BK22" s="7"/>
      <c r="BL22" s="7"/>
      <c r="BM22" s="4" t="str">
        <f>IF(Table43[[#This Row],[SATUAN Fix Win]]&lt;&gt;"","KRT")</f>
        <v>KRT</v>
      </c>
      <c r="BN22" s="4" t="str">
        <f>IF(Table43[[#This Row],[SATUAN Fix Win]]&lt;&gt;"","GD01")</f>
        <v>GD01</v>
      </c>
      <c r="BO22" s="4">
        <f>IF(Table43[[#This Row],[SATUAN Fix Win]]&lt;&gt;"",11611)</f>
        <v>11611</v>
      </c>
      <c r="BP22" s="4">
        <f>IF(Table43[[#This Row],[SATUAN Fix Win]]&lt;&gt;"",11612)</f>
        <v>11612</v>
      </c>
      <c r="BR22" s="4">
        <f>IF(Table43[[#This Row],[SATUAN Fix Win]]&lt;&gt;"",1)</f>
        <v>1</v>
      </c>
    </row>
    <row r="23" spans="1:70">
      <c r="A23" s="4" t="str">
        <f>CONCATENATE(Table43[[#This Row],[Kode BARANG Win2]],Table43[[#This Row],[No. Urut
Item Sama]])</f>
        <v>R10210030060101</v>
      </c>
      <c r="B23" s="7">
        <v>1</v>
      </c>
      <c r="C23" s="4" t="s">
        <v>1656</v>
      </c>
      <c r="D23" s="49">
        <v>3170933</v>
      </c>
      <c r="E23" s="49">
        <f>IFERROR(VLOOKUP(Table43[[#This Row],[NO]],[1]Sheet1!$G$3:$K$1267,5,0),0)</f>
        <v>0</v>
      </c>
      <c r="F23" s="26" t="s">
        <v>990</v>
      </c>
      <c r="G23" s="26">
        <v>144</v>
      </c>
      <c r="H23" s="26" t="s">
        <v>1656</v>
      </c>
      <c r="I23" s="49">
        <v>8993560155780</v>
      </c>
      <c r="J23" s="26" t="str">
        <f>Table43[[#This Row],[Nama Jenis Kemasan]]</f>
        <v>PCS</v>
      </c>
      <c r="K23" s="4" t="str">
        <f>TRIM(CONCATENATE(Table43[[#This Row],[Nama            KLP]]," ",Table43[[#This Row],[Nama            Sub KLP]]))</f>
        <v>DETTOL BODY SOAP</v>
      </c>
      <c r="L23" s="4" t="str">
        <f>CONCATENATE(Table43[[#This Row],[kode  2 Digit                (hrf+No)]],Table43[[#This Row],[kode  2 Digit                (Nomor)]],Table43[[#This Row],[kode  1 Digit                (Nomor)]])</f>
        <v>R1021</v>
      </c>
      <c r="M23" s="4" t="str">
        <f>IF(AH23="",CONCATENATE(R23,T23,V23,X23,Z23,AB23,AD23,AF23,Table43[[#This Row],[Tanda Kode Revisi]]),CONCATENATE(R23,T23,V23,X23,Z23,AB23,AD23,AH23))</f>
        <v>R1021003006010</v>
      </c>
      <c r="N23" s="11">
        <f t="shared" si="0"/>
        <v>14</v>
      </c>
      <c r="O23" s="13" t="str">
        <f>IF(AG23&lt;&gt;"",TRIM(UPPER(CONCATENATE(Q23," ",S23," ",U23," ",W23," ",Y23," ",AA23," ","X"," ",Table43[[#This Row],[ISI/CTN]]," ",AG23," ",AC23," ",AE23," ",AI23))),TRIM(UPPER(CONCATENATE(Q23," ",S23," ",U23," ",W23," ",Y23," ",AA23," ","X"," ",Table43[[#This Row],[ISI/CTN]]," ",AC23," ",AE23," ",AI23))))</f>
        <v>RB DETTOL BODY SOAP FRESH 60GR X 144 PCS</v>
      </c>
      <c r="P23" s="11">
        <f t="shared" si="1"/>
        <v>40</v>
      </c>
      <c r="Q23" s="4" t="s">
        <v>1487</v>
      </c>
      <c r="R23" s="7" t="s">
        <v>94</v>
      </c>
      <c r="S23" s="4" t="s">
        <v>1496</v>
      </c>
      <c r="T23" s="45" t="s">
        <v>1723</v>
      </c>
      <c r="U23" s="46" t="s">
        <v>1505</v>
      </c>
      <c r="V23" s="7">
        <v>1</v>
      </c>
      <c r="W23" s="46"/>
      <c r="X23" s="45" t="s">
        <v>1731</v>
      </c>
      <c r="Y23" s="4" t="s">
        <v>1527</v>
      </c>
      <c r="Z23" s="47" t="s">
        <v>1724</v>
      </c>
      <c r="AA23" s="4" t="s">
        <v>1563</v>
      </c>
      <c r="AB23" s="47" t="s">
        <v>1761</v>
      </c>
      <c r="AC23" s="4" t="s">
        <v>186</v>
      </c>
      <c r="AD23" s="7">
        <v>1</v>
      </c>
      <c r="AF23" s="7">
        <v>0</v>
      </c>
      <c r="AJ23" s="7">
        <f>IFERROR(VLOOKUP(Table43[[#This Row],[Kode BARANG Win2]],'[2]Template Impor Barang'!#REF!,2,0),0)</f>
        <v>0</v>
      </c>
      <c r="AK23" s="7">
        <f>Table43[[#This Row],[ISI/CTN]]</f>
        <v>144</v>
      </c>
      <c r="AL23" s="83">
        <f>Table43[[#This Row],[Kode Pcpl]]</f>
        <v>3170933</v>
      </c>
      <c r="AN23" s="36">
        <f>Table43[[#This Row],[Harga Jual Pcs GT
(-PPN)]]-(Table43[[#This Row],[Harga Jual Pcs GT
(-PPN)]]*8.5%)</f>
        <v>3048.78</v>
      </c>
      <c r="AO23" s="36">
        <f>Table43[[#This Row],[Harga Beli Pcs
(-PPN)]]*Table43[[#This Row],[ISI/CTN]]</f>
        <v>439024.32</v>
      </c>
      <c r="AP23" s="36">
        <f>Table43[[#This Row],[Harga Beli Pcs
(-PPN)]]*1.11</f>
        <v>3384.1458000000007</v>
      </c>
      <c r="AQ23" s="36">
        <f>Table43[[#This Row],[Harga Beli Krt
(- PPN)]]*1.11</f>
        <v>487316.99520000006</v>
      </c>
      <c r="AR23" s="36">
        <v>3332.0000000000005</v>
      </c>
      <c r="AS23" s="36">
        <f>Table43[[#This Row],[Harga Jual Pcs GT
(-PPN)]]*Table43[[#This Row],[ISI/CTN]]</f>
        <v>479808.00000000006</v>
      </c>
      <c r="AT23" s="36">
        <f>Table43[[#This Row],[Harga Jual Pcs GT
(-PPN)]]*1.11</f>
        <v>3698.5200000000009</v>
      </c>
      <c r="AU23" s="36">
        <f>Table43[[#This Row],[Harga Jual Krt GT
(- PPN)]]*1.11</f>
        <v>532586.88000000012</v>
      </c>
      <c r="AV23" s="36">
        <v>3332.0000000000005</v>
      </c>
      <c r="AW23" s="36">
        <f>Table43[[#This Row],[Harga Jual Pcs MT
(-PPN)]]*Table43[[#This Row],[ISI/CTN]]</f>
        <v>479808.00000000006</v>
      </c>
      <c r="AX23" s="36">
        <f>Table43[[#This Row],[Harga Jual Pcs MT
(-PPN)]]*1.11</f>
        <v>3698.5200000000009</v>
      </c>
      <c r="AY23" s="36">
        <f>Table43[[#This Row],[Harga Jual Pcs MT
(+PPN)]]*Table43[[#This Row],[ISI/CTN]]</f>
        <v>532586.88000000012</v>
      </c>
      <c r="AZ23" s="44">
        <f>(Table43[[#This Row],[Harga Jual Pcs GT
(-PPN)]]-Table43[[#This Row],[Harga Beli Pcs
(-PPN)]])/Table43[[#This Row],[Harga Jual Pcs GT
(-PPN)]]</f>
        <v>8.5000000000000062E-2</v>
      </c>
      <c r="BA23" s="51">
        <f>Table43[[#This Row],[Harga Jual Pcs MT
(-PPN)]]-Table43[[#This Row],[Harga Beli Pcs
(-PPN)]]</f>
        <v>283.22000000000025</v>
      </c>
      <c r="BB23" s="57">
        <f>Table43[[#This Row],[Column1]]/Table43[[#This Row],[Harga Jual Pcs MT
(-PPN)]]</f>
        <v>8.5000000000000062E-2</v>
      </c>
      <c r="BC23" s="50"/>
      <c r="BD23" s="7" t="str">
        <f>IFERROR(VLOOKUP(Table43[[#This Row],[Kode BARANG Win2]],'[3]Daftar Barang dan Jasa'!$B$2:$D$3515,3,0),0)</f>
        <v>RB DETTOL BODY SOAP FRESH 60GR X 144 PCS</v>
      </c>
      <c r="BE23" s="7" t="str">
        <f ca="1">IF(TODAY()-Table43[[#This Row],[Efektif
Pembuatan]]&gt;60,"Lama","Baru")</f>
        <v>Lama</v>
      </c>
      <c r="BF23" s="7" t="e">
        <f ca="1">IF(TODAY()-Table43[[#This Row],[Efektif Naik Harga]]&lt;30,"Naik","Sama")</f>
        <v>#VALUE!</v>
      </c>
      <c r="BG23" s="7" t="s">
        <v>400</v>
      </c>
      <c r="BH23" s="7" t="str">
        <f>IF(Table43[[#This Row],[Kode BARANG Win2]]&lt;&gt;"","IDR","")</f>
        <v>IDR</v>
      </c>
      <c r="BI23" s="7" t="str">
        <f>CONCATENATE(Table43[[#This Row],[kode  1 Digit
(Nomor)]],Table43[[#This Row],[kode  4 Digit                (Nomor)]])</f>
        <v>31709330060</v>
      </c>
      <c r="BJ23" s="7" t="str">
        <f>Table43[[#This Row],[Nama            Gramasi atau Jumlah Pack per CTN]]</f>
        <v>60GR</v>
      </c>
      <c r="BK23" s="7"/>
      <c r="BL23" s="7"/>
      <c r="BM23" s="4" t="str">
        <f>IF(Table43[[#This Row],[SATUAN Fix Win]]&lt;&gt;"","KRT")</f>
        <v>KRT</v>
      </c>
      <c r="BN23" s="4" t="str">
        <f>IF(Table43[[#This Row],[SATUAN Fix Win]]&lt;&gt;"","GD01")</f>
        <v>GD01</v>
      </c>
      <c r="BO23" s="4">
        <f>IF(Table43[[#This Row],[SATUAN Fix Win]]&lt;&gt;"",11611)</f>
        <v>11611</v>
      </c>
      <c r="BP23" s="4">
        <f>IF(Table43[[#This Row],[SATUAN Fix Win]]&lt;&gt;"",11612)</f>
        <v>11612</v>
      </c>
      <c r="BR23" s="4">
        <f>IF(Table43[[#This Row],[SATUAN Fix Win]]&lt;&gt;"",1)</f>
        <v>1</v>
      </c>
    </row>
    <row r="24" spans="1:70">
      <c r="A24" s="4" t="str">
        <f>CONCATENATE(Table43[[#This Row],[Kode BARANG Win2]],Table43[[#This Row],[No. Urut
Item Sama]])</f>
        <v>R10210030060102</v>
      </c>
      <c r="B24" s="7">
        <v>2</v>
      </c>
      <c r="C24" s="4" t="s">
        <v>1656</v>
      </c>
      <c r="D24" s="49">
        <v>3147626</v>
      </c>
      <c r="E24" s="49">
        <f>IFERROR(VLOOKUP(Table43[[#This Row],[NO]],[1]Sheet1!$G$3:$K$1267,5,0),0)</f>
        <v>0</v>
      </c>
      <c r="F24" s="26" t="s">
        <v>991</v>
      </c>
      <c r="G24" s="26">
        <v>144</v>
      </c>
      <c r="H24" s="26" t="s">
        <v>2073</v>
      </c>
      <c r="I24" s="49">
        <v>8993560155780</v>
      </c>
      <c r="J24" s="26" t="str">
        <f>Table43[[#This Row],[Nama Jenis Kemasan]]</f>
        <v>PCS</v>
      </c>
      <c r="K24" s="4" t="str">
        <f>TRIM(CONCATENATE(Table43[[#This Row],[Nama            KLP]]," ",Table43[[#This Row],[Nama            Sub KLP]]))</f>
        <v>DETTOL BODY SOAP</v>
      </c>
      <c r="L24" s="4" t="str">
        <f>CONCATENATE(Table43[[#This Row],[kode  2 Digit                (hrf+No)]],Table43[[#This Row],[kode  2 Digit                (Nomor)]],Table43[[#This Row],[kode  1 Digit                (Nomor)]])</f>
        <v>R1021</v>
      </c>
      <c r="M24" s="4" t="str">
        <f>IF(AH24="",CONCATENATE(R24,T24,V24,X24,Z24,AB24,AD24,AF24,Table43[[#This Row],[Tanda Kode Revisi]]),CONCATENATE(R24,T24,V24,X24,Z24,AB24,AD24,AH24))</f>
        <v>R1021003006010</v>
      </c>
      <c r="N24" s="11">
        <f t="shared" si="0"/>
        <v>14</v>
      </c>
      <c r="O24" s="13" t="str">
        <f>IF(AG24&lt;&gt;"",TRIM(UPPER(CONCATENATE(Q24," ",S24," ",U24," ",W24," ",Y24," ",AA24," ","X"," ",Table43[[#This Row],[ISI/CTN]]," ",AG24," ",AC24," ",AE24," ",AI24))),TRIM(UPPER(CONCATENATE(Q24," ",S24," ",U24," ",W24," ",Y24," ",AA24," ","X"," ",Table43[[#This Row],[ISI/CTN]]," ",AC24," ",AE24," ",AI24))))</f>
        <v>RB DETTOL BODY SOAP FRESH 60GR X 144 PCS</v>
      </c>
      <c r="P24" s="11">
        <f t="shared" si="1"/>
        <v>40</v>
      </c>
      <c r="Q24" s="4" t="s">
        <v>1487</v>
      </c>
      <c r="R24" s="7" t="s">
        <v>94</v>
      </c>
      <c r="S24" s="4" t="s">
        <v>1496</v>
      </c>
      <c r="T24" s="45" t="s">
        <v>1723</v>
      </c>
      <c r="U24" s="46" t="s">
        <v>1505</v>
      </c>
      <c r="V24" s="7">
        <v>1</v>
      </c>
      <c r="W24" s="46"/>
      <c r="X24" s="45" t="s">
        <v>1731</v>
      </c>
      <c r="Y24" s="4" t="s">
        <v>1527</v>
      </c>
      <c r="Z24" s="47" t="s">
        <v>1724</v>
      </c>
      <c r="AA24" s="4" t="s">
        <v>1563</v>
      </c>
      <c r="AB24" s="47" t="s">
        <v>1761</v>
      </c>
      <c r="AC24" s="4" t="s">
        <v>186</v>
      </c>
      <c r="AD24" s="7">
        <v>1</v>
      </c>
      <c r="AF24" s="7">
        <v>0</v>
      </c>
      <c r="AJ24" s="7">
        <f>IFERROR(VLOOKUP(Table43[[#This Row],[Kode BARANG Win2]],'[2]Template Impor Barang'!#REF!,2,0),0)</f>
        <v>0</v>
      </c>
      <c r="AK24" s="7">
        <f>Table43[[#This Row],[ISI/CTN]]</f>
        <v>144</v>
      </c>
      <c r="AL24" s="83">
        <f>Table43[[#This Row],[Kode Pcpl]]</f>
        <v>3147626</v>
      </c>
      <c r="AN24" s="36">
        <f>Table43[[#This Row],[Harga Jual Pcs GT
(-PPN)]]-(Table43[[#This Row],[Harga Jual Pcs GT
(-PPN)]]*8.5%)</f>
        <v>3048.78</v>
      </c>
      <c r="AO24" s="36">
        <f>Table43[[#This Row],[Harga Beli Pcs
(-PPN)]]*Table43[[#This Row],[ISI/CTN]]</f>
        <v>439024.32</v>
      </c>
      <c r="AP24" s="36">
        <f>Table43[[#This Row],[Harga Beli Pcs
(-PPN)]]*1.11</f>
        <v>3384.1458000000007</v>
      </c>
      <c r="AQ24" s="36">
        <f>Table43[[#This Row],[Harga Beli Krt
(- PPN)]]*1.11</f>
        <v>487316.99520000006</v>
      </c>
      <c r="AR24" s="36">
        <v>3332.0000000000005</v>
      </c>
      <c r="AS24" s="36">
        <f>Table43[[#This Row],[Harga Jual Pcs GT
(-PPN)]]*Table43[[#This Row],[ISI/CTN]]</f>
        <v>479808.00000000006</v>
      </c>
      <c r="AT24" s="36">
        <f>Table43[[#This Row],[Harga Jual Pcs GT
(-PPN)]]*1.11</f>
        <v>3698.5200000000009</v>
      </c>
      <c r="AU24" s="36">
        <f>Table43[[#This Row],[Harga Jual Krt GT
(- PPN)]]*1.11</f>
        <v>532586.88000000012</v>
      </c>
      <c r="AV24" s="36">
        <v>3332.0000000000005</v>
      </c>
      <c r="AW24" s="36">
        <f>Table43[[#This Row],[Harga Jual Pcs MT
(-PPN)]]*Table43[[#This Row],[ISI/CTN]]</f>
        <v>479808.00000000006</v>
      </c>
      <c r="AX24" s="36">
        <f>Table43[[#This Row],[Harga Jual Pcs MT
(-PPN)]]*1.11</f>
        <v>3698.5200000000009</v>
      </c>
      <c r="AY24" s="36">
        <f>Table43[[#This Row],[Harga Jual Pcs MT
(+PPN)]]*Table43[[#This Row],[ISI/CTN]]</f>
        <v>532586.88000000012</v>
      </c>
      <c r="AZ24" s="44">
        <f>(Table43[[#This Row],[Harga Jual Pcs GT
(-PPN)]]-Table43[[#This Row],[Harga Beli Pcs
(-PPN)]])/Table43[[#This Row],[Harga Jual Pcs GT
(-PPN)]]</f>
        <v>8.5000000000000062E-2</v>
      </c>
      <c r="BA24" s="51">
        <f>Table43[[#This Row],[Harga Jual Pcs MT
(-PPN)]]-Table43[[#This Row],[Harga Beli Pcs
(-PPN)]]</f>
        <v>283.22000000000025</v>
      </c>
      <c r="BB24" s="57">
        <f>Table43[[#This Row],[Column1]]/Table43[[#This Row],[Harga Jual Pcs MT
(-PPN)]]</f>
        <v>8.5000000000000062E-2</v>
      </c>
      <c r="BC24" s="50"/>
      <c r="BD24" s="7" t="str">
        <f>IFERROR(VLOOKUP(Table43[[#This Row],[Kode BARANG Win2]],'[3]Daftar Barang dan Jasa'!$B$2:$D$3515,3,0),0)</f>
        <v>RB DETTOL BODY SOAP FRESH 60GR X 144 PCS</v>
      </c>
      <c r="BE24" s="7" t="str">
        <f ca="1">IF(TODAY()-Table43[[#This Row],[Efektif
Pembuatan]]&gt;60,"Lama","Baru")</f>
        <v>Lama</v>
      </c>
      <c r="BF24" s="7" t="e">
        <f ca="1">IF(TODAY()-Table43[[#This Row],[Efektif Naik Harga]]&lt;30,"Naik","Sama")</f>
        <v>#VALUE!</v>
      </c>
      <c r="BG24" s="7" t="s">
        <v>400</v>
      </c>
      <c r="BH24" s="7" t="str">
        <f>IF(Table43[[#This Row],[Kode BARANG Win2]]&lt;&gt;"","IDR","")</f>
        <v>IDR</v>
      </c>
      <c r="BI24" s="7" t="str">
        <f>CONCATENATE(Table43[[#This Row],[kode  1 Digit
(Nomor)]],Table43[[#This Row],[kode  4 Digit                (Nomor)]])</f>
        <v>31476260060</v>
      </c>
      <c r="BJ24" s="7" t="str">
        <f>Table43[[#This Row],[Nama            Gramasi atau Jumlah Pack per CTN]]</f>
        <v>60GR</v>
      </c>
      <c r="BK24" s="7"/>
      <c r="BL24" s="7"/>
      <c r="BM24" s="4" t="str">
        <f>IF(Table43[[#This Row],[SATUAN Fix Win]]&lt;&gt;"","KRT")</f>
        <v>KRT</v>
      </c>
      <c r="BN24" s="4" t="str">
        <f>IF(Table43[[#This Row],[SATUAN Fix Win]]&lt;&gt;"","GD01")</f>
        <v>GD01</v>
      </c>
      <c r="BO24" s="4">
        <f>IF(Table43[[#This Row],[SATUAN Fix Win]]&lt;&gt;"",11611)</f>
        <v>11611</v>
      </c>
      <c r="BP24" s="4">
        <f>IF(Table43[[#This Row],[SATUAN Fix Win]]&lt;&gt;"",11612)</f>
        <v>11612</v>
      </c>
      <c r="BR24" s="4">
        <f>IF(Table43[[#This Row],[SATUAN Fix Win]]&lt;&gt;"",1)</f>
        <v>1</v>
      </c>
    </row>
    <row r="25" spans="1:70">
      <c r="A25" s="4" t="str">
        <f>CONCATENATE(Table43[[#This Row],[Kode BARANG Win2]],Table43[[#This Row],[No. Urut
Item Sama]])</f>
        <v>R10210030100101</v>
      </c>
      <c r="B25" s="7">
        <v>1</v>
      </c>
      <c r="D25" s="49">
        <v>3170945</v>
      </c>
      <c r="E25" s="49">
        <f>IFERROR(VLOOKUP(Table43[[#This Row],[NO]],[1]Sheet1!$G$3:$K$1267,5,0),0)</f>
        <v>20010010100010</v>
      </c>
      <c r="F25" s="26"/>
      <c r="G25" s="26">
        <v>144</v>
      </c>
      <c r="H25" s="26" t="s">
        <v>1811</v>
      </c>
      <c r="I25" s="49"/>
      <c r="J25" s="26" t="str">
        <f>Table43[[#This Row],[Nama Jenis Kemasan]]</f>
        <v>PCS</v>
      </c>
      <c r="K25" s="4" t="str">
        <f>TRIM(CONCATENATE(Table43[[#This Row],[Nama            KLP]]," ",Table43[[#This Row],[Nama            Sub KLP]]))</f>
        <v>DETTOL BODY SOAP</v>
      </c>
      <c r="L25" s="4" t="str">
        <f>CONCATENATE(Table43[[#This Row],[kode  2 Digit                (hrf+No)]],Table43[[#This Row],[kode  2 Digit                (Nomor)]],Table43[[#This Row],[kode  1 Digit                (Nomor)]])</f>
        <v>R1021</v>
      </c>
      <c r="M25" s="4" t="str">
        <f>IF(AH25="",CONCATENATE(R25,T25,V25,X25,Z25,AB25,AD25,AF25,Table43[[#This Row],[Tanda Kode Revisi]]),CONCATENATE(R25,T25,V25,X25,Z25,AB25,AD25,AH25))</f>
        <v>R1021003010010</v>
      </c>
      <c r="N25" s="11">
        <f t="shared" si="0"/>
        <v>14</v>
      </c>
      <c r="O25" s="13" t="str">
        <f>IF(AG25&lt;&gt;"",TRIM(UPPER(CONCATENATE(Q25," ",S25," ",U25," ",W25," ",Y25," ",AA25," ","X"," ",Table43[[#This Row],[ISI/CTN]]," ",AG25," ",AC25," ",AE25," ",AI25))),TRIM(UPPER(CONCATENATE(Q25," ",S25," ",U25," ",W25," ",Y25," ",AA25," ","X"," ",Table43[[#This Row],[ISI/CTN]]," ",AC25," ",AE25," ",AI25))))</f>
        <v>RB DETTOL BODY SOAP FRESH 100GR X 144 PCS</v>
      </c>
      <c r="P25" s="11">
        <f t="shared" si="1"/>
        <v>41</v>
      </c>
      <c r="Q25" s="4" t="s">
        <v>1487</v>
      </c>
      <c r="R25" s="7" t="s">
        <v>94</v>
      </c>
      <c r="S25" s="4" t="s">
        <v>1496</v>
      </c>
      <c r="T25" s="45" t="s">
        <v>1723</v>
      </c>
      <c r="U25" s="46" t="s">
        <v>1505</v>
      </c>
      <c r="V25" s="7">
        <v>1</v>
      </c>
      <c r="W25" s="46"/>
      <c r="X25" s="45" t="s">
        <v>1731</v>
      </c>
      <c r="Y25" s="4" t="s">
        <v>1527</v>
      </c>
      <c r="Z25" s="47" t="s">
        <v>1724</v>
      </c>
      <c r="AA25" s="4" t="s">
        <v>1512</v>
      </c>
      <c r="AB25" s="47" t="s">
        <v>1739</v>
      </c>
      <c r="AC25" s="4" t="s">
        <v>186</v>
      </c>
      <c r="AD25" s="7">
        <v>1</v>
      </c>
      <c r="AF25" s="7">
        <v>0</v>
      </c>
      <c r="AJ25" s="7">
        <f>IFERROR(VLOOKUP(Table43[[#This Row],[Kode BARANG Win2]],'[2]Template Impor Barang'!#REF!,2,0),0)</f>
        <v>0</v>
      </c>
      <c r="AK25" s="7">
        <f>Table43[[#This Row],[ISI/CTN]]</f>
        <v>144</v>
      </c>
      <c r="AL25" s="83">
        <f>Table43[[#This Row],[Kode Pcpl]]</f>
        <v>3170945</v>
      </c>
      <c r="AN25" s="36">
        <f>Table43[[#This Row],[Harga Jual Pcs GT
(-PPN)]]-(Table43[[#This Row],[Harga Jual Pcs GT
(-PPN)]]*8.5%)</f>
        <v>5864.5654166666664</v>
      </c>
      <c r="AO25" s="36">
        <f>Table43[[#This Row],[Harga Beli Pcs
(-PPN)]]*Table43[[#This Row],[ISI/CTN]]</f>
        <v>844497.41999999993</v>
      </c>
      <c r="AP25" s="36">
        <f>Table43[[#This Row],[Harga Beli Pcs
(-PPN)]]*1.11</f>
        <v>6509.6676125000004</v>
      </c>
      <c r="AQ25" s="36">
        <f>Table43[[#This Row],[Harga Beli Krt
(- PPN)]]*1.11</f>
        <v>937392.13619999995</v>
      </c>
      <c r="AR25" s="36">
        <v>6409.3611111111113</v>
      </c>
      <c r="AS25" s="36">
        <f>Table43[[#This Row],[Harga Jual Pcs GT
(-PPN)]]*Table43[[#This Row],[ISI/CTN]]</f>
        <v>922948</v>
      </c>
      <c r="AT25" s="36">
        <f>Table43[[#This Row],[Harga Jual Pcs GT
(-PPN)]]*1.11</f>
        <v>7114.3908333333338</v>
      </c>
      <c r="AU25" s="36">
        <f>Table43[[#This Row],[Harga Jual Krt GT
(- PPN)]]*1.11</f>
        <v>1024472.2800000001</v>
      </c>
      <c r="AV25" s="36"/>
      <c r="AW25" s="36">
        <f>Table43[[#This Row],[Harga Jual Pcs MT
(-PPN)]]*Table43[[#This Row],[ISI/CTN]]</f>
        <v>0</v>
      </c>
      <c r="AX25" s="36">
        <f>Table43[[#This Row],[Harga Jual Pcs MT
(-PPN)]]*1.11</f>
        <v>0</v>
      </c>
      <c r="AY25" s="36">
        <f>Table43[[#This Row],[Harga Jual Pcs MT
(+PPN)]]*Table43[[#This Row],[ISI/CTN]]</f>
        <v>0</v>
      </c>
      <c r="AZ25" s="44">
        <f>(Table43[[#This Row],[Harga Jual Pcs GT
(-PPN)]]-Table43[[#This Row],[Harga Beli Pcs
(-PPN)]])/Table43[[#This Row],[Harga Jual Pcs GT
(-PPN)]]</f>
        <v>8.5000000000000075E-2</v>
      </c>
      <c r="BA25" s="51">
        <f>Table43[[#This Row],[Harga Jual Pcs MT
(-PPN)]]-Table43[[#This Row],[Harga Beli Pcs
(-PPN)]]</f>
        <v>-5864.5654166666664</v>
      </c>
      <c r="BB25" s="57" t="e">
        <f>Table43[[#This Row],[Column1]]/Table43[[#This Row],[Harga Jual Pcs MT
(-PPN)]]</f>
        <v>#DIV/0!</v>
      </c>
      <c r="BC25" s="50"/>
      <c r="BD25" s="7" t="str">
        <f>IFERROR(VLOOKUP(Table43[[#This Row],[Kode BARANG Win2]],'[3]Daftar Barang dan Jasa'!$B$2:$D$3515,3,0),0)</f>
        <v>RB DETTOL BODY SOAP FRESH 100GR X 144 PCS</v>
      </c>
      <c r="BE25" s="7" t="str">
        <f ca="1">IF(TODAY()-Table43[[#This Row],[Efektif
Pembuatan]]&gt;60,"Lama","Baru")</f>
        <v>Lama</v>
      </c>
      <c r="BF25" s="7" t="e">
        <f ca="1">IF(TODAY()-Table43[[#This Row],[Efektif Naik Harga]]&lt;30,"Naik","Sama")</f>
        <v>#VALUE!</v>
      </c>
      <c r="BG25" s="7" t="s">
        <v>400</v>
      </c>
      <c r="BH25" s="7" t="str">
        <f>IF(Table43[[#This Row],[Kode BARANG Win2]]&lt;&gt;"","IDR","")</f>
        <v>IDR</v>
      </c>
      <c r="BI25" s="7" t="str">
        <f>CONCATENATE(Table43[[#This Row],[kode  1 Digit
(Nomor)]],Table43[[#This Row],[kode  4 Digit                (Nomor)]])</f>
        <v>31709450100</v>
      </c>
      <c r="BJ25" s="7" t="str">
        <f>Table43[[#This Row],[Nama            Gramasi atau Jumlah Pack per CTN]]</f>
        <v>100GR</v>
      </c>
      <c r="BK25" s="7"/>
      <c r="BL25" s="7"/>
      <c r="BM25" s="4" t="str">
        <f>IF(Table43[[#This Row],[SATUAN Fix Win]]&lt;&gt;"","KRT")</f>
        <v>KRT</v>
      </c>
      <c r="BN25" s="4" t="str">
        <f>IF(Table43[[#This Row],[SATUAN Fix Win]]&lt;&gt;"","GD01")</f>
        <v>GD01</v>
      </c>
      <c r="BO25" s="4">
        <f>IF(Table43[[#This Row],[SATUAN Fix Win]]&lt;&gt;"",11611)</f>
        <v>11611</v>
      </c>
      <c r="BP25" s="4">
        <f>IF(Table43[[#This Row],[SATUAN Fix Win]]&lt;&gt;"",11612)</f>
        <v>11612</v>
      </c>
      <c r="BR25" s="4">
        <f>IF(Table43[[#This Row],[SATUAN Fix Win]]&lt;&gt;"",1)</f>
        <v>1</v>
      </c>
    </row>
    <row r="26" spans="1:70">
      <c r="A26" s="4" t="str">
        <f>CONCATENATE(Table43[[#This Row],[Kode BARANG Win2]],Table43[[#This Row],[No. Urut
Item Sama]])</f>
        <v>R10210040060101</v>
      </c>
      <c r="B26" s="7">
        <v>1</v>
      </c>
      <c r="C26" s="4" t="s">
        <v>1658</v>
      </c>
      <c r="D26" s="49">
        <v>3166937</v>
      </c>
      <c r="E26" s="49">
        <f>IFERROR(VLOOKUP(Table43[[#This Row],[NO]],[1]Sheet1!$G$3:$K$1267,5,0),0)</f>
        <v>0</v>
      </c>
      <c r="F26" s="26" t="s">
        <v>982</v>
      </c>
      <c r="G26" s="26">
        <v>144</v>
      </c>
      <c r="H26" s="26" t="s">
        <v>1658</v>
      </c>
      <c r="I26" s="49">
        <v>8993560155810</v>
      </c>
      <c r="J26" s="26" t="str">
        <f>Table43[[#This Row],[Nama Jenis Kemasan]]</f>
        <v>PCS</v>
      </c>
      <c r="K26" s="4" t="str">
        <f>TRIM(CONCATENATE(Table43[[#This Row],[Nama            KLP]]," ",Table43[[#This Row],[Nama            Sub KLP]]))</f>
        <v>DETTOL BODY SOAP</v>
      </c>
      <c r="L26" s="4" t="str">
        <f>CONCATENATE(Table43[[#This Row],[kode  2 Digit                (hrf+No)]],Table43[[#This Row],[kode  2 Digit                (Nomor)]],Table43[[#This Row],[kode  1 Digit                (Nomor)]])</f>
        <v>R1021</v>
      </c>
      <c r="M26" s="4" t="str">
        <f>IF(AH26="",CONCATENATE(R26,T26,V26,X26,Z26,AB26,AD26,AF26,Table43[[#This Row],[Tanda Kode Revisi]]),CONCATENATE(R26,T26,V26,X26,Z26,AB26,AD26,AH26))</f>
        <v>R1021004006010</v>
      </c>
      <c r="N26" s="11">
        <f t="shared" si="0"/>
        <v>14</v>
      </c>
      <c r="O26" s="13" t="str">
        <f>IF(AG26&lt;&gt;"",TRIM(UPPER(CONCATENATE(Q26," ",S26," ",U26," ",W26," ",Y26," ",AA26," ","X"," ",Table43[[#This Row],[ISI/CTN]]," ",AG26," ",AC26," ",AE26," ",AI26))),TRIM(UPPER(CONCATENATE(Q26," ",S26," ",U26," ",W26," ",Y26," ",AA26," ","X"," ",Table43[[#This Row],[ISI/CTN]]," ",AC26," ",AE26," ",AI26))))</f>
        <v>RB DETTOL BODY SOAP LASTING 60GR X 144 PCS</v>
      </c>
      <c r="P26" s="11">
        <f t="shared" si="1"/>
        <v>42</v>
      </c>
      <c r="Q26" s="4" t="s">
        <v>1487</v>
      </c>
      <c r="R26" s="7" t="s">
        <v>94</v>
      </c>
      <c r="S26" s="4" t="s">
        <v>1496</v>
      </c>
      <c r="T26" s="45" t="s">
        <v>1723</v>
      </c>
      <c r="U26" s="46" t="s">
        <v>1505</v>
      </c>
      <c r="V26" s="7">
        <v>1</v>
      </c>
      <c r="W26" s="46"/>
      <c r="X26" s="45" t="s">
        <v>1731</v>
      </c>
      <c r="Y26" s="4" t="s">
        <v>1531</v>
      </c>
      <c r="Z26" s="47" t="s">
        <v>1725</v>
      </c>
      <c r="AA26" s="4" t="s">
        <v>1563</v>
      </c>
      <c r="AB26" s="47" t="s">
        <v>1761</v>
      </c>
      <c r="AC26" s="4" t="s">
        <v>186</v>
      </c>
      <c r="AD26" s="7">
        <v>1</v>
      </c>
      <c r="AF26" s="7">
        <v>0</v>
      </c>
      <c r="AJ26" s="7">
        <f>IFERROR(VLOOKUP(Table43[[#This Row],[Kode BARANG Win2]],'[2]Template Impor Barang'!#REF!,2,0),0)</f>
        <v>0</v>
      </c>
      <c r="AK26" s="7">
        <f>Table43[[#This Row],[ISI/CTN]]</f>
        <v>144</v>
      </c>
      <c r="AL26" s="83">
        <f>Table43[[#This Row],[Kode Pcpl]]</f>
        <v>3166937</v>
      </c>
      <c r="AN26" s="36">
        <f>Table43[[#This Row],[Harga Jual Pcs GT
(-PPN)]]-(Table43[[#This Row],[Harga Jual Pcs GT
(-PPN)]]*8.5%)</f>
        <v>3048.78</v>
      </c>
      <c r="AO26" s="36">
        <f>Table43[[#This Row],[Harga Beli Pcs
(-PPN)]]*Table43[[#This Row],[ISI/CTN]]</f>
        <v>439024.32</v>
      </c>
      <c r="AP26" s="36">
        <f>Table43[[#This Row],[Harga Beli Pcs
(-PPN)]]*1.11</f>
        <v>3384.1458000000007</v>
      </c>
      <c r="AQ26" s="36">
        <f>Table43[[#This Row],[Harga Beli Krt
(- PPN)]]*1.11</f>
        <v>487316.99520000006</v>
      </c>
      <c r="AR26" s="36">
        <v>3332.0000000000005</v>
      </c>
      <c r="AS26" s="36">
        <f>Table43[[#This Row],[Harga Jual Pcs GT
(-PPN)]]*Table43[[#This Row],[ISI/CTN]]</f>
        <v>479808.00000000006</v>
      </c>
      <c r="AT26" s="36">
        <f>Table43[[#This Row],[Harga Jual Pcs GT
(-PPN)]]*1.11</f>
        <v>3698.5200000000009</v>
      </c>
      <c r="AU26" s="36">
        <f>Table43[[#This Row],[Harga Jual Krt GT
(- PPN)]]*1.11</f>
        <v>532586.88000000012</v>
      </c>
      <c r="AV26" s="36">
        <v>3332.0000000000005</v>
      </c>
      <c r="AW26" s="36">
        <f>Table43[[#This Row],[Harga Jual Pcs MT
(-PPN)]]*Table43[[#This Row],[ISI/CTN]]</f>
        <v>479808.00000000006</v>
      </c>
      <c r="AX26" s="36">
        <f>Table43[[#This Row],[Harga Jual Pcs MT
(-PPN)]]*1.11</f>
        <v>3698.5200000000009</v>
      </c>
      <c r="AY26" s="36">
        <f>Table43[[#This Row],[Harga Jual Pcs MT
(+PPN)]]*Table43[[#This Row],[ISI/CTN]]</f>
        <v>532586.88000000012</v>
      </c>
      <c r="AZ26" s="44">
        <f>(Table43[[#This Row],[Harga Jual Pcs GT
(-PPN)]]-Table43[[#This Row],[Harga Beli Pcs
(-PPN)]])/Table43[[#This Row],[Harga Jual Pcs GT
(-PPN)]]</f>
        <v>8.5000000000000062E-2</v>
      </c>
      <c r="BA26" s="51">
        <f>Table43[[#This Row],[Harga Jual Pcs MT
(-PPN)]]-Table43[[#This Row],[Harga Beli Pcs
(-PPN)]]</f>
        <v>283.22000000000025</v>
      </c>
      <c r="BB26" s="57">
        <f>Table43[[#This Row],[Column1]]/Table43[[#This Row],[Harga Jual Pcs MT
(-PPN)]]</f>
        <v>8.5000000000000062E-2</v>
      </c>
      <c r="BC26" s="50"/>
      <c r="BD26" s="7" t="str">
        <f>IFERROR(VLOOKUP(Table43[[#This Row],[Kode BARANG Win2]],'[3]Daftar Barang dan Jasa'!$B$2:$D$3515,3,0),0)</f>
        <v>RB DETTOL BODY SOAP LASTING 60GR X 144 PCS</v>
      </c>
      <c r="BE26" s="7" t="str">
        <f ca="1">IF(TODAY()-Table43[[#This Row],[Efektif
Pembuatan]]&gt;60,"Lama","Baru")</f>
        <v>Lama</v>
      </c>
      <c r="BF26" s="7" t="e">
        <f ca="1">IF(TODAY()-Table43[[#This Row],[Efektif Naik Harga]]&lt;30,"Naik","Sama")</f>
        <v>#VALUE!</v>
      </c>
      <c r="BG26" s="7" t="s">
        <v>400</v>
      </c>
      <c r="BH26" s="7" t="str">
        <f>IF(Table43[[#This Row],[Kode BARANG Win2]]&lt;&gt;"","IDR","")</f>
        <v>IDR</v>
      </c>
      <c r="BI26" s="7" t="str">
        <f>CONCATENATE(Table43[[#This Row],[kode  1 Digit
(Nomor)]],Table43[[#This Row],[kode  4 Digit                (Nomor)]])</f>
        <v>31669370060</v>
      </c>
      <c r="BJ26" s="7" t="str">
        <f>Table43[[#This Row],[Nama            Gramasi atau Jumlah Pack per CTN]]</f>
        <v>60GR</v>
      </c>
      <c r="BK26" s="7"/>
      <c r="BL26" s="7"/>
      <c r="BM26" s="4" t="str">
        <f>IF(Table43[[#This Row],[SATUAN Fix Win]]&lt;&gt;"","KRT")</f>
        <v>KRT</v>
      </c>
      <c r="BN26" s="4" t="str">
        <f>IF(Table43[[#This Row],[SATUAN Fix Win]]&lt;&gt;"","GD01")</f>
        <v>GD01</v>
      </c>
      <c r="BO26" s="4">
        <f>IF(Table43[[#This Row],[SATUAN Fix Win]]&lt;&gt;"",11611)</f>
        <v>11611</v>
      </c>
      <c r="BP26" s="4">
        <f>IF(Table43[[#This Row],[SATUAN Fix Win]]&lt;&gt;"",11612)</f>
        <v>11612</v>
      </c>
      <c r="BR26" s="4">
        <f>IF(Table43[[#This Row],[SATUAN Fix Win]]&lt;&gt;"",1)</f>
        <v>1</v>
      </c>
    </row>
    <row r="27" spans="1:70">
      <c r="A27" s="4" t="str">
        <f>CONCATENATE(Table43[[#This Row],[Kode BARANG Win2]],Table43[[#This Row],[No. Urut
Item Sama]])</f>
        <v>R10210040060102</v>
      </c>
      <c r="B27" s="7">
        <v>2</v>
      </c>
      <c r="C27" s="4" t="s">
        <v>1658</v>
      </c>
      <c r="D27" s="49">
        <v>3148248</v>
      </c>
      <c r="E27" s="49">
        <f>IFERROR(VLOOKUP(Table43[[#This Row],[NO]],[1]Sheet1!$G$3:$K$1267,5,0),0)</f>
        <v>0</v>
      </c>
      <c r="F27" s="26" t="s">
        <v>983</v>
      </c>
      <c r="G27" s="26">
        <v>144</v>
      </c>
      <c r="H27" s="26" t="s">
        <v>2073</v>
      </c>
      <c r="I27" s="49">
        <v>8993560155810</v>
      </c>
      <c r="J27" s="26" t="str">
        <f>Table43[[#This Row],[Nama Jenis Kemasan]]</f>
        <v>PCS</v>
      </c>
      <c r="K27" s="4" t="str">
        <f>TRIM(CONCATENATE(Table43[[#This Row],[Nama            KLP]]," ",Table43[[#This Row],[Nama            Sub KLP]]))</f>
        <v>DETTOL BODY SOAP</v>
      </c>
      <c r="L27" s="4" t="str">
        <f>CONCATENATE(Table43[[#This Row],[kode  2 Digit                (hrf+No)]],Table43[[#This Row],[kode  2 Digit                (Nomor)]],Table43[[#This Row],[kode  1 Digit                (Nomor)]])</f>
        <v>R1021</v>
      </c>
      <c r="M27" s="4" t="str">
        <f>IF(AH27="",CONCATENATE(R27,T27,V27,X27,Z27,AB27,AD27,AF27,Table43[[#This Row],[Tanda Kode Revisi]]),CONCATENATE(R27,T27,V27,X27,Z27,AB27,AD27,AH27))</f>
        <v>R1021004006010</v>
      </c>
      <c r="N27" s="11">
        <f t="shared" si="0"/>
        <v>14</v>
      </c>
      <c r="O27" s="13" t="str">
        <f>IF(AG27&lt;&gt;"",TRIM(UPPER(CONCATENATE(Q27," ",S27," ",U27," ",W27," ",Y27," ",AA27," ","X"," ",Table43[[#This Row],[ISI/CTN]]," ",AG27," ",AC27," ",AE27," ",AI27))),TRIM(UPPER(CONCATENATE(Q27," ",S27," ",U27," ",W27," ",Y27," ",AA27," ","X"," ",Table43[[#This Row],[ISI/CTN]]," ",AC27," ",AE27," ",AI27))))</f>
        <v>RB DETTOL BODY SOAP LASTING 60GR X 144 PCS</v>
      </c>
      <c r="P27" s="11">
        <f t="shared" si="1"/>
        <v>42</v>
      </c>
      <c r="Q27" s="4" t="s">
        <v>1487</v>
      </c>
      <c r="R27" s="7" t="s">
        <v>94</v>
      </c>
      <c r="S27" s="4" t="s">
        <v>1496</v>
      </c>
      <c r="T27" s="45" t="s">
        <v>1723</v>
      </c>
      <c r="U27" s="46" t="s">
        <v>1505</v>
      </c>
      <c r="V27" s="7">
        <v>1</v>
      </c>
      <c r="W27" s="46"/>
      <c r="X27" s="45" t="s">
        <v>1731</v>
      </c>
      <c r="Y27" s="4" t="s">
        <v>1531</v>
      </c>
      <c r="Z27" s="47" t="s">
        <v>1725</v>
      </c>
      <c r="AA27" s="4" t="s">
        <v>1563</v>
      </c>
      <c r="AB27" s="47" t="s">
        <v>1761</v>
      </c>
      <c r="AC27" s="4" t="s">
        <v>186</v>
      </c>
      <c r="AD27" s="7">
        <v>1</v>
      </c>
      <c r="AF27" s="7">
        <v>0</v>
      </c>
      <c r="AJ27" s="7">
        <f>IFERROR(VLOOKUP(Table43[[#This Row],[Kode BARANG Win2]],'[2]Template Impor Barang'!#REF!,2,0),0)</f>
        <v>0</v>
      </c>
      <c r="AK27" s="7">
        <f>Table43[[#This Row],[ISI/CTN]]</f>
        <v>144</v>
      </c>
      <c r="AL27" s="83">
        <f>Table43[[#This Row],[Kode Pcpl]]</f>
        <v>3148248</v>
      </c>
      <c r="AN27" s="36">
        <f>Table43[[#This Row],[Harga Jual Pcs GT
(-PPN)]]-(Table43[[#This Row],[Harga Jual Pcs GT
(-PPN)]]*8.5%)</f>
        <v>3048.78</v>
      </c>
      <c r="AO27" s="36">
        <f>Table43[[#This Row],[Harga Beli Pcs
(-PPN)]]*Table43[[#This Row],[ISI/CTN]]</f>
        <v>439024.32</v>
      </c>
      <c r="AP27" s="36">
        <f>Table43[[#This Row],[Harga Beli Pcs
(-PPN)]]*1.11</f>
        <v>3384.1458000000007</v>
      </c>
      <c r="AQ27" s="36">
        <f>Table43[[#This Row],[Harga Beli Krt
(- PPN)]]*1.11</f>
        <v>487316.99520000006</v>
      </c>
      <c r="AR27" s="36">
        <v>3332.0000000000005</v>
      </c>
      <c r="AS27" s="36">
        <f>Table43[[#This Row],[Harga Jual Pcs GT
(-PPN)]]*Table43[[#This Row],[ISI/CTN]]</f>
        <v>479808.00000000006</v>
      </c>
      <c r="AT27" s="36">
        <f>Table43[[#This Row],[Harga Jual Pcs GT
(-PPN)]]*1.11</f>
        <v>3698.5200000000009</v>
      </c>
      <c r="AU27" s="36">
        <f>Table43[[#This Row],[Harga Jual Krt GT
(- PPN)]]*1.11</f>
        <v>532586.88000000012</v>
      </c>
      <c r="AV27" s="36">
        <v>3332.0000000000005</v>
      </c>
      <c r="AW27" s="36">
        <f>Table43[[#This Row],[Harga Jual Pcs MT
(-PPN)]]*Table43[[#This Row],[ISI/CTN]]</f>
        <v>479808.00000000006</v>
      </c>
      <c r="AX27" s="36">
        <f>Table43[[#This Row],[Harga Jual Pcs MT
(-PPN)]]*1.11</f>
        <v>3698.5200000000009</v>
      </c>
      <c r="AY27" s="36">
        <f>Table43[[#This Row],[Harga Jual Pcs MT
(+PPN)]]*Table43[[#This Row],[ISI/CTN]]</f>
        <v>532586.88000000012</v>
      </c>
      <c r="AZ27" s="44">
        <f>(Table43[[#This Row],[Harga Jual Pcs GT
(-PPN)]]-Table43[[#This Row],[Harga Beli Pcs
(-PPN)]])/Table43[[#This Row],[Harga Jual Pcs GT
(-PPN)]]</f>
        <v>8.5000000000000062E-2</v>
      </c>
      <c r="BA27" s="51">
        <f>Table43[[#This Row],[Harga Jual Pcs MT
(-PPN)]]-Table43[[#This Row],[Harga Beli Pcs
(-PPN)]]</f>
        <v>283.22000000000025</v>
      </c>
      <c r="BB27" s="57">
        <f>Table43[[#This Row],[Column1]]/Table43[[#This Row],[Harga Jual Pcs MT
(-PPN)]]</f>
        <v>8.5000000000000062E-2</v>
      </c>
      <c r="BC27" s="50"/>
      <c r="BD27" s="7" t="str">
        <f>IFERROR(VLOOKUP(Table43[[#This Row],[Kode BARANG Win2]],'[3]Daftar Barang dan Jasa'!$B$2:$D$3515,3,0),0)</f>
        <v>RB DETTOL BODY SOAP LASTING 60GR X 144 PCS</v>
      </c>
      <c r="BE27" s="7" t="str">
        <f ca="1">IF(TODAY()-Table43[[#This Row],[Efektif
Pembuatan]]&gt;60,"Lama","Baru")</f>
        <v>Lama</v>
      </c>
      <c r="BF27" s="7" t="e">
        <f ca="1">IF(TODAY()-Table43[[#This Row],[Efektif Naik Harga]]&lt;30,"Naik","Sama")</f>
        <v>#VALUE!</v>
      </c>
      <c r="BG27" s="7" t="s">
        <v>400</v>
      </c>
      <c r="BH27" s="7" t="str">
        <f>IF(Table43[[#This Row],[Kode BARANG Win2]]&lt;&gt;"","IDR","")</f>
        <v>IDR</v>
      </c>
      <c r="BI27" s="7" t="str">
        <f>CONCATENATE(Table43[[#This Row],[kode  1 Digit
(Nomor)]],Table43[[#This Row],[kode  4 Digit                (Nomor)]])</f>
        <v>31482480060</v>
      </c>
      <c r="BJ27" s="7" t="str">
        <f>Table43[[#This Row],[Nama            Gramasi atau Jumlah Pack per CTN]]</f>
        <v>60GR</v>
      </c>
      <c r="BK27" s="7"/>
      <c r="BL27" s="7"/>
      <c r="BM27" s="4" t="str">
        <f>IF(Table43[[#This Row],[SATUAN Fix Win]]&lt;&gt;"","KRT")</f>
        <v>KRT</v>
      </c>
      <c r="BN27" s="4" t="str">
        <f>IF(Table43[[#This Row],[SATUAN Fix Win]]&lt;&gt;"","GD01")</f>
        <v>GD01</v>
      </c>
      <c r="BO27" s="4">
        <f>IF(Table43[[#This Row],[SATUAN Fix Win]]&lt;&gt;"",11611)</f>
        <v>11611</v>
      </c>
      <c r="BP27" s="4">
        <f>IF(Table43[[#This Row],[SATUAN Fix Win]]&lt;&gt;"",11612)</f>
        <v>11612</v>
      </c>
      <c r="BR27" s="4">
        <f>IF(Table43[[#This Row],[SATUAN Fix Win]]&lt;&gt;"",1)</f>
        <v>1</v>
      </c>
    </row>
    <row r="28" spans="1:70">
      <c r="A28" s="4" t="str">
        <f>CONCATENATE(Table43[[#This Row],[Kode BARANG Win2]],Table43[[#This Row],[No. Urut
Item Sama]])</f>
        <v>R10210040100101</v>
      </c>
      <c r="B28" s="7">
        <v>1</v>
      </c>
      <c r="C28" s="4" t="s">
        <v>1657</v>
      </c>
      <c r="D28" s="49">
        <v>3166942</v>
      </c>
      <c r="E28" s="49">
        <f>IFERROR(VLOOKUP(Table43[[#This Row],[NO]],[1]Sheet1!$G$3:$K$1267,5,0),0)</f>
        <v>0</v>
      </c>
      <c r="F28" s="26" t="s">
        <v>984</v>
      </c>
      <c r="G28" s="26">
        <v>144</v>
      </c>
      <c r="H28" s="26" t="s">
        <v>1657</v>
      </c>
      <c r="I28" s="49">
        <v>8993560025212</v>
      </c>
      <c r="J28" s="26" t="str">
        <f>Table43[[#This Row],[Nama Jenis Kemasan]]</f>
        <v>PCS</v>
      </c>
      <c r="K28" s="4" t="str">
        <f>TRIM(CONCATENATE(Table43[[#This Row],[Nama            KLP]]," ",Table43[[#This Row],[Nama            Sub KLP]]))</f>
        <v>DETTOL BODY SOAP</v>
      </c>
      <c r="L28" s="4" t="str">
        <f>CONCATENATE(Table43[[#This Row],[kode  2 Digit                (hrf+No)]],Table43[[#This Row],[kode  2 Digit                (Nomor)]],Table43[[#This Row],[kode  1 Digit                (Nomor)]])</f>
        <v>R1021</v>
      </c>
      <c r="M28" s="4" t="str">
        <f>IF(AH28="",CONCATENATE(R28,T28,V28,X28,Z28,AB28,AD28,AF28,Table43[[#This Row],[Tanda Kode Revisi]]),CONCATENATE(R28,T28,V28,X28,Z28,AB28,AD28,AH28))</f>
        <v>R1021004010010</v>
      </c>
      <c r="N28" s="11">
        <f t="shared" si="0"/>
        <v>14</v>
      </c>
      <c r="O28" s="13" t="str">
        <f>IF(AG28&lt;&gt;"",TRIM(UPPER(CONCATENATE(Q28," ",S28," ",U28," ",W28," ",Y28," ",AA28," ","X"," ",Table43[[#This Row],[ISI/CTN]]," ",AG28," ",AC28," ",AE28," ",AI28))),TRIM(UPPER(CONCATENATE(Q28," ",S28," ",U28," ",W28," ",Y28," ",AA28," ","X"," ",Table43[[#This Row],[ISI/CTN]]," ",AC28," ",AE28," ",AI28))))</f>
        <v>RB DETTOL BODY SOAP LASTING 100GR X 144 PCS</v>
      </c>
      <c r="P28" s="11">
        <f t="shared" si="1"/>
        <v>43</v>
      </c>
      <c r="Q28" s="4" t="s">
        <v>1487</v>
      </c>
      <c r="R28" s="7" t="s">
        <v>94</v>
      </c>
      <c r="S28" s="4" t="s">
        <v>1496</v>
      </c>
      <c r="T28" s="45" t="s">
        <v>1723</v>
      </c>
      <c r="U28" s="46" t="s">
        <v>1505</v>
      </c>
      <c r="V28" s="7">
        <v>1</v>
      </c>
      <c r="W28" s="46"/>
      <c r="X28" s="45" t="s">
        <v>1731</v>
      </c>
      <c r="Y28" s="4" t="s">
        <v>1531</v>
      </c>
      <c r="Z28" s="47" t="s">
        <v>1725</v>
      </c>
      <c r="AA28" s="4" t="s">
        <v>1512</v>
      </c>
      <c r="AB28" s="47" t="s">
        <v>1739</v>
      </c>
      <c r="AC28" s="4" t="s">
        <v>186</v>
      </c>
      <c r="AD28" s="7">
        <v>1</v>
      </c>
      <c r="AF28" s="7">
        <v>0</v>
      </c>
      <c r="AJ28" s="7">
        <f>IFERROR(VLOOKUP(Table43[[#This Row],[Kode BARANG Win2]],'[2]Template Impor Barang'!#REF!,2,0),0)</f>
        <v>0</v>
      </c>
      <c r="AK28" s="7">
        <f>Table43[[#This Row],[ISI/CTN]]</f>
        <v>144</v>
      </c>
      <c r="AL28" s="83">
        <f>Table43[[#This Row],[Kode Pcpl]]</f>
        <v>3166942</v>
      </c>
      <c r="AN28" s="36">
        <f>Table43[[#This Row],[Harga Jual Pcs GT
(-PPN)]]-(Table43[[#This Row],[Harga Jual Pcs GT
(-PPN)]]*8.5%)</f>
        <v>5864.5654166666664</v>
      </c>
      <c r="AO28" s="36">
        <f>Table43[[#This Row],[Harga Beli Pcs
(-PPN)]]*Table43[[#This Row],[ISI/CTN]]</f>
        <v>844497.41999999993</v>
      </c>
      <c r="AP28" s="36">
        <f>Table43[[#This Row],[Harga Beli Pcs
(-PPN)]]*1.11</f>
        <v>6509.6676125000004</v>
      </c>
      <c r="AQ28" s="36">
        <f>Table43[[#This Row],[Harga Beli Krt
(- PPN)]]*1.11</f>
        <v>937392.13619999995</v>
      </c>
      <c r="AR28" s="36">
        <v>6409.3611111111113</v>
      </c>
      <c r="AS28" s="36">
        <f>Table43[[#This Row],[Harga Jual Pcs GT
(-PPN)]]*Table43[[#This Row],[ISI/CTN]]</f>
        <v>922948</v>
      </c>
      <c r="AT28" s="36">
        <f>Table43[[#This Row],[Harga Jual Pcs GT
(-PPN)]]*1.11</f>
        <v>7114.3908333333338</v>
      </c>
      <c r="AU28" s="36">
        <f>Table43[[#This Row],[Harga Jual Krt GT
(- PPN)]]*1.11</f>
        <v>1024472.2800000001</v>
      </c>
      <c r="AV28" s="36">
        <v>6409.3611111111113</v>
      </c>
      <c r="AW28" s="36">
        <f>Table43[[#This Row],[Harga Jual Pcs MT
(-PPN)]]*Table43[[#This Row],[ISI/CTN]]</f>
        <v>922948</v>
      </c>
      <c r="AX28" s="36">
        <f>Table43[[#This Row],[Harga Jual Pcs MT
(-PPN)]]*1.11</f>
        <v>7114.3908333333338</v>
      </c>
      <c r="AY28" s="36">
        <f>Table43[[#This Row],[Harga Jual Pcs MT
(+PPN)]]*Table43[[#This Row],[ISI/CTN]]</f>
        <v>1024472.28</v>
      </c>
      <c r="AZ28" s="44">
        <f>(Table43[[#This Row],[Harga Jual Pcs GT
(-PPN)]]-Table43[[#This Row],[Harga Beli Pcs
(-PPN)]])/Table43[[#This Row],[Harga Jual Pcs GT
(-PPN)]]</f>
        <v>8.5000000000000075E-2</v>
      </c>
      <c r="BA28" s="51">
        <f>Table43[[#This Row],[Harga Jual Pcs MT
(-PPN)]]-Table43[[#This Row],[Harga Beli Pcs
(-PPN)]]</f>
        <v>544.79569444444496</v>
      </c>
      <c r="BB28" s="57">
        <f>Table43[[#This Row],[Column1]]/Table43[[#This Row],[Harga Jual Pcs MT
(-PPN)]]</f>
        <v>8.5000000000000075E-2</v>
      </c>
      <c r="BC28" s="50"/>
      <c r="BD28" s="7" t="str">
        <f>IFERROR(VLOOKUP(Table43[[#This Row],[Kode BARANG Win2]],'[3]Daftar Barang dan Jasa'!$B$2:$D$3515,3,0),0)</f>
        <v>RB DETTOL BODY SOAP LASTING 100GR X 144 PCS</v>
      </c>
      <c r="BE28" s="7" t="str">
        <f ca="1">IF(TODAY()-Table43[[#This Row],[Efektif
Pembuatan]]&gt;60,"Lama","Baru")</f>
        <v>Lama</v>
      </c>
      <c r="BF28" s="7" t="e">
        <f ca="1">IF(TODAY()-Table43[[#This Row],[Efektif Naik Harga]]&lt;30,"Naik","Sama")</f>
        <v>#VALUE!</v>
      </c>
      <c r="BG28" s="7" t="s">
        <v>400</v>
      </c>
      <c r="BH28" s="7" t="str">
        <f>IF(Table43[[#This Row],[Kode BARANG Win2]]&lt;&gt;"","IDR","")</f>
        <v>IDR</v>
      </c>
      <c r="BI28" s="7" t="str">
        <f>CONCATENATE(Table43[[#This Row],[kode  1 Digit
(Nomor)]],Table43[[#This Row],[kode  4 Digit                (Nomor)]])</f>
        <v>31669420100</v>
      </c>
      <c r="BJ28" s="7" t="str">
        <f>Table43[[#This Row],[Nama            Gramasi atau Jumlah Pack per CTN]]</f>
        <v>100GR</v>
      </c>
      <c r="BK28" s="7"/>
      <c r="BL28" s="7"/>
      <c r="BM28" s="4" t="str">
        <f>IF(Table43[[#This Row],[SATUAN Fix Win]]&lt;&gt;"","KRT")</f>
        <v>KRT</v>
      </c>
      <c r="BN28" s="4" t="str">
        <f>IF(Table43[[#This Row],[SATUAN Fix Win]]&lt;&gt;"","GD01")</f>
        <v>GD01</v>
      </c>
      <c r="BO28" s="4">
        <f>IF(Table43[[#This Row],[SATUAN Fix Win]]&lt;&gt;"",11611)</f>
        <v>11611</v>
      </c>
      <c r="BP28" s="4">
        <f>IF(Table43[[#This Row],[SATUAN Fix Win]]&lt;&gt;"",11612)</f>
        <v>11612</v>
      </c>
      <c r="BR28" s="4">
        <f>IF(Table43[[#This Row],[SATUAN Fix Win]]&lt;&gt;"",1)</f>
        <v>1</v>
      </c>
    </row>
    <row r="29" spans="1:70">
      <c r="A29" s="4" t="str">
        <f>CONCATENATE(Table43[[#This Row],[Kode BARANG Win2]],Table43[[#This Row],[No. Urut
Item Sama]])</f>
        <v>R10210040100102</v>
      </c>
      <c r="B29" s="7">
        <v>2</v>
      </c>
      <c r="C29" s="4" t="s">
        <v>1657</v>
      </c>
      <c r="D29" s="49">
        <v>3060668</v>
      </c>
      <c r="E29" s="49">
        <f>IFERROR(VLOOKUP(Table43[[#This Row],[NO]],[1]Sheet1!$G$3:$K$1267,5,0),0)</f>
        <v>0</v>
      </c>
      <c r="F29" s="26" t="s">
        <v>988</v>
      </c>
      <c r="G29" s="26">
        <v>144</v>
      </c>
      <c r="H29" s="26" t="s">
        <v>2073</v>
      </c>
      <c r="I29" s="49">
        <v>8993560025212</v>
      </c>
      <c r="J29" s="26" t="str">
        <f>Table43[[#This Row],[Nama Jenis Kemasan]]</f>
        <v>PCS</v>
      </c>
      <c r="K29" s="4" t="str">
        <f>TRIM(CONCATENATE(Table43[[#This Row],[Nama            KLP]]," ",Table43[[#This Row],[Nama            Sub KLP]]))</f>
        <v>DETTOL BODY SOAP</v>
      </c>
      <c r="L29" s="4" t="str">
        <f>CONCATENATE(Table43[[#This Row],[kode  2 Digit                (hrf+No)]],Table43[[#This Row],[kode  2 Digit                (Nomor)]],Table43[[#This Row],[kode  1 Digit                (Nomor)]])</f>
        <v>R1021</v>
      </c>
      <c r="M29" s="4" t="str">
        <f>IF(AH29="",CONCATENATE(R29,T29,V29,X29,Z29,AB29,AD29,AF29,Table43[[#This Row],[Tanda Kode Revisi]]),CONCATENATE(R29,T29,V29,X29,Z29,AB29,AD29,AH29))</f>
        <v>R1021004010010</v>
      </c>
      <c r="N29" s="11">
        <f t="shared" si="0"/>
        <v>14</v>
      </c>
      <c r="O29" s="13" t="str">
        <f>IF(AG29&lt;&gt;"",TRIM(UPPER(CONCATENATE(Q29," ",S29," ",U29," ",W29," ",Y29," ",AA29," ","X"," ",Table43[[#This Row],[ISI/CTN]]," ",AG29," ",AC29," ",AE29," ",AI29))),TRIM(UPPER(CONCATENATE(Q29," ",S29," ",U29," ",W29," ",Y29," ",AA29," ","X"," ",Table43[[#This Row],[ISI/CTN]]," ",AC29," ",AE29," ",AI29))))</f>
        <v>RB DETTOL BODY SOAP LASTING 100GR X 144 PCS</v>
      </c>
      <c r="P29" s="11">
        <f t="shared" si="1"/>
        <v>43</v>
      </c>
      <c r="Q29" s="4" t="s">
        <v>1487</v>
      </c>
      <c r="R29" s="7" t="s">
        <v>94</v>
      </c>
      <c r="S29" s="4" t="s">
        <v>1496</v>
      </c>
      <c r="T29" s="45" t="s">
        <v>1723</v>
      </c>
      <c r="U29" s="46" t="s">
        <v>1505</v>
      </c>
      <c r="V29" s="7">
        <v>1</v>
      </c>
      <c r="W29" s="46"/>
      <c r="X29" s="45" t="s">
        <v>1731</v>
      </c>
      <c r="Y29" s="4" t="s">
        <v>1531</v>
      </c>
      <c r="Z29" s="47" t="s">
        <v>1725</v>
      </c>
      <c r="AA29" s="4" t="s">
        <v>1512</v>
      </c>
      <c r="AB29" s="47" t="s">
        <v>1739</v>
      </c>
      <c r="AC29" s="4" t="s">
        <v>186</v>
      </c>
      <c r="AD29" s="7">
        <v>1</v>
      </c>
      <c r="AF29" s="7">
        <v>0</v>
      </c>
      <c r="AJ29" s="7">
        <f>IFERROR(VLOOKUP(Table43[[#This Row],[Kode BARANG Win2]],'[2]Template Impor Barang'!#REF!,2,0),0)</f>
        <v>0</v>
      </c>
      <c r="AK29" s="7">
        <f>Table43[[#This Row],[ISI/CTN]]</f>
        <v>144</v>
      </c>
      <c r="AL29" s="83">
        <f>Table43[[#This Row],[Kode Pcpl]]</f>
        <v>3060668</v>
      </c>
      <c r="AN29" s="36">
        <f>Table43[[#This Row],[Harga Jual Pcs GT
(-PPN)]]-(Table43[[#This Row],[Harga Jual Pcs GT
(-PPN)]]*8.5%)</f>
        <v>5864.5654166666664</v>
      </c>
      <c r="AO29" s="36">
        <f>Table43[[#This Row],[Harga Beli Pcs
(-PPN)]]*Table43[[#This Row],[ISI/CTN]]</f>
        <v>844497.41999999993</v>
      </c>
      <c r="AP29" s="36">
        <f>Table43[[#This Row],[Harga Beli Pcs
(-PPN)]]*1.11</f>
        <v>6509.6676125000004</v>
      </c>
      <c r="AQ29" s="36">
        <f>Table43[[#This Row],[Harga Beli Krt
(- PPN)]]*1.11</f>
        <v>937392.13619999995</v>
      </c>
      <c r="AR29" s="36">
        <v>6409.3611111111113</v>
      </c>
      <c r="AS29" s="36">
        <f>Table43[[#This Row],[Harga Jual Pcs GT
(-PPN)]]*Table43[[#This Row],[ISI/CTN]]</f>
        <v>922948</v>
      </c>
      <c r="AT29" s="36">
        <f>Table43[[#This Row],[Harga Jual Pcs GT
(-PPN)]]*1.11</f>
        <v>7114.3908333333338</v>
      </c>
      <c r="AU29" s="36">
        <f>Table43[[#This Row],[Harga Jual Krt GT
(- PPN)]]*1.11</f>
        <v>1024472.2800000001</v>
      </c>
      <c r="AV29" s="36">
        <v>6409.3611111111113</v>
      </c>
      <c r="AW29" s="36">
        <f>Table43[[#This Row],[Harga Jual Pcs MT
(-PPN)]]*Table43[[#This Row],[ISI/CTN]]</f>
        <v>922948</v>
      </c>
      <c r="AX29" s="36">
        <f>Table43[[#This Row],[Harga Jual Pcs MT
(-PPN)]]*1.11</f>
        <v>7114.3908333333338</v>
      </c>
      <c r="AY29" s="36">
        <f>Table43[[#This Row],[Harga Jual Pcs MT
(+PPN)]]*Table43[[#This Row],[ISI/CTN]]</f>
        <v>1024472.28</v>
      </c>
      <c r="AZ29" s="44">
        <f>(Table43[[#This Row],[Harga Jual Pcs GT
(-PPN)]]-Table43[[#This Row],[Harga Beli Pcs
(-PPN)]])/Table43[[#This Row],[Harga Jual Pcs GT
(-PPN)]]</f>
        <v>8.5000000000000075E-2</v>
      </c>
      <c r="BA29" s="51">
        <f>Table43[[#This Row],[Harga Jual Pcs MT
(-PPN)]]-Table43[[#This Row],[Harga Beli Pcs
(-PPN)]]</f>
        <v>544.79569444444496</v>
      </c>
      <c r="BB29" s="57">
        <f>Table43[[#This Row],[Column1]]/Table43[[#This Row],[Harga Jual Pcs MT
(-PPN)]]</f>
        <v>8.5000000000000075E-2</v>
      </c>
      <c r="BC29" s="50"/>
      <c r="BD29" s="7" t="str">
        <f>IFERROR(VLOOKUP(Table43[[#This Row],[Kode BARANG Win2]],'[3]Daftar Barang dan Jasa'!$B$2:$D$3515,3,0),0)</f>
        <v>RB DETTOL BODY SOAP LASTING 100GR X 144 PCS</v>
      </c>
      <c r="BE29" s="7" t="str">
        <f ca="1">IF(TODAY()-Table43[[#This Row],[Efektif
Pembuatan]]&gt;60,"Lama","Baru")</f>
        <v>Lama</v>
      </c>
      <c r="BF29" s="7" t="e">
        <f ca="1">IF(TODAY()-Table43[[#This Row],[Efektif Naik Harga]]&lt;30,"Naik","Sama")</f>
        <v>#VALUE!</v>
      </c>
      <c r="BG29" s="7" t="s">
        <v>400</v>
      </c>
      <c r="BH29" s="7" t="str">
        <f>IF(Table43[[#This Row],[Kode BARANG Win2]]&lt;&gt;"","IDR","")</f>
        <v>IDR</v>
      </c>
      <c r="BI29" s="7" t="str">
        <f>CONCATENATE(Table43[[#This Row],[kode  1 Digit
(Nomor)]],Table43[[#This Row],[kode  4 Digit                (Nomor)]])</f>
        <v>30606680100</v>
      </c>
      <c r="BJ29" s="7" t="str">
        <f>Table43[[#This Row],[Nama            Gramasi atau Jumlah Pack per CTN]]</f>
        <v>100GR</v>
      </c>
      <c r="BK29" s="7"/>
      <c r="BL29" s="7"/>
      <c r="BM29" s="4" t="str">
        <f>IF(Table43[[#This Row],[SATUAN Fix Win]]&lt;&gt;"","KRT")</f>
        <v>KRT</v>
      </c>
      <c r="BN29" s="4" t="str">
        <f>IF(Table43[[#This Row],[SATUAN Fix Win]]&lt;&gt;"","GD01")</f>
        <v>GD01</v>
      </c>
      <c r="BO29" s="4">
        <f>IF(Table43[[#This Row],[SATUAN Fix Win]]&lt;&gt;"",11611)</f>
        <v>11611</v>
      </c>
      <c r="BP29" s="4">
        <f>IF(Table43[[#This Row],[SATUAN Fix Win]]&lt;&gt;"",11612)</f>
        <v>11612</v>
      </c>
      <c r="BR29" s="4">
        <f>IF(Table43[[#This Row],[SATUAN Fix Win]]&lt;&gt;"",1)</f>
        <v>1</v>
      </c>
    </row>
    <row r="30" spans="1:70">
      <c r="A30" s="4" t="str">
        <f>CONCATENATE(Table43[[#This Row],[Kode BARANG Win2]],Table43[[#This Row],[No. Urut
Item Sama]])</f>
        <v>R10210040100103</v>
      </c>
      <c r="B30" s="7">
        <v>3</v>
      </c>
      <c r="C30" s="4" t="s">
        <v>1657</v>
      </c>
      <c r="D30" s="49">
        <v>3087594</v>
      </c>
      <c r="E30" s="49">
        <f>IFERROR(VLOOKUP(Table43[[#This Row],[NO]],[1]Sheet1!$G$3:$K$1267,5,0),0)</f>
        <v>0</v>
      </c>
      <c r="F30" s="26" t="s">
        <v>989</v>
      </c>
      <c r="G30" s="26">
        <v>144</v>
      </c>
      <c r="H30" s="26" t="s">
        <v>2073</v>
      </c>
      <c r="I30" s="49">
        <v>8993560025212</v>
      </c>
      <c r="J30" s="26" t="str">
        <f>Table43[[#This Row],[Nama Jenis Kemasan]]</f>
        <v>PCS</v>
      </c>
      <c r="K30" s="4" t="str">
        <f>TRIM(CONCATENATE(Table43[[#This Row],[Nama            KLP]]," ",Table43[[#This Row],[Nama            Sub KLP]]))</f>
        <v>DETTOL BODY SOAP</v>
      </c>
      <c r="L30" s="4" t="str">
        <f>CONCATENATE(Table43[[#This Row],[kode  2 Digit                (hrf+No)]],Table43[[#This Row],[kode  2 Digit                (Nomor)]],Table43[[#This Row],[kode  1 Digit                (Nomor)]])</f>
        <v>R1021</v>
      </c>
      <c r="M30" s="4" t="str">
        <f>IF(AH30="",CONCATENATE(R30,T30,V30,X30,Z30,AB30,AD30,AF30,Table43[[#This Row],[Tanda Kode Revisi]]),CONCATENATE(R30,T30,V30,X30,Z30,AB30,AD30,AH30))</f>
        <v>R1021004010010</v>
      </c>
      <c r="N30" s="11">
        <f t="shared" si="0"/>
        <v>14</v>
      </c>
      <c r="O30" s="13" t="str">
        <f>IF(AG30&lt;&gt;"",TRIM(UPPER(CONCATENATE(Q30," ",S30," ",U30," ",W30," ",Y30," ",AA30," ","X"," ",Table43[[#This Row],[ISI/CTN]]," ",AG30," ",AC30," ",AE30," ",AI30))),TRIM(UPPER(CONCATENATE(Q30," ",S30," ",U30," ",W30," ",Y30," ",AA30," ","X"," ",Table43[[#This Row],[ISI/CTN]]," ",AC30," ",AE30," ",AI30))))</f>
        <v>RB DETTOL BODY SOAP LASTING 100GR X 144 PCS</v>
      </c>
      <c r="P30" s="11">
        <f t="shared" si="1"/>
        <v>43</v>
      </c>
      <c r="Q30" s="4" t="s">
        <v>1487</v>
      </c>
      <c r="R30" s="7" t="s">
        <v>94</v>
      </c>
      <c r="S30" s="4" t="s">
        <v>1496</v>
      </c>
      <c r="T30" s="45" t="s">
        <v>1723</v>
      </c>
      <c r="U30" s="46" t="s">
        <v>1505</v>
      </c>
      <c r="V30" s="7">
        <v>1</v>
      </c>
      <c r="W30" s="46"/>
      <c r="X30" s="45" t="s">
        <v>1731</v>
      </c>
      <c r="Y30" s="4" t="s">
        <v>1531</v>
      </c>
      <c r="Z30" s="47" t="s">
        <v>1725</v>
      </c>
      <c r="AA30" s="4" t="s">
        <v>1512</v>
      </c>
      <c r="AB30" s="47" t="s">
        <v>1739</v>
      </c>
      <c r="AC30" s="4" t="s">
        <v>186</v>
      </c>
      <c r="AD30" s="7">
        <v>1</v>
      </c>
      <c r="AF30" s="7">
        <v>0</v>
      </c>
      <c r="AJ30" s="7">
        <f>IFERROR(VLOOKUP(Table43[[#This Row],[Kode BARANG Win2]],'[2]Template Impor Barang'!#REF!,2,0),0)</f>
        <v>0</v>
      </c>
      <c r="AK30" s="7">
        <f>Table43[[#This Row],[ISI/CTN]]</f>
        <v>144</v>
      </c>
      <c r="AL30" s="83">
        <f>Table43[[#This Row],[Kode Pcpl]]</f>
        <v>3087594</v>
      </c>
      <c r="AN30" s="36">
        <f>Table43[[#This Row],[Harga Jual Pcs GT
(-PPN)]]-(Table43[[#This Row],[Harga Jual Pcs GT
(-PPN)]]*8.5%)</f>
        <v>5864.5654166666664</v>
      </c>
      <c r="AO30" s="36">
        <f>Table43[[#This Row],[Harga Beli Pcs
(-PPN)]]*Table43[[#This Row],[ISI/CTN]]</f>
        <v>844497.41999999993</v>
      </c>
      <c r="AP30" s="36">
        <f>Table43[[#This Row],[Harga Beli Pcs
(-PPN)]]*1.11</f>
        <v>6509.6676125000004</v>
      </c>
      <c r="AQ30" s="36">
        <f>Table43[[#This Row],[Harga Beli Krt
(- PPN)]]*1.11</f>
        <v>937392.13619999995</v>
      </c>
      <c r="AR30" s="36">
        <v>6409.3611111111113</v>
      </c>
      <c r="AS30" s="36">
        <f>Table43[[#This Row],[Harga Jual Pcs GT
(-PPN)]]*Table43[[#This Row],[ISI/CTN]]</f>
        <v>922948</v>
      </c>
      <c r="AT30" s="36">
        <f>Table43[[#This Row],[Harga Jual Pcs GT
(-PPN)]]*1.11</f>
        <v>7114.3908333333338</v>
      </c>
      <c r="AU30" s="36">
        <f>Table43[[#This Row],[Harga Jual Krt GT
(- PPN)]]*1.11</f>
        <v>1024472.2800000001</v>
      </c>
      <c r="AV30" s="36">
        <v>6409.3611111111113</v>
      </c>
      <c r="AW30" s="36">
        <f>Table43[[#This Row],[Harga Jual Pcs MT
(-PPN)]]*Table43[[#This Row],[ISI/CTN]]</f>
        <v>922948</v>
      </c>
      <c r="AX30" s="36">
        <f>Table43[[#This Row],[Harga Jual Pcs MT
(-PPN)]]*1.11</f>
        <v>7114.3908333333338</v>
      </c>
      <c r="AY30" s="36">
        <f>Table43[[#This Row],[Harga Jual Pcs MT
(+PPN)]]*Table43[[#This Row],[ISI/CTN]]</f>
        <v>1024472.28</v>
      </c>
      <c r="AZ30" s="44">
        <f>(Table43[[#This Row],[Harga Jual Pcs GT
(-PPN)]]-Table43[[#This Row],[Harga Beli Pcs
(-PPN)]])/Table43[[#This Row],[Harga Jual Pcs GT
(-PPN)]]</f>
        <v>8.5000000000000075E-2</v>
      </c>
      <c r="BA30" s="51">
        <f>Table43[[#This Row],[Harga Jual Pcs MT
(-PPN)]]-Table43[[#This Row],[Harga Beli Pcs
(-PPN)]]</f>
        <v>544.79569444444496</v>
      </c>
      <c r="BB30" s="57">
        <f>Table43[[#This Row],[Column1]]/Table43[[#This Row],[Harga Jual Pcs MT
(-PPN)]]</f>
        <v>8.5000000000000075E-2</v>
      </c>
      <c r="BC30" s="50"/>
      <c r="BD30" s="7" t="str">
        <f>IFERROR(VLOOKUP(Table43[[#This Row],[Kode BARANG Win2]],'[3]Daftar Barang dan Jasa'!$B$2:$D$3515,3,0),0)</f>
        <v>RB DETTOL BODY SOAP LASTING 100GR X 144 PCS</v>
      </c>
      <c r="BE30" s="7" t="str">
        <f ca="1">IF(TODAY()-Table43[[#This Row],[Efektif
Pembuatan]]&gt;60,"Lama","Baru")</f>
        <v>Lama</v>
      </c>
      <c r="BF30" s="7" t="e">
        <f ca="1">IF(TODAY()-Table43[[#This Row],[Efektif Naik Harga]]&lt;30,"Naik","Sama")</f>
        <v>#VALUE!</v>
      </c>
      <c r="BG30" s="7" t="s">
        <v>400</v>
      </c>
      <c r="BH30" s="7" t="str">
        <f>IF(Table43[[#This Row],[Kode BARANG Win2]]&lt;&gt;"","IDR","")</f>
        <v>IDR</v>
      </c>
      <c r="BI30" s="7" t="str">
        <f>CONCATENATE(Table43[[#This Row],[kode  1 Digit
(Nomor)]],Table43[[#This Row],[kode  4 Digit                (Nomor)]])</f>
        <v>30875940100</v>
      </c>
      <c r="BJ30" s="7" t="str">
        <f>Table43[[#This Row],[Nama            Gramasi atau Jumlah Pack per CTN]]</f>
        <v>100GR</v>
      </c>
      <c r="BK30" s="7"/>
      <c r="BL30" s="7"/>
      <c r="BM30" s="4" t="str">
        <f>IF(Table43[[#This Row],[SATUAN Fix Win]]&lt;&gt;"","KRT")</f>
        <v>KRT</v>
      </c>
      <c r="BN30" s="4" t="str">
        <f>IF(Table43[[#This Row],[SATUAN Fix Win]]&lt;&gt;"","GD01")</f>
        <v>GD01</v>
      </c>
      <c r="BO30" s="4">
        <f>IF(Table43[[#This Row],[SATUAN Fix Win]]&lt;&gt;"",11611)</f>
        <v>11611</v>
      </c>
      <c r="BP30" s="4">
        <f>IF(Table43[[#This Row],[SATUAN Fix Win]]&lt;&gt;"",11612)</f>
        <v>11612</v>
      </c>
      <c r="BR30" s="4">
        <f>IF(Table43[[#This Row],[SATUAN Fix Win]]&lt;&gt;"",1)</f>
        <v>1</v>
      </c>
    </row>
    <row r="31" spans="1:70">
      <c r="A31" s="4" t="str">
        <f>CONCATENATE(Table43[[#This Row],[Kode BARANG Win2]],Table43[[#This Row],[No. Urut
Item Sama]])</f>
        <v>R10210040100104</v>
      </c>
      <c r="B31" s="7">
        <v>4</v>
      </c>
      <c r="C31" s="4" t="s">
        <v>1657</v>
      </c>
      <c r="D31" s="49" t="s">
        <v>514</v>
      </c>
      <c r="E31" s="49">
        <f>IFERROR(VLOOKUP(Table43[[#This Row],[NO]],[1]Sheet1!$G$3:$K$1267,5,0),0)</f>
        <v>0</v>
      </c>
      <c r="F31" s="26" t="s">
        <v>986</v>
      </c>
      <c r="G31" s="26">
        <v>144</v>
      </c>
      <c r="H31" s="26" t="s">
        <v>2073</v>
      </c>
      <c r="I31" s="49">
        <v>8993560025212</v>
      </c>
      <c r="J31" s="26" t="str">
        <f>Table43[[#This Row],[Nama Jenis Kemasan]]</f>
        <v>PCS</v>
      </c>
      <c r="K31" s="4" t="str">
        <f>TRIM(CONCATENATE(Table43[[#This Row],[Nama            KLP]]," ",Table43[[#This Row],[Nama            Sub KLP]]))</f>
        <v>DETTOL BODY SOAP</v>
      </c>
      <c r="L31" s="4" t="str">
        <f>CONCATENATE(Table43[[#This Row],[kode  2 Digit                (hrf+No)]],Table43[[#This Row],[kode  2 Digit                (Nomor)]],Table43[[#This Row],[kode  1 Digit                (Nomor)]])</f>
        <v>R1021</v>
      </c>
      <c r="M31" s="4" t="str">
        <f>IF(AH31="",CONCATENATE(R31,T31,V31,X31,Z31,AB31,AD31,AF31,Table43[[#This Row],[Tanda Kode Revisi]]),CONCATENATE(R31,T31,V31,X31,Z31,AB31,AD31,AH31))</f>
        <v>R1021004010010</v>
      </c>
      <c r="N31" s="11">
        <f t="shared" si="0"/>
        <v>14</v>
      </c>
      <c r="O31" s="13" t="str">
        <f>IF(AG31&lt;&gt;"",TRIM(UPPER(CONCATENATE(Q31," ",S31," ",U31," ",W31," ",Y31," ",AA31," ","X"," ",Table43[[#This Row],[ISI/CTN]]," ",AG31," ",AC31," ",AE31," ",AI31))),TRIM(UPPER(CONCATENATE(Q31," ",S31," ",U31," ",W31," ",Y31," ",AA31," ","X"," ",Table43[[#This Row],[ISI/CTN]]," ",AC31," ",AE31," ",AI31))))</f>
        <v>RB DETTOL BODY SOAP LASTING 100GR X 144 PCS</v>
      </c>
      <c r="P31" s="11">
        <f t="shared" si="1"/>
        <v>43</v>
      </c>
      <c r="Q31" s="4" t="s">
        <v>1487</v>
      </c>
      <c r="R31" s="7" t="s">
        <v>94</v>
      </c>
      <c r="S31" s="4" t="s">
        <v>1496</v>
      </c>
      <c r="T31" s="45" t="s">
        <v>1723</v>
      </c>
      <c r="U31" s="46" t="s">
        <v>1505</v>
      </c>
      <c r="V31" s="7">
        <v>1</v>
      </c>
      <c r="W31" s="46"/>
      <c r="X31" s="45" t="s">
        <v>1731</v>
      </c>
      <c r="Y31" s="4" t="s">
        <v>1531</v>
      </c>
      <c r="Z31" s="47" t="s">
        <v>1725</v>
      </c>
      <c r="AA31" s="4" t="s">
        <v>1512</v>
      </c>
      <c r="AB31" s="47" t="s">
        <v>1739</v>
      </c>
      <c r="AC31" s="4" t="s">
        <v>186</v>
      </c>
      <c r="AD31" s="7">
        <v>1</v>
      </c>
      <c r="AF31" s="7">
        <v>0</v>
      </c>
      <c r="AJ31" s="7">
        <f>IFERROR(VLOOKUP(Table43[[#This Row],[Kode BARANG Win2]],'[2]Template Impor Barang'!#REF!,2,0),0)</f>
        <v>0</v>
      </c>
      <c r="AK31" s="7">
        <f>Table43[[#This Row],[ISI/CTN]]</f>
        <v>144</v>
      </c>
      <c r="AL31" s="83" t="str">
        <f>Table43[[#This Row],[Kode Pcpl]]</f>
        <v>ID8195069M</v>
      </c>
      <c r="AN31" s="36">
        <f>Table43[[#This Row],[Harga Jual Pcs GT
(-PPN)]]-(Table43[[#This Row],[Harga Jual Pcs GT
(-PPN)]]*8.5%)</f>
        <v>5864.5654166666664</v>
      </c>
      <c r="AO31" s="36">
        <f>Table43[[#This Row],[Harga Beli Pcs
(-PPN)]]*Table43[[#This Row],[ISI/CTN]]</f>
        <v>844497.41999999993</v>
      </c>
      <c r="AP31" s="36">
        <f>Table43[[#This Row],[Harga Beli Pcs
(-PPN)]]*1.11</f>
        <v>6509.6676125000004</v>
      </c>
      <c r="AQ31" s="36">
        <f>Table43[[#This Row],[Harga Beli Krt
(- PPN)]]*1.11</f>
        <v>937392.13619999995</v>
      </c>
      <c r="AR31" s="36">
        <v>6409.3611111111113</v>
      </c>
      <c r="AS31" s="36">
        <f>Table43[[#This Row],[Harga Jual Pcs GT
(-PPN)]]*Table43[[#This Row],[ISI/CTN]]</f>
        <v>922948</v>
      </c>
      <c r="AT31" s="36">
        <f>Table43[[#This Row],[Harga Jual Pcs GT
(-PPN)]]*1.11</f>
        <v>7114.3908333333338</v>
      </c>
      <c r="AU31" s="36">
        <f>Table43[[#This Row],[Harga Jual Krt GT
(- PPN)]]*1.11</f>
        <v>1024472.2800000001</v>
      </c>
      <c r="AV31" s="36">
        <v>6409.3611111111113</v>
      </c>
      <c r="AW31" s="36">
        <f>Table43[[#This Row],[Harga Jual Pcs MT
(-PPN)]]*Table43[[#This Row],[ISI/CTN]]</f>
        <v>922948</v>
      </c>
      <c r="AX31" s="36">
        <f>Table43[[#This Row],[Harga Jual Pcs MT
(-PPN)]]*1.11</f>
        <v>7114.3908333333338</v>
      </c>
      <c r="AY31" s="36">
        <f>Table43[[#This Row],[Harga Jual Pcs MT
(+PPN)]]*Table43[[#This Row],[ISI/CTN]]</f>
        <v>1024472.28</v>
      </c>
      <c r="AZ31" s="44">
        <f>(Table43[[#This Row],[Harga Jual Pcs GT
(-PPN)]]-Table43[[#This Row],[Harga Beli Pcs
(-PPN)]])/Table43[[#This Row],[Harga Jual Pcs GT
(-PPN)]]</f>
        <v>8.5000000000000075E-2</v>
      </c>
      <c r="BA31" s="51">
        <f>Table43[[#This Row],[Harga Jual Pcs MT
(-PPN)]]-Table43[[#This Row],[Harga Beli Pcs
(-PPN)]]</f>
        <v>544.79569444444496</v>
      </c>
      <c r="BB31" s="57">
        <f>Table43[[#This Row],[Column1]]/Table43[[#This Row],[Harga Jual Pcs MT
(-PPN)]]</f>
        <v>8.5000000000000075E-2</v>
      </c>
      <c r="BC31" s="50"/>
      <c r="BD31" s="7" t="str">
        <f>IFERROR(VLOOKUP(Table43[[#This Row],[Kode BARANG Win2]],'[3]Daftar Barang dan Jasa'!$B$2:$D$3515,3,0),0)</f>
        <v>RB DETTOL BODY SOAP LASTING 100GR X 144 PCS</v>
      </c>
      <c r="BE31" s="7" t="str">
        <f ca="1">IF(TODAY()-Table43[[#This Row],[Efektif
Pembuatan]]&gt;60,"Lama","Baru")</f>
        <v>Lama</v>
      </c>
      <c r="BF31" s="7" t="e">
        <f ca="1">IF(TODAY()-Table43[[#This Row],[Efektif Naik Harga]]&lt;30,"Naik","Sama")</f>
        <v>#VALUE!</v>
      </c>
      <c r="BG31" s="7" t="s">
        <v>400</v>
      </c>
      <c r="BH31" s="7" t="str">
        <f>IF(Table43[[#This Row],[Kode BARANG Win2]]&lt;&gt;"","IDR","")</f>
        <v>IDR</v>
      </c>
      <c r="BI31" s="7" t="str">
        <f>CONCATENATE(Table43[[#This Row],[kode  1 Digit
(Nomor)]],Table43[[#This Row],[kode  4 Digit                (Nomor)]])</f>
        <v>ID8195069M0100</v>
      </c>
      <c r="BJ31" s="7" t="str">
        <f>Table43[[#This Row],[Nama            Gramasi atau Jumlah Pack per CTN]]</f>
        <v>100GR</v>
      </c>
      <c r="BK31" s="7"/>
      <c r="BL31" s="7"/>
      <c r="BM31" s="4" t="str">
        <f>IF(Table43[[#This Row],[SATUAN Fix Win]]&lt;&gt;"","KRT")</f>
        <v>KRT</v>
      </c>
      <c r="BN31" s="4" t="str">
        <f>IF(Table43[[#This Row],[SATUAN Fix Win]]&lt;&gt;"","GD01")</f>
        <v>GD01</v>
      </c>
      <c r="BO31" s="4">
        <f>IF(Table43[[#This Row],[SATUAN Fix Win]]&lt;&gt;"",11611)</f>
        <v>11611</v>
      </c>
      <c r="BP31" s="4">
        <f>IF(Table43[[#This Row],[SATUAN Fix Win]]&lt;&gt;"",11612)</f>
        <v>11612</v>
      </c>
      <c r="BR31" s="4">
        <f>IF(Table43[[#This Row],[SATUAN Fix Win]]&lt;&gt;"",1)</f>
        <v>1</v>
      </c>
    </row>
    <row r="32" spans="1:70">
      <c r="A32" s="4" t="str">
        <f>CONCATENATE(Table43[[#This Row],[Kode BARANG Win2]],Table43[[#This Row],[No. Urut
Item Sama]])</f>
        <v>R10210040100105</v>
      </c>
      <c r="B32" s="7">
        <v>5</v>
      </c>
      <c r="C32" s="4" t="s">
        <v>1657</v>
      </c>
      <c r="D32" s="49">
        <v>3031729</v>
      </c>
      <c r="E32" s="49">
        <f>IFERROR(VLOOKUP(Table43[[#This Row],[NO]],[1]Sheet1!$G$3:$K$1267,5,0),0)</f>
        <v>0</v>
      </c>
      <c r="F32" s="26" t="s">
        <v>987</v>
      </c>
      <c r="G32" s="26">
        <v>144</v>
      </c>
      <c r="H32" s="26" t="s">
        <v>2073</v>
      </c>
      <c r="I32" s="49">
        <v>8993560025212</v>
      </c>
      <c r="J32" s="26" t="str">
        <f>Table43[[#This Row],[Nama Jenis Kemasan]]</f>
        <v>PCS</v>
      </c>
      <c r="K32" s="4" t="str">
        <f>TRIM(CONCATENATE(Table43[[#This Row],[Nama            KLP]]," ",Table43[[#This Row],[Nama            Sub KLP]]))</f>
        <v>DETTOL BODY SOAP</v>
      </c>
      <c r="L32" s="4" t="str">
        <f>CONCATENATE(Table43[[#This Row],[kode  2 Digit                (hrf+No)]],Table43[[#This Row],[kode  2 Digit                (Nomor)]],Table43[[#This Row],[kode  1 Digit                (Nomor)]])</f>
        <v>R1021</v>
      </c>
      <c r="M32" s="4" t="str">
        <f>IF(AH32="",CONCATENATE(R32,T32,V32,X32,Z32,AB32,AD32,AF32,Table43[[#This Row],[Tanda Kode Revisi]]),CONCATENATE(R32,T32,V32,X32,Z32,AB32,AD32,AH32))</f>
        <v>R1021004010010</v>
      </c>
      <c r="N32" s="11">
        <f t="shared" si="0"/>
        <v>14</v>
      </c>
      <c r="O32" s="13" t="str">
        <f>IF(AG32&lt;&gt;"",TRIM(UPPER(CONCATENATE(Q32," ",S32," ",U32," ",W32," ",Y32," ",AA32," ","X"," ",Table43[[#This Row],[ISI/CTN]]," ",AG32," ",AC32," ",AE32," ",AI32))),TRIM(UPPER(CONCATENATE(Q32," ",S32," ",U32," ",W32," ",Y32," ",AA32," ","X"," ",Table43[[#This Row],[ISI/CTN]]," ",AC32," ",AE32," ",AI32))))</f>
        <v>RB DETTOL BODY SOAP LASTING 100GR X 144 PCS</v>
      </c>
      <c r="P32" s="11">
        <f t="shared" si="1"/>
        <v>43</v>
      </c>
      <c r="Q32" s="4" t="s">
        <v>1487</v>
      </c>
      <c r="R32" s="7" t="s">
        <v>94</v>
      </c>
      <c r="S32" s="4" t="s">
        <v>1496</v>
      </c>
      <c r="T32" s="45" t="s">
        <v>1723</v>
      </c>
      <c r="U32" s="46" t="s">
        <v>1505</v>
      </c>
      <c r="V32" s="7">
        <v>1</v>
      </c>
      <c r="W32" s="46"/>
      <c r="X32" s="45" t="s">
        <v>1731</v>
      </c>
      <c r="Y32" s="4" t="s">
        <v>1531</v>
      </c>
      <c r="Z32" s="47" t="s">
        <v>1725</v>
      </c>
      <c r="AA32" s="4" t="s">
        <v>1512</v>
      </c>
      <c r="AB32" s="47" t="s">
        <v>1739</v>
      </c>
      <c r="AC32" s="4" t="s">
        <v>186</v>
      </c>
      <c r="AD32" s="7">
        <v>1</v>
      </c>
      <c r="AF32" s="7">
        <v>0</v>
      </c>
      <c r="AJ32" s="7">
        <f>IFERROR(VLOOKUP(Table43[[#This Row],[Kode BARANG Win2]],'[2]Template Impor Barang'!#REF!,2,0),0)</f>
        <v>0</v>
      </c>
      <c r="AK32" s="7">
        <f>Table43[[#This Row],[ISI/CTN]]</f>
        <v>144</v>
      </c>
      <c r="AL32" s="83">
        <f>Table43[[#This Row],[Kode Pcpl]]</f>
        <v>3031729</v>
      </c>
      <c r="AN32" s="36">
        <f>Table43[[#This Row],[Harga Jual Pcs GT
(-PPN)]]-(Table43[[#This Row],[Harga Jual Pcs GT
(-PPN)]]*8.5%)</f>
        <v>5864.5654166666664</v>
      </c>
      <c r="AO32" s="36">
        <f>Table43[[#This Row],[Harga Beli Pcs
(-PPN)]]*Table43[[#This Row],[ISI/CTN]]</f>
        <v>844497.41999999993</v>
      </c>
      <c r="AP32" s="36">
        <f>Table43[[#This Row],[Harga Beli Pcs
(-PPN)]]*1.11</f>
        <v>6509.6676125000004</v>
      </c>
      <c r="AQ32" s="36">
        <f>Table43[[#This Row],[Harga Beli Krt
(- PPN)]]*1.11</f>
        <v>937392.13619999995</v>
      </c>
      <c r="AR32" s="36">
        <v>6409.3611111111113</v>
      </c>
      <c r="AS32" s="36">
        <f>Table43[[#This Row],[Harga Jual Pcs GT
(-PPN)]]*Table43[[#This Row],[ISI/CTN]]</f>
        <v>922948</v>
      </c>
      <c r="AT32" s="36">
        <f>Table43[[#This Row],[Harga Jual Pcs GT
(-PPN)]]*1.11</f>
        <v>7114.3908333333338</v>
      </c>
      <c r="AU32" s="36">
        <f>Table43[[#This Row],[Harga Jual Krt GT
(- PPN)]]*1.11</f>
        <v>1024472.2800000001</v>
      </c>
      <c r="AV32" s="36">
        <v>6409.3611111111113</v>
      </c>
      <c r="AW32" s="36">
        <f>Table43[[#This Row],[Harga Jual Pcs MT
(-PPN)]]*Table43[[#This Row],[ISI/CTN]]</f>
        <v>922948</v>
      </c>
      <c r="AX32" s="36">
        <f>Table43[[#This Row],[Harga Jual Pcs MT
(-PPN)]]*1.11</f>
        <v>7114.3908333333338</v>
      </c>
      <c r="AY32" s="36">
        <f>Table43[[#This Row],[Harga Jual Pcs MT
(+PPN)]]*Table43[[#This Row],[ISI/CTN]]</f>
        <v>1024472.28</v>
      </c>
      <c r="AZ32" s="44">
        <f>(Table43[[#This Row],[Harga Jual Pcs GT
(-PPN)]]-Table43[[#This Row],[Harga Beli Pcs
(-PPN)]])/Table43[[#This Row],[Harga Jual Pcs GT
(-PPN)]]</f>
        <v>8.5000000000000075E-2</v>
      </c>
      <c r="BA32" s="51">
        <f>Table43[[#This Row],[Harga Jual Pcs MT
(-PPN)]]-Table43[[#This Row],[Harga Beli Pcs
(-PPN)]]</f>
        <v>544.79569444444496</v>
      </c>
      <c r="BB32" s="57">
        <f>Table43[[#This Row],[Column1]]/Table43[[#This Row],[Harga Jual Pcs MT
(-PPN)]]</f>
        <v>8.5000000000000075E-2</v>
      </c>
      <c r="BC32" s="50"/>
      <c r="BD32" s="7" t="str">
        <f>IFERROR(VLOOKUP(Table43[[#This Row],[Kode BARANG Win2]],'[3]Daftar Barang dan Jasa'!$B$2:$D$3515,3,0),0)</f>
        <v>RB DETTOL BODY SOAP LASTING 100GR X 144 PCS</v>
      </c>
      <c r="BE32" s="7" t="str">
        <f ca="1">IF(TODAY()-Table43[[#This Row],[Efektif
Pembuatan]]&gt;60,"Lama","Baru")</f>
        <v>Lama</v>
      </c>
      <c r="BF32" s="7" t="e">
        <f ca="1">IF(TODAY()-Table43[[#This Row],[Efektif Naik Harga]]&lt;30,"Naik","Sama")</f>
        <v>#VALUE!</v>
      </c>
      <c r="BG32" s="7" t="s">
        <v>400</v>
      </c>
      <c r="BH32" s="7" t="str">
        <f>IF(Table43[[#This Row],[Kode BARANG Win2]]&lt;&gt;"","IDR","")</f>
        <v>IDR</v>
      </c>
      <c r="BI32" s="7" t="str">
        <f>CONCATENATE(Table43[[#This Row],[kode  1 Digit
(Nomor)]],Table43[[#This Row],[kode  4 Digit                (Nomor)]])</f>
        <v>30317290100</v>
      </c>
      <c r="BJ32" s="7" t="str">
        <f>Table43[[#This Row],[Nama            Gramasi atau Jumlah Pack per CTN]]</f>
        <v>100GR</v>
      </c>
      <c r="BK32" s="7"/>
      <c r="BL32" s="7"/>
      <c r="BM32" s="4" t="str">
        <f>IF(Table43[[#This Row],[SATUAN Fix Win]]&lt;&gt;"","KRT")</f>
        <v>KRT</v>
      </c>
      <c r="BN32" s="4" t="str">
        <f>IF(Table43[[#This Row],[SATUAN Fix Win]]&lt;&gt;"","GD01")</f>
        <v>GD01</v>
      </c>
      <c r="BO32" s="4">
        <f>IF(Table43[[#This Row],[SATUAN Fix Win]]&lt;&gt;"",11611)</f>
        <v>11611</v>
      </c>
      <c r="BP32" s="4">
        <f>IF(Table43[[#This Row],[SATUAN Fix Win]]&lt;&gt;"",11612)</f>
        <v>11612</v>
      </c>
      <c r="BR32" s="4">
        <f>IF(Table43[[#This Row],[SATUAN Fix Win]]&lt;&gt;"",1)</f>
        <v>1</v>
      </c>
    </row>
    <row r="33" spans="1:70">
      <c r="A33" s="4" t="str">
        <f>CONCATENATE(Table43[[#This Row],[Kode BARANG Win2]],Table43[[#This Row],[No. Urut
Item Sama]])</f>
        <v>R10210040100106</v>
      </c>
      <c r="B33" s="7">
        <v>6</v>
      </c>
      <c r="C33" s="4" t="s">
        <v>1657</v>
      </c>
      <c r="D33" s="49" t="s">
        <v>512</v>
      </c>
      <c r="E33" s="49">
        <f>IFERROR(VLOOKUP(Table43[[#This Row],[NO]],[1]Sheet1!$G$3:$K$1267,5,0),0)</f>
        <v>0</v>
      </c>
      <c r="F33" s="26" t="s">
        <v>985</v>
      </c>
      <c r="G33" s="26">
        <v>144</v>
      </c>
      <c r="H33" s="26" t="s">
        <v>2073</v>
      </c>
      <c r="I33" s="49">
        <v>8993560025212</v>
      </c>
      <c r="J33" s="26" t="str">
        <f>Table43[[#This Row],[Nama Jenis Kemasan]]</f>
        <v>PCS</v>
      </c>
      <c r="K33" s="4" t="str">
        <f>TRIM(CONCATENATE(Table43[[#This Row],[Nama            KLP]]," ",Table43[[#This Row],[Nama            Sub KLP]]))</f>
        <v>DETTOL BODY SOAP</v>
      </c>
      <c r="L33" s="4" t="str">
        <f>CONCATENATE(Table43[[#This Row],[kode  2 Digit                (hrf+No)]],Table43[[#This Row],[kode  2 Digit                (Nomor)]],Table43[[#This Row],[kode  1 Digit                (Nomor)]])</f>
        <v>R1021</v>
      </c>
      <c r="M33" s="4" t="str">
        <f>IF(AH33="",CONCATENATE(R33,T33,V33,X33,Z33,AB33,AD33,AF33,Table43[[#This Row],[Tanda Kode Revisi]]),CONCATENATE(R33,T33,V33,X33,Z33,AB33,AD33,AH33))</f>
        <v>R1021004010010</v>
      </c>
      <c r="N33" s="11">
        <f t="shared" si="0"/>
        <v>14</v>
      </c>
      <c r="O33" s="13" t="str">
        <f>IF(AG33&lt;&gt;"",TRIM(UPPER(CONCATENATE(Q33," ",S33," ",U33," ",W33," ",Y33," ",AA33," ","X"," ",Table43[[#This Row],[ISI/CTN]]," ",AG33," ",AC33," ",AE33," ",AI33))),TRIM(UPPER(CONCATENATE(Q33," ",S33," ",U33," ",W33," ",Y33," ",AA33," ","X"," ",Table43[[#This Row],[ISI/CTN]]," ",AC33," ",AE33," ",AI33))))</f>
        <v>RB DETTOL BODY SOAP LASTING 100GR X 144 PCS</v>
      </c>
      <c r="P33" s="11">
        <f t="shared" si="1"/>
        <v>43</v>
      </c>
      <c r="Q33" s="4" t="s">
        <v>1487</v>
      </c>
      <c r="R33" s="7" t="s">
        <v>94</v>
      </c>
      <c r="S33" s="4" t="s">
        <v>1496</v>
      </c>
      <c r="T33" s="45" t="s">
        <v>1723</v>
      </c>
      <c r="U33" s="46" t="s">
        <v>1505</v>
      </c>
      <c r="V33" s="7">
        <v>1</v>
      </c>
      <c r="W33" s="46"/>
      <c r="X33" s="45" t="s">
        <v>1731</v>
      </c>
      <c r="Y33" s="4" t="s">
        <v>1531</v>
      </c>
      <c r="Z33" s="47" t="s">
        <v>1725</v>
      </c>
      <c r="AA33" s="4" t="s">
        <v>1512</v>
      </c>
      <c r="AB33" s="47" t="s">
        <v>1739</v>
      </c>
      <c r="AC33" s="4" t="s">
        <v>186</v>
      </c>
      <c r="AD33" s="7">
        <v>1</v>
      </c>
      <c r="AF33" s="7">
        <v>0</v>
      </c>
      <c r="AJ33" s="7">
        <f>IFERROR(VLOOKUP(Table43[[#This Row],[Kode BARANG Win2]],'[2]Template Impor Barang'!#REF!,2,0),0)</f>
        <v>0</v>
      </c>
      <c r="AK33" s="7">
        <f>Table43[[#This Row],[ISI/CTN]]</f>
        <v>144</v>
      </c>
      <c r="AL33" s="83" t="str">
        <f>Table43[[#This Row],[Kode Pcpl]]</f>
        <v>ID8162950</v>
      </c>
      <c r="AN33" s="36">
        <f>Table43[[#This Row],[Harga Jual Pcs GT
(-PPN)]]-(Table43[[#This Row],[Harga Jual Pcs GT
(-PPN)]]*8.5%)</f>
        <v>5864.5654166666664</v>
      </c>
      <c r="AO33" s="36">
        <f>Table43[[#This Row],[Harga Beli Pcs
(-PPN)]]*Table43[[#This Row],[ISI/CTN]]</f>
        <v>844497.41999999993</v>
      </c>
      <c r="AP33" s="36">
        <f>Table43[[#This Row],[Harga Beli Pcs
(-PPN)]]*1.11</f>
        <v>6509.6676125000004</v>
      </c>
      <c r="AQ33" s="36">
        <f>Table43[[#This Row],[Harga Beli Krt
(- PPN)]]*1.11</f>
        <v>937392.13619999995</v>
      </c>
      <c r="AR33" s="36">
        <v>6409.3611111111113</v>
      </c>
      <c r="AS33" s="36">
        <f>Table43[[#This Row],[Harga Jual Pcs GT
(-PPN)]]*Table43[[#This Row],[ISI/CTN]]</f>
        <v>922948</v>
      </c>
      <c r="AT33" s="36">
        <f>Table43[[#This Row],[Harga Jual Pcs GT
(-PPN)]]*1.11</f>
        <v>7114.3908333333338</v>
      </c>
      <c r="AU33" s="36">
        <f>Table43[[#This Row],[Harga Jual Krt GT
(- PPN)]]*1.11</f>
        <v>1024472.2800000001</v>
      </c>
      <c r="AV33" s="36">
        <v>6409.3611111111113</v>
      </c>
      <c r="AW33" s="36">
        <f>Table43[[#This Row],[Harga Jual Pcs MT
(-PPN)]]*Table43[[#This Row],[ISI/CTN]]</f>
        <v>922948</v>
      </c>
      <c r="AX33" s="36">
        <f>Table43[[#This Row],[Harga Jual Pcs MT
(-PPN)]]*1.11</f>
        <v>7114.3908333333338</v>
      </c>
      <c r="AY33" s="36">
        <f>Table43[[#This Row],[Harga Jual Pcs MT
(+PPN)]]*Table43[[#This Row],[ISI/CTN]]</f>
        <v>1024472.28</v>
      </c>
      <c r="AZ33" s="44">
        <f>(Table43[[#This Row],[Harga Jual Pcs GT
(-PPN)]]-Table43[[#This Row],[Harga Beli Pcs
(-PPN)]])/Table43[[#This Row],[Harga Jual Pcs GT
(-PPN)]]</f>
        <v>8.5000000000000075E-2</v>
      </c>
      <c r="BA33" s="51">
        <f>Table43[[#This Row],[Harga Jual Pcs MT
(-PPN)]]-Table43[[#This Row],[Harga Beli Pcs
(-PPN)]]</f>
        <v>544.79569444444496</v>
      </c>
      <c r="BB33" s="57">
        <f>Table43[[#This Row],[Column1]]/Table43[[#This Row],[Harga Jual Pcs MT
(-PPN)]]</f>
        <v>8.5000000000000075E-2</v>
      </c>
      <c r="BC33" s="50"/>
      <c r="BD33" s="7" t="str">
        <f>IFERROR(VLOOKUP(Table43[[#This Row],[Kode BARANG Win2]],'[3]Daftar Barang dan Jasa'!$B$2:$D$3515,3,0),0)</f>
        <v>RB DETTOL BODY SOAP LASTING 100GR X 144 PCS</v>
      </c>
      <c r="BE33" s="7" t="str">
        <f ca="1">IF(TODAY()-Table43[[#This Row],[Efektif
Pembuatan]]&gt;60,"Lama","Baru")</f>
        <v>Lama</v>
      </c>
      <c r="BF33" s="7" t="e">
        <f ca="1">IF(TODAY()-Table43[[#This Row],[Efektif Naik Harga]]&lt;30,"Naik","Sama")</f>
        <v>#VALUE!</v>
      </c>
      <c r="BG33" s="7" t="s">
        <v>400</v>
      </c>
      <c r="BH33" s="7" t="str">
        <f>IF(Table43[[#This Row],[Kode BARANG Win2]]&lt;&gt;"","IDR","")</f>
        <v>IDR</v>
      </c>
      <c r="BI33" s="7" t="str">
        <f>CONCATENATE(Table43[[#This Row],[kode  1 Digit
(Nomor)]],Table43[[#This Row],[kode  4 Digit                (Nomor)]])</f>
        <v>ID81629500100</v>
      </c>
      <c r="BJ33" s="7" t="str">
        <f>Table43[[#This Row],[Nama            Gramasi atau Jumlah Pack per CTN]]</f>
        <v>100GR</v>
      </c>
      <c r="BK33" s="7"/>
      <c r="BL33" s="7"/>
      <c r="BM33" s="4" t="str">
        <f>IF(Table43[[#This Row],[SATUAN Fix Win]]&lt;&gt;"","KRT")</f>
        <v>KRT</v>
      </c>
      <c r="BN33" s="4" t="str">
        <f>IF(Table43[[#This Row],[SATUAN Fix Win]]&lt;&gt;"","GD01")</f>
        <v>GD01</v>
      </c>
      <c r="BO33" s="4">
        <f>IF(Table43[[#This Row],[SATUAN Fix Win]]&lt;&gt;"",11611)</f>
        <v>11611</v>
      </c>
      <c r="BP33" s="4">
        <f>IF(Table43[[#This Row],[SATUAN Fix Win]]&lt;&gt;"",11612)</f>
        <v>11612</v>
      </c>
      <c r="BR33" s="4">
        <f>IF(Table43[[#This Row],[SATUAN Fix Win]]&lt;&gt;"",1)</f>
        <v>1</v>
      </c>
    </row>
    <row r="34" spans="1:70">
      <c r="A34" s="4" t="str">
        <f>CONCATENATE(Table43[[#This Row],[Kode BARANG Win2]],Table43[[#This Row],[No. Urut
Item Sama]])</f>
        <v>R10210040100107</v>
      </c>
      <c r="B34" s="7">
        <v>7</v>
      </c>
      <c r="C34" s="4" t="s">
        <v>1657</v>
      </c>
      <c r="D34" s="49" t="s">
        <v>513</v>
      </c>
      <c r="E34" s="49">
        <f>IFERROR(VLOOKUP(Table43[[#This Row],[NO]],[1]Sheet1!$G$3:$K$1267,5,0),0)</f>
        <v>0</v>
      </c>
      <c r="F34" s="26" t="s">
        <v>985</v>
      </c>
      <c r="G34" s="26">
        <v>144</v>
      </c>
      <c r="H34" s="26" t="s">
        <v>2073</v>
      </c>
      <c r="I34" s="49">
        <v>8993560025212</v>
      </c>
      <c r="J34" s="26" t="str">
        <f>Table43[[#This Row],[Nama Jenis Kemasan]]</f>
        <v>PCS</v>
      </c>
      <c r="K34" s="4" t="str">
        <f>TRIM(CONCATENATE(Table43[[#This Row],[Nama            KLP]]," ",Table43[[#This Row],[Nama            Sub KLP]]))</f>
        <v>DETTOL BODY SOAP</v>
      </c>
      <c r="L34" s="4" t="str">
        <f>CONCATENATE(Table43[[#This Row],[kode  2 Digit                (hrf+No)]],Table43[[#This Row],[kode  2 Digit                (Nomor)]],Table43[[#This Row],[kode  1 Digit                (Nomor)]])</f>
        <v>R1021</v>
      </c>
      <c r="M34" s="4" t="str">
        <f>IF(AH34="",CONCATENATE(R34,T34,V34,X34,Z34,AB34,AD34,AF34,Table43[[#This Row],[Tanda Kode Revisi]]),CONCATENATE(R34,T34,V34,X34,Z34,AB34,AD34,AH34))</f>
        <v>R1021004010010</v>
      </c>
      <c r="N34" s="11">
        <f t="shared" si="0"/>
        <v>14</v>
      </c>
      <c r="O34" s="13" t="str">
        <f>IF(AG34&lt;&gt;"",TRIM(UPPER(CONCATENATE(Q34," ",S34," ",U34," ",W34," ",Y34," ",AA34," ","X"," ",Table43[[#This Row],[ISI/CTN]]," ",AG34," ",AC34," ",AE34," ",AI34))),TRIM(UPPER(CONCATENATE(Q34," ",S34," ",U34," ",W34," ",Y34," ",AA34," ","X"," ",Table43[[#This Row],[ISI/CTN]]," ",AC34," ",AE34," ",AI34))))</f>
        <v>RB DETTOL BODY SOAP LASTING 100GR X 144 PCS</v>
      </c>
      <c r="P34" s="11">
        <f t="shared" si="1"/>
        <v>43</v>
      </c>
      <c r="Q34" s="4" t="s">
        <v>1487</v>
      </c>
      <c r="R34" s="7" t="s">
        <v>94</v>
      </c>
      <c r="S34" s="4" t="s">
        <v>1496</v>
      </c>
      <c r="T34" s="45" t="s">
        <v>1723</v>
      </c>
      <c r="U34" s="46" t="s">
        <v>1505</v>
      </c>
      <c r="V34" s="7">
        <v>1</v>
      </c>
      <c r="W34" s="46"/>
      <c r="X34" s="45" t="s">
        <v>1731</v>
      </c>
      <c r="Y34" s="4" t="s">
        <v>1531</v>
      </c>
      <c r="Z34" s="47" t="s">
        <v>1725</v>
      </c>
      <c r="AA34" s="4" t="s">
        <v>1512</v>
      </c>
      <c r="AB34" s="47" t="s">
        <v>1739</v>
      </c>
      <c r="AC34" s="4" t="s">
        <v>186</v>
      </c>
      <c r="AD34" s="7">
        <v>1</v>
      </c>
      <c r="AF34" s="7">
        <v>0</v>
      </c>
      <c r="AJ34" s="7">
        <f>IFERROR(VLOOKUP(Table43[[#This Row],[Kode BARANG Win2]],'[2]Template Impor Barang'!#REF!,2,0),0)</f>
        <v>0</v>
      </c>
      <c r="AK34" s="7">
        <f>Table43[[#This Row],[ISI/CTN]]</f>
        <v>144</v>
      </c>
      <c r="AL34" s="83" t="str">
        <f>Table43[[#This Row],[Kode Pcpl]]</f>
        <v>ID8162950M</v>
      </c>
      <c r="AN34" s="36">
        <f>Table43[[#This Row],[Harga Jual Pcs GT
(-PPN)]]-(Table43[[#This Row],[Harga Jual Pcs GT
(-PPN)]]*8.5%)</f>
        <v>5864.5654166666664</v>
      </c>
      <c r="AO34" s="36">
        <f>Table43[[#This Row],[Harga Beli Pcs
(-PPN)]]*Table43[[#This Row],[ISI/CTN]]</f>
        <v>844497.41999999993</v>
      </c>
      <c r="AP34" s="36">
        <f>Table43[[#This Row],[Harga Beli Pcs
(-PPN)]]*1.11</f>
        <v>6509.6676125000004</v>
      </c>
      <c r="AQ34" s="36">
        <f>Table43[[#This Row],[Harga Beli Krt
(- PPN)]]*1.11</f>
        <v>937392.13619999995</v>
      </c>
      <c r="AR34" s="36">
        <v>6409.3611111111113</v>
      </c>
      <c r="AS34" s="36">
        <f>Table43[[#This Row],[Harga Jual Pcs GT
(-PPN)]]*Table43[[#This Row],[ISI/CTN]]</f>
        <v>922948</v>
      </c>
      <c r="AT34" s="36">
        <f>Table43[[#This Row],[Harga Jual Pcs GT
(-PPN)]]*1.11</f>
        <v>7114.3908333333338</v>
      </c>
      <c r="AU34" s="36">
        <f>Table43[[#This Row],[Harga Jual Krt GT
(- PPN)]]*1.11</f>
        <v>1024472.2800000001</v>
      </c>
      <c r="AV34" s="36">
        <v>6409.3611111111113</v>
      </c>
      <c r="AW34" s="36">
        <f>Table43[[#This Row],[Harga Jual Pcs MT
(-PPN)]]*Table43[[#This Row],[ISI/CTN]]</f>
        <v>922948</v>
      </c>
      <c r="AX34" s="36">
        <f>Table43[[#This Row],[Harga Jual Pcs MT
(-PPN)]]*1.11</f>
        <v>7114.3908333333338</v>
      </c>
      <c r="AY34" s="36">
        <f>Table43[[#This Row],[Harga Jual Pcs MT
(+PPN)]]*Table43[[#This Row],[ISI/CTN]]</f>
        <v>1024472.28</v>
      </c>
      <c r="AZ34" s="44">
        <f>(Table43[[#This Row],[Harga Jual Pcs GT
(-PPN)]]-Table43[[#This Row],[Harga Beli Pcs
(-PPN)]])/Table43[[#This Row],[Harga Jual Pcs GT
(-PPN)]]</f>
        <v>8.5000000000000075E-2</v>
      </c>
      <c r="BA34" s="51">
        <f>Table43[[#This Row],[Harga Jual Pcs MT
(-PPN)]]-Table43[[#This Row],[Harga Beli Pcs
(-PPN)]]</f>
        <v>544.79569444444496</v>
      </c>
      <c r="BB34" s="57">
        <f>Table43[[#This Row],[Column1]]/Table43[[#This Row],[Harga Jual Pcs MT
(-PPN)]]</f>
        <v>8.5000000000000075E-2</v>
      </c>
      <c r="BC34" s="50"/>
      <c r="BD34" s="7" t="str">
        <f>IFERROR(VLOOKUP(Table43[[#This Row],[Kode BARANG Win2]],'[3]Daftar Barang dan Jasa'!$B$2:$D$3515,3,0),0)</f>
        <v>RB DETTOL BODY SOAP LASTING 100GR X 144 PCS</v>
      </c>
      <c r="BE34" s="7" t="str">
        <f ca="1">IF(TODAY()-Table43[[#This Row],[Efektif
Pembuatan]]&gt;60,"Lama","Baru")</f>
        <v>Lama</v>
      </c>
      <c r="BF34" s="7" t="e">
        <f ca="1">IF(TODAY()-Table43[[#This Row],[Efektif Naik Harga]]&lt;30,"Naik","Sama")</f>
        <v>#VALUE!</v>
      </c>
      <c r="BG34" s="7" t="s">
        <v>400</v>
      </c>
      <c r="BH34" s="7" t="str">
        <f>IF(Table43[[#This Row],[Kode BARANG Win2]]&lt;&gt;"","IDR","")</f>
        <v>IDR</v>
      </c>
      <c r="BI34" s="7" t="str">
        <f>CONCATENATE(Table43[[#This Row],[kode  1 Digit
(Nomor)]],Table43[[#This Row],[kode  4 Digit                (Nomor)]])</f>
        <v>ID8162950M0100</v>
      </c>
      <c r="BJ34" s="7" t="str">
        <f>Table43[[#This Row],[Nama            Gramasi atau Jumlah Pack per CTN]]</f>
        <v>100GR</v>
      </c>
      <c r="BK34" s="7"/>
      <c r="BL34" s="7"/>
      <c r="BM34" s="4" t="str">
        <f>IF(Table43[[#This Row],[SATUAN Fix Win]]&lt;&gt;"","KRT")</f>
        <v>KRT</v>
      </c>
      <c r="BN34" s="4" t="str">
        <f>IF(Table43[[#This Row],[SATUAN Fix Win]]&lt;&gt;"","GD01")</f>
        <v>GD01</v>
      </c>
      <c r="BO34" s="4">
        <f>IF(Table43[[#This Row],[SATUAN Fix Win]]&lt;&gt;"",11611)</f>
        <v>11611</v>
      </c>
      <c r="BP34" s="4">
        <f>IF(Table43[[#This Row],[SATUAN Fix Win]]&lt;&gt;"",11612)</f>
        <v>11612</v>
      </c>
      <c r="BR34" s="4">
        <f>IF(Table43[[#This Row],[SATUAN Fix Win]]&lt;&gt;"",1)</f>
        <v>1</v>
      </c>
    </row>
    <row r="35" spans="1:70">
      <c r="A35" s="4" t="str">
        <f>CONCATENATE(Table43[[#This Row],[Kode BARANG Win2]],Table43[[#This Row],[No. Urut
Item Sama]])</f>
        <v>R10210050060101</v>
      </c>
      <c r="B35" s="7">
        <v>1</v>
      </c>
      <c r="C35" s="4" t="s">
        <v>1660</v>
      </c>
      <c r="D35" s="49">
        <v>3166975</v>
      </c>
      <c r="E35" s="49">
        <f>IFERROR(VLOOKUP(Table43[[#This Row],[NO]],[1]Sheet1!$G$3:$K$1267,5,0),0)</f>
        <v>0</v>
      </c>
      <c r="F35" s="26" t="s">
        <v>847</v>
      </c>
      <c r="G35" s="26">
        <v>144</v>
      </c>
      <c r="H35" s="26" t="s">
        <v>1660</v>
      </c>
      <c r="I35" s="49">
        <v>8993560025496</v>
      </c>
      <c r="J35" s="26" t="str">
        <f>Table43[[#This Row],[Nama Jenis Kemasan]]</f>
        <v>PCS</v>
      </c>
      <c r="K35" s="4" t="str">
        <f>TRIM(CONCATENATE(Table43[[#This Row],[Nama            KLP]]," ",Table43[[#This Row],[Nama            Sub KLP]]))</f>
        <v>DETTOL BODY SOAP</v>
      </c>
      <c r="L35" s="4" t="str">
        <f>CONCATENATE(Table43[[#This Row],[kode  2 Digit                (hrf+No)]],Table43[[#This Row],[kode  2 Digit                (Nomor)]],Table43[[#This Row],[kode  1 Digit                (Nomor)]])</f>
        <v>R1021</v>
      </c>
      <c r="M35" s="4" t="str">
        <f>IF(AH35="",CONCATENATE(R35,T35,V35,X35,Z35,AB35,AD35,AF35,Table43[[#This Row],[Tanda Kode Revisi]]),CONCATENATE(R35,T35,V35,X35,Z35,AB35,AD35,AH35))</f>
        <v>R1021005006010</v>
      </c>
      <c r="N35" s="11">
        <f t="shared" si="0"/>
        <v>14</v>
      </c>
      <c r="O35" s="13" t="str">
        <f>IF(AG35&lt;&gt;"",TRIM(UPPER(CONCATENATE(Q35," ",S35," ",U35," ",W35," ",Y35," ",AA35," ","X"," ",Table43[[#This Row],[ISI/CTN]]," ",AG35," ",AC35," ",AE35," ",AI35))),TRIM(UPPER(CONCATENATE(Q35," ",S35," ",U35," ",W35," ",Y35," ",AA35," ","X"," ",Table43[[#This Row],[ISI/CTN]]," ",AC35," ",AE35," ",AI35))))</f>
        <v>RB DETTOL BODY SOAP ORIGINAL 60GR X 144 PCS</v>
      </c>
      <c r="P35" s="11">
        <f t="shared" si="1"/>
        <v>43</v>
      </c>
      <c r="Q35" s="4" t="s">
        <v>1487</v>
      </c>
      <c r="R35" s="7" t="s">
        <v>94</v>
      </c>
      <c r="S35" s="4" t="s">
        <v>1496</v>
      </c>
      <c r="T35" s="45" t="s">
        <v>1723</v>
      </c>
      <c r="U35" s="46" t="s">
        <v>1505</v>
      </c>
      <c r="V35" s="7">
        <v>1</v>
      </c>
      <c r="W35" s="46"/>
      <c r="X35" s="45" t="s">
        <v>1731</v>
      </c>
      <c r="Y35" s="4" t="s">
        <v>1491</v>
      </c>
      <c r="Z35" s="47" t="s">
        <v>1726</v>
      </c>
      <c r="AA35" s="4" t="s">
        <v>1563</v>
      </c>
      <c r="AB35" s="47" t="s">
        <v>1761</v>
      </c>
      <c r="AC35" s="4" t="s">
        <v>186</v>
      </c>
      <c r="AD35" s="7">
        <v>1</v>
      </c>
      <c r="AF35" s="7">
        <v>0</v>
      </c>
      <c r="AJ35" s="7">
        <f>IFERROR(VLOOKUP(Table43[[#This Row],[Kode BARANG Win2]],'[2]Template Impor Barang'!#REF!,2,0),0)</f>
        <v>0</v>
      </c>
      <c r="AK35" s="7">
        <f>Table43[[#This Row],[ISI/CTN]]</f>
        <v>144</v>
      </c>
      <c r="AL35" s="83">
        <f>Table43[[#This Row],[Kode Pcpl]]</f>
        <v>3166975</v>
      </c>
      <c r="AN35" s="36">
        <f>Table43[[#This Row],[Harga Jual Pcs GT
(-PPN)]]-(Table43[[#This Row],[Harga Jual Pcs GT
(-PPN)]]*8.5%)</f>
        <v>3048.78</v>
      </c>
      <c r="AO35" s="36">
        <f>Table43[[#This Row],[Harga Beli Pcs
(-PPN)]]*Table43[[#This Row],[ISI/CTN]]</f>
        <v>439024.32</v>
      </c>
      <c r="AP35" s="36">
        <f>Table43[[#This Row],[Harga Beli Pcs
(-PPN)]]*1.11</f>
        <v>3384.1458000000007</v>
      </c>
      <c r="AQ35" s="36">
        <f>Table43[[#This Row],[Harga Beli Krt
(- PPN)]]*1.11</f>
        <v>487316.99520000006</v>
      </c>
      <c r="AR35" s="36">
        <v>3332.0000000000005</v>
      </c>
      <c r="AS35" s="36">
        <f>Table43[[#This Row],[Harga Jual Pcs GT
(-PPN)]]*Table43[[#This Row],[ISI/CTN]]</f>
        <v>479808.00000000006</v>
      </c>
      <c r="AT35" s="36">
        <f>Table43[[#This Row],[Harga Jual Pcs GT
(-PPN)]]*1.11</f>
        <v>3698.5200000000009</v>
      </c>
      <c r="AU35" s="36">
        <f>Table43[[#This Row],[Harga Jual Krt GT
(- PPN)]]*1.11</f>
        <v>532586.88000000012</v>
      </c>
      <c r="AV35" s="36">
        <v>3332.0000000000005</v>
      </c>
      <c r="AW35" s="36">
        <f>Table43[[#This Row],[Harga Jual Pcs MT
(-PPN)]]*Table43[[#This Row],[ISI/CTN]]</f>
        <v>479808.00000000006</v>
      </c>
      <c r="AX35" s="36">
        <f>Table43[[#This Row],[Harga Jual Pcs MT
(-PPN)]]*1.11</f>
        <v>3698.5200000000009</v>
      </c>
      <c r="AY35" s="36">
        <f>Table43[[#This Row],[Harga Jual Pcs MT
(+PPN)]]*Table43[[#This Row],[ISI/CTN]]</f>
        <v>532586.88000000012</v>
      </c>
      <c r="AZ35" s="44">
        <f>(Table43[[#This Row],[Harga Jual Pcs GT
(-PPN)]]-Table43[[#This Row],[Harga Beli Pcs
(-PPN)]])/Table43[[#This Row],[Harga Jual Pcs GT
(-PPN)]]</f>
        <v>8.5000000000000062E-2</v>
      </c>
      <c r="BA35" s="51">
        <f>Table43[[#This Row],[Harga Jual Pcs MT
(-PPN)]]-Table43[[#This Row],[Harga Beli Pcs
(-PPN)]]</f>
        <v>283.22000000000025</v>
      </c>
      <c r="BB35" s="57">
        <f>Table43[[#This Row],[Column1]]/Table43[[#This Row],[Harga Jual Pcs MT
(-PPN)]]</f>
        <v>8.5000000000000062E-2</v>
      </c>
      <c r="BC35" s="50"/>
      <c r="BD35" s="7" t="str">
        <f>IFERROR(VLOOKUP(Table43[[#This Row],[Kode BARANG Win2]],'[3]Daftar Barang dan Jasa'!$B$2:$D$3515,3,0),0)</f>
        <v>RB DETTOL BODY SOAP ORIGINAL 60GR X 144 PCS</v>
      </c>
      <c r="BE35" s="7" t="str">
        <f ca="1">IF(TODAY()-Table43[[#This Row],[Efektif
Pembuatan]]&gt;60,"Lama","Baru")</f>
        <v>Lama</v>
      </c>
      <c r="BF35" s="7" t="e">
        <f ca="1">IF(TODAY()-Table43[[#This Row],[Efektif Naik Harga]]&lt;30,"Naik","Sama")</f>
        <v>#VALUE!</v>
      </c>
      <c r="BG35" s="7" t="s">
        <v>400</v>
      </c>
      <c r="BH35" s="7" t="str">
        <f>IF(Table43[[#This Row],[Kode BARANG Win2]]&lt;&gt;"","IDR","")</f>
        <v>IDR</v>
      </c>
      <c r="BI35" s="7" t="str">
        <f>CONCATENATE(Table43[[#This Row],[kode  1 Digit
(Nomor)]],Table43[[#This Row],[kode  4 Digit                (Nomor)]])</f>
        <v>31669750060</v>
      </c>
      <c r="BJ35" s="7" t="str">
        <f>Table43[[#This Row],[Nama            Gramasi atau Jumlah Pack per CTN]]</f>
        <v>60GR</v>
      </c>
      <c r="BK35" s="7"/>
      <c r="BL35" s="7"/>
      <c r="BM35" s="4" t="str">
        <f>IF(Table43[[#This Row],[SATUAN Fix Win]]&lt;&gt;"","KRT")</f>
        <v>KRT</v>
      </c>
      <c r="BN35" s="4" t="str">
        <f>IF(Table43[[#This Row],[SATUAN Fix Win]]&lt;&gt;"","GD01")</f>
        <v>GD01</v>
      </c>
      <c r="BO35" s="4">
        <f>IF(Table43[[#This Row],[SATUAN Fix Win]]&lt;&gt;"",11611)</f>
        <v>11611</v>
      </c>
      <c r="BP35" s="4">
        <f>IF(Table43[[#This Row],[SATUAN Fix Win]]&lt;&gt;"",11612)</f>
        <v>11612</v>
      </c>
      <c r="BR35" s="4">
        <f>IF(Table43[[#This Row],[SATUAN Fix Win]]&lt;&gt;"",1)</f>
        <v>1</v>
      </c>
    </row>
    <row r="36" spans="1:70">
      <c r="A36" s="4" t="str">
        <f>CONCATENATE(Table43[[#This Row],[Kode BARANG Win2]],Table43[[#This Row],[No. Urut
Item Sama]])</f>
        <v>R10210050060102</v>
      </c>
      <c r="B36" s="7">
        <v>2</v>
      </c>
      <c r="C36" s="4" t="s">
        <v>1660</v>
      </c>
      <c r="D36" s="49">
        <v>3331433</v>
      </c>
      <c r="E36" s="49">
        <f>IFERROR(VLOOKUP(Table43[[#This Row],[NO]],[1]Sheet1!$G$3:$K$1267,5,0),0)</f>
        <v>0</v>
      </c>
      <c r="F36" s="26" t="s">
        <v>848</v>
      </c>
      <c r="G36" s="26">
        <v>144</v>
      </c>
      <c r="H36" s="26" t="s">
        <v>2073</v>
      </c>
      <c r="I36" s="49">
        <v>8993560025496</v>
      </c>
      <c r="J36" s="26" t="str">
        <f>Table43[[#This Row],[Nama Jenis Kemasan]]</f>
        <v>PCS</v>
      </c>
      <c r="K36" s="4" t="str">
        <f>TRIM(CONCATENATE(Table43[[#This Row],[Nama            KLP]]," ",Table43[[#This Row],[Nama            Sub KLP]]))</f>
        <v>DETTOL BODY SOAP</v>
      </c>
      <c r="L36" s="4" t="str">
        <f>CONCATENATE(Table43[[#This Row],[kode  2 Digit                (hrf+No)]],Table43[[#This Row],[kode  2 Digit                (Nomor)]],Table43[[#This Row],[kode  1 Digit                (Nomor)]])</f>
        <v>R1021</v>
      </c>
      <c r="M36" s="4" t="str">
        <f>IF(AH36="",CONCATENATE(R36,T36,V36,X36,Z36,AB36,AD36,AF36,Table43[[#This Row],[Tanda Kode Revisi]]),CONCATENATE(R36,T36,V36,X36,Z36,AB36,AD36,AH36))</f>
        <v>R1021005006010</v>
      </c>
      <c r="N36" s="11">
        <f t="shared" si="0"/>
        <v>14</v>
      </c>
      <c r="O36" s="13" t="str">
        <f>IF(AG36&lt;&gt;"",TRIM(UPPER(CONCATENATE(Q36," ",S36," ",U36," ",W36," ",Y36," ",AA36," ","X"," ",Table43[[#This Row],[ISI/CTN]]," ",AG36," ",AC36," ",AE36," ",AI36))),TRIM(UPPER(CONCATENATE(Q36," ",S36," ",U36," ",W36," ",Y36," ",AA36," ","X"," ",Table43[[#This Row],[ISI/CTN]]," ",AC36," ",AE36," ",AI36))))</f>
        <v>RB DETTOL BODY SOAP ORIGINAL 60GR X 144 PCS</v>
      </c>
      <c r="P36" s="11">
        <f t="shared" si="1"/>
        <v>43</v>
      </c>
      <c r="Q36" s="4" t="s">
        <v>1487</v>
      </c>
      <c r="R36" s="7" t="s">
        <v>94</v>
      </c>
      <c r="S36" s="4" t="s">
        <v>1496</v>
      </c>
      <c r="T36" s="45" t="s">
        <v>1723</v>
      </c>
      <c r="U36" s="46" t="s">
        <v>1505</v>
      </c>
      <c r="V36" s="7">
        <v>1</v>
      </c>
      <c r="W36" s="46"/>
      <c r="X36" s="45" t="s">
        <v>1731</v>
      </c>
      <c r="Y36" s="4" t="s">
        <v>1491</v>
      </c>
      <c r="Z36" s="47" t="s">
        <v>1726</v>
      </c>
      <c r="AA36" s="4" t="s">
        <v>1563</v>
      </c>
      <c r="AB36" s="47" t="s">
        <v>1761</v>
      </c>
      <c r="AC36" s="4" t="s">
        <v>186</v>
      </c>
      <c r="AD36" s="7">
        <v>1</v>
      </c>
      <c r="AF36" s="7">
        <v>0</v>
      </c>
      <c r="AJ36" s="7">
        <f>IFERROR(VLOOKUP(Table43[[#This Row],[Kode BARANG Win2]],'[2]Template Impor Barang'!#REF!,2,0),0)</f>
        <v>0</v>
      </c>
      <c r="AK36" s="7">
        <f>Table43[[#This Row],[ISI/CTN]]</f>
        <v>144</v>
      </c>
      <c r="AL36" s="83">
        <f>Table43[[#This Row],[Kode Pcpl]]</f>
        <v>3331433</v>
      </c>
      <c r="AN36" s="36">
        <f>Table43[[#This Row],[Harga Jual Pcs GT
(-PPN)]]-(Table43[[#This Row],[Harga Jual Pcs GT
(-PPN)]]*8.5%)</f>
        <v>3048.78</v>
      </c>
      <c r="AO36" s="36">
        <f>Table43[[#This Row],[Harga Beli Pcs
(-PPN)]]*Table43[[#This Row],[ISI/CTN]]</f>
        <v>439024.32</v>
      </c>
      <c r="AP36" s="36">
        <f>Table43[[#This Row],[Harga Beli Pcs
(-PPN)]]*1.11</f>
        <v>3384.1458000000007</v>
      </c>
      <c r="AQ36" s="36">
        <f>Table43[[#This Row],[Harga Beli Krt
(- PPN)]]*1.11</f>
        <v>487316.99520000006</v>
      </c>
      <c r="AR36" s="36">
        <v>3332.0000000000005</v>
      </c>
      <c r="AS36" s="36">
        <f>Table43[[#This Row],[Harga Jual Pcs GT
(-PPN)]]*Table43[[#This Row],[ISI/CTN]]</f>
        <v>479808.00000000006</v>
      </c>
      <c r="AT36" s="36">
        <f>Table43[[#This Row],[Harga Jual Pcs GT
(-PPN)]]*1.11</f>
        <v>3698.5200000000009</v>
      </c>
      <c r="AU36" s="36">
        <f>Table43[[#This Row],[Harga Jual Krt GT
(- PPN)]]*1.11</f>
        <v>532586.88000000012</v>
      </c>
      <c r="AV36" s="36">
        <v>3332.0000000000005</v>
      </c>
      <c r="AW36" s="36">
        <f>Table43[[#This Row],[Harga Jual Pcs MT
(-PPN)]]*Table43[[#This Row],[ISI/CTN]]</f>
        <v>479808.00000000006</v>
      </c>
      <c r="AX36" s="36">
        <f>Table43[[#This Row],[Harga Jual Pcs MT
(-PPN)]]*1.11</f>
        <v>3698.5200000000009</v>
      </c>
      <c r="AY36" s="36">
        <f>Table43[[#This Row],[Harga Jual Pcs MT
(+PPN)]]*Table43[[#This Row],[ISI/CTN]]</f>
        <v>532586.88000000012</v>
      </c>
      <c r="AZ36" s="44">
        <f>(Table43[[#This Row],[Harga Jual Pcs GT
(-PPN)]]-Table43[[#This Row],[Harga Beli Pcs
(-PPN)]])/Table43[[#This Row],[Harga Jual Pcs GT
(-PPN)]]</f>
        <v>8.5000000000000062E-2</v>
      </c>
      <c r="BA36" s="51">
        <f>Table43[[#This Row],[Harga Jual Pcs MT
(-PPN)]]-Table43[[#This Row],[Harga Beli Pcs
(-PPN)]]</f>
        <v>283.22000000000025</v>
      </c>
      <c r="BB36" s="57">
        <f>Table43[[#This Row],[Column1]]/Table43[[#This Row],[Harga Jual Pcs MT
(-PPN)]]</f>
        <v>8.5000000000000062E-2</v>
      </c>
      <c r="BC36" s="50"/>
      <c r="BD36" s="7" t="str">
        <f>IFERROR(VLOOKUP(Table43[[#This Row],[Kode BARANG Win2]],'[3]Daftar Barang dan Jasa'!$B$2:$D$3515,3,0),0)</f>
        <v>RB DETTOL BODY SOAP ORIGINAL 60GR X 144 PCS</v>
      </c>
      <c r="BE36" s="7" t="str">
        <f ca="1">IF(TODAY()-Table43[[#This Row],[Efektif
Pembuatan]]&gt;60,"Lama","Baru")</f>
        <v>Lama</v>
      </c>
      <c r="BF36" s="7" t="e">
        <f ca="1">IF(TODAY()-Table43[[#This Row],[Efektif Naik Harga]]&lt;30,"Naik","Sama")</f>
        <v>#VALUE!</v>
      </c>
      <c r="BG36" s="7" t="s">
        <v>400</v>
      </c>
      <c r="BH36" s="7" t="str">
        <f>IF(Table43[[#This Row],[Kode BARANG Win2]]&lt;&gt;"","IDR","")</f>
        <v>IDR</v>
      </c>
      <c r="BI36" s="7" t="str">
        <f>CONCATENATE(Table43[[#This Row],[kode  1 Digit
(Nomor)]],Table43[[#This Row],[kode  4 Digit                (Nomor)]])</f>
        <v>33314330060</v>
      </c>
      <c r="BJ36" s="7" t="str">
        <f>Table43[[#This Row],[Nama            Gramasi atau Jumlah Pack per CTN]]</f>
        <v>60GR</v>
      </c>
      <c r="BK36" s="7"/>
      <c r="BL36" s="7"/>
      <c r="BM36" s="4" t="str">
        <f>IF(Table43[[#This Row],[SATUAN Fix Win]]&lt;&gt;"","KRT")</f>
        <v>KRT</v>
      </c>
      <c r="BN36" s="4" t="str">
        <f>IF(Table43[[#This Row],[SATUAN Fix Win]]&lt;&gt;"","GD01")</f>
        <v>GD01</v>
      </c>
      <c r="BO36" s="4">
        <f>IF(Table43[[#This Row],[SATUAN Fix Win]]&lt;&gt;"",11611)</f>
        <v>11611</v>
      </c>
      <c r="BP36" s="4">
        <f>IF(Table43[[#This Row],[SATUAN Fix Win]]&lt;&gt;"",11612)</f>
        <v>11612</v>
      </c>
      <c r="BR36" s="4">
        <f>IF(Table43[[#This Row],[SATUAN Fix Win]]&lt;&gt;"",1)</f>
        <v>1</v>
      </c>
    </row>
    <row r="37" spans="1:70">
      <c r="A37" s="4" t="str">
        <f>CONCATENATE(Table43[[#This Row],[Kode BARANG Win2]],Table43[[#This Row],[No. Urut
Item Sama]])</f>
        <v>R10210050060103</v>
      </c>
      <c r="B37" s="7">
        <v>3</v>
      </c>
      <c r="C37" s="4" t="s">
        <v>1660</v>
      </c>
      <c r="D37" s="49">
        <v>3119259</v>
      </c>
      <c r="E37" s="49">
        <f>IFERROR(VLOOKUP(Table43[[#This Row],[NO]],[1]Sheet1!$G$3:$K$1267,5,0),0)</f>
        <v>0</v>
      </c>
      <c r="F37" s="26" t="s">
        <v>850</v>
      </c>
      <c r="G37" s="26">
        <v>144</v>
      </c>
      <c r="H37" s="26" t="s">
        <v>2073</v>
      </c>
      <c r="I37" s="49">
        <v>8993560025496</v>
      </c>
      <c r="J37" s="26" t="str">
        <f>Table43[[#This Row],[Nama Jenis Kemasan]]</f>
        <v>PCS</v>
      </c>
      <c r="K37" s="4" t="str">
        <f>TRIM(CONCATENATE(Table43[[#This Row],[Nama            KLP]]," ",Table43[[#This Row],[Nama            Sub KLP]]))</f>
        <v>DETTOL BODY SOAP</v>
      </c>
      <c r="L37" s="4" t="str">
        <f>CONCATENATE(Table43[[#This Row],[kode  2 Digit                (hrf+No)]],Table43[[#This Row],[kode  2 Digit                (Nomor)]],Table43[[#This Row],[kode  1 Digit                (Nomor)]])</f>
        <v>R1021</v>
      </c>
      <c r="M37" s="4" t="str">
        <f>IF(AH37="",CONCATENATE(R37,T37,V37,X37,Z37,AB37,AD37,AF37,Table43[[#This Row],[Tanda Kode Revisi]]),CONCATENATE(R37,T37,V37,X37,Z37,AB37,AD37,AH37))</f>
        <v>R1021005006010</v>
      </c>
      <c r="N37" s="11">
        <f t="shared" si="0"/>
        <v>14</v>
      </c>
      <c r="O37" s="13" t="str">
        <f>IF(AG37&lt;&gt;"",TRIM(UPPER(CONCATENATE(Q37," ",S37," ",U37," ",W37," ",Y37," ",AA37," ","X"," ",Table43[[#This Row],[ISI/CTN]]," ",AG37," ",AC37," ",AE37," ",AI37))),TRIM(UPPER(CONCATENATE(Q37," ",S37," ",U37," ",W37," ",Y37," ",AA37," ","X"," ",Table43[[#This Row],[ISI/CTN]]," ",AC37," ",AE37," ",AI37))))</f>
        <v>RB DETTOL BODY SOAP ORIGINAL 60GR X 144 PCS</v>
      </c>
      <c r="P37" s="11">
        <f t="shared" si="1"/>
        <v>43</v>
      </c>
      <c r="Q37" s="4" t="s">
        <v>1487</v>
      </c>
      <c r="R37" s="7" t="s">
        <v>94</v>
      </c>
      <c r="S37" s="4" t="s">
        <v>1496</v>
      </c>
      <c r="T37" s="45" t="s">
        <v>1723</v>
      </c>
      <c r="U37" s="46" t="s">
        <v>1505</v>
      </c>
      <c r="V37" s="7">
        <v>1</v>
      </c>
      <c r="W37" s="46"/>
      <c r="X37" s="45" t="s">
        <v>1731</v>
      </c>
      <c r="Y37" s="4" t="s">
        <v>1491</v>
      </c>
      <c r="Z37" s="47" t="s">
        <v>1726</v>
      </c>
      <c r="AA37" s="4" t="s">
        <v>1563</v>
      </c>
      <c r="AB37" s="47" t="s">
        <v>1761</v>
      </c>
      <c r="AC37" s="4" t="s">
        <v>186</v>
      </c>
      <c r="AD37" s="7">
        <v>1</v>
      </c>
      <c r="AF37" s="7">
        <v>0</v>
      </c>
      <c r="AJ37" s="7">
        <f>IFERROR(VLOOKUP(Table43[[#This Row],[Kode BARANG Win2]],'[2]Template Impor Barang'!#REF!,2,0),0)</f>
        <v>0</v>
      </c>
      <c r="AK37" s="7">
        <f>Table43[[#This Row],[ISI/CTN]]</f>
        <v>144</v>
      </c>
      <c r="AL37" s="83">
        <f>Table43[[#This Row],[Kode Pcpl]]</f>
        <v>3119259</v>
      </c>
      <c r="AN37" s="36">
        <f>Table43[[#This Row],[Harga Jual Pcs GT
(-PPN)]]-(Table43[[#This Row],[Harga Jual Pcs GT
(-PPN)]]*8.5%)</f>
        <v>3048.78</v>
      </c>
      <c r="AO37" s="36">
        <f>Table43[[#This Row],[Harga Beli Pcs
(-PPN)]]*Table43[[#This Row],[ISI/CTN]]</f>
        <v>439024.32</v>
      </c>
      <c r="AP37" s="36">
        <f>Table43[[#This Row],[Harga Beli Pcs
(-PPN)]]*1.11</f>
        <v>3384.1458000000007</v>
      </c>
      <c r="AQ37" s="36">
        <f>Table43[[#This Row],[Harga Beli Krt
(- PPN)]]*1.11</f>
        <v>487316.99520000006</v>
      </c>
      <c r="AR37" s="36">
        <v>3332.0000000000005</v>
      </c>
      <c r="AS37" s="36">
        <f>Table43[[#This Row],[Harga Jual Pcs GT
(-PPN)]]*Table43[[#This Row],[ISI/CTN]]</f>
        <v>479808.00000000006</v>
      </c>
      <c r="AT37" s="36">
        <f>Table43[[#This Row],[Harga Jual Pcs GT
(-PPN)]]*1.11</f>
        <v>3698.5200000000009</v>
      </c>
      <c r="AU37" s="36">
        <f>Table43[[#This Row],[Harga Jual Krt GT
(- PPN)]]*1.11</f>
        <v>532586.88000000012</v>
      </c>
      <c r="AV37" s="36">
        <v>3332.0000000000005</v>
      </c>
      <c r="AW37" s="36">
        <f>Table43[[#This Row],[Harga Jual Pcs MT
(-PPN)]]*Table43[[#This Row],[ISI/CTN]]</f>
        <v>479808.00000000006</v>
      </c>
      <c r="AX37" s="36">
        <f>Table43[[#This Row],[Harga Jual Pcs MT
(-PPN)]]*1.11</f>
        <v>3698.5200000000009</v>
      </c>
      <c r="AY37" s="36">
        <f>Table43[[#This Row],[Harga Jual Pcs MT
(+PPN)]]*Table43[[#This Row],[ISI/CTN]]</f>
        <v>532586.88000000012</v>
      </c>
      <c r="AZ37" s="44">
        <f>(Table43[[#This Row],[Harga Jual Pcs GT
(-PPN)]]-Table43[[#This Row],[Harga Beli Pcs
(-PPN)]])/Table43[[#This Row],[Harga Jual Pcs GT
(-PPN)]]</f>
        <v>8.5000000000000062E-2</v>
      </c>
      <c r="BA37" s="51">
        <f>Table43[[#This Row],[Harga Jual Pcs MT
(-PPN)]]-Table43[[#This Row],[Harga Beli Pcs
(-PPN)]]</f>
        <v>283.22000000000025</v>
      </c>
      <c r="BB37" s="57">
        <f>Table43[[#This Row],[Column1]]/Table43[[#This Row],[Harga Jual Pcs MT
(-PPN)]]</f>
        <v>8.5000000000000062E-2</v>
      </c>
      <c r="BC37" s="50"/>
      <c r="BD37" s="7" t="str">
        <f>IFERROR(VLOOKUP(Table43[[#This Row],[Kode BARANG Win2]],'[3]Daftar Barang dan Jasa'!$B$2:$D$3515,3,0),0)</f>
        <v>RB DETTOL BODY SOAP ORIGINAL 60GR X 144 PCS</v>
      </c>
      <c r="BE37" s="7" t="str">
        <f ca="1">IF(TODAY()-Table43[[#This Row],[Efektif
Pembuatan]]&gt;60,"Lama","Baru")</f>
        <v>Lama</v>
      </c>
      <c r="BF37" s="7" t="e">
        <f ca="1">IF(TODAY()-Table43[[#This Row],[Efektif Naik Harga]]&lt;30,"Naik","Sama")</f>
        <v>#VALUE!</v>
      </c>
      <c r="BG37" s="7" t="s">
        <v>400</v>
      </c>
      <c r="BH37" s="7" t="str">
        <f>IF(Table43[[#This Row],[Kode BARANG Win2]]&lt;&gt;"","IDR","")</f>
        <v>IDR</v>
      </c>
      <c r="BI37" s="7" t="str">
        <f>CONCATENATE(Table43[[#This Row],[kode  1 Digit
(Nomor)]],Table43[[#This Row],[kode  4 Digit                (Nomor)]])</f>
        <v>31192590060</v>
      </c>
      <c r="BJ37" s="7" t="str">
        <f>Table43[[#This Row],[Nama            Gramasi atau Jumlah Pack per CTN]]</f>
        <v>60GR</v>
      </c>
      <c r="BK37" s="7"/>
      <c r="BL37" s="7"/>
      <c r="BM37" s="4" t="str">
        <f>IF(Table43[[#This Row],[SATUAN Fix Win]]&lt;&gt;"","KRT")</f>
        <v>KRT</v>
      </c>
      <c r="BN37" s="4" t="str">
        <f>IF(Table43[[#This Row],[SATUAN Fix Win]]&lt;&gt;"","GD01")</f>
        <v>GD01</v>
      </c>
      <c r="BO37" s="4">
        <f>IF(Table43[[#This Row],[SATUAN Fix Win]]&lt;&gt;"",11611)</f>
        <v>11611</v>
      </c>
      <c r="BP37" s="4">
        <f>IF(Table43[[#This Row],[SATUAN Fix Win]]&lt;&gt;"",11612)</f>
        <v>11612</v>
      </c>
      <c r="BR37" s="4">
        <f>IF(Table43[[#This Row],[SATUAN Fix Win]]&lt;&gt;"",1)</f>
        <v>1</v>
      </c>
    </row>
    <row r="38" spans="1:70">
      <c r="A38" s="4" t="str">
        <f>CONCATENATE(Table43[[#This Row],[Kode BARANG Win2]],Table43[[#This Row],[No. Urut
Item Sama]])</f>
        <v>R10210050060104</v>
      </c>
      <c r="B38" s="7">
        <v>4</v>
      </c>
      <c r="C38" s="4" t="s">
        <v>1660</v>
      </c>
      <c r="D38" s="49">
        <v>3238406</v>
      </c>
      <c r="E38" s="49">
        <f>IFERROR(VLOOKUP(Table43[[#This Row],[NO]],[1]Sheet1!$G$3:$K$1267,5,0),0)</f>
        <v>0</v>
      </c>
      <c r="F38" s="26" t="s">
        <v>849</v>
      </c>
      <c r="G38" s="26">
        <v>144</v>
      </c>
      <c r="H38" s="26" t="s">
        <v>2073</v>
      </c>
      <c r="I38" s="49">
        <v>8993560025496</v>
      </c>
      <c r="J38" s="26" t="str">
        <f>Table43[[#This Row],[Nama Jenis Kemasan]]</f>
        <v>PCS</v>
      </c>
      <c r="K38" s="4" t="str">
        <f>TRIM(CONCATENATE(Table43[[#This Row],[Nama            KLP]]," ",Table43[[#This Row],[Nama            Sub KLP]]))</f>
        <v>DETTOL BODY SOAP</v>
      </c>
      <c r="L38" s="4" t="str">
        <f>CONCATENATE(Table43[[#This Row],[kode  2 Digit                (hrf+No)]],Table43[[#This Row],[kode  2 Digit                (Nomor)]],Table43[[#This Row],[kode  1 Digit                (Nomor)]])</f>
        <v>R1021</v>
      </c>
      <c r="M38" s="4" t="str">
        <f>IF(AH38="",CONCATENATE(R38,T38,V38,X38,Z38,AB38,AD38,AF38,Table43[[#This Row],[Tanda Kode Revisi]]),CONCATENATE(R38,T38,V38,X38,Z38,AB38,AD38,AH38))</f>
        <v>R1021005006010</v>
      </c>
      <c r="N38" s="11">
        <f t="shared" si="0"/>
        <v>14</v>
      </c>
      <c r="O38" s="13" t="str">
        <f>IF(AG38&lt;&gt;"",TRIM(UPPER(CONCATENATE(Q38," ",S38," ",U38," ",W38," ",Y38," ",AA38," ","X"," ",Table43[[#This Row],[ISI/CTN]]," ",AG38," ",AC38," ",AE38," ",AI38))),TRIM(UPPER(CONCATENATE(Q38," ",S38," ",U38," ",W38," ",Y38," ",AA38," ","X"," ",Table43[[#This Row],[ISI/CTN]]," ",AC38," ",AE38," ",AI38))))</f>
        <v>RB DETTOL BODY SOAP ORIGINAL 60GR X 144 PCS</v>
      </c>
      <c r="P38" s="11">
        <f t="shared" si="1"/>
        <v>43</v>
      </c>
      <c r="Q38" s="4" t="s">
        <v>1487</v>
      </c>
      <c r="R38" s="7" t="s">
        <v>94</v>
      </c>
      <c r="S38" s="4" t="s">
        <v>1496</v>
      </c>
      <c r="T38" s="45" t="s">
        <v>1723</v>
      </c>
      <c r="U38" s="46" t="s">
        <v>1505</v>
      </c>
      <c r="V38" s="7">
        <v>1</v>
      </c>
      <c r="W38" s="46"/>
      <c r="X38" s="45" t="s">
        <v>1731</v>
      </c>
      <c r="Y38" s="4" t="s">
        <v>1491</v>
      </c>
      <c r="Z38" s="47" t="s">
        <v>1726</v>
      </c>
      <c r="AA38" s="4" t="s">
        <v>1563</v>
      </c>
      <c r="AB38" s="47" t="s">
        <v>1761</v>
      </c>
      <c r="AC38" s="4" t="s">
        <v>186</v>
      </c>
      <c r="AD38" s="7">
        <v>1</v>
      </c>
      <c r="AF38" s="7">
        <v>0</v>
      </c>
      <c r="AJ38" s="7">
        <f>IFERROR(VLOOKUP(Table43[[#This Row],[Kode BARANG Win2]],'[2]Template Impor Barang'!#REF!,2,0),0)</f>
        <v>0</v>
      </c>
      <c r="AK38" s="7">
        <f>Table43[[#This Row],[ISI/CTN]]</f>
        <v>144</v>
      </c>
      <c r="AL38" s="83">
        <f>Table43[[#This Row],[Kode Pcpl]]</f>
        <v>3238406</v>
      </c>
      <c r="AN38" s="36">
        <f>Table43[[#This Row],[Harga Jual Pcs GT
(-PPN)]]-(Table43[[#This Row],[Harga Jual Pcs GT
(-PPN)]]*8.5%)</f>
        <v>3048.78</v>
      </c>
      <c r="AO38" s="36">
        <f>Table43[[#This Row],[Harga Beli Pcs
(-PPN)]]*Table43[[#This Row],[ISI/CTN]]</f>
        <v>439024.32</v>
      </c>
      <c r="AP38" s="36">
        <f>Table43[[#This Row],[Harga Beli Pcs
(-PPN)]]*1.11</f>
        <v>3384.1458000000007</v>
      </c>
      <c r="AQ38" s="36">
        <f>Table43[[#This Row],[Harga Beli Krt
(- PPN)]]*1.11</f>
        <v>487316.99520000006</v>
      </c>
      <c r="AR38" s="36">
        <v>3332.0000000000005</v>
      </c>
      <c r="AS38" s="36">
        <f>Table43[[#This Row],[Harga Jual Pcs GT
(-PPN)]]*Table43[[#This Row],[ISI/CTN]]</f>
        <v>479808.00000000006</v>
      </c>
      <c r="AT38" s="36">
        <f>Table43[[#This Row],[Harga Jual Pcs GT
(-PPN)]]*1.11</f>
        <v>3698.5200000000009</v>
      </c>
      <c r="AU38" s="36">
        <f>Table43[[#This Row],[Harga Jual Krt GT
(- PPN)]]*1.11</f>
        <v>532586.88000000012</v>
      </c>
      <c r="AV38" s="36">
        <v>3332.0000000000005</v>
      </c>
      <c r="AW38" s="36">
        <f>Table43[[#This Row],[Harga Jual Pcs MT
(-PPN)]]*Table43[[#This Row],[ISI/CTN]]</f>
        <v>479808.00000000006</v>
      </c>
      <c r="AX38" s="36">
        <f>Table43[[#This Row],[Harga Jual Pcs MT
(-PPN)]]*1.11</f>
        <v>3698.5200000000009</v>
      </c>
      <c r="AY38" s="36">
        <f>Table43[[#This Row],[Harga Jual Pcs MT
(+PPN)]]*Table43[[#This Row],[ISI/CTN]]</f>
        <v>532586.88000000012</v>
      </c>
      <c r="AZ38" s="44">
        <f>(Table43[[#This Row],[Harga Jual Pcs GT
(-PPN)]]-Table43[[#This Row],[Harga Beli Pcs
(-PPN)]])/Table43[[#This Row],[Harga Jual Pcs GT
(-PPN)]]</f>
        <v>8.5000000000000062E-2</v>
      </c>
      <c r="BA38" s="51">
        <f>Table43[[#This Row],[Harga Jual Pcs MT
(-PPN)]]-Table43[[#This Row],[Harga Beli Pcs
(-PPN)]]</f>
        <v>283.22000000000025</v>
      </c>
      <c r="BB38" s="57">
        <f>Table43[[#This Row],[Column1]]/Table43[[#This Row],[Harga Jual Pcs MT
(-PPN)]]</f>
        <v>8.5000000000000062E-2</v>
      </c>
      <c r="BC38" s="50"/>
      <c r="BD38" s="7" t="str">
        <f>IFERROR(VLOOKUP(Table43[[#This Row],[Kode BARANG Win2]],'[3]Daftar Barang dan Jasa'!$B$2:$D$3515,3,0),0)</f>
        <v>RB DETTOL BODY SOAP ORIGINAL 60GR X 144 PCS</v>
      </c>
      <c r="BE38" s="7" t="str">
        <f ca="1">IF(TODAY()-Table43[[#This Row],[Efektif
Pembuatan]]&gt;60,"Lama","Baru")</f>
        <v>Lama</v>
      </c>
      <c r="BF38" s="7" t="e">
        <f ca="1">IF(TODAY()-Table43[[#This Row],[Efektif Naik Harga]]&lt;30,"Naik","Sama")</f>
        <v>#VALUE!</v>
      </c>
      <c r="BG38" s="7" t="s">
        <v>400</v>
      </c>
      <c r="BH38" s="7" t="str">
        <f>IF(Table43[[#This Row],[Kode BARANG Win2]]&lt;&gt;"","IDR","")</f>
        <v>IDR</v>
      </c>
      <c r="BI38" s="7" t="str">
        <f>CONCATENATE(Table43[[#This Row],[kode  1 Digit
(Nomor)]],Table43[[#This Row],[kode  4 Digit                (Nomor)]])</f>
        <v>32384060060</v>
      </c>
      <c r="BJ38" s="7" t="str">
        <f>Table43[[#This Row],[Nama            Gramasi atau Jumlah Pack per CTN]]</f>
        <v>60GR</v>
      </c>
      <c r="BK38" s="7"/>
      <c r="BL38" s="7"/>
      <c r="BM38" s="4" t="str">
        <f>IF(Table43[[#This Row],[SATUAN Fix Win]]&lt;&gt;"","KRT")</f>
        <v>KRT</v>
      </c>
      <c r="BN38" s="4" t="str">
        <f>IF(Table43[[#This Row],[SATUAN Fix Win]]&lt;&gt;"","GD01")</f>
        <v>GD01</v>
      </c>
      <c r="BO38" s="4">
        <f>IF(Table43[[#This Row],[SATUAN Fix Win]]&lt;&gt;"",11611)</f>
        <v>11611</v>
      </c>
      <c r="BP38" s="4">
        <f>IF(Table43[[#This Row],[SATUAN Fix Win]]&lt;&gt;"",11612)</f>
        <v>11612</v>
      </c>
      <c r="BR38" s="4">
        <f>IF(Table43[[#This Row],[SATUAN Fix Win]]&lt;&gt;"",1)</f>
        <v>1</v>
      </c>
    </row>
    <row r="39" spans="1:70">
      <c r="A39" s="4" t="str">
        <f>CONCATENATE(Table43[[#This Row],[Kode BARANG Win2]],Table43[[#This Row],[No. Urut
Item Sama]])</f>
        <v>R10210050060105</v>
      </c>
      <c r="B39" s="7">
        <v>5</v>
      </c>
      <c r="C39" s="4" t="s">
        <v>1660</v>
      </c>
      <c r="D39" s="49">
        <v>3224742</v>
      </c>
      <c r="E39" s="49">
        <f>IFERROR(VLOOKUP(Table43[[#This Row],[NO]],[1]Sheet1!$G$3:$K$1267,5,0),0)</f>
        <v>0</v>
      </c>
      <c r="F39" s="26" t="s">
        <v>851</v>
      </c>
      <c r="G39" s="26">
        <v>144</v>
      </c>
      <c r="H39" s="26" t="s">
        <v>2073</v>
      </c>
      <c r="I39" s="49">
        <v>8993560025496</v>
      </c>
      <c r="J39" s="26" t="str">
        <f>Table43[[#This Row],[Nama Jenis Kemasan]]</f>
        <v>PCS</v>
      </c>
      <c r="K39" s="4" t="str">
        <f>TRIM(CONCATENATE(Table43[[#This Row],[Nama            KLP]]," ",Table43[[#This Row],[Nama            Sub KLP]]))</f>
        <v>DETTOL BODY SOAP</v>
      </c>
      <c r="L39" s="4" t="str">
        <f>CONCATENATE(Table43[[#This Row],[kode  2 Digit                (hrf+No)]],Table43[[#This Row],[kode  2 Digit                (Nomor)]],Table43[[#This Row],[kode  1 Digit                (Nomor)]])</f>
        <v>R1021</v>
      </c>
      <c r="M39" s="4" t="str">
        <f>IF(AH39="",CONCATENATE(R39,T39,V39,X39,Z39,AB39,AD39,AF39,Table43[[#This Row],[Tanda Kode Revisi]]),CONCATENATE(R39,T39,V39,X39,Z39,AB39,AD39,AH39))</f>
        <v>R1021005006010</v>
      </c>
      <c r="N39" s="11">
        <f t="shared" si="0"/>
        <v>14</v>
      </c>
      <c r="O39" s="13" t="str">
        <f>IF(AG39&lt;&gt;"",TRIM(UPPER(CONCATENATE(Q39," ",S39," ",U39," ",W39," ",Y39," ",AA39," ","X"," ",Table43[[#This Row],[ISI/CTN]]," ",AG39," ",AC39," ",AE39," ",AI39))),TRIM(UPPER(CONCATENATE(Q39," ",S39," ",U39," ",W39," ",Y39," ",AA39," ","X"," ",Table43[[#This Row],[ISI/CTN]]," ",AC39," ",AE39," ",AI39))))</f>
        <v>RB DETTOL BODY SOAP ORIGINAL 60GR X 144 PCS</v>
      </c>
      <c r="P39" s="11">
        <f t="shared" si="1"/>
        <v>43</v>
      </c>
      <c r="Q39" s="4" t="s">
        <v>1487</v>
      </c>
      <c r="R39" s="7" t="s">
        <v>94</v>
      </c>
      <c r="S39" s="4" t="s">
        <v>1496</v>
      </c>
      <c r="T39" s="45" t="s">
        <v>1723</v>
      </c>
      <c r="U39" s="46" t="s">
        <v>1505</v>
      </c>
      <c r="V39" s="7">
        <v>1</v>
      </c>
      <c r="W39" s="46"/>
      <c r="X39" s="45" t="s">
        <v>1731</v>
      </c>
      <c r="Y39" s="4" t="s">
        <v>1491</v>
      </c>
      <c r="Z39" s="47" t="s">
        <v>1726</v>
      </c>
      <c r="AA39" s="4" t="s">
        <v>1563</v>
      </c>
      <c r="AB39" s="47" t="s">
        <v>1761</v>
      </c>
      <c r="AC39" s="4" t="s">
        <v>186</v>
      </c>
      <c r="AD39" s="7">
        <v>1</v>
      </c>
      <c r="AF39" s="7">
        <v>0</v>
      </c>
      <c r="AJ39" s="7">
        <f>IFERROR(VLOOKUP(Table43[[#This Row],[Kode BARANG Win2]],'[2]Template Impor Barang'!#REF!,2,0),0)</f>
        <v>0</v>
      </c>
      <c r="AK39" s="7">
        <f>Table43[[#This Row],[ISI/CTN]]</f>
        <v>144</v>
      </c>
      <c r="AL39" s="83">
        <f>Table43[[#This Row],[Kode Pcpl]]</f>
        <v>3224742</v>
      </c>
      <c r="AN39" s="36">
        <f>Table43[[#This Row],[Harga Jual Pcs GT
(-PPN)]]-(Table43[[#This Row],[Harga Jual Pcs GT
(-PPN)]]*8.5%)</f>
        <v>3048.78</v>
      </c>
      <c r="AO39" s="36">
        <f>Table43[[#This Row],[Harga Beli Pcs
(-PPN)]]*Table43[[#This Row],[ISI/CTN]]</f>
        <v>439024.32</v>
      </c>
      <c r="AP39" s="36">
        <f>Table43[[#This Row],[Harga Beli Pcs
(-PPN)]]*1.11</f>
        <v>3384.1458000000007</v>
      </c>
      <c r="AQ39" s="36">
        <f>Table43[[#This Row],[Harga Beli Krt
(- PPN)]]*1.11</f>
        <v>487316.99520000006</v>
      </c>
      <c r="AR39" s="36">
        <v>3332.0000000000005</v>
      </c>
      <c r="AS39" s="36">
        <f>Table43[[#This Row],[Harga Jual Pcs GT
(-PPN)]]*Table43[[#This Row],[ISI/CTN]]</f>
        <v>479808.00000000006</v>
      </c>
      <c r="AT39" s="36">
        <f>Table43[[#This Row],[Harga Jual Pcs GT
(-PPN)]]*1.11</f>
        <v>3698.5200000000009</v>
      </c>
      <c r="AU39" s="36">
        <f>Table43[[#This Row],[Harga Jual Krt GT
(- PPN)]]*1.11</f>
        <v>532586.88000000012</v>
      </c>
      <c r="AV39" s="36">
        <v>3332.0000000000005</v>
      </c>
      <c r="AW39" s="36">
        <f>Table43[[#This Row],[Harga Jual Pcs MT
(-PPN)]]*Table43[[#This Row],[ISI/CTN]]</f>
        <v>479808.00000000006</v>
      </c>
      <c r="AX39" s="36">
        <f>Table43[[#This Row],[Harga Jual Pcs MT
(-PPN)]]*1.11</f>
        <v>3698.5200000000009</v>
      </c>
      <c r="AY39" s="36">
        <f>Table43[[#This Row],[Harga Jual Pcs MT
(+PPN)]]*Table43[[#This Row],[ISI/CTN]]</f>
        <v>532586.88000000012</v>
      </c>
      <c r="AZ39" s="44">
        <f>(Table43[[#This Row],[Harga Jual Pcs GT
(-PPN)]]-Table43[[#This Row],[Harga Beli Pcs
(-PPN)]])/Table43[[#This Row],[Harga Jual Pcs GT
(-PPN)]]</f>
        <v>8.5000000000000062E-2</v>
      </c>
      <c r="BA39" s="51">
        <f>Table43[[#This Row],[Harga Jual Pcs MT
(-PPN)]]-Table43[[#This Row],[Harga Beli Pcs
(-PPN)]]</f>
        <v>283.22000000000025</v>
      </c>
      <c r="BB39" s="57">
        <f>Table43[[#This Row],[Column1]]/Table43[[#This Row],[Harga Jual Pcs MT
(-PPN)]]</f>
        <v>8.5000000000000062E-2</v>
      </c>
      <c r="BC39" s="50"/>
      <c r="BD39" s="7" t="str">
        <f>IFERROR(VLOOKUP(Table43[[#This Row],[Kode BARANG Win2]],'[3]Daftar Barang dan Jasa'!$B$2:$D$3515,3,0),0)</f>
        <v>RB DETTOL BODY SOAP ORIGINAL 60GR X 144 PCS</v>
      </c>
      <c r="BE39" s="7" t="str">
        <f ca="1">IF(TODAY()-Table43[[#This Row],[Efektif
Pembuatan]]&gt;60,"Lama","Baru")</f>
        <v>Lama</v>
      </c>
      <c r="BF39" s="7" t="e">
        <f ca="1">IF(TODAY()-Table43[[#This Row],[Efektif Naik Harga]]&lt;30,"Naik","Sama")</f>
        <v>#VALUE!</v>
      </c>
      <c r="BG39" s="7" t="s">
        <v>400</v>
      </c>
      <c r="BH39" s="7" t="str">
        <f>IF(Table43[[#This Row],[Kode BARANG Win2]]&lt;&gt;"","IDR","")</f>
        <v>IDR</v>
      </c>
      <c r="BI39" s="7" t="str">
        <f>CONCATENATE(Table43[[#This Row],[kode  1 Digit
(Nomor)]],Table43[[#This Row],[kode  4 Digit                (Nomor)]])</f>
        <v>32247420060</v>
      </c>
      <c r="BJ39" s="7" t="str">
        <f>Table43[[#This Row],[Nama            Gramasi atau Jumlah Pack per CTN]]</f>
        <v>60GR</v>
      </c>
      <c r="BK39" s="7"/>
      <c r="BL39" s="7"/>
      <c r="BM39" s="4" t="str">
        <f>IF(Table43[[#This Row],[SATUAN Fix Win]]&lt;&gt;"","KRT")</f>
        <v>KRT</v>
      </c>
      <c r="BN39" s="4" t="str">
        <f>IF(Table43[[#This Row],[SATUAN Fix Win]]&lt;&gt;"","GD01")</f>
        <v>GD01</v>
      </c>
      <c r="BO39" s="4">
        <f>IF(Table43[[#This Row],[SATUAN Fix Win]]&lt;&gt;"",11611)</f>
        <v>11611</v>
      </c>
      <c r="BP39" s="4">
        <f>IF(Table43[[#This Row],[SATUAN Fix Win]]&lt;&gt;"",11612)</f>
        <v>11612</v>
      </c>
      <c r="BR39" s="4">
        <f>IF(Table43[[#This Row],[SATUAN Fix Win]]&lt;&gt;"",1)</f>
        <v>1</v>
      </c>
    </row>
    <row r="40" spans="1:70">
      <c r="A40" s="4" t="str">
        <f>CONCATENATE(Table43[[#This Row],[Kode BARANG Win2]],Table43[[#This Row],[No. Urut
Item Sama]])</f>
        <v>R10210050100101</v>
      </c>
      <c r="B40" s="7">
        <v>1</v>
      </c>
      <c r="C40" s="4" t="s">
        <v>1659</v>
      </c>
      <c r="D40" s="49">
        <v>3166958</v>
      </c>
      <c r="E40" s="49">
        <f>IFERROR(VLOOKUP(Table43[[#This Row],[NO]],[1]Sheet1!$G$3:$K$1267,5,0),0)</f>
        <v>0</v>
      </c>
      <c r="F40" s="26" t="s">
        <v>852</v>
      </c>
      <c r="G40" s="26">
        <v>144</v>
      </c>
      <c r="H40" s="26" t="s">
        <v>1659</v>
      </c>
      <c r="I40" s="49">
        <v>8993560024017</v>
      </c>
      <c r="J40" s="26" t="str">
        <f>Table43[[#This Row],[Nama Jenis Kemasan]]</f>
        <v>PCS</v>
      </c>
      <c r="K40" s="4" t="str">
        <f>TRIM(CONCATENATE(Table43[[#This Row],[Nama            KLP]]," ",Table43[[#This Row],[Nama            Sub KLP]]))</f>
        <v>DETTOL BODY SOAP</v>
      </c>
      <c r="L40" s="4" t="str">
        <f>CONCATENATE(Table43[[#This Row],[kode  2 Digit                (hrf+No)]],Table43[[#This Row],[kode  2 Digit                (Nomor)]],Table43[[#This Row],[kode  1 Digit                (Nomor)]])</f>
        <v>R1021</v>
      </c>
      <c r="M40" s="4" t="str">
        <f>IF(AH40="",CONCATENATE(R40,T40,V40,X40,Z40,AB40,AD40,AF40,Table43[[#This Row],[Tanda Kode Revisi]]),CONCATENATE(R40,T40,V40,X40,Z40,AB40,AD40,AH40))</f>
        <v>R1021005010010</v>
      </c>
      <c r="N40" s="11">
        <f t="shared" si="0"/>
        <v>14</v>
      </c>
      <c r="O40" s="13" t="str">
        <f>IF(AG40&lt;&gt;"",TRIM(UPPER(CONCATENATE(Q40," ",S40," ",U40," ",W40," ",Y40," ",AA40," ","X"," ",Table43[[#This Row],[ISI/CTN]]," ",AG40," ",AC40," ",AE40," ",AI40))),TRIM(UPPER(CONCATENATE(Q40," ",S40," ",U40," ",W40," ",Y40," ",AA40," ","X"," ",Table43[[#This Row],[ISI/CTN]]," ",AC40," ",AE40," ",AI40))))</f>
        <v>RB DETTOL BODY SOAP ORIGINAL 100GR X 144 PCS</v>
      </c>
      <c r="P40" s="11">
        <f t="shared" si="1"/>
        <v>44</v>
      </c>
      <c r="Q40" s="4" t="s">
        <v>1487</v>
      </c>
      <c r="R40" s="7" t="s">
        <v>94</v>
      </c>
      <c r="S40" s="4" t="s">
        <v>1496</v>
      </c>
      <c r="T40" s="45" t="s">
        <v>1723</v>
      </c>
      <c r="U40" s="46" t="s">
        <v>1505</v>
      </c>
      <c r="V40" s="7">
        <v>1</v>
      </c>
      <c r="W40" s="46"/>
      <c r="X40" s="45" t="s">
        <v>1731</v>
      </c>
      <c r="Y40" s="4" t="s">
        <v>1491</v>
      </c>
      <c r="Z40" s="47" t="s">
        <v>1726</v>
      </c>
      <c r="AA40" s="4" t="s">
        <v>1512</v>
      </c>
      <c r="AB40" s="47" t="s">
        <v>1739</v>
      </c>
      <c r="AC40" s="4" t="s">
        <v>186</v>
      </c>
      <c r="AD40" s="7">
        <v>1</v>
      </c>
      <c r="AF40" s="7">
        <v>0</v>
      </c>
      <c r="AJ40" s="7">
        <f>IFERROR(VLOOKUP(Table43[[#This Row],[Kode BARANG Win2]],'[2]Template Impor Barang'!#REF!,2,0),0)</f>
        <v>0</v>
      </c>
      <c r="AK40" s="7">
        <f>Table43[[#This Row],[ISI/CTN]]</f>
        <v>144</v>
      </c>
      <c r="AL40" s="83">
        <f>Table43[[#This Row],[Kode Pcpl]]</f>
        <v>3166958</v>
      </c>
      <c r="AN40" s="36">
        <f>Table43[[#This Row],[Harga Jual Pcs GT
(-PPN)]]-(Table43[[#This Row],[Harga Jual Pcs GT
(-PPN)]]*8.5%)</f>
        <v>5864.5654166666664</v>
      </c>
      <c r="AO40" s="36">
        <f>Table43[[#This Row],[Harga Beli Pcs
(-PPN)]]*Table43[[#This Row],[ISI/CTN]]</f>
        <v>844497.41999999993</v>
      </c>
      <c r="AP40" s="36">
        <f>Table43[[#This Row],[Harga Beli Pcs
(-PPN)]]*1.11</f>
        <v>6509.6676125000004</v>
      </c>
      <c r="AQ40" s="36">
        <f>Table43[[#This Row],[Harga Beli Krt
(- PPN)]]*1.11</f>
        <v>937392.13619999995</v>
      </c>
      <c r="AR40" s="36">
        <v>6409.3611111111113</v>
      </c>
      <c r="AS40" s="36">
        <f>Table43[[#This Row],[Harga Jual Pcs GT
(-PPN)]]*Table43[[#This Row],[ISI/CTN]]</f>
        <v>922948</v>
      </c>
      <c r="AT40" s="36">
        <f>Table43[[#This Row],[Harga Jual Pcs GT
(-PPN)]]*1.11</f>
        <v>7114.3908333333338</v>
      </c>
      <c r="AU40" s="36">
        <f>Table43[[#This Row],[Harga Jual Krt GT
(- PPN)]]*1.11</f>
        <v>1024472.2800000001</v>
      </c>
      <c r="AV40" s="36">
        <v>6409.3611111111113</v>
      </c>
      <c r="AW40" s="36">
        <f>Table43[[#This Row],[Harga Jual Pcs MT
(-PPN)]]*Table43[[#This Row],[ISI/CTN]]</f>
        <v>922948</v>
      </c>
      <c r="AX40" s="36">
        <f>Table43[[#This Row],[Harga Jual Pcs MT
(-PPN)]]*1.11</f>
        <v>7114.3908333333338</v>
      </c>
      <c r="AY40" s="36">
        <f>Table43[[#This Row],[Harga Jual Pcs MT
(+PPN)]]*Table43[[#This Row],[ISI/CTN]]</f>
        <v>1024472.28</v>
      </c>
      <c r="AZ40" s="44">
        <f>(Table43[[#This Row],[Harga Jual Pcs GT
(-PPN)]]-Table43[[#This Row],[Harga Beli Pcs
(-PPN)]])/Table43[[#This Row],[Harga Jual Pcs GT
(-PPN)]]</f>
        <v>8.5000000000000075E-2</v>
      </c>
      <c r="BA40" s="51">
        <f>Table43[[#This Row],[Harga Jual Pcs MT
(-PPN)]]-Table43[[#This Row],[Harga Beli Pcs
(-PPN)]]</f>
        <v>544.79569444444496</v>
      </c>
      <c r="BB40" s="57">
        <f>Table43[[#This Row],[Column1]]/Table43[[#This Row],[Harga Jual Pcs MT
(-PPN)]]</f>
        <v>8.5000000000000075E-2</v>
      </c>
      <c r="BC40" s="50"/>
      <c r="BD40" s="7" t="str">
        <f>IFERROR(VLOOKUP(Table43[[#This Row],[Kode BARANG Win2]],'[3]Daftar Barang dan Jasa'!$B$2:$D$3515,3,0),0)</f>
        <v>RB DETTOL BODY SOAP ORIGINAL 100GR X 144 PCS</v>
      </c>
      <c r="BE40" s="7" t="str">
        <f ca="1">IF(TODAY()-Table43[[#This Row],[Efektif
Pembuatan]]&gt;60,"Lama","Baru")</f>
        <v>Lama</v>
      </c>
      <c r="BF40" s="7" t="e">
        <f ca="1">IF(TODAY()-Table43[[#This Row],[Efektif Naik Harga]]&lt;30,"Naik","Sama")</f>
        <v>#VALUE!</v>
      </c>
      <c r="BG40" s="7" t="s">
        <v>400</v>
      </c>
      <c r="BH40" s="7" t="str">
        <f>IF(Table43[[#This Row],[Kode BARANG Win2]]&lt;&gt;"","IDR","")</f>
        <v>IDR</v>
      </c>
      <c r="BI40" s="7" t="str">
        <f>CONCATENATE(Table43[[#This Row],[kode  1 Digit
(Nomor)]],Table43[[#This Row],[kode  4 Digit                (Nomor)]])</f>
        <v>31669580100</v>
      </c>
      <c r="BJ40" s="7" t="str">
        <f>Table43[[#This Row],[Nama            Gramasi atau Jumlah Pack per CTN]]</f>
        <v>100GR</v>
      </c>
      <c r="BK40" s="7"/>
      <c r="BL40" s="7"/>
      <c r="BM40" s="4" t="str">
        <f>IF(Table43[[#This Row],[SATUAN Fix Win]]&lt;&gt;"","KRT")</f>
        <v>KRT</v>
      </c>
      <c r="BN40" s="4" t="str">
        <f>IF(Table43[[#This Row],[SATUAN Fix Win]]&lt;&gt;"","GD01")</f>
        <v>GD01</v>
      </c>
      <c r="BO40" s="4">
        <f>IF(Table43[[#This Row],[SATUAN Fix Win]]&lt;&gt;"",11611)</f>
        <v>11611</v>
      </c>
      <c r="BP40" s="4">
        <f>IF(Table43[[#This Row],[SATUAN Fix Win]]&lt;&gt;"",11612)</f>
        <v>11612</v>
      </c>
      <c r="BR40" s="4">
        <f>IF(Table43[[#This Row],[SATUAN Fix Win]]&lt;&gt;"",1)</f>
        <v>1</v>
      </c>
    </row>
    <row r="41" spans="1:70">
      <c r="A41" s="4" t="str">
        <f>CONCATENATE(Table43[[#This Row],[Kode BARANG Win2]],Table43[[#This Row],[No. Urut
Item Sama]])</f>
        <v>R10210050100102</v>
      </c>
      <c r="B41" s="7">
        <v>2</v>
      </c>
      <c r="C41" s="4" t="s">
        <v>1659</v>
      </c>
      <c r="D41" s="49">
        <v>3083294</v>
      </c>
      <c r="E41" s="49">
        <f>IFERROR(VLOOKUP(Table43[[#This Row],[NO]],[1]Sheet1!$G$3:$K$1267,5,0),0)</f>
        <v>0</v>
      </c>
      <c r="F41" s="26" t="s">
        <v>860</v>
      </c>
      <c r="G41" s="26">
        <v>144</v>
      </c>
      <c r="H41" s="26" t="s">
        <v>2073</v>
      </c>
      <c r="I41" s="49">
        <v>8993560024017</v>
      </c>
      <c r="J41" s="26" t="str">
        <f>Table43[[#This Row],[Nama Jenis Kemasan]]</f>
        <v>PCS</v>
      </c>
      <c r="K41" s="4" t="str">
        <f>TRIM(CONCATENATE(Table43[[#This Row],[Nama            KLP]]," ",Table43[[#This Row],[Nama            Sub KLP]]))</f>
        <v>DETTOL BODY SOAP</v>
      </c>
      <c r="L41" s="4" t="str">
        <f>CONCATENATE(Table43[[#This Row],[kode  2 Digit                (hrf+No)]],Table43[[#This Row],[kode  2 Digit                (Nomor)]],Table43[[#This Row],[kode  1 Digit                (Nomor)]])</f>
        <v>R1021</v>
      </c>
      <c r="M41" s="4" t="str">
        <f>IF(AH41="",CONCATENATE(R41,T41,V41,X41,Z41,AB41,AD41,AF41,Table43[[#This Row],[Tanda Kode Revisi]]),CONCATENATE(R41,T41,V41,X41,Z41,AB41,AD41,AH41))</f>
        <v>R1021005010010</v>
      </c>
      <c r="N41" s="11">
        <f t="shared" si="0"/>
        <v>14</v>
      </c>
      <c r="O41" s="13" t="str">
        <f>IF(AG41&lt;&gt;"",TRIM(UPPER(CONCATENATE(Q41," ",S41," ",U41," ",W41," ",Y41," ",AA41," ","X"," ",Table43[[#This Row],[ISI/CTN]]," ",AG41," ",AC41," ",AE41," ",AI41))),TRIM(UPPER(CONCATENATE(Q41," ",S41," ",U41," ",W41," ",Y41," ",AA41," ","X"," ",Table43[[#This Row],[ISI/CTN]]," ",AC41," ",AE41," ",AI41))))</f>
        <v>RB DETTOL BODY SOAP ORIGINAL 100GR X 144 PCS</v>
      </c>
      <c r="P41" s="11">
        <f t="shared" si="1"/>
        <v>44</v>
      </c>
      <c r="Q41" s="4" t="s">
        <v>1487</v>
      </c>
      <c r="R41" s="7" t="s">
        <v>94</v>
      </c>
      <c r="S41" s="4" t="s">
        <v>1496</v>
      </c>
      <c r="T41" s="45" t="s">
        <v>1723</v>
      </c>
      <c r="U41" s="46" t="s">
        <v>1505</v>
      </c>
      <c r="V41" s="7">
        <v>1</v>
      </c>
      <c r="W41" s="46"/>
      <c r="X41" s="45" t="s">
        <v>1731</v>
      </c>
      <c r="Y41" s="4" t="s">
        <v>1491</v>
      </c>
      <c r="Z41" s="47" t="s">
        <v>1726</v>
      </c>
      <c r="AA41" s="4" t="s">
        <v>1512</v>
      </c>
      <c r="AB41" s="47" t="s">
        <v>1739</v>
      </c>
      <c r="AC41" s="4" t="s">
        <v>186</v>
      </c>
      <c r="AD41" s="7">
        <v>1</v>
      </c>
      <c r="AF41" s="7">
        <v>0</v>
      </c>
      <c r="AJ41" s="7">
        <f>IFERROR(VLOOKUP(Table43[[#This Row],[Kode BARANG Win2]],'[2]Template Impor Barang'!#REF!,2,0),0)</f>
        <v>0</v>
      </c>
      <c r="AK41" s="7">
        <f>Table43[[#This Row],[ISI/CTN]]</f>
        <v>144</v>
      </c>
      <c r="AL41" s="83">
        <f>Table43[[#This Row],[Kode Pcpl]]</f>
        <v>3083294</v>
      </c>
      <c r="AN41" s="36">
        <f>Table43[[#This Row],[Harga Jual Pcs GT
(-PPN)]]-(Table43[[#This Row],[Harga Jual Pcs GT
(-PPN)]]*8.5%)</f>
        <v>5864.5654166666664</v>
      </c>
      <c r="AO41" s="36">
        <f>Table43[[#This Row],[Harga Beli Pcs
(-PPN)]]*Table43[[#This Row],[ISI/CTN]]</f>
        <v>844497.41999999993</v>
      </c>
      <c r="AP41" s="36">
        <f>Table43[[#This Row],[Harga Beli Pcs
(-PPN)]]*1.11</f>
        <v>6509.6676125000004</v>
      </c>
      <c r="AQ41" s="36">
        <f>Table43[[#This Row],[Harga Beli Krt
(- PPN)]]*1.11</f>
        <v>937392.13619999995</v>
      </c>
      <c r="AR41" s="36">
        <v>6409.3611111111113</v>
      </c>
      <c r="AS41" s="36">
        <f>Table43[[#This Row],[Harga Jual Pcs GT
(-PPN)]]*Table43[[#This Row],[ISI/CTN]]</f>
        <v>922948</v>
      </c>
      <c r="AT41" s="36">
        <f>Table43[[#This Row],[Harga Jual Pcs GT
(-PPN)]]*1.11</f>
        <v>7114.3908333333338</v>
      </c>
      <c r="AU41" s="36">
        <f>Table43[[#This Row],[Harga Jual Krt GT
(- PPN)]]*1.11</f>
        <v>1024472.2800000001</v>
      </c>
      <c r="AV41" s="36">
        <v>6409.3611111111113</v>
      </c>
      <c r="AW41" s="36">
        <f>Table43[[#This Row],[Harga Jual Pcs MT
(-PPN)]]*Table43[[#This Row],[ISI/CTN]]</f>
        <v>922948</v>
      </c>
      <c r="AX41" s="36">
        <f>Table43[[#This Row],[Harga Jual Pcs MT
(-PPN)]]*1.11</f>
        <v>7114.3908333333338</v>
      </c>
      <c r="AY41" s="36">
        <f>Table43[[#This Row],[Harga Jual Pcs MT
(+PPN)]]*Table43[[#This Row],[ISI/CTN]]</f>
        <v>1024472.28</v>
      </c>
      <c r="AZ41" s="44">
        <f>(Table43[[#This Row],[Harga Jual Pcs GT
(-PPN)]]-Table43[[#This Row],[Harga Beli Pcs
(-PPN)]])/Table43[[#This Row],[Harga Jual Pcs GT
(-PPN)]]</f>
        <v>8.5000000000000075E-2</v>
      </c>
      <c r="BA41" s="51">
        <f>Table43[[#This Row],[Harga Jual Pcs MT
(-PPN)]]-Table43[[#This Row],[Harga Beli Pcs
(-PPN)]]</f>
        <v>544.79569444444496</v>
      </c>
      <c r="BB41" s="57">
        <f>Table43[[#This Row],[Column1]]/Table43[[#This Row],[Harga Jual Pcs MT
(-PPN)]]</f>
        <v>8.5000000000000075E-2</v>
      </c>
      <c r="BC41" s="50"/>
      <c r="BD41" s="7" t="str">
        <f>IFERROR(VLOOKUP(Table43[[#This Row],[Kode BARANG Win2]],'[3]Daftar Barang dan Jasa'!$B$2:$D$3515,3,0),0)</f>
        <v>RB DETTOL BODY SOAP ORIGINAL 100GR X 144 PCS</v>
      </c>
      <c r="BE41" s="7" t="str">
        <f ca="1">IF(TODAY()-Table43[[#This Row],[Efektif
Pembuatan]]&gt;60,"Lama","Baru")</f>
        <v>Lama</v>
      </c>
      <c r="BF41" s="7" t="e">
        <f ca="1">IF(TODAY()-Table43[[#This Row],[Efektif Naik Harga]]&lt;30,"Naik","Sama")</f>
        <v>#VALUE!</v>
      </c>
      <c r="BG41" s="7" t="s">
        <v>400</v>
      </c>
      <c r="BH41" s="7" t="str">
        <f>IF(Table43[[#This Row],[Kode BARANG Win2]]&lt;&gt;"","IDR","")</f>
        <v>IDR</v>
      </c>
      <c r="BI41" s="7" t="str">
        <f>CONCATENATE(Table43[[#This Row],[kode  1 Digit
(Nomor)]],Table43[[#This Row],[kode  4 Digit                (Nomor)]])</f>
        <v>30832940100</v>
      </c>
      <c r="BJ41" s="7" t="str">
        <f>Table43[[#This Row],[Nama            Gramasi atau Jumlah Pack per CTN]]</f>
        <v>100GR</v>
      </c>
      <c r="BK41" s="7"/>
      <c r="BL41" s="7"/>
      <c r="BM41" s="4" t="str">
        <f>IF(Table43[[#This Row],[SATUAN Fix Win]]&lt;&gt;"","KRT")</f>
        <v>KRT</v>
      </c>
      <c r="BN41" s="4" t="str">
        <f>IF(Table43[[#This Row],[SATUAN Fix Win]]&lt;&gt;"","GD01")</f>
        <v>GD01</v>
      </c>
      <c r="BO41" s="4">
        <f>IF(Table43[[#This Row],[SATUAN Fix Win]]&lt;&gt;"",11611)</f>
        <v>11611</v>
      </c>
      <c r="BP41" s="4">
        <f>IF(Table43[[#This Row],[SATUAN Fix Win]]&lt;&gt;"",11612)</f>
        <v>11612</v>
      </c>
      <c r="BR41" s="4">
        <f>IF(Table43[[#This Row],[SATUAN Fix Win]]&lt;&gt;"",1)</f>
        <v>1</v>
      </c>
    </row>
    <row r="42" spans="1:70">
      <c r="A42" s="4" t="str">
        <f>CONCATENATE(Table43[[#This Row],[Kode BARANG Win2]],Table43[[#This Row],[No. Urut
Item Sama]])</f>
        <v>R10210050100103</v>
      </c>
      <c r="B42" s="7">
        <v>3</v>
      </c>
      <c r="C42" s="4" t="s">
        <v>1659</v>
      </c>
      <c r="D42" s="49">
        <v>3238701</v>
      </c>
      <c r="E42" s="49">
        <f>IFERROR(VLOOKUP(Table43[[#This Row],[NO]],[1]Sheet1!$G$3:$K$1267,5,0),0)</f>
        <v>0</v>
      </c>
      <c r="F42" s="26" t="s">
        <v>862</v>
      </c>
      <c r="G42" s="26">
        <v>144</v>
      </c>
      <c r="H42" s="26" t="s">
        <v>2073</v>
      </c>
      <c r="I42" s="49">
        <v>8993560024017</v>
      </c>
      <c r="J42" s="26" t="str">
        <f>Table43[[#This Row],[Nama Jenis Kemasan]]</f>
        <v>PCS</v>
      </c>
      <c r="K42" s="4" t="str">
        <f>TRIM(CONCATENATE(Table43[[#This Row],[Nama            KLP]]," ",Table43[[#This Row],[Nama            Sub KLP]]))</f>
        <v>DETTOL BODY SOAP</v>
      </c>
      <c r="L42" s="4" t="str">
        <f>CONCATENATE(Table43[[#This Row],[kode  2 Digit                (hrf+No)]],Table43[[#This Row],[kode  2 Digit                (Nomor)]],Table43[[#This Row],[kode  1 Digit                (Nomor)]])</f>
        <v>R1021</v>
      </c>
      <c r="M42" s="4" t="str">
        <f>IF(AH42="",CONCATENATE(R42,T42,V42,X42,Z42,AB42,AD42,AF42,Table43[[#This Row],[Tanda Kode Revisi]]),CONCATENATE(R42,T42,V42,X42,Z42,AB42,AD42,AH42))</f>
        <v>R1021005010010</v>
      </c>
      <c r="N42" s="11">
        <f t="shared" si="0"/>
        <v>14</v>
      </c>
      <c r="O42" s="13" t="str">
        <f>IF(AG42&lt;&gt;"",TRIM(UPPER(CONCATENATE(Q42," ",S42," ",U42," ",W42," ",Y42," ",AA42," ","X"," ",Table43[[#This Row],[ISI/CTN]]," ",AG42," ",AC42," ",AE42," ",AI42))),TRIM(UPPER(CONCATENATE(Q42," ",S42," ",U42," ",W42," ",Y42," ",AA42," ","X"," ",Table43[[#This Row],[ISI/CTN]]," ",AC42," ",AE42," ",AI42))))</f>
        <v>RB DETTOL BODY SOAP ORIGINAL 100GR X 144 PCS</v>
      </c>
      <c r="P42" s="11">
        <f t="shared" si="1"/>
        <v>44</v>
      </c>
      <c r="Q42" s="4" t="s">
        <v>1487</v>
      </c>
      <c r="R42" s="7" t="s">
        <v>94</v>
      </c>
      <c r="S42" s="4" t="s">
        <v>1496</v>
      </c>
      <c r="T42" s="45" t="s">
        <v>1723</v>
      </c>
      <c r="U42" s="46" t="s">
        <v>1505</v>
      </c>
      <c r="V42" s="7">
        <v>1</v>
      </c>
      <c r="W42" s="46"/>
      <c r="X42" s="45" t="s">
        <v>1731</v>
      </c>
      <c r="Y42" s="4" t="s">
        <v>1491</v>
      </c>
      <c r="Z42" s="47" t="s">
        <v>1726</v>
      </c>
      <c r="AA42" s="4" t="s">
        <v>1512</v>
      </c>
      <c r="AB42" s="47" t="s">
        <v>1739</v>
      </c>
      <c r="AC42" s="4" t="s">
        <v>186</v>
      </c>
      <c r="AD42" s="7">
        <v>1</v>
      </c>
      <c r="AF42" s="7">
        <v>0</v>
      </c>
      <c r="AJ42" s="7">
        <f>IFERROR(VLOOKUP(Table43[[#This Row],[Kode BARANG Win2]],'[2]Template Impor Barang'!#REF!,2,0),0)</f>
        <v>0</v>
      </c>
      <c r="AK42" s="7">
        <f>Table43[[#This Row],[ISI/CTN]]</f>
        <v>144</v>
      </c>
      <c r="AL42" s="83">
        <f>Table43[[#This Row],[Kode Pcpl]]</f>
        <v>3238701</v>
      </c>
      <c r="AN42" s="36">
        <f>Table43[[#This Row],[Harga Jual Pcs GT
(-PPN)]]-(Table43[[#This Row],[Harga Jual Pcs GT
(-PPN)]]*8.5%)</f>
        <v>5864.5654166666664</v>
      </c>
      <c r="AO42" s="36">
        <f>Table43[[#This Row],[Harga Beli Pcs
(-PPN)]]*Table43[[#This Row],[ISI/CTN]]</f>
        <v>844497.41999999993</v>
      </c>
      <c r="AP42" s="36">
        <f>Table43[[#This Row],[Harga Beli Pcs
(-PPN)]]*1.11</f>
        <v>6509.6676125000004</v>
      </c>
      <c r="AQ42" s="36">
        <f>Table43[[#This Row],[Harga Beli Krt
(- PPN)]]*1.11</f>
        <v>937392.13619999995</v>
      </c>
      <c r="AR42" s="36">
        <v>6409.3611111111113</v>
      </c>
      <c r="AS42" s="36">
        <f>Table43[[#This Row],[Harga Jual Pcs GT
(-PPN)]]*Table43[[#This Row],[ISI/CTN]]</f>
        <v>922948</v>
      </c>
      <c r="AT42" s="36">
        <f>Table43[[#This Row],[Harga Jual Pcs GT
(-PPN)]]*1.11</f>
        <v>7114.3908333333338</v>
      </c>
      <c r="AU42" s="36">
        <f>Table43[[#This Row],[Harga Jual Krt GT
(- PPN)]]*1.11</f>
        <v>1024472.2800000001</v>
      </c>
      <c r="AV42" s="36">
        <v>6409.3611111111113</v>
      </c>
      <c r="AW42" s="36">
        <f>Table43[[#This Row],[Harga Jual Pcs MT
(-PPN)]]*Table43[[#This Row],[ISI/CTN]]</f>
        <v>922948</v>
      </c>
      <c r="AX42" s="36">
        <f>Table43[[#This Row],[Harga Jual Pcs MT
(-PPN)]]*1.11</f>
        <v>7114.3908333333338</v>
      </c>
      <c r="AY42" s="36">
        <f>Table43[[#This Row],[Harga Jual Pcs MT
(+PPN)]]*Table43[[#This Row],[ISI/CTN]]</f>
        <v>1024472.28</v>
      </c>
      <c r="AZ42" s="44">
        <f>(Table43[[#This Row],[Harga Jual Pcs GT
(-PPN)]]-Table43[[#This Row],[Harga Beli Pcs
(-PPN)]])/Table43[[#This Row],[Harga Jual Pcs GT
(-PPN)]]</f>
        <v>8.5000000000000075E-2</v>
      </c>
      <c r="BA42" s="51">
        <f>Table43[[#This Row],[Harga Jual Pcs MT
(-PPN)]]-Table43[[#This Row],[Harga Beli Pcs
(-PPN)]]</f>
        <v>544.79569444444496</v>
      </c>
      <c r="BB42" s="57">
        <f>Table43[[#This Row],[Column1]]/Table43[[#This Row],[Harga Jual Pcs MT
(-PPN)]]</f>
        <v>8.5000000000000075E-2</v>
      </c>
      <c r="BC42" s="50"/>
      <c r="BD42" s="7" t="str">
        <f>IFERROR(VLOOKUP(Table43[[#This Row],[Kode BARANG Win2]],'[3]Daftar Barang dan Jasa'!$B$2:$D$3515,3,0),0)</f>
        <v>RB DETTOL BODY SOAP ORIGINAL 100GR X 144 PCS</v>
      </c>
      <c r="BE42" s="7" t="str">
        <f ca="1">IF(TODAY()-Table43[[#This Row],[Efektif
Pembuatan]]&gt;60,"Lama","Baru")</f>
        <v>Lama</v>
      </c>
      <c r="BF42" s="7" t="e">
        <f ca="1">IF(TODAY()-Table43[[#This Row],[Efektif Naik Harga]]&lt;30,"Naik","Sama")</f>
        <v>#VALUE!</v>
      </c>
      <c r="BG42" s="7" t="s">
        <v>400</v>
      </c>
      <c r="BH42" s="7" t="str">
        <f>IF(Table43[[#This Row],[Kode BARANG Win2]]&lt;&gt;"","IDR","")</f>
        <v>IDR</v>
      </c>
      <c r="BI42" s="7" t="str">
        <f>CONCATENATE(Table43[[#This Row],[kode  1 Digit
(Nomor)]],Table43[[#This Row],[kode  4 Digit                (Nomor)]])</f>
        <v>32387010100</v>
      </c>
      <c r="BJ42" s="7" t="str">
        <f>Table43[[#This Row],[Nama            Gramasi atau Jumlah Pack per CTN]]</f>
        <v>100GR</v>
      </c>
      <c r="BK42" s="7"/>
      <c r="BL42" s="7"/>
      <c r="BM42" s="4" t="str">
        <f>IF(Table43[[#This Row],[SATUAN Fix Win]]&lt;&gt;"","KRT")</f>
        <v>KRT</v>
      </c>
      <c r="BN42" s="4" t="str">
        <f>IF(Table43[[#This Row],[SATUAN Fix Win]]&lt;&gt;"","GD01")</f>
        <v>GD01</v>
      </c>
      <c r="BO42" s="4">
        <f>IF(Table43[[#This Row],[SATUAN Fix Win]]&lt;&gt;"",11611)</f>
        <v>11611</v>
      </c>
      <c r="BP42" s="4">
        <f>IF(Table43[[#This Row],[SATUAN Fix Win]]&lt;&gt;"",11612)</f>
        <v>11612</v>
      </c>
      <c r="BR42" s="4">
        <f>IF(Table43[[#This Row],[SATUAN Fix Win]]&lt;&gt;"",1)</f>
        <v>1</v>
      </c>
    </row>
    <row r="43" spans="1:70">
      <c r="A43" s="4" t="str">
        <f>CONCATENATE(Table43[[#This Row],[Kode BARANG Win2]],Table43[[#This Row],[No. Urut
Item Sama]])</f>
        <v>R10210050100104</v>
      </c>
      <c r="B43" s="7">
        <v>4</v>
      </c>
      <c r="C43" s="4" t="s">
        <v>1659</v>
      </c>
      <c r="D43" s="49">
        <v>3061093</v>
      </c>
      <c r="E43" s="49">
        <f>IFERROR(VLOOKUP(Table43[[#This Row],[NO]],[1]Sheet1!$G$3:$K$1267,5,0),0)</f>
        <v>0</v>
      </c>
      <c r="F43" s="26" t="s">
        <v>859</v>
      </c>
      <c r="G43" s="26">
        <v>144</v>
      </c>
      <c r="H43" s="26" t="s">
        <v>2073</v>
      </c>
      <c r="I43" s="49">
        <v>8993560024017</v>
      </c>
      <c r="J43" s="26" t="str">
        <f>Table43[[#This Row],[Nama Jenis Kemasan]]</f>
        <v>PCS</v>
      </c>
      <c r="K43" s="4" t="str">
        <f>TRIM(CONCATENATE(Table43[[#This Row],[Nama            KLP]]," ",Table43[[#This Row],[Nama            Sub KLP]]))</f>
        <v>DETTOL BODY SOAP</v>
      </c>
      <c r="L43" s="4" t="str">
        <f>CONCATENATE(Table43[[#This Row],[kode  2 Digit                (hrf+No)]],Table43[[#This Row],[kode  2 Digit                (Nomor)]],Table43[[#This Row],[kode  1 Digit                (Nomor)]])</f>
        <v>R1021</v>
      </c>
      <c r="M43" s="4" t="str">
        <f>IF(AH43="",CONCATENATE(R43,T43,V43,X43,Z43,AB43,AD43,AF43,Table43[[#This Row],[Tanda Kode Revisi]]),CONCATENATE(R43,T43,V43,X43,Z43,AB43,AD43,AH43))</f>
        <v>R1021005010010</v>
      </c>
      <c r="N43" s="11">
        <f t="shared" si="0"/>
        <v>14</v>
      </c>
      <c r="O43" s="13" t="str">
        <f>IF(AG43&lt;&gt;"",TRIM(UPPER(CONCATENATE(Q43," ",S43," ",U43," ",W43," ",Y43," ",AA43," ","X"," ",Table43[[#This Row],[ISI/CTN]]," ",AG43," ",AC43," ",AE43," ",AI43))),TRIM(UPPER(CONCATENATE(Q43," ",S43," ",U43," ",W43," ",Y43," ",AA43," ","X"," ",Table43[[#This Row],[ISI/CTN]]," ",AC43," ",AE43," ",AI43))))</f>
        <v>RB DETTOL BODY SOAP ORIGINAL 100GR X 144 PCS</v>
      </c>
      <c r="P43" s="11">
        <f t="shared" si="1"/>
        <v>44</v>
      </c>
      <c r="Q43" s="4" t="s">
        <v>1487</v>
      </c>
      <c r="R43" s="7" t="s">
        <v>94</v>
      </c>
      <c r="S43" s="4" t="s">
        <v>1496</v>
      </c>
      <c r="T43" s="45" t="s">
        <v>1723</v>
      </c>
      <c r="U43" s="46" t="s">
        <v>1505</v>
      </c>
      <c r="V43" s="7">
        <v>1</v>
      </c>
      <c r="W43" s="46"/>
      <c r="X43" s="45" t="s">
        <v>1731</v>
      </c>
      <c r="Y43" s="4" t="s">
        <v>1491</v>
      </c>
      <c r="Z43" s="47" t="s">
        <v>1726</v>
      </c>
      <c r="AA43" s="4" t="s">
        <v>1512</v>
      </c>
      <c r="AB43" s="47" t="s">
        <v>1739</v>
      </c>
      <c r="AC43" s="4" t="s">
        <v>186</v>
      </c>
      <c r="AD43" s="7">
        <v>1</v>
      </c>
      <c r="AF43" s="7">
        <v>0</v>
      </c>
      <c r="AJ43" s="7">
        <f>IFERROR(VLOOKUP(Table43[[#This Row],[Kode BARANG Win2]],'[2]Template Impor Barang'!#REF!,2,0),0)</f>
        <v>0</v>
      </c>
      <c r="AK43" s="7">
        <f>Table43[[#This Row],[ISI/CTN]]</f>
        <v>144</v>
      </c>
      <c r="AL43" s="83">
        <f>Table43[[#This Row],[Kode Pcpl]]</f>
        <v>3061093</v>
      </c>
      <c r="AN43" s="36">
        <f>Table43[[#This Row],[Harga Jual Pcs GT
(-PPN)]]-(Table43[[#This Row],[Harga Jual Pcs GT
(-PPN)]]*8.5%)</f>
        <v>5864.5654166666664</v>
      </c>
      <c r="AO43" s="36">
        <f>Table43[[#This Row],[Harga Beli Pcs
(-PPN)]]*Table43[[#This Row],[ISI/CTN]]</f>
        <v>844497.41999999993</v>
      </c>
      <c r="AP43" s="36">
        <f>Table43[[#This Row],[Harga Beli Pcs
(-PPN)]]*1.11</f>
        <v>6509.6676125000004</v>
      </c>
      <c r="AQ43" s="36">
        <f>Table43[[#This Row],[Harga Beli Krt
(- PPN)]]*1.11</f>
        <v>937392.13619999995</v>
      </c>
      <c r="AR43" s="36">
        <v>6409.3611111111113</v>
      </c>
      <c r="AS43" s="36">
        <f>Table43[[#This Row],[Harga Jual Pcs GT
(-PPN)]]*Table43[[#This Row],[ISI/CTN]]</f>
        <v>922948</v>
      </c>
      <c r="AT43" s="36">
        <f>Table43[[#This Row],[Harga Jual Pcs GT
(-PPN)]]*1.11</f>
        <v>7114.3908333333338</v>
      </c>
      <c r="AU43" s="36">
        <f>Table43[[#This Row],[Harga Jual Krt GT
(- PPN)]]*1.11</f>
        <v>1024472.2800000001</v>
      </c>
      <c r="AV43" s="36">
        <v>6409.3611111111113</v>
      </c>
      <c r="AW43" s="36">
        <f>Table43[[#This Row],[Harga Jual Pcs MT
(-PPN)]]*Table43[[#This Row],[ISI/CTN]]</f>
        <v>922948</v>
      </c>
      <c r="AX43" s="36">
        <f>Table43[[#This Row],[Harga Jual Pcs MT
(-PPN)]]*1.11</f>
        <v>7114.3908333333338</v>
      </c>
      <c r="AY43" s="36">
        <f>Table43[[#This Row],[Harga Jual Pcs MT
(+PPN)]]*Table43[[#This Row],[ISI/CTN]]</f>
        <v>1024472.28</v>
      </c>
      <c r="AZ43" s="44">
        <f>(Table43[[#This Row],[Harga Jual Pcs GT
(-PPN)]]-Table43[[#This Row],[Harga Beli Pcs
(-PPN)]])/Table43[[#This Row],[Harga Jual Pcs GT
(-PPN)]]</f>
        <v>8.5000000000000075E-2</v>
      </c>
      <c r="BA43" s="51">
        <f>Table43[[#This Row],[Harga Jual Pcs MT
(-PPN)]]-Table43[[#This Row],[Harga Beli Pcs
(-PPN)]]</f>
        <v>544.79569444444496</v>
      </c>
      <c r="BB43" s="57">
        <f>Table43[[#This Row],[Column1]]/Table43[[#This Row],[Harga Jual Pcs MT
(-PPN)]]</f>
        <v>8.5000000000000075E-2</v>
      </c>
      <c r="BC43" s="50"/>
      <c r="BD43" s="7" t="str">
        <f>IFERROR(VLOOKUP(Table43[[#This Row],[Kode BARANG Win2]],'[3]Daftar Barang dan Jasa'!$B$2:$D$3515,3,0),0)</f>
        <v>RB DETTOL BODY SOAP ORIGINAL 100GR X 144 PCS</v>
      </c>
      <c r="BE43" s="7" t="str">
        <f ca="1">IF(TODAY()-Table43[[#This Row],[Efektif
Pembuatan]]&gt;60,"Lama","Baru")</f>
        <v>Lama</v>
      </c>
      <c r="BF43" s="7" t="e">
        <f ca="1">IF(TODAY()-Table43[[#This Row],[Efektif Naik Harga]]&lt;30,"Naik","Sama")</f>
        <v>#VALUE!</v>
      </c>
      <c r="BG43" s="7" t="s">
        <v>400</v>
      </c>
      <c r="BH43" s="7" t="str">
        <f>IF(Table43[[#This Row],[Kode BARANG Win2]]&lt;&gt;"","IDR","")</f>
        <v>IDR</v>
      </c>
      <c r="BI43" s="7" t="str">
        <f>CONCATENATE(Table43[[#This Row],[kode  1 Digit
(Nomor)]],Table43[[#This Row],[kode  4 Digit                (Nomor)]])</f>
        <v>30610930100</v>
      </c>
      <c r="BJ43" s="7" t="str">
        <f>Table43[[#This Row],[Nama            Gramasi atau Jumlah Pack per CTN]]</f>
        <v>100GR</v>
      </c>
      <c r="BK43" s="7"/>
      <c r="BL43" s="7"/>
      <c r="BM43" s="4" t="str">
        <f>IF(Table43[[#This Row],[SATUAN Fix Win]]&lt;&gt;"","KRT")</f>
        <v>KRT</v>
      </c>
      <c r="BN43" s="4" t="str">
        <f>IF(Table43[[#This Row],[SATUAN Fix Win]]&lt;&gt;"","GD01")</f>
        <v>GD01</v>
      </c>
      <c r="BO43" s="4">
        <f>IF(Table43[[#This Row],[SATUAN Fix Win]]&lt;&gt;"",11611)</f>
        <v>11611</v>
      </c>
      <c r="BP43" s="4">
        <f>IF(Table43[[#This Row],[SATUAN Fix Win]]&lt;&gt;"",11612)</f>
        <v>11612</v>
      </c>
      <c r="BR43" s="4">
        <f>IF(Table43[[#This Row],[SATUAN Fix Win]]&lt;&gt;"",1)</f>
        <v>1</v>
      </c>
    </row>
    <row r="44" spans="1:70">
      <c r="A44" s="4" t="str">
        <f>CONCATENATE(Table43[[#This Row],[Kode BARANG Win2]],Table43[[#This Row],[No. Urut
Item Sama]])</f>
        <v>R10210050100105</v>
      </c>
      <c r="B44" s="7">
        <v>5</v>
      </c>
      <c r="C44" s="4" t="s">
        <v>1659</v>
      </c>
      <c r="D44" s="49">
        <v>3224745</v>
      </c>
      <c r="E44" s="49">
        <f>IFERROR(VLOOKUP(Table43[[#This Row],[NO]],[1]Sheet1!$G$3:$K$1267,5,0),0)</f>
        <v>0</v>
      </c>
      <c r="F44" s="26" t="s">
        <v>863</v>
      </c>
      <c r="G44" s="26">
        <v>144</v>
      </c>
      <c r="H44" s="26" t="s">
        <v>2073</v>
      </c>
      <c r="I44" s="49">
        <v>8993560024017</v>
      </c>
      <c r="J44" s="26" t="str">
        <f>Table43[[#This Row],[Nama Jenis Kemasan]]</f>
        <v>PCS</v>
      </c>
      <c r="K44" s="4" t="str">
        <f>TRIM(CONCATENATE(Table43[[#This Row],[Nama            KLP]]," ",Table43[[#This Row],[Nama            Sub KLP]]))</f>
        <v>DETTOL BODY SOAP</v>
      </c>
      <c r="L44" s="4" t="str">
        <f>CONCATENATE(Table43[[#This Row],[kode  2 Digit                (hrf+No)]],Table43[[#This Row],[kode  2 Digit                (Nomor)]],Table43[[#This Row],[kode  1 Digit                (Nomor)]])</f>
        <v>R1021</v>
      </c>
      <c r="M44" s="4" t="str">
        <f>IF(AH44="",CONCATENATE(R44,T44,V44,X44,Z44,AB44,AD44,AF44,Table43[[#This Row],[Tanda Kode Revisi]]),CONCATENATE(R44,T44,V44,X44,Z44,AB44,AD44,AH44))</f>
        <v>R1021005010010</v>
      </c>
      <c r="N44" s="11">
        <f t="shared" si="0"/>
        <v>14</v>
      </c>
      <c r="O44" s="13" t="str">
        <f>IF(AG44&lt;&gt;"",TRIM(UPPER(CONCATENATE(Q44," ",S44," ",U44," ",W44," ",Y44," ",AA44," ","X"," ",Table43[[#This Row],[ISI/CTN]]," ",AG44," ",AC44," ",AE44," ",AI44))),TRIM(UPPER(CONCATENATE(Q44," ",S44," ",U44," ",W44," ",Y44," ",AA44," ","X"," ",Table43[[#This Row],[ISI/CTN]]," ",AC44," ",AE44," ",AI44))))</f>
        <v>RB DETTOL BODY SOAP ORIGINAL 100GR X 144 PCS</v>
      </c>
      <c r="P44" s="11">
        <f t="shared" si="1"/>
        <v>44</v>
      </c>
      <c r="Q44" s="4" t="s">
        <v>1487</v>
      </c>
      <c r="R44" s="7" t="s">
        <v>94</v>
      </c>
      <c r="S44" s="4" t="s">
        <v>1496</v>
      </c>
      <c r="T44" s="45" t="s">
        <v>1723</v>
      </c>
      <c r="U44" s="46" t="s">
        <v>1505</v>
      </c>
      <c r="V44" s="7">
        <v>1</v>
      </c>
      <c r="W44" s="46"/>
      <c r="X44" s="45" t="s">
        <v>1731</v>
      </c>
      <c r="Y44" s="4" t="s">
        <v>1491</v>
      </c>
      <c r="Z44" s="47" t="s">
        <v>1726</v>
      </c>
      <c r="AA44" s="4" t="s">
        <v>1512</v>
      </c>
      <c r="AB44" s="47" t="s">
        <v>1739</v>
      </c>
      <c r="AC44" s="4" t="s">
        <v>186</v>
      </c>
      <c r="AD44" s="7">
        <v>1</v>
      </c>
      <c r="AF44" s="7">
        <v>0</v>
      </c>
      <c r="AJ44" s="7">
        <f>IFERROR(VLOOKUP(Table43[[#This Row],[Kode BARANG Win2]],'[2]Template Impor Barang'!#REF!,2,0),0)</f>
        <v>0</v>
      </c>
      <c r="AK44" s="7">
        <f>Table43[[#This Row],[ISI/CTN]]</f>
        <v>144</v>
      </c>
      <c r="AL44" s="83">
        <f>Table43[[#This Row],[Kode Pcpl]]</f>
        <v>3224745</v>
      </c>
      <c r="AN44" s="36">
        <f>Table43[[#This Row],[Harga Jual Pcs GT
(-PPN)]]-(Table43[[#This Row],[Harga Jual Pcs GT
(-PPN)]]*8.5%)</f>
        <v>5864.5654166666664</v>
      </c>
      <c r="AO44" s="36">
        <f>Table43[[#This Row],[Harga Beli Pcs
(-PPN)]]*Table43[[#This Row],[ISI/CTN]]</f>
        <v>844497.41999999993</v>
      </c>
      <c r="AP44" s="36">
        <f>Table43[[#This Row],[Harga Beli Pcs
(-PPN)]]*1.11</f>
        <v>6509.6676125000004</v>
      </c>
      <c r="AQ44" s="36">
        <f>Table43[[#This Row],[Harga Beli Krt
(- PPN)]]*1.11</f>
        <v>937392.13619999995</v>
      </c>
      <c r="AR44" s="36">
        <v>6409.3611111111113</v>
      </c>
      <c r="AS44" s="36">
        <f>Table43[[#This Row],[Harga Jual Pcs GT
(-PPN)]]*Table43[[#This Row],[ISI/CTN]]</f>
        <v>922948</v>
      </c>
      <c r="AT44" s="36">
        <f>Table43[[#This Row],[Harga Jual Pcs GT
(-PPN)]]*1.11</f>
        <v>7114.3908333333338</v>
      </c>
      <c r="AU44" s="36">
        <f>Table43[[#This Row],[Harga Jual Krt GT
(- PPN)]]*1.11</f>
        <v>1024472.2800000001</v>
      </c>
      <c r="AV44" s="36">
        <v>6409.3611111111113</v>
      </c>
      <c r="AW44" s="36">
        <f>Table43[[#This Row],[Harga Jual Pcs MT
(-PPN)]]*Table43[[#This Row],[ISI/CTN]]</f>
        <v>922948</v>
      </c>
      <c r="AX44" s="36">
        <f>Table43[[#This Row],[Harga Jual Pcs MT
(-PPN)]]*1.11</f>
        <v>7114.3908333333338</v>
      </c>
      <c r="AY44" s="36">
        <f>Table43[[#This Row],[Harga Jual Pcs MT
(+PPN)]]*Table43[[#This Row],[ISI/CTN]]</f>
        <v>1024472.28</v>
      </c>
      <c r="AZ44" s="44">
        <f>(Table43[[#This Row],[Harga Jual Pcs GT
(-PPN)]]-Table43[[#This Row],[Harga Beli Pcs
(-PPN)]])/Table43[[#This Row],[Harga Jual Pcs GT
(-PPN)]]</f>
        <v>8.5000000000000075E-2</v>
      </c>
      <c r="BA44" s="51">
        <f>Table43[[#This Row],[Harga Jual Pcs MT
(-PPN)]]-Table43[[#This Row],[Harga Beli Pcs
(-PPN)]]</f>
        <v>544.79569444444496</v>
      </c>
      <c r="BB44" s="57">
        <f>Table43[[#This Row],[Column1]]/Table43[[#This Row],[Harga Jual Pcs MT
(-PPN)]]</f>
        <v>8.5000000000000075E-2</v>
      </c>
      <c r="BC44" s="50"/>
      <c r="BD44" s="7" t="str">
        <f>IFERROR(VLOOKUP(Table43[[#This Row],[Kode BARANG Win2]],'[3]Daftar Barang dan Jasa'!$B$2:$D$3515,3,0),0)</f>
        <v>RB DETTOL BODY SOAP ORIGINAL 100GR X 144 PCS</v>
      </c>
      <c r="BE44" s="7" t="str">
        <f ca="1">IF(TODAY()-Table43[[#This Row],[Efektif
Pembuatan]]&gt;60,"Lama","Baru")</f>
        <v>Lama</v>
      </c>
      <c r="BF44" s="7" t="e">
        <f ca="1">IF(TODAY()-Table43[[#This Row],[Efektif Naik Harga]]&lt;30,"Naik","Sama")</f>
        <v>#VALUE!</v>
      </c>
      <c r="BG44" s="7" t="s">
        <v>400</v>
      </c>
      <c r="BH44" s="7" t="str">
        <f>IF(Table43[[#This Row],[Kode BARANG Win2]]&lt;&gt;"","IDR","")</f>
        <v>IDR</v>
      </c>
      <c r="BI44" s="7" t="str">
        <f>CONCATENATE(Table43[[#This Row],[kode  1 Digit
(Nomor)]],Table43[[#This Row],[kode  4 Digit                (Nomor)]])</f>
        <v>32247450100</v>
      </c>
      <c r="BJ44" s="7" t="str">
        <f>Table43[[#This Row],[Nama            Gramasi atau Jumlah Pack per CTN]]</f>
        <v>100GR</v>
      </c>
      <c r="BK44" s="7"/>
      <c r="BL44" s="7"/>
      <c r="BM44" s="4" t="str">
        <f>IF(Table43[[#This Row],[SATUAN Fix Win]]&lt;&gt;"","KRT")</f>
        <v>KRT</v>
      </c>
      <c r="BN44" s="4" t="str">
        <f>IF(Table43[[#This Row],[SATUAN Fix Win]]&lt;&gt;"","GD01")</f>
        <v>GD01</v>
      </c>
      <c r="BO44" s="4">
        <f>IF(Table43[[#This Row],[SATUAN Fix Win]]&lt;&gt;"",11611)</f>
        <v>11611</v>
      </c>
      <c r="BP44" s="4">
        <f>IF(Table43[[#This Row],[SATUAN Fix Win]]&lt;&gt;"",11612)</f>
        <v>11612</v>
      </c>
      <c r="BR44" s="4">
        <f>IF(Table43[[#This Row],[SATUAN Fix Win]]&lt;&gt;"",1)</f>
        <v>1</v>
      </c>
    </row>
    <row r="45" spans="1:70">
      <c r="A45" s="4" t="str">
        <f>CONCATENATE(Table43[[#This Row],[Kode BARANG Win2]],Table43[[#This Row],[No. Urut
Item Sama]])</f>
        <v>R10210050100106</v>
      </c>
      <c r="B45" s="7">
        <v>6</v>
      </c>
      <c r="C45" s="4" t="s">
        <v>1659</v>
      </c>
      <c r="D45" s="49">
        <v>3087035</v>
      </c>
      <c r="E45" s="49">
        <f>IFERROR(VLOOKUP(Table43[[#This Row],[NO]],[1]Sheet1!$G$3:$K$1267,5,0),0)</f>
        <v>0</v>
      </c>
      <c r="F45" s="26" t="s">
        <v>861</v>
      </c>
      <c r="G45" s="26">
        <v>144</v>
      </c>
      <c r="H45" s="26" t="s">
        <v>2073</v>
      </c>
      <c r="I45" s="49">
        <v>8993560024017</v>
      </c>
      <c r="J45" s="26" t="str">
        <f>Table43[[#This Row],[Nama Jenis Kemasan]]</f>
        <v>PCS</v>
      </c>
      <c r="K45" s="4" t="str">
        <f>TRIM(CONCATENATE(Table43[[#This Row],[Nama            KLP]]," ",Table43[[#This Row],[Nama            Sub KLP]]))</f>
        <v>DETTOL BODY SOAP</v>
      </c>
      <c r="L45" s="4" t="str">
        <f>CONCATENATE(Table43[[#This Row],[kode  2 Digit                (hrf+No)]],Table43[[#This Row],[kode  2 Digit                (Nomor)]],Table43[[#This Row],[kode  1 Digit                (Nomor)]])</f>
        <v>R1021</v>
      </c>
      <c r="M45" s="4" t="str">
        <f>IF(AH45="",CONCATENATE(R45,T45,V45,X45,Z45,AB45,AD45,AF45,Table43[[#This Row],[Tanda Kode Revisi]]),CONCATENATE(R45,T45,V45,X45,Z45,AB45,AD45,AH45))</f>
        <v>R1021005010010</v>
      </c>
      <c r="N45" s="11">
        <f t="shared" si="0"/>
        <v>14</v>
      </c>
      <c r="O45" s="13" t="str">
        <f>IF(AG45&lt;&gt;"",TRIM(UPPER(CONCATENATE(Q45," ",S45," ",U45," ",W45," ",Y45," ",AA45," ","X"," ",Table43[[#This Row],[ISI/CTN]]," ",AG45," ",AC45," ",AE45," ",AI45))),TRIM(UPPER(CONCATENATE(Q45," ",S45," ",U45," ",W45," ",Y45," ",AA45," ","X"," ",Table43[[#This Row],[ISI/CTN]]," ",AC45," ",AE45," ",AI45))))</f>
        <v>RB DETTOL BODY SOAP ORIGINAL 100GR X 144 PCS</v>
      </c>
      <c r="P45" s="11">
        <f t="shared" si="1"/>
        <v>44</v>
      </c>
      <c r="Q45" s="4" t="s">
        <v>1487</v>
      </c>
      <c r="R45" s="7" t="s">
        <v>94</v>
      </c>
      <c r="S45" s="4" t="s">
        <v>1496</v>
      </c>
      <c r="T45" s="45" t="s">
        <v>1723</v>
      </c>
      <c r="U45" s="46" t="s">
        <v>1505</v>
      </c>
      <c r="V45" s="7">
        <v>1</v>
      </c>
      <c r="W45" s="46"/>
      <c r="X45" s="45" t="s">
        <v>1731</v>
      </c>
      <c r="Y45" s="4" t="s">
        <v>1491</v>
      </c>
      <c r="Z45" s="47" t="s">
        <v>1726</v>
      </c>
      <c r="AA45" s="4" t="s">
        <v>1512</v>
      </c>
      <c r="AB45" s="47" t="s">
        <v>1739</v>
      </c>
      <c r="AC45" s="4" t="s">
        <v>186</v>
      </c>
      <c r="AD45" s="7">
        <v>1</v>
      </c>
      <c r="AF45" s="7">
        <v>0</v>
      </c>
      <c r="AJ45" s="7">
        <f>IFERROR(VLOOKUP(Table43[[#This Row],[Kode BARANG Win2]],'[2]Template Impor Barang'!#REF!,2,0),0)</f>
        <v>0</v>
      </c>
      <c r="AK45" s="7">
        <f>Table43[[#This Row],[ISI/CTN]]</f>
        <v>144</v>
      </c>
      <c r="AL45" s="83">
        <f>Table43[[#This Row],[Kode Pcpl]]</f>
        <v>3087035</v>
      </c>
      <c r="AN45" s="36">
        <f>Table43[[#This Row],[Harga Jual Pcs GT
(-PPN)]]-(Table43[[#This Row],[Harga Jual Pcs GT
(-PPN)]]*8.5%)</f>
        <v>5864.5654166666664</v>
      </c>
      <c r="AO45" s="36">
        <f>Table43[[#This Row],[Harga Beli Pcs
(-PPN)]]*Table43[[#This Row],[ISI/CTN]]</f>
        <v>844497.41999999993</v>
      </c>
      <c r="AP45" s="36">
        <f>Table43[[#This Row],[Harga Beli Pcs
(-PPN)]]*1.11</f>
        <v>6509.6676125000004</v>
      </c>
      <c r="AQ45" s="36">
        <f>Table43[[#This Row],[Harga Beli Krt
(- PPN)]]*1.11</f>
        <v>937392.13619999995</v>
      </c>
      <c r="AR45" s="36">
        <v>6409.3611111111113</v>
      </c>
      <c r="AS45" s="36">
        <f>Table43[[#This Row],[Harga Jual Pcs GT
(-PPN)]]*Table43[[#This Row],[ISI/CTN]]</f>
        <v>922948</v>
      </c>
      <c r="AT45" s="36">
        <f>Table43[[#This Row],[Harga Jual Pcs GT
(-PPN)]]*1.11</f>
        <v>7114.3908333333338</v>
      </c>
      <c r="AU45" s="36">
        <f>Table43[[#This Row],[Harga Jual Krt GT
(- PPN)]]*1.11</f>
        <v>1024472.2800000001</v>
      </c>
      <c r="AV45" s="36">
        <v>6409.3611111111113</v>
      </c>
      <c r="AW45" s="36">
        <f>Table43[[#This Row],[Harga Jual Pcs MT
(-PPN)]]*Table43[[#This Row],[ISI/CTN]]</f>
        <v>922948</v>
      </c>
      <c r="AX45" s="36">
        <f>Table43[[#This Row],[Harga Jual Pcs MT
(-PPN)]]*1.11</f>
        <v>7114.3908333333338</v>
      </c>
      <c r="AY45" s="36">
        <f>Table43[[#This Row],[Harga Jual Pcs MT
(+PPN)]]*Table43[[#This Row],[ISI/CTN]]</f>
        <v>1024472.28</v>
      </c>
      <c r="AZ45" s="44">
        <f>(Table43[[#This Row],[Harga Jual Pcs GT
(-PPN)]]-Table43[[#This Row],[Harga Beli Pcs
(-PPN)]])/Table43[[#This Row],[Harga Jual Pcs GT
(-PPN)]]</f>
        <v>8.5000000000000075E-2</v>
      </c>
      <c r="BA45" s="51">
        <f>Table43[[#This Row],[Harga Jual Pcs MT
(-PPN)]]-Table43[[#This Row],[Harga Beli Pcs
(-PPN)]]</f>
        <v>544.79569444444496</v>
      </c>
      <c r="BB45" s="57">
        <f>Table43[[#This Row],[Column1]]/Table43[[#This Row],[Harga Jual Pcs MT
(-PPN)]]</f>
        <v>8.5000000000000075E-2</v>
      </c>
      <c r="BC45" s="50"/>
      <c r="BD45" s="7" t="str">
        <f>IFERROR(VLOOKUP(Table43[[#This Row],[Kode BARANG Win2]],'[3]Daftar Barang dan Jasa'!$B$2:$D$3515,3,0),0)</f>
        <v>RB DETTOL BODY SOAP ORIGINAL 100GR X 144 PCS</v>
      </c>
      <c r="BE45" s="7" t="str">
        <f ca="1">IF(TODAY()-Table43[[#This Row],[Efektif
Pembuatan]]&gt;60,"Lama","Baru")</f>
        <v>Lama</v>
      </c>
      <c r="BF45" s="7" t="e">
        <f ca="1">IF(TODAY()-Table43[[#This Row],[Efektif Naik Harga]]&lt;30,"Naik","Sama")</f>
        <v>#VALUE!</v>
      </c>
      <c r="BG45" s="7" t="s">
        <v>400</v>
      </c>
      <c r="BH45" s="7" t="str">
        <f>IF(Table43[[#This Row],[Kode BARANG Win2]]&lt;&gt;"","IDR","")</f>
        <v>IDR</v>
      </c>
      <c r="BI45" s="7" t="str">
        <f>CONCATENATE(Table43[[#This Row],[kode  1 Digit
(Nomor)]],Table43[[#This Row],[kode  4 Digit                (Nomor)]])</f>
        <v>30870350100</v>
      </c>
      <c r="BJ45" s="7" t="str">
        <f>Table43[[#This Row],[Nama            Gramasi atau Jumlah Pack per CTN]]</f>
        <v>100GR</v>
      </c>
      <c r="BK45" s="7"/>
      <c r="BL45" s="7"/>
      <c r="BM45" s="4" t="str">
        <f>IF(Table43[[#This Row],[SATUAN Fix Win]]&lt;&gt;"","KRT")</f>
        <v>KRT</v>
      </c>
      <c r="BN45" s="4" t="str">
        <f>IF(Table43[[#This Row],[SATUAN Fix Win]]&lt;&gt;"","GD01")</f>
        <v>GD01</v>
      </c>
      <c r="BO45" s="4">
        <f>IF(Table43[[#This Row],[SATUAN Fix Win]]&lt;&gt;"",11611)</f>
        <v>11611</v>
      </c>
      <c r="BP45" s="4">
        <f>IF(Table43[[#This Row],[SATUAN Fix Win]]&lt;&gt;"",11612)</f>
        <v>11612</v>
      </c>
      <c r="BR45" s="4">
        <f>IF(Table43[[#This Row],[SATUAN Fix Win]]&lt;&gt;"",1)</f>
        <v>1</v>
      </c>
    </row>
    <row r="46" spans="1:70">
      <c r="A46" s="4" t="str">
        <f>CONCATENATE(Table43[[#This Row],[Kode BARANG Win2]],Table43[[#This Row],[No. Urut
Item Sama]])</f>
        <v>R10210050100107</v>
      </c>
      <c r="B46" s="7">
        <v>7</v>
      </c>
      <c r="C46" s="4" t="s">
        <v>1659</v>
      </c>
      <c r="D46" s="49" t="s">
        <v>466</v>
      </c>
      <c r="E46" s="49">
        <f>IFERROR(VLOOKUP(Table43[[#This Row],[NO]],[1]Sheet1!$G$3:$K$1267,5,0),0)</f>
        <v>0</v>
      </c>
      <c r="F46" s="26" t="s">
        <v>858</v>
      </c>
      <c r="G46" s="26">
        <v>144</v>
      </c>
      <c r="H46" s="26" t="s">
        <v>2073</v>
      </c>
      <c r="I46" s="49">
        <v>8993560024017</v>
      </c>
      <c r="J46" s="26" t="str">
        <f>Table43[[#This Row],[Nama Jenis Kemasan]]</f>
        <v>PCS</v>
      </c>
      <c r="K46" s="4" t="str">
        <f>TRIM(CONCATENATE(Table43[[#This Row],[Nama            KLP]]," ",Table43[[#This Row],[Nama            Sub KLP]]))</f>
        <v>DETTOL BODY SOAP</v>
      </c>
      <c r="L46" s="4" t="str">
        <f>CONCATENATE(Table43[[#This Row],[kode  2 Digit                (hrf+No)]],Table43[[#This Row],[kode  2 Digit                (Nomor)]],Table43[[#This Row],[kode  1 Digit                (Nomor)]])</f>
        <v>R1021</v>
      </c>
      <c r="M46" s="4" t="str">
        <f>IF(AH46="",CONCATENATE(R46,T46,V46,X46,Z46,AB46,AD46,AF46,Table43[[#This Row],[Tanda Kode Revisi]]),CONCATENATE(R46,T46,V46,X46,Z46,AB46,AD46,AH46))</f>
        <v>R1021005010010</v>
      </c>
      <c r="N46" s="11">
        <f t="shared" si="0"/>
        <v>14</v>
      </c>
      <c r="O46" s="13" t="str">
        <f>IF(AG46&lt;&gt;"",TRIM(UPPER(CONCATENATE(Q46," ",S46," ",U46," ",W46," ",Y46," ",AA46," ","X"," ",Table43[[#This Row],[ISI/CTN]]," ",AG46," ",AC46," ",AE46," ",AI46))),TRIM(UPPER(CONCATENATE(Q46," ",S46," ",U46," ",W46," ",Y46," ",AA46," ","X"," ",Table43[[#This Row],[ISI/CTN]]," ",AC46," ",AE46," ",AI46))))</f>
        <v>RB DETTOL BODY SOAP ORIGINAL 100GR X 144 PCS</v>
      </c>
      <c r="P46" s="11">
        <f t="shared" si="1"/>
        <v>44</v>
      </c>
      <c r="Q46" s="4" t="s">
        <v>1487</v>
      </c>
      <c r="R46" s="7" t="s">
        <v>94</v>
      </c>
      <c r="S46" s="4" t="s">
        <v>1496</v>
      </c>
      <c r="T46" s="45" t="s">
        <v>1723</v>
      </c>
      <c r="U46" s="46" t="s">
        <v>1505</v>
      </c>
      <c r="V46" s="7">
        <v>1</v>
      </c>
      <c r="W46" s="46"/>
      <c r="X46" s="45" t="s">
        <v>1731</v>
      </c>
      <c r="Y46" s="4" t="s">
        <v>1491</v>
      </c>
      <c r="Z46" s="47" t="s">
        <v>1726</v>
      </c>
      <c r="AA46" s="4" t="s">
        <v>1512</v>
      </c>
      <c r="AB46" s="47" t="s">
        <v>1739</v>
      </c>
      <c r="AC46" s="4" t="s">
        <v>186</v>
      </c>
      <c r="AD46" s="7">
        <v>1</v>
      </c>
      <c r="AF46" s="7">
        <v>0</v>
      </c>
      <c r="AJ46" s="7">
        <f>IFERROR(VLOOKUP(Table43[[#This Row],[Kode BARANG Win2]],'[2]Template Impor Barang'!#REF!,2,0),0)</f>
        <v>0</v>
      </c>
      <c r="AK46" s="7">
        <f>Table43[[#This Row],[ISI/CTN]]</f>
        <v>144</v>
      </c>
      <c r="AL46" s="83" t="str">
        <f>Table43[[#This Row],[Kode Pcpl]]</f>
        <v>ID8208591</v>
      </c>
      <c r="AN46" s="36">
        <f>Table43[[#This Row],[Harga Jual Pcs GT
(-PPN)]]-(Table43[[#This Row],[Harga Jual Pcs GT
(-PPN)]]*8.5%)</f>
        <v>5864.5654166666664</v>
      </c>
      <c r="AO46" s="36">
        <f>Table43[[#This Row],[Harga Beli Pcs
(-PPN)]]*Table43[[#This Row],[ISI/CTN]]</f>
        <v>844497.41999999993</v>
      </c>
      <c r="AP46" s="36">
        <f>Table43[[#This Row],[Harga Beli Pcs
(-PPN)]]*1.11</f>
        <v>6509.6676125000004</v>
      </c>
      <c r="AQ46" s="36">
        <f>Table43[[#This Row],[Harga Beli Krt
(- PPN)]]*1.11</f>
        <v>937392.13619999995</v>
      </c>
      <c r="AR46" s="36">
        <v>6409.3611111111113</v>
      </c>
      <c r="AS46" s="36">
        <f>Table43[[#This Row],[Harga Jual Pcs GT
(-PPN)]]*Table43[[#This Row],[ISI/CTN]]</f>
        <v>922948</v>
      </c>
      <c r="AT46" s="36">
        <f>Table43[[#This Row],[Harga Jual Pcs GT
(-PPN)]]*1.11</f>
        <v>7114.3908333333338</v>
      </c>
      <c r="AU46" s="36">
        <f>Table43[[#This Row],[Harga Jual Krt GT
(- PPN)]]*1.11</f>
        <v>1024472.2800000001</v>
      </c>
      <c r="AV46" s="36">
        <v>6409.3611111111113</v>
      </c>
      <c r="AW46" s="36">
        <f>Table43[[#This Row],[Harga Jual Pcs MT
(-PPN)]]*Table43[[#This Row],[ISI/CTN]]</f>
        <v>922948</v>
      </c>
      <c r="AX46" s="36">
        <f>Table43[[#This Row],[Harga Jual Pcs MT
(-PPN)]]*1.11</f>
        <v>7114.3908333333338</v>
      </c>
      <c r="AY46" s="36">
        <f>Table43[[#This Row],[Harga Jual Pcs MT
(+PPN)]]*Table43[[#This Row],[ISI/CTN]]</f>
        <v>1024472.28</v>
      </c>
      <c r="AZ46" s="44">
        <f>(Table43[[#This Row],[Harga Jual Pcs GT
(-PPN)]]-Table43[[#This Row],[Harga Beli Pcs
(-PPN)]])/Table43[[#This Row],[Harga Jual Pcs GT
(-PPN)]]</f>
        <v>8.5000000000000075E-2</v>
      </c>
      <c r="BA46" s="51">
        <f>Table43[[#This Row],[Harga Jual Pcs MT
(-PPN)]]-Table43[[#This Row],[Harga Beli Pcs
(-PPN)]]</f>
        <v>544.79569444444496</v>
      </c>
      <c r="BB46" s="57">
        <f>Table43[[#This Row],[Column1]]/Table43[[#This Row],[Harga Jual Pcs MT
(-PPN)]]</f>
        <v>8.5000000000000075E-2</v>
      </c>
      <c r="BC46" s="50"/>
      <c r="BD46" s="7" t="str">
        <f>IFERROR(VLOOKUP(Table43[[#This Row],[Kode BARANG Win2]],'[3]Daftar Barang dan Jasa'!$B$2:$D$3515,3,0),0)</f>
        <v>RB DETTOL BODY SOAP ORIGINAL 100GR X 144 PCS</v>
      </c>
      <c r="BE46" s="7" t="str">
        <f ca="1">IF(TODAY()-Table43[[#This Row],[Efektif
Pembuatan]]&gt;60,"Lama","Baru")</f>
        <v>Lama</v>
      </c>
      <c r="BF46" s="7" t="e">
        <f ca="1">IF(TODAY()-Table43[[#This Row],[Efektif Naik Harga]]&lt;30,"Naik","Sama")</f>
        <v>#VALUE!</v>
      </c>
      <c r="BG46" s="7" t="s">
        <v>400</v>
      </c>
      <c r="BH46" s="7" t="str">
        <f>IF(Table43[[#This Row],[Kode BARANG Win2]]&lt;&gt;"","IDR","")</f>
        <v>IDR</v>
      </c>
      <c r="BI46" s="7" t="str">
        <f>CONCATENATE(Table43[[#This Row],[kode  1 Digit
(Nomor)]],Table43[[#This Row],[kode  4 Digit                (Nomor)]])</f>
        <v>ID82085910100</v>
      </c>
      <c r="BJ46" s="7" t="str">
        <f>Table43[[#This Row],[Nama            Gramasi atau Jumlah Pack per CTN]]</f>
        <v>100GR</v>
      </c>
      <c r="BK46" s="7"/>
      <c r="BL46" s="7"/>
      <c r="BM46" s="4" t="str">
        <f>IF(Table43[[#This Row],[SATUAN Fix Win]]&lt;&gt;"","KRT")</f>
        <v>KRT</v>
      </c>
      <c r="BN46" s="4" t="str">
        <f>IF(Table43[[#This Row],[SATUAN Fix Win]]&lt;&gt;"","GD01")</f>
        <v>GD01</v>
      </c>
      <c r="BO46" s="4">
        <f>IF(Table43[[#This Row],[SATUAN Fix Win]]&lt;&gt;"",11611)</f>
        <v>11611</v>
      </c>
      <c r="BP46" s="4">
        <f>IF(Table43[[#This Row],[SATUAN Fix Win]]&lt;&gt;"",11612)</f>
        <v>11612</v>
      </c>
      <c r="BR46" s="4">
        <f>IF(Table43[[#This Row],[SATUAN Fix Win]]&lt;&gt;"",1)</f>
        <v>1</v>
      </c>
    </row>
    <row r="47" spans="1:70">
      <c r="A47" s="4" t="str">
        <f>CONCATENATE(Table43[[#This Row],[Kode BARANG Win2]],Table43[[#This Row],[No. Urut
Item Sama]])</f>
        <v>R10210050100108</v>
      </c>
      <c r="B47" s="7">
        <v>8</v>
      </c>
      <c r="C47" s="4" t="s">
        <v>1659</v>
      </c>
      <c r="D47" s="49" t="s">
        <v>462</v>
      </c>
      <c r="E47" s="49">
        <f>IFERROR(VLOOKUP(Table43[[#This Row],[NO]],[1]Sheet1!$G$3:$K$1267,5,0),0)</f>
        <v>0</v>
      </c>
      <c r="F47" s="26" t="s">
        <v>854</v>
      </c>
      <c r="G47" s="26">
        <v>144</v>
      </c>
      <c r="H47" s="26" t="s">
        <v>2073</v>
      </c>
      <c r="I47" s="49">
        <v>8993560024017</v>
      </c>
      <c r="J47" s="26" t="str">
        <f>Table43[[#This Row],[Nama Jenis Kemasan]]</f>
        <v>PCS</v>
      </c>
      <c r="K47" s="4" t="str">
        <f>TRIM(CONCATENATE(Table43[[#This Row],[Nama            KLP]]," ",Table43[[#This Row],[Nama            Sub KLP]]))</f>
        <v>DETTOL BODY SOAP</v>
      </c>
      <c r="L47" s="4" t="str">
        <f>CONCATENATE(Table43[[#This Row],[kode  2 Digit                (hrf+No)]],Table43[[#This Row],[kode  2 Digit                (Nomor)]],Table43[[#This Row],[kode  1 Digit                (Nomor)]])</f>
        <v>R1021</v>
      </c>
      <c r="M47" s="4" t="str">
        <f>IF(AH47="",CONCATENATE(R47,T47,V47,X47,Z47,AB47,AD47,AF47,Table43[[#This Row],[Tanda Kode Revisi]]),CONCATENATE(R47,T47,V47,X47,Z47,AB47,AD47,AH47))</f>
        <v>R1021005010010</v>
      </c>
      <c r="N47" s="11">
        <f t="shared" si="0"/>
        <v>14</v>
      </c>
      <c r="O47" s="13" t="str">
        <f>IF(AG47&lt;&gt;"",TRIM(UPPER(CONCATENATE(Q47," ",S47," ",U47," ",W47," ",Y47," ",AA47," ","X"," ",Table43[[#This Row],[ISI/CTN]]," ",AG47," ",AC47," ",AE47," ",AI47))),TRIM(UPPER(CONCATENATE(Q47," ",S47," ",U47," ",W47," ",Y47," ",AA47," ","X"," ",Table43[[#This Row],[ISI/CTN]]," ",AC47," ",AE47," ",AI47))))</f>
        <v>RB DETTOL BODY SOAP ORIGINAL 100GR X 144 PCS</v>
      </c>
      <c r="P47" s="11">
        <f t="shared" si="1"/>
        <v>44</v>
      </c>
      <c r="Q47" s="4" t="s">
        <v>1487</v>
      </c>
      <c r="R47" s="7" t="s">
        <v>94</v>
      </c>
      <c r="S47" s="4" t="s">
        <v>1496</v>
      </c>
      <c r="T47" s="45" t="s">
        <v>1723</v>
      </c>
      <c r="U47" s="46" t="s">
        <v>1505</v>
      </c>
      <c r="V47" s="7">
        <v>1</v>
      </c>
      <c r="W47" s="46"/>
      <c r="X47" s="45" t="s">
        <v>1731</v>
      </c>
      <c r="Y47" s="4" t="s">
        <v>1491</v>
      </c>
      <c r="Z47" s="47" t="s">
        <v>1726</v>
      </c>
      <c r="AA47" s="4" t="s">
        <v>1512</v>
      </c>
      <c r="AB47" s="47" t="s">
        <v>1739</v>
      </c>
      <c r="AC47" s="4" t="s">
        <v>186</v>
      </c>
      <c r="AD47" s="7">
        <v>1</v>
      </c>
      <c r="AF47" s="7">
        <v>0</v>
      </c>
      <c r="AJ47" s="7">
        <f>IFERROR(VLOOKUP(Table43[[#This Row],[Kode BARANG Win2]],'[2]Template Impor Barang'!#REF!,2,0),0)</f>
        <v>0</v>
      </c>
      <c r="AK47" s="7">
        <f>Table43[[#This Row],[ISI/CTN]]</f>
        <v>144</v>
      </c>
      <c r="AL47" s="83" t="str">
        <f>Table43[[#This Row],[Kode Pcpl]]</f>
        <v>ID8046692M</v>
      </c>
      <c r="AN47" s="36">
        <f>Table43[[#This Row],[Harga Jual Pcs GT
(-PPN)]]-(Table43[[#This Row],[Harga Jual Pcs GT
(-PPN)]]*8.5%)</f>
        <v>5864.5654166666664</v>
      </c>
      <c r="AO47" s="36">
        <f>Table43[[#This Row],[Harga Beli Pcs
(-PPN)]]*Table43[[#This Row],[ISI/CTN]]</f>
        <v>844497.41999999993</v>
      </c>
      <c r="AP47" s="36">
        <f>Table43[[#This Row],[Harga Beli Pcs
(-PPN)]]*1.11</f>
        <v>6509.6676125000004</v>
      </c>
      <c r="AQ47" s="36">
        <f>Table43[[#This Row],[Harga Beli Krt
(- PPN)]]*1.11</f>
        <v>937392.13619999995</v>
      </c>
      <c r="AR47" s="36">
        <v>6409.3611111111113</v>
      </c>
      <c r="AS47" s="36">
        <f>Table43[[#This Row],[Harga Jual Pcs GT
(-PPN)]]*Table43[[#This Row],[ISI/CTN]]</f>
        <v>922948</v>
      </c>
      <c r="AT47" s="36">
        <f>Table43[[#This Row],[Harga Jual Pcs GT
(-PPN)]]*1.11</f>
        <v>7114.3908333333338</v>
      </c>
      <c r="AU47" s="36">
        <f>Table43[[#This Row],[Harga Jual Krt GT
(- PPN)]]*1.11</f>
        <v>1024472.2800000001</v>
      </c>
      <c r="AV47" s="36">
        <v>6409.3611111111113</v>
      </c>
      <c r="AW47" s="36">
        <f>Table43[[#This Row],[Harga Jual Pcs MT
(-PPN)]]*Table43[[#This Row],[ISI/CTN]]</f>
        <v>922948</v>
      </c>
      <c r="AX47" s="36">
        <f>Table43[[#This Row],[Harga Jual Pcs MT
(-PPN)]]*1.11</f>
        <v>7114.3908333333338</v>
      </c>
      <c r="AY47" s="36">
        <f>Table43[[#This Row],[Harga Jual Pcs MT
(+PPN)]]*Table43[[#This Row],[ISI/CTN]]</f>
        <v>1024472.28</v>
      </c>
      <c r="AZ47" s="44">
        <f>(Table43[[#This Row],[Harga Jual Pcs GT
(-PPN)]]-Table43[[#This Row],[Harga Beli Pcs
(-PPN)]])/Table43[[#This Row],[Harga Jual Pcs GT
(-PPN)]]</f>
        <v>8.5000000000000075E-2</v>
      </c>
      <c r="BA47" s="51">
        <f>Table43[[#This Row],[Harga Jual Pcs MT
(-PPN)]]-Table43[[#This Row],[Harga Beli Pcs
(-PPN)]]</f>
        <v>544.79569444444496</v>
      </c>
      <c r="BB47" s="57">
        <f>Table43[[#This Row],[Column1]]/Table43[[#This Row],[Harga Jual Pcs MT
(-PPN)]]</f>
        <v>8.5000000000000075E-2</v>
      </c>
      <c r="BC47" s="50"/>
      <c r="BD47" s="7" t="str">
        <f>IFERROR(VLOOKUP(Table43[[#This Row],[Kode BARANG Win2]],'[3]Daftar Barang dan Jasa'!$B$2:$D$3515,3,0),0)</f>
        <v>RB DETTOL BODY SOAP ORIGINAL 100GR X 144 PCS</v>
      </c>
      <c r="BE47" s="7" t="str">
        <f ca="1">IF(TODAY()-Table43[[#This Row],[Efektif
Pembuatan]]&gt;60,"Lama","Baru")</f>
        <v>Lama</v>
      </c>
      <c r="BF47" s="7" t="e">
        <f ca="1">IF(TODAY()-Table43[[#This Row],[Efektif Naik Harga]]&lt;30,"Naik","Sama")</f>
        <v>#VALUE!</v>
      </c>
      <c r="BG47" s="7" t="s">
        <v>400</v>
      </c>
      <c r="BH47" s="7" t="str">
        <f>IF(Table43[[#This Row],[Kode BARANG Win2]]&lt;&gt;"","IDR","")</f>
        <v>IDR</v>
      </c>
      <c r="BI47" s="7" t="str">
        <f>CONCATENATE(Table43[[#This Row],[kode  1 Digit
(Nomor)]],Table43[[#This Row],[kode  4 Digit                (Nomor)]])</f>
        <v>ID8046692M0100</v>
      </c>
      <c r="BJ47" s="7" t="str">
        <f>Table43[[#This Row],[Nama            Gramasi atau Jumlah Pack per CTN]]</f>
        <v>100GR</v>
      </c>
      <c r="BK47" s="7"/>
      <c r="BL47" s="7"/>
      <c r="BM47" s="4" t="str">
        <f>IF(Table43[[#This Row],[SATUAN Fix Win]]&lt;&gt;"","KRT")</f>
        <v>KRT</v>
      </c>
      <c r="BN47" s="4" t="str">
        <f>IF(Table43[[#This Row],[SATUAN Fix Win]]&lt;&gt;"","GD01")</f>
        <v>GD01</v>
      </c>
      <c r="BO47" s="4">
        <f>IF(Table43[[#This Row],[SATUAN Fix Win]]&lt;&gt;"",11611)</f>
        <v>11611</v>
      </c>
      <c r="BP47" s="4">
        <f>IF(Table43[[#This Row],[SATUAN Fix Win]]&lt;&gt;"",11612)</f>
        <v>11612</v>
      </c>
      <c r="BR47" s="4">
        <f>IF(Table43[[#This Row],[SATUAN Fix Win]]&lt;&gt;"",1)</f>
        <v>1</v>
      </c>
    </row>
    <row r="48" spans="1:70">
      <c r="A48" s="4" t="str">
        <f>CONCATENATE(Table43[[#This Row],[Kode BARANG Win2]],Table43[[#This Row],[No. Urut
Item Sama]])</f>
        <v>R10210050100109</v>
      </c>
      <c r="B48" s="7">
        <v>9</v>
      </c>
      <c r="C48" s="4" t="s">
        <v>1659</v>
      </c>
      <c r="D48" s="49" t="s">
        <v>464</v>
      </c>
      <c r="E48" s="49">
        <f>IFERROR(VLOOKUP(Table43[[#This Row],[NO]],[1]Sheet1!$G$3:$K$1267,5,0),0)</f>
        <v>0</v>
      </c>
      <c r="F48" s="26" t="s">
        <v>856</v>
      </c>
      <c r="G48" s="26">
        <v>144</v>
      </c>
      <c r="H48" s="26" t="s">
        <v>2073</v>
      </c>
      <c r="I48" s="49">
        <v>8993560024017</v>
      </c>
      <c r="J48" s="26" t="str">
        <f>Table43[[#This Row],[Nama Jenis Kemasan]]</f>
        <v>PCS</v>
      </c>
      <c r="K48" s="4" t="str">
        <f>TRIM(CONCATENATE(Table43[[#This Row],[Nama            KLP]]," ",Table43[[#This Row],[Nama            Sub KLP]]))</f>
        <v>DETTOL BODY SOAP</v>
      </c>
      <c r="L48" s="4" t="str">
        <f>CONCATENATE(Table43[[#This Row],[kode  2 Digit                (hrf+No)]],Table43[[#This Row],[kode  2 Digit                (Nomor)]],Table43[[#This Row],[kode  1 Digit                (Nomor)]])</f>
        <v>R1021</v>
      </c>
      <c r="M48" s="4" t="str">
        <f>IF(AH48="",CONCATENATE(R48,T48,V48,X48,Z48,AB48,AD48,AF48,Table43[[#This Row],[Tanda Kode Revisi]]),CONCATENATE(R48,T48,V48,X48,Z48,AB48,AD48,AH48))</f>
        <v>R1021005010010</v>
      </c>
      <c r="N48" s="11">
        <f t="shared" si="0"/>
        <v>14</v>
      </c>
      <c r="O48" s="13" t="str">
        <f>IF(AG48&lt;&gt;"",TRIM(UPPER(CONCATENATE(Q48," ",S48," ",U48," ",W48," ",Y48," ",AA48," ","X"," ",Table43[[#This Row],[ISI/CTN]]," ",AG48," ",AC48," ",AE48," ",AI48))),TRIM(UPPER(CONCATENATE(Q48," ",S48," ",U48," ",W48," ",Y48," ",AA48," ","X"," ",Table43[[#This Row],[ISI/CTN]]," ",AC48," ",AE48," ",AI48))))</f>
        <v>RB DETTOL BODY SOAP ORIGINAL 100GR X 144 PCS</v>
      </c>
      <c r="P48" s="11">
        <f t="shared" si="1"/>
        <v>44</v>
      </c>
      <c r="Q48" s="4" t="s">
        <v>1487</v>
      </c>
      <c r="R48" s="7" t="s">
        <v>94</v>
      </c>
      <c r="S48" s="4" t="s">
        <v>1496</v>
      </c>
      <c r="T48" s="45" t="s">
        <v>1723</v>
      </c>
      <c r="U48" s="46" t="s">
        <v>1505</v>
      </c>
      <c r="V48" s="7">
        <v>1</v>
      </c>
      <c r="W48" s="46"/>
      <c r="X48" s="45" t="s">
        <v>1731</v>
      </c>
      <c r="Y48" s="4" t="s">
        <v>1491</v>
      </c>
      <c r="Z48" s="47" t="s">
        <v>1726</v>
      </c>
      <c r="AA48" s="4" t="s">
        <v>1512</v>
      </c>
      <c r="AB48" s="47" t="s">
        <v>1739</v>
      </c>
      <c r="AC48" s="4" t="s">
        <v>186</v>
      </c>
      <c r="AD48" s="7">
        <v>1</v>
      </c>
      <c r="AF48" s="7">
        <v>0</v>
      </c>
      <c r="AJ48" s="7">
        <f>IFERROR(VLOOKUP(Table43[[#This Row],[Kode BARANG Win2]],'[2]Template Impor Barang'!#REF!,2,0),0)</f>
        <v>0</v>
      </c>
      <c r="AK48" s="7">
        <f>Table43[[#This Row],[ISI/CTN]]</f>
        <v>144</v>
      </c>
      <c r="AL48" s="83" t="str">
        <f>Table43[[#This Row],[Kode Pcpl]]</f>
        <v>ID8099814M</v>
      </c>
      <c r="AN48" s="36">
        <f>Table43[[#This Row],[Harga Jual Pcs GT
(-PPN)]]-(Table43[[#This Row],[Harga Jual Pcs GT
(-PPN)]]*8.5%)</f>
        <v>5864.5654166666664</v>
      </c>
      <c r="AO48" s="36">
        <f>Table43[[#This Row],[Harga Beli Pcs
(-PPN)]]*Table43[[#This Row],[ISI/CTN]]</f>
        <v>844497.41999999993</v>
      </c>
      <c r="AP48" s="36">
        <f>Table43[[#This Row],[Harga Beli Pcs
(-PPN)]]*1.11</f>
        <v>6509.6676125000004</v>
      </c>
      <c r="AQ48" s="36">
        <f>Table43[[#This Row],[Harga Beli Krt
(- PPN)]]*1.11</f>
        <v>937392.13619999995</v>
      </c>
      <c r="AR48" s="36">
        <v>6409.3611111111113</v>
      </c>
      <c r="AS48" s="36">
        <f>Table43[[#This Row],[Harga Jual Pcs GT
(-PPN)]]*Table43[[#This Row],[ISI/CTN]]</f>
        <v>922948</v>
      </c>
      <c r="AT48" s="36">
        <f>Table43[[#This Row],[Harga Jual Pcs GT
(-PPN)]]*1.11</f>
        <v>7114.3908333333338</v>
      </c>
      <c r="AU48" s="36">
        <f>Table43[[#This Row],[Harga Jual Krt GT
(- PPN)]]*1.11</f>
        <v>1024472.2800000001</v>
      </c>
      <c r="AV48" s="36">
        <v>6409.3611111111113</v>
      </c>
      <c r="AW48" s="36">
        <f>Table43[[#This Row],[Harga Jual Pcs MT
(-PPN)]]*Table43[[#This Row],[ISI/CTN]]</f>
        <v>922948</v>
      </c>
      <c r="AX48" s="36">
        <f>Table43[[#This Row],[Harga Jual Pcs MT
(-PPN)]]*1.11</f>
        <v>7114.3908333333338</v>
      </c>
      <c r="AY48" s="36">
        <f>Table43[[#This Row],[Harga Jual Pcs MT
(+PPN)]]*Table43[[#This Row],[ISI/CTN]]</f>
        <v>1024472.28</v>
      </c>
      <c r="AZ48" s="44">
        <f>(Table43[[#This Row],[Harga Jual Pcs GT
(-PPN)]]-Table43[[#This Row],[Harga Beli Pcs
(-PPN)]])/Table43[[#This Row],[Harga Jual Pcs GT
(-PPN)]]</f>
        <v>8.5000000000000075E-2</v>
      </c>
      <c r="BA48" s="51">
        <f>Table43[[#This Row],[Harga Jual Pcs MT
(-PPN)]]-Table43[[#This Row],[Harga Beli Pcs
(-PPN)]]</f>
        <v>544.79569444444496</v>
      </c>
      <c r="BB48" s="57">
        <f>Table43[[#This Row],[Column1]]/Table43[[#This Row],[Harga Jual Pcs MT
(-PPN)]]</f>
        <v>8.5000000000000075E-2</v>
      </c>
      <c r="BC48" s="50"/>
      <c r="BD48" s="7" t="str">
        <f>IFERROR(VLOOKUP(Table43[[#This Row],[Kode BARANG Win2]],'[3]Daftar Barang dan Jasa'!$B$2:$D$3515,3,0),0)</f>
        <v>RB DETTOL BODY SOAP ORIGINAL 100GR X 144 PCS</v>
      </c>
      <c r="BE48" s="7" t="str">
        <f ca="1">IF(TODAY()-Table43[[#This Row],[Efektif
Pembuatan]]&gt;60,"Lama","Baru")</f>
        <v>Lama</v>
      </c>
      <c r="BF48" s="7" t="e">
        <f ca="1">IF(TODAY()-Table43[[#This Row],[Efektif Naik Harga]]&lt;30,"Naik","Sama")</f>
        <v>#VALUE!</v>
      </c>
      <c r="BG48" s="7" t="s">
        <v>400</v>
      </c>
      <c r="BH48" s="7" t="str">
        <f>IF(Table43[[#This Row],[Kode BARANG Win2]]&lt;&gt;"","IDR","")</f>
        <v>IDR</v>
      </c>
      <c r="BI48" s="7" t="str">
        <f>CONCATENATE(Table43[[#This Row],[kode  1 Digit
(Nomor)]],Table43[[#This Row],[kode  4 Digit                (Nomor)]])</f>
        <v>ID8099814M0100</v>
      </c>
      <c r="BJ48" s="7" t="str">
        <f>Table43[[#This Row],[Nama            Gramasi atau Jumlah Pack per CTN]]</f>
        <v>100GR</v>
      </c>
      <c r="BK48" s="7"/>
      <c r="BL48" s="7"/>
      <c r="BM48" s="4" t="str">
        <f>IF(Table43[[#This Row],[SATUAN Fix Win]]&lt;&gt;"","KRT")</f>
        <v>KRT</v>
      </c>
      <c r="BN48" s="4" t="str">
        <f>IF(Table43[[#This Row],[SATUAN Fix Win]]&lt;&gt;"","GD01")</f>
        <v>GD01</v>
      </c>
      <c r="BO48" s="4">
        <f>IF(Table43[[#This Row],[SATUAN Fix Win]]&lt;&gt;"",11611)</f>
        <v>11611</v>
      </c>
      <c r="BP48" s="4">
        <f>IF(Table43[[#This Row],[SATUAN Fix Win]]&lt;&gt;"",11612)</f>
        <v>11612</v>
      </c>
      <c r="BR48" s="4">
        <f>IF(Table43[[#This Row],[SATUAN Fix Win]]&lt;&gt;"",1)</f>
        <v>1</v>
      </c>
    </row>
    <row r="49" spans="1:74">
      <c r="A49" s="4" t="str">
        <f>CONCATENATE(Table43[[#This Row],[Kode BARANG Win2]],Table43[[#This Row],[No. Urut
Item Sama]])</f>
        <v>R10210050100101</v>
      </c>
      <c r="B49" s="7">
        <v>1</v>
      </c>
      <c r="C49" s="4" t="s">
        <v>1659</v>
      </c>
      <c r="D49" s="49" t="s">
        <v>465</v>
      </c>
      <c r="E49" s="49">
        <f>IFERROR(VLOOKUP(Table43[[#This Row],[NO]],[1]Sheet1!$G$3:$K$1267,5,0),0)</f>
        <v>0</v>
      </c>
      <c r="F49" s="26" t="s">
        <v>857</v>
      </c>
      <c r="G49" s="26">
        <v>144</v>
      </c>
      <c r="H49" s="26" t="s">
        <v>2073</v>
      </c>
      <c r="I49" s="49">
        <v>8993560024017</v>
      </c>
      <c r="J49" s="26" t="str">
        <f>Table43[[#This Row],[Nama Jenis Kemasan]]</f>
        <v>PCS</v>
      </c>
      <c r="K49" s="4" t="str">
        <f>TRIM(CONCATENATE(Table43[[#This Row],[Nama            KLP]]," ",Table43[[#This Row],[Nama            Sub KLP]]))</f>
        <v>DETTOL BODY SOAP</v>
      </c>
      <c r="L49" s="4" t="str">
        <f>CONCATENATE(Table43[[#This Row],[kode  2 Digit                (hrf+No)]],Table43[[#This Row],[kode  2 Digit                (Nomor)]],Table43[[#This Row],[kode  1 Digit                (Nomor)]])</f>
        <v>R1021</v>
      </c>
      <c r="M49" s="4" t="str">
        <f>IF(AH49="",CONCATENATE(R49,T49,V49,X49,Z49,AB49,AD49,AF49,Table43[[#This Row],[Tanda Kode Revisi]]),CONCATENATE(R49,T49,V49,X49,Z49,AB49,AD49,AH49))</f>
        <v>R1021005010010</v>
      </c>
      <c r="N49" s="11">
        <f t="shared" si="0"/>
        <v>14</v>
      </c>
      <c r="O49" s="13" t="str">
        <f>IF(AG49&lt;&gt;"",TRIM(UPPER(CONCATENATE(Q49," ",S49," ",U49," ",W49," ",Y49," ",AA49," ","X"," ",Table43[[#This Row],[ISI/CTN]]," ",AG49," ",AC49," ",AE49," ",AI49))),TRIM(UPPER(CONCATENATE(Q49," ",S49," ",U49," ",W49," ",Y49," ",AA49," ","X"," ",Table43[[#This Row],[ISI/CTN]]," ",AC49," ",AE49," ",AI49))))</f>
        <v>RB DETTOL BODY SOAP ORIGINAL 100GR X 144 PCS</v>
      </c>
      <c r="P49" s="11">
        <f t="shared" si="1"/>
        <v>44</v>
      </c>
      <c r="Q49" s="4" t="s">
        <v>1487</v>
      </c>
      <c r="R49" s="7" t="s">
        <v>94</v>
      </c>
      <c r="S49" s="4" t="s">
        <v>1496</v>
      </c>
      <c r="T49" s="45" t="s">
        <v>1723</v>
      </c>
      <c r="U49" s="46" t="s">
        <v>1505</v>
      </c>
      <c r="V49" s="7">
        <v>1</v>
      </c>
      <c r="W49" s="46"/>
      <c r="X49" s="45" t="s">
        <v>1731</v>
      </c>
      <c r="Y49" s="4" t="s">
        <v>1491</v>
      </c>
      <c r="Z49" s="47" t="s">
        <v>1726</v>
      </c>
      <c r="AA49" s="4" t="s">
        <v>1512</v>
      </c>
      <c r="AB49" s="47" t="s">
        <v>1739</v>
      </c>
      <c r="AC49" s="4" t="s">
        <v>186</v>
      </c>
      <c r="AD49" s="7">
        <v>1</v>
      </c>
      <c r="AF49" s="7">
        <v>0</v>
      </c>
      <c r="AJ49" s="7">
        <f>IFERROR(VLOOKUP(Table43[[#This Row],[Kode BARANG Win2]],'[2]Template Impor Barang'!#REF!,2,0),0)</f>
        <v>0</v>
      </c>
      <c r="AK49" s="7">
        <f>Table43[[#This Row],[ISI/CTN]]</f>
        <v>144</v>
      </c>
      <c r="AL49" s="83" t="str">
        <f>Table43[[#This Row],[Kode Pcpl]]</f>
        <v>ID8195137M</v>
      </c>
      <c r="AN49" s="36">
        <f>Table43[[#This Row],[Harga Jual Pcs GT
(-PPN)]]-(Table43[[#This Row],[Harga Jual Pcs GT
(-PPN)]]*8.5%)</f>
        <v>5864.5654166666664</v>
      </c>
      <c r="AO49" s="36">
        <f>Table43[[#This Row],[Harga Beli Pcs
(-PPN)]]*Table43[[#This Row],[ISI/CTN]]</f>
        <v>844497.41999999993</v>
      </c>
      <c r="AP49" s="36">
        <f>Table43[[#This Row],[Harga Beli Pcs
(-PPN)]]*1.11</f>
        <v>6509.6676125000004</v>
      </c>
      <c r="AQ49" s="36">
        <f>Table43[[#This Row],[Harga Beli Krt
(- PPN)]]*1.11</f>
        <v>937392.13619999995</v>
      </c>
      <c r="AR49" s="36">
        <v>6409.3611111111113</v>
      </c>
      <c r="AS49" s="36">
        <f>Table43[[#This Row],[Harga Jual Pcs GT
(-PPN)]]*Table43[[#This Row],[ISI/CTN]]</f>
        <v>922948</v>
      </c>
      <c r="AT49" s="36">
        <f>Table43[[#This Row],[Harga Jual Pcs GT
(-PPN)]]*1.11</f>
        <v>7114.3908333333338</v>
      </c>
      <c r="AU49" s="36">
        <f>Table43[[#This Row],[Harga Jual Krt GT
(- PPN)]]*1.11</f>
        <v>1024472.2800000001</v>
      </c>
      <c r="AV49" s="36">
        <v>6409.3611111111113</v>
      </c>
      <c r="AW49" s="36">
        <f>Table43[[#This Row],[Harga Jual Pcs MT
(-PPN)]]*Table43[[#This Row],[ISI/CTN]]</f>
        <v>922948</v>
      </c>
      <c r="AX49" s="36">
        <f>Table43[[#This Row],[Harga Jual Pcs MT
(-PPN)]]*1.11</f>
        <v>7114.3908333333338</v>
      </c>
      <c r="AY49" s="36">
        <f>Table43[[#This Row],[Harga Jual Pcs MT
(+PPN)]]*Table43[[#This Row],[ISI/CTN]]</f>
        <v>1024472.28</v>
      </c>
      <c r="AZ49" s="44">
        <f>(Table43[[#This Row],[Harga Jual Pcs GT
(-PPN)]]-Table43[[#This Row],[Harga Beli Pcs
(-PPN)]])/Table43[[#This Row],[Harga Jual Pcs GT
(-PPN)]]</f>
        <v>8.5000000000000075E-2</v>
      </c>
      <c r="BA49" s="51">
        <f>Table43[[#This Row],[Harga Jual Pcs MT
(-PPN)]]-Table43[[#This Row],[Harga Beli Pcs
(-PPN)]]</f>
        <v>544.79569444444496</v>
      </c>
      <c r="BB49" s="57">
        <f>Table43[[#This Row],[Column1]]/Table43[[#This Row],[Harga Jual Pcs MT
(-PPN)]]</f>
        <v>8.5000000000000075E-2</v>
      </c>
      <c r="BC49" s="50"/>
      <c r="BD49" s="7" t="str">
        <f>IFERROR(VLOOKUP(Table43[[#This Row],[Kode BARANG Win2]],'[3]Daftar Barang dan Jasa'!$B$2:$D$3515,3,0),0)</f>
        <v>RB DETTOL BODY SOAP ORIGINAL 100GR X 144 PCS</v>
      </c>
      <c r="BE49" s="7" t="str">
        <f ca="1">IF(TODAY()-Table43[[#This Row],[Efektif
Pembuatan]]&gt;60,"Lama","Baru")</f>
        <v>Lama</v>
      </c>
      <c r="BF49" s="7" t="e">
        <f ca="1">IF(TODAY()-Table43[[#This Row],[Efektif Naik Harga]]&lt;30,"Naik","Sama")</f>
        <v>#VALUE!</v>
      </c>
      <c r="BG49" s="7" t="s">
        <v>400</v>
      </c>
      <c r="BH49" s="7" t="str">
        <f>IF(Table43[[#This Row],[Kode BARANG Win2]]&lt;&gt;"","IDR","")</f>
        <v>IDR</v>
      </c>
      <c r="BI49" s="7" t="str">
        <f>CONCATENATE(Table43[[#This Row],[kode  1 Digit
(Nomor)]],Table43[[#This Row],[kode  4 Digit                (Nomor)]])</f>
        <v>ID8195137M0100</v>
      </c>
      <c r="BJ49" s="7" t="str">
        <f>Table43[[#This Row],[Nama            Gramasi atau Jumlah Pack per CTN]]</f>
        <v>100GR</v>
      </c>
      <c r="BK49" s="7"/>
      <c r="BL49" s="7"/>
      <c r="BM49" s="4" t="str">
        <f>IF(Table43[[#This Row],[SATUAN Fix Win]]&lt;&gt;"","KRT")</f>
        <v>KRT</v>
      </c>
      <c r="BN49" s="4" t="str">
        <f>IF(Table43[[#This Row],[SATUAN Fix Win]]&lt;&gt;"","GD01")</f>
        <v>GD01</v>
      </c>
      <c r="BO49" s="4">
        <f>IF(Table43[[#This Row],[SATUAN Fix Win]]&lt;&gt;"",11611)</f>
        <v>11611</v>
      </c>
      <c r="BP49" s="4">
        <f>IF(Table43[[#This Row],[SATUAN Fix Win]]&lt;&gt;"",11612)</f>
        <v>11612</v>
      </c>
      <c r="BR49" s="4">
        <f>IF(Table43[[#This Row],[SATUAN Fix Win]]&lt;&gt;"",1)</f>
        <v>1</v>
      </c>
    </row>
    <row r="50" spans="1:74">
      <c r="A50" s="4" t="str">
        <f>CONCATENATE(Table43[[#This Row],[Kode BARANG Win2]],Table43[[#This Row],[No. Urut
Item Sama]])</f>
        <v>R10210050100102</v>
      </c>
      <c r="B50" s="7">
        <v>2</v>
      </c>
      <c r="C50" s="4" t="s">
        <v>1659</v>
      </c>
      <c r="D50" s="49" t="s">
        <v>461</v>
      </c>
      <c r="E50" s="49">
        <f>IFERROR(VLOOKUP(Table43[[#This Row],[NO]],[1]Sheet1!$G$3:$K$1267,5,0),0)</f>
        <v>0</v>
      </c>
      <c r="F50" s="26" t="s">
        <v>853</v>
      </c>
      <c r="G50" s="26">
        <v>144</v>
      </c>
      <c r="H50" s="26" t="s">
        <v>2073</v>
      </c>
      <c r="I50" s="49">
        <v>8993560024017</v>
      </c>
      <c r="J50" s="26" t="str">
        <f>Table43[[#This Row],[Nama Jenis Kemasan]]</f>
        <v>PCS</v>
      </c>
      <c r="K50" s="4" t="str">
        <f>TRIM(CONCATENATE(Table43[[#This Row],[Nama            KLP]]," ",Table43[[#This Row],[Nama            Sub KLP]]))</f>
        <v>DETTOL BODY SOAP</v>
      </c>
      <c r="L50" s="4" t="str">
        <f>CONCATENATE(Table43[[#This Row],[kode  2 Digit                (hrf+No)]],Table43[[#This Row],[kode  2 Digit                (Nomor)]],Table43[[#This Row],[kode  1 Digit                (Nomor)]])</f>
        <v>R1021</v>
      </c>
      <c r="M50" s="4" t="str">
        <f>IF(AH50="",CONCATENATE(R50,T50,V50,X50,Z50,AB50,AD50,AF50,Table43[[#This Row],[Tanda Kode Revisi]]),CONCATENATE(R50,T50,V50,X50,Z50,AB50,AD50,AH50))</f>
        <v>R1021005010010</v>
      </c>
      <c r="N50" s="11">
        <f t="shared" si="0"/>
        <v>14</v>
      </c>
      <c r="O50" s="13" t="str">
        <f>IF(AG50&lt;&gt;"",TRIM(UPPER(CONCATENATE(Q50," ",S50," ",U50," ",W50," ",Y50," ",AA50," ","X"," ",Table43[[#This Row],[ISI/CTN]]," ",AG50," ",AC50," ",AE50," ",AI50))),TRIM(UPPER(CONCATENATE(Q50," ",S50," ",U50," ",W50," ",Y50," ",AA50," ","X"," ",Table43[[#This Row],[ISI/CTN]]," ",AC50," ",AE50," ",AI50))))</f>
        <v>RB DETTOL BODY SOAP ORIGINAL 100GR X 144 PCS</v>
      </c>
      <c r="P50" s="11">
        <f t="shared" si="1"/>
        <v>44</v>
      </c>
      <c r="Q50" s="4" t="s">
        <v>1487</v>
      </c>
      <c r="R50" s="7" t="s">
        <v>94</v>
      </c>
      <c r="S50" s="4" t="s">
        <v>1496</v>
      </c>
      <c r="T50" s="45" t="s">
        <v>1723</v>
      </c>
      <c r="U50" s="46" t="s">
        <v>1505</v>
      </c>
      <c r="V50" s="7">
        <v>1</v>
      </c>
      <c r="W50" s="46"/>
      <c r="X50" s="45" t="s">
        <v>1731</v>
      </c>
      <c r="Y50" s="4" t="s">
        <v>1491</v>
      </c>
      <c r="Z50" s="47" t="s">
        <v>1726</v>
      </c>
      <c r="AA50" s="4" t="s">
        <v>1512</v>
      </c>
      <c r="AB50" s="47" t="s">
        <v>1739</v>
      </c>
      <c r="AC50" s="4" t="s">
        <v>186</v>
      </c>
      <c r="AD50" s="7">
        <v>1</v>
      </c>
      <c r="AF50" s="7">
        <v>0</v>
      </c>
      <c r="AJ50" s="7">
        <f>IFERROR(VLOOKUP(Table43[[#This Row],[Kode BARANG Win2]],'[2]Template Impor Barang'!#REF!,2,0),0)</f>
        <v>0</v>
      </c>
      <c r="AK50" s="7">
        <f>Table43[[#This Row],[ISI/CTN]]</f>
        <v>144</v>
      </c>
      <c r="AL50" s="83" t="str">
        <f>Table43[[#This Row],[Kode Pcpl]]</f>
        <v>ID0344251M</v>
      </c>
      <c r="AN50" s="36">
        <f>Table43[[#This Row],[Harga Jual Pcs GT
(-PPN)]]-(Table43[[#This Row],[Harga Jual Pcs GT
(-PPN)]]*8.5%)</f>
        <v>5864.5654166666664</v>
      </c>
      <c r="AO50" s="36">
        <f>Table43[[#This Row],[Harga Beli Pcs
(-PPN)]]*Table43[[#This Row],[ISI/CTN]]</f>
        <v>844497.41999999993</v>
      </c>
      <c r="AP50" s="36">
        <f>Table43[[#This Row],[Harga Beli Pcs
(-PPN)]]*1.11</f>
        <v>6509.6676125000004</v>
      </c>
      <c r="AQ50" s="36">
        <f>Table43[[#This Row],[Harga Beli Krt
(- PPN)]]*1.11</f>
        <v>937392.13619999995</v>
      </c>
      <c r="AR50" s="36">
        <v>6409.3611111111113</v>
      </c>
      <c r="AS50" s="36">
        <f>Table43[[#This Row],[Harga Jual Pcs GT
(-PPN)]]*Table43[[#This Row],[ISI/CTN]]</f>
        <v>922948</v>
      </c>
      <c r="AT50" s="36">
        <f>Table43[[#This Row],[Harga Jual Pcs GT
(-PPN)]]*1.11</f>
        <v>7114.3908333333338</v>
      </c>
      <c r="AU50" s="36">
        <f>Table43[[#This Row],[Harga Jual Krt GT
(- PPN)]]*1.11</f>
        <v>1024472.2800000001</v>
      </c>
      <c r="AV50" s="36">
        <v>6409.3611111111113</v>
      </c>
      <c r="AW50" s="36">
        <f>Table43[[#This Row],[Harga Jual Pcs MT
(-PPN)]]*Table43[[#This Row],[ISI/CTN]]</f>
        <v>922948</v>
      </c>
      <c r="AX50" s="36">
        <f>Table43[[#This Row],[Harga Jual Pcs MT
(-PPN)]]*1.11</f>
        <v>7114.3908333333338</v>
      </c>
      <c r="AY50" s="36">
        <f>Table43[[#This Row],[Harga Jual Pcs MT
(+PPN)]]*Table43[[#This Row],[ISI/CTN]]</f>
        <v>1024472.28</v>
      </c>
      <c r="AZ50" s="44">
        <f>(Table43[[#This Row],[Harga Jual Pcs GT
(-PPN)]]-Table43[[#This Row],[Harga Beli Pcs
(-PPN)]])/Table43[[#This Row],[Harga Jual Pcs GT
(-PPN)]]</f>
        <v>8.5000000000000075E-2</v>
      </c>
      <c r="BA50" s="51">
        <f>Table43[[#This Row],[Harga Jual Pcs MT
(-PPN)]]-Table43[[#This Row],[Harga Beli Pcs
(-PPN)]]</f>
        <v>544.79569444444496</v>
      </c>
      <c r="BB50" s="57">
        <f>Table43[[#This Row],[Column1]]/Table43[[#This Row],[Harga Jual Pcs MT
(-PPN)]]</f>
        <v>8.5000000000000075E-2</v>
      </c>
      <c r="BC50" s="50"/>
      <c r="BD50" s="7" t="str">
        <f>IFERROR(VLOOKUP(Table43[[#This Row],[Kode BARANG Win2]],'[3]Daftar Barang dan Jasa'!$B$2:$D$3515,3,0),0)</f>
        <v>RB DETTOL BODY SOAP ORIGINAL 100GR X 144 PCS</v>
      </c>
      <c r="BE50" s="7" t="str">
        <f ca="1">IF(TODAY()-Table43[[#This Row],[Efektif
Pembuatan]]&gt;60,"Lama","Baru")</f>
        <v>Lama</v>
      </c>
      <c r="BF50" s="7" t="e">
        <f ca="1">IF(TODAY()-Table43[[#This Row],[Efektif Naik Harga]]&lt;30,"Naik","Sama")</f>
        <v>#VALUE!</v>
      </c>
      <c r="BG50" s="7" t="s">
        <v>400</v>
      </c>
      <c r="BH50" s="7" t="str">
        <f>IF(Table43[[#This Row],[Kode BARANG Win2]]&lt;&gt;"","IDR","")</f>
        <v>IDR</v>
      </c>
      <c r="BI50" s="7" t="str">
        <f>CONCATENATE(Table43[[#This Row],[kode  1 Digit
(Nomor)]],Table43[[#This Row],[kode  4 Digit                (Nomor)]])</f>
        <v>ID0344251M0100</v>
      </c>
      <c r="BJ50" s="7" t="str">
        <f>Table43[[#This Row],[Nama            Gramasi atau Jumlah Pack per CTN]]</f>
        <v>100GR</v>
      </c>
      <c r="BK50" s="7"/>
      <c r="BL50" s="7"/>
      <c r="BM50" s="4" t="str">
        <f>IF(Table43[[#This Row],[SATUAN Fix Win]]&lt;&gt;"","KRT")</f>
        <v>KRT</v>
      </c>
      <c r="BN50" s="4" t="str">
        <f>IF(Table43[[#This Row],[SATUAN Fix Win]]&lt;&gt;"","GD01")</f>
        <v>GD01</v>
      </c>
      <c r="BO50" s="4">
        <f>IF(Table43[[#This Row],[SATUAN Fix Win]]&lt;&gt;"",11611)</f>
        <v>11611</v>
      </c>
      <c r="BP50" s="4">
        <f>IF(Table43[[#This Row],[SATUAN Fix Win]]&lt;&gt;"",11612)</f>
        <v>11612</v>
      </c>
      <c r="BR50" s="4">
        <f>IF(Table43[[#This Row],[SATUAN Fix Win]]&lt;&gt;"",1)</f>
        <v>1</v>
      </c>
    </row>
    <row r="51" spans="1:74">
      <c r="A51" s="4" t="str">
        <f>CONCATENATE(Table43[[#This Row],[Kode BARANG Win2]],Table43[[#This Row],[No. Urut
Item Sama]])</f>
        <v>R10210050100103</v>
      </c>
      <c r="B51" s="7">
        <v>3</v>
      </c>
      <c r="C51" s="4" t="s">
        <v>1659</v>
      </c>
      <c r="D51" s="49" t="s">
        <v>463</v>
      </c>
      <c r="E51" s="49">
        <f>IFERROR(VLOOKUP(Table43[[#This Row],[NO]],[1]Sheet1!$G$3:$K$1267,5,0),0)</f>
        <v>0</v>
      </c>
      <c r="F51" s="26" t="s">
        <v>855</v>
      </c>
      <c r="G51" s="26">
        <v>144</v>
      </c>
      <c r="H51" s="26" t="s">
        <v>2073</v>
      </c>
      <c r="I51" s="49">
        <v>8993560024017</v>
      </c>
      <c r="J51" s="26" t="str">
        <f>Table43[[#This Row],[Nama Jenis Kemasan]]</f>
        <v>PCS</v>
      </c>
      <c r="K51" s="4" t="str">
        <f>TRIM(CONCATENATE(Table43[[#This Row],[Nama            KLP]]," ",Table43[[#This Row],[Nama            Sub KLP]]))</f>
        <v>DETTOL BODY SOAP</v>
      </c>
      <c r="L51" s="4" t="str">
        <f>CONCATENATE(Table43[[#This Row],[kode  2 Digit                (hrf+No)]],Table43[[#This Row],[kode  2 Digit                (Nomor)]],Table43[[#This Row],[kode  1 Digit                (Nomor)]])</f>
        <v>R1021</v>
      </c>
      <c r="M51" s="4" t="str">
        <f>IF(AH51="",CONCATENATE(R51,T51,V51,X51,Z51,AB51,AD51,AF51,Table43[[#This Row],[Tanda Kode Revisi]]),CONCATENATE(R51,T51,V51,X51,Z51,AB51,AD51,AH51))</f>
        <v>R1021005010010</v>
      </c>
      <c r="N51" s="11">
        <f t="shared" si="0"/>
        <v>14</v>
      </c>
      <c r="O51" s="13" t="str">
        <f>IF(AG51&lt;&gt;"",TRIM(UPPER(CONCATENATE(Q51," ",S51," ",U51," ",W51," ",Y51," ",AA51," ","X"," ",Table43[[#This Row],[ISI/CTN]]," ",AG51," ",AC51," ",AE51," ",AI51))),TRIM(UPPER(CONCATENATE(Q51," ",S51," ",U51," ",W51," ",Y51," ",AA51," ","X"," ",Table43[[#This Row],[ISI/CTN]]," ",AC51," ",AE51," ",AI51))))</f>
        <v>RB DETTOL BODY SOAP ORIGINAL 100GR X 144 PCS</v>
      </c>
      <c r="P51" s="11">
        <f t="shared" si="1"/>
        <v>44</v>
      </c>
      <c r="Q51" s="4" t="s">
        <v>1487</v>
      </c>
      <c r="R51" s="7" t="s">
        <v>94</v>
      </c>
      <c r="S51" s="4" t="s">
        <v>1496</v>
      </c>
      <c r="T51" s="45" t="s">
        <v>1723</v>
      </c>
      <c r="U51" s="46" t="s">
        <v>1505</v>
      </c>
      <c r="V51" s="7">
        <v>1</v>
      </c>
      <c r="W51" s="46"/>
      <c r="X51" s="45" t="s">
        <v>1731</v>
      </c>
      <c r="Y51" s="4" t="s">
        <v>1491</v>
      </c>
      <c r="Z51" s="47" t="s">
        <v>1726</v>
      </c>
      <c r="AA51" s="4" t="s">
        <v>1512</v>
      </c>
      <c r="AB51" s="47" t="s">
        <v>1739</v>
      </c>
      <c r="AC51" s="4" t="s">
        <v>186</v>
      </c>
      <c r="AD51" s="7">
        <v>1</v>
      </c>
      <c r="AF51" s="7">
        <v>0</v>
      </c>
      <c r="AJ51" s="7">
        <f>IFERROR(VLOOKUP(Table43[[#This Row],[Kode BARANG Win2]],'[2]Template Impor Barang'!#REF!,2,0),0)</f>
        <v>0</v>
      </c>
      <c r="AK51" s="7">
        <f>Table43[[#This Row],[ISI/CTN]]</f>
        <v>144</v>
      </c>
      <c r="AL51" s="83" t="str">
        <f>Table43[[#This Row],[Kode Pcpl]]</f>
        <v>ID8088692M</v>
      </c>
      <c r="AN51" s="36">
        <f>Table43[[#This Row],[Harga Jual Pcs GT
(-PPN)]]-(Table43[[#This Row],[Harga Jual Pcs GT
(-PPN)]]*8.5%)</f>
        <v>5864.5654166666664</v>
      </c>
      <c r="AO51" s="36">
        <f>Table43[[#This Row],[Harga Beli Pcs
(-PPN)]]*Table43[[#This Row],[ISI/CTN]]</f>
        <v>844497.41999999993</v>
      </c>
      <c r="AP51" s="36">
        <f>Table43[[#This Row],[Harga Beli Pcs
(-PPN)]]*1.11</f>
        <v>6509.6676125000004</v>
      </c>
      <c r="AQ51" s="36">
        <f>Table43[[#This Row],[Harga Beli Krt
(- PPN)]]*1.11</f>
        <v>937392.13619999995</v>
      </c>
      <c r="AR51" s="36">
        <v>6409.3611111111113</v>
      </c>
      <c r="AS51" s="36">
        <f>Table43[[#This Row],[Harga Jual Pcs GT
(-PPN)]]*Table43[[#This Row],[ISI/CTN]]</f>
        <v>922948</v>
      </c>
      <c r="AT51" s="36">
        <f>Table43[[#This Row],[Harga Jual Pcs GT
(-PPN)]]*1.11</f>
        <v>7114.3908333333338</v>
      </c>
      <c r="AU51" s="36">
        <f>Table43[[#This Row],[Harga Jual Krt GT
(- PPN)]]*1.11</f>
        <v>1024472.2800000001</v>
      </c>
      <c r="AV51" s="36">
        <v>6409.3611111111113</v>
      </c>
      <c r="AW51" s="36">
        <f>Table43[[#This Row],[Harga Jual Pcs MT
(-PPN)]]*Table43[[#This Row],[ISI/CTN]]</f>
        <v>922948</v>
      </c>
      <c r="AX51" s="36">
        <f>Table43[[#This Row],[Harga Jual Pcs MT
(-PPN)]]*1.11</f>
        <v>7114.3908333333338</v>
      </c>
      <c r="AY51" s="36">
        <f>Table43[[#This Row],[Harga Jual Pcs MT
(+PPN)]]*Table43[[#This Row],[ISI/CTN]]</f>
        <v>1024472.28</v>
      </c>
      <c r="AZ51" s="44">
        <f>(Table43[[#This Row],[Harga Jual Pcs GT
(-PPN)]]-Table43[[#This Row],[Harga Beli Pcs
(-PPN)]])/Table43[[#This Row],[Harga Jual Pcs GT
(-PPN)]]</f>
        <v>8.5000000000000075E-2</v>
      </c>
      <c r="BA51" s="51">
        <f>Table43[[#This Row],[Harga Jual Pcs MT
(-PPN)]]-Table43[[#This Row],[Harga Beli Pcs
(-PPN)]]</f>
        <v>544.79569444444496</v>
      </c>
      <c r="BB51" s="57">
        <f>Table43[[#This Row],[Column1]]/Table43[[#This Row],[Harga Jual Pcs MT
(-PPN)]]</f>
        <v>8.5000000000000075E-2</v>
      </c>
      <c r="BC51" s="50"/>
      <c r="BD51" s="7" t="str">
        <f>IFERROR(VLOOKUP(Table43[[#This Row],[Kode BARANG Win2]],'[3]Daftar Barang dan Jasa'!$B$2:$D$3515,3,0),0)</f>
        <v>RB DETTOL BODY SOAP ORIGINAL 100GR X 144 PCS</v>
      </c>
      <c r="BE51" s="7" t="str">
        <f ca="1">IF(TODAY()-Table43[[#This Row],[Efektif
Pembuatan]]&gt;60,"Lama","Baru")</f>
        <v>Lama</v>
      </c>
      <c r="BF51" s="7" t="e">
        <f ca="1">IF(TODAY()-Table43[[#This Row],[Efektif Naik Harga]]&lt;30,"Naik","Sama")</f>
        <v>#VALUE!</v>
      </c>
      <c r="BG51" s="7" t="s">
        <v>400</v>
      </c>
      <c r="BH51" s="7" t="str">
        <f>IF(Table43[[#This Row],[Kode BARANG Win2]]&lt;&gt;"","IDR","")</f>
        <v>IDR</v>
      </c>
      <c r="BI51" s="7" t="str">
        <f>CONCATENATE(Table43[[#This Row],[kode  1 Digit
(Nomor)]],Table43[[#This Row],[kode  4 Digit                (Nomor)]])</f>
        <v>ID8088692M0100</v>
      </c>
      <c r="BJ51" s="7" t="str">
        <f>Table43[[#This Row],[Nama            Gramasi atau Jumlah Pack per CTN]]</f>
        <v>100GR</v>
      </c>
      <c r="BK51" s="7"/>
      <c r="BL51" s="7"/>
      <c r="BM51" s="4" t="str">
        <f>IF(Table43[[#This Row],[SATUAN Fix Win]]&lt;&gt;"","KRT")</f>
        <v>KRT</v>
      </c>
      <c r="BN51" s="4" t="str">
        <f>IF(Table43[[#This Row],[SATUAN Fix Win]]&lt;&gt;"","GD01")</f>
        <v>GD01</v>
      </c>
      <c r="BO51" s="4">
        <f>IF(Table43[[#This Row],[SATUAN Fix Win]]&lt;&gt;"",11611)</f>
        <v>11611</v>
      </c>
      <c r="BP51" s="4">
        <f>IF(Table43[[#This Row],[SATUAN Fix Win]]&lt;&gt;"",11612)</f>
        <v>11612</v>
      </c>
      <c r="BR51" s="4">
        <f>IF(Table43[[#This Row],[SATUAN Fix Win]]&lt;&gt;"",1)</f>
        <v>1</v>
      </c>
    </row>
    <row r="52" spans="1:74">
      <c r="A52" s="4" t="str">
        <f>CONCATENATE(Table43[[#This Row],[Kode BARANG Win2]],Table43[[#This Row],[No. Urut
Item Sama]])</f>
        <v>R10210060060101</v>
      </c>
      <c r="B52" s="7">
        <v>1</v>
      </c>
      <c r="C52" s="4" t="s">
        <v>1661</v>
      </c>
      <c r="D52" s="49">
        <v>3193502</v>
      </c>
      <c r="E52" s="49">
        <f>IFERROR(VLOOKUP(Table43[[#This Row],[NO]],[1]Sheet1!$G$3:$K$1267,5,0),0)</f>
        <v>0</v>
      </c>
      <c r="F52" s="26" t="s">
        <v>846</v>
      </c>
      <c r="G52" s="26">
        <v>144</v>
      </c>
      <c r="H52" s="26" t="s">
        <v>1661</v>
      </c>
      <c r="I52" s="49">
        <v>8993560156626</v>
      </c>
      <c r="J52" s="26" t="str">
        <f>Table43[[#This Row],[Nama Jenis Kemasan]]</f>
        <v>PCS</v>
      </c>
      <c r="K52" s="4" t="str">
        <f>TRIM(CONCATENATE(Table43[[#This Row],[Nama            KLP]]," ",Table43[[#This Row],[Nama            Sub KLP]]))</f>
        <v>DETTOL BODY SOAP</v>
      </c>
      <c r="L52" s="4" t="str">
        <f>CONCATENATE(Table43[[#This Row],[kode  2 Digit                (hrf+No)]],Table43[[#This Row],[kode  2 Digit                (Nomor)]],Table43[[#This Row],[kode  1 Digit                (Nomor)]])</f>
        <v>R1021</v>
      </c>
      <c r="M52" s="4" t="str">
        <f>IF(AH52="",CONCATENATE(R52,T52,V52,X52,Z52,AB52,AD52,AF52,Table43[[#This Row],[Tanda Kode Revisi]]),CONCATENATE(R52,T52,V52,X52,Z52,AB52,AD52,AH52))</f>
        <v>R1021006006010</v>
      </c>
      <c r="N52" s="11">
        <f t="shared" si="0"/>
        <v>14</v>
      </c>
      <c r="O52" s="13" t="str">
        <f>IF(AG52&lt;&gt;"",TRIM(UPPER(CONCATENATE(Q52," ",S52," ",U52," ",W52," ",Y52," ",AA52," ","X"," ",Table43[[#This Row],[ISI/CTN]]," ",AG52," ",AC52," ",AE52," ",AI52))),TRIM(UPPER(CONCATENATE(Q52," ",S52," ",U52," ",W52," ",Y52," ",AA52," ","X"," ",Table43[[#This Row],[ISI/CTN]]," ",AC52," ",AE52," ",AI52))))</f>
        <v>RB DETTOL BODY SOAP RE-ENERGIZER 60GR X 144 PCS</v>
      </c>
      <c r="P52" s="11">
        <f t="shared" si="1"/>
        <v>47</v>
      </c>
      <c r="Q52" s="4" t="s">
        <v>1487</v>
      </c>
      <c r="R52" s="7" t="s">
        <v>94</v>
      </c>
      <c r="S52" s="4" t="s">
        <v>1496</v>
      </c>
      <c r="T52" s="45" t="s">
        <v>1723</v>
      </c>
      <c r="U52" s="46" t="s">
        <v>1505</v>
      </c>
      <c r="V52" s="7">
        <v>1</v>
      </c>
      <c r="W52" s="46"/>
      <c r="X52" s="45" t="s">
        <v>1731</v>
      </c>
      <c r="Y52" s="4" t="s">
        <v>1532</v>
      </c>
      <c r="Z52" s="47" t="s">
        <v>1727</v>
      </c>
      <c r="AA52" s="4" t="s">
        <v>1563</v>
      </c>
      <c r="AB52" s="47" t="s">
        <v>1761</v>
      </c>
      <c r="AC52" s="4" t="s">
        <v>186</v>
      </c>
      <c r="AD52" s="7">
        <v>1</v>
      </c>
      <c r="AF52" s="7">
        <v>0</v>
      </c>
      <c r="AJ52" s="7">
        <f>IFERROR(VLOOKUP(Table43[[#This Row],[Kode BARANG Win2]],'[2]Template Impor Barang'!#REF!,2,0),0)</f>
        <v>0</v>
      </c>
      <c r="AK52" s="7">
        <f>Table43[[#This Row],[ISI/CTN]]</f>
        <v>144</v>
      </c>
      <c r="AL52" s="83">
        <f>Table43[[#This Row],[Kode Pcpl]]</f>
        <v>3193502</v>
      </c>
      <c r="AN52" s="36">
        <f>Table43[[#This Row],[Harga Jual Pcs GT
(-PPN)]]-(Table43[[#This Row],[Harga Jual Pcs GT
(-PPN)]]*8.5%)</f>
        <v>3048.78</v>
      </c>
      <c r="AO52" s="36">
        <f>Table43[[#This Row],[Harga Beli Pcs
(-PPN)]]*Table43[[#This Row],[ISI/CTN]]</f>
        <v>439024.32</v>
      </c>
      <c r="AP52" s="36">
        <f>Table43[[#This Row],[Harga Beli Pcs
(-PPN)]]*1.11</f>
        <v>3384.1458000000007</v>
      </c>
      <c r="AQ52" s="36">
        <f>Table43[[#This Row],[Harga Beli Krt
(- PPN)]]*1.11</f>
        <v>487316.99520000006</v>
      </c>
      <c r="AR52" s="36">
        <v>3332.0000000000005</v>
      </c>
      <c r="AS52" s="36">
        <f>Table43[[#This Row],[Harga Jual Pcs GT
(-PPN)]]*Table43[[#This Row],[ISI/CTN]]</f>
        <v>479808.00000000006</v>
      </c>
      <c r="AT52" s="36">
        <f>Table43[[#This Row],[Harga Jual Pcs GT
(-PPN)]]*1.11</f>
        <v>3698.5200000000009</v>
      </c>
      <c r="AU52" s="36">
        <f>Table43[[#This Row],[Harga Jual Krt GT
(- PPN)]]*1.11</f>
        <v>532586.88000000012</v>
      </c>
      <c r="AV52" s="36">
        <v>3332.0000000000005</v>
      </c>
      <c r="AW52" s="36">
        <f>Table43[[#This Row],[Harga Jual Pcs MT
(-PPN)]]*Table43[[#This Row],[ISI/CTN]]</f>
        <v>479808.00000000006</v>
      </c>
      <c r="AX52" s="36">
        <f>Table43[[#This Row],[Harga Jual Pcs MT
(-PPN)]]*1.11</f>
        <v>3698.5200000000009</v>
      </c>
      <c r="AY52" s="36">
        <f>Table43[[#This Row],[Harga Jual Pcs MT
(+PPN)]]*Table43[[#This Row],[ISI/CTN]]</f>
        <v>532586.88000000012</v>
      </c>
      <c r="AZ52" s="44">
        <f>(Table43[[#This Row],[Harga Jual Pcs GT
(-PPN)]]-Table43[[#This Row],[Harga Beli Pcs
(-PPN)]])/Table43[[#This Row],[Harga Jual Pcs GT
(-PPN)]]</f>
        <v>8.5000000000000062E-2</v>
      </c>
      <c r="BA52" s="51">
        <f>Table43[[#This Row],[Harga Jual Pcs MT
(-PPN)]]-Table43[[#This Row],[Harga Beli Pcs
(-PPN)]]</f>
        <v>283.22000000000025</v>
      </c>
      <c r="BB52" s="57">
        <f>Table43[[#This Row],[Column1]]/Table43[[#This Row],[Harga Jual Pcs MT
(-PPN)]]</f>
        <v>8.5000000000000062E-2</v>
      </c>
      <c r="BC52" s="50"/>
      <c r="BD52" s="7" t="str">
        <f>IFERROR(VLOOKUP(Table43[[#This Row],[Kode BARANG Win2]],'[3]Daftar Barang dan Jasa'!$B$2:$D$3515,3,0),0)</f>
        <v>RB DETTOL BODY SOAP RE-ENERGIZER 60GR X 144 PCS</v>
      </c>
      <c r="BE52" s="7" t="str">
        <f ca="1">IF(TODAY()-Table43[[#This Row],[Efektif
Pembuatan]]&gt;60,"Lama","Baru")</f>
        <v>Lama</v>
      </c>
      <c r="BF52" s="7" t="e">
        <f ca="1">IF(TODAY()-Table43[[#This Row],[Efektif Naik Harga]]&lt;30,"Naik","Sama")</f>
        <v>#VALUE!</v>
      </c>
      <c r="BG52" s="7" t="s">
        <v>400</v>
      </c>
      <c r="BH52" s="7" t="str">
        <f>IF(Table43[[#This Row],[Kode BARANG Win2]]&lt;&gt;"","IDR","")</f>
        <v>IDR</v>
      </c>
      <c r="BI52" s="7" t="str">
        <f>CONCATENATE(Table43[[#This Row],[kode  1 Digit
(Nomor)]],Table43[[#This Row],[kode  4 Digit                (Nomor)]])</f>
        <v>31935020060</v>
      </c>
      <c r="BJ52" s="7" t="str">
        <f>Table43[[#This Row],[Nama            Gramasi atau Jumlah Pack per CTN]]</f>
        <v>60GR</v>
      </c>
      <c r="BK52" s="7"/>
      <c r="BL52" s="7"/>
      <c r="BM52" s="4" t="str">
        <f>IF(Table43[[#This Row],[SATUAN Fix Win]]&lt;&gt;"","KRT")</f>
        <v>KRT</v>
      </c>
      <c r="BN52" s="4" t="str">
        <f>IF(Table43[[#This Row],[SATUAN Fix Win]]&lt;&gt;"","GD01")</f>
        <v>GD01</v>
      </c>
      <c r="BO52" s="4">
        <f>IF(Table43[[#This Row],[SATUAN Fix Win]]&lt;&gt;"",11611)</f>
        <v>11611</v>
      </c>
      <c r="BP52" s="4">
        <f>IF(Table43[[#This Row],[SATUAN Fix Win]]&lt;&gt;"",11612)</f>
        <v>11612</v>
      </c>
      <c r="BR52" s="4">
        <f>IF(Table43[[#This Row],[SATUAN Fix Win]]&lt;&gt;"",1)</f>
        <v>1</v>
      </c>
    </row>
    <row r="53" spans="1:74">
      <c r="A53" s="4" t="str">
        <f>CONCATENATE(Table43[[#This Row],[Kode BARANG Win2]],Table43[[#This Row],[No. Urut
Item Sama]])</f>
        <v>R10210070060101</v>
      </c>
      <c r="B53" s="7">
        <v>1</v>
      </c>
      <c r="C53" s="4" t="s">
        <v>1662</v>
      </c>
      <c r="D53" s="49">
        <v>3193501</v>
      </c>
      <c r="E53" s="49">
        <f>IFERROR(VLOOKUP(Table43[[#This Row],[NO]],[1]Sheet1!$G$3:$K$1267,5,0),0)</f>
        <v>0</v>
      </c>
      <c r="F53" s="26" t="s">
        <v>760</v>
      </c>
      <c r="G53" s="26">
        <v>144</v>
      </c>
      <c r="H53" s="26" t="s">
        <v>1662</v>
      </c>
      <c r="I53" s="49">
        <v>8993560156619</v>
      </c>
      <c r="J53" s="26" t="str">
        <f>Table43[[#This Row],[Nama Jenis Kemasan]]</f>
        <v>PCS</v>
      </c>
      <c r="K53" s="4" t="str">
        <f>TRIM(CONCATENATE(Table43[[#This Row],[Nama            KLP]]," ",Table43[[#This Row],[Nama            Sub KLP]]))</f>
        <v>DETTOL BODY SOAP</v>
      </c>
      <c r="L53" s="4" t="str">
        <f>CONCATENATE(Table43[[#This Row],[kode  2 Digit                (hrf+No)]],Table43[[#This Row],[kode  2 Digit                (Nomor)]],Table43[[#This Row],[kode  1 Digit                (Nomor)]])</f>
        <v>R1021</v>
      </c>
      <c r="M53" s="4" t="str">
        <f>IF(AH53="",CONCATENATE(R53,T53,V53,X53,Z53,AB53,AD53,AF53,Table43[[#This Row],[Tanda Kode Revisi]]),CONCATENATE(R53,T53,V53,X53,Z53,AB53,AD53,AH53))</f>
        <v>R1021007006010</v>
      </c>
      <c r="N53" s="11">
        <f t="shared" si="0"/>
        <v>14</v>
      </c>
      <c r="O53" s="13" t="str">
        <f>IF(AG53&lt;&gt;"",TRIM(UPPER(CONCATENATE(Q53," ",S53," ",U53," ",W53," ",Y53," ",AA53," ","X"," ",Table43[[#This Row],[ISI/CTN]]," ",AG53," ",AC53," ",AE53," ",AI53))),TRIM(UPPER(CONCATENATE(Q53," ",S53," ",U53," ",W53," ",Y53," ",AA53," ","X"," ",Table43[[#This Row],[ISI/CTN]]," ",AC53," ",AE53," ",AI53))))</f>
        <v>RB DETTOL BODY SOAP SKINCARE 60GR X 144 PCS</v>
      </c>
      <c r="P53" s="11">
        <f t="shared" si="1"/>
        <v>43</v>
      </c>
      <c r="Q53" s="4" t="s">
        <v>1487</v>
      </c>
      <c r="R53" s="7" t="s">
        <v>94</v>
      </c>
      <c r="S53" s="4" t="s">
        <v>1496</v>
      </c>
      <c r="T53" s="45" t="s">
        <v>1723</v>
      </c>
      <c r="U53" s="46" t="s">
        <v>1505</v>
      </c>
      <c r="V53" s="7">
        <v>1</v>
      </c>
      <c r="W53" s="46"/>
      <c r="X53" s="45" t="s">
        <v>1731</v>
      </c>
      <c r="Y53" s="4" t="s">
        <v>1533</v>
      </c>
      <c r="Z53" s="47" t="s">
        <v>1728</v>
      </c>
      <c r="AA53" s="4" t="s">
        <v>1563</v>
      </c>
      <c r="AB53" s="47" t="s">
        <v>1761</v>
      </c>
      <c r="AC53" s="4" t="s">
        <v>186</v>
      </c>
      <c r="AD53" s="7">
        <v>1</v>
      </c>
      <c r="AF53" s="7">
        <v>0</v>
      </c>
      <c r="AJ53" s="7">
        <f>IFERROR(VLOOKUP(Table43[[#This Row],[Kode BARANG Win2]],'[2]Template Impor Barang'!#REF!,2,0),0)</f>
        <v>0</v>
      </c>
      <c r="AK53" s="7">
        <f>Table43[[#This Row],[ISI/CTN]]</f>
        <v>144</v>
      </c>
      <c r="AL53" s="83">
        <f>Table43[[#This Row],[Kode Pcpl]]</f>
        <v>3193501</v>
      </c>
      <c r="AN53" s="36">
        <f>Table43[[#This Row],[Harga Jual Pcs GT
(-PPN)]]-(Table43[[#This Row],[Harga Jual Pcs GT
(-PPN)]]*8.5%)</f>
        <v>3048.78</v>
      </c>
      <c r="AO53" s="36">
        <f>Table43[[#This Row],[Harga Beli Pcs
(-PPN)]]*Table43[[#This Row],[ISI/CTN]]</f>
        <v>439024.32</v>
      </c>
      <c r="AP53" s="36">
        <f>Table43[[#This Row],[Harga Beli Pcs
(-PPN)]]*1.11</f>
        <v>3384.1458000000007</v>
      </c>
      <c r="AQ53" s="36">
        <f>Table43[[#This Row],[Harga Beli Krt
(- PPN)]]*1.11</f>
        <v>487316.99520000006</v>
      </c>
      <c r="AR53" s="36">
        <v>3332.0000000000005</v>
      </c>
      <c r="AS53" s="36">
        <f>Table43[[#This Row],[Harga Jual Pcs GT
(-PPN)]]*Table43[[#This Row],[ISI/CTN]]</f>
        <v>479808.00000000006</v>
      </c>
      <c r="AT53" s="36">
        <f>Table43[[#This Row],[Harga Jual Pcs GT
(-PPN)]]*1.11</f>
        <v>3698.5200000000009</v>
      </c>
      <c r="AU53" s="36">
        <f>Table43[[#This Row],[Harga Jual Krt GT
(- PPN)]]*1.11</f>
        <v>532586.88000000012</v>
      </c>
      <c r="AV53" s="36">
        <v>3332.0000000000005</v>
      </c>
      <c r="AW53" s="36">
        <f>Table43[[#This Row],[Harga Jual Pcs MT
(-PPN)]]*Table43[[#This Row],[ISI/CTN]]</f>
        <v>479808.00000000006</v>
      </c>
      <c r="AX53" s="36">
        <f>Table43[[#This Row],[Harga Jual Pcs MT
(-PPN)]]*1.11</f>
        <v>3698.5200000000009</v>
      </c>
      <c r="AY53" s="36">
        <f>Table43[[#This Row],[Harga Jual Pcs MT
(+PPN)]]*Table43[[#This Row],[ISI/CTN]]</f>
        <v>532586.88000000012</v>
      </c>
      <c r="AZ53" s="44">
        <f>(Table43[[#This Row],[Harga Jual Pcs GT
(-PPN)]]-Table43[[#This Row],[Harga Beli Pcs
(-PPN)]])/Table43[[#This Row],[Harga Jual Pcs GT
(-PPN)]]</f>
        <v>8.5000000000000062E-2</v>
      </c>
      <c r="BA53" s="51">
        <f>Table43[[#This Row],[Harga Jual Pcs MT
(-PPN)]]-Table43[[#This Row],[Harga Beli Pcs
(-PPN)]]</f>
        <v>283.22000000000025</v>
      </c>
      <c r="BB53" s="57">
        <f>Table43[[#This Row],[Column1]]/Table43[[#This Row],[Harga Jual Pcs MT
(-PPN)]]</f>
        <v>8.5000000000000062E-2</v>
      </c>
      <c r="BC53" s="50"/>
      <c r="BD53" s="7" t="str">
        <f>IFERROR(VLOOKUP(Table43[[#This Row],[Kode BARANG Win2]],'[3]Daftar Barang dan Jasa'!$B$2:$D$3515,3,0),0)</f>
        <v>RB DETTOL BODY SOAP SKINCARE 60GR X 144 PCS</v>
      </c>
      <c r="BE53" s="7" t="str">
        <f ca="1">IF(TODAY()-Table43[[#This Row],[Efektif
Pembuatan]]&gt;60,"Lama","Baru")</f>
        <v>Lama</v>
      </c>
      <c r="BF53" s="7" t="e">
        <f ca="1">IF(TODAY()-Table43[[#This Row],[Efektif Naik Harga]]&lt;30,"Naik","Sama")</f>
        <v>#VALUE!</v>
      </c>
      <c r="BG53" s="7" t="s">
        <v>400</v>
      </c>
      <c r="BH53" s="7" t="str">
        <f>IF(Table43[[#This Row],[Kode BARANG Win2]]&lt;&gt;"","IDR","")</f>
        <v>IDR</v>
      </c>
      <c r="BI53" s="7" t="str">
        <f>CONCATENATE(Table43[[#This Row],[kode  1 Digit
(Nomor)]],Table43[[#This Row],[kode  4 Digit                (Nomor)]])</f>
        <v>31935010060</v>
      </c>
      <c r="BJ53" s="7" t="str">
        <f>Table43[[#This Row],[Nama            Gramasi atau Jumlah Pack per CTN]]</f>
        <v>60GR</v>
      </c>
      <c r="BK53" s="7"/>
      <c r="BL53" s="7"/>
      <c r="BM53" s="4" t="str">
        <f>IF(Table43[[#This Row],[SATUAN Fix Win]]&lt;&gt;"","KRT")</f>
        <v>KRT</v>
      </c>
      <c r="BN53" s="4" t="str">
        <f>IF(Table43[[#This Row],[SATUAN Fix Win]]&lt;&gt;"","GD01")</f>
        <v>GD01</v>
      </c>
      <c r="BO53" s="4">
        <f>IF(Table43[[#This Row],[SATUAN Fix Win]]&lt;&gt;"",11611)</f>
        <v>11611</v>
      </c>
      <c r="BP53" s="4">
        <f>IF(Table43[[#This Row],[SATUAN Fix Win]]&lt;&gt;"",11612)</f>
        <v>11612</v>
      </c>
      <c r="BR53" s="4">
        <f>IF(Table43[[#This Row],[SATUAN Fix Win]]&lt;&gt;"",1)</f>
        <v>1</v>
      </c>
    </row>
    <row r="54" spans="1:74">
      <c r="A54" s="4" t="str">
        <f>CONCATENATE(Table43[[#This Row],[Kode BARANG Win2]],Table43[[#This Row],[No. Urut
Item Sama]])</f>
        <v>R10210070060102</v>
      </c>
      <c r="B54" s="7">
        <v>2</v>
      </c>
      <c r="C54" s="4" t="s">
        <v>1662</v>
      </c>
      <c r="D54" s="49">
        <v>3337511</v>
      </c>
      <c r="E54" s="49">
        <f>IFERROR(VLOOKUP(Table43[[#This Row],[NO]],[1]Sheet1!$G$3:$K$1267,5,0),0)</f>
        <v>0</v>
      </c>
      <c r="F54" s="26" t="s">
        <v>761</v>
      </c>
      <c r="G54" s="26">
        <v>144</v>
      </c>
      <c r="H54" s="26" t="s">
        <v>2073</v>
      </c>
      <c r="I54" s="49">
        <v>8993560156619</v>
      </c>
      <c r="J54" s="26" t="str">
        <f>Table43[[#This Row],[Nama Jenis Kemasan]]</f>
        <v>PCS</v>
      </c>
      <c r="K54" s="4" t="str">
        <f>TRIM(CONCATENATE(Table43[[#This Row],[Nama            KLP]]," ",Table43[[#This Row],[Nama            Sub KLP]]))</f>
        <v>DETTOL BODY SOAP</v>
      </c>
      <c r="L54" s="4" t="str">
        <f>CONCATENATE(Table43[[#This Row],[kode  2 Digit                (hrf+No)]],Table43[[#This Row],[kode  2 Digit                (Nomor)]],Table43[[#This Row],[kode  1 Digit                (Nomor)]])</f>
        <v>R1021</v>
      </c>
      <c r="M54" s="4" t="str">
        <f>IF(AH54="",CONCATENATE(R54,T54,V54,X54,Z54,AB54,AD54,AF54,Table43[[#This Row],[Tanda Kode Revisi]]),CONCATENATE(R54,T54,V54,X54,Z54,AB54,AD54,AH54))</f>
        <v>R1021007006010</v>
      </c>
      <c r="N54" s="11">
        <f t="shared" si="0"/>
        <v>14</v>
      </c>
      <c r="O54" s="13" t="str">
        <f>IF(AG54&lt;&gt;"",TRIM(UPPER(CONCATENATE(Q54," ",S54," ",U54," ",W54," ",Y54," ",AA54," ","X"," ",Table43[[#This Row],[ISI/CTN]]," ",AG54," ",AC54," ",AE54," ",AI54))),TRIM(UPPER(CONCATENATE(Q54," ",S54," ",U54," ",W54," ",Y54," ",AA54," ","X"," ",Table43[[#This Row],[ISI/CTN]]," ",AC54," ",AE54," ",AI54))))</f>
        <v>RB DETTOL BODY SOAP SKINCARE 60GR X 144 PCS</v>
      </c>
      <c r="P54" s="11">
        <f t="shared" si="1"/>
        <v>43</v>
      </c>
      <c r="Q54" s="4" t="s">
        <v>1487</v>
      </c>
      <c r="R54" s="7" t="s">
        <v>94</v>
      </c>
      <c r="S54" s="4" t="s">
        <v>1496</v>
      </c>
      <c r="T54" s="45" t="s">
        <v>1723</v>
      </c>
      <c r="U54" s="46" t="s">
        <v>1505</v>
      </c>
      <c r="V54" s="7">
        <v>1</v>
      </c>
      <c r="W54" s="46"/>
      <c r="X54" s="45" t="s">
        <v>1731</v>
      </c>
      <c r="Y54" s="4" t="s">
        <v>1533</v>
      </c>
      <c r="Z54" s="47" t="s">
        <v>1728</v>
      </c>
      <c r="AA54" s="4" t="s">
        <v>1563</v>
      </c>
      <c r="AB54" s="47" t="s">
        <v>1761</v>
      </c>
      <c r="AC54" s="4" t="s">
        <v>186</v>
      </c>
      <c r="AD54" s="7">
        <v>1</v>
      </c>
      <c r="AF54" s="7">
        <v>0</v>
      </c>
      <c r="AJ54" s="7">
        <f>IFERROR(VLOOKUP(Table43[[#This Row],[Kode BARANG Win2]],'[2]Template Impor Barang'!#REF!,2,0),0)</f>
        <v>0</v>
      </c>
      <c r="AK54" s="7">
        <f>Table43[[#This Row],[ISI/CTN]]</f>
        <v>144</v>
      </c>
      <c r="AL54" s="83">
        <f>Table43[[#This Row],[Kode Pcpl]]</f>
        <v>3337511</v>
      </c>
      <c r="AN54" s="36">
        <f>Table43[[#This Row],[Harga Jual Pcs GT
(-PPN)]]-(Table43[[#This Row],[Harga Jual Pcs GT
(-PPN)]]*8.5%)</f>
        <v>3048.78</v>
      </c>
      <c r="AO54" s="36">
        <f>Table43[[#This Row],[Harga Beli Pcs
(-PPN)]]*Table43[[#This Row],[ISI/CTN]]</f>
        <v>439024.32</v>
      </c>
      <c r="AP54" s="36">
        <f>Table43[[#This Row],[Harga Beli Pcs
(-PPN)]]*1.11</f>
        <v>3384.1458000000007</v>
      </c>
      <c r="AQ54" s="36">
        <f>Table43[[#This Row],[Harga Beli Krt
(- PPN)]]*1.11</f>
        <v>487316.99520000006</v>
      </c>
      <c r="AR54" s="36">
        <v>3332.0000000000005</v>
      </c>
      <c r="AS54" s="36">
        <f>Table43[[#This Row],[Harga Jual Pcs GT
(-PPN)]]*Table43[[#This Row],[ISI/CTN]]</f>
        <v>479808.00000000006</v>
      </c>
      <c r="AT54" s="36">
        <f>Table43[[#This Row],[Harga Jual Pcs GT
(-PPN)]]*1.11</f>
        <v>3698.5200000000009</v>
      </c>
      <c r="AU54" s="36">
        <f>Table43[[#This Row],[Harga Jual Krt GT
(- PPN)]]*1.11</f>
        <v>532586.88000000012</v>
      </c>
      <c r="AV54" s="36">
        <v>3332.0000000000005</v>
      </c>
      <c r="AW54" s="36">
        <f>Table43[[#This Row],[Harga Jual Pcs MT
(-PPN)]]*Table43[[#This Row],[ISI/CTN]]</f>
        <v>479808.00000000006</v>
      </c>
      <c r="AX54" s="36">
        <f>Table43[[#This Row],[Harga Jual Pcs MT
(-PPN)]]*1.11</f>
        <v>3698.5200000000009</v>
      </c>
      <c r="AY54" s="36">
        <f>Table43[[#This Row],[Harga Jual Pcs MT
(+PPN)]]*Table43[[#This Row],[ISI/CTN]]</f>
        <v>532586.88000000012</v>
      </c>
      <c r="AZ54" s="44">
        <f>(Table43[[#This Row],[Harga Jual Pcs GT
(-PPN)]]-Table43[[#This Row],[Harga Beli Pcs
(-PPN)]])/Table43[[#This Row],[Harga Jual Pcs GT
(-PPN)]]</f>
        <v>8.5000000000000062E-2</v>
      </c>
      <c r="BA54" s="51">
        <f>Table43[[#This Row],[Harga Jual Pcs MT
(-PPN)]]-Table43[[#This Row],[Harga Beli Pcs
(-PPN)]]</f>
        <v>283.22000000000025</v>
      </c>
      <c r="BB54" s="57">
        <f>Table43[[#This Row],[Column1]]/Table43[[#This Row],[Harga Jual Pcs MT
(-PPN)]]</f>
        <v>8.5000000000000062E-2</v>
      </c>
      <c r="BC54" s="50"/>
      <c r="BD54" s="7" t="str">
        <f>IFERROR(VLOOKUP(Table43[[#This Row],[Kode BARANG Win2]],'[3]Daftar Barang dan Jasa'!$B$2:$D$3515,3,0),0)</f>
        <v>RB DETTOL BODY SOAP SKINCARE 60GR X 144 PCS</v>
      </c>
      <c r="BE54" s="7" t="str">
        <f ca="1">IF(TODAY()-Table43[[#This Row],[Efektif
Pembuatan]]&gt;60,"Lama","Baru")</f>
        <v>Lama</v>
      </c>
      <c r="BF54" s="7" t="e">
        <f ca="1">IF(TODAY()-Table43[[#This Row],[Efektif Naik Harga]]&lt;30,"Naik","Sama")</f>
        <v>#VALUE!</v>
      </c>
      <c r="BG54" s="7" t="s">
        <v>400</v>
      </c>
      <c r="BH54" s="7" t="str">
        <f>IF(Table43[[#This Row],[Kode BARANG Win2]]&lt;&gt;"","IDR","")</f>
        <v>IDR</v>
      </c>
      <c r="BI54" s="7" t="str">
        <f>CONCATENATE(Table43[[#This Row],[kode  1 Digit
(Nomor)]],Table43[[#This Row],[kode  4 Digit                (Nomor)]])</f>
        <v>33375110060</v>
      </c>
      <c r="BJ54" s="7" t="str">
        <f>Table43[[#This Row],[Nama            Gramasi atau Jumlah Pack per CTN]]</f>
        <v>60GR</v>
      </c>
      <c r="BK54" s="7"/>
      <c r="BL54" s="7"/>
      <c r="BM54" s="4" t="str">
        <f>IF(Table43[[#This Row],[SATUAN Fix Win]]&lt;&gt;"","KRT")</f>
        <v>KRT</v>
      </c>
      <c r="BN54" s="4" t="str">
        <f>IF(Table43[[#This Row],[SATUAN Fix Win]]&lt;&gt;"","GD01")</f>
        <v>GD01</v>
      </c>
      <c r="BO54" s="4">
        <f>IF(Table43[[#This Row],[SATUAN Fix Win]]&lt;&gt;"",11611)</f>
        <v>11611</v>
      </c>
      <c r="BP54" s="4">
        <f>IF(Table43[[#This Row],[SATUAN Fix Win]]&lt;&gt;"",11612)</f>
        <v>11612</v>
      </c>
      <c r="BR54" s="4">
        <f>IF(Table43[[#This Row],[SATUAN Fix Win]]&lt;&gt;"",1)</f>
        <v>1</v>
      </c>
    </row>
    <row r="55" spans="1:74">
      <c r="A55" s="4" t="str">
        <f>CONCATENATE(Table43[[#This Row],[Kode BARANG Win2]],Table43[[#This Row],[No. Urut
Item Sama]])</f>
        <v>R10210080060101</v>
      </c>
      <c r="B55" s="7">
        <v>1</v>
      </c>
      <c r="D55" s="49">
        <v>3346278</v>
      </c>
      <c r="E55" s="49">
        <f>IFERROR(VLOOKUP(Table43[[#This Row],[NO]],[1]Sheet1!$G$3:$K$1267,5,0),0)</f>
        <v>20010010100010</v>
      </c>
      <c r="F55" s="26"/>
      <c r="G55" s="26">
        <v>48</v>
      </c>
      <c r="H55" s="26" t="s">
        <v>1790</v>
      </c>
      <c r="I55" s="49"/>
      <c r="J55" s="26" t="str">
        <f>Table43[[#This Row],[Nama Jenis Kemasan]]</f>
        <v>PCS</v>
      </c>
      <c r="K55" s="4" t="str">
        <f>TRIM(CONCATENATE(Table43[[#This Row],[Nama            KLP]]," ",Table43[[#This Row],[Nama            Sub KLP]]))</f>
        <v>DETTOL BODY SOAP</v>
      </c>
      <c r="L55" s="4" t="str">
        <f>CONCATENATE(Table43[[#This Row],[kode  2 Digit                (hrf+No)]],Table43[[#This Row],[kode  2 Digit                (Nomor)]],Table43[[#This Row],[kode  1 Digit                (Nomor)]])</f>
        <v>R1021</v>
      </c>
      <c r="M55" s="4" t="str">
        <f>IF(AH55="",CONCATENATE(R55,T55,V55,X55,Z55,AB55,AD55,AF55,Table43[[#This Row],[Tanda Kode Revisi]]),CONCATENATE(R55,T55,V55,X55,Z55,AB55,AD55,AH55))</f>
        <v>R1021008006010</v>
      </c>
      <c r="N55" s="11">
        <f t="shared" si="0"/>
        <v>14</v>
      </c>
      <c r="O55" s="13" t="str">
        <f>IF(AG55&lt;&gt;"",TRIM(UPPER(CONCATENATE(Q55," ",S55," ",U55," ",W55," ",Y55," ",AA55," ","X"," ",Table43[[#This Row],[ISI/CTN]]," ",AG55," ",AC55," ",AE55," ",AI55))),TRIM(UPPER(CONCATENATE(Q55," ",S55," ",U55," ",W55," ",Y55," ",AA55," ","X"," ",Table43[[#This Row],[ISI/CTN]]," ",AC55," ",AE55," ",AI55))))</f>
        <v>RB DETTOL BODY SOAP 3SP LASTING FRESH 60GR X 48 PCS</v>
      </c>
      <c r="P55" s="11">
        <f t="shared" si="1"/>
        <v>51</v>
      </c>
      <c r="Q55" s="4" t="s">
        <v>1487</v>
      </c>
      <c r="R55" s="7" t="s">
        <v>94</v>
      </c>
      <c r="S55" s="4" t="s">
        <v>1496</v>
      </c>
      <c r="T55" s="45" t="s">
        <v>1723</v>
      </c>
      <c r="U55" s="46" t="s">
        <v>1505</v>
      </c>
      <c r="V55" s="7">
        <v>1</v>
      </c>
      <c r="W55" s="46" t="s">
        <v>1507</v>
      </c>
      <c r="X55" s="45" t="s">
        <v>1731</v>
      </c>
      <c r="Y55" s="4" t="s">
        <v>2075</v>
      </c>
      <c r="Z55" s="47" t="s">
        <v>1729</v>
      </c>
      <c r="AA55" s="4" t="s">
        <v>1563</v>
      </c>
      <c r="AB55" s="47" t="s">
        <v>1761</v>
      </c>
      <c r="AC55" s="4" t="s">
        <v>186</v>
      </c>
      <c r="AD55" s="7">
        <v>1</v>
      </c>
      <c r="AF55" s="7">
        <v>0</v>
      </c>
      <c r="AJ55" s="7">
        <f>IFERROR(VLOOKUP(Table43[[#This Row],[Kode BARANG Win2]],'[2]Template Impor Barang'!#REF!,2,0),0)</f>
        <v>0</v>
      </c>
      <c r="AK55" s="7">
        <f>Table43[[#This Row],[ISI/CTN]]</f>
        <v>48</v>
      </c>
      <c r="AL55" s="83">
        <f>Table43[[#This Row],[Kode Pcpl]]</f>
        <v>3346278</v>
      </c>
      <c r="AN55" s="36">
        <f>Table43[[#This Row],[Harga Jual Pcs GT
(-PPN)]]-(Table43[[#This Row],[Harga Jual Pcs GT
(-PPN)]]*8.5%)</f>
        <v>8231.7021875000009</v>
      </c>
      <c r="AO55" s="36">
        <f>Table43[[#This Row],[Harga Beli Pcs
(-PPN)]]*Table43[[#This Row],[ISI/CTN]]</f>
        <v>395121.70500000007</v>
      </c>
      <c r="AP55" s="36">
        <f>Table43[[#This Row],[Harga Beli Pcs
(-PPN)]]*1.11</f>
        <v>9137.1894281250025</v>
      </c>
      <c r="AQ55" s="36">
        <f>Table43[[#This Row],[Harga Beli Krt
(- PPN)]]*1.11</f>
        <v>438585.09255000012</v>
      </c>
      <c r="AR55" s="36">
        <v>8996.3958333333339</v>
      </c>
      <c r="AS55" s="36">
        <f>Table43[[#This Row],[Harga Jual Pcs GT
(-PPN)]]*Table43[[#This Row],[ISI/CTN]]</f>
        <v>431827</v>
      </c>
      <c r="AT55" s="36">
        <f>Table43[[#This Row],[Harga Jual Pcs GT
(-PPN)]]*1.11</f>
        <v>9985.9993750000012</v>
      </c>
      <c r="AU55" s="36">
        <f>Table43[[#This Row],[Harga Jual Krt GT
(- PPN)]]*1.11</f>
        <v>479327.97000000003</v>
      </c>
      <c r="AV55" s="36"/>
      <c r="AW55" s="36">
        <f>Table43[[#This Row],[Harga Jual Pcs MT
(-PPN)]]*Table43[[#This Row],[ISI/CTN]]</f>
        <v>0</v>
      </c>
      <c r="AX55" s="36">
        <f>Table43[[#This Row],[Harga Jual Pcs MT
(-PPN)]]*1.11</f>
        <v>0</v>
      </c>
      <c r="AY55" s="36">
        <f>Table43[[#This Row],[Harga Jual Pcs MT
(+PPN)]]*Table43[[#This Row],[ISI/CTN]]</f>
        <v>0</v>
      </c>
      <c r="AZ55" s="44">
        <f>(Table43[[#This Row],[Harga Jual Pcs GT
(-PPN)]]-Table43[[#This Row],[Harga Beli Pcs
(-PPN)]])/Table43[[#This Row],[Harga Jual Pcs GT
(-PPN)]]</f>
        <v>8.4999999999999951E-2</v>
      </c>
      <c r="BA55" s="51">
        <f>Table43[[#This Row],[Harga Jual Pcs MT
(-PPN)]]-Table43[[#This Row],[Harga Beli Pcs
(-PPN)]]</f>
        <v>-8231.7021875000009</v>
      </c>
      <c r="BB55" s="57" t="e">
        <f>Table43[[#This Row],[Column1]]/Table43[[#This Row],[Harga Jual Pcs MT
(-PPN)]]</f>
        <v>#DIV/0!</v>
      </c>
      <c r="BC55" s="50"/>
      <c r="BD55" s="7">
        <f>IFERROR(VLOOKUP(Table43[[#This Row],[Kode BARANG Win2]],'[3]Daftar Barang dan Jasa'!$B$2:$D$3515,3,0),0)</f>
        <v>0</v>
      </c>
      <c r="BE55" s="7" t="str">
        <f ca="1">IF(TODAY()-Table43[[#This Row],[Efektif
Pembuatan]]&gt;60,"Lama","Baru")</f>
        <v>Lama</v>
      </c>
      <c r="BF55" s="7" t="str">
        <f ca="1">IF(TODAY()-Table43[[#This Row],[Efektif Naik Harga]]&lt;30,"Naik","Sama")</f>
        <v>Sama</v>
      </c>
      <c r="BG55" s="7" t="s">
        <v>400</v>
      </c>
      <c r="BH55" s="7" t="str">
        <f>IF(Table43[[#This Row],[Kode BARANG Win2]]&lt;&gt;"","IDR","")</f>
        <v>IDR</v>
      </c>
      <c r="BI55" s="7" t="str">
        <f>CONCATENATE(Table43[[#This Row],[kode  1 Digit
(Nomor)]],Table43[[#This Row],[kode  4 Digit                (Nomor)]])</f>
        <v>33462780060</v>
      </c>
      <c r="BJ55" s="7" t="str">
        <f>Table43[[#This Row],[Nama            Gramasi atau Jumlah Pack per CTN]]</f>
        <v>60GR</v>
      </c>
      <c r="BK55" s="7"/>
      <c r="BL55" s="7"/>
      <c r="BM55" s="4" t="str">
        <f>IF(Table43[[#This Row],[SATUAN Fix Win]]&lt;&gt;"","KRT")</f>
        <v>KRT</v>
      </c>
      <c r="BN55" s="4" t="str">
        <f>IF(Table43[[#This Row],[SATUAN Fix Win]]&lt;&gt;"","GD01")</f>
        <v>GD01</v>
      </c>
      <c r="BO55" s="4">
        <f>IF(Table43[[#This Row],[SATUAN Fix Win]]&lt;&gt;"",11611)</f>
        <v>11611</v>
      </c>
      <c r="BP55" s="4">
        <f>IF(Table43[[#This Row],[SATUAN Fix Win]]&lt;&gt;"",11612)</f>
        <v>11612</v>
      </c>
      <c r="BR55" s="4">
        <f>IF(Table43[[#This Row],[SATUAN Fix Win]]&lt;&gt;"",1)</f>
        <v>1</v>
      </c>
    </row>
    <row r="56" spans="1:74" s="81" customFormat="1">
      <c r="A56" s="103" t="str">
        <f>CONCATENATE(Table43[[#This Row],[Kode BARANG Win2]],Table43[[#This Row],[No. Urut
Item Sama]])</f>
        <v>R10210080060102</v>
      </c>
      <c r="B56" s="68">
        <v>2</v>
      </c>
      <c r="C56" s="67" t="s">
        <v>2517</v>
      </c>
      <c r="D56" s="69">
        <v>3347342</v>
      </c>
      <c r="E56" s="69">
        <f>IFERROR(VLOOKUP(Table43[[#This Row],[NO]],[1]Sheet1!$G$3:$K$1267,5,0),0)</f>
        <v>0</v>
      </c>
      <c r="F56" s="70" t="s">
        <v>2518</v>
      </c>
      <c r="G56" s="104">
        <v>48</v>
      </c>
      <c r="H56" s="70"/>
      <c r="I56" s="69"/>
      <c r="J56" s="104" t="str">
        <f>Table43[[#This Row],[Nama Jenis Kemasan]]</f>
        <v>PCS</v>
      </c>
      <c r="K56" s="103" t="str">
        <f>TRIM(CONCATENATE(Table43[[#This Row],[Nama            KLP]]," ",Table43[[#This Row],[Nama            Sub KLP]]))</f>
        <v>DETTOL BODY SOAP</v>
      </c>
      <c r="L56" s="103" t="str">
        <f>CONCATENATE(Table43[[#This Row],[kode  2 Digit                (hrf+No)]],Table43[[#This Row],[kode  2 Digit                (Nomor)]],Table43[[#This Row],[kode  1 Digit                (Nomor)]])</f>
        <v>R1021</v>
      </c>
      <c r="M56" s="103" t="str">
        <f>IF(AH56="",CONCATENATE(R56,T56,V56,X56,Z56,AB56,AD56,AF56,Table43[[#This Row],[Tanda Kode Revisi]]),CONCATENATE(R56,T56,V56,X56,Z56,AB56,AD56,AH56))</f>
        <v>R1021008006010</v>
      </c>
      <c r="N56" s="71">
        <f>LEN(M56)</f>
        <v>14</v>
      </c>
      <c r="O56" s="105" t="str">
        <f>IF(AG56&lt;&gt;"",TRIM(UPPER(CONCATENATE(Q56," ",S56," ",U56," ",W56," ",Y56," ",AA56," ","X"," ",Table43[[#This Row],[ISI/CTN]]," ",AG56," ",AC56," ",AE56," ",AI56))),TRIM(UPPER(CONCATENATE(Q56," ",S56," ",U56," ",W56," ",Y56," ",AA56," ","X"," ",Table43[[#This Row],[ISI/CTN]]," ",AC56," ",AE56," ",AI56))))</f>
        <v>RB DETTOL BODY SOAP 3SP LASTING FRESH 60GR X 48 PCS</v>
      </c>
      <c r="P56" s="71">
        <f>LEN(O56)</f>
        <v>51</v>
      </c>
      <c r="Q56" s="67" t="s">
        <v>1487</v>
      </c>
      <c r="R56" s="68" t="s">
        <v>94</v>
      </c>
      <c r="S56" s="67" t="s">
        <v>1496</v>
      </c>
      <c r="T56" s="73" t="s">
        <v>1723</v>
      </c>
      <c r="U56" s="74" t="s">
        <v>1505</v>
      </c>
      <c r="V56" s="68">
        <v>1</v>
      </c>
      <c r="W56" s="74" t="s">
        <v>1507</v>
      </c>
      <c r="X56" s="73" t="s">
        <v>1731</v>
      </c>
      <c r="Y56" s="67" t="s">
        <v>2075</v>
      </c>
      <c r="Z56" s="75" t="s">
        <v>1729</v>
      </c>
      <c r="AA56" s="67" t="s">
        <v>1563</v>
      </c>
      <c r="AB56" s="75" t="s">
        <v>1761</v>
      </c>
      <c r="AC56" s="67" t="s">
        <v>186</v>
      </c>
      <c r="AD56" s="68">
        <v>1</v>
      </c>
      <c r="AE56" s="67"/>
      <c r="AF56" s="68">
        <v>0</v>
      </c>
      <c r="AG56" s="106"/>
      <c r="AH56" s="106"/>
      <c r="AI56" s="106"/>
      <c r="AJ56" s="106">
        <f>IFERROR(VLOOKUP(Table43[[#This Row],[Kode BARANG Win2]],'[2]Template Impor Barang'!#REF!,2,0),0)</f>
        <v>0</v>
      </c>
      <c r="AK56" s="106">
        <f>Table43[[#This Row],[ISI/CTN]]</f>
        <v>48</v>
      </c>
      <c r="AL56" s="84">
        <f>Table43[[#This Row],[Kode Pcpl]]</f>
        <v>3347342</v>
      </c>
      <c r="AM56" s="68"/>
      <c r="AN56" s="107">
        <f>Table43[[#This Row],[Harga Jual Pcs GT
(-PPN)]]-(Table43[[#This Row],[Harga Jual Pcs GT
(-PPN)]]*8.5%)</f>
        <v>8231.7021875000009</v>
      </c>
      <c r="AO56" s="76">
        <f>Table43[[#This Row],[Harga Beli Pcs
(-PPN)]]*Table43[[#This Row],[ISI/CTN]]</f>
        <v>395121.70500000007</v>
      </c>
      <c r="AP56" s="76">
        <f>Table43[[#This Row],[Harga Beli Pcs
(-PPN)]]*1.11</f>
        <v>9137.1894281250025</v>
      </c>
      <c r="AQ56" s="107">
        <f>Table43[[#This Row],[Harga Beli Krt
(- PPN)]]*1.11</f>
        <v>438585.09255000012</v>
      </c>
      <c r="AR56" s="76">
        <v>8996.3958333333339</v>
      </c>
      <c r="AS56" s="76">
        <f>Table43[[#This Row],[Harga Jual Pcs GT
(-PPN)]]*Table43[[#This Row],[ISI/CTN]]</f>
        <v>431827</v>
      </c>
      <c r="AT56" s="76">
        <f>Table43[[#This Row],[Harga Jual Pcs GT
(-PPN)]]*1.11</f>
        <v>9985.9993750000012</v>
      </c>
      <c r="AU56" s="76">
        <f>Table43[[#This Row],[Harga Jual Krt GT
(- PPN)]]*1.11</f>
        <v>479327.97000000003</v>
      </c>
      <c r="AV56" s="107"/>
      <c r="AW56" s="76">
        <f>Table43[[#This Row],[Harga Jual Pcs MT
(-PPN)]]*Table43[[#This Row],[ISI/CTN]]</f>
        <v>0</v>
      </c>
      <c r="AX56" s="76">
        <f>Table43[[#This Row],[Harga Jual Pcs MT
(-PPN)]]*1.11</f>
        <v>0</v>
      </c>
      <c r="AY56" s="76">
        <f>Table43[[#This Row],[Harga Jual Pcs MT
(+PPN)]]*Table43[[#This Row],[ISI/CTN]]</f>
        <v>0</v>
      </c>
      <c r="AZ56" s="77">
        <f>(Table43[[#This Row],[Harga Jual Pcs GT
(-PPN)]]-Table43[[#This Row],[Harga Beli Pcs
(-PPN)]])/Table43[[#This Row],[Harga Jual Pcs GT
(-PPN)]]</f>
        <v>8.4999999999999951E-2</v>
      </c>
      <c r="BA56" s="78">
        <f>Table43[[#This Row],[Harga Jual Pcs MT
(-PPN)]]-Table43[[#This Row],[Harga Beli Pcs
(-PPN)]]</f>
        <v>-8231.7021875000009</v>
      </c>
      <c r="BB56" s="79" t="e">
        <f>Table43[[#This Row],[Column1]]/Table43[[#This Row],[Harga Jual Pcs MT
(-PPN)]]</f>
        <v>#DIV/0!</v>
      </c>
      <c r="BC56" s="80"/>
      <c r="BD56" s="106">
        <f>IFERROR(VLOOKUP(Table43[[#This Row],[Kode BARANG Win2]],'[3]Daftar Barang dan Jasa'!$B$2:$D$3515,3,0),0)</f>
        <v>0</v>
      </c>
      <c r="BE56" s="106" t="str">
        <f ca="1">IF(TODAY()-Table43[[#This Row],[Efektif
Pembuatan]]&gt;60,"Lama","Baru")</f>
        <v>Lama</v>
      </c>
      <c r="BF56" s="106" t="str">
        <f ca="1">IF(TODAY()-Table43[[#This Row],[Efektif Naik Harga]]&lt;30,"Naik","Sama")</f>
        <v>Sama</v>
      </c>
      <c r="BG56" s="68"/>
      <c r="BH56" s="106" t="str">
        <f>IF(Table43[[#This Row],[Kode BARANG Win2]]&lt;&gt;"","IDR","")</f>
        <v>IDR</v>
      </c>
      <c r="BI56" s="106" t="str">
        <f>CONCATENATE(Table43[[#This Row],[kode  1 Digit
(Nomor)]],Table43[[#This Row],[kode  4 Digit                (Nomor)]])</f>
        <v>33473420060</v>
      </c>
      <c r="BJ56" s="106" t="str">
        <f>Table43[[#This Row],[Nama            Gramasi atau Jumlah Pack per CTN]]</f>
        <v>60GR</v>
      </c>
      <c r="BK56" s="106"/>
      <c r="BL56" s="68"/>
      <c r="BM56" s="103" t="str">
        <f>IF(Table43[[#This Row],[SATUAN Fix Win]]&lt;&gt;"","KRT")</f>
        <v>KRT</v>
      </c>
      <c r="BN56" s="103" t="str">
        <f>IF(Table43[[#This Row],[SATUAN Fix Win]]&lt;&gt;"","GD01")</f>
        <v>GD01</v>
      </c>
      <c r="BO56" s="103">
        <f>IF(Table43[[#This Row],[SATUAN Fix Win]]&lt;&gt;"",11611)</f>
        <v>11611</v>
      </c>
      <c r="BP56" s="103">
        <f>IF(Table43[[#This Row],[SATUAN Fix Win]]&lt;&gt;"",11612)</f>
        <v>11612</v>
      </c>
      <c r="BQ56" s="103"/>
      <c r="BR56" s="103">
        <f>IF(Table43[[#This Row],[SATUAN Fix Win]]&lt;&gt;"",1)</f>
        <v>1</v>
      </c>
      <c r="BS56" s="103"/>
      <c r="BT56" s="67"/>
      <c r="BU56" s="67"/>
      <c r="BV56" s="67"/>
    </row>
    <row r="57" spans="1:74">
      <c r="A57" s="4" t="str">
        <f>CONCATENATE(Table43[[#This Row],[Kode BARANG Win2]],Table43[[#This Row],[No. Urut
Item Sama]])</f>
        <v>R10211010065101</v>
      </c>
      <c r="B57" s="7">
        <v>1</v>
      </c>
      <c r="C57" s="4" t="s">
        <v>1630</v>
      </c>
      <c r="D57" s="49">
        <v>3205578</v>
      </c>
      <c r="E57" s="49">
        <f>IFERROR(VLOOKUP(Table43[[#This Row],[NO]],[1]Sheet1!$G$3:$K$1267,5,0),0)</f>
        <v>0</v>
      </c>
      <c r="F57" s="26" t="s">
        <v>1086</v>
      </c>
      <c r="G57" s="26">
        <v>48</v>
      </c>
      <c r="H57" s="26" t="s">
        <v>1630</v>
      </c>
      <c r="I57" s="49">
        <v>8993560024543</v>
      </c>
      <c r="J57" s="26" t="str">
        <f>Table43[[#This Row],[Nama Jenis Kemasan]]</f>
        <v>PCS</v>
      </c>
      <c r="K57" s="4" t="str">
        <f>TRIM(CONCATENATE(Table43[[#This Row],[Nama            KLP]]," ",Table43[[#This Row],[Nama            Sub KLP]]))</f>
        <v>DETTOL BODY SOAP</v>
      </c>
      <c r="L57" s="4" t="str">
        <f>CONCATENATE(Table43[[#This Row],[kode  2 Digit                (hrf+No)]],Table43[[#This Row],[kode  2 Digit                (Nomor)]],Table43[[#This Row],[kode  1 Digit                (Nomor)]])</f>
        <v>R1021</v>
      </c>
      <c r="M57" s="4" t="str">
        <f>IF(AH57="",CONCATENATE(R57,T57,V57,X57,Z57,AB57,AD57,AF57,Table43[[#This Row],[Tanda Kode Revisi]]),CONCATENATE(R57,T57,V57,X57,Z57,AB57,AD57,AH57))</f>
        <v>R1021101006510</v>
      </c>
      <c r="N57" s="11">
        <f t="shared" si="0"/>
        <v>14</v>
      </c>
      <c r="O57" s="13" t="str">
        <f>IF(AG57&lt;&gt;"",TRIM(UPPER(CONCATENATE(Q57," ",S57," ",U57," ",W57," ",Y57," ",AA57," ","X"," ",Table43[[#This Row],[ISI/CTN]]," ",AG57," ",AC57," ",AE57," ",AI57))),TRIM(UPPER(CONCATENATE(Q57," ",S57," ",U57," ",W57," ",Y57," ",AA57," ","X"," ",Table43[[#This Row],[ISI/CTN]]," ",AC57," ",AE57," ",AI57))))</f>
        <v>RB DETTOL BODY SOAP 3SP COOL 65GR X 48 PCS</v>
      </c>
      <c r="P57" s="11">
        <f t="shared" si="1"/>
        <v>42</v>
      </c>
      <c r="Q57" s="4" t="s">
        <v>1487</v>
      </c>
      <c r="R57" s="7" t="s">
        <v>94</v>
      </c>
      <c r="S57" s="4" t="s">
        <v>1496</v>
      </c>
      <c r="T57" s="45" t="s">
        <v>1723</v>
      </c>
      <c r="U57" s="46" t="s">
        <v>1505</v>
      </c>
      <c r="V57" s="7">
        <v>1</v>
      </c>
      <c r="W57" s="46" t="s">
        <v>1507</v>
      </c>
      <c r="X57" s="45" t="s">
        <v>1730</v>
      </c>
      <c r="Y57" s="4" t="s">
        <v>1492</v>
      </c>
      <c r="Z57" s="47" t="s">
        <v>1722</v>
      </c>
      <c r="AA57" s="4" t="s">
        <v>1562</v>
      </c>
      <c r="AB57" s="47" t="s">
        <v>1762</v>
      </c>
      <c r="AC57" s="4" t="s">
        <v>186</v>
      </c>
      <c r="AD57" s="7">
        <v>1</v>
      </c>
      <c r="AF57" s="7">
        <v>0</v>
      </c>
      <c r="AJ57" s="7">
        <f>IFERROR(VLOOKUP(Table43[[#This Row],[Kode BARANG Win2]],'[2]Template Impor Barang'!#REF!,2,0),0)</f>
        <v>0</v>
      </c>
      <c r="AK57" s="7">
        <f>Table43[[#This Row],[ISI/CTN]]</f>
        <v>48</v>
      </c>
      <c r="AL57" s="83">
        <f>Table43[[#This Row],[Kode Pcpl]]</f>
        <v>3205578</v>
      </c>
      <c r="AN57" s="36">
        <f>Table43[[#This Row],[Harga Jual Pcs GT
(-PPN)]]-(Table43[[#This Row],[Harga Jual Pcs GT
(-PPN)]]*8.5%)</f>
        <v>8232.2549999999992</v>
      </c>
      <c r="AO57" s="36">
        <f>Table43[[#This Row],[Harga Beli Pcs
(-PPN)]]*Table43[[#This Row],[ISI/CTN]]</f>
        <v>395148.24</v>
      </c>
      <c r="AP57" s="36">
        <f>Table43[[#This Row],[Harga Beli Pcs
(-PPN)]]*1.11</f>
        <v>9137.8030500000004</v>
      </c>
      <c r="AQ57" s="36">
        <f>Table43[[#This Row],[Harga Beli Krt
(- PPN)]]*1.11</f>
        <v>438614.54640000005</v>
      </c>
      <c r="AR57" s="36">
        <v>8997</v>
      </c>
      <c r="AS57" s="36">
        <f>Table43[[#This Row],[Harga Jual Pcs GT
(-PPN)]]*Table43[[#This Row],[ISI/CTN]]</f>
        <v>431856</v>
      </c>
      <c r="AT57" s="36">
        <f>Table43[[#This Row],[Harga Jual Pcs GT
(-PPN)]]*1.11</f>
        <v>9986.67</v>
      </c>
      <c r="AU57" s="36">
        <f>Table43[[#This Row],[Harga Jual Krt GT
(- PPN)]]*1.11</f>
        <v>479360.16000000003</v>
      </c>
      <c r="AV57" s="36">
        <v>8997</v>
      </c>
      <c r="AW57" s="36">
        <f>Table43[[#This Row],[Harga Jual Pcs MT
(-PPN)]]*Table43[[#This Row],[ISI/CTN]]</f>
        <v>431856</v>
      </c>
      <c r="AX57" s="36">
        <f>Table43[[#This Row],[Harga Jual Pcs MT
(-PPN)]]*1.11</f>
        <v>9986.67</v>
      </c>
      <c r="AY57" s="36">
        <f>Table43[[#This Row],[Harga Jual Pcs MT
(+PPN)]]*Table43[[#This Row],[ISI/CTN]]</f>
        <v>479360.16000000003</v>
      </c>
      <c r="AZ57" s="44">
        <f>(Table43[[#This Row],[Harga Jual Pcs GT
(-PPN)]]-Table43[[#This Row],[Harga Beli Pcs
(-PPN)]])/Table43[[#This Row],[Harga Jual Pcs GT
(-PPN)]]</f>
        <v>8.5000000000000089E-2</v>
      </c>
      <c r="BA57" s="51">
        <f>Table43[[#This Row],[Harga Jual Pcs MT
(-PPN)]]-Table43[[#This Row],[Harga Beli Pcs
(-PPN)]]</f>
        <v>764.7450000000008</v>
      </c>
      <c r="BB57" s="57">
        <f>Table43[[#This Row],[Column1]]/Table43[[#This Row],[Harga Jual Pcs MT
(-PPN)]]</f>
        <v>8.5000000000000089E-2</v>
      </c>
      <c r="BC57" s="50"/>
      <c r="BD57" s="7" t="str">
        <f>IFERROR(VLOOKUP(Table43[[#This Row],[Kode BARANG Win2]],'[3]Daftar Barang dan Jasa'!$B$2:$D$3515,3,0),0)</f>
        <v>RB DETTOL BODY SOAP 3SP COOL 65GR X 48 PCS</v>
      </c>
      <c r="BE57" s="7" t="str">
        <f ca="1">IF(TODAY()-Table43[[#This Row],[Efektif
Pembuatan]]&gt;60,"Lama","Baru")</f>
        <v>Lama</v>
      </c>
      <c r="BF57" s="7" t="e">
        <f ca="1">IF(TODAY()-Table43[[#This Row],[Efektif Naik Harga]]&lt;30,"Naik","Sama")</f>
        <v>#VALUE!</v>
      </c>
      <c r="BG57" s="7" t="s">
        <v>400</v>
      </c>
      <c r="BH57" s="7" t="str">
        <f>IF(Table43[[#This Row],[Kode BARANG Win2]]&lt;&gt;"","IDR","")</f>
        <v>IDR</v>
      </c>
      <c r="BI57" s="7" t="str">
        <f>CONCATENATE(Table43[[#This Row],[kode  1 Digit
(Nomor)]],Table43[[#This Row],[kode  4 Digit                (Nomor)]])</f>
        <v>32055780065</v>
      </c>
      <c r="BJ57" s="7" t="str">
        <f>Table43[[#This Row],[Nama            Gramasi atau Jumlah Pack per CTN]]</f>
        <v>65GR</v>
      </c>
      <c r="BK57" s="7"/>
      <c r="BL57" s="7"/>
      <c r="BM57" s="4" t="str">
        <f>IF(Table43[[#This Row],[SATUAN Fix Win]]&lt;&gt;"","KRT")</f>
        <v>KRT</v>
      </c>
      <c r="BN57" s="4" t="str">
        <f>IF(Table43[[#This Row],[SATUAN Fix Win]]&lt;&gt;"","GD01")</f>
        <v>GD01</v>
      </c>
      <c r="BO57" s="4">
        <f>IF(Table43[[#This Row],[SATUAN Fix Win]]&lt;&gt;"",11611)</f>
        <v>11611</v>
      </c>
      <c r="BP57" s="4">
        <f>IF(Table43[[#This Row],[SATUAN Fix Win]]&lt;&gt;"",11612)</f>
        <v>11612</v>
      </c>
      <c r="BR57" s="4">
        <f>IF(Table43[[#This Row],[SATUAN Fix Win]]&lt;&gt;"",1)</f>
        <v>1</v>
      </c>
    </row>
    <row r="58" spans="1:74">
      <c r="A58" s="4" t="str">
        <f>CONCATENATE(Table43[[#This Row],[Kode BARANG Win2]],Table43[[#This Row],[No. Urut
Item Sama]])</f>
        <v>R10211010065102</v>
      </c>
      <c r="B58" s="7">
        <v>2</v>
      </c>
      <c r="C58" s="4" t="s">
        <v>1630</v>
      </c>
      <c r="D58" s="49">
        <v>3171290</v>
      </c>
      <c r="E58" s="49">
        <f>IFERROR(VLOOKUP(Table43[[#This Row],[NO]],[1]Sheet1!$G$3:$K$1267,5,0),0)</f>
        <v>0</v>
      </c>
      <c r="F58" s="26" t="s">
        <v>1079</v>
      </c>
      <c r="G58" s="26">
        <v>48</v>
      </c>
      <c r="H58" s="26" t="s">
        <v>1630</v>
      </c>
      <c r="I58" s="49">
        <v>8993560024543</v>
      </c>
      <c r="J58" s="26" t="str">
        <f>Table43[[#This Row],[Nama Jenis Kemasan]]</f>
        <v>PCS</v>
      </c>
      <c r="K58" s="4" t="str">
        <f>TRIM(CONCATENATE(Table43[[#This Row],[Nama            KLP]]," ",Table43[[#This Row],[Nama            Sub KLP]]))</f>
        <v>DETTOL BODY SOAP</v>
      </c>
      <c r="L58" s="4" t="str">
        <f>CONCATENATE(Table43[[#This Row],[kode  2 Digit                (hrf+No)]],Table43[[#This Row],[kode  2 Digit                (Nomor)]],Table43[[#This Row],[kode  1 Digit                (Nomor)]])</f>
        <v>R1021</v>
      </c>
      <c r="M58" s="4" t="str">
        <f>IF(AH58="",CONCATENATE(R58,T58,V58,X58,Z58,AB58,AD58,AF58,Table43[[#This Row],[Tanda Kode Revisi]]),CONCATENATE(R58,T58,V58,X58,Z58,AB58,AD58,AH58))</f>
        <v>R1021101006510</v>
      </c>
      <c r="N58" s="11">
        <f t="shared" si="0"/>
        <v>14</v>
      </c>
      <c r="O58" s="13" t="str">
        <f>IF(AG58&lt;&gt;"",TRIM(UPPER(CONCATENATE(Q58," ",S58," ",U58," ",W58," ",Y58," ",AA58," ","X"," ",Table43[[#This Row],[ISI/CTN]]," ",AG58," ",AC58," ",AE58," ",AI58))),TRIM(UPPER(CONCATENATE(Q58," ",S58," ",U58," ",W58," ",Y58," ",AA58," ","X"," ",Table43[[#This Row],[ISI/CTN]]," ",AC58," ",AE58," ",AI58))))</f>
        <v>RB DETTOL BODY SOAP 3SP COOL 65GR X 48 PCS</v>
      </c>
      <c r="P58" s="11">
        <f t="shared" si="1"/>
        <v>42</v>
      </c>
      <c r="Q58" s="4" t="s">
        <v>1487</v>
      </c>
      <c r="R58" s="7" t="s">
        <v>94</v>
      </c>
      <c r="S58" s="4" t="s">
        <v>1496</v>
      </c>
      <c r="T58" s="45" t="s">
        <v>1723</v>
      </c>
      <c r="U58" s="46" t="s">
        <v>1505</v>
      </c>
      <c r="V58" s="7">
        <v>1</v>
      </c>
      <c r="W58" s="46" t="s">
        <v>1507</v>
      </c>
      <c r="X58" s="45" t="s">
        <v>1730</v>
      </c>
      <c r="Y58" s="4" t="s">
        <v>1492</v>
      </c>
      <c r="Z58" s="47" t="s">
        <v>1722</v>
      </c>
      <c r="AA58" s="4" t="s">
        <v>1562</v>
      </c>
      <c r="AB58" s="47" t="s">
        <v>1762</v>
      </c>
      <c r="AC58" s="4" t="s">
        <v>186</v>
      </c>
      <c r="AD58" s="7">
        <v>1</v>
      </c>
      <c r="AF58" s="7">
        <v>0</v>
      </c>
      <c r="AJ58" s="7">
        <f>IFERROR(VLOOKUP(Table43[[#This Row],[Kode BARANG Win2]],'[2]Template Impor Barang'!#REF!,2,0),0)</f>
        <v>0</v>
      </c>
      <c r="AK58" s="7">
        <f>Table43[[#This Row],[ISI/CTN]]</f>
        <v>48</v>
      </c>
      <c r="AL58" s="83">
        <f>Table43[[#This Row],[Kode Pcpl]]</f>
        <v>3171290</v>
      </c>
      <c r="AN58" s="36">
        <f>Table43[[#This Row],[Harga Jual Pcs GT
(-PPN)]]-(Table43[[#This Row],[Harga Jual Pcs GT
(-PPN)]]*8.5%)</f>
        <v>8232.2549999999992</v>
      </c>
      <c r="AO58" s="36">
        <f>Table43[[#This Row],[Harga Beli Pcs
(-PPN)]]*Table43[[#This Row],[ISI/CTN]]</f>
        <v>395148.24</v>
      </c>
      <c r="AP58" s="36">
        <f>Table43[[#This Row],[Harga Beli Pcs
(-PPN)]]*1.11</f>
        <v>9137.8030500000004</v>
      </c>
      <c r="AQ58" s="36">
        <f>Table43[[#This Row],[Harga Beli Krt
(- PPN)]]*1.11</f>
        <v>438614.54640000005</v>
      </c>
      <c r="AR58" s="36">
        <v>8997</v>
      </c>
      <c r="AS58" s="36">
        <f>Table43[[#This Row],[Harga Jual Pcs GT
(-PPN)]]*Table43[[#This Row],[ISI/CTN]]</f>
        <v>431856</v>
      </c>
      <c r="AT58" s="36">
        <f>Table43[[#This Row],[Harga Jual Pcs GT
(-PPN)]]*1.11</f>
        <v>9986.67</v>
      </c>
      <c r="AU58" s="36">
        <f>Table43[[#This Row],[Harga Jual Krt GT
(- PPN)]]*1.11</f>
        <v>479360.16000000003</v>
      </c>
      <c r="AV58" s="36">
        <v>8997</v>
      </c>
      <c r="AW58" s="36">
        <f>Table43[[#This Row],[Harga Jual Pcs MT
(-PPN)]]*Table43[[#This Row],[ISI/CTN]]</f>
        <v>431856</v>
      </c>
      <c r="AX58" s="36">
        <f>Table43[[#This Row],[Harga Jual Pcs MT
(-PPN)]]*1.11</f>
        <v>9986.67</v>
      </c>
      <c r="AY58" s="36">
        <f>Table43[[#This Row],[Harga Jual Pcs MT
(+PPN)]]*Table43[[#This Row],[ISI/CTN]]</f>
        <v>479360.16000000003</v>
      </c>
      <c r="AZ58" s="44">
        <f>(Table43[[#This Row],[Harga Jual Pcs GT
(-PPN)]]-Table43[[#This Row],[Harga Beli Pcs
(-PPN)]])/Table43[[#This Row],[Harga Jual Pcs GT
(-PPN)]]</f>
        <v>8.5000000000000089E-2</v>
      </c>
      <c r="BA58" s="51">
        <f>Table43[[#This Row],[Harga Jual Pcs MT
(-PPN)]]-Table43[[#This Row],[Harga Beli Pcs
(-PPN)]]</f>
        <v>764.7450000000008</v>
      </c>
      <c r="BB58" s="57">
        <f>Table43[[#This Row],[Column1]]/Table43[[#This Row],[Harga Jual Pcs MT
(-PPN)]]</f>
        <v>8.5000000000000089E-2</v>
      </c>
      <c r="BC58" s="50"/>
      <c r="BD58" s="7" t="str">
        <f>IFERROR(VLOOKUP(Table43[[#This Row],[Kode BARANG Win2]],'[3]Daftar Barang dan Jasa'!$B$2:$D$3515,3,0),0)</f>
        <v>RB DETTOL BODY SOAP 3SP COOL 65GR X 48 PCS</v>
      </c>
      <c r="BE58" s="7" t="str">
        <f ca="1">IF(TODAY()-Table43[[#This Row],[Efektif
Pembuatan]]&gt;60,"Lama","Baru")</f>
        <v>Lama</v>
      </c>
      <c r="BF58" s="7" t="e">
        <f ca="1">IF(TODAY()-Table43[[#This Row],[Efektif Naik Harga]]&lt;30,"Naik","Sama")</f>
        <v>#VALUE!</v>
      </c>
      <c r="BG58" s="7" t="s">
        <v>400</v>
      </c>
      <c r="BH58" s="7" t="str">
        <f>IF(Table43[[#This Row],[Kode BARANG Win2]]&lt;&gt;"","IDR","")</f>
        <v>IDR</v>
      </c>
      <c r="BI58" s="7" t="str">
        <f>CONCATENATE(Table43[[#This Row],[kode  1 Digit
(Nomor)]],Table43[[#This Row],[kode  4 Digit                (Nomor)]])</f>
        <v>31712900065</v>
      </c>
      <c r="BJ58" s="7" t="str">
        <f>Table43[[#This Row],[Nama            Gramasi atau Jumlah Pack per CTN]]</f>
        <v>65GR</v>
      </c>
      <c r="BK58" s="7"/>
      <c r="BL58" s="7"/>
      <c r="BM58" s="4" t="str">
        <f>IF(Table43[[#This Row],[SATUAN Fix Win]]&lt;&gt;"","KRT")</f>
        <v>KRT</v>
      </c>
      <c r="BN58" s="4" t="str">
        <f>IF(Table43[[#This Row],[SATUAN Fix Win]]&lt;&gt;"","GD01")</f>
        <v>GD01</v>
      </c>
      <c r="BO58" s="4">
        <f>IF(Table43[[#This Row],[SATUAN Fix Win]]&lt;&gt;"",11611)</f>
        <v>11611</v>
      </c>
      <c r="BP58" s="4">
        <f>IF(Table43[[#This Row],[SATUAN Fix Win]]&lt;&gt;"",11612)</f>
        <v>11612</v>
      </c>
      <c r="BR58" s="4">
        <f>IF(Table43[[#This Row],[SATUAN Fix Win]]&lt;&gt;"",1)</f>
        <v>1</v>
      </c>
    </row>
    <row r="59" spans="1:74">
      <c r="A59" s="4" t="str">
        <f>CONCATENATE(Table43[[#This Row],[Kode BARANG Win2]],Table43[[#This Row],[No. Urut
Item Sama]])</f>
        <v>R10211010065103</v>
      </c>
      <c r="B59" s="7">
        <v>3</v>
      </c>
      <c r="C59" s="4" t="s">
        <v>1630</v>
      </c>
      <c r="D59" s="49">
        <v>3166920</v>
      </c>
      <c r="E59" s="49">
        <f>IFERROR(VLOOKUP(Table43[[#This Row],[NO]],[1]Sheet1!$G$3:$K$1267,5,0),0)</f>
        <v>0</v>
      </c>
      <c r="F59" s="26" t="s">
        <v>1085</v>
      </c>
      <c r="G59" s="26">
        <v>48</v>
      </c>
      <c r="H59" s="26" t="s">
        <v>2073</v>
      </c>
      <c r="I59" s="49">
        <v>8993560024543</v>
      </c>
      <c r="J59" s="26" t="str">
        <f>Table43[[#This Row],[Nama Jenis Kemasan]]</f>
        <v>PCS</v>
      </c>
      <c r="K59" s="4" t="str">
        <f>TRIM(CONCATENATE(Table43[[#This Row],[Nama            KLP]]," ",Table43[[#This Row],[Nama            Sub KLP]]))</f>
        <v>DETTOL BODY SOAP</v>
      </c>
      <c r="L59" s="4" t="str">
        <f>CONCATENATE(Table43[[#This Row],[kode  2 Digit                (hrf+No)]],Table43[[#This Row],[kode  2 Digit                (Nomor)]],Table43[[#This Row],[kode  1 Digit                (Nomor)]])</f>
        <v>R1021</v>
      </c>
      <c r="M59" s="4" t="str">
        <f>IF(AH59="",CONCATENATE(R59,T59,V59,X59,Z59,AB59,AD59,AF59,Table43[[#This Row],[Tanda Kode Revisi]]),CONCATENATE(R59,T59,V59,X59,Z59,AB59,AD59,AH59))</f>
        <v>R1021101006510</v>
      </c>
      <c r="N59" s="11">
        <f t="shared" si="0"/>
        <v>14</v>
      </c>
      <c r="O59" s="13" t="str">
        <f>IF(AG59&lt;&gt;"",TRIM(UPPER(CONCATENATE(Q59," ",S59," ",U59," ",W59," ",Y59," ",AA59," ","X"," ",Table43[[#This Row],[ISI/CTN]]," ",AG59," ",AC59," ",AE59," ",AI59))),TRIM(UPPER(CONCATENATE(Q59," ",S59," ",U59," ",W59," ",Y59," ",AA59," ","X"," ",Table43[[#This Row],[ISI/CTN]]," ",AC59," ",AE59," ",AI59))))</f>
        <v>RB DETTOL BODY SOAP 3SP COOL 65GR X 48 PCS</v>
      </c>
      <c r="P59" s="11">
        <f t="shared" si="1"/>
        <v>42</v>
      </c>
      <c r="Q59" s="4" t="s">
        <v>1487</v>
      </c>
      <c r="R59" s="7" t="s">
        <v>94</v>
      </c>
      <c r="S59" s="4" t="s">
        <v>1496</v>
      </c>
      <c r="T59" s="45" t="s">
        <v>1723</v>
      </c>
      <c r="U59" s="46" t="s">
        <v>1505</v>
      </c>
      <c r="V59" s="7">
        <v>1</v>
      </c>
      <c r="W59" s="46" t="s">
        <v>1507</v>
      </c>
      <c r="X59" s="45" t="s">
        <v>1730</v>
      </c>
      <c r="Y59" s="4" t="s">
        <v>1492</v>
      </c>
      <c r="Z59" s="47" t="s">
        <v>1722</v>
      </c>
      <c r="AA59" s="4" t="s">
        <v>1562</v>
      </c>
      <c r="AB59" s="47" t="s">
        <v>1762</v>
      </c>
      <c r="AC59" s="4" t="s">
        <v>186</v>
      </c>
      <c r="AD59" s="7">
        <v>1</v>
      </c>
      <c r="AF59" s="7">
        <v>0</v>
      </c>
      <c r="AJ59" s="7">
        <f>IFERROR(VLOOKUP(Table43[[#This Row],[Kode BARANG Win2]],'[2]Template Impor Barang'!#REF!,2,0),0)</f>
        <v>0</v>
      </c>
      <c r="AK59" s="7">
        <f>Table43[[#This Row],[ISI/CTN]]</f>
        <v>48</v>
      </c>
      <c r="AL59" s="83">
        <f>Table43[[#This Row],[Kode Pcpl]]</f>
        <v>3166920</v>
      </c>
      <c r="AN59" s="36">
        <f>Table43[[#This Row],[Harga Jual Pcs GT
(-PPN)]]-(Table43[[#This Row],[Harga Jual Pcs GT
(-PPN)]]*8.5%)</f>
        <v>8232.2549999999992</v>
      </c>
      <c r="AO59" s="36">
        <f>Table43[[#This Row],[Harga Beli Pcs
(-PPN)]]*Table43[[#This Row],[ISI/CTN]]</f>
        <v>395148.24</v>
      </c>
      <c r="AP59" s="36">
        <f>Table43[[#This Row],[Harga Beli Pcs
(-PPN)]]*1.11</f>
        <v>9137.8030500000004</v>
      </c>
      <c r="AQ59" s="36">
        <f>Table43[[#This Row],[Harga Beli Krt
(- PPN)]]*1.11</f>
        <v>438614.54640000005</v>
      </c>
      <c r="AR59" s="36">
        <v>8997</v>
      </c>
      <c r="AS59" s="36">
        <f>Table43[[#This Row],[Harga Jual Pcs GT
(-PPN)]]*Table43[[#This Row],[ISI/CTN]]</f>
        <v>431856</v>
      </c>
      <c r="AT59" s="36">
        <f>Table43[[#This Row],[Harga Jual Pcs GT
(-PPN)]]*1.11</f>
        <v>9986.67</v>
      </c>
      <c r="AU59" s="36">
        <f>Table43[[#This Row],[Harga Jual Krt GT
(- PPN)]]*1.11</f>
        <v>479360.16000000003</v>
      </c>
      <c r="AV59" s="36">
        <v>8997</v>
      </c>
      <c r="AW59" s="36">
        <f>Table43[[#This Row],[Harga Jual Pcs MT
(-PPN)]]*Table43[[#This Row],[ISI/CTN]]</f>
        <v>431856</v>
      </c>
      <c r="AX59" s="36">
        <f>Table43[[#This Row],[Harga Jual Pcs MT
(-PPN)]]*1.11</f>
        <v>9986.67</v>
      </c>
      <c r="AY59" s="36">
        <f>Table43[[#This Row],[Harga Jual Pcs MT
(+PPN)]]*Table43[[#This Row],[ISI/CTN]]</f>
        <v>479360.16000000003</v>
      </c>
      <c r="AZ59" s="44">
        <f>(Table43[[#This Row],[Harga Jual Pcs GT
(-PPN)]]-Table43[[#This Row],[Harga Beli Pcs
(-PPN)]])/Table43[[#This Row],[Harga Jual Pcs GT
(-PPN)]]</f>
        <v>8.5000000000000089E-2</v>
      </c>
      <c r="BA59" s="51">
        <f>Table43[[#This Row],[Harga Jual Pcs MT
(-PPN)]]-Table43[[#This Row],[Harga Beli Pcs
(-PPN)]]</f>
        <v>764.7450000000008</v>
      </c>
      <c r="BB59" s="57">
        <f>Table43[[#This Row],[Column1]]/Table43[[#This Row],[Harga Jual Pcs MT
(-PPN)]]</f>
        <v>8.5000000000000089E-2</v>
      </c>
      <c r="BC59" s="50"/>
      <c r="BD59" s="7" t="str">
        <f>IFERROR(VLOOKUP(Table43[[#This Row],[Kode BARANG Win2]],'[3]Daftar Barang dan Jasa'!$B$2:$D$3515,3,0),0)</f>
        <v>RB DETTOL BODY SOAP 3SP COOL 65GR X 48 PCS</v>
      </c>
      <c r="BE59" s="7" t="str">
        <f ca="1">IF(TODAY()-Table43[[#This Row],[Efektif
Pembuatan]]&gt;60,"Lama","Baru")</f>
        <v>Lama</v>
      </c>
      <c r="BF59" s="7" t="e">
        <f ca="1">IF(TODAY()-Table43[[#This Row],[Efektif Naik Harga]]&lt;30,"Naik","Sama")</f>
        <v>#VALUE!</v>
      </c>
      <c r="BG59" s="7" t="s">
        <v>400</v>
      </c>
      <c r="BH59" s="7" t="str">
        <f>IF(Table43[[#This Row],[Kode BARANG Win2]]&lt;&gt;"","IDR","")</f>
        <v>IDR</v>
      </c>
      <c r="BI59" s="7" t="str">
        <f>CONCATENATE(Table43[[#This Row],[kode  1 Digit
(Nomor)]],Table43[[#This Row],[kode  4 Digit                (Nomor)]])</f>
        <v>31669200065</v>
      </c>
      <c r="BJ59" s="7" t="str">
        <f>Table43[[#This Row],[Nama            Gramasi atau Jumlah Pack per CTN]]</f>
        <v>65GR</v>
      </c>
      <c r="BK59" s="7"/>
      <c r="BL59" s="7"/>
      <c r="BM59" s="4" t="str">
        <f>IF(Table43[[#This Row],[SATUAN Fix Win]]&lt;&gt;"","KRT")</f>
        <v>KRT</v>
      </c>
      <c r="BN59" s="4" t="str">
        <f>IF(Table43[[#This Row],[SATUAN Fix Win]]&lt;&gt;"","GD01")</f>
        <v>GD01</v>
      </c>
      <c r="BO59" s="4">
        <f>IF(Table43[[#This Row],[SATUAN Fix Win]]&lt;&gt;"",11611)</f>
        <v>11611</v>
      </c>
      <c r="BP59" s="4">
        <f>IF(Table43[[#This Row],[SATUAN Fix Win]]&lt;&gt;"",11612)</f>
        <v>11612</v>
      </c>
      <c r="BR59" s="4">
        <f>IF(Table43[[#This Row],[SATUAN Fix Win]]&lt;&gt;"",1)</f>
        <v>1</v>
      </c>
    </row>
    <row r="60" spans="1:74">
      <c r="A60" s="4" t="str">
        <f>CONCATENATE(Table43[[#This Row],[Kode BARANG Win2]],Table43[[#This Row],[No. Urut
Item Sama]])</f>
        <v>R10211010065104</v>
      </c>
      <c r="B60" s="7">
        <v>4</v>
      </c>
      <c r="C60" s="4" t="s">
        <v>1630</v>
      </c>
      <c r="D60" s="49">
        <v>3060315</v>
      </c>
      <c r="E60" s="49">
        <f>IFERROR(VLOOKUP(Table43[[#This Row],[NO]],[1]Sheet1!$G$3:$K$1267,5,0),0)</f>
        <v>0</v>
      </c>
      <c r="F60" s="26" t="s">
        <v>1088</v>
      </c>
      <c r="G60" s="26">
        <v>48</v>
      </c>
      <c r="H60" s="26" t="s">
        <v>2073</v>
      </c>
      <c r="I60" s="49">
        <v>8993560024543</v>
      </c>
      <c r="J60" s="26" t="str">
        <f>Table43[[#This Row],[Nama Jenis Kemasan]]</f>
        <v>PCS</v>
      </c>
      <c r="K60" s="4" t="str">
        <f>TRIM(CONCATENATE(Table43[[#This Row],[Nama            KLP]]," ",Table43[[#This Row],[Nama            Sub KLP]]))</f>
        <v>DETTOL BODY SOAP</v>
      </c>
      <c r="L60" s="4" t="str">
        <f>CONCATENATE(Table43[[#This Row],[kode  2 Digit                (hrf+No)]],Table43[[#This Row],[kode  2 Digit                (Nomor)]],Table43[[#This Row],[kode  1 Digit                (Nomor)]])</f>
        <v>R1021</v>
      </c>
      <c r="M60" s="4" t="str">
        <f>IF(AH60="",CONCATENATE(R60,T60,V60,X60,Z60,AB60,AD60,AF60,Table43[[#This Row],[Tanda Kode Revisi]]),CONCATENATE(R60,T60,V60,X60,Z60,AB60,AD60,AH60))</f>
        <v>R1021101006510</v>
      </c>
      <c r="N60" s="11">
        <f t="shared" si="0"/>
        <v>14</v>
      </c>
      <c r="O60" s="13" t="str">
        <f>IF(AG60&lt;&gt;"",TRIM(UPPER(CONCATENATE(Q60," ",S60," ",U60," ",W60," ",Y60," ",AA60," ","X"," ",Table43[[#This Row],[ISI/CTN]]," ",AG60," ",AC60," ",AE60," ",AI60))),TRIM(UPPER(CONCATENATE(Q60," ",S60," ",U60," ",W60," ",Y60," ",AA60," ","X"," ",Table43[[#This Row],[ISI/CTN]]," ",AC60," ",AE60," ",AI60))))</f>
        <v>RB DETTOL BODY SOAP 3SP COOL 65GR X 48 PCS</v>
      </c>
      <c r="P60" s="11">
        <f t="shared" si="1"/>
        <v>42</v>
      </c>
      <c r="Q60" s="4" t="s">
        <v>1487</v>
      </c>
      <c r="R60" s="7" t="s">
        <v>94</v>
      </c>
      <c r="S60" s="4" t="s">
        <v>1496</v>
      </c>
      <c r="T60" s="45" t="s">
        <v>1723</v>
      </c>
      <c r="U60" s="46" t="s">
        <v>1505</v>
      </c>
      <c r="V60" s="7">
        <v>1</v>
      </c>
      <c r="W60" s="46" t="s">
        <v>1507</v>
      </c>
      <c r="X60" s="45" t="s">
        <v>1730</v>
      </c>
      <c r="Y60" s="4" t="s">
        <v>1492</v>
      </c>
      <c r="Z60" s="47" t="s">
        <v>1722</v>
      </c>
      <c r="AA60" s="4" t="s">
        <v>1562</v>
      </c>
      <c r="AB60" s="47" t="s">
        <v>1762</v>
      </c>
      <c r="AC60" s="4" t="s">
        <v>186</v>
      </c>
      <c r="AD60" s="7">
        <v>1</v>
      </c>
      <c r="AF60" s="7">
        <v>0</v>
      </c>
      <c r="AJ60" s="7">
        <f>IFERROR(VLOOKUP(Table43[[#This Row],[Kode BARANG Win2]],'[2]Template Impor Barang'!#REF!,2,0),0)</f>
        <v>0</v>
      </c>
      <c r="AK60" s="7">
        <f>Table43[[#This Row],[ISI/CTN]]</f>
        <v>48</v>
      </c>
      <c r="AL60" s="83">
        <f>Table43[[#This Row],[Kode Pcpl]]</f>
        <v>3060315</v>
      </c>
      <c r="AN60" s="36">
        <f>Table43[[#This Row],[Harga Jual Pcs GT
(-PPN)]]-(Table43[[#This Row],[Harga Jual Pcs GT
(-PPN)]]*8.5%)</f>
        <v>8232.2549999999992</v>
      </c>
      <c r="AO60" s="36">
        <f>Table43[[#This Row],[Harga Beli Pcs
(-PPN)]]*Table43[[#This Row],[ISI/CTN]]</f>
        <v>395148.24</v>
      </c>
      <c r="AP60" s="36">
        <f>Table43[[#This Row],[Harga Beli Pcs
(-PPN)]]*1.11</f>
        <v>9137.8030500000004</v>
      </c>
      <c r="AQ60" s="36">
        <f>Table43[[#This Row],[Harga Beli Krt
(- PPN)]]*1.11</f>
        <v>438614.54640000005</v>
      </c>
      <c r="AR60" s="36">
        <v>8997</v>
      </c>
      <c r="AS60" s="36">
        <f>Table43[[#This Row],[Harga Jual Pcs GT
(-PPN)]]*Table43[[#This Row],[ISI/CTN]]</f>
        <v>431856</v>
      </c>
      <c r="AT60" s="36">
        <f>Table43[[#This Row],[Harga Jual Pcs GT
(-PPN)]]*1.11</f>
        <v>9986.67</v>
      </c>
      <c r="AU60" s="36">
        <f>Table43[[#This Row],[Harga Jual Krt GT
(- PPN)]]*1.11</f>
        <v>479360.16000000003</v>
      </c>
      <c r="AV60" s="36">
        <v>8997</v>
      </c>
      <c r="AW60" s="36">
        <f>Table43[[#This Row],[Harga Jual Pcs MT
(-PPN)]]*Table43[[#This Row],[ISI/CTN]]</f>
        <v>431856</v>
      </c>
      <c r="AX60" s="36">
        <f>Table43[[#This Row],[Harga Jual Pcs MT
(-PPN)]]*1.11</f>
        <v>9986.67</v>
      </c>
      <c r="AY60" s="36">
        <f>Table43[[#This Row],[Harga Jual Pcs MT
(+PPN)]]*Table43[[#This Row],[ISI/CTN]]</f>
        <v>479360.16000000003</v>
      </c>
      <c r="AZ60" s="44">
        <f>(Table43[[#This Row],[Harga Jual Pcs GT
(-PPN)]]-Table43[[#This Row],[Harga Beli Pcs
(-PPN)]])/Table43[[#This Row],[Harga Jual Pcs GT
(-PPN)]]</f>
        <v>8.5000000000000089E-2</v>
      </c>
      <c r="BA60" s="51">
        <f>Table43[[#This Row],[Harga Jual Pcs MT
(-PPN)]]-Table43[[#This Row],[Harga Beli Pcs
(-PPN)]]</f>
        <v>764.7450000000008</v>
      </c>
      <c r="BB60" s="57">
        <f>Table43[[#This Row],[Column1]]/Table43[[#This Row],[Harga Jual Pcs MT
(-PPN)]]</f>
        <v>8.5000000000000089E-2</v>
      </c>
      <c r="BC60" s="50"/>
      <c r="BD60" s="7" t="str">
        <f>IFERROR(VLOOKUP(Table43[[#This Row],[Kode BARANG Win2]],'[3]Daftar Barang dan Jasa'!$B$2:$D$3515,3,0),0)</f>
        <v>RB DETTOL BODY SOAP 3SP COOL 65GR X 48 PCS</v>
      </c>
      <c r="BE60" s="7" t="str">
        <f ca="1">IF(TODAY()-Table43[[#This Row],[Efektif
Pembuatan]]&gt;60,"Lama","Baru")</f>
        <v>Lama</v>
      </c>
      <c r="BF60" s="7" t="e">
        <f ca="1">IF(TODAY()-Table43[[#This Row],[Efektif Naik Harga]]&lt;30,"Naik","Sama")</f>
        <v>#VALUE!</v>
      </c>
      <c r="BG60" s="7" t="s">
        <v>400</v>
      </c>
      <c r="BH60" s="7" t="str">
        <f>IF(Table43[[#This Row],[Kode BARANG Win2]]&lt;&gt;"","IDR","")</f>
        <v>IDR</v>
      </c>
      <c r="BI60" s="7" t="str">
        <f>CONCATENATE(Table43[[#This Row],[kode  1 Digit
(Nomor)]],Table43[[#This Row],[kode  4 Digit                (Nomor)]])</f>
        <v>30603150065</v>
      </c>
      <c r="BJ60" s="7" t="str">
        <f>Table43[[#This Row],[Nama            Gramasi atau Jumlah Pack per CTN]]</f>
        <v>65GR</v>
      </c>
      <c r="BK60" s="7"/>
      <c r="BL60" s="7"/>
      <c r="BM60" s="4" t="str">
        <f>IF(Table43[[#This Row],[SATUAN Fix Win]]&lt;&gt;"","KRT")</f>
        <v>KRT</v>
      </c>
      <c r="BN60" s="4" t="str">
        <f>IF(Table43[[#This Row],[SATUAN Fix Win]]&lt;&gt;"","GD01")</f>
        <v>GD01</v>
      </c>
      <c r="BO60" s="4">
        <f>IF(Table43[[#This Row],[SATUAN Fix Win]]&lt;&gt;"",11611)</f>
        <v>11611</v>
      </c>
      <c r="BP60" s="4">
        <f>IF(Table43[[#This Row],[SATUAN Fix Win]]&lt;&gt;"",11612)</f>
        <v>11612</v>
      </c>
      <c r="BR60" s="4">
        <f>IF(Table43[[#This Row],[SATUAN Fix Win]]&lt;&gt;"",1)</f>
        <v>1</v>
      </c>
    </row>
    <row r="61" spans="1:74">
      <c r="A61" s="4" t="str">
        <f>CONCATENATE(Table43[[#This Row],[Kode BARANG Win2]],Table43[[#This Row],[No. Urut
Item Sama]])</f>
        <v>R10211010065105</v>
      </c>
      <c r="B61" s="7">
        <v>5</v>
      </c>
      <c r="C61" s="4" t="s">
        <v>1630</v>
      </c>
      <c r="D61" s="49">
        <v>3087442</v>
      </c>
      <c r="E61" s="49">
        <f>IFERROR(VLOOKUP(Table43[[#This Row],[NO]],[1]Sheet1!$G$3:$K$1267,5,0),0)</f>
        <v>0</v>
      </c>
      <c r="F61" s="26" t="s">
        <v>1084</v>
      </c>
      <c r="G61" s="26">
        <v>48</v>
      </c>
      <c r="H61" s="26" t="s">
        <v>2073</v>
      </c>
      <c r="I61" s="49">
        <v>8993560024543</v>
      </c>
      <c r="J61" s="26" t="str">
        <f>Table43[[#This Row],[Nama Jenis Kemasan]]</f>
        <v>PCS</v>
      </c>
      <c r="K61" s="4" t="str">
        <f>TRIM(CONCATENATE(Table43[[#This Row],[Nama            KLP]]," ",Table43[[#This Row],[Nama            Sub KLP]]))</f>
        <v>DETTOL BODY SOAP</v>
      </c>
      <c r="L61" s="4" t="str">
        <f>CONCATENATE(Table43[[#This Row],[kode  2 Digit                (hrf+No)]],Table43[[#This Row],[kode  2 Digit                (Nomor)]],Table43[[#This Row],[kode  1 Digit                (Nomor)]])</f>
        <v>R1021</v>
      </c>
      <c r="M61" s="4" t="str">
        <f>IF(AH61="",CONCATENATE(R61,T61,V61,X61,Z61,AB61,AD61,AF61,Table43[[#This Row],[Tanda Kode Revisi]]),CONCATENATE(R61,T61,V61,X61,Z61,AB61,AD61,AH61))</f>
        <v>R1021101006510</v>
      </c>
      <c r="N61" s="11">
        <f t="shared" si="0"/>
        <v>14</v>
      </c>
      <c r="O61" s="13" t="str">
        <f>IF(AG61&lt;&gt;"",TRIM(UPPER(CONCATENATE(Q61," ",S61," ",U61," ",W61," ",Y61," ",AA61," ","X"," ",Table43[[#This Row],[ISI/CTN]]," ",AG61," ",AC61," ",AE61," ",AI61))),TRIM(UPPER(CONCATENATE(Q61," ",S61," ",U61," ",W61," ",Y61," ",AA61," ","X"," ",Table43[[#This Row],[ISI/CTN]]," ",AC61," ",AE61," ",AI61))))</f>
        <v>RB DETTOL BODY SOAP 3SP COOL 65GR X 48 PCS</v>
      </c>
      <c r="P61" s="11">
        <f t="shared" si="1"/>
        <v>42</v>
      </c>
      <c r="Q61" s="4" t="s">
        <v>1487</v>
      </c>
      <c r="R61" s="7" t="s">
        <v>94</v>
      </c>
      <c r="S61" s="4" t="s">
        <v>1496</v>
      </c>
      <c r="T61" s="45" t="s">
        <v>1723</v>
      </c>
      <c r="U61" s="46" t="s">
        <v>1505</v>
      </c>
      <c r="V61" s="7">
        <v>1</v>
      </c>
      <c r="W61" s="46" t="s">
        <v>1507</v>
      </c>
      <c r="X61" s="45" t="s">
        <v>1730</v>
      </c>
      <c r="Y61" s="4" t="s">
        <v>1492</v>
      </c>
      <c r="Z61" s="47" t="s">
        <v>1722</v>
      </c>
      <c r="AA61" s="4" t="s">
        <v>1562</v>
      </c>
      <c r="AB61" s="47" t="s">
        <v>1762</v>
      </c>
      <c r="AC61" s="4" t="s">
        <v>186</v>
      </c>
      <c r="AD61" s="7">
        <v>1</v>
      </c>
      <c r="AF61" s="7">
        <v>0</v>
      </c>
      <c r="AJ61" s="7">
        <f>IFERROR(VLOOKUP(Table43[[#This Row],[Kode BARANG Win2]],'[2]Template Impor Barang'!#REF!,2,0),0)</f>
        <v>0</v>
      </c>
      <c r="AK61" s="7">
        <f>Table43[[#This Row],[ISI/CTN]]</f>
        <v>48</v>
      </c>
      <c r="AL61" s="83">
        <f>Table43[[#This Row],[Kode Pcpl]]</f>
        <v>3087442</v>
      </c>
      <c r="AN61" s="36">
        <f>Table43[[#This Row],[Harga Jual Pcs GT
(-PPN)]]-(Table43[[#This Row],[Harga Jual Pcs GT
(-PPN)]]*8.5%)</f>
        <v>8232.2549999999992</v>
      </c>
      <c r="AO61" s="36">
        <f>Table43[[#This Row],[Harga Beli Pcs
(-PPN)]]*Table43[[#This Row],[ISI/CTN]]</f>
        <v>395148.24</v>
      </c>
      <c r="AP61" s="36">
        <f>Table43[[#This Row],[Harga Beli Pcs
(-PPN)]]*1.11</f>
        <v>9137.8030500000004</v>
      </c>
      <c r="AQ61" s="36">
        <f>Table43[[#This Row],[Harga Beli Krt
(- PPN)]]*1.11</f>
        <v>438614.54640000005</v>
      </c>
      <c r="AR61" s="36">
        <v>8997</v>
      </c>
      <c r="AS61" s="36">
        <f>Table43[[#This Row],[Harga Jual Pcs GT
(-PPN)]]*Table43[[#This Row],[ISI/CTN]]</f>
        <v>431856</v>
      </c>
      <c r="AT61" s="36">
        <f>Table43[[#This Row],[Harga Jual Pcs GT
(-PPN)]]*1.11</f>
        <v>9986.67</v>
      </c>
      <c r="AU61" s="36">
        <f>Table43[[#This Row],[Harga Jual Krt GT
(- PPN)]]*1.11</f>
        <v>479360.16000000003</v>
      </c>
      <c r="AV61" s="36">
        <v>8997</v>
      </c>
      <c r="AW61" s="36">
        <f>Table43[[#This Row],[Harga Jual Pcs MT
(-PPN)]]*Table43[[#This Row],[ISI/CTN]]</f>
        <v>431856</v>
      </c>
      <c r="AX61" s="36">
        <f>Table43[[#This Row],[Harga Jual Pcs MT
(-PPN)]]*1.11</f>
        <v>9986.67</v>
      </c>
      <c r="AY61" s="36">
        <f>Table43[[#This Row],[Harga Jual Pcs MT
(+PPN)]]*Table43[[#This Row],[ISI/CTN]]</f>
        <v>479360.16000000003</v>
      </c>
      <c r="AZ61" s="44">
        <f>(Table43[[#This Row],[Harga Jual Pcs GT
(-PPN)]]-Table43[[#This Row],[Harga Beli Pcs
(-PPN)]])/Table43[[#This Row],[Harga Jual Pcs GT
(-PPN)]]</f>
        <v>8.5000000000000089E-2</v>
      </c>
      <c r="BA61" s="51">
        <f>Table43[[#This Row],[Harga Jual Pcs MT
(-PPN)]]-Table43[[#This Row],[Harga Beli Pcs
(-PPN)]]</f>
        <v>764.7450000000008</v>
      </c>
      <c r="BB61" s="57">
        <f>Table43[[#This Row],[Column1]]/Table43[[#This Row],[Harga Jual Pcs MT
(-PPN)]]</f>
        <v>8.5000000000000089E-2</v>
      </c>
      <c r="BC61" s="50"/>
      <c r="BD61" s="7" t="str">
        <f>IFERROR(VLOOKUP(Table43[[#This Row],[Kode BARANG Win2]],'[3]Daftar Barang dan Jasa'!$B$2:$D$3515,3,0),0)</f>
        <v>RB DETTOL BODY SOAP 3SP COOL 65GR X 48 PCS</v>
      </c>
      <c r="BE61" s="7" t="str">
        <f ca="1">IF(TODAY()-Table43[[#This Row],[Efektif
Pembuatan]]&gt;60,"Lama","Baru")</f>
        <v>Lama</v>
      </c>
      <c r="BF61" s="7" t="e">
        <f ca="1">IF(TODAY()-Table43[[#This Row],[Efektif Naik Harga]]&lt;30,"Naik","Sama")</f>
        <v>#VALUE!</v>
      </c>
      <c r="BG61" s="7" t="s">
        <v>400</v>
      </c>
      <c r="BH61" s="7" t="str">
        <f>IF(Table43[[#This Row],[Kode BARANG Win2]]&lt;&gt;"","IDR","")</f>
        <v>IDR</v>
      </c>
      <c r="BI61" s="7" t="str">
        <f>CONCATENATE(Table43[[#This Row],[kode  1 Digit
(Nomor)]],Table43[[#This Row],[kode  4 Digit                (Nomor)]])</f>
        <v>30874420065</v>
      </c>
      <c r="BJ61" s="7" t="str">
        <f>Table43[[#This Row],[Nama            Gramasi atau Jumlah Pack per CTN]]</f>
        <v>65GR</v>
      </c>
      <c r="BK61" s="7"/>
      <c r="BL61" s="7"/>
      <c r="BM61" s="4" t="str">
        <f>IF(Table43[[#This Row],[SATUAN Fix Win]]&lt;&gt;"","KRT")</f>
        <v>KRT</v>
      </c>
      <c r="BN61" s="4" t="str">
        <f>IF(Table43[[#This Row],[SATUAN Fix Win]]&lt;&gt;"","GD01")</f>
        <v>GD01</v>
      </c>
      <c r="BO61" s="4">
        <f>IF(Table43[[#This Row],[SATUAN Fix Win]]&lt;&gt;"",11611)</f>
        <v>11611</v>
      </c>
      <c r="BP61" s="4">
        <f>IF(Table43[[#This Row],[SATUAN Fix Win]]&lt;&gt;"",11612)</f>
        <v>11612</v>
      </c>
      <c r="BR61" s="4">
        <f>IF(Table43[[#This Row],[SATUAN Fix Win]]&lt;&gt;"",1)</f>
        <v>1</v>
      </c>
    </row>
    <row r="62" spans="1:74">
      <c r="A62" s="4" t="str">
        <f>CONCATENATE(Table43[[#This Row],[Kode BARANG Win2]],Table43[[#This Row],[No. Urut
Item Sama]])</f>
        <v>R10211010065106</v>
      </c>
      <c r="B62" s="7">
        <v>6</v>
      </c>
      <c r="C62" s="4" t="s">
        <v>1630</v>
      </c>
      <c r="D62" s="49">
        <v>3031521</v>
      </c>
      <c r="E62" s="49">
        <f>IFERROR(VLOOKUP(Table43[[#This Row],[NO]],[1]Sheet1!$G$3:$K$1267,5,0),0)</f>
        <v>0</v>
      </c>
      <c r="F62" s="26" t="s">
        <v>1087</v>
      </c>
      <c r="G62" s="26">
        <v>48</v>
      </c>
      <c r="H62" s="26" t="s">
        <v>2073</v>
      </c>
      <c r="I62" s="49">
        <v>8993560024543</v>
      </c>
      <c r="J62" s="26" t="str">
        <f>Table43[[#This Row],[Nama Jenis Kemasan]]</f>
        <v>PCS</v>
      </c>
      <c r="K62" s="4" t="str">
        <f>TRIM(CONCATENATE(Table43[[#This Row],[Nama            KLP]]," ",Table43[[#This Row],[Nama            Sub KLP]]))</f>
        <v>DETTOL BODY SOAP</v>
      </c>
      <c r="L62" s="4" t="str">
        <f>CONCATENATE(Table43[[#This Row],[kode  2 Digit                (hrf+No)]],Table43[[#This Row],[kode  2 Digit                (Nomor)]],Table43[[#This Row],[kode  1 Digit                (Nomor)]])</f>
        <v>R1021</v>
      </c>
      <c r="M62" s="4" t="str">
        <f>IF(AH62="",CONCATENATE(R62,T62,V62,X62,Z62,AB62,AD62,AF62,Table43[[#This Row],[Tanda Kode Revisi]]),CONCATENATE(R62,T62,V62,X62,Z62,AB62,AD62,AH62))</f>
        <v>R1021101006510</v>
      </c>
      <c r="N62" s="11">
        <f t="shared" si="0"/>
        <v>14</v>
      </c>
      <c r="O62" s="13" t="str">
        <f>IF(AG62&lt;&gt;"",TRIM(UPPER(CONCATENATE(Q62," ",S62," ",U62," ",W62," ",Y62," ",AA62," ","X"," ",Table43[[#This Row],[ISI/CTN]]," ",AG62," ",AC62," ",AE62," ",AI62))),TRIM(UPPER(CONCATENATE(Q62," ",S62," ",U62," ",W62," ",Y62," ",AA62," ","X"," ",Table43[[#This Row],[ISI/CTN]]," ",AC62," ",AE62," ",AI62))))</f>
        <v>RB DETTOL BODY SOAP 3SP COOL 65GR X 48 PCS</v>
      </c>
      <c r="P62" s="11">
        <f t="shared" si="1"/>
        <v>42</v>
      </c>
      <c r="Q62" s="4" t="s">
        <v>1487</v>
      </c>
      <c r="R62" s="7" t="s">
        <v>94</v>
      </c>
      <c r="S62" s="4" t="s">
        <v>1496</v>
      </c>
      <c r="T62" s="45" t="s">
        <v>1723</v>
      </c>
      <c r="U62" s="46" t="s">
        <v>1505</v>
      </c>
      <c r="V62" s="7">
        <v>1</v>
      </c>
      <c r="W62" s="46" t="s">
        <v>1507</v>
      </c>
      <c r="X62" s="45" t="s">
        <v>1730</v>
      </c>
      <c r="Y62" s="4" t="s">
        <v>1492</v>
      </c>
      <c r="Z62" s="47" t="s">
        <v>1722</v>
      </c>
      <c r="AA62" s="4" t="s">
        <v>1562</v>
      </c>
      <c r="AB62" s="47" t="s">
        <v>1762</v>
      </c>
      <c r="AC62" s="4" t="s">
        <v>186</v>
      </c>
      <c r="AD62" s="7">
        <v>1</v>
      </c>
      <c r="AF62" s="7">
        <v>0</v>
      </c>
      <c r="AJ62" s="7">
        <f>IFERROR(VLOOKUP(Table43[[#This Row],[Kode BARANG Win2]],'[2]Template Impor Barang'!#REF!,2,0),0)</f>
        <v>0</v>
      </c>
      <c r="AK62" s="7">
        <f>Table43[[#This Row],[ISI/CTN]]</f>
        <v>48</v>
      </c>
      <c r="AL62" s="83">
        <f>Table43[[#This Row],[Kode Pcpl]]</f>
        <v>3031521</v>
      </c>
      <c r="AN62" s="36">
        <f>Table43[[#This Row],[Harga Jual Pcs GT
(-PPN)]]-(Table43[[#This Row],[Harga Jual Pcs GT
(-PPN)]]*8.5%)</f>
        <v>8232.2549999999992</v>
      </c>
      <c r="AO62" s="36">
        <f>Table43[[#This Row],[Harga Beli Pcs
(-PPN)]]*Table43[[#This Row],[ISI/CTN]]</f>
        <v>395148.24</v>
      </c>
      <c r="AP62" s="36">
        <f>Table43[[#This Row],[Harga Beli Pcs
(-PPN)]]*1.11</f>
        <v>9137.8030500000004</v>
      </c>
      <c r="AQ62" s="36">
        <f>Table43[[#This Row],[Harga Beli Krt
(- PPN)]]*1.11</f>
        <v>438614.54640000005</v>
      </c>
      <c r="AR62" s="36">
        <v>8997</v>
      </c>
      <c r="AS62" s="36">
        <f>Table43[[#This Row],[Harga Jual Pcs GT
(-PPN)]]*Table43[[#This Row],[ISI/CTN]]</f>
        <v>431856</v>
      </c>
      <c r="AT62" s="36">
        <f>Table43[[#This Row],[Harga Jual Pcs GT
(-PPN)]]*1.11</f>
        <v>9986.67</v>
      </c>
      <c r="AU62" s="36">
        <f>Table43[[#This Row],[Harga Jual Krt GT
(- PPN)]]*1.11</f>
        <v>479360.16000000003</v>
      </c>
      <c r="AV62" s="36">
        <v>8997</v>
      </c>
      <c r="AW62" s="36">
        <f>Table43[[#This Row],[Harga Jual Pcs MT
(-PPN)]]*Table43[[#This Row],[ISI/CTN]]</f>
        <v>431856</v>
      </c>
      <c r="AX62" s="36">
        <f>Table43[[#This Row],[Harga Jual Pcs MT
(-PPN)]]*1.11</f>
        <v>9986.67</v>
      </c>
      <c r="AY62" s="36">
        <f>Table43[[#This Row],[Harga Jual Pcs MT
(+PPN)]]*Table43[[#This Row],[ISI/CTN]]</f>
        <v>479360.16000000003</v>
      </c>
      <c r="AZ62" s="44">
        <f>(Table43[[#This Row],[Harga Jual Pcs GT
(-PPN)]]-Table43[[#This Row],[Harga Beli Pcs
(-PPN)]])/Table43[[#This Row],[Harga Jual Pcs GT
(-PPN)]]</f>
        <v>8.5000000000000089E-2</v>
      </c>
      <c r="BA62" s="51">
        <f>Table43[[#This Row],[Harga Jual Pcs MT
(-PPN)]]-Table43[[#This Row],[Harga Beli Pcs
(-PPN)]]</f>
        <v>764.7450000000008</v>
      </c>
      <c r="BB62" s="57">
        <f>Table43[[#This Row],[Column1]]/Table43[[#This Row],[Harga Jual Pcs MT
(-PPN)]]</f>
        <v>8.5000000000000089E-2</v>
      </c>
      <c r="BC62" s="50"/>
      <c r="BD62" s="7" t="str">
        <f>IFERROR(VLOOKUP(Table43[[#This Row],[Kode BARANG Win2]],'[3]Daftar Barang dan Jasa'!$B$2:$D$3515,3,0),0)</f>
        <v>RB DETTOL BODY SOAP 3SP COOL 65GR X 48 PCS</v>
      </c>
      <c r="BE62" s="7" t="str">
        <f ca="1">IF(TODAY()-Table43[[#This Row],[Efektif
Pembuatan]]&gt;60,"Lama","Baru")</f>
        <v>Lama</v>
      </c>
      <c r="BF62" s="7" t="e">
        <f ca="1">IF(TODAY()-Table43[[#This Row],[Efektif Naik Harga]]&lt;30,"Naik","Sama")</f>
        <v>#VALUE!</v>
      </c>
      <c r="BG62" s="7" t="s">
        <v>400</v>
      </c>
      <c r="BH62" s="7" t="str">
        <f>IF(Table43[[#This Row],[Kode BARANG Win2]]&lt;&gt;"","IDR","")</f>
        <v>IDR</v>
      </c>
      <c r="BI62" s="7" t="str">
        <f>CONCATENATE(Table43[[#This Row],[kode  1 Digit
(Nomor)]],Table43[[#This Row],[kode  4 Digit                (Nomor)]])</f>
        <v>30315210065</v>
      </c>
      <c r="BJ62" s="7" t="str">
        <f>Table43[[#This Row],[Nama            Gramasi atau Jumlah Pack per CTN]]</f>
        <v>65GR</v>
      </c>
      <c r="BK62" s="7"/>
      <c r="BL62" s="7"/>
      <c r="BM62" s="4" t="str">
        <f>IF(Table43[[#This Row],[SATUAN Fix Win]]&lt;&gt;"","KRT")</f>
        <v>KRT</v>
      </c>
      <c r="BN62" s="4" t="str">
        <f>IF(Table43[[#This Row],[SATUAN Fix Win]]&lt;&gt;"","GD01")</f>
        <v>GD01</v>
      </c>
      <c r="BO62" s="4">
        <f>IF(Table43[[#This Row],[SATUAN Fix Win]]&lt;&gt;"",11611)</f>
        <v>11611</v>
      </c>
      <c r="BP62" s="4">
        <f>IF(Table43[[#This Row],[SATUAN Fix Win]]&lt;&gt;"",11612)</f>
        <v>11612</v>
      </c>
      <c r="BR62" s="4">
        <f>IF(Table43[[#This Row],[SATUAN Fix Win]]&lt;&gt;"",1)</f>
        <v>1</v>
      </c>
    </row>
    <row r="63" spans="1:74">
      <c r="A63" s="4" t="str">
        <f>CONCATENATE(Table43[[#This Row],[Kode BARANG Win2]],Table43[[#This Row],[No. Urut
Item Sama]])</f>
        <v>R10211010065107</v>
      </c>
      <c r="B63" s="7">
        <v>7</v>
      </c>
      <c r="C63" s="4" t="s">
        <v>1630</v>
      </c>
      <c r="D63" s="49" t="s">
        <v>553</v>
      </c>
      <c r="E63" s="49">
        <f>IFERROR(VLOOKUP(Table43[[#This Row],[NO]],[1]Sheet1!$G$3:$K$1267,5,0),0)</f>
        <v>0</v>
      </c>
      <c r="F63" s="26" t="s">
        <v>1083</v>
      </c>
      <c r="G63" s="26">
        <v>48</v>
      </c>
      <c r="H63" s="26" t="s">
        <v>2073</v>
      </c>
      <c r="I63" s="49">
        <v>8993560024543</v>
      </c>
      <c r="J63" s="26" t="str">
        <f>Table43[[#This Row],[Nama Jenis Kemasan]]</f>
        <v>PCS</v>
      </c>
      <c r="K63" s="4" t="str">
        <f>TRIM(CONCATENATE(Table43[[#This Row],[Nama            KLP]]," ",Table43[[#This Row],[Nama            Sub KLP]]))</f>
        <v>DETTOL BODY SOAP</v>
      </c>
      <c r="L63" s="4" t="str">
        <f>CONCATENATE(Table43[[#This Row],[kode  2 Digit                (hrf+No)]],Table43[[#This Row],[kode  2 Digit                (Nomor)]],Table43[[#This Row],[kode  1 Digit                (Nomor)]])</f>
        <v>R1021</v>
      </c>
      <c r="M63" s="4" t="str">
        <f>IF(AH63="",CONCATENATE(R63,T63,V63,X63,Z63,AB63,AD63,AF63,Table43[[#This Row],[Tanda Kode Revisi]]),CONCATENATE(R63,T63,V63,X63,Z63,AB63,AD63,AH63))</f>
        <v>R1021101006510</v>
      </c>
      <c r="N63" s="11">
        <f t="shared" si="0"/>
        <v>14</v>
      </c>
      <c r="O63" s="13" t="str">
        <f>IF(AG63&lt;&gt;"",TRIM(UPPER(CONCATENATE(Q63," ",S63," ",U63," ",W63," ",Y63," ",AA63," ","X"," ",Table43[[#This Row],[ISI/CTN]]," ",AG63," ",AC63," ",AE63," ",AI63))),TRIM(UPPER(CONCATENATE(Q63," ",S63," ",U63," ",W63," ",Y63," ",AA63," ","X"," ",Table43[[#This Row],[ISI/CTN]]," ",AC63," ",AE63," ",AI63))))</f>
        <v>RB DETTOL BODY SOAP 3SP COOL 65GR X 48 PCS</v>
      </c>
      <c r="P63" s="11">
        <f t="shared" si="1"/>
        <v>42</v>
      </c>
      <c r="Q63" s="4" t="s">
        <v>1487</v>
      </c>
      <c r="R63" s="7" t="s">
        <v>94</v>
      </c>
      <c r="S63" s="4" t="s">
        <v>1496</v>
      </c>
      <c r="T63" s="45" t="s">
        <v>1723</v>
      </c>
      <c r="U63" s="46" t="s">
        <v>1505</v>
      </c>
      <c r="V63" s="7">
        <v>1</v>
      </c>
      <c r="W63" s="46" t="s">
        <v>1507</v>
      </c>
      <c r="X63" s="45" t="s">
        <v>1730</v>
      </c>
      <c r="Y63" s="4" t="s">
        <v>1492</v>
      </c>
      <c r="Z63" s="47" t="s">
        <v>1722</v>
      </c>
      <c r="AA63" s="4" t="s">
        <v>1562</v>
      </c>
      <c r="AB63" s="47" t="s">
        <v>1762</v>
      </c>
      <c r="AC63" s="4" t="s">
        <v>186</v>
      </c>
      <c r="AD63" s="7">
        <v>1</v>
      </c>
      <c r="AF63" s="7">
        <v>0</v>
      </c>
      <c r="AJ63" s="7">
        <f>IFERROR(VLOOKUP(Table43[[#This Row],[Kode BARANG Win2]],'[2]Template Impor Barang'!#REF!,2,0),0)</f>
        <v>0</v>
      </c>
      <c r="AK63" s="7">
        <f>Table43[[#This Row],[ISI/CTN]]</f>
        <v>48</v>
      </c>
      <c r="AL63" s="83" t="str">
        <f>Table43[[#This Row],[Kode Pcpl]]</f>
        <v>ID8195124M</v>
      </c>
      <c r="AN63" s="36">
        <f>Table43[[#This Row],[Harga Jual Pcs GT
(-PPN)]]-(Table43[[#This Row],[Harga Jual Pcs GT
(-PPN)]]*8.5%)</f>
        <v>8232.2549999999992</v>
      </c>
      <c r="AO63" s="36">
        <f>Table43[[#This Row],[Harga Beli Pcs
(-PPN)]]*Table43[[#This Row],[ISI/CTN]]</f>
        <v>395148.24</v>
      </c>
      <c r="AP63" s="36">
        <f>Table43[[#This Row],[Harga Beli Pcs
(-PPN)]]*1.11</f>
        <v>9137.8030500000004</v>
      </c>
      <c r="AQ63" s="36">
        <f>Table43[[#This Row],[Harga Beli Krt
(- PPN)]]*1.11</f>
        <v>438614.54640000005</v>
      </c>
      <c r="AR63" s="36">
        <v>8997</v>
      </c>
      <c r="AS63" s="36">
        <f>Table43[[#This Row],[Harga Jual Pcs GT
(-PPN)]]*Table43[[#This Row],[ISI/CTN]]</f>
        <v>431856</v>
      </c>
      <c r="AT63" s="36">
        <f>Table43[[#This Row],[Harga Jual Pcs GT
(-PPN)]]*1.11</f>
        <v>9986.67</v>
      </c>
      <c r="AU63" s="36">
        <f>Table43[[#This Row],[Harga Jual Krt GT
(- PPN)]]*1.11</f>
        <v>479360.16000000003</v>
      </c>
      <c r="AV63" s="36">
        <v>8997</v>
      </c>
      <c r="AW63" s="36">
        <f>Table43[[#This Row],[Harga Jual Pcs MT
(-PPN)]]*Table43[[#This Row],[ISI/CTN]]</f>
        <v>431856</v>
      </c>
      <c r="AX63" s="36">
        <f>Table43[[#This Row],[Harga Jual Pcs MT
(-PPN)]]*1.11</f>
        <v>9986.67</v>
      </c>
      <c r="AY63" s="36">
        <f>Table43[[#This Row],[Harga Jual Pcs MT
(+PPN)]]*Table43[[#This Row],[ISI/CTN]]</f>
        <v>479360.16000000003</v>
      </c>
      <c r="AZ63" s="44">
        <f>(Table43[[#This Row],[Harga Jual Pcs GT
(-PPN)]]-Table43[[#This Row],[Harga Beli Pcs
(-PPN)]])/Table43[[#This Row],[Harga Jual Pcs GT
(-PPN)]]</f>
        <v>8.5000000000000089E-2</v>
      </c>
      <c r="BA63" s="51">
        <f>Table43[[#This Row],[Harga Jual Pcs MT
(-PPN)]]-Table43[[#This Row],[Harga Beli Pcs
(-PPN)]]</f>
        <v>764.7450000000008</v>
      </c>
      <c r="BB63" s="57">
        <f>Table43[[#This Row],[Column1]]/Table43[[#This Row],[Harga Jual Pcs MT
(-PPN)]]</f>
        <v>8.5000000000000089E-2</v>
      </c>
      <c r="BC63" s="50"/>
      <c r="BD63" s="7" t="str">
        <f>IFERROR(VLOOKUP(Table43[[#This Row],[Kode BARANG Win2]],'[3]Daftar Barang dan Jasa'!$B$2:$D$3515,3,0),0)</f>
        <v>RB DETTOL BODY SOAP 3SP COOL 65GR X 48 PCS</v>
      </c>
      <c r="BE63" s="7" t="str">
        <f ca="1">IF(TODAY()-Table43[[#This Row],[Efektif
Pembuatan]]&gt;60,"Lama","Baru")</f>
        <v>Lama</v>
      </c>
      <c r="BF63" s="7" t="e">
        <f ca="1">IF(TODAY()-Table43[[#This Row],[Efektif Naik Harga]]&lt;30,"Naik","Sama")</f>
        <v>#VALUE!</v>
      </c>
      <c r="BG63" s="7" t="s">
        <v>400</v>
      </c>
      <c r="BH63" s="7" t="str">
        <f>IF(Table43[[#This Row],[Kode BARANG Win2]]&lt;&gt;"","IDR","")</f>
        <v>IDR</v>
      </c>
      <c r="BI63" s="7" t="str">
        <f>CONCATENATE(Table43[[#This Row],[kode  1 Digit
(Nomor)]],Table43[[#This Row],[kode  4 Digit                (Nomor)]])</f>
        <v>ID8195124M0065</v>
      </c>
      <c r="BJ63" s="7" t="str">
        <f>Table43[[#This Row],[Nama            Gramasi atau Jumlah Pack per CTN]]</f>
        <v>65GR</v>
      </c>
      <c r="BK63" s="7"/>
      <c r="BL63" s="7"/>
      <c r="BM63" s="4" t="str">
        <f>IF(Table43[[#This Row],[SATUAN Fix Win]]&lt;&gt;"","KRT")</f>
        <v>KRT</v>
      </c>
      <c r="BN63" s="4" t="str">
        <f>IF(Table43[[#This Row],[SATUAN Fix Win]]&lt;&gt;"","GD01")</f>
        <v>GD01</v>
      </c>
      <c r="BO63" s="4">
        <f>IF(Table43[[#This Row],[SATUAN Fix Win]]&lt;&gt;"",11611)</f>
        <v>11611</v>
      </c>
      <c r="BP63" s="4">
        <f>IF(Table43[[#This Row],[SATUAN Fix Win]]&lt;&gt;"",11612)</f>
        <v>11612</v>
      </c>
      <c r="BR63" s="4">
        <f>IF(Table43[[#This Row],[SATUAN Fix Win]]&lt;&gt;"",1)</f>
        <v>1</v>
      </c>
    </row>
    <row r="64" spans="1:74">
      <c r="A64" s="4" t="str">
        <f>CONCATENATE(Table43[[#This Row],[Kode BARANG Win2]],Table43[[#This Row],[No. Urut
Item Sama]])</f>
        <v>R10211010065108</v>
      </c>
      <c r="B64" s="7">
        <v>8</v>
      </c>
      <c r="C64" s="4" t="s">
        <v>1630</v>
      </c>
      <c r="D64" s="49" t="s">
        <v>552</v>
      </c>
      <c r="E64" s="49">
        <f>IFERROR(VLOOKUP(Table43[[#This Row],[NO]],[1]Sheet1!$G$3:$K$1267,5,0),0)</f>
        <v>0</v>
      </c>
      <c r="F64" s="26" t="s">
        <v>1082</v>
      </c>
      <c r="G64" s="26">
        <v>48</v>
      </c>
      <c r="H64" s="26" t="s">
        <v>2073</v>
      </c>
      <c r="I64" s="49">
        <v>8993560024543</v>
      </c>
      <c r="J64" s="26" t="str">
        <f>Table43[[#This Row],[Nama Jenis Kemasan]]</f>
        <v>PCS</v>
      </c>
      <c r="K64" s="4" t="str">
        <f>TRIM(CONCATENATE(Table43[[#This Row],[Nama            KLP]]," ",Table43[[#This Row],[Nama            Sub KLP]]))</f>
        <v>DETTOL BODY SOAP</v>
      </c>
      <c r="L64" s="4" t="str">
        <f>CONCATENATE(Table43[[#This Row],[kode  2 Digit                (hrf+No)]],Table43[[#This Row],[kode  2 Digit                (Nomor)]],Table43[[#This Row],[kode  1 Digit                (Nomor)]])</f>
        <v>R1021</v>
      </c>
      <c r="M64" s="4" t="str">
        <f>IF(AH64="",CONCATENATE(R64,T64,V64,X64,Z64,AB64,AD64,AF64,Table43[[#This Row],[Tanda Kode Revisi]]),CONCATENATE(R64,T64,V64,X64,Z64,AB64,AD64,AH64))</f>
        <v>R1021101006510</v>
      </c>
      <c r="N64" s="11">
        <f t="shared" si="0"/>
        <v>14</v>
      </c>
      <c r="O64" s="13" t="str">
        <f>IF(AG64&lt;&gt;"",TRIM(UPPER(CONCATENATE(Q64," ",S64," ",U64," ",W64," ",Y64," ",AA64," ","X"," ",Table43[[#This Row],[ISI/CTN]]," ",AG64," ",AC64," ",AE64," ",AI64))),TRIM(UPPER(CONCATENATE(Q64," ",S64," ",U64," ",W64," ",Y64," ",AA64," ","X"," ",Table43[[#This Row],[ISI/CTN]]," ",AC64," ",AE64," ",AI64))))</f>
        <v>RB DETTOL BODY SOAP 3SP COOL 65GR X 48 PCS</v>
      </c>
      <c r="P64" s="11">
        <f t="shared" si="1"/>
        <v>42</v>
      </c>
      <c r="Q64" s="4" t="s">
        <v>1487</v>
      </c>
      <c r="R64" s="7" t="s">
        <v>94</v>
      </c>
      <c r="S64" s="4" t="s">
        <v>1496</v>
      </c>
      <c r="T64" s="45" t="s">
        <v>1723</v>
      </c>
      <c r="U64" s="46" t="s">
        <v>1505</v>
      </c>
      <c r="V64" s="7">
        <v>1</v>
      </c>
      <c r="W64" s="46" t="s">
        <v>1507</v>
      </c>
      <c r="X64" s="45" t="s">
        <v>1730</v>
      </c>
      <c r="Y64" s="4" t="s">
        <v>1492</v>
      </c>
      <c r="Z64" s="47" t="s">
        <v>1722</v>
      </c>
      <c r="AA64" s="4" t="s">
        <v>1562</v>
      </c>
      <c r="AB64" s="47" t="s">
        <v>1762</v>
      </c>
      <c r="AC64" s="4" t="s">
        <v>186</v>
      </c>
      <c r="AD64" s="7">
        <v>1</v>
      </c>
      <c r="AF64" s="7">
        <v>0</v>
      </c>
      <c r="AJ64" s="7">
        <f>IFERROR(VLOOKUP(Table43[[#This Row],[Kode BARANG Win2]],'[2]Template Impor Barang'!#REF!,2,0),0)</f>
        <v>0</v>
      </c>
      <c r="AK64" s="7">
        <f>Table43[[#This Row],[ISI/CTN]]</f>
        <v>48</v>
      </c>
      <c r="AL64" s="83" t="str">
        <f>Table43[[#This Row],[Kode Pcpl]]</f>
        <v>ID8101185M</v>
      </c>
      <c r="AN64" s="36">
        <f>Table43[[#This Row],[Harga Jual Pcs GT
(-PPN)]]-(Table43[[#This Row],[Harga Jual Pcs GT
(-PPN)]]*8.5%)</f>
        <v>8232.2549999999992</v>
      </c>
      <c r="AO64" s="36">
        <f>Table43[[#This Row],[Harga Beli Pcs
(-PPN)]]*Table43[[#This Row],[ISI/CTN]]</f>
        <v>395148.24</v>
      </c>
      <c r="AP64" s="36">
        <f>Table43[[#This Row],[Harga Beli Pcs
(-PPN)]]*1.11</f>
        <v>9137.8030500000004</v>
      </c>
      <c r="AQ64" s="36">
        <f>Table43[[#This Row],[Harga Beli Krt
(- PPN)]]*1.11</f>
        <v>438614.54640000005</v>
      </c>
      <c r="AR64" s="36">
        <v>8997</v>
      </c>
      <c r="AS64" s="36">
        <f>Table43[[#This Row],[Harga Jual Pcs GT
(-PPN)]]*Table43[[#This Row],[ISI/CTN]]</f>
        <v>431856</v>
      </c>
      <c r="AT64" s="36">
        <f>Table43[[#This Row],[Harga Jual Pcs GT
(-PPN)]]*1.11</f>
        <v>9986.67</v>
      </c>
      <c r="AU64" s="36">
        <f>Table43[[#This Row],[Harga Jual Krt GT
(- PPN)]]*1.11</f>
        <v>479360.16000000003</v>
      </c>
      <c r="AV64" s="36">
        <v>8997</v>
      </c>
      <c r="AW64" s="36">
        <f>Table43[[#This Row],[Harga Jual Pcs MT
(-PPN)]]*Table43[[#This Row],[ISI/CTN]]</f>
        <v>431856</v>
      </c>
      <c r="AX64" s="36">
        <f>Table43[[#This Row],[Harga Jual Pcs MT
(-PPN)]]*1.11</f>
        <v>9986.67</v>
      </c>
      <c r="AY64" s="36">
        <f>Table43[[#This Row],[Harga Jual Pcs MT
(+PPN)]]*Table43[[#This Row],[ISI/CTN]]</f>
        <v>479360.16000000003</v>
      </c>
      <c r="AZ64" s="44">
        <f>(Table43[[#This Row],[Harga Jual Pcs GT
(-PPN)]]-Table43[[#This Row],[Harga Beli Pcs
(-PPN)]])/Table43[[#This Row],[Harga Jual Pcs GT
(-PPN)]]</f>
        <v>8.5000000000000089E-2</v>
      </c>
      <c r="BA64" s="51">
        <f>Table43[[#This Row],[Harga Jual Pcs MT
(-PPN)]]-Table43[[#This Row],[Harga Beli Pcs
(-PPN)]]</f>
        <v>764.7450000000008</v>
      </c>
      <c r="BB64" s="57">
        <f>Table43[[#This Row],[Column1]]/Table43[[#This Row],[Harga Jual Pcs MT
(-PPN)]]</f>
        <v>8.5000000000000089E-2</v>
      </c>
      <c r="BC64" s="50"/>
      <c r="BD64" s="7" t="str">
        <f>IFERROR(VLOOKUP(Table43[[#This Row],[Kode BARANG Win2]],'[3]Daftar Barang dan Jasa'!$B$2:$D$3515,3,0),0)</f>
        <v>RB DETTOL BODY SOAP 3SP COOL 65GR X 48 PCS</v>
      </c>
      <c r="BE64" s="7" t="str">
        <f ca="1">IF(TODAY()-Table43[[#This Row],[Efektif
Pembuatan]]&gt;60,"Lama","Baru")</f>
        <v>Lama</v>
      </c>
      <c r="BF64" s="7" t="e">
        <f ca="1">IF(TODAY()-Table43[[#This Row],[Efektif Naik Harga]]&lt;30,"Naik","Sama")</f>
        <v>#VALUE!</v>
      </c>
      <c r="BG64" s="7" t="s">
        <v>400</v>
      </c>
      <c r="BH64" s="7" t="str">
        <f>IF(Table43[[#This Row],[Kode BARANG Win2]]&lt;&gt;"","IDR","")</f>
        <v>IDR</v>
      </c>
      <c r="BI64" s="7" t="str">
        <f>CONCATENATE(Table43[[#This Row],[kode  1 Digit
(Nomor)]],Table43[[#This Row],[kode  4 Digit                (Nomor)]])</f>
        <v>ID8101185M0065</v>
      </c>
      <c r="BJ64" s="7" t="str">
        <f>Table43[[#This Row],[Nama            Gramasi atau Jumlah Pack per CTN]]</f>
        <v>65GR</v>
      </c>
      <c r="BK64" s="7"/>
      <c r="BL64" s="7"/>
      <c r="BM64" s="4" t="str">
        <f>IF(Table43[[#This Row],[SATUAN Fix Win]]&lt;&gt;"","KRT")</f>
        <v>KRT</v>
      </c>
      <c r="BN64" s="4" t="str">
        <f>IF(Table43[[#This Row],[SATUAN Fix Win]]&lt;&gt;"","GD01")</f>
        <v>GD01</v>
      </c>
      <c r="BO64" s="4">
        <f>IF(Table43[[#This Row],[SATUAN Fix Win]]&lt;&gt;"",11611)</f>
        <v>11611</v>
      </c>
      <c r="BP64" s="4">
        <f>IF(Table43[[#This Row],[SATUAN Fix Win]]&lt;&gt;"",11612)</f>
        <v>11612</v>
      </c>
      <c r="BR64" s="4">
        <f>IF(Table43[[#This Row],[SATUAN Fix Win]]&lt;&gt;"",1)</f>
        <v>1</v>
      </c>
    </row>
    <row r="65" spans="1:70">
      <c r="A65" s="4" t="str">
        <f>CONCATENATE(Table43[[#This Row],[Kode BARANG Win2]],Table43[[#This Row],[No. Urut
Item Sama]])</f>
        <v>R10211010065109</v>
      </c>
      <c r="B65" s="7">
        <v>9</v>
      </c>
      <c r="C65" s="4" t="s">
        <v>1630</v>
      </c>
      <c r="D65" s="49" t="s">
        <v>549</v>
      </c>
      <c r="E65" s="49">
        <f>IFERROR(VLOOKUP(Table43[[#This Row],[NO]],[1]Sheet1!$G$3:$K$1267,5,0),0)</f>
        <v>0</v>
      </c>
      <c r="F65" s="26" t="s">
        <v>1080</v>
      </c>
      <c r="G65" s="26">
        <v>48</v>
      </c>
      <c r="H65" s="26" t="s">
        <v>2073</v>
      </c>
      <c r="I65" s="49">
        <v>8993560024543</v>
      </c>
      <c r="J65" s="26" t="str">
        <f>Table43[[#This Row],[Nama Jenis Kemasan]]</f>
        <v>PCS</v>
      </c>
      <c r="K65" s="4" t="str">
        <f>TRIM(CONCATENATE(Table43[[#This Row],[Nama            KLP]]," ",Table43[[#This Row],[Nama            Sub KLP]]))</f>
        <v>DETTOL BODY SOAP</v>
      </c>
      <c r="L65" s="4" t="str">
        <f>CONCATENATE(Table43[[#This Row],[kode  2 Digit                (hrf+No)]],Table43[[#This Row],[kode  2 Digit                (Nomor)]],Table43[[#This Row],[kode  1 Digit                (Nomor)]])</f>
        <v>R1021</v>
      </c>
      <c r="M65" s="4" t="str">
        <f>IF(AH65="",CONCATENATE(R65,T65,V65,X65,Z65,AB65,AD65,AF65,Table43[[#This Row],[Tanda Kode Revisi]]),CONCATENATE(R65,T65,V65,X65,Z65,AB65,AD65,AH65))</f>
        <v>R1021101006510</v>
      </c>
      <c r="N65" s="11">
        <f t="shared" si="0"/>
        <v>14</v>
      </c>
      <c r="O65" s="13" t="str">
        <f>IF(AG65&lt;&gt;"",TRIM(UPPER(CONCATENATE(Q65," ",S65," ",U65," ",W65," ",Y65," ",AA65," ","X"," ",Table43[[#This Row],[ISI/CTN]]," ",AG65," ",AC65," ",AE65," ",AI65))),TRIM(UPPER(CONCATENATE(Q65," ",S65," ",U65," ",W65," ",Y65," ",AA65," ","X"," ",Table43[[#This Row],[ISI/CTN]]," ",AC65," ",AE65," ",AI65))))</f>
        <v>RB DETTOL BODY SOAP 3SP COOL 65GR X 48 PCS</v>
      </c>
      <c r="P65" s="11">
        <f t="shared" si="1"/>
        <v>42</v>
      </c>
      <c r="Q65" s="4" t="s">
        <v>1487</v>
      </c>
      <c r="R65" s="7" t="s">
        <v>94</v>
      </c>
      <c r="S65" s="4" t="s">
        <v>1496</v>
      </c>
      <c r="T65" s="45" t="s">
        <v>1723</v>
      </c>
      <c r="U65" s="46" t="s">
        <v>1505</v>
      </c>
      <c r="V65" s="7">
        <v>1</v>
      </c>
      <c r="W65" s="46" t="s">
        <v>1507</v>
      </c>
      <c r="X65" s="45" t="s">
        <v>1730</v>
      </c>
      <c r="Y65" s="4" t="s">
        <v>1492</v>
      </c>
      <c r="Z65" s="47" t="s">
        <v>1722</v>
      </c>
      <c r="AA65" s="4" t="s">
        <v>1562</v>
      </c>
      <c r="AB65" s="47" t="s">
        <v>1762</v>
      </c>
      <c r="AC65" s="4" t="s">
        <v>186</v>
      </c>
      <c r="AD65" s="7">
        <v>1</v>
      </c>
      <c r="AF65" s="7">
        <v>0</v>
      </c>
      <c r="AJ65" s="7">
        <f>IFERROR(VLOOKUP(Table43[[#This Row],[Kode BARANG Win2]],'[2]Template Impor Barang'!#REF!,2,0),0)</f>
        <v>0</v>
      </c>
      <c r="AK65" s="7">
        <f>Table43[[#This Row],[ISI/CTN]]</f>
        <v>48</v>
      </c>
      <c r="AL65" s="83" t="str">
        <f>Table43[[#This Row],[Kode Pcpl]]</f>
        <v>ID0344283</v>
      </c>
      <c r="AN65" s="36">
        <f>Table43[[#This Row],[Harga Jual Pcs GT
(-PPN)]]-(Table43[[#This Row],[Harga Jual Pcs GT
(-PPN)]]*8.5%)</f>
        <v>8232.2549999999992</v>
      </c>
      <c r="AO65" s="36">
        <f>Table43[[#This Row],[Harga Beli Pcs
(-PPN)]]*Table43[[#This Row],[ISI/CTN]]</f>
        <v>395148.24</v>
      </c>
      <c r="AP65" s="36">
        <f>Table43[[#This Row],[Harga Beli Pcs
(-PPN)]]*1.11</f>
        <v>9137.8030500000004</v>
      </c>
      <c r="AQ65" s="36">
        <f>Table43[[#This Row],[Harga Beli Krt
(- PPN)]]*1.11</f>
        <v>438614.54640000005</v>
      </c>
      <c r="AR65" s="36">
        <v>8997</v>
      </c>
      <c r="AS65" s="36">
        <f>Table43[[#This Row],[Harga Jual Pcs GT
(-PPN)]]*Table43[[#This Row],[ISI/CTN]]</f>
        <v>431856</v>
      </c>
      <c r="AT65" s="36">
        <f>Table43[[#This Row],[Harga Jual Pcs GT
(-PPN)]]*1.11</f>
        <v>9986.67</v>
      </c>
      <c r="AU65" s="36">
        <f>Table43[[#This Row],[Harga Jual Krt GT
(- PPN)]]*1.11</f>
        <v>479360.16000000003</v>
      </c>
      <c r="AV65" s="36">
        <v>8997</v>
      </c>
      <c r="AW65" s="36">
        <f>Table43[[#This Row],[Harga Jual Pcs MT
(-PPN)]]*Table43[[#This Row],[ISI/CTN]]</f>
        <v>431856</v>
      </c>
      <c r="AX65" s="36">
        <f>Table43[[#This Row],[Harga Jual Pcs MT
(-PPN)]]*1.11</f>
        <v>9986.67</v>
      </c>
      <c r="AY65" s="36">
        <f>Table43[[#This Row],[Harga Jual Pcs MT
(+PPN)]]*Table43[[#This Row],[ISI/CTN]]</f>
        <v>479360.16000000003</v>
      </c>
      <c r="AZ65" s="44">
        <f>(Table43[[#This Row],[Harga Jual Pcs GT
(-PPN)]]-Table43[[#This Row],[Harga Beli Pcs
(-PPN)]])/Table43[[#This Row],[Harga Jual Pcs GT
(-PPN)]]</f>
        <v>8.5000000000000089E-2</v>
      </c>
      <c r="BA65" s="51">
        <f>Table43[[#This Row],[Harga Jual Pcs MT
(-PPN)]]-Table43[[#This Row],[Harga Beli Pcs
(-PPN)]]</f>
        <v>764.7450000000008</v>
      </c>
      <c r="BB65" s="57">
        <f>Table43[[#This Row],[Column1]]/Table43[[#This Row],[Harga Jual Pcs MT
(-PPN)]]</f>
        <v>8.5000000000000089E-2</v>
      </c>
      <c r="BC65" s="50"/>
      <c r="BD65" s="7" t="str">
        <f>IFERROR(VLOOKUP(Table43[[#This Row],[Kode BARANG Win2]],'[3]Daftar Barang dan Jasa'!$B$2:$D$3515,3,0),0)</f>
        <v>RB DETTOL BODY SOAP 3SP COOL 65GR X 48 PCS</v>
      </c>
      <c r="BE65" s="7" t="str">
        <f ca="1">IF(TODAY()-Table43[[#This Row],[Efektif
Pembuatan]]&gt;60,"Lama","Baru")</f>
        <v>Lama</v>
      </c>
      <c r="BF65" s="7" t="e">
        <f ca="1">IF(TODAY()-Table43[[#This Row],[Efektif Naik Harga]]&lt;30,"Naik","Sama")</f>
        <v>#VALUE!</v>
      </c>
      <c r="BG65" s="7" t="s">
        <v>400</v>
      </c>
      <c r="BH65" s="7" t="str">
        <f>IF(Table43[[#This Row],[Kode BARANG Win2]]&lt;&gt;"","IDR","")</f>
        <v>IDR</v>
      </c>
      <c r="BI65" s="7" t="str">
        <f>CONCATENATE(Table43[[#This Row],[kode  1 Digit
(Nomor)]],Table43[[#This Row],[kode  4 Digit                (Nomor)]])</f>
        <v>ID03442830065</v>
      </c>
      <c r="BJ65" s="7" t="str">
        <f>Table43[[#This Row],[Nama            Gramasi atau Jumlah Pack per CTN]]</f>
        <v>65GR</v>
      </c>
      <c r="BK65" s="7"/>
      <c r="BL65" s="7"/>
      <c r="BM65" s="4" t="str">
        <f>IF(Table43[[#This Row],[SATUAN Fix Win]]&lt;&gt;"","KRT")</f>
        <v>KRT</v>
      </c>
      <c r="BN65" s="4" t="str">
        <f>IF(Table43[[#This Row],[SATUAN Fix Win]]&lt;&gt;"","GD01")</f>
        <v>GD01</v>
      </c>
      <c r="BO65" s="4">
        <f>IF(Table43[[#This Row],[SATUAN Fix Win]]&lt;&gt;"",11611)</f>
        <v>11611</v>
      </c>
      <c r="BP65" s="4">
        <f>IF(Table43[[#This Row],[SATUAN Fix Win]]&lt;&gt;"",11612)</f>
        <v>11612</v>
      </c>
      <c r="BR65" s="4">
        <f>IF(Table43[[#This Row],[SATUAN Fix Win]]&lt;&gt;"",1)</f>
        <v>1</v>
      </c>
    </row>
    <row r="66" spans="1:70">
      <c r="A66" s="4" t="str">
        <f>CONCATENATE(Table43[[#This Row],[Kode BARANG Win2]],Table43[[#This Row],[No. Urut
Item Sama]])</f>
        <v>R102110100651010</v>
      </c>
      <c r="B66" s="7">
        <v>10</v>
      </c>
      <c r="C66" s="4" t="s">
        <v>1630</v>
      </c>
      <c r="D66" s="49" t="s">
        <v>550</v>
      </c>
      <c r="E66" s="49">
        <f>IFERROR(VLOOKUP(Table43[[#This Row],[NO]],[1]Sheet1!$G$3:$K$1267,5,0),0)</f>
        <v>0</v>
      </c>
      <c r="F66" s="26" t="s">
        <v>1080</v>
      </c>
      <c r="G66" s="26">
        <v>48</v>
      </c>
      <c r="H66" s="26" t="s">
        <v>2073</v>
      </c>
      <c r="I66" s="49">
        <v>8993560024543</v>
      </c>
      <c r="J66" s="26" t="str">
        <f>Table43[[#This Row],[Nama Jenis Kemasan]]</f>
        <v>PCS</v>
      </c>
      <c r="K66" s="4" t="str">
        <f>TRIM(CONCATENATE(Table43[[#This Row],[Nama            KLP]]," ",Table43[[#This Row],[Nama            Sub KLP]]))</f>
        <v>DETTOL BODY SOAP</v>
      </c>
      <c r="L66" s="4" t="str">
        <f>CONCATENATE(Table43[[#This Row],[kode  2 Digit                (hrf+No)]],Table43[[#This Row],[kode  2 Digit                (Nomor)]],Table43[[#This Row],[kode  1 Digit                (Nomor)]])</f>
        <v>R1021</v>
      </c>
      <c r="M66" s="4" t="str">
        <f>IF(AH66="",CONCATENATE(R66,T66,V66,X66,Z66,AB66,AD66,AF66,Table43[[#This Row],[Tanda Kode Revisi]]),CONCATENATE(R66,T66,V66,X66,Z66,AB66,AD66,AH66))</f>
        <v>R1021101006510</v>
      </c>
      <c r="N66" s="11">
        <f t="shared" si="0"/>
        <v>14</v>
      </c>
      <c r="O66" s="13" t="str">
        <f>IF(AG66&lt;&gt;"",TRIM(UPPER(CONCATENATE(Q66," ",S66," ",U66," ",W66," ",Y66," ",AA66," ","X"," ",Table43[[#This Row],[ISI/CTN]]," ",AG66," ",AC66," ",AE66," ",AI66))),TRIM(UPPER(CONCATENATE(Q66," ",S66," ",U66," ",W66," ",Y66," ",AA66," ","X"," ",Table43[[#This Row],[ISI/CTN]]," ",AC66," ",AE66," ",AI66))))</f>
        <v>RB DETTOL BODY SOAP 3SP COOL 65GR X 48 PCS</v>
      </c>
      <c r="P66" s="11">
        <f t="shared" si="1"/>
        <v>42</v>
      </c>
      <c r="Q66" s="4" t="s">
        <v>1487</v>
      </c>
      <c r="R66" s="7" t="s">
        <v>94</v>
      </c>
      <c r="S66" s="4" t="s">
        <v>1496</v>
      </c>
      <c r="T66" s="45" t="s">
        <v>1723</v>
      </c>
      <c r="U66" s="46" t="s">
        <v>1505</v>
      </c>
      <c r="V66" s="7">
        <v>1</v>
      </c>
      <c r="W66" s="46" t="s">
        <v>1507</v>
      </c>
      <c r="X66" s="45" t="s">
        <v>1730</v>
      </c>
      <c r="Y66" s="4" t="s">
        <v>1492</v>
      </c>
      <c r="Z66" s="47" t="s">
        <v>1722</v>
      </c>
      <c r="AA66" s="4" t="s">
        <v>1562</v>
      </c>
      <c r="AB66" s="47" t="s">
        <v>1762</v>
      </c>
      <c r="AC66" s="4" t="s">
        <v>186</v>
      </c>
      <c r="AD66" s="7">
        <v>1</v>
      </c>
      <c r="AF66" s="7">
        <v>0</v>
      </c>
      <c r="AJ66" s="7">
        <f>IFERROR(VLOOKUP(Table43[[#This Row],[Kode BARANG Win2]],'[2]Template Impor Barang'!#REF!,2,0),0)</f>
        <v>0</v>
      </c>
      <c r="AK66" s="7">
        <f>Table43[[#This Row],[ISI/CTN]]</f>
        <v>48</v>
      </c>
      <c r="AL66" s="83" t="str">
        <f>Table43[[#This Row],[Kode Pcpl]]</f>
        <v>ID0344283M</v>
      </c>
      <c r="AN66" s="36">
        <f>Table43[[#This Row],[Harga Jual Pcs GT
(-PPN)]]-(Table43[[#This Row],[Harga Jual Pcs GT
(-PPN)]]*8.5%)</f>
        <v>8232.2549999999992</v>
      </c>
      <c r="AO66" s="36">
        <f>Table43[[#This Row],[Harga Beli Pcs
(-PPN)]]*Table43[[#This Row],[ISI/CTN]]</f>
        <v>395148.24</v>
      </c>
      <c r="AP66" s="36">
        <f>Table43[[#This Row],[Harga Beli Pcs
(-PPN)]]*1.11</f>
        <v>9137.8030500000004</v>
      </c>
      <c r="AQ66" s="36">
        <f>Table43[[#This Row],[Harga Beli Krt
(- PPN)]]*1.11</f>
        <v>438614.54640000005</v>
      </c>
      <c r="AR66" s="36">
        <v>8997</v>
      </c>
      <c r="AS66" s="36">
        <f>Table43[[#This Row],[Harga Jual Pcs GT
(-PPN)]]*Table43[[#This Row],[ISI/CTN]]</f>
        <v>431856</v>
      </c>
      <c r="AT66" s="36">
        <f>Table43[[#This Row],[Harga Jual Pcs GT
(-PPN)]]*1.11</f>
        <v>9986.67</v>
      </c>
      <c r="AU66" s="36">
        <f>Table43[[#This Row],[Harga Jual Krt GT
(- PPN)]]*1.11</f>
        <v>479360.16000000003</v>
      </c>
      <c r="AV66" s="36">
        <v>8997</v>
      </c>
      <c r="AW66" s="36">
        <f>Table43[[#This Row],[Harga Jual Pcs MT
(-PPN)]]*Table43[[#This Row],[ISI/CTN]]</f>
        <v>431856</v>
      </c>
      <c r="AX66" s="36">
        <f>Table43[[#This Row],[Harga Jual Pcs MT
(-PPN)]]*1.11</f>
        <v>9986.67</v>
      </c>
      <c r="AY66" s="36">
        <f>Table43[[#This Row],[Harga Jual Pcs MT
(+PPN)]]*Table43[[#This Row],[ISI/CTN]]</f>
        <v>479360.16000000003</v>
      </c>
      <c r="AZ66" s="44">
        <f>(Table43[[#This Row],[Harga Jual Pcs GT
(-PPN)]]-Table43[[#This Row],[Harga Beli Pcs
(-PPN)]])/Table43[[#This Row],[Harga Jual Pcs GT
(-PPN)]]</f>
        <v>8.5000000000000089E-2</v>
      </c>
      <c r="BA66" s="51">
        <f>Table43[[#This Row],[Harga Jual Pcs MT
(-PPN)]]-Table43[[#This Row],[Harga Beli Pcs
(-PPN)]]</f>
        <v>764.7450000000008</v>
      </c>
      <c r="BB66" s="57">
        <f>Table43[[#This Row],[Column1]]/Table43[[#This Row],[Harga Jual Pcs MT
(-PPN)]]</f>
        <v>8.5000000000000089E-2</v>
      </c>
      <c r="BC66" s="50"/>
      <c r="BD66" s="7" t="str">
        <f>IFERROR(VLOOKUP(Table43[[#This Row],[Kode BARANG Win2]],'[3]Daftar Barang dan Jasa'!$B$2:$D$3515,3,0),0)</f>
        <v>RB DETTOL BODY SOAP 3SP COOL 65GR X 48 PCS</v>
      </c>
      <c r="BE66" s="7" t="str">
        <f ca="1">IF(TODAY()-Table43[[#This Row],[Efektif
Pembuatan]]&gt;60,"Lama","Baru")</f>
        <v>Lama</v>
      </c>
      <c r="BF66" s="7" t="e">
        <f ca="1">IF(TODAY()-Table43[[#This Row],[Efektif Naik Harga]]&lt;30,"Naik","Sama")</f>
        <v>#VALUE!</v>
      </c>
      <c r="BG66" s="7" t="s">
        <v>400</v>
      </c>
      <c r="BH66" s="7" t="str">
        <f>IF(Table43[[#This Row],[Kode BARANG Win2]]&lt;&gt;"","IDR","")</f>
        <v>IDR</v>
      </c>
      <c r="BI66" s="7" t="str">
        <f>CONCATENATE(Table43[[#This Row],[kode  1 Digit
(Nomor)]],Table43[[#This Row],[kode  4 Digit                (Nomor)]])</f>
        <v>ID0344283M0065</v>
      </c>
      <c r="BJ66" s="7" t="str">
        <f>Table43[[#This Row],[Nama            Gramasi atau Jumlah Pack per CTN]]</f>
        <v>65GR</v>
      </c>
      <c r="BK66" s="7"/>
      <c r="BL66" s="7"/>
      <c r="BM66" s="4" t="str">
        <f>IF(Table43[[#This Row],[SATUAN Fix Win]]&lt;&gt;"","KRT")</f>
        <v>KRT</v>
      </c>
      <c r="BN66" s="4" t="str">
        <f>IF(Table43[[#This Row],[SATUAN Fix Win]]&lt;&gt;"","GD01")</f>
        <v>GD01</v>
      </c>
      <c r="BO66" s="4">
        <f>IF(Table43[[#This Row],[SATUAN Fix Win]]&lt;&gt;"",11611)</f>
        <v>11611</v>
      </c>
      <c r="BP66" s="4">
        <f>IF(Table43[[#This Row],[SATUAN Fix Win]]&lt;&gt;"",11612)</f>
        <v>11612</v>
      </c>
      <c r="BR66" s="4">
        <f>IF(Table43[[#This Row],[SATUAN Fix Win]]&lt;&gt;"",1)</f>
        <v>1</v>
      </c>
    </row>
    <row r="67" spans="1:70">
      <c r="A67" s="4" t="str">
        <f>CONCATENATE(Table43[[#This Row],[Kode BARANG Win2]],Table43[[#This Row],[No. Urut
Item Sama]])</f>
        <v>R102110100651011</v>
      </c>
      <c r="B67" s="7">
        <v>11</v>
      </c>
      <c r="C67" s="4" t="s">
        <v>1630</v>
      </c>
      <c r="D67" s="49" t="s">
        <v>551</v>
      </c>
      <c r="E67" s="49">
        <f>IFERROR(VLOOKUP(Table43[[#This Row],[NO]],[1]Sheet1!$G$3:$K$1267,5,0),0)</f>
        <v>0</v>
      </c>
      <c r="F67" s="26" t="s">
        <v>1081</v>
      </c>
      <c r="G67" s="26">
        <v>48</v>
      </c>
      <c r="H67" s="26" t="s">
        <v>2073</v>
      </c>
      <c r="I67" s="49">
        <v>8993560024543</v>
      </c>
      <c r="J67" s="26" t="str">
        <f>Table43[[#This Row],[Nama Jenis Kemasan]]</f>
        <v>PCS</v>
      </c>
      <c r="K67" s="4" t="str">
        <f>TRIM(CONCATENATE(Table43[[#This Row],[Nama            KLP]]," ",Table43[[#This Row],[Nama            Sub KLP]]))</f>
        <v>DETTOL BODY SOAP</v>
      </c>
      <c r="L67" s="4" t="str">
        <f>CONCATENATE(Table43[[#This Row],[kode  2 Digit                (hrf+No)]],Table43[[#This Row],[kode  2 Digit                (Nomor)]],Table43[[#This Row],[kode  1 Digit                (Nomor)]])</f>
        <v>R1021</v>
      </c>
      <c r="M67" s="4" t="str">
        <f>IF(AH67="",CONCATENATE(R67,T67,V67,X67,Z67,AB67,AD67,AF67,Table43[[#This Row],[Tanda Kode Revisi]]),CONCATENATE(R67,T67,V67,X67,Z67,AB67,AD67,AH67))</f>
        <v>R1021101006510</v>
      </c>
      <c r="N67" s="11">
        <f t="shared" si="0"/>
        <v>14</v>
      </c>
      <c r="O67" s="13" t="str">
        <f>IF(AG67&lt;&gt;"",TRIM(UPPER(CONCATENATE(Q67," ",S67," ",U67," ",W67," ",Y67," ",AA67," ","X"," ",Table43[[#This Row],[ISI/CTN]]," ",AG67," ",AC67," ",AE67," ",AI67))),TRIM(UPPER(CONCATENATE(Q67," ",S67," ",U67," ",W67," ",Y67," ",AA67," ","X"," ",Table43[[#This Row],[ISI/CTN]]," ",AC67," ",AE67," ",AI67))))</f>
        <v>RB DETTOL BODY SOAP 3SP COOL 65GR X 48 PCS</v>
      </c>
      <c r="P67" s="11">
        <f t="shared" si="1"/>
        <v>42</v>
      </c>
      <c r="Q67" s="4" t="s">
        <v>1487</v>
      </c>
      <c r="R67" s="7" t="s">
        <v>94</v>
      </c>
      <c r="S67" s="4" t="s">
        <v>1496</v>
      </c>
      <c r="T67" s="45" t="s">
        <v>1723</v>
      </c>
      <c r="U67" s="46" t="s">
        <v>1505</v>
      </c>
      <c r="V67" s="7">
        <v>1</v>
      </c>
      <c r="W67" s="46" t="s">
        <v>1507</v>
      </c>
      <c r="X67" s="45" t="s">
        <v>1730</v>
      </c>
      <c r="Y67" s="4" t="s">
        <v>1492</v>
      </c>
      <c r="Z67" s="47" t="s">
        <v>1722</v>
      </c>
      <c r="AA67" s="4" t="s">
        <v>1562</v>
      </c>
      <c r="AB67" s="47" t="s">
        <v>1762</v>
      </c>
      <c r="AC67" s="4" t="s">
        <v>186</v>
      </c>
      <c r="AD67" s="7">
        <v>1</v>
      </c>
      <c r="AF67" s="7">
        <v>0</v>
      </c>
      <c r="AJ67" s="7">
        <f>IFERROR(VLOOKUP(Table43[[#This Row],[Kode BARANG Win2]],'[2]Template Impor Barang'!#REF!,2,0),0)</f>
        <v>0</v>
      </c>
      <c r="AK67" s="7">
        <f>Table43[[#This Row],[ISI/CTN]]</f>
        <v>48</v>
      </c>
      <c r="AL67" s="83" t="str">
        <f>Table43[[#This Row],[Kode Pcpl]]</f>
        <v>ID8086777M</v>
      </c>
      <c r="AN67" s="36">
        <f>Table43[[#This Row],[Harga Jual Pcs GT
(-PPN)]]-(Table43[[#This Row],[Harga Jual Pcs GT
(-PPN)]]*8.5%)</f>
        <v>8232.2549999999992</v>
      </c>
      <c r="AO67" s="36">
        <f>Table43[[#This Row],[Harga Beli Pcs
(-PPN)]]*Table43[[#This Row],[ISI/CTN]]</f>
        <v>395148.24</v>
      </c>
      <c r="AP67" s="36">
        <f>Table43[[#This Row],[Harga Beli Pcs
(-PPN)]]*1.11</f>
        <v>9137.8030500000004</v>
      </c>
      <c r="AQ67" s="36">
        <f>Table43[[#This Row],[Harga Beli Krt
(- PPN)]]*1.11</f>
        <v>438614.54640000005</v>
      </c>
      <c r="AR67" s="36">
        <v>8997</v>
      </c>
      <c r="AS67" s="36">
        <f>Table43[[#This Row],[Harga Jual Pcs GT
(-PPN)]]*Table43[[#This Row],[ISI/CTN]]</f>
        <v>431856</v>
      </c>
      <c r="AT67" s="36">
        <f>Table43[[#This Row],[Harga Jual Pcs GT
(-PPN)]]*1.11</f>
        <v>9986.67</v>
      </c>
      <c r="AU67" s="36">
        <f>Table43[[#This Row],[Harga Jual Krt GT
(- PPN)]]*1.11</f>
        <v>479360.16000000003</v>
      </c>
      <c r="AV67" s="36">
        <v>8997</v>
      </c>
      <c r="AW67" s="36">
        <f>Table43[[#This Row],[Harga Jual Pcs MT
(-PPN)]]*Table43[[#This Row],[ISI/CTN]]</f>
        <v>431856</v>
      </c>
      <c r="AX67" s="36">
        <f>Table43[[#This Row],[Harga Jual Pcs MT
(-PPN)]]*1.11</f>
        <v>9986.67</v>
      </c>
      <c r="AY67" s="36">
        <f>Table43[[#This Row],[Harga Jual Pcs MT
(+PPN)]]*Table43[[#This Row],[ISI/CTN]]</f>
        <v>479360.16000000003</v>
      </c>
      <c r="AZ67" s="44">
        <f>(Table43[[#This Row],[Harga Jual Pcs GT
(-PPN)]]-Table43[[#This Row],[Harga Beli Pcs
(-PPN)]])/Table43[[#This Row],[Harga Jual Pcs GT
(-PPN)]]</f>
        <v>8.5000000000000089E-2</v>
      </c>
      <c r="BA67" s="51">
        <f>Table43[[#This Row],[Harga Jual Pcs MT
(-PPN)]]-Table43[[#This Row],[Harga Beli Pcs
(-PPN)]]</f>
        <v>764.7450000000008</v>
      </c>
      <c r="BB67" s="57">
        <f>Table43[[#This Row],[Column1]]/Table43[[#This Row],[Harga Jual Pcs MT
(-PPN)]]</f>
        <v>8.5000000000000089E-2</v>
      </c>
      <c r="BC67" s="50"/>
      <c r="BD67" s="7" t="str">
        <f>IFERROR(VLOOKUP(Table43[[#This Row],[Kode BARANG Win2]],'[3]Daftar Barang dan Jasa'!$B$2:$D$3515,3,0),0)</f>
        <v>RB DETTOL BODY SOAP 3SP COOL 65GR X 48 PCS</v>
      </c>
      <c r="BE67" s="7" t="str">
        <f ca="1">IF(TODAY()-Table43[[#This Row],[Efektif
Pembuatan]]&gt;60,"Lama","Baru")</f>
        <v>Lama</v>
      </c>
      <c r="BF67" s="7" t="e">
        <f ca="1">IF(TODAY()-Table43[[#This Row],[Efektif Naik Harga]]&lt;30,"Naik","Sama")</f>
        <v>#VALUE!</v>
      </c>
      <c r="BG67" s="7" t="s">
        <v>400</v>
      </c>
      <c r="BH67" s="7" t="str">
        <f>IF(Table43[[#This Row],[Kode BARANG Win2]]&lt;&gt;"","IDR","")</f>
        <v>IDR</v>
      </c>
      <c r="BI67" s="7" t="str">
        <f>CONCATENATE(Table43[[#This Row],[kode  1 Digit
(Nomor)]],Table43[[#This Row],[kode  4 Digit                (Nomor)]])</f>
        <v>ID8086777M0065</v>
      </c>
      <c r="BJ67" s="7" t="str">
        <f>Table43[[#This Row],[Nama            Gramasi atau Jumlah Pack per CTN]]</f>
        <v>65GR</v>
      </c>
      <c r="BK67" s="7"/>
      <c r="BL67" s="7"/>
      <c r="BM67" s="4" t="str">
        <f>IF(Table43[[#This Row],[SATUAN Fix Win]]&lt;&gt;"","KRT")</f>
        <v>KRT</v>
      </c>
      <c r="BN67" s="4" t="str">
        <f>IF(Table43[[#This Row],[SATUAN Fix Win]]&lt;&gt;"","GD01")</f>
        <v>GD01</v>
      </c>
      <c r="BO67" s="4">
        <f>IF(Table43[[#This Row],[SATUAN Fix Win]]&lt;&gt;"",11611)</f>
        <v>11611</v>
      </c>
      <c r="BP67" s="4">
        <f>IF(Table43[[#This Row],[SATUAN Fix Win]]&lt;&gt;"",11612)</f>
        <v>11612</v>
      </c>
      <c r="BR67" s="4">
        <f>IF(Table43[[#This Row],[SATUAN Fix Win]]&lt;&gt;"",1)</f>
        <v>1</v>
      </c>
    </row>
    <row r="68" spans="1:70">
      <c r="A68" s="4" t="str">
        <f>CONCATENATE(Table43[[#This Row],[Kode BARANG Win2]],Table43[[#This Row],[No. Urut
Item Sama]])</f>
        <v>R1021101010010</v>
      </c>
      <c r="B68" s="7"/>
      <c r="C68" s="4" t="s">
        <v>1629</v>
      </c>
      <c r="D68" s="49">
        <v>3171288</v>
      </c>
      <c r="E68" s="49">
        <f>IFERROR(VLOOKUP(Table43[[#This Row],[NO]],[1]Sheet1!$G$3:$K$1267,5,0),0)</f>
        <v>0</v>
      </c>
      <c r="F68" s="26" t="s">
        <v>1089</v>
      </c>
      <c r="G68" s="26">
        <v>48</v>
      </c>
      <c r="H68" s="26" t="s">
        <v>1629</v>
      </c>
      <c r="I68" s="49">
        <v>8993560024574</v>
      </c>
      <c r="J68" s="26" t="str">
        <f>Table43[[#This Row],[Nama Jenis Kemasan]]</f>
        <v>PCS</v>
      </c>
      <c r="K68" s="4" t="str">
        <f>TRIM(CONCATENATE(Table43[[#This Row],[Nama            KLP]]," ",Table43[[#This Row],[Nama            Sub KLP]]))</f>
        <v>DETTOL BODY SOAP</v>
      </c>
      <c r="L68" s="4" t="str">
        <f>CONCATENATE(Table43[[#This Row],[kode  2 Digit                (hrf+No)]],Table43[[#This Row],[kode  2 Digit                (Nomor)]],Table43[[#This Row],[kode  1 Digit                (Nomor)]])</f>
        <v>R1021</v>
      </c>
      <c r="M68" s="4" t="str">
        <f>IF(AH68="",CONCATENATE(R68,T68,V68,X68,Z68,AB68,AD68,AF68,Table43[[#This Row],[Tanda Kode Revisi]]),CONCATENATE(R68,T68,V68,X68,Z68,AB68,AD68,AH68))</f>
        <v>R1021101010010</v>
      </c>
      <c r="N68" s="11">
        <f t="shared" si="0"/>
        <v>14</v>
      </c>
      <c r="O68" s="13" t="str">
        <f>IF(AG68&lt;&gt;"",TRIM(UPPER(CONCATENATE(Q68," ",S68," ",U68," ",W68," ",Y68," ",AA68," ","X"," ",Table43[[#This Row],[ISI/CTN]]," ",AG68," ",AC68," ",AE68," ",AI68))),TRIM(UPPER(CONCATENATE(Q68," ",S68," ",U68," ",W68," ",Y68," ",AA68," ","X"," ",Table43[[#This Row],[ISI/CTN]]," ",AC68," ",AE68," ",AI68))))</f>
        <v>RB DETTOL BODY SOAP 3SP COOL 100GR X 48 PCS</v>
      </c>
      <c r="P68" s="11">
        <f t="shared" si="1"/>
        <v>43</v>
      </c>
      <c r="Q68" s="4" t="s">
        <v>1487</v>
      </c>
      <c r="R68" s="7" t="s">
        <v>94</v>
      </c>
      <c r="S68" s="4" t="s">
        <v>1496</v>
      </c>
      <c r="T68" s="45" t="s">
        <v>1723</v>
      </c>
      <c r="U68" s="46" t="s">
        <v>1505</v>
      </c>
      <c r="V68" s="7">
        <v>1</v>
      </c>
      <c r="W68" s="46" t="s">
        <v>1507</v>
      </c>
      <c r="X68" s="45" t="s">
        <v>1730</v>
      </c>
      <c r="Y68" s="4" t="s">
        <v>1492</v>
      </c>
      <c r="Z68" s="47" t="s">
        <v>1722</v>
      </c>
      <c r="AA68" s="4" t="s">
        <v>1512</v>
      </c>
      <c r="AB68" s="47" t="s">
        <v>1739</v>
      </c>
      <c r="AC68" s="4" t="s">
        <v>186</v>
      </c>
      <c r="AD68" s="7">
        <v>1</v>
      </c>
      <c r="AF68" s="7">
        <v>0</v>
      </c>
      <c r="AJ68" s="7">
        <f>IFERROR(VLOOKUP(Table43[[#This Row],[Kode BARANG Win2]],'[2]Template Impor Barang'!#REF!,2,0),0)</f>
        <v>0</v>
      </c>
      <c r="AK68" s="7">
        <f>Table43[[#This Row],[ISI/CTN]]</f>
        <v>48</v>
      </c>
      <c r="AL68" s="83">
        <f>Table43[[#This Row],[Kode Pcpl]]</f>
        <v>3171288</v>
      </c>
      <c r="AN68" s="36">
        <f>Table43[[#This Row],[Harga Jual Pcs GT
(-PPN)]]-(Table43[[#This Row],[Harga Jual Pcs GT
(-PPN)]]*8.5%)</f>
        <v>16012.5</v>
      </c>
      <c r="AO68" s="36">
        <f>Table43[[#This Row],[Harga Beli Pcs
(-PPN)]]*Table43[[#This Row],[ISI/CTN]]</f>
        <v>768600</v>
      </c>
      <c r="AP68" s="36">
        <f>Table43[[#This Row],[Harga Beli Pcs
(-PPN)]]*1.11</f>
        <v>17773.875</v>
      </c>
      <c r="AQ68" s="36">
        <f>Table43[[#This Row],[Harga Beli Krt
(- PPN)]]*1.11</f>
        <v>853146.00000000012</v>
      </c>
      <c r="AR68" s="36">
        <v>17500</v>
      </c>
      <c r="AS68" s="36">
        <f>Table43[[#This Row],[Harga Jual Pcs GT
(-PPN)]]*Table43[[#This Row],[ISI/CTN]]</f>
        <v>840000</v>
      </c>
      <c r="AT68" s="36">
        <f>Table43[[#This Row],[Harga Jual Pcs GT
(-PPN)]]*1.11</f>
        <v>19425</v>
      </c>
      <c r="AU68" s="36">
        <f>Table43[[#This Row],[Harga Jual Krt GT
(- PPN)]]*1.11</f>
        <v>932400.00000000012</v>
      </c>
      <c r="AV68" s="36">
        <v>17500</v>
      </c>
      <c r="AW68" s="36">
        <f>Table43[[#This Row],[Harga Jual Pcs MT
(-PPN)]]*Table43[[#This Row],[ISI/CTN]]</f>
        <v>840000</v>
      </c>
      <c r="AX68" s="36">
        <f>Table43[[#This Row],[Harga Jual Pcs MT
(-PPN)]]*1.11</f>
        <v>19425</v>
      </c>
      <c r="AY68" s="36">
        <f>Table43[[#This Row],[Harga Jual Pcs MT
(+PPN)]]*Table43[[#This Row],[ISI/CTN]]</f>
        <v>932400</v>
      </c>
      <c r="AZ68" s="44">
        <f>(Table43[[#This Row],[Harga Jual Pcs GT
(-PPN)]]-Table43[[#This Row],[Harga Beli Pcs
(-PPN)]])/Table43[[#This Row],[Harga Jual Pcs GT
(-PPN)]]</f>
        <v>8.5000000000000006E-2</v>
      </c>
      <c r="BA68" s="51">
        <f>Table43[[#This Row],[Harga Jual Pcs MT
(-PPN)]]-Table43[[#This Row],[Harga Beli Pcs
(-PPN)]]</f>
        <v>1487.5</v>
      </c>
      <c r="BB68" s="57">
        <f>Table43[[#This Row],[Column1]]/Table43[[#This Row],[Harga Jual Pcs MT
(-PPN)]]</f>
        <v>8.5000000000000006E-2</v>
      </c>
      <c r="BC68" s="50"/>
      <c r="BD68" s="7" t="str">
        <f>IFERROR(VLOOKUP(Table43[[#This Row],[Kode BARANG Win2]],'[3]Daftar Barang dan Jasa'!$B$2:$D$3515,3,0),0)</f>
        <v>RB DETTOL BODY SOAP 3SP COOL 100GR X 48 PCS</v>
      </c>
      <c r="BE68" s="7" t="str">
        <f ca="1">IF(TODAY()-Table43[[#This Row],[Efektif
Pembuatan]]&gt;60,"Lama","Baru")</f>
        <v>Lama</v>
      </c>
      <c r="BF68" s="7" t="e">
        <f ca="1">IF(TODAY()-Table43[[#This Row],[Efektif Naik Harga]]&lt;30,"Naik","Sama")</f>
        <v>#VALUE!</v>
      </c>
      <c r="BG68" s="7" t="s">
        <v>400</v>
      </c>
      <c r="BH68" s="7" t="str">
        <f>IF(Table43[[#This Row],[Kode BARANG Win2]]&lt;&gt;"","IDR","")</f>
        <v>IDR</v>
      </c>
      <c r="BI68" s="7" t="str">
        <f>CONCATENATE(Table43[[#This Row],[kode  1 Digit
(Nomor)]],Table43[[#This Row],[kode  4 Digit                (Nomor)]])</f>
        <v>31712880100</v>
      </c>
      <c r="BJ68" s="7" t="str">
        <f>Table43[[#This Row],[Nama            Gramasi atau Jumlah Pack per CTN]]</f>
        <v>100GR</v>
      </c>
      <c r="BK68" s="7"/>
      <c r="BL68" s="7"/>
      <c r="BM68" s="4" t="str">
        <f>IF(Table43[[#This Row],[SATUAN Fix Win]]&lt;&gt;"","KRT")</f>
        <v>KRT</v>
      </c>
      <c r="BN68" s="4" t="str">
        <f>IF(Table43[[#This Row],[SATUAN Fix Win]]&lt;&gt;"","GD01")</f>
        <v>GD01</v>
      </c>
      <c r="BO68" s="4">
        <f>IF(Table43[[#This Row],[SATUAN Fix Win]]&lt;&gt;"",11611)</f>
        <v>11611</v>
      </c>
      <c r="BP68" s="4">
        <f>IF(Table43[[#This Row],[SATUAN Fix Win]]&lt;&gt;"",11612)</f>
        <v>11612</v>
      </c>
      <c r="BR68" s="4">
        <f>IF(Table43[[#This Row],[SATUAN Fix Win]]&lt;&gt;"",1)</f>
        <v>1</v>
      </c>
    </row>
    <row r="69" spans="1:70">
      <c r="A69" s="4" t="str">
        <f>CONCATENATE(Table43[[#This Row],[Kode BARANG Win2]],Table43[[#This Row],[No. Urut
Item Sama]])</f>
        <v>R1021101010010</v>
      </c>
      <c r="B69" s="7"/>
      <c r="C69" s="4" t="s">
        <v>1629</v>
      </c>
      <c r="D69" s="49">
        <v>3166930</v>
      </c>
      <c r="E69" s="49">
        <f>IFERROR(VLOOKUP(Table43[[#This Row],[NO]],[1]Sheet1!$G$3:$K$1267,5,0),0)</f>
        <v>0</v>
      </c>
      <c r="F69" s="26" t="s">
        <v>1099</v>
      </c>
      <c r="G69" s="26">
        <v>48</v>
      </c>
      <c r="H69" s="26" t="s">
        <v>2073</v>
      </c>
      <c r="I69" s="49">
        <v>8993560024574</v>
      </c>
      <c r="J69" s="26" t="str">
        <f>Table43[[#This Row],[Nama Jenis Kemasan]]</f>
        <v>PCS</v>
      </c>
      <c r="K69" s="4" t="str">
        <f>TRIM(CONCATENATE(Table43[[#This Row],[Nama            KLP]]," ",Table43[[#This Row],[Nama            Sub KLP]]))</f>
        <v>DETTOL BODY SOAP</v>
      </c>
      <c r="L69" s="4" t="str">
        <f>CONCATENATE(Table43[[#This Row],[kode  2 Digit                (hrf+No)]],Table43[[#This Row],[kode  2 Digit                (Nomor)]],Table43[[#This Row],[kode  1 Digit                (Nomor)]])</f>
        <v>R1021</v>
      </c>
      <c r="M69" s="4" t="str">
        <f>IF(AH69="",CONCATENATE(R69,T69,V69,X69,Z69,AB69,AD69,AF69,Table43[[#This Row],[Tanda Kode Revisi]]),CONCATENATE(R69,T69,V69,X69,Z69,AB69,AD69,AH69))</f>
        <v>R1021101010010</v>
      </c>
      <c r="N69" s="11">
        <f t="shared" si="0"/>
        <v>14</v>
      </c>
      <c r="O69" s="13" t="str">
        <f>IF(AG69&lt;&gt;"",TRIM(UPPER(CONCATENATE(Q69," ",S69," ",U69," ",W69," ",Y69," ",AA69," ","X"," ",Table43[[#This Row],[ISI/CTN]]," ",AG69," ",AC69," ",AE69," ",AI69))),TRIM(UPPER(CONCATENATE(Q69," ",S69," ",U69," ",W69," ",Y69," ",AA69," ","X"," ",Table43[[#This Row],[ISI/CTN]]," ",AC69," ",AE69," ",AI69))))</f>
        <v>RB DETTOL BODY SOAP 3SP COOL 100GR X 48 PCS</v>
      </c>
      <c r="P69" s="11">
        <f t="shared" si="1"/>
        <v>43</v>
      </c>
      <c r="Q69" s="4" t="s">
        <v>1487</v>
      </c>
      <c r="R69" s="7" t="s">
        <v>94</v>
      </c>
      <c r="S69" s="4" t="s">
        <v>1496</v>
      </c>
      <c r="T69" s="45" t="s">
        <v>1723</v>
      </c>
      <c r="U69" s="46" t="s">
        <v>1505</v>
      </c>
      <c r="V69" s="7">
        <v>1</v>
      </c>
      <c r="W69" s="46" t="s">
        <v>1507</v>
      </c>
      <c r="X69" s="45" t="s">
        <v>1730</v>
      </c>
      <c r="Y69" s="4" t="s">
        <v>1492</v>
      </c>
      <c r="Z69" s="47" t="s">
        <v>1722</v>
      </c>
      <c r="AA69" s="4" t="s">
        <v>1512</v>
      </c>
      <c r="AB69" s="47" t="s">
        <v>1739</v>
      </c>
      <c r="AC69" s="4" t="s">
        <v>186</v>
      </c>
      <c r="AD69" s="7">
        <v>1</v>
      </c>
      <c r="AF69" s="7">
        <v>0</v>
      </c>
      <c r="AJ69" s="7">
        <f>IFERROR(VLOOKUP(Table43[[#This Row],[Kode BARANG Win2]],'[2]Template Impor Barang'!#REF!,2,0),0)</f>
        <v>0</v>
      </c>
      <c r="AK69" s="7">
        <f>Table43[[#This Row],[ISI/CTN]]</f>
        <v>48</v>
      </c>
      <c r="AL69" s="83">
        <f>Table43[[#This Row],[Kode Pcpl]]</f>
        <v>3166930</v>
      </c>
      <c r="AN69" s="36">
        <f>Table43[[#This Row],[Harga Jual Pcs GT
(-PPN)]]-(Table43[[#This Row],[Harga Jual Pcs GT
(-PPN)]]*8.5%)</f>
        <v>16012.5</v>
      </c>
      <c r="AO69" s="36">
        <f>Table43[[#This Row],[Harga Beli Pcs
(-PPN)]]*Table43[[#This Row],[ISI/CTN]]</f>
        <v>768600</v>
      </c>
      <c r="AP69" s="36">
        <f>Table43[[#This Row],[Harga Beli Pcs
(-PPN)]]*1.11</f>
        <v>17773.875</v>
      </c>
      <c r="AQ69" s="36">
        <f>Table43[[#This Row],[Harga Beli Krt
(- PPN)]]*1.11</f>
        <v>853146.00000000012</v>
      </c>
      <c r="AR69" s="36">
        <v>17500</v>
      </c>
      <c r="AS69" s="36">
        <f>Table43[[#This Row],[Harga Jual Pcs GT
(-PPN)]]*Table43[[#This Row],[ISI/CTN]]</f>
        <v>840000</v>
      </c>
      <c r="AT69" s="36">
        <f>Table43[[#This Row],[Harga Jual Pcs GT
(-PPN)]]*1.11</f>
        <v>19425</v>
      </c>
      <c r="AU69" s="36">
        <f>Table43[[#This Row],[Harga Jual Krt GT
(- PPN)]]*1.11</f>
        <v>932400.00000000012</v>
      </c>
      <c r="AV69" s="36">
        <v>17500</v>
      </c>
      <c r="AW69" s="36">
        <f>Table43[[#This Row],[Harga Jual Pcs MT
(-PPN)]]*Table43[[#This Row],[ISI/CTN]]</f>
        <v>840000</v>
      </c>
      <c r="AX69" s="36">
        <f>Table43[[#This Row],[Harga Jual Pcs MT
(-PPN)]]*1.11</f>
        <v>19425</v>
      </c>
      <c r="AY69" s="36">
        <f>Table43[[#This Row],[Harga Jual Pcs MT
(+PPN)]]*Table43[[#This Row],[ISI/CTN]]</f>
        <v>932400</v>
      </c>
      <c r="AZ69" s="44">
        <f>(Table43[[#This Row],[Harga Jual Pcs GT
(-PPN)]]-Table43[[#This Row],[Harga Beli Pcs
(-PPN)]])/Table43[[#This Row],[Harga Jual Pcs GT
(-PPN)]]</f>
        <v>8.5000000000000006E-2</v>
      </c>
      <c r="BA69" s="51">
        <f>Table43[[#This Row],[Harga Jual Pcs MT
(-PPN)]]-Table43[[#This Row],[Harga Beli Pcs
(-PPN)]]</f>
        <v>1487.5</v>
      </c>
      <c r="BB69" s="57">
        <f>Table43[[#This Row],[Column1]]/Table43[[#This Row],[Harga Jual Pcs MT
(-PPN)]]</f>
        <v>8.5000000000000006E-2</v>
      </c>
      <c r="BC69" s="50"/>
      <c r="BD69" s="7" t="str">
        <f>IFERROR(VLOOKUP(Table43[[#This Row],[Kode BARANG Win2]],'[3]Daftar Barang dan Jasa'!$B$2:$D$3515,3,0),0)</f>
        <v>RB DETTOL BODY SOAP 3SP COOL 100GR X 48 PCS</v>
      </c>
      <c r="BE69" s="7" t="str">
        <f ca="1">IF(TODAY()-Table43[[#This Row],[Efektif
Pembuatan]]&gt;60,"Lama","Baru")</f>
        <v>Lama</v>
      </c>
      <c r="BF69" s="7" t="e">
        <f ca="1">IF(TODAY()-Table43[[#This Row],[Efektif Naik Harga]]&lt;30,"Naik","Sama")</f>
        <v>#VALUE!</v>
      </c>
      <c r="BG69" s="7" t="s">
        <v>400</v>
      </c>
      <c r="BH69" s="7" t="str">
        <f>IF(Table43[[#This Row],[Kode BARANG Win2]]&lt;&gt;"","IDR","")</f>
        <v>IDR</v>
      </c>
      <c r="BI69" s="7" t="str">
        <f>CONCATENATE(Table43[[#This Row],[kode  1 Digit
(Nomor)]],Table43[[#This Row],[kode  4 Digit                (Nomor)]])</f>
        <v>31669300100</v>
      </c>
      <c r="BJ69" s="7" t="str">
        <f>Table43[[#This Row],[Nama            Gramasi atau Jumlah Pack per CTN]]</f>
        <v>100GR</v>
      </c>
      <c r="BK69" s="7"/>
      <c r="BL69" s="7"/>
      <c r="BM69" s="4" t="str">
        <f>IF(Table43[[#This Row],[SATUAN Fix Win]]&lt;&gt;"","KRT")</f>
        <v>KRT</v>
      </c>
      <c r="BN69" s="4" t="str">
        <f>IF(Table43[[#This Row],[SATUAN Fix Win]]&lt;&gt;"","GD01")</f>
        <v>GD01</v>
      </c>
      <c r="BO69" s="4">
        <f>IF(Table43[[#This Row],[SATUAN Fix Win]]&lt;&gt;"",11611)</f>
        <v>11611</v>
      </c>
      <c r="BP69" s="4">
        <f>IF(Table43[[#This Row],[SATUAN Fix Win]]&lt;&gt;"",11612)</f>
        <v>11612</v>
      </c>
      <c r="BR69" s="4">
        <f>IF(Table43[[#This Row],[SATUAN Fix Win]]&lt;&gt;"",1)</f>
        <v>1</v>
      </c>
    </row>
    <row r="70" spans="1:70">
      <c r="A70" s="4" t="str">
        <f>CONCATENATE(Table43[[#This Row],[Kode BARANG Win2]],Table43[[#This Row],[No. Urut
Item Sama]])</f>
        <v>R1021101010010</v>
      </c>
      <c r="B70" s="7"/>
      <c r="C70" s="4" t="s">
        <v>1629</v>
      </c>
      <c r="D70" s="49">
        <v>3241018</v>
      </c>
      <c r="E70" s="49">
        <f>IFERROR(VLOOKUP(Table43[[#This Row],[NO]],[1]Sheet1!$G$3:$K$1267,5,0),0)</f>
        <v>0</v>
      </c>
      <c r="F70" s="26" t="s">
        <v>1100</v>
      </c>
      <c r="G70" s="26">
        <v>48</v>
      </c>
      <c r="H70" s="26" t="s">
        <v>2073</v>
      </c>
      <c r="I70" s="49">
        <v>8993560024574</v>
      </c>
      <c r="J70" s="26" t="str">
        <f>Table43[[#This Row],[Nama Jenis Kemasan]]</f>
        <v>PCS</v>
      </c>
      <c r="K70" s="4" t="str">
        <f>TRIM(CONCATENATE(Table43[[#This Row],[Nama            KLP]]," ",Table43[[#This Row],[Nama            Sub KLP]]))</f>
        <v>DETTOL BODY SOAP</v>
      </c>
      <c r="L70" s="4" t="str">
        <f>CONCATENATE(Table43[[#This Row],[kode  2 Digit                (hrf+No)]],Table43[[#This Row],[kode  2 Digit                (Nomor)]],Table43[[#This Row],[kode  1 Digit                (Nomor)]])</f>
        <v>R1021</v>
      </c>
      <c r="M70" s="4" t="str">
        <f>IF(AH70="",CONCATENATE(R70,T70,V70,X70,Z70,AB70,AD70,AF70,Table43[[#This Row],[Tanda Kode Revisi]]),CONCATENATE(R70,T70,V70,X70,Z70,AB70,AD70,AH70))</f>
        <v>R1021101010010</v>
      </c>
      <c r="N70" s="11">
        <f t="shared" si="0"/>
        <v>14</v>
      </c>
      <c r="O70" s="13" t="str">
        <f>IF(AG70&lt;&gt;"",TRIM(UPPER(CONCATENATE(Q70," ",S70," ",U70," ",W70," ",Y70," ",AA70," ","X"," ",Table43[[#This Row],[ISI/CTN]]," ",AG70," ",AC70," ",AE70," ",AI70))),TRIM(UPPER(CONCATENATE(Q70," ",S70," ",U70," ",W70," ",Y70," ",AA70," ","X"," ",Table43[[#This Row],[ISI/CTN]]," ",AC70," ",AE70," ",AI70))))</f>
        <v>RB DETTOL BODY SOAP 3SP COOL 100GR X 48 PCS</v>
      </c>
      <c r="P70" s="11">
        <f t="shared" si="1"/>
        <v>43</v>
      </c>
      <c r="Q70" s="4" t="s">
        <v>1487</v>
      </c>
      <c r="R70" s="7" t="s">
        <v>94</v>
      </c>
      <c r="S70" s="4" t="s">
        <v>1496</v>
      </c>
      <c r="T70" s="45" t="s">
        <v>1723</v>
      </c>
      <c r="U70" s="46" t="s">
        <v>1505</v>
      </c>
      <c r="V70" s="7">
        <v>1</v>
      </c>
      <c r="W70" s="46" t="s">
        <v>1507</v>
      </c>
      <c r="X70" s="45" t="s">
        <v>1730</v>
      </c>
      <c r="Y70" s="4" t="s">
        <v>1492</v>
      </c>
      <c r="Z70" s="47" t="s">
        <v>1722</v>
      </c>
      <c r="AA70" s="4" t="s">
        <v>1512</v>
      </c>
      <c r="AB70" s="47" t="s">
        <v>1739</v>
      </c>
      <c r="AC70" s="4" t="s">
        <v>186</v>
      </c>
      <c r="AD70" s="7">
        <v>1</v>
      </c>
      <c r="AF70" s="7">
        <v>0</v>
      </c>
      <c r="AJ70" s="7">
        <f>IFERROR(VLOOKUP(Table43[[#This Row],[Kode BARANG Win2]],'[2]Template Impor Barang'!#REF!,2,0),0)</f>
        <v>0</v>
      </c>
      <c r="AK70" s="7">
        <f>Table43[[#This Row],[ISI/CTN]]</f>
        <v>48</v>
      </c>
      <c r="AL70" s="83">
        <f>Table43[[#This Row],[Kode Pcpl]]</f>
        <v>3241018</v>
      </c>
      <c r="AN70" s="36">
        <f>Table43[[#This Row],[Harga Jual Pcs GT
(-PPN)]]-(Table43[[#This Row],[Harga Jual Pcs GT
(-PPN)]]*8.5%)</f>
        <v>16012.5</v>
      </c>
      <c r="AO70" s="36">
        <f>Table43[[#This Row],[Harga Beli Pcs
(-PPN)]]*Table43[[#This Row],[ISI/CTN]]</f>
        <v>768600</v>
      </c>
      <c r="AP70" s="36">
        <f>Table43[[#This Row],[Harga Beli Pcs
(-PPN)]]*1.11</f>
        <v>17773.875</v>
      </c>
      <c r="AQ70" s="36">
        <f>Table43[[#This Row],[Harga Beli Krt
(- PPN)]]*1.11</f>
        <v>853146.00000000012</v>
      </c>
      <c r="AR70" s="36">
        <v>17500</v>
      </c>
      <c r="AS70" s="36">
        <f>Table43[[#This Row],[Harga Jual Pcs GT
(-PPN)]]*Table43[[#This Row],[ISI/CTN]]</f>
        <v>840000</v>
      </c>
      <c r="AT70" s="36">
        <f>Table43[[#This Row],[Harga Jual Pcs GT
(-PPN)]]*1.11</f>
        <v>19425</v>
      </c>
      <c r="AU70" s="36">
        <f>Table43[[#This Row],[Harga Jual Krt GT
(- PPN)]]*1.11</f>
        <v>932400.00000000012</v>
      </c>
      <c r="AV70" s="36">
        <v>17500</v>
      </c>
      <c r="AW70" s="36">
        <f>Table43[[#This Row],[Harga Jual Pcs MT
(-PPN)]]*Table43[[#This Row],[ISI/CTN]]</f>
        <v>840000</v>
      </c>
      <c r="AX70" s="36">
        <f>Table43[[#This Row],[Harga Jual Pcs MT
(-PPN)]]*1.11</f>
        <v>19425</v>
      </c>
      <c r="AY70" s="36">
        <f>Table43[[#This Row],[Harga Jual Pcs MT
(+PPN)]]*Table43[[#This Row],[ISI/CTN]]</f>
        <v>932400</v>
      </c>
      <c r="AZ70" s="44">
        <f>(Table43[[#This Row],[Harga Jual Pcs GT
(-PPN)]]-Table43[[#This Row],[Harga Beli Pcs
(-PPN)]])/Table43[[#This Row],[Harga Jual Pcs GT
(-PPN)]]</f>
        <v>8.5000000000000006E-2</v>
      </c>
      <c r="BA70" s="51">
        <f>Table43[[#This Row],[Harga Jual Pcs MT
(-PPN)]]-Table43[[#This Row],[Harga Beli Pcs
(-PPN)]]</f>
        <v>1487.5</v>
      </c>
      <c r="BB70" s="57">
        <f>Table43[[#This Row],[Column1]]/Table43[[#This Row],[Harga Jual Pcs MT
(-PPN)]]</f>
        <v>8.5000000000000006E-2</v>
      </c>
      <c r="BC70" s="50"/>
      <c r="BD70" s="7" t="str">
        <f>IFERROR(VLOOKUP(Table43[[#This Row],[Kode BARANG Win2]],'[3]Daftar Barang dan Jasa'!$B$2:$D$3515,3,0),0)</f>
        <v>RB DETTOL BODY SOAP 3SP COOL 100GR X 48 PCS</v>
      </c>
      <c r="BE70" s="7" t="str">
        <f ca="1">IF(TODAY()-Table43[[#This Row],[Efektif
Pembuatan]]&gt;60,"Lama","Baru")</f>
        <v>Lama</v>
      </c>
      <c r="BF70" s="7" t="e">
        <f ca="1">IF(TODAY()-Table43[[#This Row],[Efektif Naik Harga]]&lt;30,"Naik","Sama")</f>
        <v>#VALUE!</v>
      </c>
      <c r="BG70" s="7" t="s">
        <v>400</v>
      </c>
      <c r="BH70" s="7" t="str">
        <f>IF(Table43[[#This Row],[Kode BARANG Win2]]&lt;&gt;"","IDR","")</f>
        <v>IDR</v>
      </c>
      <c r="BI70" s="7" t="str">
        <f>CONCATENATE(Table43[[#This Row],[kode  1 Digit
(Nomor)]],Table43[[#This Row],[kode  4 Digit                (Nomor)]])</f>
        <v>32410180100</v>
      </c>
      <c r="BJ70" s="7" t="str">
        <f>Table43[[#This Row],[Nama            Gramasi atau Jumlah Pack per CTN]]</f>
        <v>100GR</v>
      </c>
      <c r="BK70" s="7"/>
      <c r="BL70" s="7"/>
      <c r="BM70" s="4" t="str">
        <f>IF(Table43[[#This Row],[SATUAN Fix Win]]&lt;&gt;"","KRT")</f>
        <v>KRT</v>
      </c>
      <c r="BN70" s="4" t="str">
        <f>IF(Table43[[#This Row],[SATUAN Fix Win]]&lt;&gt;"","GD01")</f>
        <v>GD01</v>
      </c>
      <c r="BO70" s="4">
        <f>IF(Table43[[#This Row],[SATUAN Fix Win]]&lt;&gt;"",11611)</f>
        <v>11611</v>
      </c>
      <c r="BP70" s="4">
        <f>IF(Table43[[#This Row],[SATUAN Fix Win]]&lt;&gt;"",11612)</f>
        <v>11612</v>
      </c>
      <c r="BR70" s="4">
        <f>IF(Table43[[#This Row],[SATUAN Fix Win]]&lt;&gt;"",1)</f>
        <v>1</v>
      </c>
    </row>
    <row r="71" spans="1:70">
      <c r="A71" s="4" t="str">
        <f>CONCATENATE(Table43[[#This Row],[Kode BARANG Win2]],Table43[[#This Row],[No. Urut
Item Sama]])</f>
        <v>R1021101010010</v>
      </c>
      <c r="B71" s="7"/>
      <c r="C71" s="4" t="s">
        <v>1629</v>
      </c>
      <c r="D71" s="49">
        <v>3060310</v>
      </c>
      <c r="E71" s="49">
        <f>IFERROR(VLOOKUP(Table43[[#This Row],[NO]],[1]Sheet1!$G$3:$K$1267,5,0),0)</f>
        <v>0</v>
      </c>
      <c r="F71" s="26" t="s">
        <v>1095</v>
      </c>
      <c r="G71" s="26">
        <v>48</v>
      </c>
      <c r="H71" s="26" t="s">
        <v>2073</v>
      </c>
      <c r="I71" s="49">
        <v>8993560024574</v>
      </c>
      <c r="J71" s="26" t="str">
        <f>Table43[[#This Row],[Nama Jenis Kemasan]]</f>
        <v>PCS</v>
      </c>
      <c r="K71" s="4" t="str">
        <f>TRIM(CONCATENATE(Table43[[#This Row],[Nama            KLP]]," ",Table43[[#This Row],[Nama            Sub KLP]]))</f>
        <v>DETTOL BODY SOAP</v>
      </c>
      <c r="L71" s="4" t="str">
        <f>CONCATENATE(Table43[[#This Row],[kode  2 Digit                (hrf+No)]],Table43[[#This Row],[kode  2 Digit                (Nomor)]],Table43[[#This Row],[kode  1 Digit                (Nomor)]])</f>
        <v>R1021</v>
      </c>
      <c r="M71" s="4" t="str">
        <f>IF(AH71="",CONCATENATE(R71,T71,V71,X71,Z71,AB71,AD71,AF71,Table43[[#This Row],[Tanda Kode Revisi]]),CONCATENATE(R71,T71,V71,X71,Z71,AB71,AD71,AH71))</f>
        <v>R1021101010010</v>
      </c>
      <c r="N71" s="11">
        <f t="shared" ref="N71:N135" si="2">LEN(M71)</f>
        <v>14</v>
      </c>
      <c r="O71" s="13" t="str">
        <f>IF(AG71&lt;&gt;"",TRIM(UPPER(CONCATENATE(Q71," ",S71," ",U71," ",W71," ",Y71," ",AA71," ","X"," ",Table43[[#This Row],[ISI/CTN]]," ",AG71," ",AC71," ",AE71," ",AI71))),TRIM(UPPER(CONCATENATE(Q71," ",S71," ",U71," ",W71," ",Y71," ",AA71," ","X"," ",Table43[[#This Row],[ISI/CTN]]," ",AC71," ",AE71," ",AI71))))</f>
        <v>RB DETTOL BODY SOAP 3SP COOL 100GR X 48 PCS</v>
      </c>
      <c r="P71" s="11">
        <f t="shared" ref="P71:P135" si="3">LEN(O71)</f>
        <v>43</v>
      </c>
      <c r="Q71" s="4" t="s">
        <v>1487</v>
      </c>
      <c r="R71" s="7" t="s">
        <v>94</v>
      </c>
      <c r="S71" s="4" t="s">
        <v>1496</v>
      </c>
      <c r="T71" s="45" t="s">
        <v>1723</v>
      </c>
      <c r="U71" s="46" t="s">
        <v>1505</v>
      </c>
      <c r="V71" s="7">
        <v>1</v>
      </c>
      <c r="W71" s="46" t="s">
        <v>1507</v>
      </c>
      <c r="X71" s="45" t="s">
        <v>1730</v>
      </c>
      <c r="Y71" s="4" t="s">
        <v>1492</v>
      </c>
      <c r="Z71" s="47" t="s">
        <v>1722</v>
      </c>
      <c r="AA71" s="4" t="s">
        <v>1512</v>
      </c>
      <c r="AB71" s="47" t="s">
        <v>1739</v>
      </c>
      <c r="AC71" s="4" t="s">
        <v>186</v>
      </c>
      <c r="AD71" s="7">
        <v>1</v>
      </c>
      <c r="AF71" s="7">
        <v>0</v>
      </c>
      <c r="AJ71" s="7">
        <f>IFERROR(VLOOKUP(Table43[[#This Row],[Kode BARANG Win2]],'[2]Template Impor Barang'!#REF!,2,0),0)</f>
        <v>0</v>
      </c>
      <c r="AK71" s="7">
        <f>Table43[[#This Row],[ISI/CTN]]</f>
        <v>48</v>
      </c>
      <c r="AL71" s="83">
        <f>Table43[[#This Row],[Kode Pcpl]]</f>
        <v>3060310</v>
      </c>
      <c r="AN71" s="36">
        <f>Table43[[#This Row],[Harga Jual Pcs GT
(-PPN)]]-(Table43[[#This Row],[Harga Jual Pcs GT
(-PPN)]]*8.5%)</f>
        <v>16012.5</v>
      </c>
      <c r="AO71" s="36">
        <f>Table43[[#This Row],[Harga Beli Pcs
(-PPN)]]*Table43[[#This Row],[ISI/CTN]]</f>
        <v>768600</v>
      </c>
      <c r="AP71" s="36">
        <f>Table43[[#This Row],[Harga Beli Pcs
(-PPN)]]*1.11</f>
        <v>17773.875</v>
      </c>
      <c r="AQ71" s="36">
        <f>Table43[[#This Row],[Harga Beli Krt
(- PPN)]]*1.11</f>
        <v>853146.00000000012</v>
      </c>
      <c r="AR71" s="36">
        <v>17500</v>
      </c>
      <c r="AS71" s="36">
        <f>Table43[[#This Row],[Harga Jual Pcs GT
(-PPN)]]*Table43[[#This Row],[ISI/CTN]]</f>
        <v>840000</v>
      </c>
      <c r="AT71" s="36">
        <f>Table43[[#This Row],[Harga Jual Pcs GT
(-PPN)]]*1.11</f>
        <v>19425</v>
      </c>
      <c r="AU71" s="36">
        <f>Table43[[#This Row],[Harga Jual Krt GT
(- PPN)]]*1.11</f>
        <v>932400.00000000012</v>
      </c>
      <c r="AV71" s="36">
        <v>17500</v>
      </c>
      <c r="AW71" s="36">
        <f>Table43[[#This Row],[Harga Jual Pcs MT
(-PPN)]]*Table43[[#This Row],[ISI/CTN]]</f>
        <v>840000</v>
      </c>
      <c r="AX71" s="36">
        <f>Table43[[#This Row],[Harga Jual Pcs MT
(-PPN)]]*1.11</f>
        <v>19425</v>
      </c>
      <c r="AY71" s="36">
        <f>Table43[[#This Row],[Harga Jual Pcs MT
(+PPN)]]*Table43[[#This Row],[ISI/CTN]]</f>
        <v>932400</v>
      </c>
      <c r="AZ71" s="44">
        <f>(Table43[[#This Row],[Harga Jual Pcs GT
(-PPN)]]-Table43[[#This Row],[Harga Beli Pcs
(-PPN)]])/Table43[[#This Row],[Harga Jual Pcs GT
(-PPN)]]</f>
        <v>8.5000000000000006E-2</v>
      </c>
      <c r="BA71" s="51">
        <f>Table43[[#This Row],[Harga Jual Pcs MT
(-PPN)]]-Table43[[#This Row],[Harga Beli Pcs
(-PPN)]]</f>
        <v>1487.5</v>
      </c>
      <c r="BB71" s="57">
        <f>Table43[[#This Row],[Column1]]/Table43[[#This Row],[Harga Jual Pcs MT
(-PPN)]]</f>
        <v>8.5000000000000006E-2</v>
      </c>
      <c r="BC71" s="50"/>
      <c r="BD71" s="7" t="str">
        <f>IFERROR(VLOOKUP(Table43[[#This Row],[Kode BARANG Win2]],'[3]Daftar Barang dan Jasa'!$B$2:$D$3515,3,0),0)</f>
        <v>RB DETTOL BODY SOAP 3SP COOL 100GR X 48 PCS</v>
      </c>
      <c r="BE71" s="7" t="str">
        <f ca="1">IF(TODAY()-Table43[[#This Row],[Efektif
Pembuatan]]&gt;60,"Lama","Baru")</f>
        <v>Lama</v>
      </c>
      <c r="BF71" s="7" t="e">
        <f ca="1">IF(TODAY()-Table43[[#This Row],[Efektif Naik Harga]]&lt;30,"Naik","Sama")</f>
        <v>#VALUE!</v>
      </c>
      <c r="BG71" s="7" t="s">
        <v>400</v>
      </c>
      <c r="BH71" s="7" t="str">
        <f>IF(Table43[[#This Row],[Kode BARANG Win2]]&lt;&gt;"","IDR","")</f>
        <v>IDR</v>
      </c>
      <c r="BI71" s="7" t="str">
        <f>CONCATENATE(Table43[[#This Row],[kode  1 Digit
(Nomor)]],Table43[[#This Row],[kode  4 Digit                (Nomor)]])</f>
        <v>30603100100</v>
      </c>
      <c r="BJ71" s="7" t="str">
        <f>Table43[[#This Row],[Nama            Gramasi atau Jumlah Pack per CTN]]</f>
        <v>100GR</v>
      </c>
      <c r="BK71" s="7"/>
      <c r="BL71" s="7"/>
      <c r="BM71" s="4" t="str">
        <f>IF(Table43[[#This Row],[SATUAN Fix Win]]&lt;&gt;"","KRT")</f>
        <v>KRT</v>
      </c>
      <c r="BN71" s="4" t="str">
        <f>IF(Table43[[#This Row],[SATUAN Fix Win]]&lt;&gt;"","GD01")</f>
        <v>GD01</v>
      </c>
      <c r="BO71" s="4">
        <f>IF(Table43[[#This Row],[SATUAN Fix Win]]&lt;&gt;"",11611)</f>
        <v>11611</v>
      </c>
      <c r="BP71" s="4">
        <f>IF(Table43[[#This Row],[SATUAN Fix Win]]&lt;&gt;"",11612)</f>
        <v>11612</v>
      </c>
      <c r="BR71" s="4">
        <f>IF(Table43[[#This Row],[SATUAN Fix Win]]&lt;&gt;"",1)</f>
        <v>1</v>
      </c>
    </row>
    <row r="72" spans="1:70">
      <c r="A72" s="4" t="str">
        <f>CONCATENATE(Table43[[#This Row],[Kode BARANG Win2]],Table43[[#This Row],[No. Urut
Item Sama]])</f>
        <v>R1021101010010</v>
      </c>
      <c r="B72" s="7"/>
      <c r="C72" s="4" t="s">
        <v>1629</v>
      </c>
      <c r="D72" s="49">
        <v>3087454</v>
      </c>
      <c r="E72" s="49">
        <f>IFERROR(VLOOKUP(Table43[[#This Row],[NO]],[1]Sheet1!$G$3:$K$1267,5,0),0)</f>
        <v>0</v>
      </c>
      <c r="F72" s="26" t="s">
        <v>1097</v>
      </c>
      <c r="G72" s="26">
        <v>48</v>
      </c>
      <c r="H72" s="26" t="s">
        <v>2073</v>
      </c>
      <c r="I72" s="49">
        <v>8993560024574</v>
      </c>
      <c r="J72" s="26" t="str">
        <f>Table43[[#This Row],[Nama Jenis Kemasan]]</f>
        <v>PCS</v>
      </c>
      <c r="K72" s="4" t="str">
        <f>TRIM(CONCATENATE(Table43[[#This Row],[Nama            KLP]]," ",Table43[[#This Row],[Nama            Sub KLP]]))</f>
        <v>DETTOL BODY SOAP</v>
      </c>
      <c r="L72" s="4" t="str">
        <f>CONCATENATE(Table43[[#This Row],[kode  2 Digit                (hrf+No)]],Table43[[#This Row],[kode  2 Digit                (Nomor)]],Table43[[#This Row],[kode  1 Digit                (Nomor)]])</f>
        <v>R1021</v>
      </c>
      <c r="M72" s="4" t="str">
        <f>IF(AH72="",CONCATENATE(R72,T72,V72,X72,Z72,AB72,AD72,AF72,Table43[[#This Row],[Tanda Kode Revisi]]),CONCATENATE(R72,T72,V72,X72,Z72,AB72,AD72,AH72))</f>
        <v>R1021101010010</v>
      </c>
      <c r="N72" s="11">
        <f t="shared" si="2"/>
        <v>14</v>
      </c>
      <c r="O72" s="13" t="str">
        <f>IF(AG72&lt;&gt;"",TRIM(UPPER(CONCATENATE(Q72," ",S72," ",U72," ",W72," ",Y72," ",AA72," ","X"," ",Table43[[#This Row],[ISI/CTN]]," ",AG72," ",AC72," ",AE72," ",AI72))),TRIM(UPPER(CONCATENATE(Q72," ",S72," ",U72," ",W72," ",Y72," ",AA72," ","X"," ",Table43[[#This Row],[ISI/CTN]]," ",AC72," ",AE72," ",AI72))))</f>
        <v>RB DETTOL BODY SOAP 3SP COOL 100GR X 48 PCS</v>
      </c>
      <c r="P72" s="11">
        <f t="shared" si="3"/>
        <v>43</v>
      </c>
      <c r="Q72" s="4" t="s">
        <v>1487</v>
      </c>
      <c r="R72" s="7" t="s">
        <v>94</v>
      </c>
      <c r="S72" s="4" t="s">
        <v>1496</v>
      </c>
      <c r="T72" s="45" t="s">
        <v>1723</v>
      </c>
      <c r="U72" s="46" t="s">
        <v>1505</v>
      </c>
      <c r="V72" s="7">
        <v>1</v>
      </c>
      <c r="W72" s="46" t="s">
        <v>1507</v>
      </c>
      <c r="X72" s="45" t="s">
        <v>1730</v>
      </c>
      <c r="Y72" s="4" t="s">
        <v>1492</v>
      </c>
      <c r="Z72" s="47" t="s">
        <v>1722</v>
      </c>
      <c r="AA72" s="4" t="s">
        <v>1512</v>
      </c>
      <c r="AB72" s="47" t="s">
        <v>1739</v>
      </c>
      <c r="AC72" s="4" t="s">
        <v>186</v>
      </c>
      <c r="AD72" s="7">
        <v>1</v>
      </c>
      <c r="AF72" s="7">
        <v>0</v>
      </c>
      <c r="AJ72" s="7">
        <f>IFERROR(VLOOKUP(Table43[[#This Row],[Kode BARANG Win2]],'[2]Template Impor Barang'!#REF!,2,0),0)</f>
        <v>0</v>
      </c>
      <c r="AK72" s="7">
        <f>Table43[[#This Row],[ISI/CTN]]</f>
        <v>48</v>
      </c>
      <c r="AL72" s="83">
        <f>Table43[[#This Row],[Kode Pcpl]]</f>
        <v>3087454</v>
      </c>
      <c r="AN72" s="36">
        <f>Table43[[#This Row],[Harga Jual Pcs GT
(-PPN)]]-(Table43[[#This Row],[Harga Jual Pcs GT
(-PPN)]]*8.5%)</f>
        <v>16012.5</v>
      </c>
      <c r="AO72" s="36">
        <f>Table43[[#This Row],[Harga Beli Pcs
(-PPN)]]*Table43[[#This Row],[ISI/CTN]]</f>
        <v>768600</v>
      </c>
      <c r="AP72" s="36">
        <f>Table43[[#This Row],[Harga Beli Pcs
(-PPN)]]*1.11</f>
        <v>17773.875</v>
      </c>
      <c r="AQ72" s="36">
        <f>Table43[[#This Row],[Harga Beli Krt
(- PPN)]]*1.11</f>
        <v>853146.00000000012</v>
      </c>
      <c r="AR72" s="36">
        <v>17500</v>
      </c>
      <c r="AS72" s="36">
        <f>Table43[[#This Row],[Harga Jual Pcs GT
(-PPN)]]*Table43[[#This Row],[ISI/CTN]]</f>
        <v>840000</v>
      </c>
      <c r="AT72" s="36">
        <f>Table43[[#This Row],[Harga Jual Pcs GT
(-PPN)]]*1.11</f>
        <v>19425</v>
      </c>
      <c r="AU72" s="36">
        <f>Table43[[#This Row],[Harga Jual Krt GT
(- PPN)]]*1.11</f>
        <v>932400.00000000012</v>
      </c>
      <c r="AV72" s="36">
        <v>17500</v>
      </c>
      <c r="AW72" s="36">
        <f>Table43[[#This Row],[Harga Jual Pcs MT
(-PPN)]]*Table43[[#This Row],[ISI/CTN]]</f>
        <v>840000</v>
      </c>
      <c r="AX72" s="36">
        <f>Table43[[#This Row],[Harga Jual Pcs MT
(-PPN)]]*1.11</f>
        <v>19425</v>
      </c>
      <c r="AY72" s="36">
        <f>Table43[[#This Row],[Harga Jual Pcs MT
(+PPN)]]*Table43[[#This Row],[ISI/CTN]]</f>
        <v>932400</v>
      </c>
      <c r="AZ72" s="44">
        <f>(Table43[[#This Row],[Harga Jual Pcs GT
(-PPN)]]-Table43[[#This Row],[Harga Beli Pcs
(-PPN)]])/Table43[[#This Row],[Harga Jual Pcs GT
(-PPN)]]</f>
        <v>8.5000000000000006E-2</v>
      </c>
      <c r="BA72" s="51">
        <f>Table43[[#This Row],[Harga Jual Pcs MT
(-PPN)]]-Table43[[#This Row],[Harga Beli Pcs
(-PPN)]]</f>
        <v>1487.5</v>
      </c>
      <c r="BB72" s="57">
        <f>Table43[[#This Row],[Column1]]/Table43[[#This Row],[Harga Jual Pcs MT
(-PPN)]]</f>
        <v>8.5000000000000006E-2</v>
      </c>
      <c r="BC72" s="50"/>
      <c r="BD72" s="7" t="str">
        <f>IFERROR(VLOOKUP(Table43[[#This Row],[Kode BARANG Win2]],'[3]Daftar Barang dan Jasa'!$B$2:$D$3515,3,0),0)</f>
        <v>RB DETTOL BODY SOAP 3SP COOL 100GR X 48 PCS</v>
      </c>
      <c r="BE72" s="7" t="str">
        <f ca="1">IF(TODAY()-Table43[[#This Row],[Efektif
Pembuatan]]&gt;60,"Lama","Baru")</f>
        <v>Lama</v>
      </c>
      <c r="BF72" s="7" t="e">
        <f ca="1">IF(TODAY()-Table43[[#This Row],[Efektif Naik Harga]]&lt;30,"Naik","Sama")</f>
        <v>#VALUE!</v>
      </c>
      <c r="BG72" s="7" t="s">
        <v>400</v>
      </c>
      <c r="BH72" s="7" t="str">
        <f>IF(Table43[[#This Row],[Kode BARANG Win2]]&lt;&gt;"","IDR","")</f>
        <v>IDR</v>
      </c>
      <c r="BI72" s="7" t="str">
        <f>CONCATENATE(Table43[[#This Row],[kode  1 Digit
(Nomor)]],Table43[[#This Row],[kode  4 Digit                (Nomor)]])</f>
        <v>30874540100</v>
      </c>
      <c r="BJ72" s="7" t="str">
        <f>Table43[[#This Row],[Nama            Gramasi atau Jumlah Pack per CTN]]</f>
        <v>100GR</v>
      </c>
      <c r="BK72" s="7"/>
      <c r="BL72" s="7"/>
      <c r="BM72" s="4" t="str">
        <f>IF(Table43[[#This Row],[SATUAN Fix Win]]&lt;&gt;"","KRT")</f>
        <v>KRT</v>
      </c>
      <c r="BN72" s="4" t="str">
        <f>IF(Table43[[#This Row],[SATUAN Fix Win]]&lt;&gt;"","GD01")</f>
        <v>GD01</v>
      </c>
      <c r="BO72" s="4">
        <f>IF(Table43[[#This Row],[SATUAN Fix Win]]&lt;&gt;"",11611)</f>
        <v>11611</v>
      </c>
      <c r="BP72" s="4">
        <f>IF(Table43[[#This Row],[SATUAN Fix Win]]&lt;&gt;"",11612)</f>
        <v>11612</v>
      </c>
      <c r="BR72" s="4">
        <f>IF(Table43[[#This Row],[SATUAN Fix Win]]&lt;&gt;"",1)</f>
        <v>1</v>
      </c>
    </row>
    <row r="73" spans="1:70">
      <c r="A73" s="4" t="str">
        <f>CONCATENATE(Table43[[#This Row],[Kode BARANG Win2]],Table43[[#This Row],[No. Urut
Item Sama]])</f>
        <v>R1021101010010</v>
      </c>
      <c r="B73" s="7"/>
      <c r="C73" s="4" t="s">
        <v>1629</v>
      </c>
      <c r="D73" s="49">
        <v>3046064</v>
      </c>
      <c r="E73" s="49">
        <f>IFERROR(VLOOKUP(Table43[[#This Row],[NO]],[1]Sheet1!$G$3:$K$1267,5,0),0)</f>
        <v>0</v>
      </c>
      <c r="F73" s="26" t="s">
        <v>1098</v>
      </c>
      <c r="G73" s="26">
        <v>48</v>
      </c>
      <c r="H73" s="26" t="s">
        <v>2073</v>
      </c>
      <c r="I73" s="49">
        <v>8993560024574</v>
      </c>
      <c r="J73" s="26" t="str">
        <f>Table43[[#This Row],[Nama Jenis Kemasan]]</f>
        <v>PCS</v>
      </c>
      <c r="K73" s="4" t="str">
        <f>TRIM(CONCATENATE(Table43[[#This Row],[Nama            KLP]]," ",Table43[[#This Row],[Nama            Sub KLP]]))</f>
        <v>DETTOL BODY SOAP</v>
      </c>
      <c r="L73" s="4" t="str">
        <f>CONCATENATE(Table43[[#This Row],[kode  2 Digit                (hrf+No)]],Table43[[#This Row],[kode  2 Digit                (Nomor)]],Table43[[#This Row],[kode  1 Digit                (Nomor)]])</f>
        <v>R1021</v>
      </c>
      <c r="M73" s="4" t="str">
        <f>IF(AH73="",CONCATENATE(R73,T73,V73,X73,Z73,AB73,AD73,AF73,Table43[[#This Row],[Tanda Kode Revisi]]),CONCATENATE(R73,T73,V73,X73,Z73,AB73,AD73,AH73))</f>
        <v>R1021101010010</v>
      </c>
      <c r="N73" s="11">
        <f t="shared" si="2"/>
        <v>14</v>
      </c>
      <c r="O73" s="13" t="str">
        <f>IF(AG73&lt;&gt;"",TRIM(UPPER(CONCATENATE(Q73," ",S73," ",U73," ",W73," ",Y73," ",AA73," ","X"," ",Table43[[#This Row],[ISI/CTN]]," ",AG73," ",AC73," ",AE73," ",AI73))),TRIM(UPPER(CONCATENATE(Q73," ",S73," ",U73," ",W73," ",Y73," ",AA73," ","X"," ",Table43[[#This Row],[ISI/CTN]]," ",AC73," ",AE73," ",AI73))))</f>
        <v>RB DETTOL BODY SOAP 3SP COOL 100GR X 48 PCS</v>
      </c>
      <c r="P73" s="11">
        <f t="shared" si="3"/>
        <v>43</v>
      </c>
      <c r="Q73" s="4" t="s">
        <v>1487</v>
      </c>
      <c r="R73" s="7" t="s">
        <v>94</v>
      </c>
      <c r="S73" s="4" t="s">
        <v>1496</v>
      </c>
      <c r="T73" s="45" t="s">
        <v>1723</v>
      </c>
      <c r="U73" s="46" t="s">
        <v>1505</v>
      </c>
      <c r="V73" s="7">
        <v>1</v>
      </c>
      <c r="W73" s="46" t="s">
        <v>1507</v>
      </c>
      <c r="X73" s="45" t="s">
        <v>1730</v>
      </c>
      <c r="Y73" s="4" t="s">
        <v>1492</v>
      </c>
      <c r="Z73" s="47" t="s">
        <v>1722</v>
      </c>
      <c r="AA73" s="4" t="s">
        <v>1512</v>
      </c>
      <c r="AB73" s="47" t="s">
        <v>1739</v>
      </c>
      <c r="AC73" s="4" t="s">
        <v>186</v>
      </c>
      <c r="AD73" s="7">
        <v>1</v>
      </c>
      <c r="AF73" s="7">
        <v>0</v>
      </c>
      <c r="AJ73" s="7">
        <f>IFERROR(VLOOKUP(Table43[[#This Row],[Kode BARANG Win2]],'[2]Template Impor Barang'!#REF!,2,0),0)</f>
        <v>0</v>
      </c>
      <c r="AK73" s="7">
        <f>Table43[[#This Row],[ISI/CTN]]</f>
        <v>48</v>
      </c>
      <c r="AL73" s="83">
        <f>Table43[[#This Row],[Kode Pcpl]]</f>
        <v>3046064</v>
      </c>
      <c r="AN73" s="36">
        <f>Table43[[#This Row],[Harga Jual Pcs GT
(-PPN)]]-(Table43[[#This Row],[Harga Jual Pcs GT
(-PPN)]]*8.5%)</f>
        <v>16012.5</v>
      </c>
      <c r="AO73" s="36">
        <f>Table43[[#This Row],[Harga Beli Pcs
(-PPN)]]*Table43[[#This Row],[ISI/CTN]]</f>
        <v>768600</v>
      </c>
      <c r="AP73" s="36">
        <f>Table43[[#This Row],[Harga Beli Pcs
(-PPN)]]*1.11</f>
        <v>17773.875</v>
      </c>
      <c r="AQ73" s="36">
        <f>Table43[[#This Row],[Harga Beli Krt
(- PPN)]]*1.11</f>
        <v>853146.00000000012</v>
      </c>
      <c r="AR73" s="36">
        <v>17500</v>
      </c>
      <c r="AS73" s="36">
        <f>Table43[[#This Row],[Harga Jual Pcs GT
(-PPN)]]*Table43[[#This Row],[ISI/CTN]]</f>
        <v>840000</v>
      </c>
      <c r="AT73" s="36">
        <f>Table43[[#This Row],[Harga Jual Pcs GT
(-PPN)]]*1.11</f>
        <v>19425</v>
      </c>
      <c r="AU73" s="36">
        <f>Table43[[#This Row],[Harga Jual Krt GT
(- PPN)]]*1.11</f>
        <v>932400.00000000012</v>
      </c>
      <c r="AV73" s="36">
        <v>17500</v>
      </c>
      <c r="AW73" s="36">
        <f>Table43[[#This Row],[Harga Jual Pcs MT
(-PPN)]]*Table43[[#This Row],[ISI/CTN]]</f>
        <v>840000</v>
      </c>
      <c r="AX73" s="36">
        <f>Table43[[#This Row],[Harga Jual Pcs MT
(-PPN)]]*1.11</f>
        <v>19425</v>
      </c>
      <c r="AY73" s="36">
        <f>Table43[[#This Row],[Harga Jual Pcs MT
(+PPN)]]*Table43[[#This Row],[ISI/CTN]]</f>
        <v>932400</v>
      </c>
      <c r="AZ73" s="44">
        <f>(Table43[[#This Row],[Harga Jual Pcs GT
(-PPN)]]-Table43[[#This Row],[Harga Beli Pcs
(-PPN)]])/Table43[[#This Row],[Harga Jual Pcs GT
(-PPN)]]</f>
        <v>8.5000000000000006E-2</v>
      </c>
      <c r="BA73" s="51">
        <f>Table43[[#This Row],[Harga Jual Pcs MT
(-PPN)]]-Table43[[#This Row],[Harga Beli Pcs
(-PPN)]]</f>
        <v>1487.5</v>
      </c>
      <c r="BB73" s="57">
        <f>Table43[[#This Row],[Column1]]/Table43[[#This Row],[Harga Jual Pcs MT
(-PPN)]]</f>
        <v>8.5000000000000006E-2</v>
      </c>
      <c r="BC73" s="50"/>
      <c r="BD73" s="7" t="str">
        <f>IFERROR(VLOOKUP(Table43[[#This Row],[Kode BARANG Win2]],'[3]Daftar Barang dan Jasa'!$B$2:$D$3515,3,0),0)</f>
        <v>RB DETTOL BODY SOAP 3SP COOL 100GR X 48 PCS</v>
      </c>
      <c r="BE73" s="7" t="str">
        <f ca="1">IF(TODAY()-Table43[[#This Row],[Efektif
Pembuatan]]&gt;60,"Lama","Baru")</f>
        <v>Lama</v>
      </c>
      <c r="BF73" s="7" t="e">
        <f ca="1">IF(TODAY()-Table43[[#This Row],[Efektif Naik Harga]]&lt;30,"Naik","Sama")</f>
        <v>#VALUE!</v>
      </c>
      <c r="BG73" s="7" t="s">
        <v>400</v>
      </c>
      <c r="BH73" s="7" t="str">
        <f>IF(Table43[[#This Row],[Kode BARANG Win2]]&lt;&gt;"","IDR","")</f>
        <v>IDR</v>
      </c>
      <c r="BI73" s="7" t="str">
        <f>CONCATENATE(Table43[[#This Row],[kode  1 Digit
(Nomor)]],Table43[[#This Row],[kode  4 Digit                (Nomor)]])</f>
        <v>30460640100</v>
      </c>
      <c r="BJ73" s="7" t="str">
        <f>Table43[[#This Row],[Nama            Gramasi atau Jumlah Pack per CTN]]</f>
        <v>100GR</v>
      </c>
      <c r="BK73" s="7"/>
      <c r="BL73" s="7"/>
      <c r="BM73" s="4" t="str">
        <f>IF(Table43[[#This Row],[SATUAN Fix Win]]&lt;&gt;"","KRT")</f>
        <v>KRT</v>
      </c>
      <c r="BN73" s="4" t="str">
        <f>IF(Table43[[#This Row],[SATUAN Fix Win]]&lt;&gt;"","GD01")</f>
        <v>GD01</v>
      </c>
      <c r="BO73" s="4">
        <f>IF(Table43[[#This Row],[SATUAN Fix Win]]&lt;&gt;"",11611)</f>
        <v>11611</v>
      </c>
      <c r="BP73" s="4">
        <f>IF(Table43[[#This Row],[SATUAN Fix Win]]&lt;&gt;"",11612)</f>
        <v>11612</v>
      </c>
      <c r="BR73" s="4">
        <f>IF(Table43[[#This Row],[SATUAN Fix Win]]&lt;&gt;"",1)</f>
        <v>1</v>
      </c>
    </row>
    <row r="74" spans="1:70">
      <c r="A74" s="4" t="str">
        <f>CONCATENATE(Table43[[#This Row],[Kode BARANG Win2]],Table43[[#This Row],[No. Urut
Item Sama]])</f>
        <v>R1021101010010</v>
      </c>
      <c r="B74" s="7"/>
      <c r="C74" s="4" t="s">
        <v>1629</v>
      </c>
      <c r="D74" s="49">
        <v>3031513</v>
      </c>
      <c r="E74" s="49">
        <f>IFERROR(VLOOKUP(Table43[[#This Row],[NO]],[1]Sheet1!$G$3:$K$1267,5,0),0)</f>
        <v>0</v>
      </c>
      <c r="F74" s="26" t="s">
        <v>1092</v>
      </c>
      <c r="G74" s="26">
        <v>48</v>
      </c>
      <c r="H74" s="26" t="s">
        <v>2073</v>
      </c>
      <c r="I74" s="49">
        <v>8993560024574</v>
      </c>
      <c r="J74" s="26" t="str">
        <f>Table43[[#This Row],[Nama Jenis Kemasan]]</f>
        <v>PCS</v>
      </c>
      <c r="K74" s="4" t="str">
        <f>TRIM(CONCATENATE(Table43[[#This Row],[Nama            KLP]]," ",Table43[[#This Row],[Nama            Sub KLP]]))</f>
        <v>DETTOL BODY SOAP</v>
      </c>
      <c r="L74" s="4" t="str">
        <f>CONCATENATE(Table43[[#This Row],[kode  2 Digit                (hrf+No)]],Table43[[#This Row],[kode  2 Digit                (Nomor)]],Table43[[#This Row],[kode  1 Digit                (Nomor)]])</f>
        <v>R1021</v>
      </c>
      <c r="M74" s="4" t="str">
        <f>IF(AH74="",CONCATENATE(R74,T74,V74,X74,Z74,AB74,AD74,AF74,Table43[[#This Row],[Tanda Kode Revisi]]),CONCATENATE(R74,T74,V74,X74,Z74,AB74,AD74,AH74))</f>
        <v>R1021101010010</v>
      </c>
      <c r="N74" s="11">
        <f t="shared" si="2"/>
        <v>14</v>
      </c>
      <c r="O74" s="13" t="str">
        <f>IF(AG74&lt;&gt;"",TRIM(UPPER(CONCATENATE(Q74," ",S74," ",U74," ",W74," ",Y74," ",AA74," ","X"," ",Table43[[#This Row],[ISI/CTN]]," ",AG74," ",AC74," ",AE74," ",AI74))),TRIM(UPPER(CONCATENATE(Q74," ",S74," ",U74," ",W74," ",Y74," ",AA74," ","X"," ",Table43[[#This Row],[ISI/CTN]]," ",AC74," ",AE74," ",AI74))))</f>
        <v>RB DETTOL BODY SOAP 3SP COOL 100GR X 48 PCS</v>
      </c>
      <c r="P74" s="11">
        <f t="shared" si="3"/>
        <v>43</v>
      </c>
      <c r="Q74" s="4" t="s">
        <v>1487</v>
      </c>
      <c r="R74" s="7" t="s">
        <v>94</v>
      </c>
      <c r="S74" s="4" t="s">
        <v>1496</v>
      </c>
      <c r="T74" s="45" t="s">
        <v>1723</v>
      </c>
      <c r="U74" s="46" t="s">
        <v>1505</v>
      </c>
      <c r="V74" s="7">
        <v>1</v>
      </c>
      <c r="W74" s="46" t="s">
        <v>1507</v>
      </c>
      <c r="X74" s="45" t="s">
        <v>1730</v>
      </c>
      <c r="Y74" s="4" t="s">
        <v>1492</v>
      </c>
      <c r="Z74" s="47" t="s">
        <v>1722</v>
      </c>
      <c r="AA74" s="4" t="s">
        <v>1512</v>
      </c>
      <c r="AB74" s="47" t="s">
        <v>1739</v>
      </c>
      <c r="AC74" s="4" t="s">
        <v>186</v>
      </c>
      <c r="AD74" s="7">
        <v>1</v>
      </c>
      <c r="AF74" s="7">
        <v>0</v>
      </c>
      <c r="AJ74" s="7">
        <f>IFERROR(VLOOKUP(Table43[[#This Row],[Kode BARANG Win2]],'[2]Template Impor Barang'!#REF!,2,0),0)</f>
        <v>0</v>
      </c>
      <c r="AK74" s="7">
        <f>Table43[[#This Row],[ISI/CTN]]</f>
        <v>48</v>
      </c>
      <c r="AL74" s="83">
        <f>Table43[[#This Row],[Kode Pcpl]]</f>
        <v>3031513</v>
      </c>
      <c r="AN74" s="36">
        <f>Table43[[#This Row],[Harga Jual Pcs GT
(-PPN)]]-(Table43[[#This Row],[Harga Jual Pcs GT
(-PPN)]]*8.5%)</f>
        <v>16012.5</v>
      </c>
      <c r="AO74" s="36">
        <f>Table43[[#This Row],[Harga Beli Pcs
(-PPN)]]*Table43[[#This Row],[ISI/CTN]]</f>
        <v>768600</v>
      </c>
      <c r="AP74" s="36">
        <f>Table43[[#This Row],[Harga Beli Pcs
(-PPN)]]*1.11</f>
        <v>17773.875</v>
      </c>
      <c r="AQ74" s="36">
        <f>Table43[[#This Row],[Harga Beli Krt
(- PPN)]]*1.11</f>
        <v>853146.00000000012</v>
      </c>
      <c r="AR74" s="36">
        <v>17500</v>
      </c>
      <c r="AS74" s="36">
        <f>Table43[[#This Row],[Harga Jual Pcs GT
(-PPN)]]*Table43[[#This Row],[ISI/CTN]]</f>
        <v>840000</v>
      </c>
      <c r="AT74" s="36">
        <f>Table43[[#This Row],[Harga Jual Pcs GT
(-PPN)]]*1.11</f>
        <v>19425</v>
      </c>
      <c r="AU74" s="36">
        <f>Table43[[#This Row],[Harga Jual Krt GT
(- PPN)]]*1.11</f>
        <v>932400.00000000012</v>
      </c>
      <c r="AV74" s="36">
        <v>17500</v>
      </c>
      <c r="AW74" s="36">
        <f>Table43[[#This Row],[Harga Jual Pcs MT
(-PPN)]]*Table43[[#This Row],[ISI/CTN]]</f>
        <v>840000</v>
      </c>
      <c r="AX74" s="36">
        <f>Table43[[#This Row],[Harga Jual Pcs MT
(-PPN)]]*1.11</f>
        <v>19425</v>
      </c>
      <c r="AY74" s="36">
        <f>Table43[[#This Row],[Harga Jual Pcs MT
(+PPN)]]*Table43[[#This Row],[ISI/CTN]]</f>
        <v>932400</v>
      </c>
      <c r="AZ74" s="44">
        <f>(Table43[[#This Row],[Harga Jual Pcs GT
(-PPN)]]-Table43[[#This Row],[Harga Beli Pcs
(-PPN)]])/Table43[[#This Row],[Harga Jual Pcs GT
(-PPN)]]</f>
        <v>8.5000000000000006E-2</v>
      </c>
      <c r="BA74" s="51">
        <f>Table43[[#This Row],[Harga Jual Pcs MT
(-PPN)]]-Table43[[#This Row],[Harga Beli Pcs
(-PPN)]]</f>
        <v>1487.5</v>
      </c>
      <c r="BB74" s="57">
        <f>Table43[[#This Row],[Column1]]/Table43[[#This Row],[Harga Jual Pcs MT
(-PPN)]]</f>
        <v>8.5000000000000006E-2</v>
      </c>
      <c r="BC74" s="50"/>
      <c r="BD74" s="7" t="str">
        <f>IFERROR(VLOOKUP(Table43[[#This Row],[Kode BARANG Win2]],'[3]Daftar Barang dan Jasa'!$B$2:$D$3515,3,0),0)</f>
        <v>RB DETTOL BODY SOAP 3SP COOL 100GR X 48 PCS</v>
      </c>
      <c r="BE74" s="7" t="str">
        <f ca="1">IF(TODAY()-Table43[[#This Row],[Efektif
Pembuatan]]&gt;60,"Lama","Baru")</f>
        <v>Lama</v>
      </c>
      <c r="BF74" s="7" t="e">
        <f ca="1">IF(TODAY()-Table43[[#This Row],[Efektif Naik Harga]]&lt;30,"Naik","Sama")</f>
        <v>#VALUE!</v>
      </c>
      <c r="BG74" s="7" t="s">
        <v>400</v>
      </c>
      <c r="BH74" s="7" t="str">
        <f>IF(Table43[[#This Row],[Kode BARANG Win2]]&lt;&gt;"","IDR","")</f>
        <v>IDR</v>
      </c>
      <c r="BI74" s="7" t="str">
        <f>CONCATENATE(Table43[[#This Row],[kode  1 Digit
(Nomor)]],Table43[[#This Row],[kode  4 Digit                (Nomor)]])</f>
        <v>30315130100</v>
      </c>
      <c r="BJ74" s="7" t="str">
        <f>Table43[[#This Row],[Nama            Gramasi atau Jumlah Pack per CTN]]</f>
        <v>100GR</v>
      </c>
      <c r="BK74" s="7"/>
      <c r="BL74" s="7"/>
      <c r="BM74" s="4" t="str">
        <f>IF(Table43[[#This Row],[SATUAN Fix Win]]&lt;&gt;"","KRT")</f>
        <v>KRT</v>
      </c>
      <c r="BN74" s="4" t="str">
        <f>IF(Table43[[#This Row],[SATUAN Fix Win]]&lt;&gt;"","GD01")</f>
        <v>GD01</v>
      </c>
      <c r="BO74" s="4">
        <f>IF(Table43[[#This Row],[SATUAN Fix Win]]&lt;&gt;"",11611)</f>
        <v>11611</v>
      </c>
      <c r="BP74" s="4">
        <f>IF(Table43[[#This Row],[SATUAN Fix Win]]&lt;&gt;"",11612)</f>
        <v>11612</v>
      </c>
      <c r="BR74" s="4">
        <f>IF(Table43[[#This Row],[SATUAN Fix Win]]&lt;&gt;"",1)</f>
        <v>1</v>
      </c>
    </row>
    <row r="75" spans="1:70">
      <c r="A75" s="4" t="str">
        <f>CONCATENATE(Table43[[#This Row],[Kode BARANG Win2]],Table43[[#This Row],[No. Urut
Item Sama]])</f>
        <v>R1021101010010</v>
      </c>
      <c r="B75" s="7"/>
      <c r="C75" s="4" t="s">
        <v>1629</v>
      </c>
      <c r="D75" s="49" t="s">
        <v>558</v>
      </c>
      <c r="E75" s="49">
        <f>IFERROR(VLOOKUP(Table43[[#This Row],[NO]],[1]Sheet1!$G$3:$K$1267,5,0),0)</f>
        <v>0</v>
      </c>
      <c r="F75" s="26" t="s">
        <v>1092</v>
      </c>
      <c r="G75" s="26">
        <v>48</v>
      </c>
      <c r="H75" s="26" t="s">
        <v>2073</v>
      </c>
      <c r="I75" s="49">
        <v>8993560024574</v>
      </c>
      <c r="J75" s="26" t="str">
        <f>Table43[[#This Row],[Nama Jenis Kemasan]]</f>
        <v>PCS</v>
      </c>
      <c r="K75" s="4" t="str">
        <f>TRIM(CONCATENATE(Table43[[#This Row],[Nama            KLP]]," ",Table43[[#This Row],[Nama            Sub KLP]]))</f>
        <v>DETTOL BODY SOAP</v>
      </c>
      <c r="L75" s="4" t="str">
        <f>CONCATENATE(Table43[[#This Row],[kode  2 Digit                (hrf+No)]],Table43[[#This Row],[kode  2 Digit                (Nomor)]],Table43[[#This Row],[kode  1 Digit                (Nomor)]])</f>
        <v>R1021</v>
      </c>
      <c r="M75" s="4" t="str">
        <f>IF(AH75="",CONCATENATE(R75,T75,V75,X75,Z75,AB75,AD75,AF75,Table43[[#This Row],[Tanda Kode Revisi]]),CONCATENATE(R75,T75,V75,X75,Z75,AB75,AD75,AH75))</f>
        <v>R1021101010010</v>
      </c>
      <c r="N75" s="11">
        <f t="shared" si="2"/>
        <v>14</v>
      </c>
      <c r="O75" s="13" t="str">
        <f>IF(AG75&lt;&gt;"",TRIM(UPPER(CONCATENATE(Q75," ",S75," ",U75," ",W75," ",Y75," ",AA75," ","X"," ",Table43[[#This Row],[ISI/CTN]]," ",AG75," ",AC75," ",AE75," ",AI75))),TRIM(UPPER(CONCATENATE(Q75," ",S75," ",U75," ",W75," ",Y75," ",AA75," ","X"," ",Table43[[#This Row],[ISI/CTN]]," ",AC75," ",AE75," ",AI75))))</f>
        <v>RB DETTOL BODY SOAP 3SP COOL 100GR X 48 PCS</v>
      </c>
      <c r="P75" s="11">
        <f t="shared" si="3"/>
        <v>43</v>
      </c>
      <c r="Q75" s="4" t="s">
        <v>1487</v>
      </c>
      <c r="R75" s="7" t="s">
        <v>94</v>
      </c>
      <c r="S75" s="4" t="s">
        <v>1496</v>
      </c>
      <c r="T75" s="45" t="s">
        <v>1723</v>
      </c>
      <c r="U75" s="46" t="s">
        <v>1505</v>
      </c>
      <c r="V75" s="7">
        <v>1</v>
      </c>
      <c r="W75" s="46" t="s">
        <v>1507</v>
      </c>
      <c r="X75" s="45" t="s">
        <v>1730</v>
      </c>
      <c r="Y75" s="4" t="s">
        <v>1492</v>
      </c>
      <c r="Z75" s="47" t="s">
        <v>1722</v>
      </c>
      <c r="AA75" s="4" t="s">
        <v>1512</v>
      </c>
      <c r="AB75" s="47" t="s">
        <v>1739</v>
      </c>
      <c r="AC75" s="4" t="s">
        <v>186</v>
      </c>
      <c r="AD75" s="7">
        <v>1</v>
      </c>
      <c r="AF75" s="7">
        <v>0</v>
      </c>
      <c r="AJ75" s="7">
        <f>IFERROR(VLOOKUP(Table43[[#This Row],[Kode BARANG Win2]],'[2]Template Impor Barang'!#REF!,2,0),0)</f>
        <v>0</v>
      </c>
      <c r="AK75" s="7">
        <f>Table43[[#This Row],[ISI/CTN]]</f>
        <v>48</v>
      </c>
      <c r="AL75" s="83" t="str">
        <f>Table43[[#This Row],[Kode Pcpl]]</f>
        <v>ID8195118M</v>
      </c>
      <c r="AN75" s="36">
        <f>Table43[[#This Row],[Harga Jual Pcs GT
(-PPN)]]-(Table43[[#This Row],[Harga Jual Pcs GT
(-PPN)]]*8.5%)</f>
        <v>16012.5</v>
      </c>
      <c r="AO75" s="36">
        <f>Table43[[#This Row],[Harga Beli Pcs
(-PPN)]]*Table43[[#This Row],[ISI/CTN]]</f>
        <v>768600</v>
      </c>
      <c r="AP75" s="36">
        <f>Table43[[#This Row],[Harga Beli Pcs
(-PPN)]]*1.11</f>
        <v>17773.875</v>
      </c>
      <c r="AQ75" s="36">
        <f>Table43[[#This Row],[Harga Beli Krt
(- PPN)]]*1.11</f>
        <v>853146.00000000012</v>
      </c>
      <c r="AR75" s="36">
        <v>17500</v>
      </c>
      <c r="AS75" s="36">
        <f>Table43[[#This Row],[Harga Jual Pcs GT
(-PPN)]]*Table43[[#This Row],[ISI/CTN]]</f>
        <v>840000</v>
      </c>
      <c r="AT75" s="36">
        <f>Table43[[#This Row],[Harga Jual Pcs GT
(-PPN)]]*1.11</f>
        <v>19425</v>
      </c>
      <c r="AU75" s="36">
        <f>Table43[[#This Row],[Harga Jual Krt GT
(- PPN)]]*1.11</f>
        <v>932400.00000000012</v>
      </c>
      <c r="AV75" s="36">
        <v>17500</v>
      </c>
      <c r="AW75" s="36">
        <f>Table43[[#This Row],[Harga Jual Pcs MT
(-PPN)]]*Table43[[#This Row],[ISI/CTN]]</f>
        <v>840000</v>
      </c>
      <c r="AX75" s="36">
        <f>Table43[[#This Row],[Harga Jual Pcs MT
(-PPN)]]*1.11</f>
        <v>19425</v>
      </c>
      <c r="AY75" s="36">
        <f>Table43[[#This Row],[Harga Jual Pcs MT
(+PPN)]]*Table43[[#This Row],[ISI/CTN]]</f>
        <v>932400</v>
      </c>
      <c r="AZ75" s="44">
        <f>(Table43[[#This Row],[Harga Jual Pcs GT
(-PPN)]]-Table43[[#This Row],[Harga Beli Pcs
(-PPN)]])/Table43[[#This Row],[Harga Jual Pcs GT
(-PPN)]]</f>
        <v>8.5000000000000006E-2</v>
      </c>
      <c r="BA75" s="51">
        <f>Table43[[#This Row],[Harga Jual Pcs MT
(-PPN)]]-Table43[[#This Row],[Harga Beli Pcs
(-PPN)]]</f>
        <v>1487.5</v>
      </c>
      <c r="BB75" s="57">
        <f>Table43[[#This Row],[Column1]]/Table43[[#This Row],[Harga Jual Pcs MT
(-PPN)]]</f>
        <v>8.5000000000000006E-2</v>
      </c>
      <c r="BC75" s="50"/>
      <c r="BD75" s="7" t="str">
        <f>IFERROR(VLOOKUP(Table43[[#This Row],[Kode BARANG Win2]],'[3]Daftar Barang dan Jasa'!$B$2:$D$3515,3,0),0)</f>
        <v>RB DETTOL BODY SOAP 3SP COOL 100GR X 48 PCS</v>
      </c>
      <c r="BE75" s="7" t="str">
        <f ca="1">IF(TODAY()-Table43[[#This Row],[Efektif
Pembuatan]]&gt;60,"Lama","Baru")</f>
        <v>Lama</v>
      </c>
      <c r="BF75" s="7" t="e">
        <f ca="1">IF(TODAY()-Table43[[#This Row],[Efektif Naik Harga]]&lt;30,"Naik","Sama")</f>
        <v>#VALUE!</v>
      </c>
      <c r="BG75" s="7" t="s">
        <v>400</v>
      </c>
      <c r="BH75" s="7" t="str">
        <f>IF(Table43[[#This Row],[Kode BARANG Win2]]&lt;&gt;"","IDR","")</f>
        <v>IDR</v>
      </c>
      <c r="BI75" s="7" t="str">
        <f>CONCATENATE(Table43[[#This Row],[kode  1 Digit
(Nomor)]],Table43[[#This Row],[kode  4 Digit                (Nomor)]])</f>
        <v>ID8195118M0100</v>
      </c>
      <c r="BJ75" s="7" t="str">
        <f>Table43[[#This Row],[Nama            Gramasi atau Jumlah Pack per CTN]]</f>
        <v>100GR</v>
      </c>
      <c r="BK75" s="7"/>
      <c r="BL75" s="7"/>
      <c r="BM75" s="4" t="str">
        <f>IF(Table43[[#This Row],[SATUAN Fix Win]]&lt;&gt;"","KRT")</f>
        <v>KRT</v>
      </c>
      <c r="BN75" s="4" t="str">
        <f>IF(Table43[[#This Row],[SATUAN Fix Win]]&lt;&gt;"","GD01")</f>
        <v>GD01</v>
      </c>
      <c r="BO75" s="4">
        <f>IF(Table43[[#This Row],[SATUAN Fix Win]]&lt;&gt;"",11611)</f>
        <v>11611</v>
      </c>
      <c r="BP75" s="4">
        <f>IF(Table43[[#This Row],[SATUAN Fix Win]]&lt;&gt;"",11612)</f>
        <v>11612</v>
      </c>
      <c r="BR75" s="4">
        <f>IF(Table43[[#This Row],[SATUAN Fix Win]]&lt;&gt;"",1)</f>
        <v>1</v>
      </c>
    </row>
    <row r="76" spans="1:70">
      <c r="A76" s="4" t="str">
        <f>CONCATENATE(Table43[[#This Row],[Kode BARANG Win2]],Table43[[#This Row],[No. Urut
Item Sama]])</f>
        <v>R1021101010010</v>
      </c>
      <c r="B76" s="7"/>
      <c r="C76" s="4" t="s">
        <v>1629</v>
      </c>
      <c r="D76" s="49">
        <v>3040220</v>
      </c>
      <c r="E76" s="49">
        <f>IFERROR(VLOOKUP(Table43[[#This Row],[NO]],[1]Sheet1!$G$3:$K$1267,5,0),0)</f>
        <v>0</v>
      </c>
      <c r="F76" s="26" t="s">
        <v>1096</v>
      </c>
      <c r="G76" s="26">
        <v>48</v>
      </c>
      <c r="H76" s="26" t="s">
        <v>2073</v>
      </c>
      <c r="I76" s="49">
        <v>8993560024574</v>
      </c>
      <c r="J76" s="26" t="str">
        <f>Table43[[#This Row],[Nama Jenis Kemasan]]</f>
        <v>PCS</v>
      </c>
      <c r="K76" s="4" t="str">
        <f>TRIM(CONCATENATE(Table43[[#This Row],[Nama            KLP]]," ",Table43[[#This Row],[Nama            Sub KLP]]))</f>
        <v>DETTOL BODY SOAP</v>
      </c>
      <c r="L76" s="4" t="str">
        <f>CONCATENATE(Table43[[#This Row],[kode  2 Digit                (hrf+No)]],Table43[[#This Row],[kode  2 Digit                (Nomor)]],Table43[[#This Row],[kode  1 Digit                (Nomor)]])</f>
        <v>R1021</v>
      </c>
      <c r="M76" s="4" t="str">
        <f>IF(AH76="",CONCATENATE(R76,T76,V76,X76,Z76,AB76,AD76,AF76,Table43[[#This Row],[Tanda Kode Revisi]]),CONCATENATE(R76,T76,V76,X76,Z76,AB76,AD76,AH76))</f>
        <v>R1021101010010</v>
      </c>
      <c r="N76" s="11">
        <f t="shared" si="2"/>
        <v>14</v>
      </c>
      <c r="O76" s="13" t="str">
        <f>IF(AG76&lt;&gt;"",TRIM(UPPER(CONCATENATE(Q76," ",S76," ",U76," ",W76," ",Y76," ",AA76," ","X"," ",Table43[[#This Row],[ISI/CTN]]," ",AG76," ",AC76," ",AE76," ",AI76))),TRIM(UPPER(CONCATENATE(Q76," ",S76," ",U76," ",W76," ",Y76," ",AA76," ","X"," ",Table43[[#This Row],[ISI/CTN]]," ",AC76," ",AE76," ",AI76))))</f>
        <v>RB DETTOL BODY SOAP 3SP COOL 100GR X 48 PCS</v>
      </c>
      <c r="P76" s="11">
        <f t="shared" si="3"/>
        <v>43</v>
      </c>
      <c r="Q76" s="4" t="s">
        <v>1487</v>
      </c>
      <c r="R76" s="7" t="s">
        <v>94</v>
      </c>
      <c r="S76" s="4" t="s">
        <v>1496</v>
      </c>
      <c r="T76" s="45" t="s">
        <v>1723</v>
      </c>
      <c r="U76" s="46" t="s">
        <v>1505</v>
      </c>
      <c r="V76" s="7">
        <v>1</v>
      </c>
      <c r="W76" s="46" t="s">
        <v>1507</v>
      </c>
      <c r="X76" s="45" t="s">
        <v>1730</v>
      </c>
      <c r="Y76" s="4" t="s">
        <v>1492</v>
      </c>
      <c r="Z76" s="47" t="s">
        <v>1722</v>
      </c>
      <c r="AA76" s="4" t="s">
        <v>1512</v>
      </c>
      <c r="AB76" s="47" t="s">
        <v>1739</v>
      </c>
      <c r="AC76" s="4" t="s">
        <v>186</v>
      </c>
      <c r="AD76" s="7">
        <v>1</v>
      </c>
      <c r="AF76" s="7">
        <v>0</v>
      </c>
      <c r="AJ76" s="7">
        <f>IFERROR(VLOOKUP(Table43[[#This Row],[Kode BARANG Win2]],'[2]Template Impor Barang'!#REF!,2,0),0)</f>
        <v>0</v>
      </c>
      <c r="AK76" s="7">
        <f>Table43[[#This Row],[ISI/CTN]]</f>
        <v>48</v>
      </c>
      <c r="AL76" s="83">
        <f>Table43[[#This Row],[Kode Pcpl]]</f>
        <v>3040220</v>
      </c>
      <c r="AN76" s="36">
        <f>Table43[[#This Row],[Harga Jual Pcs GT
(-PPN)]]-(Table43[[#This Row],[Harga Jual Pcs GT
(-PPN)]]*8.5%)</f>
        <v>16012.5</v>
      </c>
      <c r="AO76" s="36">
        <f>Table43[[#This Row],[Harga Beli Pcs
(-PPN)]]*Table43[[#This Row],[ISI/CTN]]</f>
        <v>768600</v>
      </c>
      <c r="AP76" s="36">
        <f>Table43[[#This Row],[Harga Beli Pcs
(-PPN)]]*1.11</f>
        <v>17773.875</v>
      </c>
      <c r="AQ76" s="36">
        <f>Table43[[#This Row],[Harga Beli Krt
(- PPN)]]*1.11</f>
        <v>853146.00000000012</v>
      </c>
      <c r="AR76" s="36">
        <v>17500</v>
      </c>
      <c r="AS76" s="36">
        <f>Table43[[#This Row],[Harga Jual Pcs GT
(-PPN)]]*Table43[[#This Row],[ISI/CTN]]</f>
        <v>840000</v>
      </c>
      <c r="AT76" s="36">
        <f>Table43[[#This Row],[Harga Jual Pcs GT
(-PPN)]]*1.11</f>
        <v>19425</v>
      </c>
      <c r="AU76" s="36">
        <f>Table43[[#This Row],[Harga Jual Krt GT
(- PPN)]]*1.11</f>
        <v>932400.00000000012</v>
      </c>
      <c r="AV76" s="36">
        <v>17500</v>
      </c>
      <c r="AW76" s="36">
        <f>Table43[[#This Row],[Harga Jual Pcs MT
(-PPN)]]*Table43[[#This Row],[ISI/CTN]]</f>
        <v>840000</v>
      </c>
      <c r="AX76" s="36">
        <f>Table43[[#This Row],[Harga Jual Pcs MT
(-PPN)]]*1.11</f>
        <v>19425</v>
      </c>
      <c r="AY76" s="36">
        <f>Table43[[#This Row],[Harga Jual Pcs MT
(+PPN)]]*Table43[[#This Row],[ISI/CTN]]</f>
        <v>932400</v>
      </c>
      <c r="AZ76" s="44">
        <f>(Table43[[#This Row],[Harga Jual Pcs GT
(-PPN)]]-Table43[[#This Row],[Harga Beli Pcs
(-PPN)]])/Table43[[#This Row],[Harga Jual Pcs GT
(-PPN)]]</f>
        <v>8.5000000000000006E-2</v>
      </c>
      <c r="BA76" s="51">
        <f>Table43[[#This Row],[Harga Jual Pcs MT
(-PPN)]]-Table43[[#This Row],[Harga Beli Pcs
(-PPN)]]</f>
        <v>1487.5</v>
      </c>
      <c r="BB76" s="57">
        <f>Table43[[#This Row],[Column1]]/Table43[[#This Row],[Harga Jual Pcs MT
(-PPN)]]</f>
        <v>8.5000000000000006E-2</v>
      </c>
      <c r="BC76" s="50"/>
      <c r="BD76" s="7" t="str">
        <f>IFERROR(VLOOKUP(Table43[[#This Row],[Kode BARANG Win2]],'[3]Daftar Barang dan Jasa'!$B$2:$D$3515,3,0),0)</f>
        <v>RB DETTOL BODY SOAP 3SP COOL 100GR X 48 PCS</v>
      </c>
      <c r="BE76" s="7" t="str">
        <f ca="1">IF(TODAY()-Table43[[#This Row],[Efektif
Pembuatan]]&gt;60,"Lama","Baru")</f>
        <v>Lama</v>
      </c>
      <c r="BF76" s="7" t="e">
        <f ca="1">IF(TODAY()-Table43[[#This Row],[Efektif Naik Harga]]&lt;30,"Naik","Sama")</f>
        <v>#VALUE!</v>
      </c>
      <c r="BG76" s="7" t="s">
        <v>400</v>
      </c>
      <c r="BH76" s="7" t="str">
        <f>IF(Table43[[#This Row],[Kode BARANG Win2]]&lt;&gt;"","IDR","")</f>
        <v>IDR</v>
      </c>
      <c r="BI76" s="7" t="str">
        <f>CONCATENATE(Table43[[#This Row],[kode  1 Digit
(Nomor)]],Table43[[#This Row],[kode  4 Digit                (Nomor)]])</f>
        <v>30402200100</v>
      </c>
      <c r="BJ76" s="7" t="str">
        <f>Table43[[#This Row],[Nama            Gramasi atau Jumlah Pack per CTN]]</f>
        <v>100GR</v>
      </c>
      <c r="BK76" s="7"/>
      <c r="BL76" s="7"/>
      <c r="BM76" s="4" t="str">
        <f>IF(Table43[[#This Row],[SATUAN Fix Win]]&lt;&gt;"","KRT")</f>
        <v>KRT</v>
      </c>
      <c r="BN76" s="4" t="str">
        <f>IF(Table43[[#This Row],[SATUAN Fix Win]]&lt;&gt;"","GD01")</f>
        <v>GD01</v>
      </c>
      <c r="BO76" s="4">
        <f>IF(Table43[[#This Row],[SATUAN Fix Win]]&lt;&gt;"",11611)</f>
        <v>11611</v>
      </c>
      <c r="BP76" s="4">
        <f>IF(Table43[[#This Row],[SATUAN Fix Win]]&lt;&gt;"",11612)</f>
        <v>11612</v>
      </c>
      <c r="BR76" s="4">
        <f>IF(Table43[[#This Row],[SATUAN Fix Win]]&lt;&gt;"",1)</f>
        <v>1</v>
      </c>
    </row>
    <row r="77" spans="1:70">
      <c r="A77" s="4" t="str">
        <f>CONCATENATE(Table43[[#This Row],[Kode BARANG Win2]],Table43[[#This Row],[No. Urut
Item Sama]])</f>
        <v>R1021101010010</v>
      </c>
      <c r="B77" s="7"/>
      <c r="C77" s="4" t="s">
        <v>1629</v>
      </c>
      <c r="D77" s="49" t="s">
        <v>557</v>
      </c>
      <c r="E77" s="49">
        <f>IFERROR(VLOOKUP(Table43[[#This Row],[NO]],[1]Sheet1!$G$3:$K$1267,5,0),0)</f>
        <v>0</v>
      </c>
      <c r="F77" s="26" t="s">
        <v>1094</v>
      </c>
      <c r="G77" s="26">
        <v>48</v>
      </c>
      <c r="H77" s="26" t="s">
        <v>2073</v>
      </c>
      <c r="I77" s="49">
        <v>8993560024574</v>
      </c>
      <c r="J77" s="26" t="str">
        <f>Table43[[#This Row],[Nama Jenis Kemasan]]</f>
        <v>PCS</v>
      </c>
      <c r="K77" s="4" t="str">
        <f>TRIM(CONCATENATE(Table43[[#This Row],[Nama            KLP]]," ",Table43[[#This Row],[Nama            Sub KLP]]))</f>
        <v>DETTOL BODY SOAP</v>
      </c>
      <c r="L77" s="4" t="str">
        <f>CONCATENATE(Table43[[#This Row],[kode  2 Digit                (hrf+No)]],Table43[[#This Row],[kode  2 Digit                (Nomor)]],Table43[[#This Row],[kode  1 Digit                (Nomor)]])</f>
        <v>R1021</v>
      </c>
      <c r="M77" s="4" t="str">
        <f>IF(AH77="",CONCATENATE(R77,T77,V77,X77,Z77,AB77,AD77,AF77,Table43[[#This Row],[Tanda Kode Revisi]]),CONCATENATE(R77,T77,V77,X77,Z77,AB77,AD77,AH77))</f>
        <v>R1021101010010</v>
      </c>
      <c r="N77" s="11">
        <f t="shared" si="2"/>
        <v>14</v>
      </c>
      <c r="O77" s="13" t="str">
        <f>IF(AG77&lt;&gt;"",TRIM(UPPER(CONCATENATE(Q77," ",S77," ",U77," ",W77," ",Y77," ",AA77," ","X"," ",Table43[[#This Row],[ISI/CTN]]," ",AG77," ",AC77," ",AE77," ",AI77))),TRIM(UPPER(CONCATENATE(Q77," ",S77," ",U77," ",W77," ",Y77," ",AA77," ","X"," ",Table43[[#This Row],[ISI/CTN]]," ",AC77," ",AE77," ",AI77))))</f>
        <v>RB DETTOL BODY SOAP 3SP COOL 100GR X 48 PCS</v>
      </c>
      <c r="P77" s="11">
        <f t="shared" si="3"/>
        <v>43</v>
      </c>
      <c r="Q77" s="4" t="s">
        <v>1487</v>
      </c>
      <c r="R77" s="7" t="s">
        <v>94</v>
      </c>
      <c r="S77" s="4" t="s">
        <v>1496</v>
      </c>
      <c r="T77" s="45" t="s">
        <v>1723</v>
      </c>
      <c r="U77" s="46" t="s">
        <v>1505</v>
      </c>
      <c r="V77" s="7">
        <v>1</v>
      </c>
      <c r="W77" s="46" t="s">
        <v>1507</v>
      </c>
      <c r="X77" s="45" t="s">
        <v>1730</v>
      </c>
      <c r="Y77" s="4" t="s">
        <v>1492</v>
      </c>
      <c r="Z77" s="47" t="s">
        <v>1722</v>
      </c>
      <c r="AA77" s="4" t="s">
        <v>1512</v>
      </c>
      <c r="AB77" s="47" t="s">
        <v>1739</v>
      </c>
      <c r="AC77" s="4" t="s">
        <v>186</v>
      </c>
      <c r="AD77" s="7">
        <v>1</v>
      </c>
      <c r="AF77" s="7">
        <v>0</v>
      </c>
      <c r="AJ77" s="7">
        <f>IFERROR(VLOOKUP(Table43[[#This Row],[Kode BARANG Win2]],'[2]Template Impor Barang'!#REF!,2,0),0)</f>
        <v>0</v>
      </c>
      <c r="AK77" s="7">
        <f>Table43[[#This Row],[ISI/CTN]]</f>
        <v>48</v>
      </c>
      <c r="AL77" s="83" t="str">
        <f>Table43[[#This Row],[Kode Pcpl]]</f>
        <v>ID8101184M</v>
      </c>
      <c r="AN77" s="36">
        <f>Table43[[#This Row],[Harga Jual Pcs GT
(-PPN)]]-(Table43[[#This Row],[Harga Jual Pcs GT
(-PPN)]]*8.5%)</f>
        <v>16012.5</v>
      </c>
      <c r="AO77" s="36">
        <f>Table43[[#This Row],[Harga Beli Pcs
(-PPN)]]*Table43[[#This Row],[ISI/CTN]]</f>
        <v>768600</v>
      </c>
      <c r="AP77" s="36">
        <f>Table43[[#This Row],[Harga Beli Pcs
(-PPN)]]*1.11</f>
        <v>17773.875</v>
      </c>
      <c r="AQ77" s="36">
        <f>Table43[[#This Row],[Harga Beli Krt
(- PPN)]]*1.11</f>
        <v>853146.00000000012</v>
      </c>
      <c r="AR77" s="36">
        <v>17500</v>
      </c>
      <c r="AS77" s="36">
        <f>Table43[[#This Row],[Harga Jual Pcs GT
(-PPN)]]*Table43[[#This Row],[ISI/CTN]]</f>
        <v>840000</v>
      </c>
      <c r="AT77" s="36">
        <f>Table43[[#This Row],[Harga Jual Pcs GT
(-PPN)]]*1.11</f>
        <v>19425</v>
      </c>
      <c r="AU77" s="36">
        <f>Table43[[#This Row],[Harga Jual Krt GT
(- PPN)]]*1.11</f>
        <v>932400.00000000012</v>
      </c>
      <c r="AV77" s="36">
        <v>17500</v>
      </c>
      <c r="AW77" s="36">
        <f>Table43[[#This Row],[Harga Jual Pcs MT
(-PPN)]]*Table43[[#This Row],[ISI/CTN]]</f>
        <v>840000</v>
      </c>
      <c r="AX77" s="36">
        <f>Table43[[#This Row],[Harga Jual Pcs MT
(-PPN)]]*1.11</f>
        <v>19425</v>
      </c>
      <c r="AY77" s="36">
        <f>Table43[[#This Row],[Harga Jual Pcs MT
(+PPN)]]*Table43[[#This Row],[ISI/CTN]]</f>
        <v>932400</v>
      </c>
      <c r="AZ77" s="44">
        <f>(Table43[[#This Row],[Harga Jual Pcs GT
(-PPN)]]-Table43[[#This Row],[Harga Beli Pcs
(-PPN)]])/Table43[[#This Row],[Harga Jual Pcs GT
(-PPN)]]</f>
        <v>8.5000000000000006E-2</v>
      </c>
      <c r="BA77" s="51">
        <f>Table43[[#This Row],[Harga Jual Pcs MT
(-PPN)]]-Table43[[#This Row],[Harga Beli Pcs
(-PPN)]]</f>
        <v>1487.5</v>
      </c>
      <c r="BB77" s="57">
        <f>Table43[[#This Row],[Column1]]/Table43[[#This Row],[Harga Jual Pcs MT
(-PPN)]]</f>
        <v>8.5000000000000006E-2</v>
      </c>
      <c r="BC77" s="50"/>
      <c r="BD77" s="7" t="str">
        <f>IFERROR(VLOOKUP(Table43[[#This Row],[Kode BARANG Win2]],'[3]Daftar Barang dan Jasa'!$B$2:$D$3515,3,0),0)</f>
        <v>RB DETTOL BODY SOAP 3SP COOL 100GR X 48 PCS</v>
      </c>
      <c r="BE77" s="7" t="str">
        <f ca="1">IF(TODAY()-Table43[[#This Row],[Efektif
Pembuatan]]&gt;60,"Lama","Baru")</f>
        <v>Lama</v>
      </c>
      <c r="BF77" s="7" t="e">
        <f ca="1">IF(TODAY()-Table43[[#This Row],[Efektif Naik Harga]]&lt;30,"Naik","Sama")</f>
        <v>#VALUE!</v>
      </c>
      <c r="BG77" s="7" t="s">
        <v>400</v>
      </c>
      <c r="BH77" s="7" t="str">
        <f>IF(Table43[[#This Row],[Kode BARANG Win2]]&lt;&gt;"","IDR","")</f>
        <v>IDR</v>
      </c>
      <c r="BI77" s="7" t="str">
        <f>CONCATENATE(Table43[[#This Row],[kode  1 Digit
(Nomor)]],Table43[[#This Row],[kode  4 Digit                (Nomor)]])</f>
        <v>ID8101184M0100</v>
      </c>
      <c r="BJ77" s="7" t="str">
        <f>Table43[[#This Row],[Nama            Gramasi atau Jumlah Pack per CTN]]</f>
        <v>100GR</v>
      </c>
      <c r="BK77" s="7"/>
      <c r="BL77" s="7"/>
      <c r="BM77" s="4" t="str">
        <f>IF(Table43[[#This Row],[SATUAN Fix Win]]&lt;&gt;"","KRT")</f>
        <v>KRT</v>
      </c>
      <c r="BN77" s="4" t="str">
        <f>IF(Table43[[#This Row],[SATUAN Fix Win]]&lt;&gt;"","GD01")</f>
        <v>GD01</v>
      </c>
      <c r="BO77" s="4">
        <f>IF(Table43[[#This Row],[SATUAN Fix Win]]&lt;&gt;"",11611)</f>
        <v>11611</v>
      </c>
      <c r="BP77" s="4">
        <f>IF(Table43[[#This Row],[SATUAN Fix Win]]&lt;&gt;"",11612)</f>
        <v>11612</v>
      </c>
      <c r="BR77" s="4">
        <f>IF(Table43[[#This Row],[SATUAN Fix Win]]&lt;&gt;"",1)</f>
        <v>1</v>
      </c>
    </row>
    <row r="78" spans="1:70">
      <c r="A78" s="4" t="str">
        <f>CONCATENATE(Table43[[#This Row],[Kode BARANG Win2]],Table43[[#This Row],[No. Urut
Item Sama]])</f>
        <v>R1021101010010</v>
      </c>
      <c r="B78" s="7"/>
      <c r="C78" s="4" t="s">
        <v>1629</v>
      </c>
      <c r="D78" s="49" t="s">
        <v>554</v>
      </c>
      <c r="E78" s="49">
        <f>IFERROR(VLOOKUP(Table43[[#This Row],[NO]],[1]Sheet1!$G$3:$K$1267,5,0),0)</f>
        <v>0</v>
      </c>
      <c r="F78" s="26" t="s">
        <v>1090</v>
      </c>
      <c r="G78" s="26">
        <v>48</v>
      </c>
      <c r="H78" s="26" t="s">
        <v>2073</v>
      </c>
      <c r="I78" s="49">
        <v>8993560024574</v>
      </c>
      <c r="J78" s="26" t="str">
        <f>Table43[[#This Row],[Nama Jenis Kemasan]]</f>
        <v>PCS</v>
      </c>
      <c r="K78" s="4" t="str">
        <f>TRIM(CONCATENATE(Table43[[#This Row],[Nama            KLP]]," ",Table43[[#This Row],[Nama            Sub KLP]]))</f>
        <v>DETTOL BODY SOAP</v>
      </c>
      <c r="L78" s="4" t="str">
        <f>CONCATENATE(Table43[[#This Row],[kode  2 Digit                (hrf+No)]],Table43[[#This Row],[kode  2 Digit                (Nomor)]],Table43[[#This Row],[kode  1 Digit                (Nomor)]])</f>
        <v>R1021</v>
      </c>
      <c r="M78" s="4" t="str">
        <f>IF(AH78="",CONCATENATE(R78,T78,V78,X78,Z78,AB78,AD78,AF78,Table43[[#This Row],[Tanda Kode Revisi]]),CONCATENATE(R78,T78,V78,X78,Z78,AB78,AD78,AH78))</f>
        <v>R1021101010010</v>
      </c>
      <c r="N78" s="11">
        <f t="shared" si="2"/>
        <v>14</v>
      </c>
      <c r="O78" s="13" t="str">
        <f>IF(AG78&lt;&gt;"",TRIM(UPPER(CONCATENATE(Q78," ",S78," ",U78," ",W78," ",Y78," ",AA78," ","X"," ",Table43[[#This Row],[ISI/CTN]]," ",AG78," ",AC78," ",AE78," ",AI78))),TRIM(UPPER(CONCATENATE(Q78," ",S78," ",U78," ",W78," ",Y78," ",AA78," ","X"," ",Table43[[#This Row],[ISI/CTN]]," ",AC78," ",AE78," ",AI78))))</f>
        <v>RB DETTOL BODY SOAP 3SP COOL 100GR X 48 PCS</v>
      </c>
      <c r="P78" s="11">
        <f t="shared" si="3"/>
        <v>43</v>
      </c>
      <c r="Q78" s="4" t="s">
        <v>1487</v>
      </c>
      <c r="R78" s="7" t="s">
        <v>94</v>
      </c>
      <c r="S78" s="4" t="s">
        <v>1496</v>
      </c>
      <c r="T78" s="45" t="s">
        <v>1723</v>
      </c>
      <c r="U78" s="46" t="s">
        <v>1505</v>
      </c>
      <c r="V78" s="7">
        <v>1</v>
      </c>
      <c r="W78" s="46" t="s">
        <v>1507</v>
      </c>
      <c r="X78" s="45" t="s">
        <v>1730</v>
      </c>
      <c r="Y78" s="4" t="s">
        <v>1492</v>
      </c>
      <c r="Z78" s="47" t="s">
        <v>1722</v>
      </c>
      <c r="AA78" s="4" t="s">
        <v>1512</v>
      </c>
      <c r="AB78" s="47" t="s">
        <v>1739</v>
      </c>
      <c r="AC78" s="4" t="s">
        <v>186</v>
      </c>
      <c r="AD78" s="7">
        <v>1</v>
      </c>
      <c r="AF78" s="7">
        <v>0</v>
      </c>
      <c r="AJ78" s="7">
        <f>IFERROR(VLOOKUP(Table43[[#This Row],[Kode BARANG Win2]],'[2]Template Impor Barang'!#REF!,2,0),0)</f>
        <v>0</v>
      </c>
      <c r="AK78" s="7">
        <f>Table43[[#This Row],[ISI/CTN]]</f>
        <v>48</v>
      </c>
      <c r="AL78" s="83" t="str">
        <f>Table43[[#This Row],[Kode Pcpl]]</f>
        <v>ID0344271M</v>
      </c>
      <c r="AN78" s="36">
        <f>Table43[[#This Row],[Harga Jual Pcs GT
(-PPN)]]-(Table43[[#This Row],[Harga Jual Pcs GT
(-PPN)]]*8.5%)</f>
        <v>16012.5</v>
      </c>
      <c r="AO78" s="36">
        <f>Table43[[#This Row],[Harga Beli Pcs
(-PPN)]]*Table43[[#This Row],[ISI/CTN]]</f>
        <v>768600</v>
      </c>
      <c r="AP78" s="36">
        <f>Table43[[#This Row],[Harga Beli Pcs
(-PPN)]]*1.11</f>
        <v>17773.875</v>
      </c>
      <c r="AQ78" s="36">
        <f>Table43[[#This Row],[Harga Beli Krt
(- PPN)]]*1.11</f>
        <v>853146.00000000012</v>
      </c>
      <c r="AR78" s="36">
        <v>17500</v>
      </c>
      <c r="AS78" s="36">
        <f>Table43[[#This Row],[Harga Jual Pcs GT
(-PPN)]]*Table43[[#This Row],[ISI/CTN]]</f>
        <v>840000</v>
      </c>
      <c r="AT78" s="36">
        <f>Table43[[#This Row],[Harga Jual Pcs GT
(-PPN)]]*1.11</f>
        <v>19425</v>
      </c>
      <c r="AU78" s="36">
        <f>Table43[[#This Row],[Harga Jual Krt GT
(- PPN)]]*1.11</f>
        <v>932400.00000000012</v>
      </c>
      <c r="AV78" s="36">
        <v>17500</v>
      </c>
      <c r="AW78" s="36">
        <f>Table43[[#This Row],[Harga Jual Pcs MT
(-PPN)]]*Table43[[#This Row],[ISI/CTN]]</f>
        <v>840000</v>
      </c>
      <c r="AX78" s="36">
        <f>Table43[[#This Row],[Harga Jual Pcs MT
(-PPN)]]*1.11</f>
        <v>19425</v>
      </c>
      <c r="AY78" s="36">
        <f>Table43[[#This Row],[Harga Jual Pcs MT
(+PPN)]]*Table43[[#This Row],[ISI/CTN]]</f>
        <v>932400</v>
      </c>
      <c r="AZ78" s="44">
        <f>(Table43[[#This Row],[Harga Jual Pcs GT
(-PPN)]]-Table43[[#This Row],[Harga Beli Pcs
(-PPN)]])/Table43[[#This Row],[Harga Jual Pcs GT
(-PPN)]]</f>
        <v>8.5000000000000006E-2</v>
      </c>
      <c r="BA78" s="51">
        <f>Table43[[#This Row],[Harga Jual Pcs MT
(-PPN)]]-Table43[[#This Row],[Harga Beli Pcs
(-PPN)]]</f>
        <v>1487.5</v>
      </c>
      <c r="BB78" s="57">
        <f>Table43[[#This Row],[Column1]]/Table43[[#This Row],[Harga Jual Pcs MT
(-PPN)]]</f>
        <v>8.5000000000000006E-2</v>
      </c>
      <c r="BC78" s="50"/>
      <c r="BD78" s="7" t="str">
        <f>IFERROR(VLOOKUP(Table43[[#This Row],[Kode BARANG Win2]],'[3]Daftar Barang dan Jasa'!$B$2:$D$3515,3,0),0)</f>
        <v>RB DETTOL BODY SOAP 3SP COOL 100GR X 48 PCS</v>
      </c>
      <c r="BE78" s="7" t="str">
        <f ca="1">IF(TODAY()-Table43[[#This Row],[Efektif
Pembuatan]]&gt;60,"Lama","Baru")</f>
        <v>Lama</v>
      </c>
      <c r="BF78" s="7" t="e">
        <f ca="1">IF(TODAY()-Table43[[#This Row],[Efektif Naik Harga]]&lt;30,"Naik","Sama")</f>
        <v>#VALUE!</v>
      </c>
      <c r="BG78" s="7" t="s">
        <v>400</v>
      </c>
      <c r="BH78" s="7" t="str">
        <f>IF(Table43[[#This Row],[Kode BARANG Win2]]&lt;&gt;"","IDR","")</f>
        <v>IDR</v>
      </c>
      <c r="BI78" s="7" t="str">
        <f>CONCATENATE(Table43[[#This Row],[kode  1 Digit
(Nomor)]],Table43[[#This Row],[kode  4 Digit                (Nomor)]])</f>
        <v>ID0344271M0100</v>
      </c>
      <c r="BJ78" s="7" t="str">
        <f>Table43[[#This Row],[Nama            Gramasi atau Jumlah Pack per CTN]]</f>
        <v>100GR</v>
      </c>
      <c r="BK78" s="7"/>
      <c r="BL78" s="7"/>
      <c r="BM78" s="4" t="str">
        <f>IF(Table43[[#This Row],[SATUAN Fix Win]]&lt;&gt;"","KRT")</f>
        <v>KRT</v>
      </c>
      <c r="BN78" s="4" t="str">
        <f>IF(Table43[[#This Row],[SATUAN Fix Win]]&lt;&gt;"","GD01")</f>
        <v>GD01</v>
      </c>
      <c r="BO78" s="4">
        <f>IF(Table43[[#This Row],[SATUAN Fix Win]]&lt;&gt;"",11611)</f>
        <v>11611</v>
      </c>
      <c r="BP78" s="4">
        <f>IF(Table43[[#This Row],[SATUAN Fix Win]]&lt;&gt;"",11612)</f>
        <v>11612</v>
      </c>
      <c r="BR78" s="4">
        <f>IF(Table43[[#This Row],[SATUAN Fix Win]]&lt;&gt;"",1)</f>
        <v>1</v>
      </c>
    </row>
    <row r="79" spans="1:70">
      <c r="A79" s="4" t="str">
        <f>CONCATENATE(Table43[[#This Row],[Kode BARANG Win2]],Table43[[#This Row],[No. Urut
Item Sama]])</f>
        <v>R1021101010010</v>
      </c>
      <c r="B79" s="7"/>
      <c r="C79" s="4" t="s">
        <v>1629</v>
      </c>
      <c r="D79" s="49" t="s">
        <v>555</v>
      </c>
      <c r="E79" s="49">
        <f>IFERROR(VLOOKUP(Table43[[#This Row],[NO]],[1]Sheet1!$G$3:$K$1267,5,0),0)</f>
        <v>0</v>
      </c>
      <c r="F79" s="26" t="s">
        <v>1091</v>
      </c>
      <c r="G79" s="26">
        <v>48</v>
      </c>
      <c r="H79" s="26" t="s">
        <v>2073</v>
      </c>
      <c r="I79" s="49">
        <v>8993560024574</v>
      </c>
      <c r="J79" s="26" t="str">
        <f>Table43[[#This Row],[Nama Jenis Kemasan]]</f>
        <v>PCS</v>
      </c>
      <c r="K79" s="4" t="str">
        <f>TRIM(CONCATENATE(Table43[[#This Row],[Nama            KLP]]," ",Table43[[#This Row],[Nama            Sub KLP]]))</f>
        <v>DETTOL BODY SOAP</v>
      </c>
      <c r="L79" s="4" t="str">
        <f>CONCATENATE(Table43[[#This Row],[kode  2 Digit                (hrf+No)]],Table43[[#This Row],[kode  2 Digit                (Nomor)]],Table43[[#This Row],[kode  1 Digit                (Nomor)]])</f>
        <v>R1021</v>
      </c>
      <c r="M79" s="4" t="str">
        <f>IF(AH79="",CONCATENATE(R79,T79,V79,X79,Z79,AB79,AD79,AF79,Table43[[#This Row],[Tanda Kode Revisi]]),CONCATENATE(R79,T79,V79,X79,Z79,AB79,AD79,AH79))</f>
        <v>R1021101010010</v>
      </c>
      <c r="N79" s="11">
        <f t="shared" si="2"/>
        <v>14</v>
      </c>
      <c r="O79" s="13" t="str">
        <f>IF(AG79&lt;&gt;"",TRIM(UPPER(CONCATENATE(Q79," ",S79," ",U79," ",W79," ",Y79," ",AA79," ","X"," ",Table43[[#This Row],[ISI/CTN]]," ",AG79," ",AC79," ",AE79," ",AI79))),TRIM(UPPER(CONCATENATE(Q79," ",S79," ",U79," ",W79," ",Y79," ",AA79," ","X"," ",Table43[[#This Row],[ISI/CTN]]," ",AC79," ",AE79," ",AI79))))</f>
        <v>RB DETTOL BODY SOAP 3SP COOL 100GR X 48 PCS</v>
      </c>
      <c r="P79" s="11">
        <f t="shared" si="3"/>
        <v>43</v>
      </c>
      <c r="Q79" s="4" t="s">
        <v>1487</v>
      </c>
      <c r="R79" s="7" t="s">
        <v>94</v>
      </c>
      <c r="S79" s="4" t="s">
        <v>1496</v>
      </c>
      <c r="T79" s="45" t="s">
        <v>1723</v>
      </c>
      <c r="U79" s="46" t="s">
        <v>1505</v>
      </c>
      <c r="V79" s="7">
        <v>1</v>
      </c>
      <c r="W79" s="46" t="s">
        <v>1507</v>
      </c>
      <c r="X79" s="45" t="s">
        <v>1730</v>
      </c>
      <c r="Y79" s="4" t="s">
        <v>1492</v>
      </c>
      <c r="Z79" s="47" t="s">
        <v>1722</v>
      </c>
      <c r="AA79" s="4" t="s">
        <v>1512</v>
      </c>
      <c r="AB79" s="47" t="s">
        <v>1739</v>
      </c>
      <c r="AC79" s="4" t="s">
        <v>186</v>
      </c>
      <c r="AD79" s="7">
        <v>1</v>
      </c>
      <c r="AF79" s="7">
        <v>0</v>
      </c>
      <c r="AJ79" s="7">
        <f>IFERROR(VLOOKUP(Table43[[#This Row],[Kode BARANG Win2]],'[2]Template Impor Barang'!#REF!,2,0),0)</f>
        <v>0</v>
      </c>
      <c r="AK79" s="7">
        <f>Table43[[#This Row],[ISI/CTN]]</f>
        <v>48</v>
      </c>
      <c r="AL79" s="83" t="str">
        <f>Table43[[#This Row],[Kode Pcpl]]</f>
        <v>ID8017222</v>
      </c>
      <c r="AN79" s="36">
        <f>Table43[[#This Row],[Harga Jual Pcs GT
(-PPN)]]-(Table43[[#This Row],[Harga Jual Pcs GT
(-PPN)]]*8.5%)</f>
        <v>16012.5</v>
      </c>
      <c r="AO79" s="36">
        <f>Table43[[#This Row],[Harga Beli Pcs
(-PPN)]]*Table43[[#This Row],[ISI/CTN]]</f>
        <v>768600</v>
      </c>
      <c r="AP79" s="36">
        <f>Table43[[#This Row],[Harga Beli Pcs
(-PPN)]]*1.11</f>
        <v>17773.875</v>
      </c>
      <c r="AQ79" s="36">
        <f>Table43[[#This Row],[Harga Beli Krt
(- PPN)]]*1.11</f>
        <v>853146.00000000012</v>
      </c>
      <c r="AR79" s="36">
        <v>17500</v>
      </c>
      <c r="AS79" s="36">
        <f>Table43[[#This Row],[Harga Jual Pcs GT
(-PPN)]]*Table43[[#This Row],[ISI/CTN]]</f>
        <v>840000</v>
      </c>
      <c r="AT79" s="36">
        <f>Table43[[#This Row],[Harga Jual Pcs GT
(-PPN)]]*1.11</f>
        <v>19425</v>
      </c>
      <c r="AU79" s="36">
        <f>Table43[[#This Row],[Harga Jual Krt GT
(- PPN)]]*1.11</f>
        <v>932400.00000000012</v>
      </c>
      <c r="AV79" s="36">
        <v>17500</v>
      </c>
      <c r="AW79" s="36">
        <f>Table43[[#This Row],[Harga Jual Pcs MT
(-PPN)]]*Table43[[#This Row],[ISI/CTN]]</f>
        <v>840000</v>
      </c>
      <c r="AX79" s="36">
        <f>Table43[[#This Row],[Harga Jual Pcs MT
(-PPN)]]*1.11</f>
        <v>19425</v>
      </c>
      <c r="AY79" s="36">
        <f>Table43[[#This Row],[Harga Jual Pcs MT
(+PPN)]]*Table43[[#This Row],[ISI/CTN]]</f>
        <v>932400</v>
      </c>
      <c r="AZ79" s="44">
        <f>(Table43[[#This Row],[Harga Jual Pcs GT
(-PPN)]]-Table43[[#This Row],[Harga Beli Pcs
(-PPN)]])/Table43[[#This Row],[Harga Jual Pcs GT
(-PPN)]]</f>
        <v>8.5000000000000006E-2</v>
      </c>
      <c r="BA79" s="51">
        <f>Table43[[#This Row],[Harga Jual Pcs MT
(-PPN)]]-Table43[[#This Row],[Harga Beli Pcs
(-PPN)]]</f>
        <v>1487.5</v>
      </c>
      <c r="BB79" s="57">
        <f>Table43[[#This Row],[Column1]]/Table43[[#This Row],[Harga Jual Pcs MT
(-PPN)]]</f>
        <v>8.5000000000000006E-2</v>
      </c>
      <c r="BC79" s="50"/>
      <c r="BD79" s="7" t="str">
        <f>IFERROR(VLOOKUP(Table43[[#This Row],[Kode BARANG Win2]],'[3]Daftar Barang dan Jasa'!$B$2:$D$3515,3,0),0)</f>
        <v>RB DETTOL BODY SOAP 3SP COOL 100GR X 48 PCS</v>
      </c>
      <c r="BE79" s="7" t="str">
        <f ca="1">IF(TODAY()-Table43[[#This Row],[Efektif
Pembuatan]]&gt;60,"Lama","Baru")</f>
        <v>Lama</v>
      </c>
      <c r="BF79" s="7" t="e">
        <f ca="1">IF(TODAY()-Table43[[#This Row],[Efektif Naik Harga]]&lt;30,"Naik","Sama")</f>
        <v>#VALUE!</v>
      </c>
      <c r="BG79" s="7" t="s">
        <v>400</v>
      </c>
      <c r="BH79" s="7" t="str">
        <f>IF(Table43[[#This Row],[Kode BARANG Win2]]&lt;&gt;"","IDR","")</f>
        <v>IDR</v>
      </c>
      <c r="BI79" s="7" t="str">
        <f>CONCATENATE(Table43[[#This Row],[kode  1 Digit
(Nomor)]],Table43[[#This Row],[kode  4 Digit                (Nomor)]])</f>
        <v>ID80172220100</v>
      </c>
      <c r="BJ79" s="7" t="str">
        <f>Table43[[#This Row],[Nama            Gramasi atau Jumlah Pack per CTN]]</f>
        <v>100GR</v>
      </c>
      <c r="BK79" s="7"/>
      <c r="BL79" s="7"/>
      <c r="BM79" s="4" t="str">
        <f>IF(Table43[[#This Row],[SATUAN Fix Win]]&lt;&gt;"","KRT")</f>
        <v>KRT</v>
      </c>
      <c r="BN79" s="4" t="str">
        <f>IF(Table43[[#This Row],[SATUAN Fix Win]]&lt;&gt;"","GD01")</f>
        <v>GD01</v>
      </c>
      <c r="BO79" s="4">
        <f>IF(Table43[[#This Row],[SATUAN Fix Win]]&lt;&gt;"",11611)</f>
        <v>11611</v>
      </c>
      <c r="BP79" s="4">
        <f>IF(Table43[[#This Row],[SATUAN Fix Win]]&lt;&gt;"",11612)</f>
        <v>11612</v>
      </c>
      <c r="BR79" s="4">
        <f>IF(Table43[[#This Row],[SATUAN Fix Win]]&lt;&gt;"",1)</f>
        <v>1</v>
      </c>
    </row>
    <row r="80" spans="1:70">
      <c r="A80" s="4" t="str">
        <f>CONCATENATE(Table43[[#This Row],[Kode BARANG Win2]],Table43[[#This Row],[No. Urut
Item Sama]])</f>
        <v>R1021101010010</v>
      </c>
      <c r="B80" s="7"/>
      <c r="C80" s="4" t="s">
        <v>1629</v>
      </c>
      <c r="D80" s="49" t="s">
        <v>556</v>
      </c>
      <c r="E80" s="49">
        <f>IFERROR(VLOOKUP(Table43[[#This Row],[NO]],[1]Sheet1!$G$3:$K$1267,5,0),0)</f>
        <v>0</v>
      </c>
      <c r="F80" s="26" t="s">
        <v>1093</v>
      </c>
      <c r="G80" s="26">
        <v>48</v>
      </c>
      <c r="H80" s="26" t="s">
        <v>2073</v>
      </c>
      <c r="I80" s="49">
        <v>8993560024574</v>
      </c>
      <c r="J80" s="26" t="str">
        <f>Table43[[#This Row],[Nama Jenis Kemasan]]</f>
        <v>PCS</v>
      </c>
      <c r="K80" s="4" t="str">
        <f>TRIM(CONCATENATE(Table43[[#This Row],[Nama            KLP]]," ",Table43[[#This Row],[Nama            Sub KLP]]))</f>
        <v>DETTOL BODY SOAP</v>
      </c>
      <c r="L80" s="4" t="str">
        <f>CONCATENATE(Table43[[#This Row],[kode  2 Digit                (hrf+No)]],Table43[[#This Row],[kode  2 Digit                (Nomor)]],Table43[[#This Row],[kode  1 Digit                (Nomor)]])</f>
        <v>R1021</v>
      </c>
      <c r="M80" s="4" t="str">
        <f>IF(AH80="",CONCATENATE(R80,T80,V80,X80,Z80,AB80,AD80,AF80,Table43[[#This Row],[Tanda Kode Revisi]]),CONCATENATE(R80,T80,V80,X80,Z80,AB80,AD80,AH80))</f>
        <v>R1021101010010</v>
      </c>
      <c r="N80" s="11">
        <f t="shared" si="2"/>
        <v>14</v>
      </c>
      <c r="O80" s="13" t="str">
        <f>IF(AG80&lt;&gt;"",TRIM(UPPER(CONCATENATE(Q80," ",S80," ",U80," ",W80," ",Y80," ",AA80," ","X"," ",Table43[[#This Row],[ISI/CTN]]," ",AG80," ",AC80," ",AE80," ",AI80))),TRIM(UPPER(CONCATENATE(Q80," ",S80," ",U80," ",W80," ",Y80," ",AA80," ","X"," ",Table43[[#This Row],[ISI/CTN]]," ",AC80," ",AE80," ",AI80))))</f>
        <v>RB DETTOL BODY SOAP 3SP COOL 100GR X 48 PCS</v>
      </c>
      <c r="P80" s="11">
        <f t="shared" si="3"/>
        <v>43</v>
      </c>
      <c r="Q80" s="4" t="s">
        <v>1487</v>
      </c>
      <c r="R80" s="7" t="s">
        <v>94</v>
      </c>
      <c r="S80" s="4" t="s">
        <v>1496</v>
      </c>
      <c r="T80" s="45" t="s">
        <v>1723</v>
      </c>
      <c r="U80" s="46" t="s">
        <v>1505</v>
      </c>
      <c r="V80" s="7">
        <v>1</v>
      </c>
      <c r="W80" s="46" t="s">
        <v>1507</v>
      </c>
      <c r="X80" s="45" t="s">
        <v>1730</v>
      </c>
      <c r="Y80" s="4" t="s">
        <v>1492</v>
      </c>
      <c r="Z80" s="47" t="s">
        <v>1722</v>
      </c>
      <c r="AA80" s="4" t="s">
        <v>1512</v>
      </c>
      <c r="AB80" s="47" t="s">
        <v>1739</v>
      </c>
      <c r="AC80" s="4" t="s">
        <v>186</v>
      </c>
      <c r="AD80" s="7">
        <v>1</v>
      </c>
      <c r="AF80" s="7">
        <v>0</v>
      </c>
      <c r="AJ80" s="7">
        <f>IFERROR(VLOOKUP(Table43[[#This Row],[Kode BARANG Win2]],'[2]Template Impor Barang'!#REF!,2,0),0)</f>
        <v>0</v>
      </c>
      <c r="AK80" s="7">
        <f>Table43[[#This Row],[ISI/CTN]]</f>
        <v>48</v>
      </c>
      <c r="AL80" s="83" t="str">
        <f>Table43[[#This Row],[Kode Pcpl]]</f>
        <v>ID8086775M</v>
      </c>
      <c r="AN80" s="36">
        <f>Table43[[#This Row],[Harga Jual Pcs GT
(-PPN)]]-(Table43[[#This Row],[Harga Jual Pcs GT
(-PPN)]]*8.5%)</f>
        <v>16012.5</v>
      </c>
      <c r="AO80" s="36">
        <f>Table43[[#This Row],[Harga Beli Pcs
(-PPN)]]*Table43[[#This Row],[ISI/CTN]]</f>
        <v>768600</v>
      </c>
      <c r="AP80" s="36">
        <f>Table43[[#This Row],[Harga Beli Pcs
(-PPN)]]*1.11</f>
        <v>17773.875</v>
      </c>
      <c r="AQ80" s="36">
        <f>Table43[[#This Row],[Harga Beli Krt
(- PPN)]]*1.11</f>
        <v>853146.00000000012</v>
      </c>
      <c r="AR80" s="36">
        <v>17500</v>
      </c>
      <c r="AS80" s="36">
        <f>Table43[[#This Row],[Harga Jual Pcs GT
(-PPN)]]*Table43[[#This Row],[ISI/CTN]]</f>
        <v>840000</v>
      </c>
      <c r="AT80" s="36">
        <f>Table43[[#This Row],[Harga Jual Pcs GT
(-PPN)]]*1.11</f>
        <v>19425</v>
      </c>
      <c r="AU80" s="36">
        <f>Table43[[#This Row],[Harga Jual Krt GT
(- PPN)]]*1.11</f>
        <v>932400.00000000012</v>
      </c>
      <c r="AV80" s="36">
        <v>17500</v>
      </c>
      <c r="AW80" s="36">
        <f>Table43[[#This Row],[Harga Jual Pcs MT
(-PPN)]]*Table43[[#This Row],[ISI/CTN]]</f>
        <v>840000</v>
      </c>
      <c r="AX80" s="36">
        <f>Table43[[#This Row],[Harga Jual Pcs MT
(-PPN)]]*1.11</f>
        <v>19425</v>
      </c>
      <c r="AY80" s="36">
        <f>Table43[[#This Row],[Harga Jual Pcs MT
(+PPN)]]*Table43[[#This Row],[ISI/CTN]]</f>
        <v>932400</v>
      </c>
      <c r="AZ80" s="44">
        <f>(Table43[[#This Row],[Harga Jual Pcs GT
(-PPN)]]-Table43[[#This Row],[Harga Beli Pcs
(-PPN)]])/Table43[[#This Row],[Harga Jual Pcs GT
(-PPN)]]</f>
        <v>8.5000000000000006E-2</v>
      </c>
      <c r="BA80" s="51">
        <f>Table43[[#This Row],[Harga Jual Pcs MT
(-PPN)]]-Table43[[#This Row],[Harga Beli Pcs
(-PPN)]]</f>
        <v>1487.5</v>
      </c>
      <c r="BB80" s="57">
        <f>Table43[[#This Row],[Column1]]/Table43[[#This Row],[Harga Jual Pcs MT
(-PPN)]]</f>
        <v>8.5000000000000006E-2</v>
      </c>
      <c r="BC80" s="50"/>
      <c r="BD80" s="7" t="str">
        <f>IFERROR(VLOOKUP(Table43[[#This Row],[Kode BARANG Win2]],'[3]Daftar Barang dan Jasa'!$B$2:$D$3515,3,0),0)</f>
        <v>RB DETTOL BODY SOAP 3SP COOL 100GR X 48 PCS</v>
      </c>
      <c r="BE80" s="7" t="str">
        <f ca="1">IF(TODAY()-Table43[[#This Row],[Efektif
Pembuatan]]&gt;60,"Lama","Baru")</f>
        <v>Lama</v>
      </c>
      <c r="BF80" s="7" t="e">
        <f ca="1">IF(TODAY()-Table43[[#This Row],[Efektif Naik Harga]]&lt;30,"Naik","Sama")</f>
        <v>#VALUE!</v>
      </c>
      <c r="BG80" s="7" t="s">
        <v>400</v>
      </c>
      <c r="BH80" s="7" t="str">
        <f>IF(Table43[[#This Row],[Kode BARANG Win2]]&lt;&gt;"","IDR","")</f>
        <v>IDR</v>
      </c>
      <c r="BI80" s="7" t="str">
        <f>CONCATENATE(Table43[[#This Row],[kode  1 Digit
(Nomor)]],Table43[[#This Row],[kode  4 Digit                (Nomor)]])</f>
        <v>ID8086775M0100</v>
      </c>
      <c r="BJ80" s="7" t="str">
        <f>Table43[[#This Row],[Nama            Gramasi atau Jumlah Pack per CTN]]</f>
        <v>100GR</v>
      </c>
      <c r="BK80" s="7"/>
      <c r="BL80" s="7"/>
      <c r="BM80" s="4" t="str">
        <f>IF(Table43[[#This Row],[SATUAN Fix Win]]&lt;&gt;"","KRT")</f>
        <v>KRT</v>
      </c>
      <c r="BN80" s="4" t="str">
        <f>IF(Table43[[#This Row],[SATUAN Fix Win]]&lt;&gt;"","GD01")</f>
        <v>GD01</v>
      </c>
      <c r="BO80" s="4">
        <f>IF(Table43[[#This Row],[SATUAN Fix Win]]&lt;&gt;"",11611)</f>
        <v>11611</v>
      </c>
      <c r="BP80" s="4">
        <f>IF(Table43[[#This Row],[SATUAN Fix Win]]&lt;&gt;"",11612)</f>
        <v>11612</v>
      </c>
      <c r="BR80" s="4">
        <f>IF(Table43[[#This Row],[SATUAN Fix Win]]&lt;&gt;"",1)</f>
        <v>1</v>
      </c>
    </row>
    <row r="81" spans="1:70">
      <c r="A81" s="4" t="str">
        <f>CONCATENATE(Table43[[#This Row],[Kode BARANG Win2]],Table43[[#This Row],[No. Urut
Item Sama]])</f>
        <v>R1021101010011</v>
      </c>
      <c r="B81" s="7"/>
      <c r="C81" s="4" t="s">
        <v>1640</v>
      </c>
      <c r="D81" s="49">
        <v>3303377</v>
      </c>
      <c r="E81" s="49">
        <f>IFERROR(VLOOKUP(Table43[[#This Row],[NO]],[1]Sheet1!$G$3:$K$1267,5,0),0)</f>
        <v>0</v>
      </c>
      <c r="F81" s="26" t="s">
        <v>964</v>
      </c>
      <c r="G81" s="26">
        <v>36</v>
      </c>
      <c r="H81" s="26" t="s">
        <v>1784</v>
      </c>
      <c r="I81" s="49">
        <v>8993560025007</v>
      </c>
      <c r="J81" s="26" t="str">
        <f>Table43[[#This Row],[Nama Jenis Kemasan]]</f>
        <v>PCS</v>
      </c>
      <c r="K81" s="4" t="str">
        <f>TRIM(CONCATENATE(Table43[[#This Row],[Nama            KLP]]," ",Table43[[#This Row],[Nama            Sub KLP]]))</f>
        <v>DETTOL BODY SOAP</v>
      </c>
      <c r="L81" s="4" t="str">
        <f>CONCATENATE(Table43[[#This Row],[kode  2 Digit                (hrf+No)]],Table43[[#This Row],[kode  2 Digit                (Nomor)]],Table43[[#This Row],[kode  1 Digit                (Nomor)]])</f>
        <v>R1021</v>
      </c>
      <c r="M81" s="4" t="str">
        <f>IF(AH81="",CONCATENATE(R81,T81,V81,X81,Z81,AB81,AD81,AF81,Table43[[#This Row],[Tanda Kode Revisi]]),CONCATENATE(R81,T81,V81,X81,Z81,AB81,AD81,AH81))</f>
        <v>R1021101010011</v>
      </c>
      <c r="N81" s="11">
        <f t="shared" si="2"/>
        <v>14</v>
      </c>
      <c r="O81" s="13" t="str">
        <f>IF(AG81&lt;&gt;"",TRIM(UPPER(CONCATENATE(Q81," ",S81," ",U81," ",W81," ",Y81," ",AA81," ","X"," ",Table43[[#This Row],[ISI/CTN]]," ",AG81," ",AC81," ",AE81," ",AI81))),TRIM(UPPER(CONCATENATE(Q81," ",S81," ",U81," ",W81," ",Y81," ",AA81," ","X"," ",Table43[[#This Row],[ISI/CTN]]," ",AC81," ",AE81," ",AI81))))</f>
        <v>RB DETTOL BODY SOAP 3SP COOL 100GR X 36 PCS 3+1</v>
      </c>
      <c r="P81" s="11">
        <f t="shared" si="3"/>
        <v>47</v>
      </c>
      <c r="Q81" s="4" t="s">
        <v>1487</v>
      </c>
      <c r="R81" s="7" t="s">
        <v>94</v>
      </c>
      <c r="S81" s="4" t="s">
        <v>1496</v>
      </c>
      <c r="T81" s="45" t="s">
        <v>1723</v>
      </c>
      <c r="U81" s="46" t="s">
        <v>1505</v>
      </c>
      <c r="V81" s="7">
        <v>1</v>
      </c>
      <c r="W81" s="46" t="s">
        <v>1507</v>
      </c>
      <c r="X81" s="45" t="s">
        <v>1730</v>
      </c>
      <c r="Y81" s="4" t="s">
        <v>1492</v>
      </c>
      <c r="Z81" s="47" t="s">
        <v>1722</v>
      </c>
      <c r="AA81" s="4" t="s">
        <v>1512</v>
      </c>
      <c r="AB81" s="47" t="s">
        <v>1739</v>
      </c>
      <c r="AC81" s="4" t="s">
        <v>186</v>
      </c>
      <c r="AD81" s="7">
        <v>1</v>
      </c>
      <c r="AE81" s="82" t="s">
        <v>2480</v>
      </c>
      <c r="AF81" s="7">
        <v>1</v>
      </c>
      <c r="AJ81" s="7">
        <f>IFERROR(VLOOKUP(Table43[[#This Row],[Kode BARANG Win2]],'[2]Template Impor Barang'!#REF!,2,0),0)</f>
        <v>0</v>
      </c>
      <c r="AK81" s="7">
        <f>Table43[[#This Row],[ISI/CTN]]</f>
        <v>36</v>
      </c>
      <c r="AL81" s="83">
        <f>Table43[[#This Row],[Kode Pcpl]]</f>
        <v>3303377</v>
      </c>
      <c r="AN81" s="36">
        <f>Table43[[#This Row],[Harga Jual Pcs GT
(-PPN)]]-(Table43[[#This Row],[Harga Jual Pcs GT
(-PPN)]]*8.5%)</f>
        <v>17593.696249999997</v>
      </c>
      <c r="AO81" s="36">
        <f>Table43[[#This Row],[Harga Beli Pcs
(-PPN)]]*Table43[[#This Row],[ISI/CTN]]</f>
        <v>633373.06499999994</v>
      </c>
      <c r="AP81" s="36">
        <f>Table43[[#This Row],[Harga Beli Pcs
(-PPN)]]*1.11</f>
        <v>19529.0028375</v>
      </c>
      <c r="AQ81" s="36">
        <f>Table43[[#This Row],[Harga Beli Krt
(- PPN)]]*1.11</f>
        <v>703044.10215000005</v>
      </c>
      <c r="AR81" s="36">
        <v>19228.083333333332</v>
      </c>
      <c r="AS81" s="36">
        <f>Table43[[#This Row],[Harga Jual Pcs GT
(-PPN)]]*Table43[[#This Row],[ISI/CTN]]</f>
        <v>692211</v>
      </c>
      <c r="AT81" s="36">
        <f>Table43[[#This Row],[Harga Jual Pcs GT
(-PPN)]]*1.11</f>
        <v>21343.172500000001</v>
      </c>
      <c r="AU81" s="36">
        <f>Table43[[#This Row],[Harga Jual Krt GT
(- PPN)]]*1.11</f>
        <v>768354.21000000008</v>
      </c>
      <c r="AV81" s="36">
        <v>6409.3656000000001</v>
      </c>
      <c r="AW81" s="36">
        <f>Table43[[#This Row],[Harga Jual Pcs MT
(-PPN)]]*Table43[[#This Row],[ISI/CTN]]</f>
        <v>230737.16159999999</v>
      </c>
      <c r="AX81" s="36">
        <f>Table43[[#This Row],[Harga Jual Pcs MT
(-PPN)]]*1.11</f>
        <v>7114.3958160000011</v>
      </c>
      <c r="AY81" s="36">
        <f>Table43[[#This Row],[Harga Jual Pcs MT
(+PPN)]]*Table43[[#This Row],[ISI/CTN]]</f>
        <v>256118.24937600005</v>
      </c>
      <c r="AZ81" s="44">
        <f>(Table43[[#This Row],[Harga Jual Pcs GT
(-PPN)]]-Table43[[#This Row],[Harga Beli Pcs
(-PPN)]])/Table43[[#This Row],[Harga Jual Pcs GT
(-PPN)]]</f>
        <v>8.5000000000000089E-2</v>
      </c>
      <c r="BA81" s="51">
        <f>Table43[[#This Row],[Harga Jual Pcs MT
(-PPN)]]-Table43[[#This Row],[Harga Beli Pcs
(-PPN)]]</f>
        <v>-11184.330649999996</v>
      </c>
      <c r="BB81" s="57">
        <f>Table43[[#This Row],[Column1]]/Table43[[#This Row],[Harga Jual Pcs MT
(-PPN)]]</f>
        <v>-1.7449980775008367</v>
      </c>
      <c r="BC81" s="50"/>
      <c r="BD81" s="7">
        <f>IFERROR(VLOOKUP(Table43[[#This Row],[Kode BARANG Win2]],'[3]Daftar Barang dan Jasa'!$B$2:$D$3515,3,0),0)</f>
        <v>0</v>
      </c>
      <c r="BE81" s="7" t="str">
        <f ca="1">IF(TODAY()-Table43[[#This Row],[Efektif
Pembuatan]]&gt;60,"Lama","Baru")</f>
        <v>Lama</v>
      </c>
      <c r="BF81" s="7" t="str">
        <f ca="1">IF(TODAY()-Table43[[#This Row],[Efektif Naik Harga]]&lt;30,"Naik","Sama")</f>
        <v>Sama</v>
      </c>
      <c r="BG81" s="7" t="s">
        <v>400</v>
      </c>
      <c r="BH81" s="7" t="str">
        <f>IF(Table43[[#This Row],[Kode BARANG Win2]]&lt;&gt;"","IDR","")</f>
        <v>IDR</v>
      </c>
      <c r="BI81" s="7" t="str">
        <f>CONCATENATE(Table43[[#This Row],[kode  1 Digit
(Nomor)]],Table43[[#This Row],[kode  4 Digit                (Nomor)]])</f>
        <v>33033770100</v>
      </c>
      <c r="BJ81" s="7" t="str">
        <f>Table43[[#This Row],[Nama            Gramasi atau Jumlah Pack per CTN]]</f>
        <v>100GR</v>
      </c>
      <c r="BK81" s="7"/>
      <c r="BL81" s="7"/>
      <c r="BM81" s="4" t="str">
        <f>IF(Table43[[#This Row],[SATUAN Fix Win]]&lt;&gt;"","KRT")</f>
        <v>KRT</v>
      </c>
      <c r="BN81" s="4" t="str">
        <f>IF(Table43[[#This Row],[SATUAN Fix Win]]&lt;&gt;"","GD01")</f>
        <v>GD01</v>
      </c>
      <c r="BO81" s="4">
        <f>IF(Table43[[#This Row],[SATUAN Fix Win]]&lt;&gt;"",11611)</f>
        <v>11611</v>
      </c>
      <c r="BP81" s="4">
        <f>IF(Table43[[#This Row],[SATUAN Fix Win]]&lt;&gt;"",11612)</f>
        <v>11612</v>
      </c>
      <c r="BR81" s="4">
        <f>IF(Table43[[#This Row],[SATUAN Fix Win]]&lt;&gt;"",1)</f>
        <v>1</v>
      </c>
    </row>
    <row r="82" spans="1:70">
      <c r="A82" s="4" t="str">
        <f>CONCATENATE(Table43[[#This Row],[Kode BARANG Win2]],Table43[[#This Row],[No. Urut
Item Sama]])</f>
        <v>R1021101010011</v>
      </c>
      <c r="B82" s="7"/>
      <c r="D82" s="49">
        <v>3322938</v>
      </c>
      <c r="E82" s="49">
        <f>IFERROR(VLOOKUP(Table43[[#This Row],[NO]],[1]Sheet1!$G$3:$K$1267,5,0),0)</f>
        <v>20010010100010</v>
      </c>
      <c r="F82" s="26"/>
      <c r="G82" s="26">
        <v>36</v>
      </c>
      <c r="H82" s="26"/>
      <c r="I82" s="49">
        <v>8993560025007</v>
      </c>
      <c r="J82" s="26" t="str">
        <f>Table43[[#This Row],[Nama Jenis Kemasan]]</f>
        <v>PCS</v>
      </c>
      <c r="K82" s="4" t="str">
        <f>TRIM(CONCATENATE(Table43[[#This Row],[Nama            KLP]]," ",Table43[[#This Row],[Nama            Sub KLP]]))</f>
        <v>DETTOL BODY SOAP</v>
      </c>
      <c r="L82" s="4" t="str">
        <f>CONCATENATE(Table43[[#This Row],[kode  2 Digit                (hrf+No)]],Table43[[#This Row],[kode  2 Digit                (Nomor)]],Table43[[#This Row],[kode  1 Digit                (Nomor)]])</f>
        <v>R1021</v>
      </c>
      <c r="M82" s="4" t="str">
        <f>IF(AH82="",CONCATENATE(R82,T82,V82,X82,Z82,AB82,AD82,AF82,Table43[[#This Row],[Tanda Kode Revisi]]),CONCATENATE(R82,T82,V82,X82,Z82,AB82,AD82,AH82))</f>
        <v>R1021101010011</v>
      </c>
      <c r="N82" s="11">
        <f t="shared" si="2"/>
        <v>14</v>
      </c>
      <c r="O82" s="13" t="str">
        <f>IF(AG82&lt;&gt;"",TRIM(UPPER(CONCATENATE(Q82," ",S82," ",U82," ",W82," ",Y82," ",AA82," ","X"," ",Table43[[#This Row],[ISI/CTN]]," ",AG82," ",AC82," ",AE82," ",AI82))),TRIM(UPPER(CONCATENATE(Q82," ",S82," ",U82," ",W82," ",Y82," ",AA82," ","X"," ",Table43[[#This Row],[ISI/CTN]]," ",AC82," ",AE82," ",AI82))))</f>
        <v>RB DETTOL BODY SOAP 3SP COOL 100GR X 36 PCS 3+1</v>
      </c>
      <c r="P82" s="11">
        <f t="shared" si="3"/>
        <v>47</v>
      </c>
      <c r="Q82" s="4" t="s">
        <v>1487</v>
      </c>
      <c r="R82" s="7" t="s">
        <v>94</v>
      </c>
      <c r="S82" s="4" t="s">
        <v>1496</v>
      </c>
      <c r="T82" s="45" t="s">
        <v>1723</v>
      </c>
      <c r="U82" s="46" t="s">
        <v>1505</v>
      </c>
      <c r="V82" s="7">
        <v>1</v>
      </c>
      <c r="W82" s="46" t="s">
        <v>1507</v>
      </c>
      <c r="X82" s="45" t="s">
        <v>1730</v>
      </c>
      <c r="Y82" s="4" t="s">
        <v>1492</v>
      </c>
      <c r="Z82" s="47" t="s">
        <v>1722</v>
      </c>
      <c r="AA82" s="4" t="s">
        <v>1512</v>
      </c>
      <c r="AB82" s="47" t="s">
        <v>1739</v>
      </c>
      <c r="AC82" s="4" t="s">
        <v>186</v>
      </c>
      <c r="AD82" s="7">
        <v>1</v>
      </c>
      <c r="AE82" s="82" t="s">
        <v>2480</v>
      </c>
      <c r="AF82" s="7">
        <v>1</v>
      </c>
      <c r="AJ82" s="7">
        <f>IFERROR(VLOOKUP(Table43[[#This Row],[Kode BARANG Win2]],'[2]Template Impor Barang'!#REF!,2,0),0)</f>
        <v>0</v>
      </c>
      <c r="AK82" s="7">
        <f>Table43[[#This Row],[ISI/CTN]]</f>
        <v>36</v>
      </c>
      <c r="AL82" s="83">
        <f>Table43[[#This Row],[Kode Pcpl]]</f>
        <v>3322938</v>
      </c>
      <c r="AN82" s="36">
        <f>Table43[[#This Row],[Harga Jual Pcs GT
(-PPN)]]-(Table43[[#This Row],[Harga Jual Pcs GT
(-PPN)]]*8.5%)</f>
        <v>17593.696249999997</v>
      </c>
      <c r="AO82" s="36">
        <f>Table43[[#This Row],[Harga Beli Pcs
(-PPN)]]*Table43[[#This Row],[ISI/CTN]]</f>
        <v>633373.06499999994</v>
      </c>
      <c r="AP82" s="36">
        <f>Table43[[#This Row],[Harga Beli Pcs
(-PPN)]]*1.11</f>
        <v>19529.0028375</v>
      </c>
      <c r="AQ82" s="36">
        <f>Table43[[#This Row],[Harga Beli Krt
(- PPN)]]*1.11</f>
        <v>703044.10215000005</v>
      </c>
      <c r="AR82" s="36">
        <v>19228.083333333332</v>
      </c>
      <c r="AS82" s="36">
        <f>Table43[[#This Row],[Harga Jual Pcs GT
(-PPN)]]*Table43[[#This Row],[ISI/CTN]]</f>
        <v>692211</v>
      </c>
      <c r="AT82" s="36">
        <f>Table43[[#This Row],[Harga Jual Pcs GT
(-PPN)]]*1.11</f>
        <v>21343.172500000001</v>
      </c>
      <c r="AU82" s="36">
        <f>Table43[[#This Row],[Harga Jual Krt GT
(- PPN)]]*1.11</f>
        <v>768354.21000000008</v>
      </c>
      <c r="AV82" s="36"/>
      <c r="AW82" s="36">
        <f>Table43[[#This Row],[Harga Jual Pcs MT
(-PPN)]]*Table43[[#This Row],[ISI/CTN]]</f>
        <v>0</v>
      </c>
      <c r="AX82" s="36">
        <f>Table43[[#This Row],[Harga Jual Pcs MT
(-PPN)]]*1.11</f>
        <v>0</v>
      </c>
      <c r="AY82" s="36">
        <f>Table43[[#This Row],[Harga Jual Pcs MT
(+PPN)]]*Table43[[#This Row],[ISI/CTN]]</f>
        <v>0</v>
      </c>
      <c r="AZ82" s="44">
        <f>(Table43[[#This Row],[Harga Jual Pcs GT
(-PPN)]]-Table43[[#This Row],[Harga Beli Pcs
(-PPN)]])/Table43[[#This Row],[Harga Jual Pcs GT
(-PPN)]]</f>
        <v>8.5000000000000089E-2</v>
      </c>
      <c r="BA82" s="51">
        <f>Table43[[#This Row],[Harga Jual Pcs MT
(-PPN)]]-Table43[[#This Row],[Harga Beli Pcs
(-PPN)]]</f>
        <v>-17593.696249999997</v>
      </c>
      <c r="BB82" s="57" t="e">
        <f>Table43[[#This Row],[Column1]]/Table43[[#This Row],[Harga Jual Pcs MT
(-PPN)]]</f>
        <v>#DIV/0!</v>
      </c>
      <c r="BC82" s="50"/>
      <c r="BD82" s="7">
        <f>IFERROR(VLOOKUP(Table43[[#This Row],[Kode BARANG Win2]],'[3]Daftar Barang dan Jasa'!$B$2:$D$3515,3,0),0)</f>
        <v>0</v>
      </c>
      <c r="BE82" s="7" t="str">
        <f ca="1">IF(TODAY()-Table43[[#This Row],[Efektif
Pembuatan]]&gt;60,"Lama","Baru")</f>
        <v>Lama</v>
      </c>
      <c r="BF82" s="7" t="str">
        <f ca="1">IF(TODAY()-Table43[[#This Row],[Efektif Naik Harga]]&lt;30,"Naik","Sama")</f>
        <v>Sama</v>
      </c>
      <c r="BG82" s="7"/>
      <c r="BH82" s="7" t="str">
        <f>IF(Table43[[#This Row],[Kode BARANG Win2]]&lt;&gt;"","IDR","")</f>
        <v>IDR</v>
      </c>
      <c r="BI82" s="7" t="str">
        <f>CONCATENATE(Table43[[#This Row],[kode  1 Digit
(Nomor)]],Table43[[#This Row],[kode  4 Digit                (Nomor)]])</f>
        <v>33229380100</v>
      </c>
      <c r="BJ82" s="7" t="str">
        <f>Table43[[#This Row],[Nama            Gramasi atau Jumlah Pack per CTN]]</f>
        <v>100GR</v>
      </c>
      <c r="BK82" s="7"/>
      <c r="BL82" s="7"/>
      <c r="BM82" s="4" t="str">
        <f>IF(Table43[[#This Row],[SATUAN Fix Win]]&lt;&gt;"","KRT")</f>
        <v>KRT</v>
      </c>
      <c r="BN82" s="4" t="str">
        <f>IF(Table43[[#This Row],[SATUAN Fix Win]]&lt;&gt;"","GD01")</f>
        <v>GD01</v>
      </c>
      <c r="BO82" s="4">
        <f>IF(Table43[[#This Row],[SATUAN Fix Win]]&lt;&gt;"",11611)</f>
        <v>11611</v>
      </c>
      <c r="BP82" s="4">
        <f>IF(Table43[[#This Row],[SATUAN Fix Win]]&lt;&gt;"",11612)</f>
        <v>11612</v>
      </c>
      <c r="BR82" s="4">
        <f>IF(Table43[[#This Row],[SATUAN Fix Win]]&lt;&gt;"",1)</f>
        <v>1</v>
      </c>
    </row>
    <row r="83" spans="1:70">
      <c r="A83" s="4" t="str">
        <f>CONCATENATE(Table43[[#This Row],[Kode BARANG Win2]],Table43[[#This Row],[No. Urut
Item Sama]])</f>
        <v>R1021102010010</v>
      </c>
      <c r="B83" s="7"/>
      <c r="C83" s="4" t="s">
        <v>1631</v>
      </c>
      <c r="D83" s="49">
        <v>3300518</v>
      </c>
      <c r="E83" s="49">
        <f>IFERROR(VLOOKUP(Table43[[#This Row],[NO]],[1]Sheet1!$G$3:$K$1267,5,0),0)</f>
        <v>0</v>
      </c>
      <c r="F83" s="26" t="s">
        <v>1077</v>
      </c>
      <c r="G83" s="26">
        <v>48</v>
      </c>
      <c r="H83" s="26" t="s">
        <v>1631</v>
      </c>
      <c r="I83" s="49">
        <v>8993560003722</v>
      </c>
      <c r="J83" s="26" t="str">
        <f>Table43[[#This Row],[Nama Jenis Kemasan]]</f>
        <v>PCS</v>
      </c>
      <c r="K83" s="4" t="str">
        <f>TRIM(CONCATENATE(Table43[[#This Row],[Nama            KLP]]," ",Table43[[#This Row],[Nama            Sub KLP]]))</f>
        <v>DETTOL BODY SOAP</v>
      </c>
      <c r="L83" s="4" t="str">
        <f>CONCATENATE(Table43[[#This Row],[kode  2 Digit                (hrf+No)]],Table43[[#This Row],[kode  2 Digit                (Nomor)]],Table43[[#This Row],[kode  1 Digit                (Nomor)]])</f>
        <v>R1021</v>
      </c>
      <c r="M83" s="4" t="str">
        <f>IF(AH83="",CONCATENATE(R83,T83,V83,X83,Z83,AB83,AD83,AF83,Table43[[#This Row],[Tanda Kode Revisi]]),CONCATENATE(R83,T83,V83,X83,Z83,AB83,AD83,AH83))</f>
        <v>R1021102010010</v>
      </c>
      <c r="N83" s="11">
        <f t="shared" si="2"/>
        <v>14</v>
      </c>
      <c r="O83" s="13" t="str">
        <f>IF(AG83&lt;&gt;"",TRIM(UPPER(CONCATENATE(Q83," ",S83," ",U83," ",W83," ",Y83," ",AA83," ","X"," ",Table43[[#This Row],[ISI/CTN]]," ",AG83," ",AC83," ",AE83," ",AI83))),TRIM(UPPER(CONCATENATE(Q83," ",S83," ",U83," ",W83," ",Y83," ",AA83," ","X"," ",Table43[[#This Row],[ISI/CTN]]," ",AC83," ",AE83," ",AI83))))</f>
        <v>RB DETTOL BODY SOAP 3SP FAMILY PROTECT 100GR X 48 PCS</v>
      </c>
      <c r="P83" s="11">
        <f t="shared" si="3"/>
        <v>53</v>
      </c>
      <c r="Q83" s="4" t="s">
        <v>1487</v>
      </c>
      <c r="R83" s="7" t="s">
        <v>94</v>
      </c>
      <c r="S83" s="4" t="s">
        <v>1496</v>
      </c>
      <c r="T83" s="45" t="s">
        <v>1723</v>
      </c>
      <c r="U83" s="46" t="s">
        <v>1505</v>
      </c>
      <c r="V83" s="7">
        <v>1</v>
      </c>
      <c r="W83" s="46" t="s">
        <v>1507</v>
      </c>
      <c r="X83" s="45" t="s">
        <v>1730</v>
      </c>
      <c r="Y83" s="46" t="s">
        <v>1506</v>
      </c>
      <c r="Z83" s="47" t="s">
        <v>1723</v>
      </c>
      <c r="AA83" s="4" t="s">
        <v>1512</v>
      </c>
      <c r="AB83" s="47" t="s">
        <v>1739</v>
      </c>
      <c r="AC83" s="4" t="s">
        <v>186</v>
      </c>
      <c r="AD83" s="7">
        <v>1</v>
      </c>
      <c r="AF83" s="7">
        <v>0</v>
      </c>
      <c r="AJ83" s="7">
        <f>IFERROR(VLOOKUP(Table43[[#This Row],[Kode BARANG Win2]],'[2]Template Impor Barang'!#REF!,2,0),0)</f>
        <v>0</v>
      </c>
      <c r="AK83" s="7">
        <f>Table43[[#This Row],[ISI/CTN]]</f>
        <v>48</v>
      </c>
      <c r="AL83" s="83">
        <f>Table43[[#This Row],[Kode Pcpl]]</f>
        <v>3300518</v>
      </c>
      <c r="AN83" s="36">
        <f>Table43[[#This Row],[Harga Jual Pcs GT
(-PPN)]]-(Table43[[#This Row],[Harga Jual Pcs GT
(-PPN)]]*8.5%)</f>
        <v>16012.5</v>
      </c>
      <c r="AO83" s="36">
        <f>Table43[[#This Row],[Harga Beli Pcs
(-PPN)]]*Table43[[#This Row],[ISI/CTN]]</f>
        <v>768600</v>
      </c>
      <c r="AP83" s="36">
        <f>Table43[[#This Row],[Harga Beli Pcs
(-PPN)]]*1.11</f>
        <v>17773.875</v>
      </c>
      <c r="AQ83" s="36">
        <f>Table43[[#This Row],[Harga Beli Krt
(- PPN)]]*1.11</f>
        <v>853146.00000000012</v>
      </c>
      <c r="AR83" s="36">
        <v>17500</v>
      </c>
      <c r="AS83" s="36">
        <f>Table43[[#This Row],[Harga Jual Pcs GT
(-PPN)]]*Table43[[#This Row],[ISI/CTN]]</f>
        <v>840000</v>
      </c>
      <c r="AT83" s="36">
        <f>Table43[[#This Row],[Harga Jual Pcs GT
(-PPN)]]*1.11</f>
        <v>19425</v>
      </c>
      <c r="AU83" s="36">
        <f>Table43[[#This Row],[Harga Jual Krt GT
(- PPN)]]*1.11</f>
        <v>932400.00000000012</v>
      </c>
      <c r="AV83" s="36">
        <v>17500</v>
      </c>
      <c r="AW83" s="36">
        <f>Table43[[#This Row],[Harga Jual Pcs MT
(-PPN)]]*Table43[[#This Row],[ISI/CTN]]</f>
        <v>840000</v>
      </c>
      <c r="AX83" s="36">
        <f>Table43[[#This Row],[Harga Jual Pcs MT
(-PPN)]]*1.11</f>
        <v>19425</v>
      </c>
      <c r="AY83" s="36">
        <f>Table43[[#This Row],[Harga Jual Pcs MT
(+PPN)]]*Table43[[#This Row],[ISI/CTN]]</f>
        <v>932400</v>
      </c>
      <c r="AZ83" s="44">
        <f>(Table43[[#This Row],[Harga Jual Pcs GT
(-PPN)]]-Table43[[#This Row],[Harga Beli Pcs
(-PPN)]])/Table43[[#This Row],[Harga Jual Pcs GT
(-PPN)]]</f>
        <v>8.5000000000000006E-2</v>
      </c>
      <c r="BA83" s="51">
        <f>Table43[[#This Row],[Harga Jual Pcs MT
(-PPN)]]-Table43[[#This Row],[Harga Beli Pcs
(-PPN)]]</f>
        <v>1487.5</v>
      </c>
      <c r="BB83" s="57">
        <f>Table43[[#This Row],[Column1]]/Table43[[#This Row],[Harga Jual Pcs MT
(-PPN)]]</f>
        <v>8.5000000000000006E-2</v>
      </c>
      <c r="BC83" s="50"/>
      <c r="BD83" s="7" t="str">
        <f>IFERROR(VLOOKUP(Table43[[#This Row],[Kode BARANG Win2]],'[3]Daftar Barang dan Jasa'!$B$2:$D$3515,3,0),0)</f>
        <v>RB DETTOL BODY SOAP 3SP FAMILY PROTECT 100GR X 48 PCS</v>
      </c>
      <c r="BE83" s="7" t="str">
        <f ca="1">IF(TODAY()-Table43[[#This Row],[Efektif
Pembuatan]]&gt;60,"Lama","Baru")</f>
        <v>Lama</v>
      </c>
      <c r="BF83" s="7" t="e">
        <f ca="1">IF(TODAY()-Table43[[#This Row],[Efektif Naik Harga]]&lt;30,"Naik","Sama")</f>
        <v>#VALUE!</v>
      </c>
      <c r="BG83" s="7" t="s">
        <v>400</v>
      </c>
      <c r="BH83" s="7" t="str">
        <f>IF(Table43[[#This Row],[Kode BARANG Win2]]&lt;&gt;"","IDR","")</f>
        <v>IDR</v>
      </c>
      <c r="BI83" s="7" t="str">
        <f>CONCATENATE(Table43[[#This Row],[kode  1 Digit
(Nomor)]],Table43[[#This Row],[kode  4 Digit                (Nomor)]])</f>
        <v>33005180100</v>
      </c>
      <c r="BJ83" s="7" t="str">
        <f>Table43[[#This Row],[Nama            Gramasi atau Jumlah Pack per CTN]]</f>
        <v>100GR</v>
      </c>
      <c r="BK83" s="7"/>
      <c r="BL83" s="7"/>
      <c r="BM83" s="4" t="str">
        <f>IF(Table43[[#This Row],[SATUAN Fix Win]]&lt;&gt;"","KRT")</f>
        <v>KRT</v>
      </c>
      <c r="BN83" s="4" t="str">
        <f>IF(Table43[[#This Row],[SATUAN Fix Win]]&lt;&gt;"","GD01")</f>
        <v>GD01</v>
      </c>
      <c r="BO83" s="4">
        <f>IF(Table43[[#This Row],[SATUAN Fix Win]]&lt;&gt;"",11611)</f>
        <v>11611</v>
      </c>
      <c r="BP83" s="4">
        <f>IF(Table43[[#This Row],[SATUAN Fix Win]]&lt;&gt;"",11612)</f>
        <v>11612</v>
      </c>
      <c r="BR83" s="4">
        <f>IF(Table43[[#This Row],[SATUAN Fix Win]]&lt;&gt;"",1)</f>
        <v>1</v>
      </c>
    </row>
    <row r="84" spans="1:70">
      <c r="A84" s="4" t="str">
        <f>CONCATENATE(Table43[[#This Row],[Kode BARANG Win2]],Table43[[#This Row],[No. Urut
Item Sama]])</f>
        <v>R1021102010010</v>
      </c>
      <c r="B84" s="7"/>
      <c r="C84" s="4" t="s">
        <v>1631</v>
      </c>
      <c r="D84" s="49">
        <v>3327493</v>
      </c>
      <c r="E84" s="49">
        <f>IFERROR(VLOOKUP(Table43[[#This Row],[NO]],[1]Sheet1!$G$3:$K$1267,5,0),0)</f>
        <v>0</v>
      </c>
      <c r="F84" s="26" t="s">
        <v>1078</v>
      </c>
      <c r="G84" s="26">
        <v>48</v>
      </c>
      <c r="H84" s="26" t="s">
        <v>2073</v>
      </c>
      <c r="I84" s="49">
        <v>8993560003722</v>
      </c>
      <c r="J84" s="26" t="str">
        <f>Table43[[#This Row],[Nama Jenis Kemasan]]</f>
        <v>PCS</v>
      </c>
      <c r="K84" s="4" t="str">
        <f>TRIM(CONCATENATE(Table43[[#This Row],[Nama            KLP]]," ",Table43[[#This Row],[Nama            Sub KLP]]))</f>
        <v>DETTOL BODY SOAP</v>
      </c>
      <c r="L84" s="4" t="str">
        <f>CONCATENATE(Table43[[#This Row],[kode  2 Digit                (hrf+No)]],Table43[[#This Row],[kode  2 Digit                (Nomor)]],Table43[[#This Row],[kode  1 Digit                (Nomor)]])</f>
        <v>R1021</v>
      </c>
      <c r="M84" s="4" t="str">
        <f>IF(AH84="",CONCATENATE(R84,T84,V84,X84,Z84,AB84,AD84,AF84,Table43[[#This Row],[Tanda Kode Revisi]]),CONCATENATE(R84,T84,V84,X84,Z84,AB84,AD84,AH84))</f>
        <v>R1021102010010</v>
      </c>
      <c r="N84" s="11">
        <f t="shared" si="2"/>
        <v>14</v>
      </c>
      <c r="O84" s="13" t="str">
        <f>IF(AG84&lt;&gt;"",TRIM(UPPER(CONCATENATE(Q84," ",S84," ",U84," ",W84," ",Y84," ",AA84," ","X"," ",Table43[[#This Row],[ISI/CTN]]," ",AG84," ",AC84," ",AE84," ",AI84))),TRIM(UPPER(CONCATENATE(Q84," ",S84," ",U84," ",W84," ",Y84," ",AA84," ","X"," ",Table43[[#This Row],[ISI/CTN]]," ",AC84," ",AE84," ",AI84))))</f>
        <v>RB DETTOL BODY SOAP 3SP FAMILY PROTECT 100GR X 48 PCS</v>
      </c>
      <c r="P84" s="11">
        <f t="shared" si="3"/>
        <v>53</v>
      </c>
      <c r="Q84" s="4" t="s">
        <v>1487</v>
      </c>
      <c r="R84" s="7" t="s">
        <v>94</v>
      </c>
      <c r="S84" s="4" t="s">
        <v>1496</v>
      </c>
      <c r="T84" s="45" t="s">
        <v>1723</v>
      </c>
      <c r="U84" s="46" t="s">
        <v>1505</v>
      </c>
      <c r="V84" s="7">
        <v>1</v>
      </c>
      <c r="W84" s="46" t="s">
        <v>1507</v>
      </c>
      <c r="X84" s="45" t="s">
        <v>1730</v>
      </c>
      <c r="Y84" s="46" t="s">
        <v>1506</v>
      </c>
      <c r="Z84" s="47" t="s">
        <v>1723</v>
      </c>
      <c r="AA84" s="4" t="s">
        <v>1512</v>
      </c>
      <c r="AB84" s="47" t="s">
        <v>1739</v>
      </c>
      <c r="AC84" s="4" t="s">
        <v>186</v>
      </c>
      <c r="AD84" s="7">
        <v>1</v>
      </c>
      <c r="AF84" s="7">
        <v>0</v>
      </c>
      <c r="AJ84" s="7">
        <f>IFERROR(VLOOKUP(Table43[[#This Row],[Kode BARANG Win2]],'[2]Template Impor Barang'!#REF!,2,0),0)</f>
        <v>0</v>
      </c>
      <c r="AK84" s="7">
        <f>Table43[[#This Row],[ISI/CTN]]</f>
        <v>48</v>
      </c>
      <c r="AL84" s="83">
        <f>Table43[[#This Row],[Kode Pcpl]]</f>
        <v>3327493</v>
      </c>
      <c r="AN84" s="36">
        <f>Table43[[#This Row],[Harga Jual Pcs GT
(-PPN)]]-(Table43[[#This Row],[Harga Jual Pcs GT
(-PPN)]]*8.5%)</f>
        <v>16012.5</v>
      </c>
      <c r="AO84" s="36">
        <f>Table43[[#This Row],[Harga Beli Pcs
(-PPN)]]*Table43[[#This Row],[ISI/CTN]]</f>
        <v>768600</v>
      </c>
      <c r="AP84" s="36">
        <f>Table43[[#This Row],[Harga Beli Pcs
(-PPN)]]*1.11</f>
        <v>17773.875</v>
      </c>
      <c r="AQ84" s="36">
        <f>Table43[[#This Row],[Harga Beli Krt
(- PPN)]]*1.11</f>
        <v>853146.00000000012</v>
      </c>
      <c r="AR84" s="36">
        <v>17500</v>
      </c>
      <c r="AS84" s="36">
        <f>Table43[[#This Row],[Harga Jual Pcs GT
(-PPN)]]*Table43[[#This Row],[ISI/CTN]]</f>
        <v>840000</v>
      </c>
      <c r="AT84" s="36">
        <f>Table43[[#This Row],[Harga Jual Pcs GT
(-PPN)]]*1.11</f>
        <v>19425</v>
      </c>
      <c r="AU84" s="36">
        <f>Table43[[#This Row],[Harga Jual Krt GT
(- PPN)]]*1.11</f>
        <v>932400.00000000012</v>
      </c>
      <c r="AV84" s="36">
        <v>17500</v>
      </c>
      <c r="AW84" s="36">
        <f>Table43[[#This Row],[Harga Jual Pcs MT
(-PPN)]]*Table43[[#This Row],[ISI/CTN]]</f>
        <v>840000</v>
      </c>
      <c r="AX84" s="36">
        <f>Table43[[#This Row],[Harga Jual Pcs MT
(-PPN)]]*1.11</f>
        <v>19425</v>
      </c>
      <c r="AY84" s="36">
        <f>Table43[[#This Row],[Harga Jual Pcs MT
(+PPN)]]*Table43[[#This Row],[ISI/CTN]]</f>
        <v>932400</v>
      </c>
      <c r="AZ84" s="44">
        <f>(Table43[[#This Row],[Harga Jual Pcs GT
(-PPN)]]-Table43[[#This Row],[Harga Beli Pcs
(-PPN)]])/Table43[[#This Row],[Harga Jual Pcs GT
(-PPN)]]</f>
        <v>8.5000000000000006E-2</v>
      </c>
      <c r="BA84" s="51">
        <f>Table43[[#This Row],[Harga Jual Pcs MT
(-PPN)]]-Table43[[#This Row],[Harga Beli Pcs
(-PPN)]]</f>
        <v>1487.5</v>
      </c>
      <c r="BB84" s="57">
        <f>Table43[[#This Row],[Column1]]/Table43[[#This Row],[Harga Jual Pcs MT
(-PPN)]]</f>
        <v>8.5000000000000006E-2</v>
      </c>
      <c r="BC84" s="50"/>
      <c r="BD84" s="7" t="str">
        <f>IFERROR(VLOOKUP(Table43[[#This Row],[Kode BARANG Win2]],'[3]Daftar Barang dan Jasa'!$B$2:$D$3515,3,0),0)</f>
        <v>RB DETTOL BODY SOAP 3SP FAMILY PROTECT 100GR X 48 PCS</v>
      </c>
      <c r="BE84" s="7" t="str">
        <f ca="1">IF(TODAY()-Table43[[#This Row],[Efektif
Pembuatan]]&gt;60,"Lama","Baru")</f>
        <v>Lama</v>
      </c>
      <c r="BF84" s="7" t="e">
        <f ca="1">IF(TODAY()-Table43[[#This Row],[Efektif Naik Harga]]&lt;30,"Naik","Sama")</f>
        <v>#VALUE!</v>
      </c>
      <c r="BG84" s="7" t="s">
        <v>400</v>
      </c>
      <c r="BH84" s="7" t="str">
        <f>IF(Table43[[#This Row],[Kode BARANG Win2]]&lt;&gt;"","IDR","")</f>
        <v>IDR</v>
      </c>
      <c r="BI84" s="7" t="str">
        <f>CONCATENATE(Table43[[#This Row],[kode  1 Digit
(Nomor)]],Table43[[#This Row],[kode  4 Digit                (Nomor)]])</f>
        <v>33274930100</v>
      </c>
      <c r="BJ84" s="7" t="str">
        <f>Table43[[#This Row],[Nama            Gramasi atau Jumlah Pack per CTN]]</f>
        <v>100GR</v>
      </c>
      <c r="BK84" s="7"/>
      <c r="BL84" s="7"/>
      <c r="BM84" s="4" t="str">
        <f>IF(Table43[[#This Row],[SATUAN Fix Win]]&lt;&gt;"","KRT")</f>
        <v>KRT</v>
      </c>
      <c r="BN84" s="4" t="str">
        <f>IF(Table43[[#This Row],[SATUAN Fix Win]]&lt;&gt;"","GD01")</f>
        <v>GD01</v>
      </c>
      <c r="BO84" s="4">
        <f>IF(Table43[[#This Row],[SATUAN Fix Win]]&lt;&gt;"",11611)</f>
        <v>11611</v>
      </c>
      <c r="BP84" s="4">
        <f>IF(Table43[[#This Row],[SATUAN Fix Win]]&lt;&gt;"",11612)</f>
        <v>11612</v>
      </c>
      <c r="BR84" s="4">
        <f>IF(Table43[[#This Row],[SATUAN Fix Win]]&lt;&gt;"",1)</f>
        <v>1</v>
      </c>
    </row>
    <row r="85" spans="1:70">
      <c r="A85" s="4" t="str">
        <f>CONCATENATE(Table43[[#This Row],[Kode BARANG Win2]],Table43[[#This Row],[No. Urut
Item Sama]])</f>
        <v>R1021103006510</v>
      </c>
      <c r="B85" s="7"/>
      <c r="C85" s="4" t="s">
        <v>1633</v>
      </c>
      <c r="D85" s="49">
        <v>3205580</v>
      </c>
      <c r="E85" s="49">
        <f>IFERROR(VLOOKUP(Table43[[#This Row],[NO]],[1]Sheet1!$G$3:$K$1267,5,0),0)</f>
        <v>0</v>
      </c>
      <c r="F85" s="26" t="s">
        <v>1064</v>
      </c>
      <c r="G85" s="26">
        <v>48</v>
      </c>
      <c r="H85" s="26" t="s">
        <v>1633</v>
      </c>
      <c r="I85" s="49">
        <v>8993560024536</v>
      </c>
      <c r="J85" s="26" t="str">
        <f>Table43[[#This Row],[Nama Jenis Kemasan]]</f>
        <v>PCS</v>
      </c>
      <c r="K85" s="4" t="str">
        <f>TRIM(CONCATENATE(Table43[[#This Row],[Nama            KLP]]," ",Table43[[#This Row],[Nama            Sub KLP]]))</f>
        <v>DETTOL BODY SOAP</v>
      </c>
      <c r="L85" s="4" t="str">
        <f>CONCATENATE(Table43[[#This Row],[kode  2 Digit                (hrf+No)]],Table43[[#This Row],[kode  2 Digit                (Nomor)]],Table43[[#This Row],[kode  1 Digit                (Nomor)]])</f>
        <v>R1021</v>
      </c>
      <c r="M85" s="4" t="str">
        <f>IF(AH85="",CONCATENATE(R85,T85,V85,X85,Z85,AB85,AD85,AF85,Table43[[#This Row],[Tanda Kode Revisi]]),CONCATENATE(R85,T85,V85,X85,Z85,AB85,AD85,AH85))</f>
        <v>R1021103006510</v>
      </c>
      <c r="N85" s="11">
        <f t="shared" si="2"/>
        <v>14</v>
      </c>
      <c r="O85" s="13" t="str">
        <f>IF(AG85&lt;&gt;"",TRIM(UPPER(CONCATENATE(Q85," ",S85," ",U85," ",W85," ",Y85," ",AA85," ","X"," ",Table43[[#This Row],[ISI/CTN]]," ",AG85," ",AC85," ",AE85," ",AI85))),TRIM(UPPER(CONCATENATE(Q85," ",S85," ",U85," ",W85," ",Y85," ",AA85," ","X"," ",Table43[[#This Row],[ISI/CTN]]," ",AC85," ",AE85," ",AI85))))</f>
        <v>RB DETTOL BODY SOAP 3SP FRESH 65GR X 48 PCS</v>
      </c>
      <c r="P85" s="11">
        <f t="shared" si="3"/>
        <v>43</v>
      </c>
      <c r="Q85" s="4" t="s">
        <v>1487</v>
      </c>
      <c r="R85" s="7" t="s">
        <v>94</v>
      </c>
      <c r="S85" s="4" t="s">
        <v>1496</v>
      </c>
      <c r="T85" s="45" t="s">
        <v>1723</v>
      </c>
      <c r="U85" s="46" t="s">
        <v>1505</v>
      </c>
      <c r="V85" s="7">
        <v>1</v>
      </c>
      <c r="W85" s="46" t="s">
        <v>1507</v>
      </c>
      <c r="X85" s="45" t="s">
        <v>1730</v>
      </c>
      <c r="Y85" s="4" t="s">
        <v>1527</v>
      </c>
      <c r="Z85" s="47" t="s">
        <v>1724</v>
      </c>
      <c r="AA85" s="4" t="s">
        <v>1562</v>
      </c>
      <c r="AB85" s="47" t="s">
        <v>1762</v>
      </c>
      <c r="AC85" s="4" t="s">
        <v>186</v>
      </c>
      <c r="AD85" s="7">
        <v>1</v>
      </c>
      <c r="AF85" s="7">
        <v>0</v>
      </c>
      <c r="AJ85" s="7">
        <f>IFERROR(VLOOKUP(Table43[[#This Row],[Kode BARANG Win2]],'[2]Template Impor Barang'!#REF!,2,0),0)</f>
        <v>0</v>
      </c>
      <c r="AK85" s="7">
        <f>Table43[[#This Row],[ISI/CTN]]</f>
        <v>48</v>
      </c>
      <c r="AL85" s="83">
        <f>Table43[[#This Row],[Kode Pcpl]]</f>
        <v>3205580</v>
      </c>
      <c r="AN85" s="36">
        <f>Table43[[#This Row],[Harga Jual Pcs GT
(-PPN)]]-(Table43[[#This Row],[Harga Jual Pcs GT
(-PPN)]]*8.5%)</f>
        <v>8232.2549999999992</v>
      </c>
      <c r="AO85" s="36">
        <f>Table43[[#This Row],[Harga Beli Pcs
(-PPN)]]*Table43[[#This Row],[ISI/CTN]]</f>
        <v>395148.24</v>
      </c>
      <c r="AP85" s="36">
        <f>Table43[[#This Row],[Harga Beli Pcs
(-PPN)]]*1.11</f>
        <v>9137.8030500000004</v>
      </c>
      <c r="AQ85" s="36">
        <f>Table43[[#This Row],[Harga Beli Krt
(- PPN)]]*1.11</f>
        <v>438614.54640000005</v>
      </c>
      <c r="AR85" s="36">
        <v>8997</v>
      </c>
      <c r="AS85" s="36">
        <f>Table43[[#This Row],[Harga Jual Pcs GT
(-PPN)]]*Table43[[#This Row],[ISI/CTN]]</f>
        <v>431856</v>
      </c>
      <c r="AT85" s="36">
        <f>Table43[[#This Row],[Harga Jual Pcs GT
(-PPN)]]*1.11</f>
        <v>9986.67</v>
      </c>
      <c r="AU85" s="36">
        <f>Table43[[#This Row],[Harga Jual Krt GT
(- PPN)]]*1.11</f>
        <v>479360.16000000003</v>
      </c>
      <c r="AV85" s="36">
        <v>8997</v>
      </c>
      <c r="AW85" s="36">
        <f>Table43[[#This Row],[Harga Jual Pcs MT
(-PPN)]]*Table43[[#This Row],[ISI/CTN]]</f>
        <v>431856</v>
      </c>
      <c r="AX85" s="36">
        <f>Table43[[#This Row],[Harga Jual Pcs MT
(-PPN)]]*1.11</f>
        <v>9986.67</v>
      </c>
      <c r="AY85" s="36">
        <f>Table43[[#This Row],[Harga Jual Pcs MT
(+PPN)]]*Table43[[#This Row],[ISI/CTN]]</f>
        <v>479360.16000000003</v>
      </c>
      <c r="AZ85" s="44">
        <f>(Table43[[#This Row],[Harga Jual Pcs GT
(-PPN)]]-Table43[[#This Row],[Harga Beli Pcs
(-PPN)]])/Table43[[#This Row],[Harga Jual Pcs GT
(-PPN)]]</f>
        <v>8.5000000000000089E-2</v>
      </c>
      <c r="BA85" s="51">
        <f>Table43[[#This Row],[Harga Jual Pcs MT
(-PPN)]]-Table43[[#This Row],[Harga Beli Pcs
(-PPN)]]</f>
        <v>764.7450000000008</v>
      </c>
      <c r="BB85" s="57">
        <f>Table43[[#This Row],[Column1]]/Table43[[#This Row],[Harga Jual Pcs MT
(-PPN)]]</f>
        <v>8.5000000000000089E-2</v>
      </c>
      <c r="BC85" s="50"/>
      <c r="BD85" s="7" t="str">
        <f>IFERROR(VLOOKUP(Table43[[#This Row],[Kode BARANG Win2]],'[3]Daftar Barang dan Jasa'!$B$2:$D$3515,3,0),0)</f>
        <v>RB DETTOL BODY SOAP 3SP FRESH 65GR X 48 PCS</v>
      </c>
      <c r="BE85" s="7" t="str">
        <f ca="1">IF(TODAY()-Table43[[#This Row],[Efektif
Pembuatan]]&gt;60,"Lama","Baru")</f>
        <v>Lama</v>
      </c>
      <c r="BF85" s="7" t="e">
        <f ca="1">IF(TODAY()-Table43[[#This Row],[Efektif Naik Harga]]&lt;30,"Naik","Sama")</f>
        <v>#VALUE!</v>
      </c>
      <c r="BG85" s="7" t="s">
        <v>400</v>
      </c>
      <c r="BH85" s="7" t="str">
        <f>IF(Table43[[#This Row],[Kode BARANG Win2]]&lt;&gt;"","IDR","")</f>
        <v>IDR</v>
      </c>
      <c r="BI85" s="7" t="str">
        <f>CONCATENATE(Table43[[#This Row],[kode  1 Digit
(Nomor)]],Table43[[#This Row],[kode  4 Digit                (Nomor)]])</f>
        <v>32055800065</v>
      </c>
      <c r="BJ85" s="7" t="str">
        <f>Table43[[#This Row],[Nama            Gramasi atau Jumlah Pack per CTN]]</f>
        <v>65GR</v>
      </c>
      <c r="BK85" s="7"/>
      <c r="BL85" s="7"/>
      <c r="BM85" s="4" t="str">
        <f>IF(Table43[[#This Row],[SATUAN Fix Win]]&lt;&gt;"","KRT")</f>
        <v>KRT</v>
      </c>
      <c r="BN85" s="4" t="str">
        <f>IF(Table43[[#This Row],[SATUAN Fix Win]]&lt;&gt;"","GD01")</f>
        <v>GD01</v>
      </c>
      <c r="BO85" s="4">
        <f>IF(Table43[[#This Row],[SATUAN Fix Win]]&lt;&gt;"",11611)</f>
        <v>11611</v>
      </c>
      <c r="BP85" s="4">
        <f>IF(Table43[[#This Row],[SATUAN Fix Win]]&lt;&gt;"",11612)</f>
        <v>11612</v>
      </c>
      <c r="BR85" s="4">
        <f>IF(Table43[[#This Row],[SATUAN Fix Win]]&lt;&gt;"",1)</f>
        <v>1</v>
      </c>
    </row>
    <row r="86" spans="1:70">
      <c r="A86" s="4" t="str">
        <f>CONCATENATE(Table43[[#This Row],[Kode BARANG Win2]],Table43[[#This Row],[No. Urut
Item Sama]])</f>
        <v>R1021103006510</v>
      </c>
      <c r="B86" s="7"/>
      <c r="C86" s="4" t="s">
        <v>1633</v>
      </c>
      <c r="D86" s="49">
        <v>3170941</v>
      </c>
      <c r="E86" s="49">
        <f>IFERROR(VLOOKUP(Table43[[#This Row],[NO]],[1]Sheet1!$G$3:$K$1267,5,0),0)</f>
        <v>0</v>
      </c>
      <c r="F86" s="26" t="s">
        <v>1056</v>
      </c>
      <c r="G86" s="26">
        <v>48</v>
      </c>
      <c r="H86" s="26" t="s">
        <v>1633</v>
      </c>
      <c r="I86" s="49">
        <v>8993560024536</v>
      </c>
      <c r="J86" s="26" t="str">
        <f>Table43[[#This Row],[Nama Jenis Kemasan]]</f>
        <v>PCS</v>
      </c>
      <c r="K86" s="4" t="str">
        <f>TRIM(CONCATENATE(Table43[[#This Row],[Nama            KLP]]," ",Table43[[#This Row],[Nama            Sub KLP]]))</f>
        <v>DETTOL BODY SOAP</v>
      </c>
      <c r="L86" s="4" t="str">
        <f>CONCATENATE(Table43[[#This Row],[kode  2 Digit                (hrf+No)]],Table43[[#This Row],[kode  2 Digit                (Nomor)]],Table43[[#This Row],[kode  1 Digit                (Nomor)]])</f>
        <v>R1021</v>
      </c>
      <c r="M86" s="4" t="str">
        <f>IF(AH86="",CONCATENATE(R86,T86,V86,X86,Z86,AB86,AD86,AF86,Table43[[#This Row],[Tanda Kode Revisi]]),CONCATENATE(R86,T86,V86,X86,Z86,AB86,AD86,AH86))</f>
        <v>R1021103006510</v>
      </c>
      <c r="N86" s="11">
        <f t="shared" si="2"/>
        <v>14</v>
      </c>
      <c r="O86" s="13" t="str">
        <f>IF(AG86&lt;&gt;"",TRIM(UPPER(CONCATENATE(Q86," ",S86," ",U86," ",W86," ",Y86," ",AA86," ","X"," ",Table43[[#This Row],[ISI/CTN]]," ",AG86," ",AC86," ",AE86," ",AI86))),TRIM(UPPER(CONCATENATE(Q86," ",S86," ",U86," ",W86," ",Y86," ",AA86," ","X"," ",Table43[[#This Row],[ISI/CTN]]," ",AC86," ",AE86," ",AI86))))</f>
        <v>RB DETTOL BODY SOAP 3SP FRESH 65GR X 48 PCS</v>
      </c>
      <c r="P86" s="11">
        <f t="shared" si="3"/>
        <v>43</v>
      </c>
      <c r="Q86" s="4" t="s">
        <v>1487</v>
      </c>
      <c r="R86" s="7" t="s">
        <v>94</v>
      </c>
      <c r="S86" s="4" t="s">
        <v>1496</v>
      </c>
      <c r="T86" s="45" t="s">
        <v>1723</v>
      </c>
      <c r="U86" s="46" t="s">
        <v>1505</v>
      </c>
      <c r="V86" s="7">
        <v>1</v>
      </c>
      <c r="W86" s="46" t="s">
        <v>1507</v>
      </c>
      <c r="X86" s="45" t="s">
        <v>1730</v>
      </c>
      <c r="Y86" s="4" t="s">
        <v>1527</v>
      </c>
      <c r="Z86" s="47" t="s">
        <v>1724</v>
      </c>
      <c r="AA86" s="4" t="s">
        <v>1562</v>
      </c>
      <c r="AB86" s="47" t="s">
        <v>1762</v>
      </c>
      <c r="AC86" s="4" t="s">
        <v>186</v>
      </c>
      <c r="AD86" s="7">
        <v>1</v>
      </c>
      <c r="AF86" s="7">
        <v>0</v>
      </c>
      <c r="AJ86" s="7">
        <f>IFERROR(VLOOKUP(Table43[[#This Row],[Kode BARANG Win2]],'[2]Template Impor Barang'!#REF!,2,0),0)</f>
        <v>0</v>
      </c>
      <c r="AK86" s="7">
        <f>Table43[[#This Row],[ISI/CTN]]</f>
        <v>48</v>
      </c>
      <c r="AL86" s="83">
        <f>Table43[[#This Row],[Kode Pcpl]]</f>
        <v>3170941</v>
      </c>
      <c r="AN86" s="36">
        <f>Table43[[#This Row],[Harga Jual Pcs GT
(-PPN)]]-(Table43[[#This Row],[Harga Jual Pcs GT
(-PPN)]]*8.5%)</f>
        <v>8232.2549999999992</v>
      </c>
      <c r="AO86" s="36">
        <f>Table43[[#This Row],[Harga Beli Pcs
(-PPN)]]*Table43[[#This Row],[ISI/CTN]]</f>
        <v>395148.24</v>
      </c>
      <c r="AP86" s="36">
        <f>Table43[[#This Row],[Harga Beli Pcs
(-PPN)]]*1.11</f>
        <v>9137.8030500000004</v>
      </c>
      <c r="AQ86" s="36">
        <f>Table43[[#This Row],[Harga Beli Krt
(- PPN)]]*1.11</f>
        <v>438614.54640000005</v>
      </c>
      <c r="AR86" s="36">
        <v>8997</v>
      </c>
      <c r="AS86" s="36">
        <f>Table43[[#This Row],[Harga Jual Pcs GT
(-PPN)]]*Table43[[#This Row],[ISI/CTN]]</f>
        <v>431856</v>
      </c>
      <c r="AT86" s="36">
        <f>Table43[[#This Row],[Harga Jual Pcs GT
(-PPN)]]*1.11</f>
        <v>9986.67</v>
      </c>
      <c r="AU86" s="36">
        <f>Table43[[#This Row],[Harga Jual Krt GT
(- PPN)]]*1.11</f>
        <v>479360.16000000003</v>
      </c>
      <c r="AV86" s="36">
        <v>8997</v>
      </c>
      <c r="AW86" s="36">
        <f>Table43[[#This Row],[Harga Jual Pcs MT
(-PPN)]]*Table43[[#This Row],[ISI/CTN]]</f>
        <v>431856</v>
      </c>
      <c r="AX86" s="36">
        <f>Table43[[#This Row],[Harga Jual Pcs MT
(-PPN)]]*1.11</f>
        <v>9986.67</v>
      </c>
      <c r="AY86" s="36">
        <f>Table43[[#This Row],[Harga Jual Pcs MT
(+PPN)]]*Table43[[#This Row],[ISI/CTN]]</f>
        <v>479360.16000000003</v>
      </c>
      <c r="AZ86" s="44">
        <f>(Table43[[#This Row],[Harga Jual Pcs GT
(-PPN)]]-Table43[[#This Row],[Harga Beli Pcs
(-PPN)]])/Table43[[#This Row],[Harga Jual Pcs GT
(-PPN)]]</f>
        <v>8.5000000000000089E-2</v>
      </c>
      <c r="BA86" s="51">
        <f>Table43[[#This Row],[Harga Jual Pcs MT
(-PPN)]]-Table43[[#This Row],[Harga Beli Pcs
(-PPN)]]</f>
        <v>764.7450000000008</v>
      </c>
      <c r="BB86" s="57">
        <f>Table43[[#This Row],[Column1]]/Table43[[#This Row],[Harga Jual Pcs MT
(-PPN)]]</f>
        <v>8.5000000000000089E-2</v>
      </c>
      <c r="BC86" s="50"/>
      <c r="BD86" s="7" t="str">
        <f>IFERROR(VLOOKUP(Table43[[#This Row],[Kode BARANG Win2]],'[3]Daftar Barang dan Jasa'!$B$2:$D$3515,3,0),0)</f>
        <v>RB DETTOL BODY SOAP 3SP FRESH 65GR X 48 PCS</v>
      </c>
      <c r="BE86" s="7" t="str">
        <f ca="1">IF(TODAY()-Table43[[#This Row],[Efektif
Pembuatan]]&gt;60,"Lama","Baru")</f>
        <v>Lama</v>
      </c>
      <c r="BF86" s="7" t="e">
        <f ca="1">IF(TODAY()-Table43[[#This Row],[Efektif Naik Harga]]&lt;30,"Naik","Sama")</f>
        <v>#VALUE!</v>
      </c>
      <c r="BG86" s="7" t="s">
        <v>400</v>
      </c>
      <c r="BH86" s="7" t="str">
        <f>IF(Table43[[#This Row],[Kode BARANG Win2]]&lt;&gt;"","IDR","")</f>
        <v>IDR</v>
      </c>
      <c r="BI86" s="7" t="str">
        <f>CONCATENATE(Table43[[#This Row],[kode  1 Digit
(Nomor)]],Table43[[#This Row],[kode  4 Digit                (Nomor)]])</f>
        <v>31709410065</v>
      </c>
      <c r="BJ86" s="7" t="str">
        <f>Table43[[#This Row],[Nama            Gramasi atau Jumlah Pack per CTN]]</f>
        <v>65GR</v>
      </c>
      <c r="BK86" s="7"/>
      <c r="BL86" s="7"/>
      <c r="BM86" s="4" t="str">
        <f>IF(Table43[[#This Row],[SATUAN Fix Win]]&lt;&gt;"","KRT")</f>
        <v>KRT</v>
      </c>
      <c r="BN86" s="4" t="str">
        <f>IF(Table43[[#This Row],[SATUAN Fix Win]]&lt;&gt;"","GD01")</f>
        <v>GD01</v>
      </c>
      <c r="BO86" s="4">
        <f>IF(Table43[[#This Row],[SATUAN Fix Win]]&lt;&gt;"",11611)</f>
        <v>11611</v>
      </c>
      <c r="BP86" s="4">
        <f>IF(Table43[[#This Row],[SATUAN Fix Win]]&lt;&gt;"",11612)</f>
        <v>11612</v>
      </c>
      <c r="BR86" s="4">
        <f>IF(Table43[[#This Row],[SATUAN Fix Win]]&lt;&gt;"",1)</f>
        <v>1</v>
      </c>
    </row>
    <row r="87" spans="1:70">
      <c r="A87" s="4" t="str">
        <f>CONCATENATE(Table43[[#This Row],[Kode BARANG Win2]],Table43[[#This Row],[No. Urut
Item Sama]])</f>
        <v>R1021103006510</v>
      </c>
      <c r="B87" s="7"/>
      <c r="C87" s="4" t="s">
        <v>1633</v>
      </c>
      <c r="D87" s="49">
        <v>3060214</v>
      </c>
      <c r="E87" s="49">
        <f>IFERROR(VLOOKUP(Table43[[#This Row],[NO]],[1]Sheet1!$G$3:$K$1267,5,0),0)</f>
        <v>0</v>
      </c>
      <c r="F87" s="26" t="s">
        <v>1062</v>
      </c>
      <c r="G87" s="26">
        <v>48</v>
      </c>
      <c r="H87" s="26" t="s">
        <v>2073</v>
      </c>
      <c r="I87" s="49">
        <v>8993560024536</v>
      </c>
      <c r="J87" s="26" t="str">
        <f>Table43[[#This Row],[Nama Jenis Kemasan]]</f>
        <v>PCS</v>
      </c>
      <c r="K87" s="4" t="str">
        <f>TRIM(CONCATENATE(Table43[[#This Row],[Nama            KLP]]," ",Table43[[#This Row],[Nama            Sub KLP]]))</f>
        <v>DETTOL BODY SOAP</v>
      </c>
      <c r="L87" s="4" t="str">
        <f>CONCATENATE(Table43[[#This Row],[kode  2 Digit                (hrf+No)]],Table43[[#This Row],[kode  2 Digit                (Nomor)]],Table43[[#This Row],[kode  1 Digit                (Nomor)]])</f>
        <v>R1021</v>
      </c>
      <c r="M87" s="4" t="str">
        <f>IF(AH87="",CONCATENATE(R87,T87,V87,X87,Z87,AB87,AD87,AF87,Table43[[#This Row],[Tanda Kode Revisi]]),CONCATENATE(R87,T87,V87,X87,Z87,AB87,AD87,AH87))</f>
        <v>R1021103006510</v>
      </c>
      <c r="N87" s="11">
        <f t="shared" si="2"/>
        <v>14</v>
      </c>
      <c r="O87" s="13" t="str">
        <f>IF(AG87&lt;&gt;"",TRIM(UPPER(CONCATENATE(Q87," ",S87," ",U87," ",W87," ",Y87," ",AA87," ","X"," ",Table43[[#This Row],[ISI/CTN]]," ",AG87," ",AC87," ",AE87," ",AI87))),TRIM(UPPER(CONCATENATE(Q87," ",S87," ",U87," ",W87," ",Y87," ",AA87," ","X"," ",Table43[[#This Row],[ISI/CTN]]," ",AC87," ",AE87," ",AI87))))</f>
        <v>RB DETTOL BODY SOAP 3SP FRESH 65GR X 48 PCS</v>
      </c>
      <c r="P87" s="11">
        <f t="shared" si="3"/>
        <v>43</v>
      </c>
      <c r="Q87" s="4" t="s">
        <v>1487</v>
      </c>
      <c r="R87" s="7" t="s">
        <v>94</v>
      </c>
      <c r="S87" s="4" t="s">
        <v>1496</v>
      </c>
      <c r="T87" s="45" t="s">
        <v>1723</v>
      </c>
      <c r="U87" s="46" t="s">
        <v>1505</v>
      </c>
      <c r="V87" s="7">
        <v>1</v>
      </c>
      <c r="W87" s="46" t="s">
        <v>1507</v>
      </c>
      <c r="X87" s="45" t="s">
        <v>1730</v>
      </c>
      <c r="Y87" s="4" t="s">
        <v>1527</v>
      </c>
      <c r="Z87" s="47" t="s">
        <v>1724</v>
      </c>
      <c r="AA87" s="4" t="s">
        <v>1562</v>
      </c>
      <c r="AB87" s="47" t="s">
        <v>1762</v>
      </c>
      <c r="AC87" s="4" t="s">
        <v>186</v>
      </c>
      <c r="AD87" s="7">
        <v>1</v>
      </c>
      <c r="AF87" s="7">
        <v>0</v>
      </c>
      <c r="AJ87" s="7">
        <f>IFERROR(VLOOKUP(Table43[[#This Row],[Kode BARANG Win2]],'[2]Template Impor Barang'!#REF!,2,0),0)</f>
        <v>0</v>
      </c>
      <c r="AK87" s="7">
        <f>Table43[[#This Row],[ISI/CTN]]</f>
        <v>48</v>
      </c>
      <c r="AL87" s="83">
        <f>Table43[[#This Row],[Kode Pcpl]]</f>
        <v>3060214</v>
      </c>
      <c r="AN87" s="36">
        <f>Table43[[#This Row],[Harga Jual Pcs GT
(-PPN)]]-(Table43[[#This Row],[Harga Jual Pcs GT
(-PPN)]]*8.5%)</f>
        <v>8232.2549999999992</v>
      </c>
      <c r="AO87" s="36">
        <f>Table43[[#This Row],[Harga Beli Pcs
(-PPN)]]*Table43[[#This Row],[ISI/CTN]]</f>
        <v>395148.24</v>
      </c>
      <c r="AP87" s="36">
        <f>Table43[[#This Row],[Harga Beli Pcs
(-PPN)]]*1.11</f>
        <v>9137.8030500000004</v>
      </c>
      <c r="AQ87" s="36">
        <f>Table43[[#This Row],[Harga Beli Krt
(- PPN)]]*1.11</f>
        <v>438614.54640000005</v>
      </c>
      <c r="AR87" s="36">
        <v>8997</v>
      </c>
      <c r="AS87" s="36">
        <f>Table43[[#This Row],[Harga Jual Pcs GT
(-PPN)]]*Table43[[#This Row],[ISI/CTN]]</f>
        <v>431856</v>
      </c>
      <c r="AT87" s="36">
        <f>Table43[[#This Row],[Harga Jual Pcs GT
(-PPN)]]*1.11</f>
        <v>9986.67</v>
      </c>
      <c r="AU87" s="36">
        <f>Table43[[#This Row],[Harga Jual Krt GT
(- PPN)]]*1.11</f>
        <v>479360.16000000003</v>
      </c>
      <c r="AV87" s="36">
        <v>8997</v>
      </c>
      <c r="AW87" s="36">
        <f>Table43[[#This Row],[Harga Jual Pcs MT
(-PPN)]]*Table43[[#This Row],[ISI/CTN]]</f>
        <v>431856</v>
      </c>
      <c r="AX87" s="36">
        <f>Table43[[#This Row],[Harga Jual Pcs MT
(-PPN)]]*1.11</f>
        <v>9986.67</v>
      </c>
      <c r="AY87" s="36">
        <f>Table43[[#This Row],[Harga Jual Pcs MT
(+PPN)]]*Table43[[#This Row],[ISI/CTN]]</f>
        <v>479360.16000000003</v>
      </c>
      <c r="AZ87" s="44">
        <f>(Table43[[#This Row],[Harga Jual Pcs GT
(-PPN)]]-Table43[[#This Row],[Harga Beli Pcs
(-PPN)]])/Table43[[#This Row],[Harga Jual Pcs GT
(-PPN)]]</f>
        <v>8.5000000000000089E-2</v>
      </c>
      <c r="BA87" s="51">
        <f>Table43[[#This Row],[Harga Jual Pcs MT
(-PPN)]]-Table43[[#This Row],[Harga Beli Pcs
(-PPN)]]</f>
        <v>764.7450000000008</v>
      </c>
      <c r="BB87" s="57">
        <f>Table43[[#This Row],[Column1]]/Table43[[#This Row],[Harga Jual Pcs MT
(-PPN)]]</f>
        <v>8.5000000000000089E-2</v>
      </c>
      <c r="BC87" s="50"/>
      <c r="BD87" s="7" t="str">
        <f>IFERROR(VLOOKUP(Table43[[#This Row],[Kode BARANG Win2]],'[3]Daftar Barang dan Jasa'!$B$2:$D$3515,3,0),0)</f>
        <v>RB DETTOL BODY SOAP 3SP FRESH 65GR X 48 PCS</v>
      </c>
      <c r="BE87" s="7" t="str">
        <f ca="1">IF(TODAY()-Table43[[#This Row],[Efektif
Pembuatan]]&gt;60,"Lama","Baru")</f>
        <v>Lama</v>
      </c>
      <c r="BF87" s="7" t="e">
        <f ca="1">IF(TODAY()-Table43[[#This Row],[Efektif Naik Harga]]&lt;30,"Naik","Sama")</f>
        <v>#VALUE!</v>
      </c>
      <c r="BG87" s="7" t="s">
        <v>400</v>
      </c>
      <c r="BH87" s="7" t="str">
        <f>IF(Table43[[#This Row],[Kode BARANG Win2]]&lt;&gt;"","IDR","")</f>
        <v>IDR</v>
      </c>
      <c r="BI87" s="7" t="str">
        <f>CONCATENATE(Table43[[#This Row],[kode  1 Digit
(Nomor)]],Table43[[#This Row],[kode  4 Digit                (Nomor)]])</f>
        <v>30602140065</v>
      </c>
      <c r="BJ87" s="7" t="str">
        <f>Table43[[#This Row],[Nama            Gramasi atau Jumlah Pack per CTN]]</f>
        <v>65GR</v>
      </c>
      <c r="BK87" s="7"/>
      <c r="BL87" s="7"/>
      <c r="BM87" s="4" t="str">
        <f>IF(Table43[[#This Row],[SATUAN Fix Win]]&lt;&gt;"","KRT")</f>
        <v>KRT</v>
      </c>
      <c r="BN87" s="4" t="str">
        <f>IF(Table43[[#This Row],[SATUAN Fix Win]]&lt;&gt;"","GD01")</f>
        <v>GD01</v>
      </c>
      <c r="BO87" s="4">
        <f>IF(Table43[[#This Row],[SATUAN Fix Win]]&lt;&gt;"",11611)</f>
        <v>11611</v>
      </c>
      <c r="BP87" s="4">
        <f>IF(Table43[[#This Row],[SATUAN Fix Win]]&lt;&gt;"",11612)</f>
        <v>11612</v>
      </c>
      <c r="BR87" s="4">
        <f>IF(Table43[[#This Row],[SATUAN Fix Win]]&lt;&gt;"",1)</f>
        <v>1</v>
      </c>
    </row>
    <row r="88" spans="1:70">
      <c r="A88" s="4" t="str">
        <f>CONCATENATE(Table43[[#This Row],[Kode BARANG Win2]],Table43[[#This Row],[No. Urut
Item Sama]])</f>
        <v>R1021103006510</v>
      </c>
      <c r="B88" s="7"/>
      <c r="C88" s="4" t="s">
        <v>1633</v>
      </c>
      <c r="D88" s="49">
        <v>3087462</v>
      </c>
      <c r="E88" s="49">
        <f>IFERROR(VLOOKUP(Table43[[#This Row],[NO]],[1]Sheet1!$G$3:$K$1267,5,0),0)</f>
        <v>0</v>
      </c>
      <c r="F88" s="26" t="s">
        <v>1063</v>
      </c>
      <c r="G88" s="26">
        <v>48</v>
      </c>
      <c r="H88" s="26" t="s">
        <v>2073</v>
      </c>
      <c r="I88" s="49">
        <v>8993560024536</v>
      </c>
      <c r="J88" s="26" t="str">
        <f>Table43[[#This Row],[Nama Jenis Kemasan]]</f>
        <v>PCS</v>
      </c>
      <c r="K88" s="4" t="str">
        <f>TRIM(CONCATENATE(Table43[[#This Row],[Nama            KLP]]," ",Table43[[#This Row],[Nama            Sub KLP]]))</f>
        <v>DETTOL BODY SOAP</v>
      </c>
      <c r="L88" s="4" t="str">
        <f>CONCATENATE(Table43[[#This Row],[kode  2 Digit                (hrf+No)]],Table43[[#This Row],[kode  2 Digit                (Nomor)]],Table43[[#This Row],[kode  1 Digit                (Nomor)]])</f>
        <v>R1021</v>
      </c>
      <c r="M88" s="4" t="str">
        <f>IF(AH88="",CONCATENATE(R88,T88,V88,X88,Z88,AB88,AD88,AF88,Table43[[#This Row],[Tanda Kode Revisi]]),CONCATENATE(R88,T88,V88,X88,Z88,AB88,AD88,AH88))</f>
        <v>R1021103006510</v>
      </c>
      <c r="N88" s="11">
        <f t="shared" si="2"/>
        <v>14</v>
      </c>
      <c r="O88" s="13" t="str">
        <f>IF(AG88&lt;&gt;"",TRIM(UPPER(CONCATENATE(Q88," ",S88," ",U88," ",W88," ",Y88," ",AA88," ","X"," ",Table43[[#This Row],[ISI/CTN]]," ",AG88," ",AC88," ",AE88," ",AI88))),TRIM(UPPER(CONCATENATE(Q88," ",S88," ",U88," ",W88," ",Y88," ",AA88," ","X"," ",Table43[[#This Row],[ISI/CTN]]," ",AC88," ",AE88," ",AI88))))</f>
        <v>RB DETTOL BODY SOAP 3SP FRESH 65GR X 48 PCS</v>
      </c>
      <c r="P88" s="11">
        <f t="shared" si="3"/>
        <v>43</v>
      </c>
      <c r="Q88" s="4" t="s">
        <v>1487</v>
      </c>
      <c r="R88" s="7" t="s">
        <v>94</v>
      </c>
      <c r="S88" s="4" t="s">
        <v>1496</v>
      </c>
      <c r="T88" s="45" t="s">
        <v>1723</v>
      </c>
      <c r="U88" s="46" t="s">
        <v>1505</v>
      </c>
      <c r="V88" s="7">
        <v>1</v>
      </c>
      <c r="W88" s="46" t="s">
        <v>1507</v>
      </c>
      <c r="X88" s="45" t="s">
        <v>1730</v>
      </c>
      <c r="Y88" s="4" t="s">
        <v>1527</v>
      </c>
      <c r="Z88" s="47" t="s">
        <v>1724</v>
      </c>
      <c r="AA88" s="4" t="s">
        <v>1562</v>
      </c>
      <c r="AB88" s="47" t="s">
        <v>1762</v>
      </c>
      <c r="AC88" s="4" t="s">
        <v>186</v>
      </c>
      <c r="AD88" s="7">
        <v>1</v>
      </c>
      <c r="AF88" s="7">
        <v>0</v>
      </c>
      <c r="AJ88" s="7">
        <f>IFERROR(VLOOKUP(Table43[[#This Row],[Kode BARANG Win2]],'[2]Template Impor Barang'!#REF!,2,0),0)</f>
        <v>0</v>
      </c>
      <c r="AK88" s="7">
        <f>Table43[[#This Row],[ISI/CTN]]</f>
        <v>48</v>
      </c>
      <c r="AL88" s="83">
        <f>Table43[[#This Row],[Kode Pcpl]]</f>
        <v>3087462</v>
      </c>
      <c r="AN88" s="36">
        <f>Table43[[#This Row],[Harga Jual Pcs GT
(-PPN)]]-(Table43[[#This Row],[Harga Jual Pcs GT
(-PPN)]]*8.5%)</f>
        <v>8232.2549999999992</v>
      </c>
      <c r="AO88" s="36">
        <f>Table43[[#This Row],[Harga Beli Pcs
(-PPN)]]*Table43[[#This Row],[ISI/CTN]]</f>
        <v>395148.24</v>
      </c>
      <c r="AP88" s="36">
        <f>Table43[[#This Row],[Harga Beli Pcs
(-PPN)]]*1.11</f>
        <v>9137.8030500000004</v>
      </c>
      <c r="AQ88" s="36">
        <f>Table43[[#This Row],[Harga Beli Krt
(- PPN)]]*1.11</f>
        <v>438614.54640000005</v>
      </c>
      <c r="AR88" s="36">
        <v>8997</v>
      </c>
      <c r="AS88" s="36">
        <f>Table43[[#This Row],[Harga Jual Pcs GT
(-PPN)]]*Table43[[#This Row],[ISI/CTN]]</f>
        <v>431856</v>
      </c>
      <c r="AT88" s="36">
        <f>Table43[[#This Row],[Harga Jual Pcs GT
(-PPN)]]*1.11</f>
        <v>9986.67</v>
      </c>
      <c r="AU88" s="36">
        <f>Table43[[#This Row],[Harga Jual Krt GT
(- PPN)]]*1.11</f>
        <v>479360.16000000003</v>
      </c>
      <c r="AV88" s="36">
        <v>8997</v>
      </c>
      <c r="AW88" s="36">
        <f>Table43[[#This Row],[Harga Jual Pcs MT
(-PPN)]]*Table43[[#This Row],[ISI/CTN]]</f>
        <v>431856</v>
      </c>
      <c r="AX88" s="36">
        <f>Table43[[#This Row],[Harga Jual Pcs MT
(-PPN)]]*1.11</f>
        <v>9986.67</v>
      </c>
      <c r="AY88" s="36">
        <f>Table43[[#This Row],[Harga Jual Pcs MT
(+PPN)]]*Table43[[#This Row],[ISI/CTN]]</f>
        <v>479360.16000000003</v>
      </c>
      <c r="AZ88" s="44">
        <f>(Table43[[#This Row],[Harga Jual Pcs GT
(-PPN)]]-Table43[[#This Row],[Harga Beli Pcs
(-PPN)]])/Table43[[#This Row],[Harga Jual Pcs GT
(-PPN)]]</f>
        <v>8.5000000000000089E-2</v>
      </c>
      <c r="BA88" s="51">
        <f>Table43[[#This Row],[Harga Jual Pcs MT
(-PPN)]]-Table43[[#This Row],[Harga Beli Pcs
(-PPN)]]</f>
        <v>764.7450000000008</v>
      </c>
      <c r="BB88" s="57">
        <f>Table43[[#This Row],[Column1]]/Table43[[#This Row],[Harga Jual Pcs MT
(-PPN)]]</f>
        <v>8.5000000000000089E-2</v>
      </c>
      <c r="BC88" s="50"/>
      <c r="BD88" s="7" t="str">
        <f>IFERROR(VLOOKUP(Table43[[#This Row],[Kode BARANG Win2]],'[3]Daftar Barang dan Jasa'!$B$2:$D$3515,3,0),0)</f>
        <v>RB DETTOL BODY SOAP 3SP FRESH 65GR X 48 PCS</v>
      </c>
      <c r="BE88" s="7" t="str">
        <f ca="1">IF(TODAY()-Table43[[#This Row],[Efektif
Pembuatan]]&gt;60,"Lama","Baru")</f>
        <v>Lama</v>
      </c>
      <c r="BF88" s="7" t="e">
        <f ca="1">IF(TODAY()-Table43[[#This Row],[Efektif Naik Harga]]&lt;30,"Naik","Sama")</f>
        <v>#VALUE!</v>
      </c>
      <c r="BG88" s="7" t="s">
        <v>400</v>
      </c>
      <c r="BH88" s="7" t="str">
        <f>IF(Table43[[#This Row],[Kode BARANG Win2]]&lt;&gt;"","IDR","")</f>
        <v>IDR</v>
      </c>
      <c r="BI88" s="7" t="str">
        <f>CONCATENATE(Table43[[#This Row],[kode  1 Digit
(Nomor)]],Table43[[#This Row],[kode  4 Digit                (Nomor)]])</f>
        <v>30874620065</v>
      </c>
      <c r="BJ88" s="7" t="str">
        <f>Table43[[#This Row],[Nama            Gramasi atau Jumlah Pack per CTN]]</f>
        <v>65GR</v>
      </c>
      <c r="BK88" s="7"/>
      <c r="BL88" s="7"/>
      <c r="BM88" s="4" t="str">
        <f>IF(Table43[[#This Row],[SATUAN Fix Win]]&lt;&gt;"","KRT")</f>
        <v>KRT</v>
      </c>
      <c r="BN88" s="4" t="str">
        <f>IF(Table43[[#This Row],[SATUAN Fix Win]]&lt;&gt;"","GD01")</f>
        <v>GD01</v>
      </c>
      <c r="BO88" s="4">
        <f>IF(Table43[[#This Row],[SATUAN Fix Win]]&lt;&gt;"",11611)</f>
        <v>11611</v>
      </c>
      <c r="BP88" s="4">
        <f>IF(Table43[[#This Row],[SATUAN Fix Win]]&lt;&gt;"",11612)</f>
        <v>11612</v>
      </c>
      <c r="BR88" s="4">
        <f>IF(Table43[[#This Row],[SATUAN Fix Win]]&lt;&gt;"",1)</f>
        <v>1</v>
      </c>
    </row>
    <row r="89" spans="1:70">
      <c r="A89" s="4" t="str">
        <f>CONCATENATE(Table43[[#This Row],[Kode BARANG Win2]],Table43[[#This Row],[No. Urut
Item Sama]])</f>
        <v>R1021103006510</v>
      </c>
      <c r="B89" s="7"/>
      <c r="C89" s="4" t="s">
        <v>1633</v>
      </c>
      <c r="D89" s="49" t="s">
        <v>541</v>
      </c>
      <c r="E89" s="49">
        <f>IFERROR(VLOOKUP(Table43[[#This Row],[NO]],[1]Sheet1!$G$3:$K$1267,5,0),0)</f>
        <v>0</v>
      </c>
      <c r="F89" s="26" t="s">
        <v>1060</v>
      </c>
      <c r="G89" s="26">
        <v>48</v>
      </c>
      <c r="H89" s="26" t="s">
        <v>2073</v>
      </c>
      <c r="I89" s="49">
        <v>8993560024536</v>
      </c>
      <c r="J89" s="26" t="str">
        <f>Table43[[#This Row],[Nama Jenis Kemasan]]</f>
        <v>PCS</v>
      </c>
      <c r="K89" s="4" t="str">
        <f>TRIM(CONCATENATE(Table43[[#This Row],[Nama            KLP]]," ",Table43[[#This Row],[Nama            Sub KLP]]))</f>
        <v>DETTOL BODY SOAP</v>
      </c>
      <c r="L89" s="4" t="str">
        <f>CONCATENATE(Table43[[#This Row],[kode  2 Digit                (hrf+No)]],Table43[[#This Row],[kode  2 Digit                (Nomor)]],Table43[[#This Row],[kode  1 Digit                (Nomor)]])</f>
        <v>R1021</v>
      </c>
      <c r="M89" s="4" t="str">
        <f>IF(AH89="",CONCATENATE(R89,T89,V89,X89,Z89,AB89,AD89,AF89,Table43[[#This Row],[Tanda Kode Revisi]]),CONCATENATE(R89,T89,V89,X89,Z89,AB89,AD89,AH89))</f>
        <v>R1021103006510</v>
      </c>
      <c r="N89" s="11">
        <f t="shared" si="2"/>
        <v>14</v>
      </c>
      <c r="O89" s="13" t="str">
        <f>IF(AG89&lt;&gt;"",TRIM(UPPER(CONCATENATE(Q89," ",S89," ",U89," ",W89," ",Y89," ",AA89," ","X"," ",Table43[[#This Row],[ISI/CTN]]," ",AG89," ",AC89," ",AE89," ",AI89))),TRIM(UPPER(CONCATENATE(Q89," ",S89," ",U89," ",W89," ",Y89," ",AA89," ","X"," ",Table43[[#This Row],[ISI/CTN]]," ",AC89," ",AE89," ",AI89))))</f>
        <v>RB DETTOL BODY SOAP 3SP FRESH 65GR X 48 PCS</v>
      </c>
      <c r="P89" s="11">
        <f t="shared" si="3"/>
        <v>43</v>
      </c>
      <c r="Q89" s="4" t="s">
        <v>1487</v>
      </c>
      <c r="R89" s="7" t="s">
        <v>94</v>
      </c>
      <c r="S89" s="4" t="s">
        <v>1496</v>
      </c>
      <c r="T89" s="45" t="s">
        <v>1723</v>
      </c>
      <c r="U89" s="46" t="s">
        <v>1505</v>
      </c>
      <c r="V89" s="7">
        <v>1</v>
      </c>
      <c r="W89" s="46" t="s">
        <v>1507</v>
      </c>
      <c r="X89" s="45" t="s">
        <v>1730</v>
      </c>
      <c r="Y89" s="4" t="s">
        <v>1527</v>
      </c>
      <c r="Z89" s="47" t="s">
        <v>1724</v>
      </c>
      <c r="AA89" s="4" t="s">
        <v>1562</v>
      </c>
      <c r="AB89" s="47" t="s">
        <v>1762</v>
      </c>
      <c r="AC89" s="4" t="s">
        <v>186</v>
      </c>
      <c r="AD89" s="7">
        <v>1</v>
      </c>
      <c r="AF89" s="7">
        <v>0</v>
      </c>
      <c r="AJ89" s="7">
        <f>IFERROR(VLOOKUP(Table43[[#This Row],[Kode BARANG Win2]],'[2]Template Impor Barang'!#REF!,2,0),0)</f>
        <v>0</v>
      </c>
      <c r="AK89" s="7">
        <f>Table43[[#This Row],[ISI/CTN]]</f>
        <v>48</v>
      </c>
      <c r="AL89" s="83" t="str">
        <f>Table43[[#This Row],[Kode Pcpl]]</f>
        <v>ID8195111M</v>
      </c>
      <c r="AN89" s="36">
        <f>Table43[[#This Row],[Harga Jual Pcs GT
(-PPN)]]-(Table43[[#This Row],[Harga Jual Pcs GT
(-PPN)]]*8.5%)</f>
        <v>8232.2549999999992</v>
      </c>
      <c r="AO89" s="36">
        <f>Table43[[#This Row],[Harga Beli Pcs
(-PPN)]]*Table43[[#This Row],[ISI/CTN]]</f>
        <v>395148.24</v>
      </c>
      <c r="AP89" s="36">
        <f>Table43[[#This Row],[Harga Beli Pcs
(-PPN)]]*1.11</f>
        <v>9137.8030500000004</v>
      </c>
      <c r="AQ89" s="36">
        <f>Table43[[#This Row],[Harga Beli Krt
(- PPN)]]*1.11</f>
        <v>438614.54640000005</v>
      </c>
      <c r="AR89" s="36">
        <v>8997</v>
      </c>
      <c r="AS89" s="36">
        <f>Table43[[#This Row],[Harga Jual Pcs GT
(-PPN)]]*Table43[[#This Row],[ISI/CTN]]</f>
        <v>431856</v>
      </c>
      <c r="AT89" s="36">
        <f>Table43[[#This Row],[Harga Jual Pcs GT
(-PPN)]]*1.11</f>
        <v>9986.67</v>
      </c>
      <c r="AU89" s="36">
        <f>Table43[[#This Row],[Harga Jual Krt GT
(- PPN)]]*1.11</f>
        <v>479360.16000000003</v>
      </c>
      <c r="AV89" s="36">
        <v>8997</v>
      </c>
      <c r="AW89" s="36">
        <f>Table43[[#This Row],[Harga Jual Pcs MT
(-PPN)]]*Table43[[#This Row],[ISI/CTN]]</f>
        <v>431856</v>
      </c>
      <c r="AX89" s="36">
        <f>Table43[[#This Row],[Harga Jual Pcs MT
(-PPN)]]*1.11</f>
        <v>9986.67</v>
      </c>
      <c r="AY89" s="36">
        <f>Table43[[#This Row],[Harga Jual Pcs MT
(+PPN)]]*Table43[[#This Row],[ISI/CTN]]</f>
        <v>479360.16000000003</v>
      </c>
      <c r="AZ89" s="44">
        <f>(Table43[[#This Row],[Harga Jual Pcs GT
(-PPN)]]-Table43[[#This Row],[Harga Beli Pcs
(-PPN)]])/Table43[[#This Row],[Harga Jual Pcs GT
(-PPN)]]</f>
        <v>8.5000000000000089E-2</v>
      </c>
      <c r="BA89" s="51">
        <f>Table43[[#This Row],[Harga Jual Pcs MT
(-PPN)]]-Table43[[#This Row],[Harga Beli Pcs
(-PPN)]]</f>
        <v>764.7450000000008</v>
      </c>
      <c r="BB89" s="57">
        <f>Table43[[#This Row],[Column1]]/Table43[[#This Row],[Harga Jual Pcs MT
(-PPN)]]</f>
        <v>8.5000000000000089E-2</v>
      </c>
      <c r="BC89" s="50"/>
      <c r="BD89" s="7" t="str">
        <f>IFERROR(VLOOKUP(Table43[[#This Row],[Kode BARANG Win2]],'[3]Daftar Barang dan Jasa'!$B$2:$D$3515,3,0),0)</f>
        <v>RB DETTOL BODY SOAP 3SP FRESH 65GR X 48 PCS</v>
      </c>
      <c r="BE89" s="7" t="str">
        <f ca="1">IF(TODAY()-Table43[[#This Row],[Efektif
Pembuatan]]&gt;60,"Lama","Baru")</f>
        <v>Lama</v>
      </c>
      <c r="BF89" s="7" t="e">
        <f ca="1">IF(TODAY()-Table43[[#This Row],[Efektif Naik Harga]]&lt;30,"Naik","Sama")</f>
        <v>#VALUE!</v>
      </c>
      <c r="BG89" s="7" t="s">
        <v>400</v>
      </c>
      <c r="BH89" s="7" t="str">
        <f>IF(Table43[[#This Row],[Kode BARANG Win2]]&lt;&gt;"","IDR","")</f>
        <v>IDR</v>
      </c>
      <c r="BI89" s="7" t="str">
        <f>CONCATENATE(Table43[[#This Row],[kode  1 Digit
(Nomor)]],Table43[[#This Row],[kode  4 Digit                (Nomor)]])</f>
        <v>ID8195111M0065</v>
      </c>
      <c r="BJ89" s="7" t="str">
        <f>Table43[[#This Row],[Nama            Gramasi atau Jumlah Pack per CTN]]</f>
        <v>65GR</v>
      </c>
      <c r="BK89" s="7"/>
      <c r="BL89" s="7"/>
      <c r="BM89" s="4" t="str">
        <f>IF(Table43[[#This Row],[SATUAN Fix Win]]&lt;&gt;"","KRT")</f>
        <v>KRT</v>
      </c>
      <c r="BN89" s="4" t="str">
        <f>IF(Table43[[#This Row],[SATUAN Fix Win]]&lt;&gt;"","GD01")</f>
        <v>GD01</v>
      </c>
      <c r="BO89" s="4">
        <f>IF(Table43[[#This Row],[SATUAN Fix Win]]&lt;&gt;"",11611)</f>
        <v>11611</v>
      </c>
      <c r="BP89" s="4">
        <f>IF(Table43[[#This Row],[SATUAN Fix Win]]&lt;&gt;"",11612)</f>
        <v>11612</v>
      </c>
      <c r="BR89" s="4">
        <f>IF(Table43[[#This Row],[SATUAN Fix Win]]&lt;&gt;"",1)</f>
        <v>1</v>
      </c>
    </row>
    <row r="90" spans="1:70">
      <c r="A90" s="4" t="str">
        <f>CONCATENATE(Table43[[#This Row],[Kode BARANG Win2]],Table43[[#This Row],[No. Urut
Item Sama]])</f>
        <v>R1021103006510</v>
      </c>
      <c r="B90" s="7"/>
      <c r="C90" s="4" t="s">
        <v>1633</v>
      </c>
      <c r="D90" s="49">
        <v>3031522</v>
      </c>
      <c r="E90" s="49">
        <f>IFERROR(VLOOKUP(Table43[[#This Row],[NO]],[1]Sheet1!$G$3:$K$1267,5,0),0)</f>
        <v>0</v>
      </c>
      <c r="F90" s="26" t="s">
        <v>1061</v>
      </c>
      <c r="G90" s="26">
        <v>48</v>
      </c>
      <c r="H90" s="26" t="s">
        <v>2073</v>
      </c>
      <c r="I90" s="49">
        <v>8993560024536</v>
      </c>
      <c r="J90" s="26" t="str">
        <f>Table43[[#This Row],[Nama Jenis Kemasan]]</f>
        <v>PCS</v>
      </c>
      <c r="K90" s="4" t="str">
        <f>TRIM(CONCATENATE(Table43[[#This Row],[Nama            KLP]]," ",Table43[[#This Row],[Nama            Sub KLP]]))</f>
        <v>DETTOL BODY SOAP</v>
      </c>
      <c r="L90" s="4" t="str">
        <f>CONCATENATE(Table43[[#This Row],[kode  2 Digit                (hrf+No)]],Table43[[#This Row],[kode  2 Digit                (Nomor)]],Table43[[#This Row],[kode  1 Digit                (Nomor)]])</f>
        <v>R1021</v>
      </c>
      <c r="M90" s="4" t="str">
        <f>IF(AH90="",CONCATENATE(R90,T90,V90,X90,Z90,AB90,AD90,AF90,Table43[[#This Row],[Tanda Kode Revisi]]),CONCATENATE(R90,T90,V90,X90,Z90,AB90,AD90,AH90))</f>
        <v>R1021103006510</v>
      </c>
      <c r="N90" s="11">
        <f t="shared" si="2"/>
        <v>14</v>
      </c>
      <c r="O90" s="13" t="str">
        <f>IF(AG90&lt;&gt;"",TRIM(UPPER(CONCATENATE(Q90," ",S90," ",U90," ",W90," ",Y90," ",AA90," ","X"," ",Table43[[#This Row],[ISI/CTN]]," ",AG90," ",AC90," ",AE90," ",AI90))),TRIM(UPPER(CONCATENATE(Q90," ",S90," ",U90," ",W90," ",Y90," ",AA90," ","X"," ",Table43[[#This Row],[ISI/CTN]]," ",AC90," ",AE90," ",AI90))))</f>
        <v>RB DETTOL BODY SOAP 3SP FRESH 65GR X 48 PCS</v>
      </c>
      <c r="P90" s="11">
        <f t="shared" si="3"/>
        <v>43</v>
      </c>
      <c r="Q90" s="4" t="s">
        <v>1487</v>
      </c>
      <c r="R90" s="7" t="s">
        <v>94</v>
      </c>
      <c r="S90" s="4" t="s">
        <v>1496</v>
      </c>
      <c r="T90" s="45" t="s">
        <v>1723</v>
      </c>
      <c r="U90" s="46" t="s">
        <v>1505</v>
      </c>
      <c r="V90" s="7">
        <v>1</v>
      </c>
      <c r="W90" s="46" t="s">
        <v>1507</v>
      </c>
      <c r="X90" s="45" t="s">
        <v>1730</v>
      </c>
      <c r="Y90" s="4" t="s">
        <v>1527</v>
      </c>
      <c r="Z90" s="47" t="s">
        <v>1724</v>
      </c>
      <c r="AA90" s="4" t="s">
        <v>1562</v>
      </c>
      <c r="AB90" s="47" t="s">
        <v>1762</v>
      </c>
      <c r="AC90" s="4" t="s">
        <v>186</v>
      </c>
      <c r="AD90" s="7">
        <v>1</v>
      </c>
      <c r="AF90" s="7">
        <v>0</v>
      </c>
      <c r="AJ90" s="7">
        <f>IFERROR(VLOOKUP(Table43[[#This Row],[Kode BARANG Win2]],'[2]Template Impor Barang'!#REF!,2,0),0)</f>
        <v>0</v>
      </c>
      <c r="AK90" s="7">
        <f>Table43[[#This Row],[ISI/CTN]]</f>
        <v>48</v>
      </c>
      <c r="AL90" s="83">
        <f>Table43[[#This Row],[Kode Pcpl]]</f>
        <v>3031522</v>
      </c>
      <c r="AN90" s="36">
        <f>Table43[[#This Row],[Harga Jual Pcs GT
(-PPN)]]-(Table43[[#This Row],[Harga Jual Pcs GT
(-PPN)]]*8.5%)</f>
        <v>8232.2549999999992</v>
      </c>
      <c r="AO90" s="36">
        <f>Table43[[#This Row],[Harga Beli Pcs
(-PPN)]]*Table43[[#This Row],[ISI/CTN]]</f>
        <v>395148.24</v>
      </c>
      <c r="AP90" s="36">
        <f>Table43[[#This Row],[Harga Beli Pcs
(-PPN)]]*1.11</f>
        <v>9137.8030500000004</v>
      </c>
      <c r="AQ90" s="36">
        <f>Table43[[#This Row],[Harga Beli Krt
(- PPN)]]*1.11</f>
        <v>438614.54640000005</v>
      </c>
      <c r="AR90" s="36">
        <v>8997</v>
      </c>
      <c r="AS90" s="36">
        <f>Table43[[#This Row],[Harga Jual Pcs GT
(-PPN)]]*Table43[[#This Row],[ISI/CTN]]</f>
        <v>431856</v>
      </c>
      <c r="AT90" s="36">
        <f>Table43[[#This Row],[Harga Jual Pcs GT
(-PPN)]]*1.11</f>
        <v>9986.67</v>
      </c>
      <c r="AU90" s="36">
        <f>Table43[[#This Row],[Harga Jual Krt GT
(- PPN)]]*1.11</f>
        <v>479360.16000000003</v>
      </c>
      <c r="AV90" s="36">
        <v>8997</v>
      </c>
      <c r="AW90" s="36">
        <f>Table43[[#This Row],[Harga Jual Pcs MT
(-PPN)]]*Table43[[#This Row],[ISI/CTN]]</f>
        <v>431856</v>
      </c>
      <c r="AX90" s="36">
        <f>Table43[[#This Row],[Harga Jual Pcs MT
(-PPN)]]*1.11</f>
        <v>9986.67</v>
      </c>
      <c r="AY90" s="36">
        <f>Table43[[#This Row],[Harga Jual Pcs MT
(+PPN)]]*Table43[[#This Row],[ISI/CTN]]</f>
        <v>479360.16000000003</v>
      </c>
      <c r="AZ90" s="44">
        <f>(Table43[[#This Row],[Harga Jual Pcs GT
(-PPN)]]-Table43[[#This Row],[Harga Beli Pcs
(-PPN)]])/Table43[[#This Row],[Harga Jual Pcs GT
(-PPN)]]</f>
        <v>8.5000000000000089E-2</v>
      </c>
      <c r="BA90" s="51">
        <f>Table43[[#This Row],[Harga Jual Pcs MT
(-PPN)]]-Table43[[#This Row],[Harga Beli Pcs
(-PPN)]]</f>
        <v>764.7450000000008</v>
      </c>
      <c r="BB90" s="57">
        <f>Table43[[#This Row],[Column1]]/Table43[[#This Row],[Harga Jual Pcs MT
(-PPN)]]</f>
        <v>8.5000000000000089E-2</v>
      </c>
      <c r="BC90" s="50"/>
      <c r="BD90" s="7" t="str">
        <f>IFERROR(VLOOKUP(Table43[[#This Row],[Kode BARANG Win2]],'[3]Daftar Barang dan Jasa'!$B$2:$D$3515,3,0),0)</f>
        <v>RB DETTOL BODY SOAP 3SP FRESH 65GR X 48 PCS</v>
      </c>
      <c r="BE90" s="7" t="str">
        <f ca="1">IF(TODAY()-Table43[[#This Row],[Efektif
Pembuatan]]&gt;60,"Lama","Baru")</f>
        <v>Lama</v>
      </c>
      <c r="BF90" s="7" t="e">
        <f ca="1">IF(TODAY()-Table43[[#This Row],[Efektif Naik Harga]]&lt;30,"Naik","Sama")</f>
        <v>#VALUE!</v>
      </c>
      <c r="BG90" s="7" t="s">
        <v>400</v>
      </c>
      <c r="BH90" s="7" t="str">
        <f>IF(Table43[[#This Row],[Kode BARANG Win2]]&lt;&gt;"","IDR","")</f>
        <v>IDR</v>
      </c>
      <c r="BI90" s="7" t="str">
        <f>CONCATENATE(Table43[[#This Row],[kode  1 Digit
(Nomor)]],Table43[[#This Row],[kode  4 Digit                (Nomor)]])</f>
        <v>30315220065</v>
      </c>
      <c r="BJ90" s="7" t="str">
        <f>Table43[[#This Row],[Nama            Gramasi atau Jumlah Pack per CTN]]</f>
        <v>65GR</v>
      </c>
      <c r="BK90" s="7"/>
      <c r="BL90" s="7"/>
      <c r="BM90" s="4" t="str">
        <f>IF(Table43[[#This Row],[SATUAN Fix Win]]&lt;&gt;"","KRT")</f>
        <v>KRT</v>
      </c>
      <c r="BN90" s="4" t="str">
        <f>IF(Table43[[#This Row],[SATUAN Fix Win]]&lt;&gt;"","GD01")</f>
        <v>GD01</v>
      </c>
      <c r="BO90" s="4">
        <f>IF(Table43[[#This Row],[SATUAN Fix Win]]&lt;&gt;"",11611)</f>
        <v>11611</v>
      </c>
      <c r="BP90" s="4">
        <f>IF(Table43[[#This Row],[SATUAN Fix Win]]&lt;&gt;"",11612)</f>
        <v>11612</v>
      </c>
      <c r="BR90" s="4">
        <f>IF(Table43[[#This Row],[SATUAN Fix Win]]&lt;&gt;"",1)</f>
        <v>1</v>
      </c>
    </row>
    <row r="91" spans="1:70">
      <c r="A91" s="4" t="str">
        <f>CONCATENATE(Table43[[#This Row],[Kode BARANG Win2]],Table43[[#This Row],[No. Urut
Item Sama]])</f>
        <v>R1021103006510</v>
      </c>
      <c r="B91" s="7"/>
      <c r="C91" s="4" t="s">
        <v>1633</v>
      </c>
      <c r="D91" s="49" t="s">
        <v>540</v>
      </c>
      <c r="E91" s="49">
        <f>IFERROR(VLOOKUP(Table43[[#This Row],[NO]],[1]Sheet1!$G$3:$K$1267,5,0),0)</f>
        <v>0</v>
      </c>
      <c r="F91" s="26" t="s">
        <v>1059</v>
      </c>
      <c r="G91" s="26">
        <v>48</v>
      </c>
      <c r="H91" s="26" t="s">
        <v>2073</v>
      </c>
      <c r="I91" s="49">
        <v>8993560024536</v>
      </c>
      <c r="J91" s="26" t="str">
        <f>Table43[[#This Row],[Nama Jenis Kemasan]]</f>
        <v>PCS</v>
      </c>
      <c r="K91" s="4" t="str">
        <f>TRIM(CONCATENATE(Table43[[#This Row],[Nama            KLP]]," ",Table43[[#This Row],[Nama            Sub KLP]]))</f>
        <v>DETTOL BODY SOAP</v>
      </c>
      <c r="L91" s="4" t="str">
        <f>CONCATENATE(Table43[[#This Row],[kode  2 Digit                (hrf+No)]],Table43[[#This Row],[kode  2 Digit                (Nomor)]],Table43[[#This Row],[kode  1 Digit                (Nomor)]])</f>
        <v>R1021</v>
      </c>
      <c r="M91" s="4" t="str">
        <f>IF(AH91="",CONCATENATE(R91,T91,V91,X91,Z91,AB91,AD91,AF91,Table43[[#This Row],[Tanda Kode Revisi]]),CONCATENATE(R91,T91,V91,X91,Z91,AB91,AD91,AH91))</f>
        <v>R1021103006510</v>
      </c>
      <c r="N91" s="11">
        <f t="shared" si="2"/>
        <v>14</v>
      </c>
      <c r="O91" s="13" t="str">
        <f>IF(AG91&lt;&gt;"",TRIM(UPPER(CONCATENATE(Q91," ",S91," ",U91," ",W91," ",Y91," ",AA91," ","X"," ",Table43[[#This Row],[ISI/CTN]]," ",AG91," ",AC91," ",AE91," ",AI91))),TRIM(UPPER(CONCATENATE(Q91," ",S91," ",U91," ",W91," ",Y91," ",AA91," ","X"," ",Table43[[#This Row],[ISI/CTN]]," ",AC91," ",AE91," ",AI91))))</f>
        <v>RB DETTOL BODY SOAP 3SP FRESH 65GR X 48 PCS</v>
      </c>
      <c r="P91" s="11">
        <f t="shared" si="3"/>
        <v>43</v>
      </c>
      <c r="Q91" s="4" t="s">
        <v>1487</v>
      </c>
      <c r="R91" s="7" t="s">
        <v>94</v>
      </c>
      <c r="S91" s="4" t="s">
        <v>1496</v>
      </c>
      <c r="T91" s="45" t="s">
        <v>1723</v>
      </c>
      <c r="U91" s="46" t="s">
        <v>1505</v>
      </c>
      <c r="V91" s="7">
        <v>1</v>
      </c>
      <c r="W91" s="46" t="s">
        <v>1507</v>
      </c>
      <c r="X91" s="45" t="s">
        <v>1730</v>
      </c>
      <c r="Y91" s="4" t="s">
        <v>1527</v>
      </c>
      <c r="Z91" s="47" t="s">
        <v>1724</v>
      </c>
      <c r="AA91" s="4" t="s">
        <v>1562</v>
      </c>
      <c r="AB91" s="47" t="s">
        <v>1762</v>
      </c>
      <c r="AC91" s="4" t="s">
        <v>186</v>
      </c>
      <c r="AD91" s="7">
        <v>1</v>
      </c>
      <c r="AF91" s="7">
        <v>0</v>
      </c>
      <c r="AJ91" s="7">
        <f>IFERROR(VLOOKUP(Table43[[#This Row],[Kode BARANG Win2]],'[2]Template Impor Barang'!#REF!,2,0),0)</f>
        <v>0</v>
      </c>
      <c r="AK91" s="7">
        <f>Table43[[#This Row],[ISI/CTN]]</f>
        <v>48</v>
      </c>
      <c r="AL91" s="83" t="str">
        <f>Table43[[#This Row],[Kode Pcpl]]</f>
        <v>ID8101180M</v>
      </c>
      <c r="AN91" s="36">
        <f>Table43[[#This Row],[Harga Jual Pcs GT
(-PPN)]]-(Table43[[#This Row],[Harga Jual Pcs GT
(-PPN)]]*8.5%)</f>
        <v>8232.2549999999992</v>
      </c>
      <c r="AO91" s="36">
        <f>Table43[[#This Row],[Harga Beli Pcs
(-PPN)]]*Table43[[#This Row],[ISI/CTN]]</f>
        <v>395148.24</v>
      </c>
      <c r="AP91" s="36">
        <f>Table43[[#This Row],[Harga Beli Pcs
(-PPN)]]*1.11</f>
        <v>9137.8030500000004</v>
      </c>
      <c r="AQ91" s="36">
        <f>Table43[[#This Row],[Harga Beli Krt
(- PPN)]]*1.11</f>
        <v>438614.54640000005</v>
      </c>
      <c r="AR91" s="36">
        <v>8997</v>
      </c>
      <c r="AS91" s="36">
        <f>Table43[[#This Row],[Harga Jual Pcs GT
(-PPN)]]*Table43[[#This Row],[ISI/CTN]]</f>
        <v>431856</v>
      </c>
      <c r="AT91" s="36">
        <f>Table43[[#This Row],[Harga Jual Pcs GT
(-PPN)]]*1.11</f>
        <v>9986.67</v>
      </c>
      <c r="AU91" s="36">
        <f>Table43[[#This Row],[Harga Jual Krt GT
(- PPN)]]*1.11</f>
        <v>479360.16000000003</v>
      </c>
      <c r="AV91" s="36">
        <v>8997</v>
      </c>
      <c r="AW91" s="36">
        <f>Table43[[#This Row],[Harga Jual Pcs MT
(-PPN)]]*Table43[[#This Row],[ISI/CTN]]</f>
        <v>431856</v>
      </c>
      <c r="AX91" s="36">
        <f>Table43[[#This Row],[Harga Jual Pcs MT
(-PPN)]]*1.11</f>
        <v>9986.67</v>
      </c>
      <c r="AY91" s="36">
        <f>Table43[[#This Row],[Harga Jual Pcs MT
(+PPN)]]*Table43[[#This Row],[ISI/CTN]]</f>
        <v>479360.16000000003</v>
      </c>
      <c r="AZ91" s="44">
        <f>(Table43[[#This Row],[Harga Jual Pcs GT
(-PPN)]]-Table43[[#This Row],[Harga Beli Pcs
(-PPN)]])/Table43[[#This Row],[Harga Jual Pcs GT
(-PPN)]]</f>
        <v>8.5000000000000089E-2</v>
      </c>
      <c r="BA91" s="51">
        <f>Table43[[#This Row],[Harga Jual Pcs MT
(-PPN)]]-Table43[[#This Row],[Harga Beli Pcs
(-PPN)]]</f>
        <v>764.7450000000008</v>
      </c>
      <c r="BB91" s="57">
        <f>Table43[[#This Row],[Column1]]/Table43[[#This Row],[Harga Jual Pcs MT
(-PPN)]]</f>
        <v>8.5000000000000089E-2</v>
      </c>
      <c r="BC91" s="50"/>
      <c r="BD91" s="7" t="str">
        <f>IFERROR(VLOOKUP(Table43[[#This Row],[Kode BARANG Win2]],'[3]Daftar Barang dan Jasa'!$B$2:$D$3515,3,0),0)</f>
        <v>RB DETTOL BODY SOAP 3SP FRESH 65GR X 48 PCS</v>
      </c>
      <c r="BE91" s="7" t="str">
        <f ca="1">IF(TODAY()-Table43[[#This Row],[Efektif
Pembuatan]]&gt;60,"Lama","Baru")</f>
        <v>Lama</v>
      </c>
      <c r="BF91" s="7" t="e">
        <f ca="1">IF(TODAY()-Table43[[#This Row],[Efektif Naik Harga]]&lt;30,"Naik","Sama")</f>
        <v>#VALUE!</v>
      </c>
      <c r="BG91" s="7" t="s">
        <v>400</v>
      </c>
      <c r="BH91" s="7" t="str">
        <f>IF(Table43[[#This Row],[Kode BARANG Win2]]&lt;&gt;"","IDR","")</f>
        <v>IDR</v>
      </c>
      <c r="BI91" s="7" t="str">
        <f>CONCATENATE(Table43[[#This Row],[kode  1 Digit
(Nomor)]],Table43[[#This Row],[kode  4 Digit                (Nomor)]])</f>
        <v>ID8101180M0065</v>
      </c>
      <c r="BJ91" s="7" t="str">
        <f>Table43[[#This Row],[Nama            Gramasi atau Jumlah Pack per CTN]]</f>
        <v>65GR</v>
      </c>
      <c r="BK91" s="7"/>
      <c r="BL91" s="7"/>
      <c r="BM91" s="4" t="str">
        <f>IF(Table43[[#This Row],[SATUAN Fix Win]]&lt;&gt;"","KRT")</f>
        <v>KRT</v>
      </c>
      <c r="BN91" s="4" t="str">
        <f>IF(Table43[[#This Row],[SATUAN Fix Win]]&lt;&gt;"","GD01")</f>
        <v>GD01</v>
      </c>
      <c r="BO91" s="4">
        <f>IF(Table43[[#This Row],[SATUAN Fix Win]]&lt;&gt;"",11611)</f>
        <v>11611</v>
      </c>
      <c r="BP91" s="4">
        <f>IF(Table43[[#This Row],[SATUAN Fix Win]]&lt;&gt;"",11612)</f>
        <v>11612</v>
      </c>
      <c r="BR91" s="4">
        <f>IF(Table43[[#This Row],[SATUAN Fix Win]]&lt;&gt;"",1)</f>
        <v>1</v>
      </c>
    </row>
    <row r="92" spans="1:70">
      <c r="A92" s="4" t="str">
        <f>CONCATENATE(Table43[[#This Row],[Kode BARANG Win2]],Table43[[#This Row],[No. Urut
Item Sama]])</f>
        <v>R1021103006510</v>
      </c>
      <c r="B92" s="7"/>
      <c r="C92" s="4" t="s">
        <v>1633</v>
      </c>
      <c r="D92" s="49" t="s">
        <v>537</v>
      </c>
      <c r="E92" s="49">
        <f>IFERROR(VLOOKUP(Table43[[#This Row],[NO]],[1]Sheet1!$G$3:$K$1267,5,0),0)</f>
        <v>0</v>
      </c>
      <c r="F92" s="26" t="s">
        <v>1057</v>
      </c>
      <c r="G92" s="26">
        <v>48</v>
      </c>
      <c r="H92" s="26" t="s">
        <v>2073</v>
      </c>
      <c r="I92" s="49">
        <v>8993560024536</v>
      </c>
      <c r="J92" s="26" t="str">
        <f>Table43[[#This Row],[Nama Jenis Kemasan]]</f>
        <v>PCS</v>
      </c>
      <c r="K92" s="4" t="str">
        <f>TRIM(CONCATENATE(Table43[[#This Row],[Nama            KLP]]," ",Table43[[#This Row],[Nama            Sub KLP]]))</f>
        <v>DETTOL BODY SOAP</v>
      </c>
      <c r="L92" s="4" t="str">
        <f>CONCATENATE(Table43[[#This Row],[kode  2 Digit                (hrf+No)]],Table43[[#This Row],[kode  2 Digit                (Nomor)]],Table43[[#This Row],[kode  1 Digit                (Nomor)]])</f>
        <v>R1021</v>
      </c>
      <c r="M92" s="4" t="str">
        <f>IF(AH92="",CONCATENATE(R92,T92,V92,X92,Z92,AB92,AD92,AF92,Table43[[#This Row],[Tanda Kode Revisi]]),CONCATENATE(R92,T92,V92,X92,Z92,AB92,AD92,AH92))</f>
        <v>R1021103006510</v>
      </c>
      <c r="N92" s="11">
        <f t="shared" si="2"/>
        <v>14</v>
      </c>
      <c r="O92" s="13" t="str">
        <f>IF(AG92&lt;&gt;"",TRIM(UPPER(CONCATENATE(Q92," ",S92," ",U92," ",W92," ",Y92," ",AA92," ","X"," ",Table43[[#This Row],[ISI/CTN]]," ",AG92," ",AC92," ",AE92," ",AI92))),TRIM(UPPER(CONCATENATE(Q92," ",S92," ",U92," ",W92," ",Y92," ",AA92," ","X"," ",Table43[[#This Row],[ISI/CTN]]," ",AC92," ",AE92," ",AI92))))</f>
        <v>RB DETTOL BODY SOAP 3SP FRESH 65GR X 48 PCS</v>
      </c>
      <c r="P92" s="11">
        <f t="shared" si="3"/>
        <v>43</v>
      </c>
      <c r="Q92" s="4" t="s">
        <v>1487</v>
      </c>
      <c r="R92" s="7" t="s">
        <v>94</v>
      </c>
      <c r="S92" s="4" t="s">
        <v>1496</v>
      </c>
      <c r="T92" s="45" t="s">
        <v>1723</v>
      </c>
      <c r="U92" s="46" t="s">
        <v>1505</v>
      </c>
      <c r="V92" s="7">
        <v>1</v>
      </c>
      <c r="W92" s="46" t="s">
        <v>1507</v>
      </c>
      <c r="X92" s="45" t="s">
        <v>1730</v>
      </c>
      <c r="Y92" s="4" t="s">
        <v>1527</v>
      </c>
      <c r="Z92" s="47" t="s">
        <v>1724</v>
      </c>
      <c r="AA92" s="4" t="s">
        <v>1562</v>
      </c>
      <c r="AB92" s="47" t="s">
        <v>1762</v>
      </c>
      <c r="AC92" s="4" t="s">
        <v>186</v>
      </c>
      <c r="AD92" s="7">
        <v>1</v>
      </c>
      <c r="AF92" s="7">
        <v>0</v>
      </c>
      <c r="AJ92" s="7">
        <f>IFERROR(VLOOKUP(Table43[[#This Row],[Kode BARANG Win2]],'[2]Template Impor Barang'!#REF!,2,0),0)</f>
        <v>0</v>
      </c>
      <c r="AK92" s="7">
        <f>Table43[[#This Row],[ISI/CTN]]</f>
        <v>48</v>
      </c>
      <c r="AL92" s="83" t="str">
        <f>Table43[[#This Row],[Kode Pcpl]]</f>
        <v>ID0344284</v>
      </c>
      <c r="AN92" s="36">
        <f>Table43[[#This Row],[Harga Jual Pcs GT
(-PPN)]]-(Table43[[#This Row],[Harga Jual Pcs GT
(-PPN)]]*8.5%)</f>
        <v>8232.2549999999992</v>
      </c>
      <c r="AO92" s="36">
        <f>Table43[[#This Row],[Harga Beli Pcs
(-PPN)]]*Table43[[#This Row],[ISI/CTN]]</f>
        <v>395148.24</v>
      </c>
      <c r="AP92" s="36">
        <f>Table43[[#This Row],[Harga Beli Pcs
(-PPN)]]*1.11</f>
        <v>9137.8030500000004</v>
      </c>
      <c r="AQ92" s="36">
        <f>Table43[[#This Row],[Harga Beli Krt
(- PPN)]]*1.11</f>
        <v>438614.54640000005</v>
      </c>
      <c r="AR92" s="36">
        <v>8997</v>
      </c>
      <c r="AS92" s="36">
        <f>Table43[[#This Row],[Harga Jual Pcs GT
(-PPN)]]*Table43[[#This Row],[ISI/CTN]]</f>
        <v>431856</v>
      </c>
      <c r="AT92" s="36">
        <f>Table43[[#This Row],[Harga Jual Pcs GT
(-PPN)]]*1.11</f>
        <v>9986.67</v>
      </c>
      <c r="AU92" s="36">
        <f>Table43[[#This Row],[Harga Jual Krt GT
(- PPN)]]*1.11</f>
        <v>479360.16000000003</v>
      </c>
      <c r="AV92" s="36">
        <v>8997</v>
      </c>
      <c r="AW92" s="36">
        <f>Table43[[#This Row],[Harga Jual Pcs MT
(-PPN)]]*Table43[[#This Row],[ISI/CTN]]</f>
        <v>431856</v>
      </c>
      <c r="AX92" s="36">
        <f>Table43[[#This Row],[Harga Jual Pcs MT
(-PPN)]]*1.11</f>
        <v>9986.67</v>
      </c>
      <c r="AY92" s="36">
        <f>Table43[[#This Row],[Harga Jual Pcs MT
(+PPN)]]*Table43[[#This Row],[ISI/CTN]]</f>
        <v>479360.16000000003</v>
      </c>
      <c r="AZ92" s="44">
        <f>(Table43[[#This Row],[Harga Jual Pcs GT
(-PPN)]]-Table43[[#This Row],[Harga Beli Pcs
(-PPN)]])/Table43[[#This Row],[Harga Jual Pcs GT
(-PPN)]]</f>
        <v>8.5000000000000089E-2</v>
      </c>
      <c r="BA92" s="51">
        <f>Table43[[#This Row],[Harga Jual Pcs MT
(-PPN)]]-Table43[[#This Row],[Harga Beli Pcs
(-PPN)]]</f>
        <v>764.7450000000008</v>
      </c>
      <c r="BB92" s="57">
        <f>Table43[[#This Row],[Column1]]/Table43[[#This Row],[Harga Jual Pcs MT
(-PPN)]]</f>
        <v>8.5000000000000089E-2</v>
      </c>
      <c r="BC92" s="50"/>
      <c r="BD92" s="7" t="str">
        <f>IFERROR(VLOOKUP(Table43[[#This Row],[Kode BARANG Win2]],'[3]Daftar Barang dan Jasa'!$B$2:$D$3515,3,0),0)</f>
        <v>RB DETTOL BODY SOAP 3SP FRESH 65GR X 48 PCS</v>
      </c>
      <c r="BE92" s="7" t="str">
        <f ca="1">IF(TODAY()-Table43[[#This Row],[Efektif
Pembuatan]]&gt;60,"Lama","Baru")</f>
        <v>Lama</v>
      </c>
      <c r="BF92" s="7" t="e">
        <f ca="1">IF(TODAY()-Table43[[#This Row],[Efektif Naik Harga]]&lt;30,"Naik","Sama")</f>
        <v>#VALUE!</v>
      </c>
      <c r="BG92" s="7" t="s">
        <v>400</v>
      </c>
      <c r="BH92" s="7" t="str">
        <f>IF(Table43[[#This Row],[Kode BARANG Win2]]&lt;&gt;"","IDR","")</f>
        <v>IDR</v>
      </c>
      <c r="BI92" s="7" t="str">
        <f>CONCATENATE(Table43[[#This Row],[kode  1 Digit
(Nomor)]],Table43[[#This Row],[kode  4 Digit                (Nomor)]])</f>
        <v>ID03442840065</v>
      </c>
      <c r="BJ92" s="7" t="str">
        <f>Table43[[#This Row],[Nama            Gramasi atau Jumlah Pack per CTN]]</f>
        <v>65GR</v>
      </c>
      <c r="BK92" s="7"/>
      <c r="BL92" s="7"/>
      <c r="BM92" s="4" t="str">
        <f>IF(Table43[[#This Row],[SATUAN Fix Win]]&lt;&gt;"","KRT")</f>
        <v>KRT</v>
      </c>
      <c r="BN92" s="4" t="str">
        <f>IF(Table43[[#This Row],[SATUAN Fix Win]]&lt;&gt;"","GD01")</f>
        <v>GD01</v>
      </c>
      <c r="BO92" s="4">
        <f>IF(Table43[[#This Row],[SATUAN Fix Win]]&lt;&gt;"",11611)</f>
        <v>11611</v>
      </c>
      <c r="BP92" s="4">
        <f>IF(Table43[[#This Row],[SATUAN Fix Win]]&lt;&gt;"",11612)</f>
        <v>11612</v>
      </c>
      <c r="BR92" s="4">
        <f>IF(Table43[[#This Row],[SATUAN Fix Win]]&lt;&gt;"",1)</f>
        <v>1</v>
      </c>
    </row>
    <row r="93" spans="1:70">
      <c r="A93" s="4" t="str">
        <f>CONCATENATE(Table43[[#This Row],[Kode BARANG Win2]],Table43[[#This Row],[No. Urut
Item Sama]])</f>
        <v>R1021103006510</v>
      </c>
      <c r="B93" s="7"/>
      <c r="C93" s="4" t="s">
        <v>1633</v>
      </c>
      <c r="D93" s="49" t="s">
        <v>538</v>
      </c>
      <c r="E93" s="49">
        <f>IFERROR(VLOOKUP(Table43[[#This Row],[NO]],[1]Sheet1!$G$3:$K$1267,5,0),0)</f>
        <v>0</v>
      </c>
      <c r="F93" s="26" t="s">
        <v>1057</v>
      </c>
      <c r="G93" s="26">
        <v>48</v>
      </c>
      <c r="H93" s="26" t="s">
        <v>2073</v>
      </c>
      <c r="I93" s="49">
        <v>8993560024536</v>
      </c>
      <c r="J93" s="26" t="str">
        <f>Table43[[#This Row],[Nama Jenis Kemasan]]</f>
        <v>PCS</v>
      </c>
      <c r="K93" s="4" t="str">
        <f>TRIM(CONCATENATE(Table43[[#This Row],[Nama            KLP]]," ",Table43[[#This Row],[Nama            Sub KLP]]))</f>
        <v>DETTOL BODY SOAP</v>
      </c>
      <c r="L93" s="4" t="str">
        <f>CONCATENATE(Table43[[#This Row],[kode  2 Digit                (hrf+No)]],Table43[[#This Row],[kode  2 Digit                (Nomor)]],Table43[[#This Row],[kode  1 Digit                (Nomor)]])</f>
        <v>R1021</v>
      </c>
      <c r="M93" s="4" t="str">
        <f>IF(AH93="",CONCATENATE(R93,T93,V93,X93,Z93,AB93,AD93,AF93,Table43[[#This Row],[Tanda Kode Revisi]]),CONCATENATE(R93,T93,V93,X93,Z93,AB93,AD93,AH93))</f>
        <v>R1021103006510</v>
      </c>
      <c r="N93" s="11">
        <f t="shared" si="2"/>
        <v>14</v>
      </c>
      <c r="O93" s="13" t="str">
        <f>IF(AG93&lt;&gt;"",TRIM(UPPER(CONCATENATE(Q93," ",S93," ",U93," ",W93," ",Y93," ",AA93," ","X"," ",Table43[[#This Row],[ISI/CTN]]," ",AG93," ",AC93," ",AE93," ",AI93))),TRIM(UPPER(CONCATENATE(Q93," ",S93," ",U93," ",W93," ",Y93," ",AA93," ","X"," ",Table43[[#This Row],[ISI/CTN]]," ",AC93," ",AE93," ",AI93))))</f>
        <v>RB DETTOL BODY SOAP 3SP FRESH 65GR X 48 PCS</v>
      </c>
      <c r="P93" s="11">
        <f t="shared" si="3"/>
        <v>43</v>
      </c>
      <c r="Q93" s="4" t="s">
        <v>1487</v>
      </c>
      <c r="R93" s="7" t="s">
        <v>94</v>
      </c>
      <c r="S93" s="4" t="s">
        <v>1496</v>
      </c>
      <c r="T93" s="45" t="s">
        <v>1723</v>
      </c>
      <c r="U93" s="46" t="s">
        <v>1505</v>
      </c>
      <c r="V93" s="7">
        <v>1</v>
      </c>
      <c r="W93" s="46" t="s">
        <v>1507</v>
      </c>
      <c r="X93" s="45" t="s">
        <v>1730</v>
      </c>
      <c r="Y93" s="4" t="s">
        <v>1527</v>
      </c>
      <c r="Z93" s="47" t="s">
        <v>1724</v>
      </c>
      <c r="AA93" s="4" t="s">
        <v>1562</v>
      </c>
      <c r="AB93" s="47" t="s">
        <v>1762</v>
      </c>
      <c r="AC93" s="4" t="s">
        <v>186</v>
      </c>
      <c r="AD93" s="7">
        <v>1</v>
      </c>
      <c r="AF93" s="7">
        <v>0</v>
      </c>
      <c r="AJ93" s="7">
        <f>IFERROR(VLOOKUP(Table43[[#This Row],[Kode BARANG Win2]],'[2]Template Impor Barang'!#REF!,2,0),0)</f>
        <v>0</v>
      </c>
      <c r="AK93" s="7">
        <f>Table43[[#This Row],[ISI/CTN]]</f>
        <v>48</v>
      </c>
      <c r="AL93" s="83" t="str">
        <f>Table43[[#This Row],[Kode Pcpl]]</f>
        <v>ID0344284M</v>
      </c>
      <c r="AN93" s="36">
        <f>Table43[[#This Row],[Harga Jual Pcs GT
(-PPN)]]-(Table43[[#This Row],[Harga Jual Pcs GT
(-PPN)]]*8.5%)</f>
        <v>8232.2549999999992</v>
      </c>
      <c r="AO93" s="36">
        <f>Table43[[#This Row],[Harga Beli Pcs
(-PPN)]]*Table43[[#This Row],[ISI/CTN]]</f>
        <v>395148.24</v>
      </c>
      <c r="AP93" s="36">
        <f>Table43[[#This Row],[Harga Beli Pcs
(-PPN)]]*1.11</f>
        <v>9137.8030500000004</v>
      </c>
      <c r="AQ93" s="36">
        <f>Table43[[#This Row],[Harga Beli Krt
(- PPN)]]*1.11</f>
        <v>438614.54640000005</v>
      </c>
      <c r="AR93" s="36">
        <v>8997</v>
      </c>
      <c r="AS93" s="36">
        <f>Table43[[#This Row],[Harga Jual Pcs GT
(-PPN)]]*Table43[[#This Row],[ISI/CTN]]</f>
        <v>431856</v>
      </c>
      <c r="AT93" s="36">
        <f>Table43[[#This Row],[Harga Jual Pcs GT
(-PPN)]]*1.11</f>
        <v>9986.67</v>
      </c>
      <c r="AU93" s="36">
        <f>Table43[[#This Row],[Harga Jual Krt GT
(- PPN)]]*1.11</f>
        <v>479360.16000000003</v>
      </c>
      <c r="AV93" s="36">
        <v>8997</v>
      </c>
      <c r="AW93" s="36">
        <f>Table43[[#This Row],[Harga Jual Pcs MT
(-PPN)]]*Table43[[#This Row],[ISI/CTN]]</f>
        <v>431856</v>
      </c>
      <c r="AX93" s="36">
        <f>Table43[[#This Row],[Harga Jual Pcs MT
(-PPN)]]*1.11</f>
        <v>9986.67</v>
      </c>
      <c r="AY93" s="36">
        <f>Table43[[#This Row],[Harga Jual Pcs MT
(+PPN)]]*Table43[[#This Row],[ISI/CTN]]</f>
        <v>479360.16000000003</v>
      </c>
      <c r="AZ93" s="44">
        <f>(Table43[[#This Row],[Harga Jual Pcs GT
(-PPN)]]-Table43[[#This Row],[Harga Beli Pcs
(-PPN)]])/Table43[[#This Row],[Harga Jual Pcs GT
(-PPN)]]</f>
        <v>8.5000000000000089E-2</v>
      </c>
      <c r="BA93" s="51">
        <f>Table43[[#This Row],[Harga Jual Pcs MT
(-PPN)]]-Table43[[#This Row],[Harga Beli Pcs
(-PPN)]]</f>
        <v>764.7450000000008</v>
      </c>
      <c r="BB93" s="57">
        <f>Table43[[#This Row],[Column1]]/Table43[[#This Row],[Harga Jual Pcs MT
(-PPN)]]</f>
        <v>8.5000000000000089E-2</v>
      </c>
      <c r="BC93" s="50"/>
      <c r="BD93" s="7" t="str">
        <f>IFERROR(VLOOKUP(Table43[[#This Row],[Kode BARANG Win2]],'[3]Daftar Barang dan Jasa'!$B$2:$D$3515,3,0),0)</f>
        <v>RB DETTOL BODY SOAP 3SP FRESH 65GR X 48 PCS</v>
      </c>
      <c r="BE93" s="7" t="str">
        <f ca="1">IF(TODAY()-Table43[[#This Row],[Efektif
Pembuatan]]&gt;60,"Lama","Baru")</f>
        <v>Lama</v>
      </c>
      <c r="BF93" s="7" t="e">
        <f ca="1">IF(TODAY()-Table43[[#This Row],[Efektif Naik Harga]]&lt;30,"Naik","Sama")</f>
        <v>#VALUE!</v>
      </c>
      <c r="BG93" s="7" t="s">
        <v>400</v>
      </c>
      <c r="BH93" s="7" t="str">
        <f>IF(Table43[[#This Row],[Kode BARANG Win2]]&lt;&gt;"","IDR","")</f>
        <v>IDR</v>
      </c>
      <c r="BI93" s="7" t="str">
        <f>CONCATENATE(Table43[[#This Row],[kode  1 Digit
(Nomor)]],Table43[[#This Row],[kode  4 Digit                (Nomor)]])</f>
        <v>ID0344284M0065</v>
      </c>
      <c r="BJ93" s="7" t="str">
        <f>Table43[[#This Row],[Nama            Gramasi atau Jumlah Pack per CTN]]</f>
        <v>65GR</v>
      </c>
      <c r="BK93" s="7"/>
      <c r="BL93" s="7"/>
      <c r="BM93" s="4" t="str">
        <f>IF(Table43[[#This Row],[SATUAN Fix Win]]&lt;&gt;"","KRT")</f>
        <v>KRT</v>
      </c>
      <c r="BN93" s="4" t="str">
        <f>IF(Table43[[#This Row],[SATUAN Fix Win]]&lt;&gt;"","GD01")</f>
        <v>GD01</v>
      </c>
      <c r="BO93" s="4">
        <f>IF(Table43[[#This Row],[SATUAN Fix Win]]&lt;&gt;"",11611)</f>
        <v>11611</v>
      </c>
      <c r="BP93" s="4">
        <f>IF(Table43[[#This Row],[SATUAN Fix Win]]&lt;&gt;"",11612)</f>
        <v>11612</v>
      </c>
      <c r="BR93" s="4">
        <f>IF(Table43[[#This Row],[SATUAN Fix Win]]&lt;&gt;"",1)</f>
        <v>1</v>
      </c>
    </row>
    <row r="94" spans="1:70">
      <c r="A94" s="4" t="str">
        <f>CONCATENATE(Table43[[#This Row],[Kode BARANG Win2]],Table43[[#This Row],[No. Urut
Item Sama]])</f>
        <v>R1021103006510</v>
      </c>
      <c r="B94" s="7"/>
      <c r="C94" s="4" t="s">
        <v>1633</v>
      </c>
      <c r="D94" s="49" t="s">
        <v>539</v>
      </c>
      <c r="E94" s="49">
        <f>IFERROR(VLOOKUP(Table43[[#This Row],[NO]],[1]Sheet1!$G$3:$K$1267,5,0),0)</f>
        <v>0</v>
      </c>
      <c r="F94" s="26" t="s">
        <v>1058</v>
      </c>
      <c r="G94" s="26">
        <v>48</v>
      </c>
      <c r="H94" s="26" t="s">
        <v>2073</v>
      </c>
      <c r="I94" s="49">
        <v>8993560024536</v>
      </c>
      <c r="J94" s="26" t="str">
        <f>Table43[[#This Row],[Nama Jenis Kemasan]]</f>
        <v>PCS</v>
      </c>
      <c r="K94" s="4" t="str">
        <f>TRIM(CONCATENATE(Table43[[#This Row],[Nama            KLP]]," ",Table43[[#This Row],[Nama            Sub KLP]]))</f>
        <v>DETTOL BODY SOAP</v>
      </c>
      <c r="L94" s="4" t="str">
        <f>CONCATENATE(Table43[[#This Row],[kode  2 Digit                (hrf+No)]],Table43[[#This Row],[kode  2 Digit                (Nomor)]],Table43[[#This Row],[kode  1 Digit                (Nomor)]])</f>
        <v>R1021</v>
      </c>
      <c r="M94" s="4" t="str">
        <f>IF(AH94="",CONCATENATE(R94,T94,V94,X94,Z94,AB94,AD94,AF94,Table43[[#This Row],[Tanda Kode Revisi]]),CONCATENATE(R94,T94,V94,X94,Z94,AB94,AD94,AH94))</f>
        <v>R1021103006510</v>
      </c>
      <c r="N94" s="11">
        <f t="shared" si="2"/>
        <v>14</v>
      </c>
      <c r="O94" s="13" t="str">
        <f>IF(AG94&lt;&gt;"",TRIM(UPPER(CONCATENATE(Q94," ",S94," ",U94," ",W94," ",Y94," ",AA94," ","X"," ",Table43[[#This Row],[ISI/CTN]]," ",AG94," ",AC94," ",AE94," ",AI94))),TRIM(UPPER(CONCATENATE(Q94," ",S94," ",U94," ",W94," ",Y94," ",AA94," ","X"," ",Table43[[#This Row],[ISI/CTN]]," ",AC94," ",AE94," ",AI94))))</f>
        <v>RB DETTOL BODY SOAP 3SP FRESH 65GR X 48 PCS</v>
      </c>
      <c r="P94" s="11">
        <f t="shared" si="3"/>
        <v>43</v>
      </c>
      <c r="Q94" s="4" t="s">
        <v>1487</v>
      </c>
      <c r="R94" s="7" t="s">
        <v>94</v>
      </c>
      <c r="S94" s="4" t="s">
        <v>1496</v>
      </c>
      <c r="T94" s="45" t="s">
        <v>1723</v>
      </c>
      <c r="U94" s="46" t="s">
        <v>1505</v>
      </c>
      <c r="V94" s="7">
        <v>1</v>
      </c>
      <c r="W94" s="46" t="s">
        <v>1507</v>
      </c>
      <c r="X94" s="45" t="s">
        <v>1730</v>
      </c>
      <c r="Y94" s="4" t="s">
        <v>1527</v>
      </c>
      <c r="Z94" s="47" t="s">
        <v>1724</v>
      </c>
      <c r="AA94" s="4" t="s">
        <v>1562</v>
      </c>
      <c r="AB94" s="47" t="s">
        <v>1762</v>
      </c>
      <c r="AC94" s="4" t="s">
        <v>186</v>
      </c>
      <c r="AD94" s="7">
        <v>1</v>
      </c>
      <c r="AF94" s="7">
        <v>0</v>
      </c>
      <c r="AJ94" s="7">
        <f>IFERROR(VLOOKUP(Table43[[#This Row],[Kode BARANG Win2]],'[2]Template Impor Barang'!#REF!,2,0),0)</f>
        <v>0</v>
      </c>
      <c r="AK94" s="7">
        <f>Table43[[#This Row],[ISI/CTN]]</f>
        <v>48</v>
      </c>
      <c r="AL94" s="83" t="str">
        <f>Table43[[#This Row],[Kode Pcpl]]</f>
        <v>ID8086773M</v>
      </c>
      <c r="AN94" s="36">
        <f>Table43[[#This Row],[Harga Jual Pcs GT
(-PPN)]]-(Table43[[#This Row],[Harga Jual Pcs GT
(-PPN)]]*8.5%)</f>
        <v>8232.2549999999992</v>
      </c>
      <c r="AO94" s="36">
        <f>Table43[[#This Row],[Harga Beli Pcs
(-PPN)]]*Table43[[#This Row],[ISI/CTN]]</f>
        <v>395148.24</v>
      </c>
      <c r="AP94" s="36">
        <f>Table43[[#This Row],[Harga Beli Pcs
(-PPN)]]*1.11</f>
        <v>9137.8030500000004</v>
      </c>
      <c r="AQ94" s="36">
        <f>Table43[[#This Row],[Harga Beli Krt
(- PPN)]]*1.11</f>
        <v>438614.54640000005</v>
      </c>
      <c r="AR94" s="36">
        <v>8997</v>
      </c>
      <c r="AS94" s="36">
        <f>Table43[[#This Row],[Harga Jual Pcs GT
(-PPN)]]*Table43[[#This Row],[ISI/CTN]]</f>
        <v>431856</v>
      </c>
      <c r="AT94" s="36">
        <f>Table43[[#This Row],[Harga Jual Pcs GT
(-PPN)]]*1.11</f>
        <v>9986.67</v>
      </c>
      <c r="AU94" s="36">
        <f>Table43[[#This Row],[Harga Jual Krt GT
(- PPN)]]*1.11</f>
        <v>479360.16000000003</v>
      </c>
      <c r="AV94" s="36">
        <v>8997</v>
      </c>
      <c r="AW94" s="36">
        <f>Table43[[#This Row],[Harga Jual Pcs MT
(-PPN)]]*Table43[[#This Row],[ISI/CTN]]</f>
        <v>431856</v>
      </c>
      <c r="AX94" s="36">
        <f>Table43[[#This Row],[Harga Jual Pcs MT
(-PPN)]]*1.11</f>
        <v>9986.67</v>
      </c>
      <c r="AY94" s="36">
        <f>Table43[[#This Row],[Harga Jual Pcs MT
(+PPN)]]*Table43[[#This Row],[ISI/CTN]]</f>
        <v>479360.16000000003</v>
      </c>
      <c r="AZ94" s="44">
        <f>(Table43[[#This Row],[Harga Jual Pcs GT
(-PPN)]]-Table43[[#This Row],[Harga Beli Pcs
(-PPN)]])/Table43[[#This Row],[Harga Jual Pcs GT
(-PPN)]]</f>
        <v>8.5000000000000089E-2</v>
      </c>
      <c r="BA94" s="51">
        <f>Table43[[#This Row],[Harga Jual Pcs MT
(-PPN)]]-Table43[[#This Row],[Harga Beli Pcs
(-PPN)]]</f>
        <v>764.7450000000008</v>
      </c>
      <c r="BB94" s="57">
        <f>Table43[[#This Row],[Column1]]/Table43[[#This Row],[Harga Jual Pcs MT
(-PPN)]]</f>
        <v>8.5000000000000089E-2</v>
      </c>
      <c r="BC94" s="50"/>
      <c r="BD94" s="7" t="str">
        <f>IFERROR(VLOOKUP(Table43[[#This Row],[Kode BARANG Win2]],'[3]Daftar Barang dan Jasa'!$B$2:$D$3515,3,0),0)</f>
        <v>RB DETTOL BODY SOAP 3SP FRESH 65GR X 48 PCS</v>
      </c>
      <c r="BE94" s="7" t="str">
        <f ca="1">IF(TODAY()-Table43[[#This Row],[Efektif
Pembuatan]]&gt;60,"Lama","Baru")</f>
        <v>Lama</v>
      </c>
      <c r="BF94" s="7" t="e">
        <f ca="1">IF(TODAY()-Table43[[#This Row],[Efektif Naik Harga]]&lt;30,"Naik","Sama")</f>
        <v>#VALUE!</v>
      </c>
      <c r="BG94" s="7" t="s">
        <v>400</v>
      </c>
      <c r="BH94" s="7" t="str">
        <f>IF(Table43[[#This Row],[Kode BARANG Win2]]&lt;&gt;"","IDR","")</f>
        <v>IDR</v>
      </c>
      <c r="BI94" s="7" t="str">
        <f>CONCATENATE(Table43[[#This Row],[kode  1 Digit
(Nomor)]],Table43[[#This Row],[kode  4 Digit                (Nomor)]])</f>
        <v>ID8086773M0065</v>
      </c>
      <c r="BJ94" s="7" t="str">
        <f>Table43[[#This Row],[Nama            Gramasi atau Jumlah Pack per CTN]]</f>
        <v>65GR</v>
      </c>
      <c r="BK94" s="7"/>
      <c r="BL94" s="7"/>
      <c r="BM94" s="4" t="str">
        <f>IF(Table43[[#This Row],[SATUAN Fix Win]]&lt;&gt;"","KRT")</f>
        <v>KRT</v>
      </c>
      <c r="BN94" s="4" t="str">
        <f>IF(Table43[[#This Row],[SATUAN Fix Win]]&lt;&gt;"","GD01")</f>
        <v>GD01</v>
      </c>
      <c r="BO94" s="4">
        <f>IF(Table43[[#This Row],[SATUAN Fix Win]]&lt;&gt;"",11611)</f>
        <v>11611</v>
      </c>
      <c r="BP94" s="4">
        <f>IF(Table43[[#This Row],[SATUAN Fix Win]]&lt;&gt;"",11612)</f>
        <v>11612</v>
      </c>
      <c r="BR94" s="4">
        <f>IF(Table43[[#This Row],[SATUAN Fix Win]]&lt;&gt;"",1)</f>
        <v>1</v>
      </c>
    </row>
    <row r="95" spans="1:70">
      <c r="A95" s="4" t="str">
        <f>CONCATENATE(Table43[[#This Row],[Kode BARANG Win2]],Table43[[#This Row],[No. Urut
Item Sama]])</f>
        <v>R1021103010010</v>
      </c>
      <c r="B95" s="7"/>
      <c r="C95" s="4" t="s">
        <v>1632</v>
      </c>
      <c r="D95" s="49">
        <v>3170952</v>
      </c>
      <c r="E95" s="49">
        <f>IFERROR(VLOOKUP(Table43[[#This Row],[NO]],[1]Sheet1!$G$3:$K$1267,5,0),0)</f>
        <v>0</v>
      </c>
      <c r="F95" s="26" t="s">
        <v>1065</v>
      </c>
      <c r="G95" s="26">
        <v>48</v>
      </c>
      <c r="H95" s="26" t="s">
        <v>1632</v>
      </c>
      <c r="I95" s="49">
        <v>8993560024567</v>
      </c>
      <c r="J95" s="26" t="str">
        <f>Table43[[#This Row],[Nama Jenis Kemasan]]</f>
        <v>PCS</v>
      </c>
      <c r="K95" s="4" t="str">
        <f>TRIM(CONCATENATE(Table43[[#This Row],[Nama            KLP]]," ",Table43[[#This Row],[Nama            Sub KLP]]))</f>
        <v>DETTOL BODY SOAP</v>
      </c>
      <c r="L95" s="4" t="str">
        <f>CONCATENATE(Table43[[#This Row],[kode  2 Digit                (hrf+No)]],Table43[[#This Row],[kode  2 Digit                (Nomor)]],Table43[[#This Row],[kode  1 Digit                (Nomor)]])</f>
        <v>R1021</v>
      </c>
      <c r="M95" s="4" t="str">
        <f>IF(AH95="",CONCATENATE(R95,T95,V95,X95,Z95,AB95,AD95,AF95,Table43[[#This Row],[Tanda Kode Revisi]]),CONCATENATE(R95,T95,V95,X95,Z95,AB95,AD95,AH95))</f>
        <v>R1021103010010</v>
      </c>
      <c r="N95" s="11">
        <f t="shared" si="2"/>
        <v>14</v>
      </c>
      <c r="O95" s="13" t="str">
        <f>IF(AG95&lt;&gt;"",TRIM(UPPER(CONCATENATE(Q95," ",S95," ",U95," ",W95," ",Y95," ",AA95," ","X"," ",Table43[[#This Row],[ISI/CTN]]," ",AG95," ",AC95," ",AE95," ",AI95))),TRIM(UPPER(CONCATENATE(Q95," ",S95," ",U95," ",W95," ",Y95," ",AA95," ","X"," ",Table43[[#This Row],[ISI/CTN]]," ",AC95," ",AE95," ",AI95))))</f>
        <v>RB DETTOL BODY SOAP 3SP FRESH 100GR X 48 PCS</v>
      </c>
      <c r="P95" s="11">
        <f t="shared" si="3"/>
        <v>44</v>
      </c>
      <c r="Q95" s="4" t="s">
        <v>1487</v>
      </c>
      <c r="R95" s="7" t="s">
        <v>94</v>
      </c>
      <c r="S95" s="4" t="s">
        <v>1496</v>
      </c>
      <c r="T95" s="45" t="s">
        <v>1723</v>
      </c>
      <c r="U95" s="46" t="s">
        <v>1505</v>
      </c>
      <c r="V95" s="7">
        <v>1</v>
      </c>
      <c r="W95" s="46" t="s">
        <v>1507</v>
      </c>
      <c r="X95" s="45" t="s">
        <v>1730</v>
      </c>
      <c r="Y95" s="4" t="s">
        <v>1527</v>
      </c>
      <c r="Z95" s="47" t="s">
        <v>1724</v>
      </c>
      <c r="AA95" s="4" t="s">
        <v>1512</v>
      </c>
      <c r="AB95" s="47" t="s">
        <v>1739</v>
      </c>
      <c r="AC95" s="4" t="s">
        <v>186</v>
      </c>
      <c r="AD95" s="7">
        <v>1</v>
      </c>
      <c r="AF95" s="7">
        <v>0</v>
      </c>
      <c r="AJ95" s="7">
        <f>IFERROR(VLOOKUP(Table43[[#This Row],[Kode BARANG Win2]],'[2]Template Impor Barang'!#REF!,2,0),0)</f>
        <v>0</v>
      </c>
      <c r="AK95" s="7">
        <f>Table43[[#This Row],[ISI/CTN]]</f>
        <v>48</v>
      </c>
      <c r="AL95" s="83">
        <f>Table43[[#This Row],[Kode Pcpl]]</f>
        <v>3170952</v>
      </c>
      <c r="AN95" s="36">
        <f>Table43[[#This Row],[Harga Jual Pcs GT
(-PPN)]]-(Table43[[#This Row],[Harga Jual Pcs GT
(-PPN)]]*8.5%)</f>
        <v>16012.5</v>
      </c>
      <c r="AO95" s="36">
        <f>Table43[[#This Row],[Harga Beli Pcs
(-PPN)]]*Table43[[#This Row],[ISI/CTN]]</f>
        <v>768600</v>
      </c>
      <c r="AP95" s="36">
        <f>Table43[[#This Row],[Harga Beli Pcs
(-PPN)]]*1.11</f>
        <v>17773.875</v>
      </c>
      <c r="AQ95" s="36">
        <f>Table43[[#This Row],[Harga Beli Krt
(- PPN)]]*1.11</f>
        <v>853146.00000000012</v>
      </c>
      <c r="AR95" s="36">
        <v>17500</v>
      </c>
      <c r="AS95" s="36">
        <f>Table43[[#This Row],[Harga Jual Pcs GT
(-PPN)]]*Table43[[#This Row],[ISI/CTN]]</f>
        <v>840000</v>
      </c>
      <c r="AT95" s="36">
        <f>Table43[[#This Row],[Harga Jual Pcs GT
(-PPN)]]*1.11</f>
        <v>19425</v>
      </c>
      <c r="AU95" s="36">
        <f>Table43[[#This Row],[Harga Jual Krt GT
(- PPN)]]*1.11</f>
        <v>932400.00000000012</v>
      </c>
      <c r="AV95" s="36">
        <v>17500</v>
      </c>
      <c r="AW95" s="36">
        <f>Table43[[#This Row],[Harga Jual Pcs MT
(-PPN)]]*Table43[[#This Row],[ISI/CTN]]</f>
        <v>840000</v>
      </c>
      <c r="AX95" s="36">
        <f>Table43[[#This Row],[Harga Jual Pcs MT
(-PPN)]]*1.11</f>
        <v>19425</v>
      </c>
      <c r="AY95" s="36">
        <f>Table43[[#This Row],[Harga Jual Pcs MT
(+PPN)]]*Table43[[#This Row],[ISI/CTN]]</f>
        <v>932400</v>
      </c>
      <c r="AZ95" s="44">
        <f>(Table43[[#This Row],[Harga Jual Pcs GT
(-PPN)]]-Table43[[#This Row],[Harga Beli Pcs
(-PPN)]])/Table43[[#This Row],[Harga Jual Pcs GT
(-PPN)]]</f>
        <v>8.5000000000000006E-2</v>
      </c>
      <c r="BA95" s="51">
        <f>Table43[[#This Row],[Harga Jual Pcs MT
(-PPN)]]-Table43[[#This Row],[Harga Beli Pcs
(-PPN)]]</f>
        <v>1487.5</v>
      </c>
      <c r="BB95" s="57">
        <f>Table43[[#This Row],[Column1]]/Table43[[#This Row],[Harga Jual Pcs MT
(-PPN)]]</f>
        <v>8.5000000000000006E-2</v>
      </c>
      <c r="BC95" s="50"/>
      <c r="BD95" s="7" t="str">
        <f>IFERROR(VLOOKUP(Table43[[#This Row],[Kode BARANG Win2]],'[3]Daftar Barang dan Jasa'!$B$2:$D$3515,3,0),0)</f>
        <v>RB DETTOL BODY SOAP 3SP FRESH 100GR X 48 PCS</v>
      </c>
      <c r="BE95" s="7" t="str">
        <f ca="1">IF(TODAY()-Table43[[#This Row],[Efektif
Pembuatan]]&gt;60,"Lama","Baru")</f>
        <v>Lama</v>
      </c>
      <c r="BF95" s="7" t="e">
        <f ca="1">IF(TODAY()-Table43[[#This Row],[Efektif Naik Harga]]&lt;30,"Naik","Sama")</f>
        <v>#VALUE!</v>
      </c>
      <c r="BG95" s="7" t="s">
        <v>400</v>
      </c>
      <c r="BH95" s="7" t="str">
        <f>IF(Table43[[#This Row],[Kode BARANG Win2]]&lt;&gt;"","IDR","")</f>
        <v>IDR</v>
      </c>
      <c r="BI95" s="7" t="str">
        <f>CONCATENATE(Table43[[#This Row],[kode  1 Digit
(Nomor)]],Table43[[#This Row],[kode  4 Digit                (Nomor)]])</f>
        <v>31709520100</v>
      </c>
      <c r="BJ95" s="7" t="str">
        <f>Table43[[#This Row],[Nama            Gramasi atau Jumlah Pack per CTN]]</f>
        <v>100GR</v>
      </c>
      <c r="BK95" s="7"/>
      <c r="BL95" s="7"/>
      <c r="BM95" s="4" t="str">
        <f>IF(Table43[[#This Row],[SATUAN Fix Win]]&lt;&gt;"","KRT")</f>
        <v>KRT</v>
      </c>
      <c r="BN95" s="4" t="str">
        <f>IF(Table43[[#This Row],[SATUAN Fix Win]]&lt;&gt;"","GD01")</f>
        <v>GD01</v>
      </c>
      <c r="BO95" s="4">
        <f>IF(Table43[[#This Row],[SATUAN Fix Win]]&lt;&gt;"",11611)</f>
        <v>11611</v>
      </c>
      <c r="BP95" s="4">
        <f>IF(Table43[[#This Row],[SATUAN Fix Win]]&lt;&gt;"",11612)</f>
        <v>11612</v>
      </c>
      <c r="BR95" s="4">
        <f>IF(Table43[[#This Row],[SATUAN Fix Win]]&lt;&gt;"",1)</f>
        <v>1</v>
      </c>
    </row>
    <row r="96" spans="1:70">
      <c r="A96" s="4" t="str">
        <f>CONCATENATE(Table43[[#This Row],[Kode BARANG Win2]],Table43[[#This Row],[No. Urut
Item Sama]])</f>
        <v>R1021103010010</v>
      </c>
      <c r="B96" s="7"/>
      <c r="C96" s="4" t="s">
        <v>1632</v>
      </c>
      <c r="D96" s="49">
        <v>3241019</v>
      </c>
      <c r="E96" s="49">
        <f>IFERROR(VLOOKUP(Table43[[#This Row],[NO]],[1]Sheet1!$G$3:$K$1267,5,0),0)</f>
        <v>0</v>
      </c>
      <c r="F96" s="26" t="s">
        <v>1076</v>
      </c>
      <c r="G96" s="26">
        <v>48</v>
      </c>
      <c r="H96" s="26" t="s">
        <v>2073</v>
      </c>
      <c r="I96" s="49">
        <v>8993560024567</v>
      </c>
      <c r="J96" s="26" t="str">
        <f>Table43[[#This Row],[Nama Jenis Kemasan]]</f>
        <v>PCS</v>
      </c>
      <c r="K96" s="4" t="str">
        <f>TRIM(CONCATENATE(Table43[[#This Row],[Nama            KLP]]," ",Table43[[#This Row],[Nama            Sub KLP]]))</f>
        <v>DETTOL BODY SOAP</v>
      </c>
      <c r="L96" s="4" t="str">
        <f>CONCATENATE(Table43[[#This Row],[kode  2 Digit                (hrf+No)]],Table43[[#This Row],[kode  2 Digit                (Nomor)]],Table43[[#This Row],[kode  1 Digit                (Nomor)]])</f>
        <v>R1021</v>
      </c>
      <c r="M96" s="4" t="str">
        <f>IF(AH96="",CONCATENATE(R96,T96,V96,X96,Z96,AB96,AD96,AF96,Table43[[#This Row],[Tanda Kode Revisi]]),CONCATENATE(R96,T96,V96,X96,Z96,AB96,AD96,AH96))</f>
        <v>R1021103010010</v>
      </c>
      <c r="N96" s="11">
        <f t="shared" si="2"/>
        <v>14</v>
      </c>
      <c r="O96" s="13" t="str">
        <f>IF(AG96&lt;&gt;"",TRIM(UPPER(CONCATENATE(Q96," ",S96," ",U96," ",W96," ",Y96," ",AA96," ","X"," ",Table43[[#This Row],[ISI/CTN]]," ",AG96," ",AC96," ",AE96," ",AI96))),TRIM(UPPER(CONCATENATE(Q96," ",S96," ",U96," ",W96," ",Y96," ",AA96," ","X"," ",Table43[[#This Row],[ISI/CTN]]," ",AC96," ",AE96," ",AI96))))</f>
        <v>RB DETTOL BODY SOAP 3SP FRESH 100GR X 48 PCS</v>
      </c>
      <c r="P96" s="11">
        <f t="shared" si="3"/>
        <v>44</v>
      </c>
      <c r="Q96" s="4" t="s">
        <v>1487</v>
      </c>
      <c r="R96" s="7" t="s">
        <v>94</v>
      </c>
      <c r="S96" s="4" t="s">
        <v>1496</v>
      </c>
      <c r="T96" s="45" t="s">
        <v>1723</v>
      </c>
      <c r="U96" s="46" t="s">
        <v>1505</v>
      </c>
      <c r="V96" s="7">
        <v>1</v>
      </c>
      <c r="W96" s="46" t="s">
        <v>1507</v>
      </c>
      <c r="X96" s="45" t="s">
        <v>1730</v>
      </c>
      <c r="Y96" s="4" t="s">
        <v>1527</v>
      </c>
      <c r="Z96" s="47" t="s">
        <v>1724</v>
      </c>
      <c r="AA96" s="4" t="s">
        <v>1512</v>
      </c>
      <c r="AB96" s="47" t="s">
        <v>1739</v>
      </c>
      <c r="AC96" s="4" t="s">
        <v>186</v>
      </c>
      <c r="AD96" s="7">
        <v>1</v>
      </c>
      <c r="AF96" s="7">
        <v>0</v>
      </c>
      <c r="AJ96" s="7">
        <f>IFERROR(VLOOKUP(Table43[[#This Row],[Kode BARANG Win2]],'[2]Template Impor Barang'!#REF!,2,0),0)</f>
        <v>0</v>
      </c>
      <c r="AK96" s="7">
        <f>Table43[[#This Row],[ISI/CTN]]</f>
        <v>48</v>
      </c>
      <c r="AL96" s="83">
        <f>Table43[[#This Row],[Kode Pcpl]]</f>
        <v>3241019</v>
      </c>
      <c r="AN96" s="36">
        <f>Table43[[#This Row],[Harga Jual Pcs GT
(-PPN)]]-(Table43[[#This Row],[Harga Jual Pcs GT
(-PPN)]]*8.5%)</f>
        <v>16012.5</v>
      </c>
      <c r="AO96" s="36">
        <f>Table43[[#This Row],[Harga Beli Pcs
(-PPN)]]*Table43[[#This Row],[ISI/CTN]]</f>
        <v>768600</v>
      </c>
      <c r="AP96" s="36">
        <f>Table43[[#This Row],[Harga Beli Pcs
(-PPN)]]*1.11</f>
        <v>17773.875</v>
      </c>
      <c r="AQ96" s="36">
        <f>Table43[[#This Row],[Harga Beli Krt
(- PPN)]]*1.11</f>
        <v>853146.00000000012</v>
      </c>
      <c r="AR96" s="36">
        <v>17500</v>
      </c>
      <c r="AS96" s="36">
        <f>Table43[[#This Row],[Harga Jual Pcs GT
(-PPN)]]*Table43[[#This Row],[ISI/CTN]]</f>
        <v>840000</v>
      </c>
      <c r="AT96" s="36">
        <f>Table43[[#This Row],[Harga Jual Pcs GT
(-PPN)]]*1.11</f>
        <v>19425</v>
      </c>
      <c r="AU96" s="36">
        <f>Table43[[#This Row],[Harga Jual Krt GT
(- PPN)]]*1.11</f>
        <v>932400.00000000012</v>
      </c>
      <c r="AV96" s="36">
        <v>17500</v>
      </c>
      <c r="AW96" s="36">
        <f>Table43[[#This Row],[Harga Jual Pcs MT
(-PPN)]]*Table43[[#This Row],[ISI/CTN]]</f>
        <v>840000</v>
      </c>
      <c r="AX96" s="36">
        <f>Table43[[#This Row],[Harga Jual Pcs MT
(-PPN)]]*1.11</f>
        <v>19425</v>
      </c>
      <c r="AY96" s="36">
        <f>Table43[[#This Row],[Harga Jual Pcs MT
(+PPN)]]*Table43[[#This Row],[ISI/CTN]]</f>
        <v>932400</v>
      </c>
      <c r="AZ96" s="44">
        <f>(Table43[[#This Row],[Harga Jual Pcs GT
(-PPN)]]-Table43[[#This Row],[Harga Beli Pcs
(-PPN)]])/Table43[[#This Row],[Harga Jual Pcs GT
(-PPN)]]</f>
        <v>8.5000000000000006E-2</v>
      </c>
      <c r="BA96" s="51">
        <f>Table43[[#This Row],[Harga Jual Pcs MT
(-PPN)]]-Table43[[#This Row],[Harga Beli Pcs
(-PPN)]]</f>
        <v>1487.5</v>
      </c>
      <c r="BB96" s="57">
        <f>Table43[[#This Row],[Column1]]/Table43[[#This Row],[Harga Jual Pcs MT
(-PPN)]]</f>
        <v>8.5000000000000006E-2</v>
      </c>
      <c r="BC96" s="50"/>
      <c r="BD96" s="7" t="str">
        <f>IFERROR(VLOOKUP(Table43[[#This Row],[Kode BARANG Win2]],'[3]Daftar Barang dan Jasa'!$B$2:$D$3515,3,0),0)</f>
        <v>RB DETTOL BODY SOAP 3SP FRESH 100GR X 48 PCS</v>
      </c>
      <c r="BE96" s="7" t="str">
        <f ca="1">IF(TODAY()-Table43[[#This Row],[Efektif
Pembuatan]]&gt;60,"Lama","Baru")</f>
        <v>Lama</v>
      </c>
      <c r="BF96" s="7" t="e">
        <f ca="1">IF(TODAY()-Table43[[#This Row],[Efektif Naik Harga]]&lt;30,"Naik","Sama")</f>
        <v>#VALUE!</v>
      </c>
      <c r="BG96" s="7" t="s">
        <v>400</v>
      </c>
      <c r="BH96" s="7" t="str">
        <f>IF(Table43[[#This Row],[Kode BARANG Win2]]&lt;&gt;"","IDR","")</f>
        <v>IDR</v>
      </c>
      <c r="BI96" s="7" t="str">
        <f>CONCATENATE(Table43[[#This Row],[kode  1 Digit
(Nomor)]],Table43[[#This Row],[kode  4 Digit                (Nomor)]])</f>
        <v>32410190100</v>
      </c>
      <c r="BJ96" s="7" t="str">
        <f>Table43[[#This Row],[Nama            Gramasi atau Jumlah Pack per CTN]]</f>
        <v>100GR</v>
      </c>
      <c r="BK96" s="7"/>
      <c r="BL96" s="7"/>
      <c r="BM96" s="4" t="str">
        <f>IF(Table43[[#This Row],[SATUAN Fix Win]]&lt;&gt;"","KRT")</f>
        <v>KRT</v>
      </c>
      <c r="BN96" s="4" t="str">
        <f>IF(Table43[[#This Row],[SATUAN Fix Win]]&lt;&gt;"","GD01")</f>
        <v>GD01</v>
      </c>
      <c r="BO96" s="4">
        <f>IF(Table43[[#This Row],[SATUAN Fix Win]]&lt;&gt;"",11611)</f>
        <v>11611</v>
      </c>
      <c r="BP96" s="4">
        <f>IF(Table43[[#This Row],[SATUAN Fix Win]]&lt;&gt;"",11612)</f>
        <v>11612</v>
      </c>
      <c r="BR96" s="4">
        <f>IF(Table43[[#This Row],[SATUAN Fix Win]]&lt;&gt;"",1)</f>
        <v>1</v>
      </c>
    </row>
    <row r="97" spans="1:70">
      <c r="A97" s="4" t="str">
        <f>CONCATENATE(Table43[[#This Row],[Kode BARANG Win2]],Table43[[#This Row],[No. Urut
Item Sama]])</f>
        <v>R1021103010010</v>
      </c>
      <c r="B97" s="7"/>
      <c r="C97" s="4" t="s">
        <v>1632</v>
      </c>
      <c r="D97" s="49">
        <v>3060226</v>
      </c>
      <c r="E97" s="49">
        <f>IFERROR(VLOOKUP(Table43[[#This Row],[NO]],[1]Sheet1!$G$3:$K$1267,5,0),0)</f>
        <v>0</v>
      </c>
      <c r="F97" s="26" t="s">
        <v>1072</v>
      </c>
      <c r="G97" s="26">
        <v>48</v>
      </c>
      <c r="H97" s="26" t="s">
        <v>2073</v>
      </c>
      <c r="I97" s="49">
        <v>8993560024567</v>
      </c>
      <c r="J97" s="26" t="str">
        <f>Table43[[#This Row],[Nama Jenis Kemasan]]</f>
        <v>PCS</v>
      </c>
      <c r="K97" s="4" t="str">
        <f>TRIM(CONCATENATE(Table43[[#This Row],[Nama            KLP]]," ",Table43[[#This Row],[Nama            Sub KLP]]))</f>
        <v>DETTOL BODY SOAP</v>
      </c>
      <c r="L97" s="4" t="str">
        <f>CONCATENATE(Table43[[#This Row],[kode  2 Digit                (hrf+No)]],Table43[[#This Row],[kode  2 Digit                (Nomor)]],Table43[[#This Row],[kode  1 Digit                (Nomor)]])</f>
        <v>R1021</v>
      </c>
      <c r="M97" s="4" t="str">
        <f>IF(AH97="",CONCATENATE(R97,T97,V97,X97,Z97,AB97,AD97,AF97,Table43[[#This Row],[Tanda Kode Revisi]]),CONCATENATE(R97,T97,V97,X97,Z97,AB97,AD97,AH97))</f>
        <v>R1021103010010</v>
      </c>
      <c r="N97" s="11">
        <f t="shared" si="2"/>
        <v>14</v>
      </c>
      <c r="O97" s="13" t="str">
        <f>IF(AG97&lt;&gt;"",TRIM(UPPER(CONCATENATE(Q97," ",S97," ",U97," ",W97," ",Y97," ",AA97," ","X"," ",Table43[[#This Row],[ISI/CTN]]," ",AG97," ",AC97," ",AE97," ",AI97))),TRIM(UPPER(CONCATENATE(Q97," ",S97," ",U97," ",W97," ",Y97," ",AA97," ","X"," ",Table43[[#This Row],[ISI/CTN]]," ",AC97," ",AE97," ",AI97))))</f>
        <v>RB DETTOL BODY SOAP 3SP FRESH 100GR X 48 PCS</v>
      </c>
      <c r="P97" s="11">
        <f t="shared" si="3"/>
        <v>44</v>
      </c>
      <c r="Q97" s="4" t="s">
        <v>1487</v>
      </c>
      <c r="R97" s="7" t="s">
        <v>94</v>
      </c>
      <c r="S97" s="4" t="s">
        <v>1496</v>
      </c>
      <c r="T97" s="45" t="s">
        <v>1723</v>
      </c>
      <c r="U97" s="46" t="s">
        <v>1505</v>
      </c>
      <c r="V97" s="7">
        <v>1</v>
      </c>
      <c r="W97" s="46" t="s">
        <v>1507</v>
      </c>
      <c r="X97" s="45" t="s">
        <v>1730</v>
      </c>
      <c r="Y97" s="4" t="s">
        <v>1527</v>
      </c>
      <c r="Z97" s="47" t="s">
        <v>1724</v>
      </c>
      <c r="AA97" s="4" t="s">
        <v>1512</v>
      </c>
      <c r="AB97" s="47" t="s">
        <v>1739</v>
      </c>
      <c r="AC97" s="4" t="s">
        <v>186</v>
      </c>
      <c r="AD97" s="7">
        <v>1</v>
      </c>
      <c r="AF97" s="7">
        <v>0</v>
      </c>
      <c r="AJ97" s="7">
        <f>IFERROR(VLOOKUP(Table43[[#This Row],[Kode BARANG Win2]],'[2]Template Impor Barang'!#REF!,2,0),0)</f>
        <v>0</v>
      </c>
      <c r="AK97" s="7">
        <f>Table43[[#This Row],[ISI/CTN]]</f>
        <v>48</v>
      </c>
      <c r="AL97" s="83">
        <f>Table43[[#This Row],[Kode Pcpl]]</f>
        <v>3060226</v>
      </c>
      <c r="AN97" s="36">
        <f>Table43[[#This Row],[Harga Jual Pcs GT
(-PPN)]]-(Table43[[#This Row],[Harga Jual Pcs GT
(-PPN)]]*8.5%)</f>
        <v>16012.5</v>
      </c>
      <c r="AO97" s="36">
        <f>Table43[[#This Row],[Harga Beli Pcs
(-PPN)]]*Table43[[#This Row],[ISI/CTN]]</f>
        <v>768600</v>
      </c>
      <c r="AP97" s="36">
        <f>Table43[[#This Row],[Harga Beli Pcs
(-PPN)]]*1.11</f>
        <v>17773.875</v>
      </c>
      <c r="AQ97" s="36">
        <f>Table43[[#This Row],[Harga Beli Krt
(- PPN)]]*1.11</f>
        <v>853146.00000000012</v>
      </c>
      <c r="AR97" s="36">
        <v>17500</v>
      </c>
      <c r="AS97" s="36">
        <f>Table43[[#This Row],[Harga Jual Pcs GT
(-PPN)]]*Table43[[#This Row],[ISI/CTN]]</f>
        <v>840000</v>
      </c>
      <c r="AT97" s="36">
        <f>Table43[[#This Row],[Harga Jual Pcs GT
(-PPN)]]*1.11</f>
        <v>19425</v>
      </c>
      <c r="AU97" s="36">
        <f>Table43[[#This Row],[Harga Jual Krt GT
(- PPN)]]*1.11</f>
        <v>932400.00000000012</v>
      </c>
      <c r="AV97" s="36">
        <v>17500</v>
      </c>
      <c r="AW97" s="36">
        <f>Table43[[#This Row],[Harga Jual Pcs MT
(-PPN)]]*Table43[[#This Row],[ISI/CTN]]</f>
        <v>840000</v>
      </c>
      <c r="AX97" s="36">
        <f>Table43[[#This Row],[Harga Jual Pcs MT
(-PPN)]]*1.11</f>
        <v>19425</v>
      </c>
      <c r="AY97" s="36">
        <f>Table43[[#This Row],[Harga Jual Pcs MT
(+PPN)]]*Table43[[#This Row],[ISI/CTN]]</f>
        <v>932400</v>
      </c>
      <c r="AZ97" s="44">
        <f>(Table43[[#This Row],[Harga Jual Pcs GT
(-PPN)]]-Table43[[#This Row],[Harga Beli Pcs
(-PPN)]])/Table43[[#This Row],[Harga Jual Pcs GT
(-PPN)]]</f>
        <v>8.5000000000000006E-2</v>
      </c>
      <c r="BA97" s="51">
        <f>Table43[[#This Row],[Harga Jual Pcs MT
(-PPN)]]-Table43[[#This Row],[Harga Beli Pcs
(-PPN)]]</f>
        <v>1487.5</v>
      </c>
      <c r="BB97" s="57">
        <f>Table43[[#This Row],[Column1]]/Table43[[#This Row],[Harga Jual Pcs MT
(-PPN)]]</f>
        <v>8.5000000000000006E-2</v>
      </c>
      <c r="BC97" s="50"/>
      <c r="BD97" s="7" t="str">
        <f>IFERROR(VLOOKUP(Table43[[#This Row],[Kode BARANG Win2]],'[3]Daftar Barang dan Jasa'!$B$2:$D$3515,3,0),0)</f>
        <v>RB DETTOL BODY SOAP 3SP FRESH 100GR X 48 PCS</v>
      </c>
      <c r="BE97" s="7" t="str">
        <f ca="1">IF(TODAY()-Table43[[#This Row],[Efektif
Pembuatan]]&gt;60,"Lama","Baru")</f>
        <v>Lama</v>
      </c>
      <c r="BF97" s="7" t="e">
        <f ca="1">IF(TODAY()-Table43[[#This Row],[Efektif Naik Harga]]&lt;30,"Naik","Sama")</f>
        <v>#VALUE!</v>
      </c>
      <c r="BG97" s="7" t="s">
        <v>400</v>
      </c>
      <c r="BH97" s="7" t="str">
        <f>IF(Table43[[#This Row],[Kode BARANG Win2]]&lt;&gt;"","IDR","")</f>
        <v>IDR</v>
      </c>
      <c r="BI97" s="7" t="str">
        <f>CONCATENATE(Table43[[#This Row],[kode  1 Digit
(Nomor)]],Table43[[#This Row],[kode  4 Digit                (Nomor)]])</f>
        <v>30602260100</v>
      </c>
      <c r="BJ97" s="7" t="str">
        <f>Table43[[#This Row],[Nama            Gramasi atau Jumlah Pack per CTN]]</f>
        <v>100GR</v>
      </c>
      <c r="BK97" s="7"/>
      <c r="BL97" s="7"/>
      <c r="BM97" s="4" t="str">
        <f>IF(Table43[[#This Row],[SATUAN Fix Win]]&lt;&gt;"","KRT")</f>
        <v>KRT</v>
      </c>
      <c r="BN97" s="4" t="str">
        <f>IF(Table43[[#This Row],[SATUAN Fix Win]]&lt;&gt;"","GD01")</f>
        <v>GD01</v>
      </c>
      <c r="BO97" s="4">
        <f>IF(Table43[[#This Row],[SATUAN Fix Win]]&lt;&gt;"",11611)</f>
        <v>11611</v>
      </c>
      <c r="BP97" s="4">
        <f>IF(Table43[[#This Row],[SATUAN Fix Win]]&lt;&gt;"",11612)</f>
        <v>11612</v>
      </c>
      <c r="BR97" s="4">
        <f>IF(Table43[[#This Row],[SATUAN Fix Win]]&lt;&gt;"",1)</f>
        <v>1</v>
      </c>
    </row>
    <row r="98" spans="1:70">
      <c r="A98" s="4" t="str">
        <f>CONCATENATE(Table43[[#This Row],[Kode BARANG Win2]],Table43[[#This Row],[No. Urut
Item Sama]])</f>
        <v>R1021103010010</v>
      </c>
      <c r="B98" s="7"/>
      <c r="C98" s="4" t="s">
        <v>1632</v>
      </c>
      <c r="D98" s="49">
        <v>3046065</v>
      </c>
      <c r="E98" s="49">
        <f>IFERROR(VLOOKUP(Table43[[#This Row],[NO]],[1]Sheet1!$G$3:$K$1267,5,0),0)</f>
        <v>0</v>
      </c>
      <c r="F98" s="26" t="s">
        <v>1074</v>
      </c>
      <c r="G98" s="26">
        <v>48</v>
      </c>
      <c r="H98" s="26" t="s">
        <v>2073</v>
      </c>
      <c r="I98" s="49">
        <v>8993560024567</v>
      </c>
      <c r="J98" s="26" t="str">
        <f>Table43[[#This Row],[Nama Jenis Kemasan]]</f>
        <v>PCS</v>
      </c>
      <c r="K98" s="4" t="str">
        <f>TRIM(CONCATENATE(Table43[[#This Row],[Nama            KLP]]," ",Table43[[#This Row],[Nama            Sub KLP]]))</f>
        <v>DETTOL BODY SOAP</v>
      </c>
      <c r="L98" s="4" t="str">
        <f>CONCATENATE(Table43[[#This Row],[kode  2 Digit                (hrf+No)]],Table43[[#This Row],[kode  2 Digit                (Nomor)]],Table43[[#This Row],[kode  1 Digit                (Nomor)]])</f>
        <v>R1021</v>
      </c>
      <c r="M98" s="4" t="str">
        <f>IF(AH98="",CONCATENATE(R98,T98,V98,X98,Z98,AB98,AD98,AF98,Table43[[#This Row],[Tanda Kode Revisi]]),CONCATENATE(R98,T98,V98,X98,Z98,AB98,AD98,AH98))</f>
        <v>R1021103010010</v>
      </c>
      <c r="N98" s="11">
        <f t="shared" si="2"/>
        <v>14</v>
      </c>
      <c r="O98" s="13" t="str">
        <f>IF(AG98&lt;&gt;"",TRIM(UPPER(CONCATENATE(Q98," ",S98," ",U98," ",W98," ",Y98," ",AA98," ","X"," ",Table43[[#This Row],[ISI/CTN]]," ",AG98," ",AC98," ",AE98," ",AI98))),TRIM(UPPER(CONCATENATE(Q98," ",S98," ",U98," ",W98," ",Y98," ",AA98," ","X"," ",Table43[[#This Row],[ISI/CTN]]," ",AC98," ",AE98," ",AI98))))</f>
        <v>RB DETTOL BODY SOAP 3SP FRESH 100GR X 48 PCS</v>
      </c>
      <c r="P98" s="11">
        <f t="shared" si="3"/>
        <v>44</v>
      </c>
      <c r="Q98" s="4" t="s">
        <v>1487</v>
      </c>
      <c r="R98" s="7" t="s">
        <v>94</v>
      </c>
      <c r="S98" s="4" t="s">
        <v>1496</v>
      </c>
      <c r="T98" s="45" t="s">
        <v>1723</v>
      </c>
      <c r="U98" s="46" t="s">
        <v>1505</v>
      </c>
      <c r="V98" s="7">
        <v>1</v>
      </c>
      <c r="W98" s="46" t="s">
        <v>1507</v>
      </c>
      <c r="X98" s="45" t="s">
        <v>1730</v>
      </c>
      <c r="Y98" s="4" t="s">
        <v>1527</v>
      </c>
      <c r="Z98" s="47" t="s">
        <v>1724</v>
      </c>
      <c r="AA98" s="4" t="s">
        <v>1512</v>
      </c>
      <c r="AB98" s="47" t="s">
        <v>1739</v>
      </c>
      <c r="AC98" s="4" t="s">
        <v>186</v>
      </c>
      <c r="AD98" s="7">
        <v>1</v>
      </c>
      <c r="AF98" s="7">
        <v>0</v>
      </c>
      <c r="AJ98" s="7">
        <f>IFERROR(VLOOKUP(Table43[[#This Row],[Kode BARANG Win2]],'[2]Template Impor Barang'!#REF!,2,0),0)</f>
        <v>0</v>
      </c>
      <c r="AK98" s="7">
        <f>Table43[[#This Row],[ISI/CTN]]</f>
        <v>48</v>
      </c>
      <c r="AL98" s="83">
        <f>Table43[[#This Row],[Kode Pcpl]]</f>
        <v>3046065</v>
      </c>
      <c r="AN98" s="36">
        <f>Table43[[#This Row],[Harga Jual Pcs GT
(-PPN)]]-(Table43[[#This Row],[Harga Jual Pcs GT
(-PPN)]]*8.5%)</f>
        <v>16012.5</v>
      </c>
      <c r="AO98" s="36">
        <f>Table43[[#This Row],[Harga Beli Pcs
(-PPN)]]*Table43[[#This Row],[ISI/CTN]]</f>
        <v>768600</v>
      </c>
      <c r="AP98" s="36">
        <f>Table43[[#This Row],[Harga Beli Pcs
(-PPN)]]*1.11</f>
        <v>17773.875</v>
      </c>
      <c r="AQ98" s="36">
        <f>Table43[[#This Row],[Harga Beli Krt
(- PPN)]]*1.11</f>
        <v>853146.00000000012</v>
      </c>
      <c r="AR98" s="36">
        <v>17500</v>
      </c>
      <c r="AS98" s="36">
        <f>Table43[[#This Row],[Harga Jual Pcs GT
(-PPN)]]*Table43[[#This Row],[ISI/CTN]]</f>
        <v>840000</v>
      </c>
      <c r="AT98" s="36">
        <f>Table43[[#This Row],[Harga Jual Pcs GT
(-PPN)]]*1.11</f>
        <v>19425</v>
      </c>
      <c r="AU98" s="36">
        <f>Table43[[#This Row],[Harga Jual Krt GT
(- PPN)]]*1.11</f>
        <v>932400.00000000012</v>
      </c>
      <c r="AV98" s="36">
        <v>17500</v>
      </c>
      <c r="AW98" s="36">
        <f>Table43[[#This Row],[Harga Jual Pcs MT
(-PPN)]]*Table43[[#This Row],[ISI/CTN]]</f>
        <v>840000</v>
      </c>
      <c r="AX98" s="36">
        <f>Table43[[#This Row],[Harga Jual Pcs MT
(-PPN)]]*1.11</f>
        <v>19425</v>
      </c>
      <c r="AY98" s="36">
        <f>Table43[[#This Row],[Harga Jual Pcs MT
(+PPN)]]*Table43[[#This Row],[ISI/CTN]]</f>
        <v>932400</v>
      </c>
      <c r="AZ98" s="44">
        <f>(Table43[[#This Row],[Harga Jual Pcs GT
(-PPN)]]-Table43[[#This Row],[Harga Beli Pcs
(-PPN)]])/Table43[[#This Row],[Harga Jual Pcs GT
(-PPN)]]</f>
        <v>8.5000000000000006E-2</v>
      </c>
      <c r="BA98" s="51">
        <f>Table43[[#This Row],[Harga Jual Pcs MT
(-PPN)]]-Table43[[#This Row],[Harga Beli Pcs
(-PPN)]]</f>
        <v>1487.5</v>
      </c>
      <c r="BB98" s="57">
        <f>Table43[[#This Row],[Column1]]/Table43[[#This Row],[Harga Jual Pcs MT
(-PPN)]]</f>
        <v>8.5000000000000006E-2</v>
      </c>
      <c r="BC98" s="50"/>
      <c r="BD98" s="7" t="str">
        <f>IFERROR(VLOOKUP(Table43[[#This Row],[Kode BARANG Win2]],'[3]Daftar Barang dan Jasa'!$B$2:$D$3515,3,0),0)</f>
        <v>RB DETTOL BODY SOAP 3SP FRESH 100GR X 48 PCS</v>
      </c>
      <c r="BE98" s="7" t="str">
        <f ca="1">IF(TODAY()-Table43[[#This Row],[Efektif
Pembuatan]]&gt;60,"Lama","Baru")</f>
        <v>Lama</v>
      </c>
      <c r="BF98" s="7" t="e">
        <f ca="1">IF(TODAY()-Table43[[#This Row],[Efektif Naik Harga]]&lt;30,"Naik","Sama")</f>
        <v>#VALUE!</v>
      </c>
      <c r="BG98" s="7" t="s">
        <v>400</v>
      </c>
      <c r="BH98" s="7" t="str">
        <f>IF(Table43[[#This Row],[Kode BARANG Win2]]&lt;&gt;"","IDR","")</f>
        <v>IDR</v>
      </c>
      <c r="BI98" s="7" t="str">
        <f>CONCATENATE(Table43[[#This Row],[kode  1 Digit
(Nomor)]],Table43[[#This Row],[kode  4 Digit                (Nomor)]])</f>
        <v>30460650100</v>
      </c>
      <c r="BJ98" s="7" t="str">
        <f>Table43[[#This Row],[Nama            Gramasi atau Jumlah Pack per CTN]]</f>
        <v>100GR</v>
      </c>
      <c r="BK98" s="7"/>
      <c r="BL98" s="7"/>
      <c r="BM98" s="4" t="str">
        <f>IF(Table43[[#This Row],[SATUAN Fix Win]]&lt;&gt;"","KRT")</f>
        <v>KRT</v>
      </c>
      <c r="BN98" s="4" t="str">
        <f>IF(Table43[[#This Row],[SATUAN Fix Win]]&lt;&gt;"","GD01")</f>
        <v>GD01</v>
      </c>
      <c r="BO98" s="4">
        <f>IF(Table43[[#This Row],[SATUAN Fix Win]]&lt;&gt;"",11611)</f>
        <v>11611</v>
      </c>
      <c r="BP98" s="4">
        <f>IF(Table43[[#This Row],[SATUAN Fix Win]]&lt;&gt;"",11612)</f>
        <v>11612</v>
      </c>
      <c r="BR98" s="4">
        <f>IF(Table43[[#This Row],[SATUAN Fix Win]]&lt;&gt;"",1)</f>
        <v>1</v>
      </c>
    </row>
    <row r="99" spans="1:70">
      <c r="A99" s="4" t="str">
        <f>CONCATENATE(Table43[[#This Row],[Kode BARANG Win2]],Table43[[#This Row],[No. Urut
Item Sama]])</f>
        <v>R1021103010010</v>
      </c>
      <c r="B99" s="7"/>
      <c r="C99" s="4" t="s">
        <v>1632</v>
      </c>
      <c r="D99" s="49" t="s">
        <v>547</v>
      </c>
      <c r="E99" s="49">
        <f>IFERROR(VLOOKUP(Table43[[#This Row],[NO]],[1]Sheet1!$G$3:$K$1267,5,0),0)</f>
        <v>0</v>
      </c>
      <c r="F99" s="26" t="s">
        <v>1070</v>
      </c>
      <c r="G99" s="26">
        <v>48</v>
      </c>
      <c r="H99" s="26" t="s">
        <v>2073</v>
      </c>
      <c r="I99" s="49">
        <v>8993560024567</v>
      </c>
      <c r="J99" s="26" t="str">
        <f>Table43[[#This Row],[Nama Jenis Kemasan]]</f>
        <v>PCS</v>
      </c>
      <c r="K99" s="4" t="str">
        <f>TRIM(CONCATENATE(Table43[[#This Row],[Nama            KLP]]," ",Table43[[#This Row],[Nama            Sub KLP]]))</f>
        <v>DETTOL BODY SOAP</v>
      </c>
      <c r="L99" s="4" t="str">
        <f>CONCATENATE(Table43[[#This Row],[kode  2 Digit                (hrf+No)]],Table43[[#This Row],[kode  2 Digit                (Nomor)]],Table43[[#This Row],[kode  1 Digit                (Nomor)]])</f>
        <v>R1021</v>
      </c>
      <c r="M99" s="4" t="str">
        <f>IF(AH99="",CONCATENATE(R99,T99,V99,X99,Z99,AB99,AD99,AF99,Table43[[#This Row],[Tanda Kode Revisi]]),CONCATENATE(R99,T99,V99,X99,Z99,AB99,AD99,AH99))</f>
        <v>R1021103010010</v>
      </c>
      <c r="N99" s="11">
        <f t="shared" si="2"/>
        <v>14</v>
      </c>
      <c r="O99" s="13" t="str">
        <f>IF(AG99&lt;&gt;"",TRIM(UPPER(CONCATENATE(Q99," ",S99," ",U99," ",W99," ",Y99," ",AA99," ","X"," ",Table43[[#This Row],[ISI/CTN]]," ",AG99," ",AC99," ",AE99," ",AI99))),TRIM(UPPER(CONCATENATE(Q99," ",S99," ",U99," ",W99," ",Y99," ",AA99," ","X"," ",Table43[[#This Row],[ISI/CTN]]," ",AC99," ",AE99," ",AI99))))</f>
        <v>RB DETTOL BODY SOAP 3SP FRESH 100GR X 48 PCS</v>
      </c>
      <c r="P99" s="11">
        <f t="shared" si="3"/>
        <v>44</v>
      </c>
      <c r="Q99" s="4" t="s">
        <v>1487</v>
      </c>
      <c r="R99" s="7" t="s">
        <v>94</v>
      </c>
      <c r="S99" s="4" t="s">
        <v>1496</v>
      </c>
      <c r="T99" s="45" t="s">
        <v>1723</v>
      </c>
      <c r="U99" s="46" t="s">
        <v>1505</v>
      </c>
      <c r="V99" s="7">
        <v>1</v>
      </c>
      <c r="W99" s="46" t="s">
        <v>1507</v>
      </c>
      <c r="X99" s="45" t="s">
        <v>1730</v>
      </c>
      <c r="Y99" s="4" t="s">
        <v>1527</v>
      </c>
      <c r="Z99" s="47" t="s">
        <v>1724</v>
      </c>
      <c r="AA99" s="4" t="s">
        <v>1512</v>
      </c>
      <c r="AB99" s="47" t="s">
        <v>1739</v>
      </c>
      <c r="AC99" s="4" t="s">
        <v>186</v>
      </c>
      <c r="AD99" s="7">
        <v>1</v>
      </c>
      <c r="AF99" s="7">
        <v>0</v>
      </c>
      <c r="AJ99" s="7">
        <f>IFERROR(VLOOKUP(Table43[[#This Row],[Kode BARANG Win2]],'[2]Template Impor Barang'!#REF!,2,0),0)</f>
        <v>0</v>
      </c>
      <c r="AK99" s="7">
        <f>Table43[[#This Row],[ISI/CTN]]</f>
        <v>48</v>
      </c>
      <c r="AL99" s="83" t="str">
        <f>Table43[[#This Row],[Kode Pcpl]]</f>
        <v>ID8195107M</v>
      </c>
      <c r="AN99" s="36">
        <f>Table43[[#This Row],[Harga Jual Pcs GT
(-PPN)]]-(Table43[[#This Row],[Harga Jual Pcs GT
(-PPN)]]*8.5%)</f>
        <v>16012.5</v>
      </c>
      <c r="AO99" s="36">
        <f>Table43[[#This Row],[Harga Beli Pcs
(-PPN)]]*Table43[[#This Row],[ISI/CTN]]</f>
        <v>768600</v>
      </c>
      <c r="AP99" s="36">
        <f>Table43[[#This Row],[Harga Beli Pcs
(-PPN)]]*1.11</f>
        <v>17773.875</v>
      </c>
      <c r="AQ99" s="36">
        <f>Table43[[#This Row],[Harga Beli Krt
(- PPN)]]*1.11</f>
        <v>853146.00000000012</v>
      </c>
      <c r="AR99" s="36">
        <v>17500</v>
      </c>
      <c r="AS99" s="36">
        <f>Table43[[#This Row],[Harga Jual Pcs GT
(-PPN)]]*Table43[[#This Row],[ISI/CTN]]</f>
        <v>840000</v>
      </c>
      <c r="AT99" s="36">
        <f>Table43[[#This Row],[Harga Jual Pcs GT
(-PPN)]]*1.11</f>
        <v>19425</v>
      </c>
      <c r="AU99" s="36">
        <f>Table43[[#This Row],[Harga Jual Krt GT
(- PPN)]]*1.11</f>
        <v>932400.00000000012</v>
      </c>
      <c r="AV99" s="36">
        <v>17500</v>
      </c>
      <c r="AW99" s="36">
        <f>Table43[[#This Row],[Harga Jual Pcs MT
(-PPN)]]*Table43[[#This Row],[ISI/CTN]]</f>
        <v>840000</v>
      </c>
      <c r="AX99" s="36">
        <f>Table43[[#This Row],[Harga Jual Pcs MT
(-PPN)]]*1.11</f>
        <v>19425</v>
      </c>
      <c r="AY99" s="36">
        <f>Table43[[#This Row],[Harga Jual Pcs MT
(+PPN)]]*Table43[[#This Row],[ISI/CTN]]</f>
        <v>932400</v>
      </c>
      <c r="AZ99" s="44">
        <f>(Table43[[#This Row],[Harga Jual Pcs GT
(-PPN)]]-Table43[[#This Row],[Harga Beli Pcs
(-PPN)]])/Table43[[#This Row],[Harga Jual Pcs GT
(-PPN)]]</f>
        <v>8.5000000000000006E-2</v>
      </c>
      <c r="BA99" s="51">
        <f>Table43[[#This Row],[Harga Jual Pcs MT
(-PPN)]]-Table43[[#This Row],[Harga Beli Pcs
(-PPN)]]</f>
        <v>1487.5</v>
      </c>
      <c r="BB99" s="57">
        <f>Table43[[#This Row],[Column1]]/Table43[[#This Row],[Harga Jual Pcs MT
(-PPN)]]</f>
        <v>8.5000000000000006E-2</v>
      </c>
      <c r="BC99" s="50"/>
      <c r="BD99" s="7" t="str">
        <f>IFERROR(VLOOKUP(Table43[[#This Row],[Kode BARANG Win2]],'[3]Daftar Barang dan Jasa'!$B$2:$D$3515,3,0),0)</f>
        <v>RB DETTOL BODY SOAP 3SP FRESH 100GR X 48 PCS</v>
      </c>
      <c r="BE99" s="7" t="str">
        <f ca="1">IF(TODAY()-Table43[[#This Row],[Efektif
Pembuatan]]&gt;60,"Lama","Baru")</f>
        <v>Lama</v>
      </c>
      <c r="BF99" s="7" t="e">
        <f ca="1">IF(TODAY()-Table43[[#This Row],[Efektif Naik Harga]]&lt;30,"Naik","Sama")</f>
        <v>#VALUE!</v>
      </c>
      <c r="BG99" s="7" t="s">
        <v>400</v>
      </c>
      <c r="BH99" s="7" t="str">
        <f>IF(Table43[[#This Row],[Kode BARANG Win2]]&lt;&gt;"","IDR","")</f>
        <v>IDR</v>
      </c>
      <c r="BI99" s="7" t="str">
        <f>CONCATENATE(Table43[[#This Row],[kode  1 Digit
(Nomor)]],Table43[[#This Row],[kode  4 Digit                (Nomor)]])</f>
        <v>ID8195107M0100</v>
      </c>
      <c r="BJ99" s="7" t="str">
        <f>Table43[[#This Row],[Nama            Gramasi atau Jumlah Pack per CTN]]</f>
        <v>100GR</v>
      </c>
      <c r="BK99" s="7"/>
      <c r="BL99" s="7"/>
      <c r="BM99" s="4" t="str">
        <f>IF(Table43[[#This Row],[SATUAN Fix Win]]&lt;&gt;"","KRT")</f>
        <v>KRT</v>
      </c>
      <c r="BN99" s="4" t="str">
        <f>IF(Table43[[#This Row],[SATUAN Fix Win]]&lt;&gt;"","GD01")</f>
        <v>GD01</v>
      </c>
      <c r="BO99" s="4">
        <f>IF(Table43[[#This Row],[SATUAN Fix Win]]&lt;&gt;"",11611)</f>
        <v>11611</v>
      </c>
      <c r="BP99" s="4">
        <f>IF(Table43[[#This Row],[SATUAN Fix Win]]&lt;&gt;"",11612)</f>
        <v>11612</v>
      </c>
      <c r="BR99" s="4">
        <f>IF(Table43[[#This Row],[SATUAN Fix Win]]&lt;&gt;"",1)</f>
        <v>1</v>
      </c>
    </row>
    <row r="100" spans="1:70">
      <c r="A100" s="4" t="str">
        <f>CONCATENATE(Table43[[#This Row],[Kode BARANG Win2]],Table43[[#This Row],[No. Urut
Item Sama]])</f>
        <v>R1021103010010</v>
      </c>
      <c r="B100" s="7"/>
      <c r="C100" s="4" t="s">
        <v>1632</v>
      </c>
      <c r="D100" s="49">
        <v>3031514</v>
      </c>
      <c r="E100" s="49">
        <f>IFERROR(VLOOKUP(Table43[[#This Row],[NO]],[1]Sheet1!$G$3:$K$1267,5,0),0)</f>
        <v>0</v>
      </c>
      <c r="F100" s="26" t="s">
        <v>1071</v>
      </c>
      <c r="G100" s="26">
        <v>48</v>
      </c>
      <c r="H100" s="26" t="s">
        <v>2073</v>
      </c>
      <c r="I100" s="49">
        <v>8993560024567</v>
      </c>
      <c r="J100" s="26" t="str">
        <f>Table43[[#This Row],[Nama Jenis Kemasan]]</f>
        <v>PCS</v>
      </c>
      <c r="K100" s="4" t="str">
        <f>TRIM(CONCATENATE(Table43[[#This Row],[Nama            KLP]]," ",Table43[[#This Row],[Nama            Sub KLP]]))</f>
        <v>DETTOL BODY SOAP</v>
      </c>
      <c r="L100" s="4" t="str">
        <f>CONCATENATE(Table43[[#This Row],[kode  2 Digit                (hrf+No)]],Table43[[#This Row],[kode  2 Digit                (Nomor)]],Table43[[#This Row],[kode  1 Digit                (Nomor)]])</f>
        <v>R1021</v>
      </c>
      <c r="M100" s="4" t="str">
        <f>IF(AH100="",CONCATENATE(R100,T100,V100,X100,Z100,AB100,AD100,AF100,Table43[[#This Row],[Tanda Kode Revisi]]),CONCATENATE(R100,T100,V100,X100,Z100,AB100,AD100,AH100))</f>
        <v>R1021103010010</v>
      </c>
      <c r="N100" s="11">
        <f t="shared" si="2"/>
        <v>14</v>
      </c>
      <c r="O100" s="13" t="str">
        <f>IF(AG100&lt;&gt;"",TRIM(UPPER(CONCATENATE(Q100," ",S100," ",U100," ",W100," ",Y100," ",AA100," ","X"," ",Table43[[#This Row],[ISI/CTN]]," ",AG100," ",AC100," ",AE100," ",AI100))),TRIM(UPPER(CONCATENATE(Q100," ",S100," ",U100," ",W100," ",Y100," ",AA100," ","X"," ",Table43[[#This Row],[ISI/CTN]]," ",AC100," ",AE100," ",AI100))))</f>
        <v>RB DETTOL BODY SOAP 3SP FRESH 100GR X 48 PCS</v>
      </c>
      <c r="P100" s="11">
        <f t="shared" si="3"/>
        <v>44</v>
      </c>
      <c r="Q100" s="4" t="s">
        <v>1487</v>
      </c>
      <c r="R100" s="7" t="s">
        <v>94</v>
      </c>
      <c r="S100" s="4" t="s">
        <v>1496</v>
      </c>
      <c r="T100" s="45" t="s">
        <v>1723</v>
      </c>
      <c r="U100" s="46" t="s">
        <v>1505</v>
      </c>
      <c r="V100" s="7">
        <v>1</v>
      </c>
      <c r="W100" s="46" t="s">
        <v>1507</v>
      </c>
      <c r="X100" s="45" t="s">
        <v>1730</v>
      </c>
      <c r="Y100" s="4" t="s">
        <v>1527</v>
      </c>
      <c r="Z100" s="47" t="s">
        <v>1724</v>
      </c>
      <c r="AA100" s="4" t="s">
        <v>1512</v>
      </c>
      <c r="AB100" s="47" t="s">
        <v>1739</v>
      </c>
      <c r="AC100" s="4" t="s">
        <v>186</v>
      </c>
      <c r="AD100" s="7">
        <v>1</v>
      </c>
      <c r="AF100" s="7">
        <v>0</v>
      </c>
      <c r="AJ100" s="7">
        <f>IFERROR(VLOOKUP(Table43[[#This Row],[Kode BARANG Win2]],'[2]Template Impor Barang'!#REF!,2,0),0)</f>
        <v>0</v>
      </c>
      <c r="AK100" s="7">
        <f>Table43[[#This Row],[ISI/CTN]]</f>
        <v>48</v>
      </c>
      <c r="AL100" s="83">
        <f>Table43[[#This Row],[Kode Pcpl]]</f>
        <v>3031514</v>
      </c>
      <c r="AN100" s="36">
        <f>Table43[[#This Row],[Harga Jual Pcs GT
(-PPN)]]-(Table43[[#This Row],[Harga Jual Pcs GT
(-PPN)]]*8.5%)</f>
        <v>16012.5</v>
      </c>
      <c r="AO100" s="36">
        <f>Table43[[#This Row],[Harga Beli Pcs
(-PPN)]]*Table43[[#This Row],[ISI/CTN]]</f>
        <v>768600</v>
      </c>
      <c r="AP100" s="36">
        <f>Table43[[#This Row],[Harga Beli Pcs
(-PPN)]]*1.11</f>
        <v>17773.875</v>
      </c>
      <c r="AQ100" s="36">
        <f>Table43[[#This Row],[Harga Beli Krt
(- PPN)]]*1.11</f>
        <v>853146.00000000012</v>
      </c>
      <c r="AR100" s="36">
        <v>17500</v>
      </c>
      <c r="AS100" s="36">
        <f>Table43[[#This Row],[Harga Jual Pcs GT
(-PPN)]]*Table43[[#This Row],[ISI/CTN]]</f>
        <v>840000</v>
      </c>
      <c r="AT100" s="36">
        <f>Table43[[#This Row],[Harga Jual Pcs GT
(-PPN)]]*1.11</f>
        <v>19425</v>
      </c>
      <c r="AU100" s="36">
        <f>Table43[[#This Row],[Harga Jual Krt GT
(- PPN)]]*1.11</f>
        <v>932400.00000000012</v>
      </c>
      <c r="AV100" s="36">
        <v>17500</v>
      </c>
      <c r="AW100" s="36">
        <f>Table43[[#This Row],[Harga Jual Pcs MT
(-PPN)]]*Table43[[#This Row],[ISI/CTN]]</f>
        <v>840000</v>
      </c>
      <c r="AX100" s="36">
        <f>Table43[[#This Row],[Harga Jual Pcs MT
(-PPN)]]*1.11</f>
        <v>19425</v>
      </c>
      <c r="AY100" s="36">
        <f>Table43[[#This Row],[Harga Jual Pcs MT
(+PPN)]]*Table43[[#This Row],[ISI/CTN]]</f>
        <v>932400</v>
      </c>
      <c r="AZ100" s="44">
        <f>(Table43[[#This Row],[Harga Jual Pcs GT
(-PPN)]]-Table43[[#This Row],[Harga Beli Pcs
(-PPN)]])/Table43[[#This Row],[Harga Jual Pcs GT
(-PPN)]]</f>
        <v>8.5000000000000006E-2</v>
      </c>
      <c r="BA100" s="51">
        <f>Table43[[#This Row],[Harga Jual Pcs MT
(-PPN)]]-Table43[[#This Row],[Harga Beli Pcs
(-PPN)]]</f>
        <v>1487.5</v>
      </c>
      <c r="BB100" s="57">
        <f>Table43[[#This Row],[Column1]]/Table43[[#This Row],[Harga Jual Pcs MT
(-PPN)]]</f>
        <v>8.5000000000000006E-2</v>
      </c>
      <c r="BC100" s="50"/>
      <c r="BD100" s="7" t="str">
        <f>IFERROR(VLOOKUP(Table43[[#This Row],[Kode BARANG Win2]],'[3]Daftar Barang dan Jasa'!$B$2:$D$3515,3,0),0)</f>
        <v>RB DETTOL BODY SOAP 3SP FRESH 100GR X 48 PCS</v>
      </c>
      <c r="BE100" s="7" t="str">
        <f ca="1">IF(TODAY()-Table43[[#This Row],[Efektif
Pembuatan]]&gt;60,"Lama","Baru")</f>
        <v>Lama</v>
      </c>
      <c r="BF100" s="7" t="e">
        <f ca="1">IF(TODAY()-Table43[[#This Row],[Efektif Naik Harga]]&lt;30,"Naik","Sama")</f>
        <v>#VALUE!</v>
      </c>
      <c r="BG100" s="7" t="s">
        <v>400</v>
      </c>
      <c r="BH100" s="7" t="str">
        <f>IF(Table43[[#This Row],[Kode BARANG Win2]]&lt;&gt;"","IDR","")</f>
        <v>IDR</v>
      </c>
      <c r="BI100" s="7" t="str">
        <f>CONCATENATE(Table43[[#This Row],[kode  1 Digit
(Nomor)]],Table43[[#This Row],[kode  4 Digit                (Nomor)]])</f>
        <v>30315140100</v>
      </c>
      <c r="BJ100" s="7" t="str">
        <f>Table43[[#This Row],[Nama            Gramasi atau Jumlah Pack per CTN]]</f>
        <v>100GR</v>
      </c>
      <c r="BK100" s="7"/>
      <c r="BL100" s="7"/>
      <c r="BM100" s="4" t="str">
        <f>IF(Table43[[#This Row],[SATUAN Fix Win]]&lt;&gt;"","KRT")</f>
        <v>KRT</v>
      </c>
      <c r="BN100" s="4" t="str">
        <f>IF(Table43[[#This Row],[SATUAN Fix Win]]&lt;&gt;"","GD01")</f>
        <v>GD01</v>
      </c>
      <c r="BO100" s="4">
        <f>IF(Table43[[#This Row],[SATUAN Fix Win]]&lt;&gt;"",11611)</f>
        <v>11611</v>
      </c>
      <c r="BP100" s="4">
        <f>IF(Table43[[#This Row],[SATUAN Fix Win]]&lt;&gt;"",11612)</f>
        <v>11612</v>
      </c>
      <c r="BR100" s="4">
        <f>IF(Table43[[#This Row],[SATUAN Fix Win]]&lt;&gt;"",1)</f>
        <v>1</v>
      </c>
    </row>
    <row r="101" spans="1:70">
      <c r="A101" s="4" t="str">
        <f>CONCATENATE(Table43[[#This Row],[Kode BARANG Win2]],Table43[[#This Row],[No. Urut
Item Sama]])</f>
        <v>R1021103010010</v>
      </c>
      <c r="B101" s="7"/>
      <c r="C101" s="4" t="s">
        <v>1632</v>
      </c>
      <c r="D101" s="49">
        <v>3040221</v>
      </c>
      <c r="E101" s="49">
        <f>IFERROR(VLOOKUP(Table43[[#This Row],[NO]],[1]Sheet1!$G$3:$K$1267,5,0),0)</f>
        <v>0</v>
      </c>
      <c r="F101" s="26" t="s">
        <v>1073</v>
      </c>
      <c r="G101" s="26">
        <v>48</v>
      </c>
      <c r="H101" s="26" t="s">
        <v>2073</v>
      </c>
      <c r="I101" s="49">
        <v>8993560024567</v>
      </c>
      <c r="J101" s="26" t="str">
        <f>Table43[[#This Row],[Nama Jenis Kemasan]]</f>
        <v>PCS</v>
      </c>
      <c r="K101" s="4" t="str">
        <f>TRIM(CONCATENATE(Table43[[#This Row],[Nama            KLP]]," ",Table43[[#This Row],[Nama            Sub KLP]]))</f>
        <v>DETTOL BODY SOAP</v>
      </c>
      <c r="L101" s="4" t="str">
        <f>CONCATENATE(Table43[[#This Row],[kode  2 Digit                (hrf+No)]],Table43[[#This Row],[kode  2 Digit                (Nomor)]],Table43[[#This Row],[kode  1 Digit                (Nomor)]])</f>
        <v>R1021</v>
      </c>
      <c r="M101" s="4" t="str">
        <f>IF(AH101="",CONCATENATE(R101,T101,V101,X101,Z101,AB101,AD101,AF101,Table43[[#This Row],[Tanda Kode Revisi]]),CONCATENATE(R101,T101,V101,X101,Z101,AB101,AD101,AH101))</f>
        <v>R1021103010010</v>
      </c>
      <c r="N101" s="11">
        <f t="shared" si="2"/>
        <v>14</v>
      </c>
      <c r="O101" s="13" t="str">
        <f>IF(AG101&lt;&gt;"",TRIM(UPPER(CONCATENATE(Q101," ",S101," ",U101," ",W101," ",Y101," ",AA101," ","X"," ",Table43[[#This Row],[ISI/CTN]]," ",AG101," ",AC101," ",AE101," ",AI101))),TRIM(UPPER(CONCATENATE(Q101," ",S101," ",U101," ",W101," ",Y101," ",AA101," ","X"," ",Table43[[#This Row],[ISI/CTN]]," ",AC101," ",AE101," ",AI101))))</f>
        <v>RB DETTOL BODY SOAP 3SP FRESH 100GR X 48 PCS</v>
      </c>
      <c r="P101" s="11">
        <f t="shared" si="3"/>
        <v>44</v>
      </c>
      <c r="Q101" s="4" t="s">
        <v>1487</v>
      </c>
      <c r="R101" s="7" t="s">
        <v>94</v>
      </c>
      <c r="S101" s="4" t="s">
        <v>1496</v>
      </c>
      <c r="T101" s="45" t="s">
        <v>1723</v>
      </c>
      <c r="U101" s="46" t="s">
        <v>1505</v>
      </c>
      <c r="V101" s="7">
        <v>1</v>
      </c>
      <c r="W101" s="46" t="s">
        <v>1507</v>
      </c>
      <c r="X101" s="45" t="s">
        <v>1730</v>
      </c>
      <c r="Y101" s="4" t="s">
        <v>1527</v>
      </c>
      <c r="Z101" s="47" t="s">
        <v>1724</v>
      </c>
      <c r="AA101" s="4" t="s">
        <v>1512</v>
      </c>
      <c r="AB101" s="47" t="s">
        <v>1739</v>
      </c>
      <c r="AC101" s="4" t="s">
        <v>186</v>
      </c>
      <c r="AD101" s="7">
        <v>1</v>
      </c>
      <c r="AF101" s="7">
        <v>0</v>
      </c>
      <c r="AJ101" s="7">
        <f>IFERROR(VLOOKUP(Table43[[#This Row],[Kode BARANG Win2]],'[2]Template Impor Barang'!#REF!,2,0),0)</f>
        <v>0</v>
      </c>
      <c r="AK101" s="7">
        <f>Table43[[#This Row],[ISI/CTN]]</f>
        <v>48</v>
      </c>
      <c r="AL101" s="83">
        <f>Table43[[#This Row],[Kode Pcpl]]</f>
        <v>3040221</v>
      </c>
      <c r="AN101" s="36">
        <f>Table43[[#This Row],[Harga Jual Pcs GT
(-PPN)]]-(Table43[[#This Row],[Harga Jual Pcs GT
(-PPN)]]*8.5%)</f>
        <v>16012.5</v>
      </c>
      <c r="AO101" s="36">
        <f>Table43[[#This Row],[Harga Beli Pcs
(-PPN)]]*Table43[[#This Row],[ISI/CTN]]</f>
        <v>768600</v>
      </c>
      <c r="AP101" s="36">
        <f>Table43[[#This Row],[Harga Beli Pcs
(-PPN)]]*1.11</f>
        <v>17773.875</v>
      </c>
      <c r="AQ101" s="36">
        <f>Table43[[#This Row],[Harga Beli Krt
(- PPN)]]*1.11</f>
        <v>853146.00000000012</v>
      </c>
      <c r="AR101" s="36">
        <v>17500</v>
      </c>
      <c r="AS101" s="36">
        <f>Table43[[#This Row],[Harga Jual Pcs GT
(-PPN)]]*Table43[[#This Row],[ISI/CTN]]</f>
        <v>840000</v>
      </c>
      <c r="AT101" s="36">
        <f>Table43[[#This Row],[Harga Jual Pcs GT
(-PPN)]]*1.11</f>
        <v>19425</v>
      </c>
      <c r="AU101" s="36">
        <f>Table43[[#This Row],[Harga Jual Krt GT
(- PPN)]]*1.11</f>
        <v>932400.00000000012</v>
      </c>
      <c r="AV101" s="36">
        <v>17500</v>
      </c>
      <c r="AW101" s="36">
        <f>Table43[[#This Row],[Harga Jual Pcs MT
(-PPN)]]*Table43[[#This Row],[ISI/CTN]]</f>
        <v>840000</v>
      </c>
      <c r="AX101" s="36">
        <f>Table43[[#This Row],[Harga Jual Pcs MT
(-PPN)]]*1.11</f>
        <v>19425</v>
      </c>
      <c r="AY101" s="36">
        <f>Table43[[#This Row],[Harga Jual Pcs MT
(+PPN)]]*Table43[[#This Row],[ISI/CTN]]</f>
        <v>932400</v>
      </c>
      <c r="AZ101" s="44">
        <f>(Table43[[#This Row],[Harga Jual Pcs GT
(-PPN)]]-Table43[[#This Row],[Harga Beli Pcs
(-PPN)]])/Table43[[#This Row],[Harga Jual Pcs GT
(-PPN)]]</f>
        <v>8.5000000000000006E-2</v>
      </c>
      <c r="BA101" s="51">
        <f>Table43[[#This Row],[Harga Jual Pcs MT
(-PPN)]]-Table43[[#This Row],[Harga Beli Pcs
(-PPN)]]</f>
        <v>1487.5</v>
      </c>
      <c r="BB101" s="57">
        <f>Table43[[#This Row],[Column1]]/Table43[[#This Row],[Harga Jual Pcs MT
(-PPN)]]</f>
        <v>8.5000000000000006E-2</v>
      </c>
      <c r="BC101" s="50"/>
      <c r="BD101" s="7" t="str">
        <f>IFERROR(VLOOKUP(Table43[[#This Row],[Kode BARANG Win2]],'[3]Daftar Barang dan Jasa'!$B$2:$D$3515,3,0),0)</f>
        <v>RB DETTOL BODY SOAP 3SP FRESH 100GR X 48 PCS</v>
      </c>
      <c r="BE101" s="7" t="str">
        <f ca="1">IF(TODAY()-Table43[[#This Row],[Efektif
Pembuatan]]&gt;60,"Lama","Baru")</f>
        <v>Lama</v>
      </c>
      <c r="BF101" s="7" t="e">
        <f ca="1">IF(TODAY()-Table43[[#This Row],[Efektif Naik Harga]]&lt;30,"Naik","Sama")</f>
        <v>#VALUE!</v>
      </c>
      <c r="BG101" s="7" t="s">
        <v>400</v>
      </c>
      <c r="BH101" s="7" t="str">
        <f>IF(Table43[[#This Row],[Kode BARANG Win2]]&lt;&gt;"","IDR","")</f>
        <v>IDR</v>
      </c>
      <c r="BI101" s="7" t="str">
        <f>CONCATENATE(Table43[[#This Row],[kode  1 Digit
(Nomor)]],Table43[[#This Row],[kode  4 Digit                (Nomor)]])</f>
        <v>30402210100</v>
      </c>
      <c r="BJ101" s="7" t="str">
        <f>Table43[[#This Row],[Nama            Gramasi atau Jumlah Pack per CTN]]</f>
        <v>100GR</v>
      </c>
      <c r="BK101" s="7"/>
      <c r="BL101" s="7"/>
      <c r="BM101" s="4" t="str">
        <f>IF(Table43[[#This Row],[SATUAN Fix Win]]&lt;&gt;"","KRT")</f>
        <v>KRT</v>
      </c>
      <c r="BN101" s="4" t="str">
        <f>IF(Table43[[#This Row],[SATUAN Fix Win]]&lt;&gt;"","GD01")</f>
        <v>GD01</v>
      </c>
      <c r="BO101" s="4">
        <f>IF(Table43[[#This Row],[SATUAN Fix Win]]&lt;&gt;"",11611)</f>
        <v>11611</v>
      </c>
      <c r="BP101" s="4">
        <f>IF(Table43[[#This Row],[SATUAN Fix Win]]&lt;&gt;"",11612)</f>
        <v>11612</v>
      </c>
      <c r="BR101" s="4">
        <f>IF(Table43[[#This Row],[SATUAN Fix Win]]&lt;&gt;"",1)</f>
        <v>1</v>
      </c>
    </row>
    <row r="102" spans="1:70">
      <c r="A102" s="4" t="str">
        <f>CONCATENATE(Table43[[#This Row],[Kode BARANG Win2]],Table43[[#This Row],[No. Urut
Item Sama]])</f>
        <v>R1021103010010</v>
      </c>
      <c r="B102" s="7"/>
      <c r="C102" s="4" t="s">
        <v>1632</v>
      </c>
      <c r="D102" s="49" t="s">
        <v>546</v>
      </c>
      <c r="E102" s="49">
        <f>IFERROR(VLOOKUP(Table43[[#This Row],[NO]],[1]Sheet1!$G$3:$K$1267,5,0),0)</f>
        <v>0</v>
      </c>
      <c r="F102" s="26" t="s">
        <v>1069</v>
      </c>
      <c r="G102" s="26">
        <v>48</v>
      </c>
      <c r="H102" s="26" t="s">
        <v>2073</v>
      </c>
      <c r="I102" s="49">
        <v>8993560024567</v>
      </c>
      <c r="J102" s="26" t="str">
        <f>Table43[[#This Row],[Nama Jenis Kemasan]]</f>
        <v>PCS</v>
      </c>
      <c r="K102" s="4" t="str">
        <f>TRIM(CONCATENATE(Table43[[#This Row],[Nama            KLP]]," ",Table43[[#This Row],[Nama            Sub KLP]]))</f>
        <v>DETTOL BODY SOAP</v>
      </c>
      <c r="L102" s="4" t="str">
        <f>CONCATENATE(Table43[[#This Row],[kode  2 Digit                (hrf+No)]],Table43[[#This Row],[kode  2 Digit                (Nomor)]],Table43[[#This Row],[kode  1 Digit                (Nomor)]])</f>
        <v>R1021</v>
      </c>
      <c r="M102" s="4" t="str">
        <f>IF(AH102="",CONCATENATE(R102,T102,V102,X102,Z102,AB102,AD102,AF102,Table43[[#This Row],[Tanda Kode Revisi]]),CONCATENATE(R102,T102,V102,X102,Z102,AB102,AD102,AH102))</f>
        <v>R1021103010010</v>
      </c>
      <c r="N102" s="11">
        <f t="shared" si="2"/>
        <v>14</v>
      </c>
      <c r="O102" s="13" t="str">
        <f>IF(AG102&lt;&gt;"",TRIM(UPPER(CONCATENATE(Q102," ",S102," ",U102," ",W102," ",Y102," ",AA102," ","X"," ",Table43[[#This Row],[ISI/CTN]]," ",AG102," ",AC102," ",AE102," ",AI102))),TRIM(UPPER(CONCATENATE(Q102," ",S102," ",U102," ",W102," ",Y102," ",AA102," ","X"," ",Table43[[#This Row],[ISI/CTN]]," ",AC102," ",AE102," ",AI102))))</f>
        <v>RB DETTOL BODY SOAP 3SP FRESH 100GR X 48 PCS</v>
      </c>
      <c r="P102" s="11">
        <f t="shared" si="3"/>
        <v>44</v>
      </c>
      <c r="Q102" s="4" t="s">
        <v>1487</v>
      </c>
      <c r="R102" s="7" t="s">
        <v>94</v>
      </c>
      <c r="S102" s="4" t="s">
        <v>1496</v>
      </c>
      <c r="T102" s="45" t="s">
        <v>1723</v>
      </c>
      <c r="U102" s="46" t="s">
        <v>1505</v>
      </c>
      <c r="V102" s="7">
        <v>1</v>
      </c>
      <c r="W102" s="46" t="s">
        <v>1507</v>
      </c>
      <c r="X102" s="45" t="s">
        <v>1730</v>
      </c>
      <c r="Y102" s="4" t="s">
        <v>1527</v>
      </c>
      <c r="Z102" s="47" t="s">
        <v>1724</v>
      </c>
      <c r="AA102" s="4" t="s">
        <v>1512</v>
      </c>
      <c r="AB102" s="47" t="s">
        <v>1739</v>
      </c>
      <c r="AC102" s="4" t="s">
        <v>186</v>
      </c>
      <c r="AD102" s="7">
        <v>1</v>
      </c>
      <c r="AF102" s="7">
        <v>0</v>
      </c>
      <c r="AJ102" s="7">
        <f>IFERROR(VLOOKUP(Table43[[#This Row],[Kode BARANG Win2]],'[2]Template Impor Barang'!#REF!,2,0),0)</f>
        <v>0</v>
      </c>
      <c r="AK102" s="7">
        <f>Table43[[#This Row],[ISI/CTN]]</f>
        <v>48</v>
      </c>
      <c r="AL102" s="83" t="str">
        <f>Table43[[#This Row],[Kode Pcpl]]</f>
        <v>ID8101179M</v>
      </c>
      <c r="AN102" s="36">
        <f>Table43[[#This Row],[Harga Jual Pcs GT
(-PPN)]]-(Table43[[#This Row],[Harga Jual Pcs GT
(-PPN)]]*8.5%)</f>
        <v>16012.5</v>
      </c>
      <c r="AO102" s="36">
        <f>Table43[[#This Row],[Harga Beli Pcs
(-PPN)]]*Table43[[#This Row],[ISI/CTN]]</f>
        <v>768600</v>
      </c>
      <c r="AP102" s="36">
        <f>Table43[[#This Row],[Harga Beli Pcs
(-PPN)]]*1.11</f>
        <v>17773.875</v>
      </c>
      <c r="AQ102" s="36">
        <f>Table43[[#This Row],[Harga Beli Krt
(- PPN)]]*1.11</f>
        <v>853146.00000000012</v>
      </c>
      <c r="AR102" s="36">
        <v>17500</v>
      </c>
      <c r="AS102" s="36">
        <f>Table43[[#This Row],[Harga Jual Pcs GT
(-PPN)]]*Table43[[#This Row],[ISI/CTN]]</f>
        <v>840000</v>
      </c>
      <c r="AT102" s="36">
        <f>Table43[[#This Row],[Harga Jual Pcs GT
(-PPN)]]*1.11</f>
        <v>19425</v>
      </c>
      <c r="AU102" s="36">
        <f>Table43[[#This Row],[Harga Jual Krt GT
(- PPN)]]*1.11</f>
        <v>932400.00000000012</v>
      </c>
      <c r="AV102" s="36">
        <v>17500</v>
      </c>
      <c r="AW102" s="36">
        <f>Table43[[#This Row],[Harga Jual Pcs MT
(-PPN)]]*Table43[[#This Row],[ISI/CTN]]</f>
        <v>840000</v>
      </c>
      <c r="AX102" s="36">
        <f>Table43[[#This Row],[Harga Jual Pcs MT
(-PPN)]]*1.11</f>
        <v>19425</v>
      </c>
      <c r="AY102" s="36">
        <f>Table43[[#This Row],[Harga Jual Pcs MT
(+PPN)]]*Table43[[#This Row],[ISI/CTN]]</f>
        <v>932400</v>
      </c>
      <c r="AZ102" s="44">
        <f>(Table43[[#This Row],[Harga Jual Pcs GT
(-PPN)]]-Table43[[#This Row],[Harga Beli Pcs
(-PPN)]])/Table43[[#This Row],[Harga Jual Pcs GT
(-PPN)]]</f>
        <v>8.5000000000000006E-2</v>
      </c>
      <c r="BA102" s="51">
        <f>Table43[[#This Row],[Harga Jual Pcs MT
(-PPN)]]-Table43[[#This Row],[Harga Beli Pcs
(-PPN)]]</f>
        <v>1487.5</v>
      </c>
      <c r="BB102" s="57">
        <f>Table43[[#This Row],[Column1]]/Table43[[#This Row],[Harga Jual Pcs MT
(-PPN)]]</f>
        <v>8.5000000000000006E-2</v>
      </c>
      <c r="BC102" s="50"/>
      <c r="BD102" s="7" t="str">
        <f>IFERROR(VLOOKUP(Table43[[#This Row],[Kode BARANG Win2]],'[3]Daftar Barang dan Jasa'!$B$2:$D$3515,3,0),0)</f>
        <v>RB DETTOL BODY SOAP 3SP FRESH 100GR X 48 PCS</v>
      </c>
      <c r="BE102" s="7" t="str">
        <f ca="1">IF(TODAY()-Table43[[#This Row],[Efektif
Pembuatan]]&gt;60,"Lama","Baru")</f>
        <v>Lama</v>
      </c>
      <c r="BF102" s="7" t="e">
        <f ca="1">IF(TODAY()-Table43[[#This Row],[Efektif Naik Harga]]&lt;30,"Naik","Sama")</f>
        <v>#VALUE!</v>
      </c>
      <c r="BG102" s="7" t="s">
        <v>400</v>
      </c>
      <c r="BH102" s="7" t="str">
        <f>IF(Table43[[#This Row],[Kode BARANG Win2]]&lt;&gt;"","IDR","")</f>
        <v>IDR</v>
      </c>
      <c r="BI102" s="7" t="str">
        <f>CONCATENATE(Table43[[#This Row],[kode  1 Digit
(Nomor)]],Table43[[#This Row],[kode  4 Digit                (Nomor)]])</f>
        <v>ID8101179M0100</v>
      </c>
      <c r="BJ102" s="7" t="str">
        <f>Table43[[#This Row],[Nama            Gramasi atau Jumlah Pack per CTN]]</f>
        <v>100GR</v>
      </c>
      <c r="BK102" s="7"/>
      <c r="BL102" s="7"/>
      <c r="BM102" s="4" t="str">
        <f>IF(Table43[[#This Row],[SATUAN Fix Win]]&lt;&gt;"","KRT")</f>
        <v>KRT</v>
      </c>
      <c r="BN102" s="4" t="str">
        <f>IF(Table43[[#This Row],[SATUAN Fix Win]]&lt;&gt;"","GD01")</f>
        <v>GD01</v>
      </c>
      <c r="BO102" s="4">
        <f>IF(Table43[[#This Row],[SATUAN Fix Win]]&lt;&gt;"",11611)</f>
        <v>11611</v>
      </c>
      <c r="BP102" s="4">
        <f>IF(Table43[[#This Row],[SATUAN Fix Win]]&lt;&gt;"",11612)</f>
        <v>11612</v>
      </c>
      <c r="BR102" s="4">
        <f>IF(Table43[[#This Row],[SATUAN Fix Win]]&lt;&gt;"",1)</f>
        <v>1</v>
      </c>
    </row>
    <row r="103" spans="1:70">
      <c r="A103" s="4" t="str">
        <f>CONCATENATE(Table43[[#This Row],[Kode BARANG Win2]],Table43[[#This Row],[No. Urut
Item Sama]])</f>
        <v>R1021103010010</v>
      </c>
      <c r="B103" s="7"/>
      <c r="C103" s="4" t="s">
        <v>1632</v>
      </c>
      <c r="D103" s="49" t="s">
        <v>542</v>
      </c>
      <c r="E103" s="49">
        <f>IFERROR(VLOOKUP(Table43[[#This Row],[NO]],[1]Sheet1!$G$3:$K$1267,5,0),0)</f>
        <v>0</v>
      </c>
      <c r="F103" s="26" t="s">
        <v>1066</v>
      </c>
      <c r="G103" s="26">
        <v>48</v>
      </c>
      <c r="H103" s="26" t="s">
        <v>2073</v>
      </c>
      <c r="I103" s="49">
        <v>8993560024567</v>
      </c>
      <c r="J103" s="26" t="str">
        <f>Table43[[#This Row],[Nama Jenis Kemasan]]</f>
        <v>PCS</v>
      </c>
      <c r="K103" s="4" t="str">
        <f>TRIM(CONCATENATE(Table43[[#This Row],[Nama            KLP]]," ",Table43[[#This Row],[Nama            Sub KLP]]))</f>
        <v>DETTOL BODY SOAP</v>
      </c>
      <c r="L103" s="4" t="str">
        <f>CONCATENATE(Table43[[#This Row],[kode  2 Digit                (hrf+No)]],Table43[[#This Row],[kode  2 Digit                (Nomor)]],Table43[[#This Row],[kode  1 Digit                (Nomor)]])</f>
        <v>R1021</v>
      </c>
      <c r="M103" s="4" t="str">
        <f>IF(AH103="",CONCATENATE(R103,T103,V103,X103,Z103,AB103,AD103,AF103,Table43[[#This Row],[Tanda Kode Revisi]]),CONCATENATE(R103,T103,V103,X103,Z103,AB103,AD103,AH103))</f>
        <v>R1021103010010</v>
      </c>
      <c r="N103" s="11">
        <f t="shared" si="2"/>
        <v>14</v>
      </c>
      <c r="O103" s="13" t="str">
        <f>IF(AG103&lt;&gt;"",TRIM(UPPER(CONCATENATE(Q103," ",S103," ",U103," ",W103," ",Y103," ",AA103," ","X"," ",Table43[[#This Row],[ISI/CTN]]," ",AG103," ",AC103," ",AE103," ",AI103))),TRIM(UPPER(CONCATENATE(Q103," ",S103," ",U103," ",W103," ",Y103," ",AA103," ","X"," ",Table43[[#This Row],[ISI/CTN]]," ",AC103," ",AE103," ",AI103))))</f>
        <v>RB DETTOL BODY SOAP 3SP FRESH 100GR X 48 PCS</v>
      </c>
      <c r="P103" s="11">
        <f t="shared" si="3"/>
        <v>44</v>
      </c>
      <c r="Q103" s="4" t="s">
        <v>1487</v>
      </c>
      <c r="R103" s="7" t="s">
        <v>94</v>
      </c>
      <c r="S103" s="4" t="s">
        <v>1496</v>
      </c>
      <c r="T103" s="45" t="s">
        <v>1723</v>
      </c>
      <c r="U103" s="46" t="s">
        <v>1505</v>
      </c>
      <c r="V103" s="7">
        <v>1</v>
      </c>
      <c r="W103" s="46" t="s">
        <v>1507</v>
      </c>
      <c r="X103" s="45" t="s">
        <v>1730</v>
      </c>
      <c r="Y103" s="4" t="s">
        <v>1527</v>
      </c>
      <c r="Z103" s="47" t="s">
        <v>1724</v>
      </c>
      <c r="AA103" s="4" t="s">
        <v>1512</v>
      </c>
      <c r="AB103" s="47" t="s">
        <v>1739</v>
      </c>
      <c r="AC103" s="4" t="s">
        <v>186</v>
      </c>
      <c r="AD103" s="7">
        <v>1</v>
      </c>
      <c r="AF103" s="7">
        <v>0</v>
      </c>
      <c r="AJ103" s="7">
        <f>IFERROR(VLOOKUP(Table43[[#This Row],[Kode BARANG Win2]],'[2]Template Impor Barang'!#REF!,2,0),0)</f>
        <v>0</v>
      </c>
      <c r="AK103" s="7">
        <f>Table43[[#This Row],[ISI/CTN]]</f>
        <v>48</v>
      </c>
      <c r="AL103" s="83" t="str">
        <f>Table43[[#This Row],[Kode Pcpl]]</f>
        <v>ID0344272</v>
      </c>
      <c r="AN103" s="36">
        <f>Table43[[#This Row],[Harga Jual Pcs GT
(-PPN)]]-(Table43[[#This Row],[Harga Jual Pcs GT
(-PPN)]]*8.5%)</f>
        <v>16012.5</v>
      </c>
      <c r="AO103" s="36">
        <f>Table43[[#This Row],[Harga Beli Pcs
(-PPN)]]*Table43[[#This Row],[ISI/CTN]]</f>
        <v>768600</v>
      </c>
      <c r="AP103" s="36">
        <f>Table43[[#This Row],[Harga Beli Pcs
(-PPN)]]*1.11</f>
        <v>17773.875</v>
      </c>
      <c r="AQ103" s="36">
        <f>Table43[[#This Row],[Harga Beli Krt
(- PPN)]]*1.11</f>
        <v>853146.00000000012</v>
      </c>
      <c r="AR103" s="36">
        <v>17500</v>
      </c>
      <c r="AS103" s="36">
        <f>Table43[[#This Row],[Harga Jual Pcs GT
(-PPN)]]*Table43[[#This Row],[ISI/CTN]]</f>
        <v>840000</v>
      </c>
      <c r="AT103" s="36">
        <f>Table43[[#This Row],[Harga Jual Pcs GT
(-PPN)]]*1.11</f>
        <v>19425</v>
      </c>
      <c r="AU103" s="36">
        <f>Table43[[#This Row],[Harga Jual Krt GT
(- PPN)]]*1.11</f>
        <v>932400.00000000012</v>
      </c>
      <c r="AV103" s="36">
        <v>17500</v>
      </c>
      <c r="AW103" s="36">
        <f>Table43[[#This Row],[Harga Jual Pcs MT
(-PPN)]]*Table43[[#This Row],[ISI/CTN]]</f>
        <v>840000</v>
      </c>
      <c r="AX103" s="36">
        <f>Table43[[#This Row],[Harga Jual Pcs MT
(-PPN)]]*1.11</f>
        <v>19425</v>
      </c>
      <c r="AY103" s="36">
        <f>Table43[[#This Row],[Harga Jual Pcs MT
(+PPN)]]*Table43[[#This Row],[ISI/CTN]]</f>
        <v>932400</v>
      </c>
      <c r="AZ103" s="44">
        <f>(Table43[[#This Row],[Harga Jual Pcs GT
(-PPN)]]-Table43[[#This Row],[Harga Beli Pcs
(-PPN)]])/Table43[[#This Row],[Harga Jual Pcs GT
(-PPN)]]</f>
        <v>8.5000000000000006E-2</v>
      </c>
      <c r="BA103" s="51">
        <f>Table43[[#This Row],[Harga Jual Pcs MT
(-PPN)]]-Table43[[#This Row],[Harga Beli Pcs
(-PPN)]]</f>
        <v>1487.5</v>
      </c>
      <c r="BB103" s="57">
        <f>Table43[[#This Row],[Column1]]/Table43[[#This Row],[Harga Jual Pcs MT
(-PPN)]]</f>
        <v>8.5000000000000006E-2</v>
      </c>
      <c r="BC103" s="50"/>
      <c r="BD103" s="7" t="str">
        <f>IFERROR(VLOOKUP(Table43[[#This Row],[Kode BARANG Win2]],'[3]Daftar Barang dan Jasa'!$B$2:$D$3515,3,0),0)</f>
        <v>RB DETTOL BODY SOAP 3SP FRESH 100GR X 48 PCS</v>
      </c>
      <c r="BE103" s="7" t="str">
        <f ca="1">IF(TODAY()-Table43[[#This Row],[Efektif
Pembuatan]]&gt;60,"Lama","Baru")</f>
        <v>Lama</v>
      </c>
      <c r="BF103" s="7" t="e">
        <f ca="1">IF(TODAY()-Table43[[#This Row],[Efektif Naik Harga]]&lt;30,"Naik","Sama")</f>
        <v>#VALUE!</v>
      </c>
      <c r="BG103" s="7" t="s">
        <v>400</v>
      </c>
      <c r="BH103" s="7" t="str">
        <f>IF(Table43[[#This Row],[Kode BARANG Win2]]&lt;&gt;"","IDR","")</f>
        <v>IDR</v>
      </c>
      <c r="BI103" s="7" t="str">
        <f>CONCATENATE(Table43[[#This Row],[kode  1 Digit
(Nomor)]],Table43[[#This Row],[kode  4 Digit                (Nomor)]])</f>
        <v>ID03442720100</v>
      </c>
      <c r="BJ103" s="7" t="str">
        <f>Table43[[#This Row],[Nama            Gramasi atau Jumlah Pack per CTN]]</f>
        <v>100GR</v>
      </c>
      <c r="BK103" s="7"/>
      <c r="BL103" s="7"/>
      <c r="BM103" s="4" t="str">
        <f>IF(Table43[[#This Row],[SATUAN Fix Win]]&lt;&gt;"","KRT")</f>
        <v>KRT</v>
      </c>
      <c r="BN103" s="4" t="str">
        <f>IF(Table43[[#This Row],[SATUAN Fix Win]]&lt;&gt;"","GD01")</f>
        <v>GD01</v>
      </c>
      <c r="BO103" s="4">
        <f>IF(Table43[[#This Row],[SATUAN Fix Win]]&lt;&gt;"",11611)</f>
        <v>11611</v>
      </c>
      <c r="BP103" s="4">
        <f>IF(Table43[[#This Row],[SATUAN Fix Win]]&lt;&gt;"",11612)</f>
        <v>11612</v>
      </c>
      <c r="BR103" s="4">
        <f>IF(Table43[[#This Row],[SATUAN Fix Win]]&lt;&gt;"",1)</f>
        <v>1</v>
      </c>
    </row>
    <row r="104" spans="1:70">
      <c r="A104" s="4" t="str">
        <f>CONCATENATE(Table43[[#This Row],[Kode BARANG Win2]],Table43[[#This Row],[No. Urut
Item Sama]])</f>
        <v>R1021103010010</v>
      </c>
      <c r="B104" s="7"/>
      <c r="C104" s="4" t="s">
        <v>1632</v>
      </c>
      <c r="D104" s="49" t="s">
        <v>543</v>
      </c>
      <c r="E104" s="49">
        <f>IFERROR(VLOOKUP(Table43[[#This Row],[NO]],[1]Sheet1!$G$3:$K$1267,5,0),0)</f>
        <v>0</v>
      </c>
      <c r="F104" s="26" t="s">
        <v>1066</v>
      </c>
      <c r="G104" s="26">
        <v>48</v>
      </c>
      <c r="H104" s="26" t="s">
        <v>2073</v>
      </c>
      <c r="I104" s="49">
        <v>8993560024567</v>
      </c>
      <c r="J104" s="26" t="str">
        <f>Table43[[#This Row],[Nama Jenis Kemasan]]</f>
        <v>PCS</v>
      </c>
      <c r="K104" s="4" t="str">
        <f>TRIM(CONCATENATE(Table43[[#This Row],[Nama            KLP]]," ",Table43[[#This Row],[Nama            Sub KLP]]))</f>
        <v>DETTOL BODY SOAP</v>
      </c>
      <c r="L104" s="4" t="str">
        <f>CONCATENATE(Table43[[#This Row],[kode  2 Digit                (hrf+No)]],Table43[[#This Row],[kode  2 Digit                (Nomor)]],Table43[[#This Row],[kode  1 Digit                (Nomor)]])</f>
        <v>R1021</v>
      </c>
      <c r="M104" s="4" t="str">
        <f>IF(AH104="",CONCATENATE(R104,T104,V104,X104,Z104,AB104,AD104,AF104,Table43[[#This Row],[Tanda Kode Revisi]]),CONCATENATE(R104,T104,V104,X104,Z104,AB104,AD104,AH104))</f>
        <v>R1021103010010</v>
      </c>
      <c r="N104" s="11">
        <f t="shared" si="2"/>
        <v>14</v>
      </c>
      <c r="O104" s="13" t="str">
        <f>IF(AG104&lt;&gt;"",TRIM(UPPER(CONCATENATE(Q104," ",S104," ",U104," ",W104," ",Y104," ",AA104," ","X"," ",Table43[[#This Row],[ISI/CTN]]," ",AG104," ",AC104," ",AE104," ",AI104))),TRIM(UPPER(CONCATENATE(Q104," ",S104," ",U104," ",W104," ",Y104," ",AA104," ","X"," ",Table43[[#This Row],[ISI/CTN]]," ",AC104," ",AE104," ",AI104))))</f>
        <v>RB DETTOL BODY SOAP 3SP FRESH 100GR X 48 PCS</v>
      </c>
      <c r="P104" s="11">
        <f t="shared" si="3"/>
        <v>44</v>
      </c>
      <c r="Q104" s="4" t="s">
        <v>1487</v>
      </c>
      <c r="R104" s="7" t="s">
        <v>94</v>
      </c>
      <c r="S104" s="4" t="s">
        <v>1496</v>
      </c>
      <c r="T104" s="45" t="s">
        <v>1723</v>
      </c>
      <c r="U104" s="46" t="s">
        <v>1505</v>
      </c>
      <c r="V104" s="7">
        <v>1</v>
      </c>
      <c r="W104" s="46" t="s">
        <v>1507</v>
      </c>
      <c r="X104" s="45" t="s">
        <v>1730</v>
      </c>
      <c r="Y104" s="4" t="s">
        <v>1527</v>
      </c>
      <c r="Z104" s="47" t="s">
        <v>1724</v>
      </c>
      <c r="AA104" s="4" t="s">
        <v>1512</v>
      </c>
      <c r="AB104" s="47" t="s">
        <v>1739</v>
      </c>
      <c r="AC104" s="4" t="s">
        <v>186</v>
      </c>
      <c r="AD104" s="7">
        <v>1</v>
      </c>
      <c r="AF104" s="7">
        <v>0</v>
      </c>
      <c r="AJ104" s="7">
        <f>IFERROR(VLOOKUP(Table43[[#This Row],[Kode BARANG Win2]],'[2]Template Impor Barang'!#REF!,2,0),0)</f>
        <v>0</v>
      </c>
      <c r="AK104" s="7">
        <f>Table43[[#This Row],[ISI/CTN]]</f>
        <v>48</v>
      </c>
      <c r="AL104" s="83" t="str">
        <f>Table43[[#This Row],[Kode Pcpl]]</f>
        <v>ID0344272M</v>
      </c>
      <c r="AN104" s="36">
        <f>Table43[[#This Row],[Harga Jual Pcs GT
(-PPN)]]-(Table43[[#This Row],[Harga Jual Pcs GT
(-PPN)]]*8.5%)</f>
        <v>16012.5</v>
      </c>
      <c r="AO104" s="36">
        <f>Table43[[#This Row],[Harga Beli Pcs
(-PPN)]]*Table43[[#This Row],[ISI/CTN]]</f>
        <v>768600</v>
      </c>
      <c r="AP104" s="36">
        <f>Table43[[#This Row],[Harga Beli Pcs
(-PPN)]]*1.11</f>
        <v>17773.875</v>
      </c>
      <c r="AQ104" s="36">
        <f>Table43[[#This Row],[Harga Beli Krt
(- PPN)]]*1.11</f>
        <v>853146.00000000012</v>
      </c>
      <c r="AR104" s="36">
        <v>17500</v>
      </c>
      <c r="AS104" s="36">
        <f>Table43[[#This Row],[Harga Jual Pcs GT
(-PPN)]]*Table43[[#This Row],[ISI/CTN]]</f>
        <v>840000</v>
      </c>
      <c r="AT104" s="36">
        <f>Table43[[#This Row],[Harga Jual Pcs GT
(-PPN)]]*1.11</f>
        <v>19425</v>
      </c>
      <c r="AU104" s="36">
        <f>Table43[[#This Row],[Harga Jual Krt GT
(- PPN)]]*1.11</f>
        <v>932400.00000000012</v>
      </c>
      <c r="AV104" s="36">
        <v>17500</v>
      </c>
      <c r="AW104" s="36">
        <f>Table43[[#This Row],[Harga Jual Pcs MT
(-PPN)]]*Table43[[#This Row],[ISI/CTN]]</f>
        <v>840000</v>
      </c>
      <c r="AX104" s="36">
        <f>Table43[[#This Row],[Harga Jual Pcs MT
(-PPN)]]*1.11</f>
        <v>19425</v>
      </c>
      <c r="AY104" s="36">
        <f>Table43[[#This Row],[Harga Jual Pcs MT
(+PPN)]]*Table43[[#This Row],[ISI/CTN]]</f>
        <v>932400</v>
      </c>
      <c r="AZ104" s="44">
        <f>(Table43[[#This Row],[Harga Jual Pcs GT
(-PPN)]]-Table43[[#This Row],[Harga Beli Pcs
(-PPN)]])/Table43[[#This Row],[Harga Jual Pcs GT
(-PPN)]]</f>
        <v>8.5000000000000006E-2</v>
      </c>
      <c r="BA104" s="51">
        <f>Table43[[#This Row],[Harga Jual Pcs MT
(-PPN)]]-Table43[[#This Row],[Harga Beli Pcs
(-PPN)]]</f>
        <v>1487.5</v>
      </c>
      <c r="BB104" s="57">
        <f>Table43[[#This Row],[Column1]]/Table43[[#This Row],[Harga Jual Pcs MT
(-PPN)]]</f>
        <v>8.5000000000000006E-2</v>
      </c>
      <c r="BC104" s="50"/>
      <c r="BD104" s="7" t="str">
        <f>IFERROR(VLOOKUP(Table43[[#This Row],[Kode BARANG Win2]],'[3]Daftar Barang dan Jasa'!$B$2:$D$3515,3,0),0)</f>
        <v>RB DETTOL BODY SOAP 3SP FRESH 100GR X 48 PCS</v>
      </c>
      <c r="BE104" s="7" t="str">
        <f ca="1">IF(TODAY()-Table43[[#This Row],[Efektif
Pembuatan]]&gt;60,"Lama","Baru")</f>
        <v>Lama</v>
      </c>
      <c r="BF104" s="7" t="e">
        <f ca="1">IF(TODAY()-Table43[[#This Row],[Efektif Naik Harga]]&lt;30,"Naik","Sama")</f>
        <v>#VALUE!</v>
      </c>
      <c r="BG104" s="7" t="s">
        <v>400</v>
      </c>
      <c r="BH104" s="7" t="str">
        <f>IF(Table43[[#This Row],[Kode BARANG Win2]]&lt;&gt;"","IDR","")</f>
        <v>IDR</v>
      </c>
      <c r="BI104" s="7" t="str">
        <f>CONCATENATE(Table43[[#This Row],[kode  1 Digit
(Nomor)]],Table43[[#This Row],[kode  4 Digit                (Nomor)]])</f>
        <v>ID0344272M0100</v>
      </c>
      <c r="BJ104" s="7" t="str">
        <f>Table43[[#This Row],[Nama            Gramasi atau Jumlah Pack per CTN]]</f>
        <v>100GR</v>
      </c>
      <c r="BK104" s="7"/>
      <c r="BL104" s="7"/>
      <c r="BM104" s="4" t="str">
        <f>IF(Table43[[#This Row],[SATUAN Fix Win]]&lt;&gt;"","KRT")</f>
        <v>KRT</v>
      </c>
      <c r="BN104" s="4" t="str">
        <f>IF(Table43[[#This Row],[SATUAN Fix Win]]&lt;&gt;"","GD01")</f>
        <v>GD01</v>
      </c>
      <c r="BO104" s="4">
        <f>IF(Table43[[#This Row],[SATUAN Fix Win]]&lt;&gt;"",11611)</f>
        <v>11611</v>
      </c>
      <c r="BP104" s="4">
        <f>IF(Table43[[#This Row],[SATUAN Fix Win]]&lt;&gt;"",11612)</f>
        <v>11612</v>
      </c>
      <c r="BR104" s="4">
        <f>IF(Table43[[#This Row],[SATUAN Fix Win]]&lt;&gt;"",1)</f>
        <v>1</v>
      </c>
    </row>
    <row r="105" spans="1:70">
      <c r="A105" s="4" t="str">
        <f>CONCATENATE(Table43[[#This Row],[Kode BARANG Win2]],Table43[[#This Row],[No. Urut
Item Sama]])</f>
        <v>R1021103010010</v>
      </c>
      <c r="B105" s="7"/>
      <c r="C105" s="4" t="s">
        <v>1632</v>
      </c>
      <c r="D105" s="49" t="s">
        <v>544</v>
      </c>
      <c r="E105" s="49">
        <f>IFERROR(VLOOKUP(Table43[[#This Row],[NO]],[1]Sheet1!$G$3:$K$1267,5,0),0)</f>
        <v>0</v>
      </c>
      <c r="F105" s="26" t="s">
        <v>1067</v>
      </c>
      <c r="G105" s="26">
        <v>48</v>
      </c>
      <c r="H105" s="26" t="s">
        <v>2073</v>
      </c>
      <c r="I105" s="49">
        <v>8993560024567</v>
      </c>
      <c r="J105" s="26" t="str">
        <f>Table43[[#This Row],[Nama Jenis Kemasan]]</f>
        <v>PCS</v>
      </c>
      <c r="K105" s="4" t="str">
        <f>TRIM(CONCATENATE(Table43[[#This Row],[Nama            KLP]]," ",Table43[[#This Row],[Nama            Sub KLP]]))</f>
        <v>DETTOL BODY SOAP</v>
      </c>
      <c r="L105" s="4" t="str">
        <f>CONCATENATE(Table43[[#This Row],[kode  2 Digit                (hrf+No)]],Table43[[#This Row],[kode  2 Digit                (Nomor)]],Table43[[#This Row],[kode  1 Digit                (Nomor)]])</f>
        <v>R1021</v>
      </c>
      <c r="M105" s="4" t="str">
        <f>IF(AH105="",CONCATENATE(R105,T105,V105,X105,Z105,AB105,AD105,AF105,Table43[[#This Row],[Tanda Kode Revisi]]),CONCATENATE(R105,T105,V105,X105,Z105,AB105,AD105,AH105))</f>
        <v>R1021103010010</v>
      </c>
      <c r="N105" s="11">
        <f t="shared" si="2"/>
        <v>14</v>
      </c>
      <c r="O105" s="13" t="str">
        <f>IF(AG105&lt;&gt;"",TRIM(UPPER(CONCATENATE(Q105," ",S105," ",U105," ",W105," ",Y105," ",AA105," ","X"," ",Table43[[#This Row],[ISI/CTN]]," ",AG105," ",AC105," ",AE105," ",AI105))),TRIM(UPPER(CONCATENATE(Q105," ",S105," ",U105," ",W105," ",Y105," ",AA105," ","X"," ",Table43[[#This Row],[ISI/CTN]]," ",AC105," ",AE105," ",AI105))))</f>
        <v>RB DETTOL BODY SOAP 3SP FRESH 100GR X 48 PCS</v>
      </c>
      <c r="P105" s="11">
        <f t="shared" si="3"/>
        <v>44</v>
      </c>
      <c r="Q105" s="4" t="s">
        <v>1487</v>
      </c>
      <c r="R105" s="7" t="s">
        <v>94</v>
      </c>
      <c r="S105" s="4" t="s">
        <v>1496</v>
      </c>
      <c r="T105" s="45" t="s">
        <v>1723</v>
      </c>
      <c r="U105" s="46" t="s">
        <v>1505</v>
      </c>
      <c r="V105" s="7">
        <v>1</v>
      </c>
      <c r="W105" s="46" t="s">
        <v>1507</v>
      </c>
      <c r="X105" s="45" t="s">
        <v>1730</v>
      </c>
      <c r="Y105" s="4" t="s">
        <v>1527</v>
      </c>
      <c r="Z105" s="47" t="s">
        <v>1724</v>
      </c>
      <c r="AA105" s="4" t="s">
        <v>1512</v>
      </c>
      <c r="AB105" s="47" t="s">
        <v>1739</v>
      </c>
      <c r="AC105" s="4" t="s">
        <v>186</v>
      </c>
      <c r="AD105" s="7">
        <v>1</v>
      </c>
      <c r="AF105" s="7">
        <v>0</v>
      </c>
      <c r="AJ105" s="7">
        <f>IFERROR(VLOOKUP(Table43[[#This Row],[Kode BARANG Win2]],'[2]Template Impor Barang'!#REF!,2,0),0)</f>
        <v>0</v>
      </c>
      <c r="AK105" s="7">
        <f>Table43[[#This Row],[ISI/CTN]]</f>
        <v>48</v>
      </c>
      <c r="AL105" s="83" t="str">
        <f>Table43[[#This Row],[Kode Pcpl]]</f>
        <v>ID8017227</v>
      </c>
      <c r="AN105" s="36">
        <f>Table43[[#This Row],[Harga Jual Pcs GT
(-PPN)]]-(Table43[[#This Row],[Harga Jual Pcs GT
(-PPN)]]*8.5%)</f>
        <v>16012.5</v>
      </c>
      <c r="AO105" s="36">
        <f>Table43[[#This Row],[Harga Beli Pcs
(-PPN)]]*Table43[[#This Row],[ISI/CTN]]</f>
        <v>768600</v>
      </c>
      <c r="AP105" s="36">
        <f>Table43[[#This Row],[Harga Beli Pcs
(-PPN)]]*1.11</f>
        <v>17773.875</v>
      </c>
      <c r="AQ105" s="36">
        <f>Table43[[#This Row],[Harga Beli Krt
(- PPN)]]*1.11</f>
        <v>853146.00000000012</v>
      </c>
      <c r="AR105" s="36">
        <v>17500</v>
      </c>
      <c r="AS105" s="36">
        <f>Table43[[#This Row],[Harga Jual Pcs GT
(-PPN)]]*Table43[[#This Row],[ISI/CTN]]</f>
        <v>840000</v>
      </c>
      <c r="AT105" s="36">
        <f>Table43[[#This Row],[Harga Jual Pcs GT
(-PPN)]]*1.11</f>
        <v>19425</v>
      </c>
      <c r="AU105" s="36">
        <f>Table43[[#This Row],[Harga Jual Krt GT
(- PPN)]]*1.11</f>
        <v>932400.00000000012</v>
      </c>
      <c r="AV105" s="36">
        <v>17500</v>
      </c>
      <c r="AW105" s="36">
        <f>Table43[[#This Row],[Harga Jual Pcs MT
(-PPN)]]*Table43[[#This Row],[ISI/CTN]]</f>
        <v>840000</v>
      </c>
      <c r="AX105" s="36">
        <f>Table43[[#This Row],[Harga Jual Pcs MT
(-PPN)]]*1.11</f>
        <v>19425</v>
      </c>
      <c r="AY105" s="36">
        <f>Table43[[#This Row],[Harga Jual Pcs MT
(+PPN)]]*Table43[[#This Row],[ISI/CTN]]</f>
        <v>932400</v>
      </c>
      <c r="AZ105" s="44">
        <f>(Table43[[#This Row],[Harga Jual Pcs GT
(-PPN)]]-Table43[[#This Row],[Harga Beli Pcs
(-PPN)]])/Table43[[#This Row],[Harga Jual Pcs GT
(-PPN)]]</f>
        <v>8.5000000000000006E-2</v>
      </c>
      <c r="BA105" s="51">
        <f>Table43[[#This Row],[Harga Jual Pcs MT
(-PPN)]]-Table43[[#This Row],[Harga Beli Pcs
(-PPN)]]</f>
        <v>1487.5</v>
      </c>
      <c r="BB105" s="57">
        <f>Table43[[#This Row],[Column1]]/Table43[[#This Row],[Harga Jual Pcs MT
(-PPN)]]</f>
        <v>8.5000000000000006E-2</v>
      </c>
      <c r="BC105" s="50"/>
      <c r="BD105" s="7" t="str">
        <f>IFERROR(VLOOKUP(Table43[[#This Row],[Kode BARANG Win2]],'[3]Daftar Barang dan Jasa'!$B$2:$D$3515,3,0),0)</f>
        <v>RB DETTOL BODY SOAP 3SP FRESH 100GR X 48 PCS</v>
      </c>
      <c r="BE105" s="7" t="str">
        <f ca="1">IF(TODAY()-Table43[[#This Row],[Efektif
Pembuatan]]&gt;60,"Lama","Baru")</f>
        <v>Lama</v>
      </c>
      <c r="BF105" s="7" t="e">
        <f ca="1">IF(TODAY()-Table43[[#This Row],[Efektif Naik Harga]]&lt;30,"Naik","Sama")</f>
        <v>#VALUE!</v>
      </c>
      <c r="BG105" s="7" t="s">
        <v>400</v>
      </c>
      <c r="BH105" s="7" t="str">
        <f>IF(Table43[[#This Row],[Kode BARANG Win2]]&lt;&gt;"","IDR","")</f>
        <v>IDR</v>
      </c>
      <c r="BI105" s="7" t="str">
        <f>CONCATENATE(Table43[[#This Row],[kode  1 Digit
(Nomor)]],Table43[[#This Row],[kode  4 Digit                (Nomor)]])</f>
        <v>ID80172270100</v>
      </c>
      <c r="BJ105" s="7" t="str">
        <f>Table43[[#This Row],[Nama            Gramasi atau Jumlah Pack per CTN]]</f>
        <v>100GR</v>
      </c>
      <c r="BK105" s="7"/>
      <c r="BL105" s="7"/>
      <c r="BM105" s="4" t="str">
        <f>IF(Table43[[#This Row],[SATUAN Fix Win]]&lt;&gt;"","KRT")</f>
        <v>KRT</v>
      </c>
      <c r="BN105" s="4" t="str">
        <f>IF(Table43[[#This Row],[SATUAN Fix Win]]&lt;&gt;"","GD01")</f>
        <v>GD01</v>
      </c>
      <c r="BO105" s="4">
        <f>IF(Table43[[#This Row],[SATUAN Fix Win]]&lt;&gt;"",11611)</f>
        <v>11611</v>
      </c>
      <c r="BP105" s="4">
        <f>IF(Table43[[#This Row],[SATUAN Fix Win]]&lt;&gt;"",11612)</f>
        <v>11612</v>
      </c>
      <c r="BR105" s="4">
        <f>IF(Table43[[#This Row],[SATUAN Fix Win]]&lt;&gt;"",1)</f>
        <v>1</v>
      </c>
    </row>
    <row r="106" spans="1:70">
      <c r="A106" s="4" t="str">
        <f>CONCATENATE(Table43[[#This Row],[Kode BARANG Win2]],Table43[[#This Row],[No. Urut
Item Sama]])</f>
        <v>R1021103010010</v>
      </c>
      <c r="B106" s="7"/>
      <c r="C106" s="4" t="s">
        <v>1632</v>
      </c>
      <c r="D106" s="49" t="s">
        <v>545</v>
      </c>
      <c r="E106" s="49">
        <f>IFERROR(VLOOKUP(Table43[[#This Row],[NO]],[1]Sheet1!$G$3:$K$1267,5,0),0)</f>
        <v>0</v>
      </c>
      <c r="F106" s="26" t="s">
        <v>1068</v>
      </c>
      <c r="G106" s="26">
        <v>48</v>
      </c>
      <c r="H106" s="26" t="s">
        <v>2073</v>
      </c>
      <c r="I106" s="49">
        <v>8993560024567</v>
      </c>
      <c r="J106" s="26" t="str">
        <f>Table43[[#This Row],[Nama Jenis Kemasan]]</f>
        <v>PCS</v>
      </c>
      <c r="K106" s="4" t="str">
        <f>TRIM(CONCATENATE(Table43[[#This Row],[Nama            KLP]]," ",Table43[[#This Row],[Nama            Sub KLP]]))</f>
        <v>DETTOL BODY SOAP</v>
      </c>
      <c r="L106" s="4" t="str">
        <f>CONCATENATE(Table43[[#This Row],[kode  2 Digit                (hrf+No)]],Table43[[#This Row],[kode  2 Digit                (Nomor)]],Table43[[#This Row],[kode  1 Digit                (Nomor)]])</f>
        <v>R1021</v>
      </c>
      <c r="M106" s="4" t="str">
        <f>IF(AH106="",CONCATENATE(R106,T106,V106,X106,Z106,AB106,AD106,AF106,Table43[[#This Row],[Tanda Kode Revisi]]),CONCATENATE(R106,T106,V106,X106,Z106,AB106,AD106,AH106))</f>
        <v>R1021103010010</v>
      </c>
      <c r="N106" s="11">
        <f t="shared" si="2"/>
        <v>14</v>
      </c>
      <c r="O106" s="13" t="str">
        <f>IF(AG106&lt;&gt;"",TRIM(UPPER(CONCATENATE(Q106," ",S106," ",U106," ",W106," ",Y106," ",AA106," ","X"," ",Table43[[#This Row],[ISI/CTN]]," ",AG106," ",AC106," ",AE106," ",AI106))),TRIM(UPPER(CONCATENATE(Q106," ",S106," ",U106," ",W106," ",Y106," ",AA106," ","X"," ",Table43[[#This Row],[ISI/CTN]]," ",AC106," ",AE106," ",AI106))))</f>
        <v>RB DETTOL BODY SOAP 3SP FRESH 100GR X 48 PCS</v>
      </c>
      <c r="P106" s="11">
        <f t="shared" si="3"/>
        <v>44</v>
      </c>
      <c r="Q106" s="4" t="s">
        <v>1487</v>
      </c>
      <c r="R106" s="7" t="s">
        <v>94</v>
      </c>
      <c r="S106" s="4" t="s">
        <v>1496</v>
      </c>
      <c r="T106" s="45" t="s">
        <v>1723</v>
      </c>
      <c r="U106" s="46" t="s">
        <v>1505</v>
      </c>
      <c r="V106" s="7">
        <v>1</v>
      </c>
      <c r="W106" s="46" t="s">
        <v>1507</v>
      </c>
      <c r="X106" s="45" t="s">
        <v>1730</v>
      </c>
      <c r="Y106" s="4" t="s">
        <v>1527</v>
      </c>
      <c r="Z106" s="47" t="s">
        <v>1724</v>
      </c>
      <c r="AA106" s="4" t="s">
        <v>1512</v>
      </c>
      <c r="AB106" s="47" t="s">
        <v>1739</v>
      </c>
      <c r="AC106" s="4" t="s">
        <v>186</v>
      </c>
      <c r="AD106" s="7">
        <v>1</v>
      </c>
      <c r="AF106" s="7">
        <v>0</v>
      </c>
      <c r="AJ106" s="7">
        <f>IFERROR(VLOOKUP(Table43[[#This Row],[Kode BARANG Win2]],'[2]Template Impor Barang'!#REF!,2,0),0)</f>
        <v>0</v>
      </c>
      <c r="AK106" s="7">
        <f>Table43[[#This Row],[ISI/CTN]]</f>
        <v>48</v>
      </c>
      <c r="AL106" s="83" t="str">
        <f>Table43[[#This Row],[Kode Pcpl]]</f>
        <v>ID8086766M</v>
      </c>
      <c r="AN106" s="36">
        <f>Table43[[#This Row],[Harga Jual Pcs GT
(-PPN)]]-(Table43[[#This Row],[Harga Jual Pcs GT
(-PPN)]]*8.5%)</f>
        <v>16012.5</v>
      </c>
      <c r="AO106" s="36">
        <f>Table43[[#This Row],[Harga Beli Pcs
(-PPN)]]*Table43[[#This Row],[ISI/CTN]]</f>
        <v>768600</v>
      </c>
      <c r="AP106" s="36">
        <f>Table43[[#This Row],[Harga Beli Pcs
(-PPN)]]*1.11</f>
        <v>17773.875</v>
      </c>
      <c r="AQ106" s="36">
        <f>Table43[[#This Row],[Harga Beli Krt
(- PPN)]]*1.11</f>
        <v>853146.00000000012</v>
      </c>
      <c r="AR106" s="36">
        <v>17500</v>
      </c>
      <c r="AS106" s="36">
        <f>Table43[[#This Row],[Harga Jual Pcs GT
(-PPN)]]*Table43[[#This Row],[ISI/CTN]]</f>
        <v>840000</v>
      </c>
      <c r="AT106" s="36">
        <f>Table43[[#This Row],[Harga Jual Pcs GT
(-PPN)]]*1.11</f>
        <v>19425</v>
      </c>
      <c r="AU106" s="36">
        <f>Table43[[#This Row],[Harga Jual Krt GT
(- PPN)]]*1.11</f>
        <v>932400.00000000012</v>
      </c>
      <c r="AV106" s="36">
        <v>17500</v>
      </c>
      <c r="AW106" s="36">
        <f>Table43[[#This Row],[Harga Jual Pcs MT
(-PPN)]]*Table43[[#This Row],[ISI/CTN]]</f>
        <v>840000</v>
      </c>
      <c r="AX106" s="36">
        <f>Table43[[#This Row],[Harga Jual Pcs MT
(-PPN)]]*1.11</f>
        <v>19425</v>
      </c>
      <c r="AY106" s="36">
        <f>Table43[[#This Row],[Harga Jual Pcs MT
(+PPN)]]*Table43[[#This Row],[ISI/CTN]]</f>
        <v>932400</v>
      </c>
      <c r="AZ106" s="44">
        <f>(Table43[[#This Row],[Harga Jual Pcs GT
(-PPN)]]-Table43[[#This Row],[Harga Beli Pcs
(-PPN)]])/Table43[[#This Row],[Harga Jual Pcs GT
(-PPN)]]</f>
        <v>8.5000000000000006E-2</v>
      </c>
      <c r="BA106" s="51">
        <f>Table43[[#This Row],[Harga Jual Pcs MT
(-PPN)]]-Table43[[#This Row],[Harga Beli Pcs
(-PPN)]]</f>
        <v>1487.5</v>
      </c>
      <c r="BB106" s="57">
        <f>Table43[[#This Row],[Column1]]/Table43[[#This Row],[Harga Jual Pcs MT
(-PPN)]]</f>
        <v>8.5000000000000006E-2</v>
      </c>
      <c r="BC106" s="50"/>
      <c r="BD106" s="7" t="str">
        <f>IFERROR(VLOOKUP(Table43[[#This Row],[Kode BARANG Win2]],'[3]Daftar Barang dan Jasa'!$B$2:$D$3515,3,0),0)</f>
        <v>RB DETTOL BODY SOAP 3SP FRESH 100GR X 48 PCS</v>
      </c>
      <c r="BE106" s="7" t="str">
        <f ca="1">IF(TODAY()-Table43[[#This Row],[Efektif
Pembuatan]]&gt;60,"Lama","Baru")</f>
        <v>Lama</v>
      </c>
      <c r="BF106" s="7" t="e">
        <f ca="1">IF(TODAY()-Table43[[#This Row],[Efektif Naik Harga]]&lt;30,"Naik","Sama")</f>
        <v>#VALUE!</v>
      </c>
      <c r="BG106" s="7" t="s">
        <v>400</v>
      </c>
      <c r="BH106" s="7" t="str">
        <f>IF(Table43[[#This Row],[Kode BARANG Win2]]&lt;&gt;"","IDR","")</f>
        <v>IDR</v>
      </c>
      <c r="BI106" s="7" t="str">
        <f>CONCATENATE(Table43[[#This Row],[kode  1 Digit
(Nomor)]],Table43[[#This Row],[kode  4 Digit                (Nomor)]])</f>
        <v>ID8086766M0100</v>
      </c>
      <c r="BJ106" s="7" t="str">
        <f>Table43[[#This Row],[Nama            Gramasi atau Jumlah Pack per CTN]]</f>
        <v>100GR</v>
      </c>
      <c r="BK106" s="7"/>
      <c r="BL106" s="7"/>
      <c r="BM106" s="4" t="str">
        <f>IF(Table43[[#This Row],[SATUAN Fix Win]]&lt;&gt;"","KRT")</f>
        <v>KRT</v>
      </c>
      <c r="BN106" s="4" t="str">
        <f>IF(Table43[[#This Row],[SATUAN Fix Win]]&lt;&gt;"","GD01")</f>
        <v>GD01</v>
      </c>
      <c r="BO106" s="4">
        <f>IF(Table43[[#This Row],[SATUAN Fix Win]]&lt;&gt;"",11611)</f>
        <v>11611</v>
      </c>
      <c r="BP106" s="4">
        <f>IF(Table43[[#This Row],[SATUAN Fix Win]]&lt;&gt;"",11612)</f>
        <v>11612</v>
      </c>
      <c r="BR106" s="4">
        <f>IF(Table43[[#This Row],[SATUAN Fix Win]]&lt;&gt;"",1)</f>
        <v>1</v>
      </c>
    </row>
    <row r="107" spans="1:70">
      <c r="A107" s="4" t="str">
        <f>CONCATENATE(Table43[[#This Row],[Kode BARANG Win2]],Table43[[#This Row],[No. Urut
Item Sama]])</f>
        <v>R1021103010010</v>
      </c>
      <c r="B107" s="7"/>
      <c r="C107" s="4" t="s">
        <v>1632</v>
      </c>
      <c r="D107" s="49" t="s">
        <v>548</v>
      </c>
      <c r="E107" s="49">
        <f>IFERROR(VLOOKUP(Table43[[#This Row],[NO]],[1]Sheet1!$G$3:$K$1267,5,0),0)</f>
        <v>0</v>
      </c>
      <c r="F107" s="26" t="s">
        <v>1075</v>
      </c>
      <c r="G107" s="26">
        <v>48</v>
      </c>
      <c r="H107" s="26" t="s">
        <v>2073</v>
      </c>
      <c r="I107" s="49">
        <v>8993560024567</v>
      </c>
      <c r="J107" s="26" t="str">
        <f>Table43[[#This Row],[Nama Jenis Kemasan]]</f>
        <v>PCS</v>
      </c>
      <c r="K107" s="4" t="str">
        <f>TRIM(CONCATENATE(Table43[[#This Row],[Nama            KLP]]," ",Table43[[#This Row],[Nama            Sub KLP]]))</f>
        <v>DETTOL BODY SOAP</v>
      </c>
      <c r="L107" s="4" t="str">
        <f>CONCATENATE(Table43[[#This Row],[kode  2 Digit                (hrf+No)]],Table43[[#This Row],[kode  2 Digit                (Nomor)]],Table43[[#This Row],[kode  1 Digit                (Nomor)]])</f>
        <v>R1021</v>
      </c>
      <c r="M107" s="4" t="str">
        <f>IF(AH107="",CONCATENATE(R107,T107,V107,X107,Z107,AB107,AD107,AF107,Table43[[#This Row],[Tanda Kode Revisi]]),CONCATENATE(R107,T107,V107,X107,Z107,AB107,AD107,AH107))</f>
        <v>R1021103010010</v>
      </c>
      <c r="N107" s="11">
        <f t="shared" si="2"/>
        <v>14</v>
      </c>
      <c r="O107" s="13" t="str">
        <f>IF(AG107&lt;&gt;"",TRIM(UPPER(CONCATENATE(Q107," ",S107," ",U107," ",W107," ",Y107," ",AA107," ","X"," ",Table43[[#This Row],[ISI/CTN]]," ",AG107," ",AC107," ",AE107," ",AI107))),TRIM(UPPER(CONCATENATE(Q107," ",S107," ",U107," ",W107," ",Y107," ",AA107," ","X"," ",Table43[[#This Row],[ISI/CTN]]," ",AC107," ",AE107," ",AI107))))</f>
        <v>RB DETTOL BODY SOAP 3SP FRESH 100GR X 48 PCS</v>
      </c>
      <c r="P107" s="11">
        <f t="shared" si="3"/>
        <v>44</v>
      </c>
      <c r="Q107" s="4" t="s">
        <v>1487</v>
      </c>
      <c r="R107" s="7" t="s">
        <v>94</v>
      </c>
      <c r="S107" s="4" t="s">
        <v>1496</v>
      </c>
      <c r="T107" s="45" t="s">
        <v>1723</v>
      </c>
      <c r="U107" s="46" t="s">
        <v>1505</v>
      </c>
      <c r="V107" s="7">
        <v>1</v>
      </c>
      <c r="W107" s="46" t="s">
        <v>1507</v>
      </c>
      <c r="X107" s="45" t="s">
        <v>1730</v>
      </c>
      <c r="Y107" s="4" t="s">
        <v>1527</v>
      </c>
      <c r="Z107" s="47" t="s">
        <v>1724</v>
      </c>
      <c r="AA107" s="4" t="s">
        <v>1512</v>
      </c>
      <c r="AB107" s="47" t="s">
        <v>1739</v>
      </c>
      <c r="AC107" s="4" t="s">
        <v>186</v>
      </c>
      <c r="AD107" s="7">
        <v>1</v>
      </c>
      <c r="AF107" s="7">
        <v>0</v>
      </c>
      <c r="AJ107" s="7">
        <f>IFERROR(VLOOKUP(Table43[[#This Row],[Kode BARANG Win2]],'[2]Template Impor Barang'!#REF!,2,0),0)</f>
        <v>0</v>
      </c>
      <c r="AK107" s="7">
        <f>Table43[[#This Row],[ISI/CTN]]</f>
        <v>48</v>
      </c>
      <c r="AL107" s="83" t="str">
        <f>Table43[[#This Row],[Kode Pcpl]]</f>
        <v>ID8166036</v>
      </c>
      <c r="AN107" s="36">
        <f>Table43[[#This Row],[Harga Jual Pcs GT
(-PPN)]]-(Table43[[#This Row],[Harga Jual Pcs GT
(-PPN)]]*8.5%)</f>
        <v>16012.5</v>
      </c>
      <c r="AO107" s="36">
        <f>Table43[[#This Row],[Harga Beli Pcs
(-PPN)]]*Table43[[#This Row],[ISI/CTN]]</f>
        <v>768600</v>
      </c>
      <c r="AP107" s="36">
        <f>Table43[[#This Row],[Harga Beli Pcs
(-PPN)]]*1.11</f>
        <v>17773.875</v>
      </c>
      <c r="AQ107" s="36">
        <f>Table43[[#This Row],[Harga Beli Krt
(- PPN)]]*1.11</f>
        <v>853146.00000000012</v>
      </c>
      <c r="AR107" s="36">
        <v>17500</v>
      </c>
      <c r="AS107" s="36">
        <f>Table43[[#This Row],[Harga Jual Pcs GT
(-PPN)]]*Table43[[#This Row],[ISI/CTN]]</f>
        <v>840000</v>
      </c>
      <c r="AT107" s="36">
        <f>Table43[[#This Row],[Harga Jual Pcs GT
(-PPN)]]*1.11</f>
        <v>19425</v>
      </c>
      <c r="AU107" s="36">
        <f>Table43[[#This Row],[Harga Jual Krt GT
(- PPN)]]*1.11</f>
        <v>932400.00000000012</v>
      </c>
      <c r="AV107" s="36">
        <v>17500</v>
      </c>
      <c r="AW107" s="36">
        <f>Table43[[#This Row],[Harga Jual Pcs MT
(-PPN)]]*Table43[[#This Row],[ISI/CTN]]</f>
        <v>840000</v>
      </c>
      <c r="AX107" s="36">
        <f>Table43[[#This Row],[Harga Jual Pcs MT
(-PPN)]]*1.11</f>
        <v>19425</v>
      </c>
      <c r="AY107" s="36">
        <f>Table43[[#This Row],[Harga Jual Pcs MT
(+PPN)]]*Table43[[#This Row],[ISI/CTN]]</f>
        <v>932400</v>
      </c>
      <c r="AZ107" s="44">
        <f>(Table43[[#This Row],[Harga Jual Pcs GT
(-PPN)]]-Table43[[#This Row],[Harga Beli Pcs
(-PPN)]])/Table43[[#This Row],[Harga Jual Pcs GT
(-PPN)]]</f>
        <v>8.5000000000000006E-2</v>
      </c>
      <c r="BA107" s="51">
        <f>Table43[[#This Row],[Harga Jual Pcs MT
(-PPN)]]-Table43[[#This Row],[Harga Beli Pcs
(-PPN)]]</f>
        <v>1487.5</v>
      </c>
      <c r="BB107" s="57">
        <f>Table43[[#This Row],[Column1]]/Table43[[#This Row],[Harga Jual Pcs MT
(-PPN)]]</f>
        <v>8.5000000000000006E-2</v>
      </c>
      <c r="BC107" s="50"/>
      <c r="BD107" s="7" t="str">
        <f>IFERROR(VLOOKUP(Table43[[#This Row],[Kode BARANG Win2]],'[3]Daftar Barang dan Jasa'!$B$2:$D$3515,3,0),0)</f>
        <v>RB DETTOL BODY SOAP 3SP FRESH 100GR X 48 PCS</v>
      </c>
      <c r="BE107" s="7" t="str">
        <f ca="1">IF(TODAY()-Table43[[#This Row],[Efektif
Pembuatan]]&gt;60,"Lama","Baru")</f>
        <v>Lama</v>
      </c>
      <c r="BF107" s="7" t="e">
        <f ca="1">IF(TODAY()-Table43[[#This Row],[Efektif Naik Harga]]&lt;30,"Naik","Sama")</f>
        <v>#VALUE!</v>
      </c>
      <c r="BG107" s="7" t="s">
        <v>400</v>
      </c>
      <c r="BH107" s="7" t="str">
        <f>IF(Table43[[#This Row],[Kode BARANG Win2]]&lt;&gt;"","IDR","")</f>
        <v>IDR</v>
      </c>
      <c r="BI107" s="7" t="str">
        <f>CONCATENATE(Table43[[#This Row],[kode  1 Digit
(Nomor)]],Table43[[#This Row],[kode  4 Digit                (Nomor)]])</f>
        <v>ID81660360100</v>
      </c>
      <c r="BJ107" s="7" t="str">
        <f>Table43[[#This Row],[Nama            Gramasi atau Jumlah Pack per CTN]]</f>
        <v>100GR</v>
      </c>
      <c r="BK107" s="7"/>
      <c r="BL107" s="7"/>
      <c r="BM107" s="4" t="str">
        <f>IF(Table43[[#This Row],[SATUAN Fix Win]]&lt;&gt;"","KRT")</f>
        <v>KRT</v>
      </c>
      <c r="BN107" s="4" t="str">
        <f>IF(Table43[[#This Row],[SATUAN Fix Win]]&lt;&gt;"","GD01")</f>
        <v>GD01</v>
      </c>
      <c r="BO107" s="4">
        <f>IF(Table43[[#This Row],[SATUAN Fix Win]]&lt;&gt;"",11611)</f>
        <v>11611</v>
      </c>
      <c r="BP107" s="4">
        <f>IF(Table43[[#This Row],[SATUAN Fix Win]]&lt;&gt;"",11612)</f>
        <v>11612</v>
      </c>
      <c r="BR107" s="4">
        <f>IF(Table43[[#This Row],[SATUAN Fix Win]]&lt;&gt;"",1)</f>
        <v>1</v>
      </c>
    </row>
    <row r="108" spans="1:70">
      <c r="A108" s="4" t="str">
        <f>CONCATENATE(Table43[[#This Row],[Kode BARANG Win2]],Table43[[#This Row],[No. Urut
Item Sama]])</f>
        <v>R1021103010011</v>
      </c>
      <c r="B108" s="7"/>
      <c r="C108" s="4" t="s">
        <v>1641</v>
      </c>
      <c r="D108" s="49">
        <v>3303380</v>
      </c>
      <c r="E108" s="49">
        <f>IFERROR(VLOOKUP(Table43[[#This Row],[NO]],[1]Sheet1!$G$3:$K$1267,5,0),0)</f>
        <v>0</v>
      </c>
      <c r="F108" s="26" t="s">
        <v>951</v>
      </c>
      <c r="G108" s="26">
        <v>36</v>
      </c>
      <c r="H108" s="26" t="s">
        <v>1785</v>
      </c>
      <c r="I108" s="49">
        <v>8993560025021</v>
      </c>
      <c r="J108" s="26" t="str">
        <f>Table43[[#This Row],[Nama Jenis Kemasan]]</f>
        <v>PCS</v>
      </c>
      <c r="K108" s="4" t="str">
        <f>TRIM(CONCATENATE(Table43[[#This Row],[Nama            KLP]]," ",Table43[[#This Row],[Nama            Sub KLP]]))</f>
        <v>DETTOL BODY SOAP</v>
      </c>
      <c r="L108" s="4" t="str">
        <f>CONCATENATE(Table43[[#This Row],[kode  2 Digit                (hrf+No)]],Table43[[#This Row],[kode  2 Digit                (Nomor)]],Table43[[#This Row],[kode  1 Digit                (Nomor)]])</f>
        <v>R1021</v>
      </c>
      <c r="M108" s="4" t="str">
        <f>IF(AH108="",CONCATENATE(R108,T108,V108,X108,Z108,AB108,AD108,AF108,Table43[[#This Row],[Tanda Kode Revisi]]),CONCATENATE(R108,T108,V108,X108,Z108,AB108,AD108,AH108))</f>
        <v>R1021103010011</v>
      </c>
      <c r="N108" s="11">
        <f t="shared" si="2"/>
        <v>14</v>
      </c>
      <c r="O108" s="13" t="str">
        <f>IF(AG108&lt;&gt;"",TRIM(UPPER(CONCATENATE(Q108," ",S108," ",U108," ",W108," ",Y108," ",AA108," ","X"," ",Table43[[#This Row],[ISI/CTN]]," ",AG108," ",AC108," ",AE108," ",AI108))),TRIM(UPPER(CONCATENATE(Q108," ",S108," ",U108," ",W108," ",Y108," ",AA108," ","X"," ",Table43[[#This Row],[ISI/CTN]]," ",AC108," ",AE108," ",AI108))))</f>
        <v>RB DETTOL BODY SOAP 3SP FRESH 100GR X 36 PCS 3+1</v>
      </c>
      <c r="P108" s="11">
        <f t="shared" si="3"/>
        <v>48</v>
      </c>
      <c r="Q108" s="4" t="s">
        <v>1487</v>
      </c>
      <c r="R108" s="7" t="s">
        <v>94</v>
      </c>
      <c r="S108" s="4" t="s">
        <v>1496</v>
      </c>
      <c r="T108" s="45" t="s">
        <v>1723</v>
      </c>
      <c r="U108" s="46" t="s">
        <v>1505</v>
      </c>
      <c r="V108" s="7">
        <v>1</v>
      </c>
      <c r="W108" s="46" t="s">
        <v>1507</v>
      </c>
      <c r="X108" s="45" t="s">
        <v>1730</v>
      </c>
      <c r="Y108" s="4" t="s">
        <v>1527</v>
      </c>
      <c r="Z108" s="47" t="s">
        <v>1724</v>
      </c>
      <c r="AA108" s="4" t="s">
        <v>1512</v>
      </c>
      <c r="AB108" s="47" t="s">
        <v>1739</v>
      </c>
      <c r="AC108" s="4" t="s">
        <v>186</v>
      </c>
      <c r="AD108" s="7">
        <v>1</v>
      </c>
      <c r="AE108" s="82" t="s">
        <v>2480</v>
      </c>
      <c r="AF108" s="7">
        <v>1</v>
      </c>
      <c r="AJ108" s="7">
        <f>IFERROR(VLOOKUP(Table43[[#This Row],[Kode BARANG Win2]],'[2]Template Impor Barang'!#REF!,2,0),0)</f>
        <v>0</v>
      </c>
      <c r="AK108" s="7">
        <f>Table43[[#This Row],[ISI/CTN]]</f>
        <v>36</v>
      </c>
      <c r="AL108" s="83">
        <f>Table43[[#This Row],[Kode Pcpl]]</f>
        <v>3303380</v>
      </c>
      <c r="AN108" s="36">
        <f>Table43[[#This Row],[Harga Jual Pcs GT
(-PPN)]]-(Table43[[#This Row],[Harga Jual Pcs GT
(-PPN)]]*8.5%)</f>
        <v>17593.696249999997</v>
      </c>
      <c r="AO108" s="36">
        <f>Table43[[#This Row],[Harga Beli Pcs
(-PPN)]]*Table43[[#This Row],[ISI/CTN]]</f>
        <v>633373.06499999994</v>
      </c>
      <c r="AP108" s="36">
        <f>Table43[[#This Row],[Harga Beli Pcs
(-PPN)]]*1.11</f>
        <v>19529.0028375</v>
      </c>
      <c r="AQ108" s="36">
        <f>Table43[[#This Row],[Harga Beli Krt
(- PPN)]]*1.11</f>
        <v>703044.10215000005</v>
      </c>
      <c r="AR108" s="36">
        <v>19228.083333333332</v>
      </c>
      <c r="AS108" s="36">
        <f>Table43[[#This Row],[Harga Jual Pcs GT
(-PPN)]]*Table43[[#This Row],[ISI/CTN]]</f>
        <v>692211</v>
      </c>
      <c r="AT108" s="36">
        <f>Table43[[#This Row],[Harga Jual Pcs GT
(-PPN)]]*1.11</f>
        <v>21343.172500000001</v>
      </c>
      <c r="AU108" s="36">
        <f>Table43[[#This Row],[Harga Jual Krt GT
(- PPN)]]*1.11</f>
        <v>768354.21000000008</v>
      </c>
      <c r="AV108" s="36">
        <v>6409.3656000000001</v>
      </c>
      <c r="AW108" s="36">
        <f>Table43[[#This Row],[Harga Jual Pcs MT
(-PPN)]]*Table43[[#This Row],[ISI/CTN]]</f>
        <v>230737.16159999999</v>
      </c>
      <c r="AX108" s="36">
        <f>Table43[[#This Row],[Harga Jual Pcs MT
(-PPN)]]*1.11</f>
        <v>7114.3958160000011</v>
      </c>
      <c r="AY108" s="36">
        <f>Table43[[#This Row],[Harga Jual Pcs MT
(+PPN)]]*Table43[[#This Row],[ISI/CTN]]</f>
        <v>256118.24937600005</v>
      </c>
      <c r="AZ108" s="44">
        <f>(Table43[[#This Row],[Harga Jual Pcs GT
(-PPN)]]-Table43[[#This Row],[Harga Beli Pcs
(-PPN)]])/Table43[[#This Row],[Harga Jual Pcs GT
(-PPN)]]</f>
        <v>8.5000000000000089E-2</v>
      </c>
      <c r="BA108" s="51">
        <f>Table43[[#This Row],[Harga Jual Pcs MT
(-PPN)]]-Table43[[#This Row],[Harga Beli Pcs
(-PPN)]]</f>
        <v>-11184.330649999996</v>
      </c>
      <c r="BB108" s="57">
        <f>Table43[[#This Row],[Column1]]/Table43[[#This Row],[Harga Jual Pcs MT
(-PPN)]]</f>
        <v>-1.7449980775008367</v>
      </c>
      <c r="BC108" s="50"/>
      <c r="BD108" s="7">
        <f>IFERROR(VLOOKUP(Table43[[#This Row],[Kode BARANG Win2]],'[3]Daftar Barang dan Jasa'!$B$2:$D$3515,3,0),0)</f>
        <v>0</v>
      </c>
      <c r="BE108" s="7" t="str">
        <f ca="1">IF(TODAY()-Table43[[#This Row],[Efektif
Pembuatan]]&gt;60,"Lama","Baru")</f>
        <v>Lama</v>
      </c>
      <c r="BF108" s="7" t="str">
        <f ca="1">IF(TODAY()-Table43[[#This Row],[Efektif Naik Harga]]&lt;30,"Naik","Sama")</f>
        <v>Sama</v>
      </c>
      <c r="BG108" s="7" t="s">
        <v>400</v>
      </c>
      <c r="BH108" s="7" t="str">
        <f>IF(Table43[[#This Row],[Kode BARANG Win2]]&lt;&gt;"","IDR","")</f>
        <v>IDR</v>
      </c>
      <c r="BI108" s="7" t="str">
        <f>CONCATENATE(Table43[[#This Row],[kode  1 Digit
(Nomor)]],Table43[[#This Row],[kode  4 Digit                (Nomor)]])</f>
        <v>33033800100</v>
      </c>
      <c r="BJ108" s="7" t="str">
        <f>Table43[[#This Row],[Nama            Gramasi atau Jumlah Pack per CTN]]</f>
        <v>100GR</v>
      </c>
      <c r="BK108" s="7"/>
      <c r="BL108" s="7"/>
      <c r="BM108" s="4" t="str">
        <f>IF(Table43[[#This Row],[SATUAN Fix Win]]&lt;&gt;"","KRT")</f>
        <v>KRT</v>
      </c>
      <c r="BN108" s="4" t="str">
        <f>IF(Table43[[#This Row],[SATUAN Fix Win]]&lt;&gt;"","GD01")</f>
        <v>GD01</v>
      </c>
      <c r="BO108" s="4">
        <f>IF(Table43[[#This Row],[SATUAN Fix Win]]&lt;&gt;"",11611)</f>
        <v>11611</v>
      </c>
      <c r="BP108" s="4">
        <f>IF(Table43[[#This Row],[SATUAN Fix Win]]&lt;&gt;"",11612)</f>
        <v>11612</v>
      </c>
      <c r="BR108" s="4">
        <f>IF(Table43[[#This Row],[SATUAN Fix Win]]&lt;&gt;"",1)</f>
        <v>1</v>
      </c>
    </row>
    <row r="109" spans="1:70">
      <c r="A109" s="4" t="str">
        <f>CONCATENATE(Table43[[#This Row],[Kode BARANG Win2]],Table43[[#This Row],[No. Urut
Item Sama]])</f>
        <v>R1021104010010</v>
      </c>
      <c r="B109" s="7"/>
      <c r="C109" s="4" t="s">
        <v>1634</v>
      </c>
      <c r="D109" s="49">
        <v>3166944</v>
      </c>
      <c r="E109" s="49">
        <f>IFERROR(VLOOKUP(Table43[[#This Row],[NO]],[1]Sheet1!$G$3:$K$1267,5,0),0)</f>
        <v>0</v>
      </c>
      <c r="F109" s="26" t="s">
        <v>1049</v>
      </c>
      <c r="G109" s="26">
        <v>48</v>
      </c>
      <c r="H109" s="26" t="s">
        <v>1634</v>
      </c>
      <c r="I109" s="49">
        <v>8993560025274</v>
      </c>
      <c r="J109" s="26" t="str">
        <f>Table43[[#This Row],[Nama Jenis Kemasan]]</f>
        <v>PCS</v>
      </c>
      <c r="K109" s="4" t="str">
        <f>TRIM(CONCATENATE(Table43[[#This Row],[Nama            KLP]]," ",Table43[[#This Row],[Nama            Sub KLP]]))</f>
        <v>DETTOL BODY SOAP</v>
      </c>
      <c r="L109" s="4" t="str">
        <f>CONCATENATE(Table43[[#This Row],[kode  2 Digit                (hrf+No)]],Table43[[#This Row],[kode  2 Digit                (Nomor)]],Table43[[#This Row],[kode  1 Digit                (Nomor)]])</f>
        <v>R1021</v>
      </c>
      <c r="M109" s="4" t="str">
        <f>IF(AH109="",CONCATENATE(R109,T109,V109,X109,Z109,AB109,AD109,AF109,Table43[[#This Row],[Tanda Kode Revisi]]),CONCATENATE(R109,T109,V109,X109,Z109,AB109,AD109,AH109))</f>
        <v>R1021104010010</v>
      </c>
      <c r="N109" s="11">
        <f t="shared" si="2"/>
        <v>14</v>
      </c>
      <c r="O109" s="13" t="str">
        <f>IF(AG109&lt;&gt;"",TRIM(UPPER(CONCATENATE(Q109," ",S109," ",U109," ",W109," ",Y109," ",AA109," ","X"," ",Table43[[#This Row],[ISI/CTN]]," ",AG109," ",AC109," ",AE109," ",AI109))),TRIM(UPPER(CONCATENATE(Q109," ",S109," ",U109," ",W109," ",Y109," ",AA109," ","X"," ",Table43[[#This Row],[ISI/CTN]]," ",AC109," ",AE109," ",AI109))))</f>
        <v>RB DETTOL BODY SOAP 3SP LASTING 100GR X 48 PCS</v>
      </c>
      <c r="P109" s="11">
        <f t="shared" si="3"/>
        <v>46</v>
      </c>
      <c r="Q109" s="4" t="s">
        <v>1487</v>
      </c>
      <c r="R109" s="7" t="s">
        <v>94</v>
      </c>
      <c r="S109" s="4" t="s">
        <v>1496</v>
      </c>
      <c r="T109" s="45" t="s">
        <v>1723</v>
      </c>
      <c r="U109" s="46" t="s">
        <v>1505</v>
      </c>
      <c r="V109" s="7">
        <v>1</v>
      </c>
      <c r="W109" s="46" t="s">
        <v>1507</v>
      </c>
      <c r="X109" s="45" t="s">
        <v>1730</v>
      </c>
      <c r="Y109" s="4" t="s">
        <v>1531</v>
      </c>
      <c r="Z109" s="47" t="s">
        <v>1725</v>
      </c>
      <c r="AA109" s="4" t="s">
        <v>1512</v>
      </c>
      <c r="AB109" s="47" t="s">
        <v>1739</v>
      </c>
      <c r="AC109" s="4" t="s">
        <v>186</v>
      </c>
      <c r="AD109" s="7">
        <v>1</v>
      </c>
      <c r="AF109" s="7">
        <v>0</v>
      </c>
      <c r="AJ109" s="7">
        <f>IFERROR(VLOOKUP(Table43[[#This Row],[Kode BARANG Win2]],'[2]Template Impor Barang'!#REF!,2,0),0)</f>
        <v>0</v>
      </c>
      <c r="AK109" s="7">
        <f>Table43[[#This Row],[ISI/CTN]]</f>
        <v>48</v>
      </c>
      <c r="AL109" s="83">
        <f>Table43[[#This Row],[Kode Pcpl]]</f>
        <v>3166944</v>
      </c>
      <c r="AN109" s="36">
        <f>Table43[[#This Row],[Harga Jual Pcs GT
(-PPN)]]-(Table43[[#This Row],[Harga Jual Pcs GT
(-PPN)]]*8.5%)</f>
        <v>16012.5</v>
      </c>
      <c r="AO109" s="36">
        <f>Table43[[#This Row],[Harga Beli Pcs
(-PPN)]]*Table43[[#This Row],[ISI/CTN]]</f>
        <v>768600</v>
      </c>
      <c r="AP109" s="36">
        <f>Table43[[#This Row],[Harga Beli Pcs
(-PPN)]]*1.11</f>
        <v>17773.875</v>
      </c>
      <c r="AQ109" s="36">
        <f>Table43[[#This Row],[Harga Beli Krt
(- PPN)]]*1.11</f>
        <v>853146.00000000012</v>
      </c>
      <c r="AR109" s="36">
        <v>17500</v>
      </c>
      <c r="AS109" s="36">
        <f>Table43[[#This Row],[Harga Jual Pcs GT
(-PPN)]]*Table43[[#This Row],[ISI/CTN]]</f>
        <v>840000</v>
      </c>
      <c r="AT109" s="36">
        <f>Table43[[#This Row],[Harga Jual Pcs GT
(-PPN)]]*1.11</f>
        <v>19425</v>
      </c>
      <c r="AU109" s="36">
        <f>Table43[[#This Row],[Harga Jual Krt GT
(- PPN)]]*1.11</f>
        <v>932400.00000000012</v>
      </c>
      <c r="AV109" s="36">
        <v>17500</v>
      </c>
      <c r="AW109" s="36">
        <f>Table43[[#This Row],[Harga Jual Pcs MT
(-PPN)]]*Table43[[#This Row],[ISI/CTN]]</f>
        <v>840000</v>
      </c>
      <c r="AX109" s="36">
        <f>Table43[[#This Row],[Harga Jual Pcs MT
(-PPN)]]*1.11</f>
        <v>19425</v>
      </c>
      <c r="AY109" s="36">
        <f>Table43[[#This Row],[Harga Jual Pcs MT
(+PPN)]]*Table43[[#This Row],[ISI/CTN]]</f>
        <v>932400</v>
      </c>
      <c r="AZ109" s="44">
        <f>(Table43[[#This Row],[Harga Jual Pcs GT
(-PPN)]]-Table43[[#This Row],[Harga Beli Pcs
(-PPN)]])/Table43[[#This Row],[Harga Jual Pcs GT
(-PPN)]]</f>
        <v>8.5000000000000006E-2</v>
      </c>
      <c r="BA109" s="51">
        <f>Table43[[#This Row],[Harga Jual Pcs MT
(-PPN)]]-Table43[[#This Row],[Harga Beli Pcs
(-PPN)]]</f>
        <v>1487.5</v>
      </c>
      <c r="BB109" s="57">
        <f>Table43[[#This Row],[Column1]]/Table43[[#This Row],[Harga Jual Pcs MT
(-PPN)]]</f>
        <v>8.5000000000000006E-2</v>
      </c>
      <c r="BC109" s="50"/>
      <c r="BD109" s="7" t="str">
        <f>IFERROR(VLOOKUP(Table43[[#This Row],[Kode BARANG Win2]],'[3]Daftar Barang dan Jasa'!$B$2:$D$3515,3,0),0)</f>
        <v>RB DETTOL BODY SOAP 3SP LASTING 100GR X 48 PCS</v>
      </c>
      <c r="BE109" s="7" t="str">
        <f ca="1">IF(TODAY()-Table43[[#This Row],[Efektif
Pembuatan]]&gt;60,"Lama","Baru")</f>
        <v>Lama</v>
      </c>
      <c r="BF109" s="7" t="e">
        <f ca="1">IF(TODAY()-Table43[[#This Row],[Efektif Naik Harga]]&lt;30,"Naik","Sama")</f>
        <v>#VALUE!</v>
      </c>
      <c r="BG109" s="7" t="s">
        <v>400</v>
      </c>
      <c r="BH109" s="7" t="str">
        <f>IF(Table43[[#This Row],[Kode BARANG Win2]]&lt;&gt;"","IDR","")</f>
        <v>IDR</v>
      </c>
      <c r="BI109" s="7" t="str">
        <f>CONCATENATE(Table43[[#This Row],[kode  1 Digit
(Nomor)]],Table43[[#This Row],[kode  4 Digit                (Nomor)]])</f>
        <v>31669440100</v>
      </c>
      <c r="BJ109" s="7" t="str">
        <f>Table43[[#This Row],[Nama            Gramasi atau Jumlah Pack per CTN]]</f>
        <v>100GR</v>
      </c>
      <c r="BK109" s="7"/>
      <c r="BL109" s="7"/>
      <c r="BM109" s="4" t="str">
        <f>IF(Table43[[#This Row],[SATUAN Fix Win]]&lt;&gt;"","KRT")</f>
        <v>KRT</v>
      </c>
      <c r="BN109" s="4" t="str">
        <f>IF(Table43[[#This Row],[SATUAN Fix Win]]&lt;&gt;"","GD01")</f>
        <v>GD01</v>
      </c>
      <c r="BO109" s="4">
        <f>IF(Table43[[#This Row],[SATUAN Fix Win]]&lt;&gt;"",11611)</f>
        <v>11611</v>
      </c>
      <c r="BP109" s="4">
        <f>IF(Table43[[#This Row],[SATUAN Fix Win]]&lt;&gt;"",11612)</f>
        <v>11612</v>
      </c>
      <c r="BR109" s="4">
        <f>IF(Table43[[#This Row],[SATUAN Fix Win]]&lt;&gt;"",1)</f>
        <v>1</v>
      </c>
    </row>
    <row r="110" spans="1:70">
      <c r="A110" s="4" t="str">
        <f>CONCATENATE(Table43[[#This Row],[Kode BARANG Win2]],Table43[[#This Row],[No. Urut
Item Sama]])</f>
        <v>R1021104010010</v>
      </c>
      <c r="B110" s="7"/>
      <c r="C110" s="4" t="s">
        <v>1634</v>
      </c>
      <c r="D110" s="49">
        <v>3241020</v>
      </c>
      <c r="E110" s="49">
        <f>IFERROR(VLOOKUP(Table43[[#This Row],[NO]],[1]Sheet1!$G$3:$K$1267,5,0),0)</f>
        <v>0</v>
      </c>
      <c r="F110" s="26" t="s">
        <v>1055</v>
      </c>
      <c r="G110" s="26">
        <v>48</v>
      </c>
      <c r="H110" s="26" t="s">
        <v>2073</v>
      </c>
      <c r="I110" s="49">
        <v>8993560025274</v>
      </c>
      <c r="J110" s="26" t="str">
        <f>Table43[[#This Row],[Nama Jenis Kemasan]]</f>
        <v>PCS</v>
      </c>
      <c r="K110" s="4" t="str">
        <f>TRIM(CONCATENATE(Table43[[#This Row],[Nama            KLP]]," ",Table43[[#This Row],[Nama            Sub KLP]]))</f>
        <v>DETTOL BODY SOAP</v>
      </c>
      <c r="L110" s="4" t="str">
        <f>CONCATENATE(Table43[[#This Row],[kode  2 Digit                (hrf+No)]],Table43[[#This Row],[kode  2 Digit                (Nomor)]],Table43[[#This Row],[kode  1 Digit                (Nomor)]])</f>
        <v>R1021</v>
      </c>
      <c r="M110" s="4" t="str">
        <f>IF(AH110="",CONCATENATE(R110,T110,V110,X110,Z110,AB110,AD110,AF110,Table43[[#This Row],[Tanda Kode Revisi]]),CONCATENATE(R110,T110,V110,X110,Z110,AB110,AD110,AH110))</f>
        <v>R1021104010010</v>
      </c>
      <c r="N110" s="11">
        <f t="shared" si="2"/>
        <v>14</v>
      </c>
      <c r="O110" s="13" t="str">
        <f>IF(AG110&lt;&gt;"",TRIM(UPPER(CONCATENATE(Q110," ",S110," ",U110," ",W110," ",Y110," ",AA110," ","X"," ",Table43[[#This Row],[ISI/CTN]]," ",AG110," ",AC110," ",AE110," ",AI110))),TRIM(UPPER(CONCATENATE(Q110," ",S110," ",U110," ",W110," ",Y110," ",AA110," ","X"," ",Table43[[#This Row],[ISI/CTN]]," ",AC110," ",AE110," ",AI110))))</f>
        <v>RB DETTOL BODY SOAP 3SP LASTING 100GR X 48 PCS</v>
      </c>
      <c r="P110" s="11">
        <f t="shared" si="3"/>
        <v>46</v>
      </c>
      <c r="Q110" s="4" t="s">
        <v>1487</v>
      </c>
      <c r="R110" s="7" t="s">
        <v>94</v>
      </c>
      <c r="S110" s="4" t="s">
        <v>1496</v>
      </c>
      <c r="T110" s="45" t="s">
        <v>1723</v>
      </c>
      <c r="U110" s="46" t="s">
        <v>1505</v>
      </c>
      <c r="V110" s="7">
        <v>1</v>
      </c>
      <c r="W110" s="46" t="s">
        <v>1507</v>
      </c>
      <c r="X110" s="45" t="s">
        <v>1730</v>
      </c>
      <c r="Y110" s="4" t="s">
        <v>1531</v>
      </c>
      <c r="Z110" s="47" t="s">
        <v>1725</v>
      </c>
      <c r="AA110" s="4" t="s">
        <v>1512</v>
      </c>
      <c r="AB110" s="47" t="s">
        <v>1739</v>
      </c>
      <c r="AC110" s="4" t="s">
        <v>186</v>
      </c>
      <c r="AD110" s="7">
        <v>1</v>
      </c>
      <c r="AF110" s="7">
        <v>0</v>
      </c>
      <c r="AJ110" s="7">
        <f>IFERROR(VLOOKUP(Table43[[#This Row],[Kode BARANG Win2]],'[2]Template Impor Barang'!#REF!,2,0),0)</f>
        <v>0</v>
      </c>
      <c r="AK110" s="7">
        <f>Table43[[#This Row],[ISI/CTN]]</f>
        <v>48</v>
      </c>
      <c r="AL110" s="83">
        <f>Table43[[#This Row],[Kode Pcpl]]</f>
        <v>3241020</v>
      </c>
      <c r="AN110" s="36">
        <f>Table43[[#This Row],[Harga Jual Pcs GT
(-PPN)]]-(Table43[[#This Row],[Harga Jual Pcs GT
(-PPN)]]*8.5%)</f>
        <v>16012.5</v>
      </c>
      <c r="AO110" s="36">
        <f>Table43[[#This Row],[Harga Beli Pcs
(-PPN)]]*Table43[[#This Row],[ISI/CTN]]</f>
        <v>768600</v>
      </c>
      <c r="AP110" s="36">
        <f>Table43[[#This Row],[Harga Beli Pcs
(-PPN)]]*1.11</f>
        <v>17773.875</v>
      </c>
      <c r="AQ110" s="36">
        <f>Table43[[#This Row],[Harga Beli Krt
(- PPN)]]*1.11</f>
        <v>853146.00000000012</v>
      </c>
      <c r="AR110" s="36">
        <v>17500</v>
      </c>
      <c r="AS110" s="36">
        <f>Table43[[#This Row],[Harga Jual Pcs GT
(-PPN)]]*Table43[[#This Row],[ISI/CTN]]</f>
        <v>840000</v>
      </c>
      <c r="AT110" s="36">
        <f>Table43[[#This Row],[Harga Jual Pcs GT
(-PPN)]]*1.11</f>
        <v>19425</v>
      </c>
      <c r="AU110" s="36">
        <f>Table43[[#This Row],[Harga Jual Krt GT
(- PPN)]]*1.11</f>
        <v>932400.00000000012</v>
      </c>
      <c r="AV110" s="36">
        <v>17500</v>
      </c>
      <c r="AW110" s="36">
        <f>Table43[[#This Row],[Harga Jual Pcs MT
(-PPN)]]*Table43[[#This Row],[ISI/CTN]]</f>
        <v>840000</v>
      </c>
      <c r="AX110" s="36">
        <f>Table43[[#This Row],[Harga Jual Pcs MT
(-PPN)]]*1.11</f>
        <v>19425</v>
      </c>
      <c r="AY110" s="36">
        <f>Table43[[#This Row],[Harga Jual Pcs MT
(+PPN)]]*Table43[[#This Row],[ISI/CTN]]</f>
        <v>932400</v>
      </c>
      <c r="AZ110" s="44">
        <f>(Table43[[#This Row],[Harga Jual Pcs GT
(-PPN)]]-Table43[[#This Row],[Harga Beli Pcs
(-PPN)]])/Table43[[#This Row],[Harga Jual Pcs GT
(-PPN)]]</f>
        <v>8.5000000000000006E-2</v>
      </c>
      <c r="BA110" s="51">
        <f>Table43[[#This Row],[Harga Jual Pcs MT
(-PPN)]]-Table43[[#This Row],[Harga Beli Pcs
(-PPN)]]</f>
        <v>1487.5</v>
      </c>
      <c r="BB110" s="57">
        <f>Table43[[#This Row],[Column1]]/Table43[[#This Row],[Harga Jual Pcs MT
(-PPN)]]</f>
        <v>8.5000000000000006E-2</v>
      </c>
      <c r="BC110" s="50"/>
      <c r="BD110" s="7" t="str">
        <f>IFERROR(VLOOKUP(Table43[[#This Row],[Kode BARANG Win2]],'[3]Daftar Barang dan Jasa'!$B$2:$D$3515,3,0),0)</f>
        <v>RB DETTOL BODY SOAP 3SP LASTING 100GR X 48 PCS</v>
      </c>
      <c r="BE110" s="7" t="str">
        <f ca="1">IF(TODAY()-Table43[[#This Row],[Efektif
Pembuatan]]&gt;60,"Lama","Baru")</f>
        <v>Lama</v>
      </c>
      <c r="BF110" s="7" t="e">
        <f ca="1">IF(TODAY()-Table43[[#This Row],[Efektif Naik Harga]]&lt;30,"Naik","Sama")</f>
        <v>#VALUE!</v>
      </c>
      <c r="BG110" s="7" t="s">
        <v>400</v>
      </c>
      <c r="BH110" s="7" t="str">
        <f>IF(Table43[[#This Row],[Kode BARANG Win2]]&lt;&gt;"","IDR","")</f>
        <v>IDR</v>
      </c>
      <c r="BI110" s="7" t="str">
        <f>CONCATENATE(Table43[[#This Row],[kode  1 Digit
(Nomor)]],Table43[[#This Row],[kode  4 Digit                (Nomor)]])</f>
        <v>32410200100</v>
      </c>
      <c r="BJ110" s="7" t="str">
        <f>Table43[[#This Row],[Nama            Gramasi atau Jumlah Pack per CTN]]</f>
        <v>100GR</v>
      </c>
      <c r="BK110" s="7"/>
      <c r="BL110" s="7"/>
      <c r="BM110" s="4" t="str">
        <f>IF(Table43[[#This Row],[SATUAN Fix Win]]&lt;&gt;"","KRT")</f>
        <v>KRT</v>
      </c>
      <c r="BN110" s="4" t="str">
        <f>IF(Table43[[#This Row],[SATUAN Fix Win]]&lt;&gt;"","GD01")</f>
        <v>GD01</v>
      </c>
      <c r="BO110" s="4">
        <f>IF(Table43[[#This Row],[SATUAN Fix Win]]&lt;&gt;"",11611)</f>
        <v>11611</v>
      </c>
      <c r="BP110" s="4">
        <f>IF(Table43[[#This Row],[SATUAN Fix Win]]&lt;&gt;"",11612)</f>
        <v>11612</v>
      </c>
      <c r="BR110" s="4">
        <f>IF(Table43[[#This Row],[SATUAN Fix Win]]&lt;&gt;"",1)</f>
        <v>1</v>
      </c>
    </row>
    <row r="111" spans="1:70">
      <c r="A111" s="4" t="str">
        <f>CONCATENATE(Table43[[#This Row],[Kode BARANG Win2]],Table43[[#This Row],[No. Urut
Item Sama]])</f>
        <v>R1021104010010</v>
      </c>
      <c r="B111" s="7"/>
      <c r="C111" s="4" t="s">
        <v>1634</v>
      </c>
      <c r="D111" s="49">
        <v>3089727</v>
      </c>
      <c r="E111" s="49">
        <f>IFERROR(VLOOKUP(Table43[[#This Row],[NO]],[1]Sheet1!$G$3:$K$1267,5,0),0)</f>
        <v>0</v>
      </c>
      <c r="F111" s="26" t="s">
        <v>1054</v>
      </c>
      <c r="G111" s="26">
        <v>48</v>
      </c>
      <c r="H111" s="26" t="s">
        <v>2073</v>
      </c>
      <c r="I111" s="49">
        <v>8993560025274</v>
      </c>
      <c r="J111" s="26" t="str">
        <f>Table43[[#This Row],[Nama Jenis Kemasan]]</f>
        <v>PCS</v>
      </c>
      <c r="K111" s="4" t="str">
        <f>TRIM(CONCATENATE(Table43[[#This Row],[Nama            KLP]]," ",Table43[[#This Row],[Nama            Sub KLP]]))</f>
        <v>DETTOL BODY SOAP</v>
      </c>
      <c r="L111" s="4" t="str">
        <f>CONCATENATE(Table43[[#This Row],[kode  2 Digit                (hrf+No)]],Table43[[#This Row],[kode  2 Digit                (Nomor)]],Table43[[#This Row],[kode  1 Digit                (Nomor)]])</f>
        <v>R1021</v>
      </c>
      <c r="M111" s="4" t="str">
        <f>IF(AH111="",CONCATENATE(R111,T111,V111,X111,Z111,AB111,AD111,AF111,Table43[[#This Row],[Tanda Kode Revisi]]),CONCATENATE(R111,T111,V111,X111,Z111,AB111,AD111,AH111))</f>
        <v>R1021104010010</v>
      </c>
      <c r="N111" s="11">
        <f t="shared" si="2"/>
        <v>14</v>
      </c>
      <c r="O111" s="13" t="str">
        <f>IF(AG111&lt;&gt;"",TRIM(UPPER(CONCATENATE(Q111," ",S111," ",U111," ",W111," ",Y111," ",AA111," ","X"," ",Table43[[#This Row],[ISI/CTN]]," ",AG111," ",AC111," ",AE111," ",AI111))),TRIM(UPPER(CONCATENATE(Q111," ",S111," ",U111," ",W111," ",Y111," ",AA111," ","X"," ",Table43[[#This Row],[ISI/CTN]]," ",AC111," ",AE111," ",AI111))))</f>
        <v>RB DETTOL BODY SOAP 3SP LASTING 100GR X 48 PCS</v>
      </c>
      <c r="P111" s="11">
        <f t="shared" si="3"/>
        <v>46</v>
      </c>
      <c r="Q111" s="4" t="s">
        <v>1487</v>
      </c>
      <c r="R111" s="7" t="s">
        <v>94</v>
      </c>
      <c r="S111" s="4" t="s">
        <v>1496</v>
      </c>
      <c r="T111" s="45" t="s">
        <v>1723</v>
      </c>
      <c r="U111" s="46" t="s">
        <v>1505</v>
      </c>
      <c r="V111" s="7">
        <v>1</v>
      </c>
      <c r="W111" s="46" t="s">
        <v>1507</v>
      </c>
      <c r="X111" s="45" t="s">
        <v>1730</v>
      </c>
      <c r="Y111" s="4" t="s">
        <v>1531</v>
      </c>
      <c r="Z111" s="47" t="s">
        <v>1725</v>
      </c>
      <c r="AA111" s="4" t="s">
        <v>1512</v>
      </c>
      <c r="AB111" s="47" t="s">
        <v>1739</v>
      </c>
      <c r="AC111" s="4" t="s">
        <v>186</v>
      </c>
      <c r="AD111" s="7">
        <v>1</v>
      </c>
      <c r="AF111" s="7">
        <v>0</v>
      </c>
      <c r="AJ111" s="7">
        <f>IFERROR(VLOOKUP(Table43[[#This Row],[Kode BARANG Win2]],'[2]Template Impor Barang'!#REF!,2,0),0)</f>
        <v>0</v>
      </c>
      <c r="AK111" s="7">
        <f>Table43[[#This Row],[ISI/CTN]]</f>
        <v>48</v>
      </c>
      <c r="AL111" s="83">
        <f>Table43[[#This Row],[Kode Pcpl]]</f>
        <v>3089727</v>
      </c>
      <c r="AN111" s="36">
        <f>Table43[[#This Row],[Harga Jual Pcs GT
(-PPN)]]-(Table43[[#This Row],[Harga Jual Pcs GT
(-PPN)]]*8.5%)</f>
        <v>16012.5</v>
      </c>
      <c r="AO111" s="36">
        <f>Table43[[#This Row],[Harga Beli Pcs
(-PPN)]]*Table43[[#This Row],[ISI/CTN]]</f>
        <v>768600</v>
      </c>
      <c r="AP111" s="36">
        <f>Table43[[#This Row],[Harga Beli Pcs
(-PPN)]]*1.11</f>
        <v>17773.875</v>
      </c>
      <c r="AQ111" s="36">
        <f>Table43[[#This Row],[Harga Beli Krt
(- PPN)]]*1.11</f>
        <v>853146.00000000012</v>
      </c>
      <c r="AR111" s="36">
        <v>17500</v>
      </c>
      <c r="AS111" s="36">
        <f>Table43[[#This Row],[Harga Jual Pcs GT
(-PPN)]]*Table43[[#This Row],[ISI/CTN]]</f>
        <v>840000</v>
      </c>
      <c r="AT111" s="36">
        <f>Table43[[#This Row],[Harga Jual Pcs GT
(-PPN)]]*1.11</f>
        <v>19425</v>
      </c>
      <c r="AU111" s="36">
        <f>Table43[[#This Row],[Harga Jual Krt GT
(- PPN)]]*1.11</f>
        <v>932400.00000000012</v>
      </c>
      <c r="AV111" s="36">
        <v>17500</v>
      </c>
      <c r="AW111" s="36">
        <f>Table43[[#This Row],[Harga Jual Pcs MT
(-PPN)]]*Table43[[#This Row],[ISI/CTN]]</f>
        <v>840000</v>
      </c>
      <c r="AX111" s="36">
        <f>Table43[[#This Row],[Harga Jual Pcs MT
(-PPN)]]*1.11</f>
        <v>19425</v>
      </c>
      <c r="AY111" s="36">
        <f>Table43[[#This Row],[Harga Jual Pcs MT
(+PPN)]]*Table43[[#This Row],[ISI/CTN]]</f>
        <v>932400</v>
      </c>
      <c r="AZ111" s="44">
        <f>(Table43[[#This Row],[Harga Jual Pcs GT
(-PPN)]]-Table43[[#This Row],[Harga Beli Pcs
(-PPN)]])/Table43[[#This Row],[Harga Jual Pcs GT
(-PPN)]]</f>
        <v>8.5000000000000006E-2</v>
      </c>
      <c r="BA111" s="51">
        <f>Table43[[#This Row],[Harga Jual Pcs MT
(-PPN)]]-Table43[[#This Row],[Harga Beli Pcs
(-PPN)]]</f>
        <v>1487.5</v>
      </c>
      <c r="BB111" s="57">
        <f>Table43[[#This Row],[Column1]]/Table43[[#This Row],[Harga Jual Pcs MT
(-PPN)]]</f>
        <v>8.5000000000000006E-2</v>
      </c>
      <c r="BC111" s="50"/>
      <c r="BD111" s="7" t="str">
        <f>IFERROR(VLOOKUP(Table43[[#This Row],[Kode BARANG Win2]],'[3]Daftar Barang dan Jasa'!$B$2:$D$3515,3,0),0)</f>
        <v>RB DETTOL BODY SOAP 3SP LASTING 100GR X 48 PCS</v>
      </c>
      <c r="BE111" s="7" t="str">
        <f ca="1">IF(TODAY()-Table43[[#This Row],[Efektif
Pembuatan]]&gt;60,"Lama","Baru")</f>
        <v>Lama</v>
      </c>
      <c r="BF111" s="7" t="e">
        <f ca="1">IF(TODAY()-Table43[[#This Row],[Efektif Naik Harga]]&lt;30,"Naik","Sama")</f>
        <v>#VALUE!</v>
      </c>
      <c r="BG111" s="7" t="s">
        <v>400</v>
      </c>
      <c r="BH111" s="7" t="str">
        <f>IF(Table43[[#This Row],[Kode BARANG Win2]]&lt;&gt;"","IDR","")</f>
        <v>IDR</v>
      </c>
      <c r="BI111" s="7" t="str">
        <f>CONCATENATE(Table43[[#This Row],[kode  1 Digit
(Nomor)]],Table43[[#This Row],[kode  4 Digit                (Nomor)]])</f>
        <v>30897270100</v>
      </c>
      <c r="BJ111" s="7" t="str">
        <f>Table43[[#This Row],[Nama            Gramasi atau Jumlah Pack per CTN]]</f>
        <v>100GR</v>
      </c>
      <c r="BK111" s="7"/>
      <c r="BL111" s="7"/>
      <c r="BM111" s="4" t="str">
        <f>IF(Table43[[#This Row],[SATUAN Fix Win]]&lt;&gt;"","KRT")</f>
        <v>KRT</v>
      </c>
      <c r="BN111" s="4" t="str">
        <f>IF(Table43[[#This Row],[SATUAN Fix Win]]&lt;&gt;"","GD01")</f>
        <v>GD01</v>
      </c>
      <c r="BO111" s="4">
        <f>IF(Table43[[#This Row],[SATUAN Fix Win]]&lt;&gt;"",11611)</f>
        <v>11611</v>
      </c>
      <c r="BP111" s="4">
        <f>IF(Table43[[#This Row],[SATUAN Fix Win]]&lt;&gt;"",11612)</f>
        <v>11612</v>
      </c>
      <c r="BR111" s="4">
        <f>IF(Table43[[#This Row],[SATUAN Fix Win]]&lt;&gt;"",1)</f>
        <v>1</v>
      </c>
    </row>
    <row r="112" spans="1:70">
      <c r="A112" s="4" t="str">
        <f>CONCATENATE(Table43[[#This Row],[Kode BARANG Win2]],Table43[[#This Row],[No. Urut
Item Sama]])</f>
        <v>R1021104010010</v>
      </c>
      <c r="B112" s="7"/>
      <c r="C112" s="4" t="s">
        <v>1634</v>
      </c>
      <c r="D112" s="49" t="s">
        <v>536</v>
      </c>
      <c r="E112" s="49">
        <f>IFERROR(VLOOKUP(Table43[[#This Row],[NO]],[1]Sheet1!$G$3:$K$1267,5,0),0)</f>
        <v>0</v>
      </c>
      <c r="F112" s="26" t="s">
        <v>1051</v>
      </c>
      <c r="G112" s="26">
        <v>48</v>
      </c>
      <c r="H112" s="26" t="s">
        <v>2073</v>
      </c>
      <c r="I112" s="49">
        <v>8993560025274</v>
      </c>
      <c r="J112" s="26" t="str">
        <f>Table43[[#This Row],[Nama Jenis Kemasan]]</f>
        <v>PCS</v>
      </c>
      <c r="K112" s="4" t="str">
        <f>TRIM(CONCATENATE(Table43[[#This Row],[Nama            KLP]]," ",Table43[[#This Row],[Nama            Sub KLP]]))</f>
        <v>DETTOL BODY SOAP</v>
      </c>
      <c r="L112" s="4" t="str">
        <f>CONCATENATE(Table43[[#This Row],[kode  2 Digit                (hrf+No)]],Table43[[#This Row],[kode  2 Digit                (Nomor)]],Table43[[#This Row],[kode  1 Digit                (Nomor)]])</f>
        <v>R1021</v>
      </c>
      <c r="M112" s="4" t="str">
        <f>IF(AH112="",CONCATENATE(R112,T112,V112,X112,Z112,AB112,AD112,AF112,Table43[[#This Row],[Tanda Kode Revisi]]),CONCATENATE(R112,T112,V112,X112,Z112,AB112,AD112,AH112))</f>
        <v>R1021104010010</v>
      </c>
      <c r="N112" s="11">
        <f t="shared" si="2"/>
        <v>14</v>
      </c>
      <c r="O112" s="13" t="str">
        <f>IF(AG112&lt;&gt;"",TRIM(UPPER(CONCATENATE(Q112," ",S112," ",U112," ",W112," ",Y112," ",AA112," ","X"," ",Table43[[#This Row],[ISI/CTN]]," ",AG112," ",AC112," ",AE112," ",AI112))),TRIM(UPPER(CONCATENATE(Q112," ",S112," ",U112," ",W112," ",Y112," ",AA112," ","X"," ",Table43[[#This Row],[ISI/CTN]]," ",AC112," ",AE112," ",AI112))))</f>
        <v>RB DETTOL BODY SOAP 3SP LASTING 100GR X 48 PCS</v>
      </c>
      <c r="P112" s="11">
        <f t="shared" si="3"/>
        <v>46</v>
      </c>
      <c r="Q112" s="4" t="s">
        <v>1487</v>
      </c>
      <c r="R112" s="7" t="s">
        <v>94</v>
      </c>
      <c r="S112" s="4" t="s">
        <v>1496</v>
      </c>
      <c r="T112" s="45" t="s">
        <v>1723</v>
      </c>
      <c r="U112" s="46" t="s">
        <v>1505</v>
      </c>
      <c r="V112" s="7">
        <v>1</v>
      </c>
      <c r="W112" s="46" t="s">
        <v>1507</v>
      </c>
      <c r="X112" s="45" t="s">
        <v>1730</v>
      </c>
      <c r="Y112" s="4" t="s">
        <v>1531</v>
      </c>
      <c r="Z112" s="47" t="s">
        <v>1725</v>
      </c>
      <c r="AA112" s="4" t="s">
        <v>1512</v>
      </c>
      <c r="AB112" s="47" t="s">
        <v>1739</v>
      </c>
      <c r="AC112" s="4" t="s">
        <v>186</v>
      </c>
      <c r="AD112" s="7">
        <v>1</v>
      </c>
      <c r="AF112" s="7">
        <v>0</v>
      </c>
      <c r="AJ112" s="7">
        <f>IFERROR(VLOOKUP(Table43[[#This Row],[Kode BARANG Win2]],'[2]Template Impor Barang'!#REF!,2,0),0)</f>
        <v>0</v>
      </c>
      <c r="AK112" s="7">
        <f>Table43[[#This Row],[ISI/CTN]]</f>
        <v>48</v>
      </c>
      <c r="AL112" s="83" t="str">
        <f>Table43[[#This Row],[Kode Pcpl]]</f>
        <v>ID8195066M</v>
      </c>
      <c r="AN112" s="36">
        <f>Table43[[#This Row],[Harga Jual Pcs GT
(-PPN)]]-(Table43[[#This Row],[Harga Jual Pcs GT
(-PPN)]]*8.5%)</f>
        <v>16012.5</v>
      </c>
      <c r="AO112" s="36">
        <f>Table43[[#This Row],[Harga Beli Pcs
(-PPN)]]*Table43[[#This Row],[ISI/CTN]]</f>
        <v>768600</v>
      </c>
      <c r="AP112" s="36">
        <f>Table43[[#This Row],[Harga Beli Pcs
(-PPN)]]*1.11</f>
        <v>17773.875</v>
      </c>
      <c r="AQ112" s="36">
        <f>Table43[[#This Row],[Harga Beli Krt
(- PPN)]]*1.11</f>
        <v>853146.00000000012</v>
      </c>
      <c r="AR112" s="36">
        <v>17500</v>
      </c>
      <c r="AS112" s="36">
        <f>Table43[[#This Row],[Harga Jual Pcs GT
(-PPN)]]*Table43[[#This Row],[ISI/CTN]]</f>
        <v>840000</v>
      </c>
      <c r="AT112" s="36">
        <f>Table43[[#This Row],[Harga Jual Pcs GT
(-PPN)]]*1.11</f>
        <v>19425</v>
      </c>
      <c r="AU112" s="36">
        <f>Table43[[#This Row],[Harga Jual Krt GT
(- PPN)]]*1.11</f>
        <v>932400.00000000012</v>
      </c>
      <c r="AV112" s="36">
        <v>17500</v>
      </c>
      <c r="AW112" s="36">
        <f>Table43[[#This Row],[Harga Jual Pcs MT
(-PPN)]]*Table43[[#This Row],[ISI/CTN]]</f>
        <v>840000</v>
      </c>
      <c r="AX112" s="36">
        <f>Table43[[#This Row],[Harga Jual Pcs MT
(-PPN)]]*1.11</f>
        <v>19425</v>
      </c>
      <c r="AY112" s="36">
        <f>Table43[[#This Row],[Harga Jual Pcs MT
(+PPN)]]*Table43[[#This Row],[ISI/CTN]]</f>
        <v>932400</v>
      </c>
      <c r="AZ112" s="44">
        <f>(Table43[[#This Row],[Harga Jual Pcs GT
(-PPN)]]-Table43[[#This Row],[Harga Beli Pcs
(-PPN)]])/Table43[[#This Row],[Harga Jual Pcs GT
(-PPN)]]</f>
        <v>8.5000000000000006E-2</v>
      </c>
      <c r="BA112" s="51">
        <f>Table43[[#This Row],[Harga Jual Pcs MT
(-PPN)]]-Table43[[#This Row],[Harga Beli Pcs
(-PPN)]]</f>
        <v>1487.5</v>
      </c>
      <c r="BB112" s="57">
        <f>Table43[[#This Row],[Column1]]/Table43[[#This Row],[Harga Jual Pcs MT
(-PPN)]]</f>
        <v>8.5000000000000006E-2</v>
      </c>
      <c r="BC112" s="50"/>
      <c r="BD112" s="7" t="str">
        <f>IFERROR(VLOOKUP(Table43[[#This Row],[Kode BARANG Win2]],'[3]Daftar Barang dan Jasa'!$B$2:$D$3515,3,0),0)</f>
        <v>RB DETTOL BODY SOAP 3SP LASTING 100GR X 48 PCS</v>
      </c>
      <c r="BE112" s="7" t="str">
        <f ca="1">IF(TODAY()-Table43[[#This Row],[Efektif
Pembuatan]]&gt;60,"Lama","Baru")</f>
        <v>Lama</v>
      </c>
      <c r="BF112" s="7" t="e">
        <f ca="1">IF(TODAY()-Table43[[#This Row],[Efektif Naik Harga]]&lt;30,"Naik","Sama")</f>
        <v>#VALUE!</v>
      </c>
      <c r="BG112" s="7" t="s">
        <v>400</v>
      </c>
      <c r="BH112" s="7" t="str">
        <f>IF(Table43[[#This Row],[Kode BARANG Win2]]&lt;&gt;"","IDR","")</f>
        <v>IDR</v>
      </c>
      <c r="BI112" s="7" t="str">
        <f>CONCATENATE(Table43[[#This Row],[kode  1 Digit
(Nomor)]],Table43[[#This Row],[kode  4 Digit                (Nomor)]])</f>
        <v>ID8195066M0100</v>
      </c>
      <c r="BJ112" s="7" t="str">
        <f>Table43[[#This Row],[Nama            Gramasi atau Jumlah Pack per CTN]]</f>
        <v>100GR</v>
      </c>
      <c r="BK112" s="7"/>
      <c r="BL112" s="7"/>
      <c r="BM112" s="4" t="str">
        <f>IF(Table43[[#This Row],[SATUAN Fix Win]]&lt;&gt;"","KRT")</f>
        <v>KRT</v>
      </c>
      <c r="BN112" s="4" t="str">
        <f>IF(Table43[[#This Row],[SATUAN Fix Win]]&lt;&gt;"","GD01")</f>
        <v>GD01</v>
      </c>
      <c r="BO112" s="4">
        <f>IF(Table43[[#This Row],[SATUAN Fix Win]]&lt;&gt;"",11611)</f>
        <v>11611</v>
      </c>
      <c r="BP112" s="4">
        <f>IF(Table43[[#This Row],[SATUAN Fix Win]]&lt;&gt;"",11612)</f>
        <v>11612</v>
      </c>
      <c r="BR112" s="4">
        <f>IF(Table43[[#This Row],[SATUAN Fix Win]]&lt;&gt;"",1)</f>
        <v>1</v>
      </c>
    </row>
    <row r="113" spans="1:74">
      <c r="A113" s="4" t="str">
        <f>CONCATENATE(Table43[[#This Row],[Kode BARANG Win2]],Table43[[#This Row],[No. Urut
Item Sama]])</f>
        <v>R1021104010010</v>
      </c>
      <c r="B113" s="7"/>
      <c r="C113" s="4" t="s">
        <v>1634</v>
      </c>
      <c r="D113" s="49">
        <v>3031516</v>
      </c>
      <c r="E113" s="49">
        <f>IFERROR(VLOOKUP(Table43[[#This Row],[NO]],[1]Sheet1!$G$3:$K$1267,5,0),0)</f>
        <v>0</v>
      </c>
      <c r="F113" s="26" t="s">
        <v>1051</v>
      </c>
      <c r="G113" s="26">
        <v>48</v>
      </c>
      <c r="H113" s="26" t="s">
        <v>2073</v>
      </c>
      <c r="I113" s="49">
        <v>8993560025274</v>
      </c>
      <c r="J113" s="26" t="str">
        <f>Table43[[#This Row],[Nama Jenis Kemasan]]</f>
        <v>PCS</v>
      </c>
      <c r="K113" s="4" t="str">
        <f>TRIM(CONCATENATE(Table43[[#This Row],[Nama            KLP]]," ",Table43[[#This Row],[Nama            Sub KLP]]))</f>
        <v>DETTOL BODY SOAP</v>
      </c>
      <c r="L113" s="4" t="str">
        <f>CONCATENATE(Table43[[#This Row],[kode  2 Digit                (hrf+No)]],Table43[[#This Row],[kode  2 Digit                (Nomor)]],Table43[[#This Row],[kode  1 Digit                (Nomor)]])</f>
        <v>R1021</v>
      </c>
      <c r="M113" s="4" t="str">
        <f>IF(AH113="",CONCATENATE(R113,T113,V113,X113,Z113,AB113,AD113,AF113,Table43[[#This Row],[Tanda Kode Revisi]]),CONCATENATE(R113,T113,V113,X113,Z113,AB113,AD113,AH113))</f>
        <v>R1021104010010</v>
      </c>
      <c r="N113" s="11">
        <f t="shared" si="2"/>
        <v>14</v>
      </c>
      <c r="O113" s="13" t="str">
        <f>IF(AG113&lt;&gt;"",TRIM(UPPER(CONCATENATE(Q113," ",S113," ",U113," ",W113," ",Y113," ",AA113," ","X"," ",Table43[[#This Row],[ISI/CTN]]," ",AG113," ",AC113," ",AE113," ",AI113))),TRIM(UPPER(CONCATENATE(Q113," ",S113," ",U113," ",W113," ",Y113," ",AA113," ","X"," ",Table43[[#This Row],[ISI/CTN]]," ",AC113," ",AE113," ",AI113))))</f>
        <v>RB DETTOL BODY SOAP 3SP LASTING 100GR X 48 PCS</v>
      </c>
      <c r="P113" s="11">
        <f t="shared" si="3"/>
        <v>46</v>
      </c>
      <c r="Q113" s="4" t="s">
        <v>1487</v>
      </c>
      <c r="R113" s="7" t="s">
        <v>94</v>
      </c>
      <c r="S113" s="4" t="s">
        <v>1496</v>
      </c>
      <c r="T113" s="45" t="s">
        <v>1723</v>
      </c>
      <c r="U113" s="46" t="s">
        <v>1505</v>
      </c>
      <c r="V113" s="7">
        <v>1</v>
      </c>
      <c r="W113" s="46" t="s">
        <v>1507</v>
      </c>
      <c r="X113" s="45" t="s">
        <v>1730</v>
      </c>
      <c r="Y113" s="4" t="s">
        <v>1531</v>
      </c>
      <c r="Z113" s="47" t="s">
        <v>1725</v>
      </c>
      <c r="AA113" s="4" t="s">
        <v>1512</v>
      </c>
      <c r="AB113" s="47" t="s">
        <v>1739</v>
      </c>
      <c r="AC113" s="4" t="s">
        <v>186</v>
      </c>
      <c r="AD113" s="7">
        <v>1</v>
      </c>
      <c r="AF113" s="7">
        <v>0</v>
      </c>
      <c r="AJ113" s="7">
        <f>IFERROR(VLOOKUP(Table43[[#This Row],[Kode BARANG Win2]],'[2]Template Impor Barang'!#REF!,2,0),0)</f>
        <v>0</v>
      </c>
      <c r="AK113" s="7">
        <f>Table43[[#This Row],[ISI/CTN]]</f>
        <v>48</v>
      </c>
      <c r="AL113" s="83">
        <f>Table43[[#This Row],[Kode Pcpl]]</f>
        <v>3031516</v>
      </c>
      <c r="AN113" s="36">
        <f>Table43[[#This Row],[Harga Jual Pcs GT
(-PPN)]]-(Table43[[#This Row],[Harga Jual Pcs GT
(-PPN)]]*8.5%)</f>
        <v>16012.5</v>
      </c>
      <c r="AO113" s="36">
        <f>Table43[[#This Row],[Harga Beli Pcs
(-PPN)]]*Table43[[#This Row],[ISI/CTN]]</f>
        <v>768600</v>
      </c>
      <c r="AP113" s="36">
        <f>Table43[[#This Row],[Harga Beli Pcs
(-PPN)]]*1.11</f>
        <v>17773.875</v>
      </c>
      <c r="AQ113" s="36">
        <f>Table43[[#This Row],[Harga Beli Krt
(- PPN)]]*1.11</f>
        <v>853146.00000000012</v>
      </c>
      <c r="AR113" s="36">
        <v>17500</v>
      </c>
      <c r="AS113" s="36">
        <f>Table43[[#This Row],[Harga Jual Pcs GT
(-PPN)]]*Table43[[#This Row],[ISI/CTN]]</f>
        <v>840000</v>
      </c>
      <c r="AT113" s="36">
        <f>Table43[[#This Row],[Harga Jual Pcs GT
(-PPN)]]*1.11</f>
        <v>19425</v>
      </c>
      <c r="AU113" s="36">
        <f>Table43[[#This Row],[Harga Jual Krt GT
(- PPN)]]*1.11</f>
        <v>932400.00000000012</v>
      </c>
      <c r="AV113" s="36">
        <v>17500</v>
      </c>
      <c r="AW113" s="36">
        <f>Table43[[#This Row],[Harga Jual Pcs MT
(-PPN)]]*Table43[[#This Row],[ISI/CTN]]</f>
        <v>840000</v>
      </c>
      <c r="AX113" s="36">
        <f>Table43[[#This Row],[Harga Jual Pcs MT
(-PPN)]]*1.11</f>
        <v>19425</v>
      </c>
      <c r="AY113" s="36">
        <f>Table43[[#This Row],[Harga Jual Pcs MT
(+PPN)]]*Table43[[#This Row],[ISI/CTN]]</f>
        <v>932400</v>
      </c>
      <c r="AZ113" s="44">
        <f>(Table43[[#This Row],[Harga Jual Pcs GT
(-PPN)]]-Table43[[#This Row],[Harga Beli Pcs
(-PPN)]])/Table43[[#This Row],[Harga Jual Pcs GT
(-PPN)]]</f>
        <v>8.5000000000000006E-2</v>
      </c>
      <c r="BA113" s="51">
        <f>Table43[[#This Row],[Harga Jual Pcs MT
(-PPN)]]-Table43[[#This Row],[Harga Beli Pcs
(-PPN)]]</f>
        <v>1487.5</v>
      </c>
      <c r="BB113" s="57">
        <f>Table43[[#This Row],[Column1]]/Table43[[#This Row],[Harga Jual Pcs MT
(-PPN)]]</f>
        <v>8.5000000000000006E-2</v>
      </c>
      <c r="BC113" s="50"/>
      <c r="BD113" s="7" t="str">
        <f>IFERROR(VLOOKUP(Table43[[#This Row],[Kode BARANG Win2]],'[3]Daftar Barang dan Jasa'!$B$2:$D$3515,3,0),0)</f>
        <v>RB DETTOL BODY SOAP 3SP LASTING 100GR X 48 PCS</v>
      </c>
      <c r="BE113" s="7" t="str">
        <f ca="1">IF(TODAY()-Table43[[#This Row],[Efektif
Pembuatan]]&gt;60,"Lama","Baru")</f>
        <v>Lama</v>
      </c>
      <c r="BF113" s="7" t="e">
        <f ca="1">IF(TODAY()-Table43[[#This Row],[Efektif Naik Harga]]&lt;30,"Naik","Sama")</f>
        <v>#VALUE!</v>
      </c>
      <c r="BG113" s="7" t="s">
        <v>400</v>
      </c>
      <c r="BH113" s="7" t="str">
        <f>IF(Table43[[#This Row],[Kode BARANG Win2]]&lt;&gt;"","IDR","")</f>
        <v>IDR</v>
      </c>
      <c r="BI113" s="7" t="str">
        <f>CONCATENATE(Table43[[#This Row],[kode  1 Digit
(Nomor)]],Table43[[#This Row],[kode  4 Digit                (Nomor)]])</f>
        <v>30315160100</v>
      </c>
      <c r="BJ113" s="7" t="str">
        <f>Table43[[#This Row],[Nama            Gramasi atau Jumlah Pack per CTN]]</f>
        <v>100GR</v>
      </c>
      <c r="BK113" s="7"/>
      <c r="BL113" s="7"/>
      <c r="BM113" s="4" t="str">
        <f>IF(Table43[[#This Row],[SATUAN Fix Win]]&lt;&gt;"","KRT")</f>
        <v>KRT</v>
      </c>
      <c r="BN113" s="4" t="str">
        <f>IF(Table43[[#This Row],[SATUAN Fix Win]]&lt;&gt;"","GD01")</f>
        <v>GD01</v>
      </c>
      <c r="BO113" s="4">
        <f>IF(Table43[[#This Row],[SATUAN Fix Win]]&lt;&gt;"",11611)</f>
        <v>11611</v>
      </c>
      <c r="BP113" s="4">
        <f>IF(Table43[[#This Row],[SATUAN Fix Win]]&lt;&gt;"",11612)</f>
        <v>11612</v>
      </c>
      <c r="BR113" s="4">
        <f>IF(Table43[[#This Row],[SATUAN Fix Win]]&lt;&gt;"",1)</f>
        <v>1</v>
      </c>
    </row>
    <row r="114" spans="1:74">
      <c r="A114" s="4" t="str">
        <f>CONCATENATE(Table43[[#This Row],[Kode BARANG Win2]],Table43[[#This Row],[No. Urut
Item Sama]])</f>
        <v>R1021104010010</v>
      </c>
      <c r="B114" s="7"/>
      <c r="C114" s="4" t="s">
        <v>1634</v>
      </c>
      <c r="D114" s="49">
        <v>3046067</v>
      </c>
      <c r="E114" s="49">
        <f>IFERROR(VLOOKUP(Table43[[#This Row],[NO]],[1]Sheet1!$G$3:$K$1267,5,0),0)</f>
        <v>0</v>
      </c>
      <c r="F114" s="26" t="s">
        <v>1053</v>
      </c>
      <c r="G114" s="26">
        <v>48</v>
      </c>
      <c r="H114" s="26" t="s">
        <v>2073</v>
      </c>
      <c r="I114" s="49">
        <v>8993560025274</v>
      </c>
      <c r="J114" s="26" t="str">
        <f>Table43[[#This Row],[Nama Jenis Kemasan]]</f>
        <v>PCS</v>
      </c>
      <c r="K114" s="4" t="str">
        <f>TRIM(CONCATENATE(Table43[[#This Row],[Nama            KLP]]," ",Table43[[#This Row],[Nama            Sub KLP]]))</f>
        <v>DETTOL BODY SOAP</v>
      </c>
      <c r="L114" s="4" t="str">
        <f>CONCATENATE(Table43[[#This Row],[kode  2 Digit                (hrf+No)]],Table43[[#This Row],[kode  2 Digit                (Nomor)]],Table43[[#This Row],[kode  1 Digit                (Nomor)]])</f>
        <v>R1021</v>
      </c>
      <c r="M114" s="4" t="str">
        <f>IF(AH114="",CONCATENATE(R114,T114,V114,X114,Z114,AB114,AD114,AF114,Table43[[#This Row],[Tanda Kode Revisi]]),CONCATENATE(R114,T114,V114,X114,Z114,AB114,AD114,AH114))</f>
        <v>R1021104010010</v>
      </c>
      <c r="N114" s="11">
        <f t="shared" si="2"/>
        <v>14</v>
      </c>
      <c r="O114" s="13" t="str">
        <f>IF(AG114&lt;&gt;"",TRIM(UPPER(CONCATENATE(Q114," ",S114," ",U114," ",W114," ",Y114," ",AA114," ","X"," ",Table43[[#This Row],[ISI/CTN]]," ",AG114," ",AC114," ",AE114," ",AI114))),TRIM(UPPER(CONCATENATE(Q114," ",S114," ",U114," ",W114," ",Y114," ",AA114," ","X"," ",Table43[[#This Row],[ISI/CTN]]," ",AC114," ",AE114," ",AI114))))</f>
        <v>RB DETTOL BODY SOAP 3SP LASTING 100GR X 48 PCS</v>
      </c>
      <c r="P114" s="11">
        <f t="shared" si="3"/>
        <v>46</v>
      </c>
      <c r="Q114" s="4" t="s">
        <v>1487</v>
      </c>
      <c r="R114" s="7" t="s">
        <v>94</v>
      </c>
      <c r="S114" s="4" t="s">
        <v>1496</v>
      </c>
      <c r="T114" s="45" t="s">
        <v>1723</v>
      </c>
      <c r="U114" s="46" t="s">
        <v>1505</v>
      </c>
      <c r="V114" s="7">
        <v>1</v>
      </c>
      <c r="W114" s="46" t="s">
        <v>1507</v>
      </c>
      <c r="X114" s="45" t="s">
        <v>1730</v>
      </c>
      <c r="Y114" s="4" t="s">
        <v>1531</v>
      </c>
      <c r="Z114" s="47" t="s">
        <v>1725</v>
      </c>
      <c r="AA114" s="4" t="s">
        <v>1512</v>
      </c>
      <c r="AB114" s="47" t="s">
        <v>1739</v>
      </c>
      <c r="AC114" s="4" t="s">
        <v>186</v>
      </c>
      <c r="AD114" s="7">
        <v>1</v>
      </c>
      <c r="AF114" s="7">
        <v>0</v>
      </c>
      <c r="AJ114" s="7">
        <f>IFERROR(VLOOKUP(Table43[[#This Row],[Kode BARANG Win2]],'[2]Template Impor Barang'!#REF!,2,0),0)</f>
        <v>0</v>
      </c>
      <c r="AK114" s="7">
        <f>Table43[[#This Row],[ISI/CTN]]</f>
        <v>48</v>
      </c>
      <c r="AL114" s="83">
        <f>Table43[[#This Row],[Kode Pcpl]]</f>
        <v>3046067</v>
      </c>
      <c r="AN114" s="36">
        <f>Table43[[#This Row],[Harga Jual Pcs GT
(-PPN)]]-(Table43[[#This Row],[Harga Jual Pcs GT
(-PPN)]]*8.5%)</f>
        <v>16012.5</v>
      </c>
      <c r="AO114" s="36">
        <f>Table43[[#This Row],[Harga Beli Pcs
(-PPN)]]*Table43[[#This Row],[ISI/CTN]]</f>
        <v>768600</v>
      </c>
      <c r="AP114" s="36">
        <f>Table43[[#This Row],[Harga Beli Pcs
(-PPN)]]*1.11</f>
        <v>17773.875</v>
      </c>
      <c r="AQ114" s="36">
        <f>Table43[[#This Row],[Harga Beli Krt
(- PPN)]]*1.11</f>
        <v>853146.00000000012</v>
      </c>
      <c r="AR114" s="36">
        <v>17500</v>
      </c>
      <c r="AS114" s="36">
        <f>Table43[[#This Row],[Harga Jual Pcs GT
(-PPN)]]*Table43[[#This Row],[ISI/CTN]]</f>
        <v>840000</v>
      </c>
      <c r="AT114" s="36">
        <f>Table43[[#This Row],[Harga Jual Pcs GT
(-PPN)]]*1.11</f>
        <v>19425</v>
      </c>
      <c r="AU114" s="36">
        <f>Table43[[#This Row],[Harga Jual Krt GT
(- PPN)]]*1.11</f>
        <v>932400.00000000012</v>
      </c>
      <c r="AV114" s="36">
        <v>17500</v>
      </c>
      <c r="AW114" s="36">
        <f>Table43[[#This Row],[Harga Jual Pcs MT
(-PPN)]]*Table43[[#This Row],[ISI/CTN]]</f>
        <v>840000</v>
      </c>
      <c r="AX114" s="36">
        <f>Table43[[#This Row],[Harga Jual Pcs MT
(-PPN)]]*1.11</f>
        <v>19425</v>
      </c>
      <c r="AY114" s="36">
        <f>Table43[[#This Row],[Harga Jual Pcs MT
(+PPN)]]*Table43[[#This Row],[ISI/CTN]]</f>
        <v>932400</v>
      </c>
      <c r="AZ114" s="44">
        <f>(Table43[[#This Row],[Harga Jual Pcs GT
(-PPN)]]-Table43[[#This Row],[Harga Beli Pcs
(-PPN)]])/Table43[[#This Row],[Harga Jual Pcs GT
(-PPN)]]</f>
        <v>8.5000000000000006E-2</v>
      </c>
      <c r="BA114" s="51">
        <f>Table43[[#This Row],[Harga Jual Pcs MT
(-PPN)]]-Table43[[#This Row],[Harga Beli Pcs
(-PPN)]]</f>
        <v>1487.5</v>
      </c>
      <c r="BB114" s="57">
        <f>Table43[[#This Row],[Column1]]/Table43[[#This Row],[Harga Jual Pcs MT
(-PPN)]]</f>
        <v>8.5000000000000006E-2</v>
      </c>
      <c r="BC114" s="50"/>
      <c r="BD114" s="7" t="str">
        <f>IFERROR(VLOOKUP(Table43[[#This Row],[Kode BARANG Win2]],'[3]Daftar Barang dan Jasa'!$B$2:$D$3515,3,0),0)</f>
        <v>RB DETTOL BODY SOAP 3SP LASTING 100GR X 48 PCS</v>
      </c>
      <c r="BE114" s="7" t="str">
        <f ca="1">IF(TODAY()-Table43[[#This Row],[Efektif
Pembuatan]]&gt;60,"Lama","Baru")</f>
        <v>Lama</v>
      </c>
      <c r="BF114" s="7" t="e">
        <f ca="1">IF(TODAY()-Table43[[#This Row],[Efektif Naik Harga]]&lt;30,"Naik","Sama")</f>
        <v>#VALUE!</v>
      </c>
      <c r="BG114" s="7" t="s">
        <v>400</v>
      </c>
      <c r="BH114" s="7" t="str">
        <f>IF(Table43[[#This Row],[Kode BARANG Win2]]&lt;&gt;"","IDR","")</f>
        <v>IDR</v>
      </c>
      <c r="BI114" s="7" t="str">
        <f>CONCATENATE(Table43[[#This Row],[kode  1 Digit
(Nomor)]],Table43[[#This Row],[kode  4 Digit                (Nomor)]])</f>
        <v>30460670100</v>
      </c>
      <c r="BJ114" s="7" t="str">
        <f>Table43[[#This Row],[Nama            Gramasi atau Jumlah Pack per CTN]]</f>
        <v>100GR</v>
      </c>
      <c r="BK114" s="7"/>
      <c r="BL114" s="7"/>
      <c r="BM114" s="4" t="str">
        <f>IF(Table43[[#This Row],[SATUAN Fix Win]]&lt;&gt;"","KRT")</f>
        <v>KRT</v>
      </c>
      <c r="BN114" s="4" t="str">
        <f>IF(Table43[[#This Row],[SATUAN Fix Win]]&lt;&gt;"","GD01")</f>
        <v>GD01</v>
      </c>
      <c r="BO114" s="4">
        <f>IF(Table43[[#This Row],[SATUAN Fix Win]]&lt;&gt;"",11611)</f>
        <v>11611</v>
      </c>
      <c r="BP114" s="4">
        <f>IF(Table43[[#This Row],[SATUAN Fix Win]]&lt;&gt;"",11612)</f>
        <v>11612</v>
      </c>
      <c r="BR114" s="4">
        <f>IF(Table43[[#This Row],[SATUAN Fix Win]]&lt;&gt;"",1)</f>
        <v>1</v>
      </c>
    </row>
    <row r="115" spans="1:74">
      <c r="A115" s="4" t="str">
        <f>CONCATENATE(Table43[[#This Row],[Kode BARANG Win2]],Table43[[#This Row],[No. Urut
Item Sama]])</f>
        <v>R1021104010010</v>
      </c>
      <c r="B115" s="7"/>
      <c r="C115" s="4" t="s">
        <v>1634</v>
      </c>
      <c r="D115" s="49">
        <v>3040223</v>
      </c>
      <c r="E115" s="49">
        <f>IFERROR(VLOOKUP(Table43[[#This Row],[NO]],[1]Sheet1!$G$3:$K$1267,5,0),0)</f>
        <v>0</v>
      </c>
      <c r="F115" s="26" t="s">
        <v>1052</v>
      </c>
      <c r="G115" s="26">
        <v>48</v>
      </c>
      <c r="H115" s="26" t="s">
        <v>2073</v>
      </c>
      <c r="I115" s="49">
        <v>8993560025274</v>
      </c>
      <c r="J115" s="26" t="str">
        <f>Table43[[#This Row],[Nama Jenis Kemasan]]</f>
        <v>PCS</v>
      </c>
      <c r="K115" s="4" t="str">
        <f>TRIM(CONCATENATE(Table43[[#This Row],[Nama            KLP]]," ",Table43[[#This Row],[Nama            Sub KLP]]))</f>
        <v>DETTOL BODY SOAP</v>
      </c>
      <c r="L115" s="4" t="str">
        <f>CONCATENATE(Table43[[#This Row],[kode  2 Digit                (hrf+No)]],Table43[[#This Row],[kode  2 Digit                (Nomor)]],Table43[[#This Row],[kode  1 Digit                (Nomor)]])</f>
        <v>R1021</v>
      </c>
      <c r="M115" s="4" t="str">
        <f>IF(AH115="",CONCATENATE(R115,T115,V115,X115,Z115,AB115,AD115,AF115,Table43[[#This Row],[Tanda Kode Revisi]]),CONCATENATE(R115,T115,V115,X115,Z115,AB115,AD115,AH115))</f>
        <v>R1021104010010</v>
      </c>
      <c r="N115" s="11">
        <f t="shared" si="2"/>
        <v>14</v>
      </c>
      <c r="O115" s="13" t="str">
        <f>IF(AG115&lt;&gt;"",TRIM(UPPER(CONCATENATE(Q115," ",S115," ",U115," ",W115," ",Y115," ",AA115," ","X"," ",Table43[[#This Row],[ISI/CTN]]," ",AG115," ",AC115," ",AE115," ",AI115))),TRIM(UPPER(CONCATENATE(Q115," ",S115," ",U115," ",W115," ",Y115," ",AA115," ","X"," ",Table43[[#This Row],[ISI/CTN]]," ",AC115," ",AE115," ",AI115))))</f>
        <v>RB DETTOL BODY SOAP 3SP LASTING 100GR X 48 PCS</v>
      </c>
      <c r="P115" s="11">
        <f t="shared" si="3"/>
        <v>46</v>
      </c>
      <c r="Q115" s="4" t="s">
        <v>1487</v>
      </c>
      <c r="R115" s="7" t="s">
        <v>94</v>
      </c>
      <c r="S115" s="4" t="s">
        <v>1496</v>
      </c>
      <c r="T115" s="45" t="s">
        <v>1723</v>
      </c>
      <c r="U115" s="46" t="s">
        <v>1505</v>
      </c>
      <c r="V115" s="7">
        <v>1</v>
      </c>
      <c r="W115" s="46" t="s">
        <v>1507</v>
      </c>
      <c r="X115" s="45" t="s">
        <v>1730</v>
      </c>
      <c r="Y115" s="4" t="s">
        <v>1531</v>
      </c>
      <c r="Z115" s="47" t="s">
        <v>1725</v>
      </c>
      <c r="AA115" s="4" t="s">
        <v>1512</v>
      </c>
      <c r="AB115" s="47" t="s">
        <v>1739</v>
      </c>
      <c r="AC115" s="4" t="s">
        <v>186</v>
      </c>
      <c r="AD115" s="7">
        <v>1</v>
      </c>
      <c r="AF115" s="7">
        <v>0</v>
      </c>
      <c r="AJ115" s="7">
        <f>IFERROR(VLOOKUP(Table43[[#This Row],[Kode BARANG Win2]],'[2]Template Impor Barang'!#REF!,2,0),0)</f>
        <v>0</v>
      </c>
      <c r="AK115" s="7">
        <f>Table43[[#This Row],[ISI/CTN]]</f>
        <v>48</v>
      </c>
      <c r="AL115" s="83">
        <f>Table43[[#This Row],[Kode Pcpl]]</f>
        <v>3040223</v>
      </c>
      <c r="AN115" s="36">
        <f>Table43[[#This Row],[Harga Jual Pcs GT
(-PPN)]]-(Table43[[#This Row],[Harga Jual Pcs GT
(-PPN)]]*8.5%)</f>
        <v>16012.5</v>
      </c>
      <c r="AO115" s="36">
        <f>Table43[[#This Row],[Harga Beli Pcs
(-PPN)]]*Table43[[#This Row],[ISI/CTN]]</f>
        <v>768600</v>
      </c>
      <c r="AP115" s="36">
        <f>Table43[[#This Row],[Harga Beli Pcs
(-PPN)]]*1.11</f>
        <v>17773.875</v>
      </c>
      <c r="AQ115" s="36">
        <f>Table43[[#This Row],[Harga Beli Krt
(- PPN)]]*1.11</f>
        <v>853146.00000000012</v>
      </c>
      <c r="AR115" s="36">
        <v>17500</v>
      </c>
      <c r="AS115" s="36">
        <f>Table43[[#This Row],[Harga Jual Pcs GT
(-PPN)]]*Table43[[#This Row],[ISI/CTN]]</f>
        <v>840000</v>
      </c>
      <c r="AT115" s="36">
        <f>Table43[[#This Row],[Harga Jual Pcs GT
(-PPN)]]*1.11</f>
        <v>19425</v>
      </c>
      <c r="AU115" s="36">
        <f>Table43[[#This Row],[Harga Jual Krt GT
(- PPN)]]*1.11</f>
        <v>932400.00000000012</v>
      </c>
      <c r="AV115" s="36">
        <v>17500</v>
      </c>
      <c r="AW115" s="36">
        <f>Table43[[#This Row],[Harga Jual Pcs MT
(-PPN)]]*Table43[[#This Row],[ISI/CTN]]</f>
        <v>840000</v>
      </c>
      <c r="AX115" s="36">
        <f>Table43[[#This Row],[Harga Jual Pcs MT
(-PPN)]]*1.11</f>
        <v>19425</v>
      </c>
      <c r="AY115" s="36">
        <f>Table43[[#This Row],[Harga Jual Pcs MT
(+PPN)]]*Table43[[#This Row],[ISI/CTN]]</f>
        <v>932400</v>
      </c>
      <c r="AZ115" s="44">
        <f>(Table43[[#This Row],[Harga Jual Pcs GT
(-PPN)]]-Table43[[#This Row],[Harga Beli Pcs
(-PPN)]])/Table43[[#This Row],[Harga Jual Pcs GT
(-PPN)]]</f>
        <v>8.5000000000000006E-2</v>
      </c>
      <c r="BA115" s="51">
        <f>Table43[[#This Row],[Harga Jual Pcs MT
(-PPN)]]-Table43[[#This Row],[Harga Beli Pcs
(-PPN)]]</f>
        <v>1487.5</v>
      </c>
      <c r="BB115" s="57">
        <f>Table43[[#This Row],[Column1]]/Table43[[#This Row],[Harga Jual Pcs MT
(-PPN)]]</f>
        <v>8.5000000000000006E-2</v>
      </c>
      <c r="BC115" s="50"/>
      <c r="BD115" s="7" t="str">
        <f>IFERROR(VLOOKUP(Table43[[#This Row],[Kode BARANG Win2]],'[3]Daftar Barang dan Jasa'!$B$2:$D$3515,3,0),0)</f>
        <v>RB DETTOL BODY SOAP 3SP LASTING 100GR X 48 PCS</v>
      </c>
      <c r="BE115" s="7" t="str">
        <f ca="1">IF(TODAY()-Table43[[#This Row],[Efektif
Pembuatan]]&gt;60,"Lama","Baru")</f>
        <v>Lama</v>
      </c>
      <c r="BF115" s="7" t="e">
        <f ca="1">IF(TODAY()-Table43[[#This Row],[Efektif Naik Harga]]&lt;30,"Naik","Sama")</f>
        <v>#VALUE!</v>
      </c>
      <c r="BG115" s="7" t="s">
        <v>400</v>
      </c>
      <c r="BH115" s="7" t="str">
        <f>IF(Table43[[#This Row],[Kode BARANG Win2]]&lt;&gt;"","IDR","")</f>
        <v>IDR</v>
      </c>
      <c r="BI115" s="7" t="str">
        <f>CONCATENATE(Table43[[#This Row],[kode  1 Digit
(Nomor)]],Table43[[#This Row],[kode  4 Digit                (Nomor)]])</f>
        <v>30402230100</v>
      </c>
      <c r="BJ115" s="7" t="str">
        <f>Table43[[#This Row],[Nama            Gramasi atau Jumlah Pack per CTN]]</f>
        <v>100GR</v>
      </c>
      <c r="BK115" s="7"/>
      <c r="BL115" s="7"/>
      <c r="BM115" s="4" t="str">
        <f>IF(Table43[[#This Row],[SATUAN Fix Win]]&lt;&gt;"","KRT")</f>
        <v>KRT</v>
      </c>
      <c r="BN115" s="4" t="str">
        <f>IF(Table43[[#This Row],[SATUAN Fix Win]]&lt;&gt;"","GD01")</f>
        <v>GD01</v>
      </c>
      <c r="BO115" s="4">
        <f>IF(Table43[[#This Row],[SATUAN Fix Win]]&lt;&gt;"",11611)</f>
        <v>11611</v>
      </c>
      <c r="BP115" s="4">
        <f>IF(Table43[[#This Row],[SATUAN Fix Win]]&lt;&gt;"",11612)</f>
        <v>11612</v>
      </c>
      <c r="BR115" s="4">
        <f>IF(Table43[[#This Row],[SATUAN Fix Win]]&lt;&gt;"",1)</f>
        <v>1</v>
      </c>
    </row>
    <row r="116" spans="1:74">
      <c r="A116" s="4" t="str">
        <f>CONCATENATE(Table43[[#This Row],[Kode BARANG Win2]],Table43[[#This Row],[No. Urut
Item Sama]])</f>
        <v>R1021104010010</v>
      </c>
      <c r="B116" s="7"/>
      <c r="C116" s="4" t="s">
        <v>1634</v>
      </c>
      <c r="D116" s="49">
        <v>8162948</v>
      </c>
      <c r="E116" s="49">
        <f>IFERROR(VLOOKUP(Table43[[#This Row],[NO]],[1]Sheet1!$G$3:$K$1267,5,0),0)</f>
        <v>0</v>
      </c>
      <c r="F116" s="26" t="s">
        <v>1050</v>
      </c>
      <c r="G116" s="26">
        <v>48</v>
      </c>
      <c r="H116" s="26" t="s">
        <v>2073</v>
      </c>
      <c r="I116" s="49">
        <v>8993560025274</v>
      </c>
      <c r="J116" s="26" t="str">
        <f>Table43[[#This Row],[Nama Jenis Kemasan]]</f>
        <v>PCS</v>
      </c>
      <c r="K116" s="4" t="str">
        <f>TRIM(CONCATENATE(Table43[[#This Row],[Nama            KLP]]," ",Table43[[#This Row],[Nama            Sub KLP]]))</f>
        <v>DETTOL BODY SOAP</v>
      </c>
      <c r="L116" s="4" t="str">
        <f>CONCATENATE(Table43[[#This Row],[kode  2 Digit                (hrf+No)]],Table43[[#This Row],[kode  2 Digit                (Nomor)]],Table43[[#This Row],[kode  1 Digit                (Nomor)]])</f>
        <v>R1021</v>
      </c>
      <c r="M116" s="4" t="str">
        <f>IF(AH116="",CONCATENATE(R116,T116,V116,X116,Z116,AB116,AD116,AF116,Table43[[#This Row],[Tanda Kode Revisi]]),CONCATENATE(R116,T116,V116,X116,Z116,AB116,AD116,AH116))</f>
        <v>R1021104010010</v>
      </c>
      <c r="N116" s="11">
        <f t="shared" si="2"/>
        <v>14</v>
      </c>
      <c r="O116" s="13" t="str">
        <f>IF(AG116&lt;&gt;"",TRIM(UPPER(CONCATENATE(Q116," ",S116," ",U116," ",W116," ",Y116," ",AA116," ","X"," ",Table43[[#This Row],[ISI/CTN]]," ",AG116," ",AC116," ",AE116," ",AI116))),TRIM(UPPER(CONCATENATE(Q116," ",S116," ",U116," ",W116," ",Y116," ",AA116," ","X"," ",Table43[[#This Row],[ISI/CTN]]," ",AC116," ",AE116," ",AI116))))</f>
        <v>RB DETTOL BODY SOAP 3SP LASTING 100GR X 48 PCS</v>
      </c>
      <c r="P116" s="11">
        <f t="shared" si="3"/>
        <v>46</v>
      </c>
      <c r="Q116" s="4" t="s">
        <v>1487</v>
      </c>
      <c r="R116" s="7" t="s">
        <v>94</v>
      </c>
      <c r="S116" s="4" t="s">
        <v>1496</v>
      </c>
      <c r="T116" s="45" t="s">
        <v>1723</v>
      </c>
      <c r="U116" s="46" t="s">
        <v>1505</v>
      </c>
      <c r="V116" s="7">
        <v>1</v>
      </c>
      <c r="W116" s="46" t="s">
        <v>1507</v>
      </c>
      <c r="X116" s="45" t="s">
        <v>1730</v>
      </c>
      <c r="Y116" s="4" t="s">
        <v>1531</v>
      </c>
      <c r="Z116" s="47" t="s">
        <v>1725</v>
      </c>
      <c r="AA116" s="4" t="s">
        <v>1512</v>
      </c>
      <c r="AB116" s="47" t="s">
        <v>1739</v>
      </c>
      <c r="AC116" s="4" t="s">
        <v>186</v>
      </c>
      <c r="AD116" s="7">
        <v>1</v>
      </c>
      <c r="AF116" s="7">
        <v>0</v>
      </c>
      <c r="AJ116" s="7">
        <f>IFERROR(VLOOKUP(Table43[[#This Row],[Kode BARANG Win2]],'[2]Template Impor Barang'!#REF!,2,0),0)</f>
        <v>0</v>
      </c>
      <c r="AK116" s="7">
        <f>Table43[[#This Row],[ISI/CTN]]</f>
        <v>48</v>
      </c>
      <c r="AL116" s="83">
        <f>Table43[[#This Row],[Kode Pcpl]]</f>
        <v>8162948</v>
      </c>
      <c r="AN116" s="36">
        <f>Table43[[#This Row],[Harga Jual Pcs GT
(-PPN)]]-(Table43[[#This Row],[Harga Jual Pcs GT
(-PPN)]]*8.5%)</f>
        <v>16012.5</v>
      </c>
      <c r="AO116" s="36">
        <f>Table43[[#This Row],[Harga Beli Pcs
(-PPN)]]*Table43[[#This Row],[ISI/CTN]]</f>
        <v>768600</v>
      </c>
      <c r="AP116" s="36">
        <f>Table43[[#This Row],[Harga Beli Pcs
(-PPN)]]*1.11</f>
        <v>17773.875</v>
      </c>
      <c r="AQ116" s="36">
        <f>Table43[[#This Row],[Harga Beli Krt
(- PPN)]]*1.11</f>
        <v>853146.00000000012</v>
      </c>
      <c r="AR116" s="36">
        <v>17500</v>
      </c>
      <c r="AS116" s="36">
        <f>Table43[[#This Row],[Harga Jual Pcs GT
(-PPN)]]*Table43[[#This Row],[ISI/CTN]]</f>
        <v>840000</v>
      </c>
      <c r="AT116" s="36">
        <f>Table43[[#This Row],[Harga Jual Pcs GT
(-PPN)]]*1.11</f>
        <v>19425</v>
      </c>
      <c r="AU116" s="36">
        <f>Table43[[#This Row],[Harga Jual Krt GT
(- PPN)]]*1.11</f>
        <v>932400.00000000012</v>
      </c>
      <c r="AV116" s="36">
        <v>17500</v>
      </c>
      <c r="AW116" s="36">
        <f>Table43[[#This Row],[Harga Jual Pcs MT
(-PPN)]]*Table43[[#This Row],[ISI/CTN]]</f>
        <v>840000</v>
      </c>
      <c r="AX116" s="36">
        <f>Table43[[#This Row],[Harga Jual Pcs MT
(-PPN)]]*1.11</f>
        <v>19425</v>
      </c>
      <c r="AY116" s="36">
        <f>Table43[[#This Row],[Harga Jual Pcs MT
(+PPN)]]*Table43[[#This Row],[ISI/CTN]]</f>
        <v>932400</v>
      </c>
      <c r="AZ116" s="44">
        <f>(Table43[[#This Row],[Harga Jual Pcs GT
(-PPN)]]-Table43[[#This Row],[Harga Beli Pcs
(-PPN)]])/Table43[[#This Row],[Harga Jual Pcs GT
(-PPN)]]</f>
        <v>8.5000000000000006E-2</v>
      </c>
      <c r="BA116" s="51">
        <f>Table43[[#This Row],[Harga Jual Pcs MT
(-PPN)]]-Table43[[#This Row],[Harga Beli Pcs
(-PPN)]]</f>
        <v>1487.5</v>
      </c>
      <c r="BB116" s="57">
        <f>Table43[[#This Row],[Column1]]/Table43[[#This Row],[Harga Jual Pcs MT
(-PPN)]]</f>
        <v>8.5000000000000006E-2</v>
      </c>
      <c r="BC116" s="50"/>
      <c r="BD116" s="7" t="str">
        <f>IFERROR(VLOOKUP(Table43[[#This Row],[Kode BARANG Win2]],'[3]Daftar Barang dan Jasa'!$B$2:$D$3515,3,0),0)</f>
        <v>RB DETTOL BODY SOAP 3SP LASTING 100GR X 48 PCS</v>
      </c>
      <c r="BE116" s="7" t="str">
        <f ca="1">IF(TODAY()-Table43[[#This Row],[Efektif
Pembuatan]]&gt;60,"Lama","Baru")</f>
        <v>Lama</v>
      </c>
      <c r="BF116" s="7" t="e">
        <f ca="1">IF(TODAY()-Table43[[#This Row],[Efektif Naik Harga]]&lt;30,"Naik","Sama")</f>
        <v>#VALUE!</v>
      </c>
      <c r="BG116" s="7" t="s">
        <v>400</v>
      </c>
      <c r="BH116" s="7" t="str">
        <f>IF(Table43[[#This Row],[Kode BARANG Win2]]&lt;&gt;"","IDR","")</f>
        <v>IDR</v>
      </c>
      <c r="BI116" s="7" t="str">
        <f>CONCATENATE(Table43[[#This Row],[kode  1 Digit
(Nomor)]],Table43[[#This Row],[kode  4 Digit                (Nomor)]])</f>
        <v>81629480100</v>
      </c>
      <c r="BJ116" s="7" t="str">
        <f>Table43[[#This Row],[Nama            Gramasi atau Jumlah Pack per CTN]]</f>
        <v>100GR</v>
      </c>
      <c r="BK116" s="7"/>
      <c r="BL116" s="7"/>
      <c r="BM116" s="4" t="str">
        <f>IF(Table43[[#This Row],[SATUAN Fix Win]]&lt;&gt;"","KRT")</f>
        <v>KRT</v>
      </c>
      <c r="BN116" s="4" t="str">
        <f>IF(Table43[[#This Row],[SATUAN Fix Win]]&lt;&gt;"","GD01")</f>
        <v>GD01</v>
      </c>
      <c r="BO116" s="4">
        <f>IF(Table43[[#This Row],[SATUAN Fix Win]]&lt;&gt;"",11611)</f>
        <v>11611</v>
      </c>
      <c r="BP116" s="4">
        <f>IF(Table43[[#This Row],[SATUAN Fix Win]]&lt;&gt;"",11612)</f>
        <v>11612</v>
      </c>
      <c r="BR116" s="4">
        <f>IF(Table43[[#This Row],[SATUAN Fix Win]]&lt;&gt;"",1)</f>
        <v>1</v>
      </c>
    </row>
    <row r="117" spans="1:74">
      <c r="A117" s="4" t="str">
        <f>CONCATENATE(Table43[[#This Row],[Kode BARANG Win2]],Table43[[#This Row],[No. Urut
Item Sama]])</f>
        <v>R1021104010010</v>
      </c>
      <c r="B117" s="7"/>
      <c r="C117" s="4" t="s">
        <v>1634</v>
      </c>
      <c r="D117" s="49" t="s">
        <v>535</v>
      </c>
      <c r="E117" s="49">
        <f>IFERROR(VLOOKUP(Table43[[#This Row],[NO]],[1]Sheet1!$G$3:$K$1267,5,0),0)</f>
        <v>0</v>
      </c>
      <c r="F117" s="26" t="s">
        <v>1050</v>
      </c>
      <c r="G117" s="26">
        <v>48</v>
      </c>
      <c r="H117" s="26" t="s">
        <v>2073</v>
      </c>
      <c r="I117" s="49">
        <v>8993560025274</v>
      </c>
      <c r="J117" s="26" t="str">
        <f>Table43[[#This Row],[Nama Jenis Kemasan]]</f>
        <v>PCS</v>
      </c>
      <c r="K117" s="4" t="str">
        <f>TRIM(CONCATENATE(Table43[[#This Row],[Nama            KLP]]," ",Table43[[#This Row],[Nama            Sub KLP]]))</f>
        <v>DETTOL BODY SOAP</v>
      </c>
      <c r="L117" s="4" t="str">
        <f>CONCATENATE(Table43[[#This Row],[kode  2 Digit                (hrf+No)]],Table43[[#This Row],[kode  2 Digit                (Nomor)]],Table43[[#This Row],[kode  1 Digit                (Nomor)]])</f>
        <v>R1021</v>
      </c>
      <c r="M117" s="4" t="str">
        <f>IF(AH117="",CONCATENATE(R117,T117,V117,X117,Z117,AB117,AD117,AF117,Table43[[#This Row],[Tanda Kode Revisi]]),CONCATENATE(R117,T117,V117,X117,Z117,AB117,AD117,AH117))</f>
        <v>R1021104010010</v>
      </c>
      <c r="N117" s="11">
        <f t="shared" si="2"/>
        <v>14</v>
      </c>
      <c r="O117" s="13" t="str">
        <f>IF(AG117&lt;&gt;"",TRIM(UPPER(CONCATENATE(Q117," ",S117," ",U117," ",W117," ",Y117," ",AA117," ","X"," ",Table43[[#This Row],[ISI/CTN]]," ",AG117," ",AC117," ",AE117," ",AI117))),TRIM(UPPER(CONCATENATE(Q117," ",S117," ",U117," ",W117," ",Y117," ",AA117," ","X"," ",Table43[[#This Row],[ISI/CTN]]," ",AC117," ",AE117," ",AI117))))</f>
        <v>RB DETTOL BODY SOAP 3SP LASTING 100GR X 48 PCS</v>
      </c>
      <c r="P117" s="11">
        <f t="shared" si="3"/>
        <v>46</v>
      </c>
      <c r="Q117" s="4" t="s">
        <v>1487</v>
      </c>
      <c r="R117" s="7" t="s">
        <v>94</v>
      </c>
      <c r="S117" s="4" t="s">
        <v>1496</v>
      </c>
      <c r="T117" s="45" t="s">
        <v>1723</v>
      </c>
      <c r="U117" s="46" t="s">
        <v>1505</v>
      </c>
      <c r="V117" s="7">
        <v>1</v>
      </c>
      <c r="W117" s="46" t="s">
        <v>1507</v>
      </c>
      <c r="X117" s="45" t="s">
        <v>1730</v>
      </c>
      <c r="Y117" s="4" t="s">
        <v>1531</v>
      </c>
      <c r="Z117" s="47" t="s">
        <v>1725</v>
      </c>
      <c r="AA117" s="4" t="s">
        <v>1512</v>
      </c>
      <c r="AB117" s="47" t="s">
        <v>1739</v>
      </c>
      <c r="AC117" s="4" t="s">
        <v>186</v>
      </c>
      <c r="AD117" s="7">
        <v>1</v>
      </c>
      <c r="AF117" s="7">
        <v>0</v>
      </c>
      <c r="AJ117" s="7">
        <f>IFERROR(VLOOKUP(Table43[[#This Row],[Kode BARANG Win2]],'[2]Template Impor Barang'!#REF!,2,0),0)</f>
        <v>0</v>
      </c>
      <c r="AK117" s="7">
        <f>Table43[[#This Row],[ISI/CTN]]</f>
        <v>48</v>
      </c>
      <c r="AL117" s="83" t="str">
        <f>Table43[[#This Row],[Kode Pcpl]]</f>
        <v>ID8162948M</v>
      </c>
      <c r="AN117" s="36">
        <f>Table43[[#This Row],[Harga Jual Pcs GT
(-PPN)]]-(Table43[[#This Row],[Harga Jual Pcs GT
(-PPN)]]*8.5%)</f>
        <v>16012.5</v>
      </c>
      <c r="AO117" s="36">
        <f>Table43[[#This Row],[Harga Beli Pcs
(-PPN)]]*Table43[[#This Row],[ISI/CTN]]</f>
        <v>768600</v>
      </c>
      <c r="AP117" s="36">
        <f>Table43[[#This Row],[Harga Beli Pcs
(-PPN)]]*1.11</f>
        <v>17773.875</v>
      </c>
      <c r="AQ117" s="36">
        <f>Table43[[#This Row],[Harga Beli Krt
(- PPN)]]*1.11</f>
        <v>853146.00000000012</v>
      </c>
      <c r="AR117" s="36">
        <v>17500</v>
      </c>
      <c r="AS117" s="36">
        <f>Table43[[#This Row],[Harga Jual Pcs GT
(-PPN)]]*Table43[[#This Row],[ISI/CTN]]</f>
        <v>840000</v>
      </c>
      <c r="AT117" s="36">
        <f>Table43[[#This Row],[Harga Jual Pcs GT
(-PPN)]]*1.11</f>
        <v>19425</v>
      </c>
      <c r="AU117" s="36">
        <f>Table43[[#This Row],[Harga Jual Krt GT
(- PPN)]]*1.11</f>
        <v>932400.00000000012</v>
      </c>
      <c r="AV117" s="36">
        <v>17500</v>
      </c>
      <c r="AW117" s="36">
        <f>Table43[[#This Row],[Harga Jual Pcs MT
(-PPN)]]*Table43[[#This Row],[ISI/CTN]]</f>
        <v>840000</v>
      </c>
      <c r="AX117" s="36">
        <f>Table43[[#This Row],[Harga Jual Pcs MT
(-PPN)]]*1.11</f>
        <v>19425</v>
      </c>
      <c r="AY117" s="36">
        <f>Table43[[#This Row],[Harga Jual Pcs MT
(+PPN)]]*Table43[[#This Row],[ISI/CTN]]</f>
        <v>932400</v>
      </c>
      <c r="AZ117" s="44">
        <f>(Table43[[#This Row],[Harga Jual Pcs GT
(-PPN)]]-Table43[[#This Row],[Harga Beli Pcs
(-PPN)]])/Table43[[#This Row],[Harga Jual Pcs GT
(-PPN)]]</f>
        <v>8.5000000000000006E-2</v>
      </c>
      <c r="BA117" s="51">
        <f>Table43[[#This Row],[Harga Jual Pcs MT
(-PPN)]]-Table43[[#This Row],[Harga Beli Pcs
(-PPN)]]</f>
        <v>1487.5</v>
      </c>
      <c r="BB117" s="57">
        <f>Table43[[#This Row],[Column1]]/Table43[[#This Row],[Harga Jual Pcs MT
(-PPN)]]</f>
        <v>8.5000000000000006E-2</v>
      </c>
      <c r="BC117" s="50"/>
      <c r="BD117" s="7" t="str">
        <f>IFERROR(VLOOKUP(Table43[[#This Row],[Kode BARANG Win2]],'[3]Daftar Barang dan Jasa'!$B$2:$D$3515,3,0),0)</f>
        <v>RB DETTOL BODY SOAP 3SP LASTING 100GR X 48 PCS</v>
      </c>
      <c r="BE117" s="7" t="str">
        <f ca="1">IF(TODAY()-Table43[[#This Row],[Efektif
Pembuatan]]&gt;60,"Lama","Baru")</f>
        <v>Lama</v>
      </c>
      <c r="BF117" s="7" t="e">
        <f ca="1">IF(TODAY()-Table43[[#This Row],[Efektif Naik Harga]]&lt;30,"Naik","Sama")</f>
        <v>#VALUE!</v>
      </c>
      <c r="BG117" s="7" t="s">
        <v>400</v>
      </c>
      <c r="BH117" s="7" t="str">
        <f>IF(Table43[[#This Row],[Kode BARANG Win2]]&lt;&gt;"","IDR","")</f>
        <v>IDR</v>
      </c>
      <c r="BI117" s="7" t="str">
        <f>CONCATENATE(Table43[[#This Row],[kode  1 Digit
(Nomor)]],Table43[[#This Row],[kode  4 Digit                (Nomor)]])</f>
        <v>ID8162948M0100</v>
      </c>
      <c r="BJ117" s="7" t="str">
        <f>Table43[[#This Row],[Nama            Gramasi atau Jumlah Pack per CTN]]</f>
        <v>100GR</v>
      </c>
      <c r="BK117" s="7"/>
      <c r="BL117" s="7"/>
      <c r="BM117" s="4" t="str">
        <f>IF(Table43[[#This Row],[SATUAN Fix Win]]&lt;&gt;"","KRT")</f>
        <v>KRT</v>
      </c>
      <c r="BN117" s="4" t="str">
        <f>IF(Table43[[#This Row],[SATUAN Fix Win]]&lt;&gt;"","GD01")</f>
        <v>GD01</v>
      </c>
      <c r="BO117" s="4">
        <f>IF(Table43[[#This Row],[SATUAN Fix Win]]&lt;&gt;"",11611)</f>
        <v>11611</v>
      </c>
      <c r="BP117" s="4">
        <f>IF(Table43[[#This Row],[SATUAN Fix Win]]&lt;&gt;"",11612)</f>
        <v>11612</v>
      </c>
      <c r="BR117" s="4">
        <f>IF(Table43[[#This Row],[SATUAN Fix Win]]&lt;&gt;"",1)</f>
        <v>1</v>
      </c>
    </row>
    <row r="118" spans="1:74">
      <c r="A118" s="4" t="str">
        <f>CONCATENATE(Table43[[#This Row],[Kode BARANG Win2]],Table43[[#This Row],[No. Urut
Item Sama]])</f>
        <v>R1021104010011</v>
      </c>
      <c r="B118" s="7"/>
      <c r="C118" s="4" t="s">
        <v>1643</v>
      </c>
      <c r="D118" s="49">
        <v>3327358</v>
      </c>
      <c r="E118" s="49">
        <f>IFERROR(VLOOKUP(Table43[[#This Row],[NO]],[1]Sheet1!$G$3:$K$1267,5,0),0)</f>
        <v>0</v>
      </c>
      <c r="F118" s="26" t="s">
        <v>929</v>
      </c>
      <c r="G118" s="26">
        <v>36</v>
      </c>
      <c r="H118" s="26" t="s">
        <v>1786</v>
      </c>
      <c r="I118" s="49">
        <v>8993560025236</v>
      </c>
      <c r="J118" s="26" t="str">
        <f>Table43[[#This Row],[Nama Jenis Kemasan]]</f>
        <v>PCS</v>
      </c>
      <c r="K118" s="4" t="str">
        <f>TRIM(CONCATENATE(Table43[[#This Row],[Nama            KLP]]," ",Table43[[#This Row],[Nama            Sub KLP]]))</f>
        <v>DETTOL BODY SOAP</v>
      </c>
      <c r="L118" s="4" t="str">
        <f>CONCATENATE(Table43[[#This Row],[kode  2 Digit                (hrf+No)]],Table43[[#This Row],[kode  2 Digit                (Nomor)]],Table43[[#This Row],[kode  1 Digit                (Nomor)]])</f>
        <v>R1021</v>
      </c>
      <c r="M118" s="4" t="str">
        <f>IF(AH118="",CONCATENATE(R118,T118,V118,X118,Z118,AB118,AD118,AF118,Table43[[#This Row],[Tanda Kode Revisi]]),CONCATENATE(R118,T118,V118,X118,Z118,AB118,AD118,AH118))</f>
        <v>R1021104010011</v>
      </c>
      <c r="N118" s="11">
        <f t="shared" si="2"/>
        <v>14</v>
      </c>
      <c r="O118" s="13" t="str">
        <f>IF(AG118&lt;&gt;"",TRIM(UPPER(CONCATENATE(Q118," ",S118," ",U118," ",W118," ",Y118," ",AA118," ","X"," ",Table43[[#This Row],[ISI/CTN]]," ",AG118," ",AC118," ",AE118," ",AI118))),TRIM(UPPER(CONCATENATE(Q118," ",S118," ",U118," ",W118," ",Y118," ",AA118," ","X"," ",Table43[[#This Row],[ISI/CTN]]," ",AC118," ",AE118," ",AI118))))</f>
        <v>RB DETTOL BODY SOAP 3SP LASTING 100GR X 36 PCS 3+1</v>
      </c>
      <c r="P118" s="11">
        <f t="shared" si="3"/>
        <v>50</v>
      </c>
      <c r="Q118" s="4" t="s">
        <v>1487</v>
      </c>
      <c r="R118" s="7" t="s">
        <v>94</v>
      </c>
      <c r="S118" s="4" t="s">
        <v>1496</v>
      </c>
      <c r="T118" s="45" t="s">
        <v>1723</v>
      </c>
      <c r="U118" s="46" t="s">
        <v>1505</v>
      </c>
      <c r="V118" s="7">
        <v>1</v>
      </c>
      <c r="W118" s="46" t="s">
        <v>1507</v>
      </c>
      <c r="X118" s="45" t="s">
        <v>1730</v>
      </c>
      <c r="Y118" s="4" t="s">
        <v>1531</v>
      </c>
      <c r="Z118" s="47" t="s">
        <v>1725</v>
      </c>
      <c r="AA118" s="4" t="s">
        <v>1512</v>
      </c>
      <c r="AB118" s="47" t="s">
        <v>1739</v>
      </c>
      <c r="AC118" s="4" t="s">
        <v>186</v>
      </c>
      <c r="AD118" s="7">
        <v>1</v>
      </c>
      <c r="AE118" s="82" t="s">
        <v>2480</v>
      </c>
      <c r="AF118" s="7">
        <v>1</v>
      </c>
      <c r="AJ118" s="7">
        <f>IFERROR(VLOOKUP(Table43[[#This Row],[Kode BARANG Win2]],'[2]Template Impor Barang'!#REF!,2,0),0)</f>
        <v>0</v>
      </c>
      <c r="AK118" s="7">
        <f>Table43[[#This Row],[ISI/CTN]]</f>
        <v>36</v>
      </c>
      <c r="AL118" s="83">
        <f>Table43[[#This Row],[Kode Pcpl]]</f>
        <v>3327358</v>
      </c>
      <c r="AN118" s="36">
        <f>Table43[[#This Row],[Harga Jual Pcs GT
(-PPN)]]-(Table43[[#This Row],[Harga Jual Pcs GT
(-PPN)]]*8.5%)</f>
        <v>17593.696249999997</v>
      </c>
      <c r="AO118" s="36">
        <f>Table43[[#This Row],[Harga Beli Pcs
(-PPN)]]*Table43[[#This Row],[ISI/CTN]]</f>
        <v>633373.06499999994</v>
      </c>
      <c r="AP118" s="36">
        <f>Table43[[#This Row],[Harga Beli Pcs
(-PPN)]]*1.11</f>
        <v>19529.0028375</v>
      </c>
      <c r="AQ118" s="36">
        <f>Table43[[#This Row],[Harga Beli Krt
(- PPN)]]*1.11</f>
        <v>703044.10215000005</v>
      </c>
      <c r="AR118" s="36">
        <v>19228.083333333332</v>
      </c>
      <c r="AS118" s="36">
        <f>Table43[[#This Row],[Harga Jual Pcs GT
(-PPN)]]*Table43[[#This Row],[ISI/CTN]]</f>
        <v>692211</v>
      </c>
      <c r="AT118" s="36">
        <f>Table43[[#This Row],[Harga Jual Pcs GT
(-PPN)]]*1.11</f>
        <v>21343.172500000001</v>
      </c>
      <c r="AU118" s="36">
        <f>Table43[[#This Row],[Harga Jual Krt GT
(- PPN)]]*1.11</f>
        <v>768354.21000000008</v>
      </c>
      <c r="AV118" s="36">
        <v>6409.3656000000001</v>
      </c>
      <c r="AW118" s="36">
        <f>Table43[[#This Row],[Harga Jual Pcs MT
(-PPN)]]*Table43[[#This Row],[ISI/CTN]]</f>
        <v>230737.16159999999</v>
      </c>
      <c r="AX118" s="36">
        <f>Table43[[#This Row],[Harga Jual Pcs MT
(-PPN)]]*1.11</f>
        <v>7114.3958160000011</v>
      </c>
      <c r="AY118" s="36">
        <f>Table43[[#This Row],[Harga Jual Pcs MT
(+PPN)]]*Table43[[#This Row],[ISI/CTN]]</f>
        <v>256118.24937600005</v>
      </c>
      <c r="AZ118" s="44">
        <f>(Table43[[#This Row],[Harga Jual Pcs GT
(-PPN)]]-Table43[[#This Row],[Harga Beli Pcs
(-PPN)]])/Table43[[#This Row],[Harga Jual Pcs GT
(-PPN)]]</f>
        <v>8.5000000000000089E-2</v>
      </c>
      <c r="BA118" s="51">
        <f>Table43[[#This Row],[Harga Jual Pcs MT
(-PPN)]]-Table43[[#This Row],[Harga Beli Pcs
(-PPN)]]</f>
        <v>-11184.330649999996</v>
      </c>
      <c r="BB118" s="57">
        <f>Table43[[#This Row],[Column1]]/Table43[[#This Row],[Harga Jual Pcs MT
(-PPN)]]</f>
        <v>-1.7449980775008367</v>
      </c>
      <c r="BC118" s="50"/>
      <c r="BD118" s="7">
        <f>IFERROR(VLOOKUP(Table43[[#This Row],[Kode BARANG Win2]],'[3]Daftar Barang dan Jasa'!$B$2:$D$3515,3,0),0)</f>
        <v>0</v>
      </c>
      <c r="BE118" s="7" t="str">
        <f ca="1">IF(TODAY()-Table43[[#This Row],[Efektif
Pembuatan]]&gt;60,"Lama","Baru")</f>
        <v>Lama</v>
      </c>
      <c r="BF118" s="7" t="str">
        <f ca="1">IF(TODAY()-Table43[[#This Row],[Efektif Naik Harga]]&lt;30,"Naik","Sama")</f>
        <v>Sama</v>
      </c>
      <c r="BG118" s="7" t="s">
        <v>400</v>
      </c>
      <c r="BH118" s="7" t="str">
        <f>IF(Table43[[#This Row],[Kode BARANG Win2]]&lt;&gt;"","IDR","")</f>
        <v>IDR</v>
      </c>
      <c r="BI118" s="7" t="str">
        <f>CONCATENATE(Table43[[#This Row],[kode  1 Digit
(Nomor)]],Table43[[#This Row],[kode  4 Digit                (Nomor)]])</f>
        <v>33273580100</v>
      </c>
      <c r="BJ118" s="7" t="str">
        <f>Table43[[#This Row],[Nama            Gramasi atau Jumlah Pack per CTN]]</f>
        <v>100GR</v>
      </c>
      <c r="BK118" s="7"/>
      <c r="BL118" s="7"/>
      <c r="BM118" s="4" t="str">
        <f>IF(Table43[[#This Row],[SATUAN Fix Win]]&lt;&gt;"","KRT")</f>
        <v>KRT</v>
      </c>
      <c r="BN118" s="4" t="str">
        <f>IF(Table43[[#This Row],[SATUAN Fix Win]]&lt;&gt;"","GD01")</f>
        <v>GD01</v>
      </c>
      <c r="BO118" s="4">
        <f>IF(Table43[[#This Row],[SATUAN Fix Win]]&lt;&gt;"",11611)</f>
        <v>11611</v>
      </c>
      <c r="BP118" s="4">
        <f>IF(Table43[[#This Row],[SATUAN Fix Win]]&lt;&gt;"",11612)</f>
        <v>11612</v>
      </c>
      <c r="BR118" s="4">
        <f>IF(Table43[[#This Row],[SATUAN Fix Win]]&lt;&gt;"",1)</f>
        <v>1</v>
      </c>
    </row>
    <row r="119" spans="1:74">
      <c r="A119" s="4" t="str">
        <f>CONCATENATE(Table43[[#This Row],[Kode BARANG Win2]],Table43[[#This Row],[No. Urut
Item Sama]])</f>
        <v>R1021105006010</v>
      </c>
      <c r="B119" s="7"/>
      <c r="C119" s="4" t="s">
        <v>1636</v>
      </c>
      <c r="D119" s="49">
        <v>3341789</v>
      </c>
      <c r="E119" s="49">
        <f>IFERROR(VLOOKUP(Table43[[#This Row],[NO]],[1]Sheet1!$G$3:$K$1267,5,0),0)</f>
        <v>0</v>
      </c>
      <c r="F119" s="26" t="s">
        <v>1030</v>
      </c>
      <c r="G119" s="26">
        <v>48</v>
      </c>
      <c r="H119" s="26" t="s">
        <v>1636</v>
      </c>
      <c r="I119" s="49">
        <v>8993560004217</v>
      </c>
      <c r="J119" s="26" t="str">
        <f>Table43[[#This Row],[Nama Jenis Kemasan]]</f>
        <v>PCS</v>
      </c>
      <c r="K119" s="4" t="str">
        <f>TRIM(CONCATENATE(Table43[[#This Row],[Nama            KLP]]," ",Table43[[#This Row],[Nama            Sub KLP]]))</f>
        <v>DETTOL BODY SOAP</v>
      </c>
      <c r="L119" s="4" t="str">
        <f>CONCATENATE(Table43[[#This Row],[kode  2 Digit                (hrf+No)]],Table43[[#This Row],[kode  2 Digit                (Nomor)]],Table43[[#This Row],[kode  1 Digit                (Nomor)]])</f>
        <v>R1021</v>
      </c>
      <c r="M119" s="4" t="str">
        <f>IF(AH119="",CONCATENATE(R119,T119,V119,X119,Z119,AB119,AD119,AF119,Table43[[#This Row],[Tanda Kode Revisi]]),CONCATENATE(R119,T119,V119,X119,Z119,AB119,AD119,AH119))</f>
        <v>R1021105006010</v>
      </c>
      <c r="N119" s="11">
        <f t="shared" si="2"/>
        <v>14</v>
      </c>
      <c r="O119" s="13" t="str">
        <f>IF(AG119&lt;&gt;"",TRIM(UPPER(CONCATENATE(Q119," ",S119," ",U119," ",W119," ",Y119," ",AA119," ","X"," ",Table43[[#This Row],[ISI/CTN]]," ",AG119," ",AC119," ",AE119," ",AI119))),TRIM(UPPER(CONCATENATE(Q119," ",S119," ",U119," ",W119," ",Y119," ",AA119," ","X"," ",Table43[[#This Row],[ISI/CTN]]," ",AC119," ",AE119," ",AI119))))</f>
        <v>RB DETTOL BODY SOAP 3SP ORIGINAL 60GR X 48 PCS</v>
      </c>
      <c r="P119" s="11">
        <f t="shared" si="3"/>
        <v>46</v>
      </c>
      <c r="Q119" s="4" t="s">
        <v>1487</v>
      </c>
      <c r="R119" s="7" t="s">
        <v>94</v>
      </c>
      <c r="S119" s="4" t="s">
        <v>1496</v>
      </c>
      <c r="T119" s="45" t="s">
        <v>1723</v>
      </c>
      <c r="U119" s="46" t="s">
        <v>1505</v>
      </c>
      <c r="V119" s="7">
        <v>1</v>
      </c>
      <c r="W119" s="46" t="s">
        <v>1507</v>
      </c>
      <c r="X119" s="45" t="s">
        <v>1730</v>
      </c>
      <c r="Y119" s="4" t="s">
        <v>1491</v>
      </c>
      <c r="Z119" s="47" t="s">
        <v>1726</v>
      </c>
      <c r="AA119" s="4" t="s">
        <v>1563</v>
      </c>
      <c r="AB119" s="47" t="s">
        <v>1761</v>
      </c>
      <c r="AC119" s="4" t="s">
        <v>186</v>
      </c>
      <c r="AD119" s="7">
        <v>1</v>
      </c>
      <c r="AF119" s="7">
        <v>0</v>
      </c>
      <c r="AJ119" s="7">
        <f>IFERROR(VLOOKUP(Table43[[#This Row],[Kode BARANG Win2]],'[2]Template Impor Barang'!#REF!,2,0),0)</f>
        <v>0</v>
      </c>
      <c r="AK119" s="7">
        <f>Table43[[#This Row],[ISI/CTN]]</f>
        <v>48</v>
      </c>
      <c r="AL119" s="83">
        <f>Table43[[#This Row],[Kode Pcpl]]</f>
        <v>3341789</v>
      </c>
      <c r="AN119" s="36">
        <f>Table43[[#This Row],[Harga Jual Pcs GT
(-PPN)]]-(Table43[[#This Row],[Harga Jual Pcs GT
(-PPN)]]*8.5%)</f>
        <v>8232.2549999999992</v>
      </c>
      <c r="AO119" s="36">
        <f>Table43[[#This Row],[Harga Beli Pcs
(-PPN)]]*Table43[[#This Row],[ISI/CTN]]</f>
        <v>395148.24</v>
      </c>
      <c r="AP119" s="36">
        <f>Table43[[#This Row],[Harga Beli Pcs
(-PPN)]]*1.11</f>
        <v>9137.8030500000004</v>
      </c>
      <c r="AQ119" s="36">
        <f>Table43[[#This Row],[Harga Beli Krt
(- PPN)]]*1.11</f>
        <v>438614.54640000005</v>
      </c>
      <c r="AR119" s="36">
        <v>8997</v>
      </c>
      <c r="AS119" s="36">
        <f>Table43[[#This Row],[Harga Jual Pcs GT
(-PPN)]]*Table43[[#This Row],[ISI/CTN]]</f>
        <v>431856</v>
      </c>
      <c r="AT119" s="36">
        <f>Table43[[#This Row],[Harga Jual Pcs GT
(-PPN)]]*1.11</f>
        <v>9986.67</v>
      </c>
      <c r="AU119" s="36">
        <f>Table43[[#This Row],[Harga Jual Krt GT
(- PPN)]]*1.11</f>
        <v>479360.16000000003</v>
      </c>
      <c r="AV119" s="36">
        <v>8997</v>
      </c>
      <c r="AW119" s="36">
        <f>Table43[[#This Row],[Harga Jual Pcs MT
(-PPN)]]*Table43[[#This Row],[ISI/CTN]]</f>
        <v>431856</v>
      </c>
      <c r="AX119" s="36">
        <f>Table43[[#This Row],[Harga Jual Pcs MT
(-PPN)]]*1.11</f>
        <v>9986.67</v>
      </c>
      <c r="AY119" s="36">
        <f>Table43[[#This Row],[Harga Jual Pcs MT
(+PPN)]]*Table43[[#This Row],[ISI/CTN]]</f>
        <v>479360.16000000003</v>
      </c>
      <c r="AZ119" s="44">
        <f>(Table43[[#This Row],[Harga Jual Pcs GT
(-PPN)]]-Table43[[#This Row],[Harga Beli Pcs
(-PPN)]])/Table43[[#This Row],[Harga Jual Pcs GT
(-PPN)]]</f>
        <v>8.5000000000000089E-2</v>
      </c>
      <c r="BA119" s="51">
        <f>Table43[[#This Row],[Harga Jual Pcs MT
(-PPN)]]-Table43[[#This Row],[Harga Beli Pcs
(-PPN)]]</f>
        <v>764.7450000000008</v>
      </c>
      <c r="BB119" s="57">
        <f>Table43[[#This Row],[Column1]]/Table43[[#This Row],[Harga Jual Pcs MT
(-PPN)]]</f>
        <v>8.5000000000000089E-2</v>
      </c>
      <c r="BC119" s="50"/>
      <c r="BD119" s="7" t="str">
        <f>IFERROR(VLOOKUP(Table43[[#This Row],[Kode BARANG Win2]],'[3]Daftar Barang dan Jasa'!$B$2:$D$3515,3,0),0)</f>
        <v>RB DETTOL BODY SOAP 3SP ORIGINAL 60GR X 48 PCS</v>
      </c>
      <c r="BE119" s="7" t="str">
        <f ca="1">IF(TODAY()-Table43[[#This Row],[Efektif
Pembuatan]]&gt;60,"Lama","Baru")</f>
        <v>Lama</v>
      </c>
      <c r="BF119" s="7" t="e">
        <f ca="1">IF(TODAY()-Table43[[#This Row],[Efektif Naik Harga]]&lt;30,"Naik","Sama")</f>
        <v>#VALUE!</v>
      </c>
      <c r="BG119" s="7" t="s">
        <v>400</v>
      </c>
      <c r="BH119" s="7" t="str">
        <f>IF(Table43[[#This Row],[Kode BARANG Win2]]&lt;&gt;"","IDR","")</f>
        <v>IDR</v>
      </c>
      <c r="BI119" s="7" t="str">
        <f>CONCATENATE(Table43[[#This Row],[kode  1 Digit
(Nomor)]],Table43[[#This Row],[kode  4 Digit                (Nomor)]])</f>
        <v>33417890060</v>
      </c>
      <c r="BJ119" s="7" t="str">
        <f>Table43[[#This Row],[Nama            Gramasi atau Jumlah Pack per CTN]]</f>
        <v>60GR</v>
      </c>
      <c r="BK119" s="7"/>
      <c r="BL119" s="7"/>
      <c r="BM119" s="4" t="str">
        <f>IF(Table43[[#This Row],[SATUAN Fix Win]]&lt;&gt;"","KRT")</f>
        <v>KRT</v>
      </c>
      <c r="BN119" s="4" t="str">
        <f>IF(Table43[[#This Row],[SATUAN Fix Win]]&lt;&gt;"","GD01")</f>
        <v>GD01</v>
      </c>
      <c r="BO119" s="4">
        <f>IF(Table43[[#This Row],[SATUAN Fix Win]]&lt;&gt;"",11611)</f>
        <v>11611</v>
      </c>
      <c r="BP119" s="4">
        <f>IF(Table43[[#This Row],[SATUAN Fix Win]]&lt;&gt;"",11612)</f>
        <v>11612</v>
      </c>
      <c r="BR119" s="4">
        <f>IF(Table43[[#This Row],[SATUAN Fix Win]]&lt;&gt;"",1)</f>
        <v>1</v>
      </c>
    </row>
    <row r="120" spans="1:74" s="81" customFormat="1">
      <c r="A120" s="103" t="str">
        <f>CONCATENATE(Table43[[#This Row],[Kode BARANG Win2]],Table43[[#This Row],[No. Urut
Item Sama]])</f>
        <v>R1021105006010</v>
      </c>
      <c r="B120" s="68"/>
      <c r="C120" s="67" t="s">
        <v>2515</v>
      </c>
      <c r="D120" s="69">
        <v>3341912</v>
      </c>
      <c r="E120" s="69">
        <f>IFERROR(VLOOKUP(Table43[[#This Row],[NO]],[1]Sheet1!$G$3:$K$1267,5,0),0)</f>
        <v>0</v>
      </c>
      <c r="F120" s="70" t="s">
        <v>2516</v>
      </c>
      <c r="G120" s="104">
        <v>48</v>
      </c>
      <c r="H120" s="70"/>
      <c r="I120" s="69"/>
      <c r="J120" s="104" t="str">
        <f>Table43[[#This Row],[Nama Jenis Kemasan]]</f>
        <v>PCS</v>
      </c>
      <c r="K120" s="103" t="str">
        <f>TRIM(CONCATENATE(Table43[[#This Row],[Nama            KLP]]," ",Table43[[#This Row],[Nama            Sub KLP]]))</f>
        <v>DETTOL BODY SOAP</v>
      </c>
      <c r="L120" s="103" t="str">
        <f>CONCATENATE(Table43[[#This Row],[kode  2 Digit                (hrf+No)]],Table43[[#This Row],[kode  2 Digit                (Nomor)]],Table43[[#This Row],[kode  1 Digit                (Nomor)]])</f>
        <v>R1021</v>
      </c>
      <c r="M120" s="103" t="str">
        <f>IF(AH120="",CONCATENATE(R120,T120,V120,X120,Z120,AB120,AD120,AF120,Table43[[#This Row],[Tanda Kode Revisi]]),CONCATENATE(R120,T120,V120,X120,Z120,AB120,AD120,AH120))</f>
        <v>R1021105006010</v>
      </c>
      <c r="N120" s="71">
        <f>LEN(M120)</f>
        <v>14</v>
      </c>
      <c r="O120" s="105" t="str">
        <f>IF(AG120&lt;&gt;"",TRIM(UPPER(CONCATENATE(Q120," ",S120," ",U120," ",W120," ",Y120," ",AA120," ","X"," ",Table43[[#This Row],[ISI/CTN]]," ",AG120," ",AC120," ",AE120," ",AI120))),TRIM(UPPER(CONCATENATE(Q120," ",S120," ",U120," ",W120," ",Y120," ",AA120," ","X"," ",Table43[[#This Row],[ISI/CTN]]," ",AC120," ",AE120," ",AI120))))</f>
        <v>RB DETTOL BODY SOAP 3SP ORIGINAL 60GR X 48 PCS</v>
      </c>
      <c r="P120" s="71">
        <f>LEN(O120)</f>
        <v>46</v>
      </c>
      <c r="Q120" s="67" t="s">
        <v>1487</v>
      </c>
      <c r="R120" s="68" t="s">
        <v>94</v>
      </c>
      <c r="S120" s="67" t="s">
        <v>1496</v>
      </c>
      <c r="T120" s="73" t="s">
        <v>1723</v>
      </c>
      <c r="U120" s="74" t="s">
        <v>1505</v>
      </c>
      <c r="V120" s="68">
        <v>1</v>
      </c>
      <c r="W120" s="74" t="s">
        <v>1507</v>
      </c>
      <c r="X120" s="73" t="s">
        <v>1730</v>
      </c>
      <c r="Y120" s="67" t="s">
        <v>1491</v>
      </c>
      <c r="Z120" s="75" t="s">
        <v>1726</v>
      </c>
      <c r="AA120" s="67" t="s">
        <v>1563</v>
      </c>
      <c r="AB120" s="75" t="s">
        <v>1761</v>
      </c>
      <c r="AC120" s="67" t="s">
        <v>186</v>
      </c>
      <c r="AD120" s="68">
        <v>1</v>
      </c>
      <c r="AE120" s="67"/>
      <c r="AF120" s="68">
        <v>0</v>
      </c>
      <c r="AG120" s="106"/>
      <c r="AH120" s="106"/>
      <c r="AI120" s="106"/>
      <c r="AJ120" s="106">
        <f>IFERROR(VLOOKUP(Table43[[#This Row],[Kode BARANG Win2]],'[2]Template Impor Barang'!#REF!,2,0),0)</f>
        <v>0</v>
      </c>
      <c r="AK120" s="106">
        <f>Table43[[#This Row],[ISI/CTN]]</f>
        <v>48</v>
      </c>
      <c r="AL120" s="84">
        <f>Table43[[#This Row],[Kode Pcpl]]</f>
        <v>3341912</v>
      </c>
      <c r="AM120" s="68"/>
      <c r="AN120" s="107">
        <f>Table43[[#This Row],[Harga Jual Pcs GT
(-PPN)]]-(Table43[[#This Row],[Harga Jual Pcs GT
(-PPN)]]*8.5%)</f>
        <v>0</v>
      </c>
      <c r="AO120" s="76">
        <f>Table43[[#This Row],[Harga Beli Pcs
(-PPN)]]*Table43[[#This Row],[ISI/CTN]]</f>
        <v>0</v>
      </c>
      <c r="AP120" s="76">
        <f>Table43[[#This Row],[Harga Beli Pcs
(-PPN)]]*1.11</f>
        <v>0</v>
      </c>
      <c r="AQ120" s="107">
        <f>Table43[[#This Row],[Harga Beli Krt
(- PPN)]]*1.11</f>
        <v>0</v>
      </c>
      <c r="AR120" s="107"/>
      <c r="AS120" s="76">
        <f>Table43[[#This Row],[Harga Jual Pcs GT
(-PPN)]]*Table43[[#This Row],[ISI/CTN]]</f>
        <v>0</v>
      </c>
      <c r="AT120" s="76">
        <f>Table43[[#This Row],[Harga Jual Pcs GT
(-PPN)]]*1.11</f>
        <v>0</v>
      </c>
      <c r="AU120" s="76">
        <f>Table43[[#This Row],[Harga Jual Krt GT
(- PPN)]]*1.11</f>
        <v>0</v>
      </c>
      <c r="AV120" s="107"/>
      <c r="AW120" s="76">
        <f>Table43[[#This Row],[Harga Jual Pcs MT
(-PPN)]]*Table43[[#This Row],[ISI/CTN]]</f>
        <v>0</v>
      </c>
      <c r="AX120" s="76">
        <f>Table43[[#This Row],[Harga Jual Pcs MT
(-PPN)]]*1.11</f>
        <v>0</v>
      </c>
      <c r="AY120" s="76">
        <f>Table43[[#This Row],[Harga Jual Pcs MT
(+PPN)]]*Table43[[#This Row],[ISI/CTN]]</f>
        <v>0</v>
      </c>
      <c r="AZ120" s="77" t="e">
        <f>(Table43[[#This Row],[Harga Jual Pcs GT
(-PPN)]]-Table43[[#This Row],[Harga Beli Pcs
(-PPN)]])/Table43[[#This Row],[Harga Jual Pcs GT
(-PPN)]]</f>
        <v>#DIV/0!</v>
      </c>
      <c r="BA120" s="78">
        <f>Table43[[#This Row],[Harga Jual Pcs MT
(-PPN)]]-Table43[[#This Row],[Harga Beli Pcs
(-PPN)]]</f>
        <v>0</v>
      </c>
      <c r="BB120" s="79" t="e">
        <f>Table43[[#This Row],[Column1]]/Table43[[#This Row],[Harga Jual Pcs MT
(-PPN)]]</f>
        <v>#DIV/0!</v>
      </c>
      <c r="BC120" s="80"/>
      <c r="BD120" s="106" t="str">
        <f>IFERROR(VLOOKUP(Table43[[#This Row],[Kode BARANG Win2]],'[3]Daftar Barang dan Jasa'!$B$2:$D$3515,3,0),0)</f>
        <v>RB DETTOL BODY SOAP 3SP ORIGINAL 60GR X 48 PCS</v>
      </c>
      <c r="BE120" s="106" t="str">
        <f ca="1">IF(TODAY()-Table43[[#This Row],[Efektif
Pembuatan]]&gt;60,"Lama","Baru")</f>
        <v>Lama</v>
      </c>
      <c r="BF120" s="106" t="e">
        <f ca="1">IF(TODAY()-Table43[[#This Row],[Efektif Naik Harga]]&lt;30,"Naik","Sama")</f>
        <v>#VALUE!</v>
      </c>
      <c r="BG120" s="68"/>
      <c r="BH120" s="106" t="str">
        <f>IF(Table43[[#This Row],[Kode BARANG Win2]]&lt;&gt;"","IDR","")</f>
        <v>IDR</v>
      </c>
      <c r="BI120" s="106" t="str">
        <f>CONCATENATE(Table43[[#This Row],[kode  1 Digit
(Nomor)]],Table43[[#This Row],[kode  4 Digit                (Nomor)]])</f>
        <v>33419120060</v>
      </c>
      <c r="BJ120" s="106" t="str">
        <f>Table43[[#This Row],[Nama            Gramasi atau Jumlah Pack per CTN]]</f>
        <v>60GR</v>
      </c>
      <c r="BK120" s="106"/>
      <c r="BL120" s="68"/>
      <c r="BM120" s="103" t="str">
        <f>IF(Table43[[#This Row],[SATUAN Fix Win]]&lt;&gt;"","KRT")</f>
        <v>KRT</v>
      </c>
      <c r="BN120" s="103" t="str">
        <f>IF(Table43[[#This Row],[SATUAN Fix Win]]&lt;&gt;"","GD01")</f>
        <v>GD01</v>
      </c>
      <c r="BO120" s="103">
        <f>IF(Table43[[#This Row],[SATUAN Fix Win]]&lt;&gt;"",11611)</f>
        <v>11611</v>
      </c>
      <c r="BP120" s="103">
        <f>IF(Table43[[#This Row],[SATUAN Fix Win]]&lt;&gt;"",11612)</f>
        <v>11612</v>
      </c>
      <c r="BQ120" s="103"/>
      <c r="BR120" s="103">
        <f>IF(Table43[[#This Row],[SATUAN Fix Win]]&lt;&gt;"",1)</f>
        <v>1</v>
      </c>
      <c r="BS120" s="103"/>
      <c r="BT120" s="67"/>
      <c r="BU120" s="67"/>
      <c r="BV120" s="67"/>
    </row>
    <row r="121" spans="1:74">
      <c r="A121" s="4" t="str">
        <f>CONCATENATE(Table43[[#This Row],[Kode BARANG Win2]],Table43[[#This Row],[No. Urut
Item Sama]])</f>
        <v>R1021105010010</v>
      </c>
      <c r="B121" s="7"/>
      <c r="C121" s="4" t="s">
        <v>1635</v>
      </c>
      <c r="D121" s="49">
        <v>3166960</v>
      </c>
      <c r="E121" s="49">
        <f>IFERROR(VLOOKUP(Table43[[#This Row],[NO]],[1]Sheet1!$G$3:$K$1267,5,0),0)</f>
        <v>0</v>
      </c>
      <c r="F121" s="26" t="s">
        <v>1031</v>
      </c>
      <c r="G121" s="26">
        <v>48</v>
      </c>
      <c r="H121" s="26" t="s">
        <v>1635</v>
      </c>
      <c r="I121" s="49">
        <v>8993560024550</v>
      </c>
      <c r="J121" s="26" t="str">
        <f>Table43[[#This Row],[Nama Jenis Kemasan]]</f>
        <v>PCS</v>
      </c>
      <c r="K121" s="4" t="str">
        <f>TRIM(CONCATENATE(Table43[[#This Row],[Nama            KLP]]," ",Table43[[#This Row],[Nama            Sub KLP]]))</f>
        <v>DETTOL BODY SOAP</v>
      </c>
      <c r="L121" s="4" t="str">
        <f>CONCATENATE(Table43[[#This Row],[kode  2 Digit                (hrf+No)]],Table43[[#This Row],[kode  2 Digit                (Nomor)]],Table43[[#This Row],[kode  1 Digit                (Nomor)]])</f>
        <v>R1021</v>
      </c>
      <c r="M121" s="4" t="str">
        <f>IF(AH121="",CONCATENATE(R121,T121,V121,X121,Z121,AB121,AD121,AF121,Table43[[#This Row],[Tanda Kode Revisi]]),CONCATENATE(R121,T121,V121,X121,Z121,AB121,AD121,AH121))</f>
        <v>R1021105010010</v>
      </c>
      <c r="N121" s="11">
        <f t="shared" si="2"/>
        <v>14</v>
      </c>
      <c r="O121" s="13" t="str">
        <f>IF(AG121&lt;&gt;"",TRIM(UPPER(CONCATENATE(Q121," ",S121," ",U121," ",W121," ",Y121," ",AA121," ","X"," ",Table43[[#This Row],[ISI/CTN]]," ",AG121," ",AC121," ",AE121," ",AI121))),TRIM(UPPER(CONCATENATE(Q121," ",S121," ",U121," ",W121," ",Y121," ",AA121," ","X"," ",Table43[[#This Row],[ISI/CTN]]," ",AC121," ",AE121," ",AI121))))</f>
        <v>RB DETTOL BODY SOAP 3SP ORIGINAL 100GR X 48 PCS</v>
      </c>
      <c r="P121" s="11">
        <f t="shared" si="3"/>
        <v>47</v>
      </c>
      <c r="Q121" s="4" t="s">
        <v>1487</v>
      </c>
      <c r="R121" s="7" t="s">
        <v>94</v>
      </c>
      <c r="S121" s="4" t="s">
        <v>1496</v>
      </c>
      <c r="T121" s="45" t="s">
        <v>1723</v>
      </c>
      <c r="U121" s="46" t="s">
        <v>1505</v>
      </c>
      <c r="V121" s="7">
        <v>1</v>
      </c>
      <c r="W121" s="46" t="s">
        <v>1507</v>
      </c>
      <c r="X121" s="45" t="s">
        <v>1730</v>
      </c>
      <c r="Y121" s="4" t="s">
        <v>1491</v>
      </c>
      <c r="Z121" s="47" t="s">
        <v>1726</v>
      </c>
      <c r="AA121" s="4" t="s">
        <v>1512</v>
      </c>
      <c r="AB121" s="47" t="s">
        <v>1739</v>
      </c>
      <c r="AC121" s="4" t="s">
        <v>186</v>
      </c>
      <c r="AD121" s="7">
        <v>1</v>
      </c>
      <c r="AF121" s="7">
        <v>0</v>
      </c>
      <c r="AJ121" s="7">
        <f>IFERROR(VLOOKUP(Table43[[#This Row],[Kode BARANG Win2]],'[2]Template Impor Barang'!#REF!,2,0),0)</f>
        <v>0</v>
      </c>
      <c r="AK121" s="7">
        <f>Table43[[#This Row],[ISI/CTN]]</f>
        <v>48</v>
      </c>
      <c r="AL121" s="83">
        <f>Table43[[#This Row],[Kode Pcpl]]</f>
        <v>3166960</v>
      </c>
      <c r="AN121" s="36">
        <f>Table43[[#This Row],[Harga Jual Pcs GT
(-PPN)]]-(Table43[[#This Row],[Harga Jual Pcs GT
(-PPN)]]*8.5%)</f>
        <v>16012.5</v>
      </c>
      <c r="AO121" s="36">
        <f>Table43[[#This Row],[Harga Beli Pcs
(-PPN)]]*Table43[[#This Row],[ISI/CTN]]</f>
        <v>768600</v>
      </c>
      <c r="AP121" s="36">
        <f>Table43[[#This Row],[Harga Beli Pcs
(-PPN)]]*1.11</f>
        <v>17773.875</v>
      </c>
      <c r="AQ121" s="36">
        <f>Table43[[#This Row],[Harga Beli Krt
(- PPN)]]*1.11</f>
        <v>853146.00000000012</v>
      </c>
      <c r="AR121" s="36">
        <v>17500</v>
      </c>
      <c r="AS121" s="36">
        <f>Table43[[#This Row],[Harga Jual Pcs GT
(-PPN)]]*Table43[[#This Row],[ISI/CTN]]</f>
        <v>840000</v>
      </c>
      <c r="AT121" s="36">
        <f>Table43[[#This Row],[Harga Jual Pcs GT
(-PPN)]]*1.11</f>
        <v>19425</v>
      </c>
      <c r="AU121" s="36">
        <f>Table43[[#This Row],[Harga Jual Krt GT
(- PPN)]]*1.11</f>
        <v>932400.00000000012</v>
      </c>
      <c r="AV121" s="36">
        <v>17500</v>
      </c>
      <c r="AW121" s="36">
        <f>Table43[[#This Row],[Harga Jual Pcs MT
(-PPN)]]*Table43[[#This Row],[ISI/CTN]]</f>
        <v>840000</v>
      </c>
      <c r="AX121" s="36">
        <f>Table43[[#This Row],[Harga Jual Pcs MT
(-PPN)]]*1.11</f>
        <v>19425</v>
      </c>
      <c r="AY121" s="36">
        <f>Table43[[#This Row],[Harga Jual Pcs MT
(+PPN)]]*Table43[[#This Row],[ISI/CTN]]</f>
        <v>932400</v>
      </c>
      <c r="AZ121" s="44">
        <f>(Table43[[#This Row],[Harga Jual Pcs GT
(-PPN)]]-Table43[[#This Row],[Harga Beli Pcs
(-PPN)]])/Table43[[#This Row],[Harga Jual Pcs GT
(-PPN)]]</f>
        <v>8.5000000000000006E-2</v>
      </c>
      <c r="BA121" s="51">
        <f>Table43[[#This Row],[Harga Jual Pcs MT
(-PPN)]]-Table43[[#This Row],[Harga Beli Pcs
(-PPN)]]</f>
        <v>1487.5</v>
      </c>
      <c r="BB121" s="57">
        <f>Table43[[#This Row],[Column1]]/Table43[[#This Row],[Harga Jual Pcs MT
(-PPN)]]</f>
        <v>8.5000000000000006E-2</v>
      </c>
      <c r="BC121" s="50"/>
      <c r="BD121" s="7" t="str">
        <f>IFERROR(VLOOKUP(Table43[[#This Row],[Kode BARANG Win2]],'[3]Daftar Barang dan Jasa'!$B$2:$D$3515,3,0),0)</f>
        <v>RB DETTOL BODY SOAP 3SP ORIGINAL 100GR X 48 PCS</v>
      </c>
      <c r="BE121" s="7" t="str">
        <f ca="1">IF(TODAY()-Table43[[#This Row],[Efektif
Pembuatan]]&gt;60,"Lama","Baru")</f>
        <v>Lama</v>
      </c>
      <c r="BF121" s="7" t="e">
        <f ca="1">IF(TODAY()-Table43[[#This Row],[Efektif Naik Harga]]&lt;30,"Naik","Sama")</f>
        <v>#VALUE!</v>
      </c>
      <c r="BG121" s="7" t="s">
        <v>400</v>
      </c>
      <c r="BH121" s="7" t="str">
        <f>IF(Table43[[#This Row],[Kode BARANG Win2]]&lt;&gt;"","IDR","")</f>
        <v>IDR</v>
      </c>
      <c r="BI121" s="7" t="str">
        <f>CONCATENATE(Table43[[#This Row],[kode  1 Digit
(Nomor)]],Table43[[#This Row],[kode  4 Digit                (Nomor)]])</f>
        <v>31669600100</v>
      </c>
      <c r="BJ121" s="7" t="str">
        <f>Table43[[#This Row],[Nama            Gramasi atau Jumlah Pack per CTN]]</f>
        <v>100GR</v>
      </c>
      <c r="BK121" s="7"/>
      <c r="BL121" s="7"/>
      <c r="BM121" s="4" t="str">
        <f>IF(Table43[[#This Row],[SATUAN Fix Win]]&lt;&gt;"","KRT")</f>
        <v>KRT</v>
      </c>
      <c r="BN121" s="4" t="str">
        <f>IF(Table43[[#This Row],[SATUAN Fix Win]]&lt;&gt;"","GD01")</f>
        <v>GD01</v>
      </c>
      <c r="BO121" s="4">
        <f>IF(Table43[[#This Row],[SATUAN Fix Win]]&lt;&gt;"",11611)</f>
        <v>11611</v>
      </c>
      <c r="BP121" s="4">
        <f>IF(Table43[[#This Row],[SATUAN Fix Win]]&lt;&gt;"",11612)</f>
        <v>11612</v>
      </c>
      <c r="BR121" s="4">
        <f>IF(Table43[[#This Row],[SATUAN Fix Win]]&lt;&gt;"",1)</f>
        <v>1</v>
      </c>
    </row>
    <row r="122" spans="1:74">
      <c r="A122" s="4" t="str">
        <f>CONCATENATE(Table43[[#This Row],[Kode BARANG Win2]],Table43[[#This Row],[No. Urut
Item Sama]])</f>
        <v>R1021105010010</v>
      </c>
      <c r="B122" s="7"/>
      <c r="C122" s="4" t="s">
        <v>1635</v>
      </c>
      <c r="D122" s="49">
        <v>3240714</v>
      </c>
      <c r="E122" s="49">
        <f>IFERROR(VLOOKUP(Table43[[#This Row],[NO]],[1]Sheet1!$G$3:$K$1267,5,0),0)</f>
        <v>0</v>
      </c>
      <c r="F122" s="26" t="s">
        <v>1044</v>
      </c>
      <c r="G122" s="26">
        <v>48</v>
      </c>
      <c r="H122" s="26" t="s">
        <v>2073</v>
      </c>
      <c r="I122" s="49">
        <v>8993560024550</v>
      </c>
      <c r="J122" s="26" t="str">
        <f>Table43[[#This Row],[Nama Jenis Kemasan]]</f>
        <v>PCS</v>
      </c>
      <c r="K122" s="4" t="str">
        <f>TRIM(CONCATENATE(Table43[[#This Row],[Nama            KLP]]," ",Table43[[#This Row],[Nama            Sub KLP]]))</f>
        <v>DETTOL BODY SOAP</v>
      </c>
      <c r="L122" s="4" t="str">
        <f>CONCATENATE(Table43[[#This Row],[kode  2 Digit                (hrf+No)]],Table43[[#This Row],[kode  2 Digit                (Nomor)]],Table43[[#This Row],[kode  1 Digit                (Nomor)]])</f>
        <v>R1021</v>
      </c>
      <c r="M122" s="4" t="str">
        <f>IF(AH122="",CONCATENATE(R122,T122,V122,X122,Z122,AB122,AD122,AF122,Table43[[#This Row],[Tanda Kode Revisi]]),CONCATENATE(R122,T122,V122,X122,Z122,AB122,AD122,AH122))</f>
        <v>R1021105010010</v>
      </c>
      <c r="N122" s="11">
        <f t="shared" si="2"/>
        <v>14</v>
      </c>
      <c r="O122" s="13" t="str">
        <f>IF(AG122&lt;&gt;"",TRIM(UPPER(CONCATENATE(Q122," ",S122," ",U122," ",W122," ",Y122," ",AA122," ","X"," ",Table43[[#This Row],[ISI/CTN]]," ",AG122," ",AC122," ",AE122," ",AI122))),TRIM(UPPER(CONCATENATE(Q122," ",S122," ",U122," ",W122," ",Y122," ",AA122," ","X"," ",Table43[[#This Row],[ISI/CTN]]," ",AC122," ",AE122," ",AI122))))</f>
        <v>RB DETTOL BODY SOAP 3SP ORIGINAL 100GR X 48 PCS</v>
      </c>
      <c r="P122" s="11">
        <f t="shared" si="3"/>
        <v>47</v>
      </c>
      <c r="Q122" s="4" t="s">
        <v>1487</v>
      </c>
      <c r="R122" s="7" t="s">
        <v>94</v>
      </c>
      <c r="S122" s="4" t="s">
        <v>1496</v>
      </c>
      <c r="T122" s="45" t="s">
        <v>1723</v>
      </c>
      <c r="U122" s="46" t="s">
        <v>1505</v>
      </c>
      <c r="V122" s="7">
        <v>1</v>
      </c>
      <c r="W122" s="46" t="s">
        <v>1507</v>
      </c>
      <c r="X122" s="45" t="s">
        <v>1730</v>
      </c>
      <c r="Y122" s="4" t="s">
        <v>1491</v>
      </c>
      <c r="Z122" s="47" t="s">
        <v>1726</v>
      </c>
      <c r="AA122" s="4" t="s">
        <v>1512</v>
      </c>
      <c r="AB122" s="47" t="s">
        <v>1739</v>
      </c>
      <c r="AC122" s="4" t="s">
        <v>186</v>
      </c>
      <c r="AD122" s="7">
        <v>1</v>
      </c>
      <c r="AF122" s="7">
        <v>0</v>
      </c>
      <c r="AJ122" s="7">
        <f>IFERROR(VLOOKUP(Table43[[#This Row],[Kode BARANG Win2]],'[2]Template Impor Barang'!#REF!,2,0),0)</f>
        <v>0</v>
      </c>
      <c r="AK122" s="7">
        <f>Table43[[#This Row],[ISI/CTN]]</f>
        <v>48</v>
      </c>
      <c r="AL122" s="83">
        <f>Table43[[#This Row],[Kode Pcpl]]</f>
        <v>3240714</v>
      </c>
      <c r="AN122" s="36">
        <f>Table43[[#This Row],[Harga Jual Pcs GT
(-PPN)]]-(Table43[[#This Row],[Harga Jual Pcs GT
(-PPN)]]*8.5%)</f>
        <v>16012.5</v>
      </c>
      <c r="AO122" s="36">
        <f>Table43[[#This Row],[Harga Beli Pcs
(-PPN)]]*Table43[[#This Row],[ISI/CTN]]</f>
        <v>768600</v>
      </c>
      <c r="AP122" s="36">
        <f>Table43[[#This Row],[Harga Beli Pcs
(-PPN)]]*1.11</f>
        <v>17773.875</v>
      </c>
      <c r="AQ122" s="36">
        <f>Table43[[#This Row],[Harga Beli Krt
(- PPN)]]*1.11</f>
        <v>853146.00000000012</v>
      </c>
      <c r="AR122" s="36">
        <v>17500</v>
      </c>
      <c r="AS122" s="36">
        <f>Table43[[#This Row],[Harga Jual Pcs GT
(-PPN)]]*Table43[[#This Row],[ISI/CTN]]</f>
        <v>840000</v>
      </c>
      <c r="AT122" s="36">
        <f>Table43[[#This Row],[Harga Jual Pcs GT
(-PPN)]]*1.11</f>
        <v>19425</v>
      </c>
      <c r="AU122" s="36">
        <f>Table43[[#This Row],[Harga Jual Krt GT
(- PPN)]]*1.11</f>
        <v>932400.00000000012</v>
      </c>
      <c r="AV122" s="36">
        <v>17500</v>
      </c>
      <c r="AW122" s="36">
        <f>Table43[[#This Row],[Harga Jual Pcs MT
(-PPN)]]*Table43[[#This Row],[ISI/CTN]]</f>
        <v>840000</v>
      </c>
      <c r="AX122" s="36">
        <f>Table43[[#This Row],[Harga Jual Pcs MT
(-PPN)]]*1.11</f>
        <v>19425</v>
      </c>
      <c r="AY122" s="36">
        <f>Table43[[#This Row],[Harga Jual Pcs MT
(+PPN)]]*Table43[[#This Row],[ISI/CTN]]</f>
        <v>932400</v>
      </c>
      <c r="AZ122" s="44">
        <f>(Table43[[#This Row],[Harga Jual Pcs GT
(-PPN)]]-Table43[[#This Row],[Harga Beli Pcs
(-PPN)]])/Table43[[#This Row],[Harga Jual Pcs GT
(-PPN)]]</f>
        <v>8.5000000000000006E-2</v>
      </c>
      <c r="BA122" s="51">
        <f>Table43[[#This Row],[Harga Jual Pcs MT
(-PPN)]]-Table43[[#This Row],[Harga Beli Pcs
(-PPN)]]</f>
        <v>1487.5</v>
      </c>
      <c r="BB122" s="57">
        <f>Table43[[#This Row],[Column1]]/Table43[[#This Row],[Harga Jual Pcs MT
(-PPN)]]</f>
        <v>8.5000000000000006E-2</v>
      </c>
      <c r="BC122" s="50"/>
      <c r="BD122" s="7" t="str">
        <f>IFERROR(VLOOKUP(Table43[[#This Row],[Kode BARANG Win2]],'[3]Daftar Barang dan Jasa'!$B$2:$D$3515,3,0),0)</f>
        <v>RB DETTOL BODY SOAP 3SP ORIGINAL 100GR X 48 PCS</v>
      </c>
      <c r="BE122" s="7" t="str">
        <f ca="1">IF(TODAY()-Table43[[#This Row],[Efektif
Pembuatan]]&gt;60,"Lama","Baru")</f>
        <v>Lama</v>
      </c>
      <c r="BF122" s="7" t="e">
        <f ca="1">IF(TODAY()-Table43[[#This Row],[Efektif Naik Harga]]&lt;30,"Naik","Sama")</f>
        <v>#VALUE!</v>
      </c>
      <c r="BG122" s="7" t="s">
        <v>400</v>
      </c>
      <c r="BH122" s="7" t="str">
        <f>IF(Table43[[#This Row],[Kode BARANG Win2]]&lt;&gt;"","IDR","")</f>
        <v>IDR</v>
      </c>
      <c r="BI122" s="7" t="str">
        <f>CONCATENATE(Table43[[#This Row],[kode  1 Digit
(Nomor)]],Table43[[#This Row],[kode  4 Digit                (Nomor)]])</f>
        <v>32407140100</v>
      </c>
      <c r="BJ122" s="7" t="str">
        <f>Table43[[#This Row],[Nama            Gramasi atau Jumlah Pack per CTN]]</f>
        <v>100GR</v>
      </c>
      <c r="BK122" s="7"/>
      <c r="BL122" s="7"/>
      <c r="BM122" s="4" t="str">
        <f>IF(Table43[[#This Row],[SATUAN Fix Win]]&lt;&gt;"","KRT")</f>
        <v>KRT</v>
      </c>
      <c r="BN122" s="4" t="str">
        <f>IF(Table43[[#This Row],[SATUAN Fix Win]]&lt;&gt;"","GD01")</f>
        <v>GD01</v>
      </c>
      <c r="BO122" s="4">
        <f>IF(Table43[[#This Row],[SATUAN Fix Win]]&lt;&gt;"",11611)</f>
        <v>11611</v>
      </c>
      <c r="BP122" s="4">
        <f>IF(Table43[[#This Row],[SATUAN Fix Win]]&lt;&gt;"",11612)</f>
        <v>11612</v>
      </c>
      <c r="BR122" s="4">
        <f>IF(Table43[[#This Row],[SATUAN Fix Win]]&lt;&gt;"",1)</f>
        <v>1</v>
      </c>
    </row>
    <row r="123" spans="1:74">
      <c r="A123" s="4" t="str">
        <f>CONCATENATE(Table43[[#This Row],[Kode BARANG Win2]],Table43[[#This Row],[No. Urut
Item Sama]])</f>
        <v>R1021105010010</v>
      </c>
      <c r="B123" s="7"/>
      <c r="C123" s="4" t="s">
        <v>1635</v>
      </c>
      <c r="D123" s="49">
        <v>3083255</v>
      </c>
      <c r="E123" s="49">
        <f>IFERROR(VLOOKUP(Table43[[#This Row],[NO]],[1]Sheet1!$G$3:$K$1267,5,0),0)</f>
        <v>0</v>
      </c>
      <c r="F123" s="26" t="s">
        <v>1047</v>
      </c>
      <c r="G123" s="26">
        <v>48</v>
      </c>
      <c r="H123" s="26" t="s">
        <v>2073</v>
      </c>
      <c r="I123" s="49">
        <v>8993560024550</v>
      </c>
      <c r="J123" s="26" t="str">
        <f>Table43[[#This Row],[Nama Jenis Kemasan]]</f>
        <v>PCS</v>
      </c>
      <c r="K123" s="4" t="str">
        <f>TRIM(CONCATENATE(Table43[[#This Row],[Nama            KLP]]," ",Table43[[#This Row],[Nama            Sub KLP]]))</f>
        <v>DETTOL BODY SOAP</v>
      </c>
      <c r="L123" s="4" t="str">
        <f>CONCATENATE(Table43[[#This Row],[kode  2 Digit                (hrf+No)]],Table43[[#This Row],[kode  2 Digit                (Nomor)]],Table43[[#This Row],[kode  1 Digit                (Nomor)]])</f>
        <v>R1021</v>
      </c>
      <c r="M123" s="4" t="str">
        <f>IF(AH123="",CONCATENATE(R123,T123,V123,X123,Z123,AB123,AD123,AF123,Table43[[#This Row],[Tanda Kode Revisi]]),CONCATENATE(R123,T123,V123,X123,Z123,AB123,AD123,AH123))</f>
        <v>R1021105010010</v>
      </c>
      <c r="N123" s="11">
        <f t="shared" si="2"/>
        <v>14</v>
      </c>
      <c r="O123" s="13" t="str">
        <f>IF(AG123&lt;&gt;"",TRIM(UPPER(CONCATENATE(Q123," ",S123," ",U123," ",W123," ",Y123," ",AA123," ","X"," ",Table43[[#This Row],[ISI/CTN]]," ",AG123," ",AC123," ",AE123," ",AI123))),TRIM(UPPER(CONCATENATE(Q123," ",S123," ",U123," ",W123," ",Y123," ",AA123," ","X"," ",Table43[[#This Row],[ISI/CTN]]," ",AC123," ",AE123," ",AI123))))</f>
        <v>RB DETTOL BODY SOAP 3SP ORIGINAL 100GR X 48 PCS</v>
      </c>
      <c r="P123" s="11">
        <f t="shared" si="3"/>
        <v>47</v>
      </c>
      <c r="Q123" s="4" t="s">
        <v>1487</v>
      </c>
      <c r="R123" s="7" t="s">
        <v>94</v>
      </c>
      <c r="S123" s="4" t="s">
        <v>1496</v>
      </c>
      <c r="T123" s="45" t="s">
        <v>1723</v>
      </c>
      <c r="U123" s="46" t="s">
        <v>1505</v>
      </c>
      <c r="V123" s="7">
        <v>1</v>
      </c>
      <c r="W123" s="46" t="s">
        <v>1507</v>
      </c>
      <c r="X123" s="45" t="s">
        <v>1730</v>
      </c>
      <c r="Y123" s="4" t="s">
        <v>1491</v>
      </c>
      <c r="Z123" s="47" t="s">
        <v>1726</v>
      </c>
      <c r="AA123" s="4" t="s">
        <v>1512</v>
      </c>
      <c r="AB123" s="47" t="s">
        <v>1739</v>
      </c>
      <c r="AC123" s="4" t="s">
        <v>186</v>
      </c>
      <c r="AD123" s="7">
        <v>1</v>
      </c>
      <c r="AF123" s="7">
        <v>0</v>
      </c>
      <c r="AJ123" s="7">
        <f>IFERROR(VLOOKUP(Table43[[#This Row],[Kode BARANG Win2]],'[2]Template Impor Barang'!#REF!,2,0),0)</f>
        <v>0</v>
      </c>
      <c r="AK123" s="7">
        <f>Table43[[#This Row],[ISI/CTN]]</f>
        <v>48</v>
      </c>
      <c r="AL123" s="83">
        <f>Table43[[#This Row],[Kode Pcpl]]</f>
        <v>3083255</v>
      </c>
      <c r="AN123" s="36">
        <f>Table43[[#This Row],[Harga Jual Pcs GT
(-PPN)]]-(Table43[[#This Row],[Harga Jual Pcs GT
(-PPN)]]*8.5%)</f>
        <v>16012.5</v>
      </c>
      <c r="AO123" s="36">
        <f>Table43[[#This Row],[Harga Beli Pcs
(-PPN)]]*Table43[[#This Row],[ISI/CTN]]</f>
        <v>768600</v>
      </c>
      <c r="AP123" s="36">
        <f>Table43[[#This Row],[Harga Beli Pcs
(-PPN)]]*1.11</f>
        <v>17773.875</v>
      </c>
      <c r="AQ123" s="36">
        <f>Table43[[#This Row],[Harga Beli Krt
(- PPN)]]*1.11</f>
        <v>853146.00000000012</v>
      </c>
      <c r="AR123" s="36">
        <v>17500</v>
      </c>
      <c r="AS123" s="36">
        <f>Table43[[#This Row],[Harga Jual Pcs GT
(-PPN)]]*Table43[[#This Row],[ISI/CTN]]</f>
        <v>840000</v>
      </c>
      <c r="AT123" s="36">
        <f>Table43[[#This Row],[Harga Jual Pcs GT
(-PPN)]]*1.11</f>
        <v>19425</v>
      </c>
      <c r="AU123" s="36">
        <f>Table43[[#This Row],[Harga Jual Krt GT
(- PPN)]]*1.11</f>
        <v>932400.00000000012</v>
      </c>
      <c r="AV123" s="36">
        <v>17500</v>
      </c>
      <c r="AW123" s="36">
        <f>Table43[[#This Row],[Harga Jual Pcs MT
(-PPN)]]*Table43[[#This Row],[ISI/CTN]]</f>
        <v>840000</v>
      </c>
      <c r="AX123" s="36">
        <f>Table43[[#This Row],[Harga Jual Pcs MT
(-PPN)]]*1.11</f>
        <v>19425</v>
      </c>
      <c r="AY123" s="36">
        <f>Table43[[#This Row],[Harga Jual Pcs MT
(+PPN)]]*Table43[[#This Row],[ISI/CTN]]</f>
        <v>932400</v>
      </c>
      <c r="AZ123" s="44">
        <f>(Table43[[#This Row],[Harga Jual Pcs GT
(-PPN)]]-Table43[[#This Row],[Harga Beli Pcs
(-PPN)]])/Table43[[#This Row],[Harga Jual Pcs GT
(-PPN)]]</f>
        <v>8.5000000000000006E-2</v>
      </c>
      <c r="BA123" s="51">
        <f>Table43[[#This Row],[Harga Jual Pcs MT
(-PPN)]]-Table43[[#This Row],[Harga Beli Pcs
(-PPN)]]</f>
        <v>1487.5</v>
      </c>
      <c r="BB123" s="57">
        <f>Table43[[#This Row],[Column1]]/Table43[[#This Row],[Harga Jual Pcs MT
(-PPN)]]</f>
        <v>8.5000000000000006E-2</v>
      </c>
      <c r="BC123" s="50"/>
      <c r="BD123" s="7" t="str">
        <f>IFERROR(VLOOKUP(Table43[[#This Row],[Kode BARANG Win2]],'[3]Daftar Barang dan Jasa'!$B$2:$D$3515,3,0),0)</f>
        <v>RB DETTOL BODY SOAP 3SP ORIGINAL 100GR X 48 PCS</v>
      </c>
      <c r="BE123" s="7" t="str">
        <f ca="1">IF(TODAY()-Table43[[#This Row],[Efektif
Pembuatan]]&gt;60,"Lama","Baru")</f>
        <v>Lama</v>
      </c>
      <c r="BF123" s="7" t="e">
        <f ca="1">IF(TODAY()-Table43[[#This Row],[Efektif Naik Harga]]&lt;30,"Naik","Sama")</f>
        <v>#VALUE!</v>
      </c>
      <c r="BG123" s="7" t="s">
        <v>400</v>
      </c>
      <c r="BH123" s="7" t="str">
        <f>IF(Table43[[#This Row],[Kode BARANG Win2]]&lt;&gt;"","IDR","")</f>
        <v>IDR</v>
      </c>
      <c r="BI123" s="7" t="str">
        <f>CONCATENATE(Table43[[#This Row],[kode  1 Digit
(Nomor)]],Table43[[#This Row],[kode  4 Digit                (Nomor)]])</f>
        <v>30832550100</v>
      </c>
      <c r="BJ123" s="7" t="str">
        <f>Table43[[#This Row],[Nama            Gramasi atau Jumlah Pack per CTN]]</f>
        <v>100GR</v>
      </c>
      <c r="BK123" s="7"/>
      <c r="BL123" s="7"/>
      <c r="BM123" s="4" t="str">
        <f>IF(Table43[[#This Row],[SATUAN Fix Win]]&lt;&gt;"","KRT")</f>
        <v>KRT</v>
      </c>
      <c r="BN123" s="4" t="str">
        <f>IF(Table43[[#This Row],[SATUAN Fix Win]]&lt;&gt;"","GD01")</f>
        <v>GD01</v>
      </c>
      <c r="BO123" s="4">
        <f>IF(Table43[[#This Row],[SATUAN Fix Win]]&lt;&gt;"",11611)</f>
        <v>11611</v>
      </c>
      <c r="BP123" s="4">
        <f>IF(Table43[[#This Row],[SATUAN Fix Win]]&lt;&gt;"",11612)</f>
        <v>11612</v>
      </c>
      <c r="BR123" s="4">
        <f>IF(Table43[[#This Row],[SATUAN Fix Win]]&lt;&gt;"",1)</f>
        <v>1</v>
      </c>
    </row>
    <row r="124" spans="1:74">
      <c r="A124" s="4" t="str">
        <f>CONCATENATE(Table43[[#This Row],[Kode BARANG Win2]],Table43[[#This Row],[No. Urut
Item Sama]])</f>
        <v>R1021105010010</v>
      </c>
      <c r="B124" s="7"/>
      <c r="C124" s="4" t="s">
        <v>1635</v>
      </c>
      <c r="D124" s="49">
        <v>3058676</v>
      </c>
      <c r="E124" s="49">
        <f>IFERROR(VLOOKUP(Table43[[#This Row],[NO]],[1]Sheet1!$G$3:$K$1267,5,0),0)</f>
        <v>0</v>
      </c>
      <c r="F124" s="26" t="s">
        <v>1045</v>
      </c>
      <c r="G124" s="26">
        <v>48</v>
      </c>
      <c r="H124" s="26" t="s">
        <v>2073</v>
      </c>
      <c r="I124" s="49">
        <v>8993560024550</v>
      </c>
      <c r="J124" s="26" t="str">
        <f>Table43[[#This Row],[Nama Jenis Kemasan]]</f>
        <v>PCS</v>
      </c>
      <c r="K124" s="4" t="str">
        <f>TRIM(CONCATENATE(Table43[[#This Row],[Nama            KLP]]," ",Table43[[#This Row],[Nama            Sub KLP]]))</f>
        <v>DETTOL BODY SOAP</v>
      </c>
      <c r="L124" s="4" t="str">
        <f>CONCATENATE(Table43[[#This Row],[kode  2 Digit                (hrf+No)]],Table43[[#This Row],[kode  2 Digit                (Nomor)]],Table43[[#This Row],[kode  1 Digit                (Nomor)]])</f>
        <v>R1021</v>
      </c>
      <c r="M124" s="4" t="str">
        <f>IF(AH124="",CONCATENATE(R124,T124,V124,X124,Z124,AB124,AD124,AF124,Table43[[#This Row],[Tanda Kode Revisi]]),CONCATENATE(R124,T124,V124,X124,Z124,AB124,AD124,AH124))</f>
        <v>R1021105010010</v>
      </c>
      <c r="N124" s="11">
        <f t="shared" si="2"/>
        <v>14</v>
      </c>
      <c r="O124" s="13" t="str">
        <f>IF(AG124&lt;&gt;"",TRIM(UPPER(CONCATENATE(Q124," ",S124," ",U124," ",W124," ",Y124," ",AA124," ","X"," ",Table43[[#This Row],[ISI/CTN]]," ",AG124," ",AC124," ",AE124," ",AI124))),TRIM(UPPER(CONCATENATE(Q124," ",S124," ",U124," ",W124," ",Y124," ",AA124," ","X"," ",Table43[[#This Row],[ISI/CTN]]," ",AC124," ",AE124," ",AI124))))</f>
        <v>RB DETTOL BODY SOAP 3SP ORIGINAL 100GR X 48 PCS</v>
      </c>
      <c r="P124" s="11">
        <f t="shared" si="3"/>
        <v>47</v>
      </c>
      <c r="Q124" s="4" t="s">
        <v>1487</v>
      </c>
      <c r="R124" s="7" t="s">
        <v>94</v>
      </c>
      <c r="S124" s="4" t="s">
        <v>1496</v>
      </c>
      <c r="T124" s="45" t="s">
        <v>1723</v>
      </c>
      <c r="U124" s="46" t="s">
        <v>1505</v>
      </c>
      <c r="V124" s="7">
        <v>1</v>
      </c>
      <c r="W124" s="46" t="s">
        <v>1507</v>
      </c>
      <c r="X124" s="45" t="s">
        <v>1730</v>
      </c>
      <c r="Y124" s="4" t="s">
        <v>1491</v>
      </c>
      <c r="Z124" s="47" t="s">
        <v>1726</v>
      </c>
      <c r="AA124" s="4" t="s">
        <v>1512</v>
      </c>
      <c r="AB124" s="47" t="s">
        <v>1739</v>
      </c>
      <c r="AC124" s="4" t="s">
        <v>186</v>
      </c>
      <c r="AD124" s="7">
        <v>1</v>
      </c>
      <c r="AF124" s="7">
        <v>0</v>
      </c>
      <c r="AJ124" s="7">
        <f>IFERROR(VLOOKUP(Table43[[#This Row],[Kode BARANG Win2]],'[2]Template Impor Barang'!#REF!,2,0),0)</f>
        <v>0</v>
      </c>
      <c r="AK124" s="7">
        <f>Table43[[#This Row],[ISI/CTN]]</f>
        <v>48</v>
      </c>
      <c r="AL124" s="83">
        <f>Table43[[#This Row],[Kode Pcpl]]</f>
        <v>3058676</v>
      </c>
      <c r="AN124" s="36">
        <f>Table43[[#This Row],[Harga Jual Pcs GT
(-PPN)]]-(Table43[[#This Row],[Harga Jual Pcs GT
(-PPN)]]*8.5%)</f>
        <v>16012.5</v>
      </c>
      <c r="AO124" s="36">
        <f>Table43[[#This Row],[Harga Beli Pcs
(-PPN)]]*Table43[[#This Row],[ISI/CTN]]</f>
        <v>768600</v>
      </c>
      <c r="AP124" s="36">
        <f>Table43[[#This Row],[Harga Beli Pcs
(-PPN)]]*1.11</f>
        <v>17773.875</v>
      </c>
      <c r="AQ124" s="36">
        <f>Table43[[#This Row],[Harga Beli Krt
(- PPN)]]*1.11</f>
        <v>853146.00000000012</v>
      </c>
      <c r="AR124" s="36">
        <v>17500</v>
      </c>
      <c r="AS124" s="36">
        <f>Table43[[#This Row],[Harga Jual Pcs GT
(-PPN)]]*Table43[[#This Row],[ISI/CTN]]</f>
        <v>840000</v>
      </c>
      <c r="AT124" s="36">
        <f>Table43[[#This Row],[Harga Jual Pcs GT
(-PPN)]]*1.11</f>
        <v>19425</v>
      </c>
      <c r="AU124" s="36">
        <f>Table43[[#This Row],[Harga Jual Krt GT
(- PPN)]]*1.11</f>
        <v>932400.00000000012</v>
      </c>
      <c r="AV124" s="36">
        <v>17500</v>
      </c>
      <c r="AW124" s="36">
        <f>Table43[[#This Row],[Harga Jual Pcs MT
(-PPN)]]*Table43[[#This Row],[ISI/CTN]]</f>
        <v>840000</v>
      </c>
      <c r="AX124" s="36">
        <f>Table43[[#This Row],[Harga Jual Pcs MT
(-PPN)]]*1.11</f>
        <v>19425</v>
      </c>
      <c r="AY124" s="36">
        <f>Table43[[#This Row],[Harga Jual Pcs MT
(+PPN)]]*Table43[[#This Row],[ISI/CTN]]</f>
        <v>932400</v>
      </c>
      <c r="AZ124" s="44">
        <f>(Table43[[#This Row],[Harga Jual Pcs GT
(-PPN)]]-Table43[[#This Row],[Harga Beli Pcs
(-PPN)]])/Table43[[#This Row],[Harga Jual Pcs GT
(-PPN)]]</f>
        <v>8.5000000000000006E-2</v>
      </c>
      <c r="BA124" s="51">
        <f>Table43[[#This Row],[Harga Jual Pcs MT
(-PPN)]]-Table43[[#This Row],[Harga Beli Pcs
(-PPN)]]</f>
        <v>1487.5</v>
      </c>
      <c r="BB124" s="57">
        <f>Table43[[#This Row],[Column1]]/Table43[[#This Row],[Harga Jual Pcs MT
(-PPN)]]</f>
        <v>8.5000000000000006E-2</v>
      </c>
      <c r="BC124" s="50"/>
      <c r="BD124" s="7" t="str">
        <f>IFERROR(VLOOKUP(Table43[[#This Row],[Kode BARANG Win2]],'[3]Daftar Barang dan Jasa'!$B$2:$D$3515,3,0),0)</f>
        <v>RB DETTOL BODY SOAP 3SP ORIGINAL 100GR X 48 PCS</v>
      </c>
      <c r="BE124" s="7" t="str">
        <f ca="1">IF(TODAY()-Table43[[#This Row],[Efektif
Pembuatan]]&gt;60,"Lama","Baru")</f>
        <v>Lama</v>
      </c>
      <c r="BF124" s="7" t="e">
        <f ca="1">IF(TODAY()-Table43[[#This Row],[Efektif Naik Harga]]&lt;30,"Naik","Sama")</f>
        <v>#VALUE!</v>
      </c>
      <c r="BG124" s="7" t="s">
        <v>400</v>
      </c>
      <c r="BH124" s="7" t="str">
        <f>IF(Table43[[#This Row],[Kode BARANG Win2]]&lt;&gt;"","IDR","")</f>
        <v>IDR</v>
      </c>
      <c r="BI124" s="7" t="str">
        <f>CONCATENATE(Table43[[#This Row],[kode  1 Digit
(Nomor)]],Table43[[#This Row],[kode  4 Digit                (Nomor)]])</f>
        <v>30586760100</v>
      </c>
      <c r="BJ124" s="7" t="str">
        <f>Table43[[#This Row],[Nama            Gramasi atau Jumlah Pack per CTN]]</f>
        <v>100GR</v>
      </c>
      <c r="BK124" s="7"/>
      <c r="BL124" s="7"/>
      <c r="BM124" s="4" t="str">
        <f>IF(Table43[[#This Row],[SATUAN Fix Win]]&lt;&gt;"","KRT")</f>
        <v>KRT</v>
      </c>
      <c r="BN124" s="4" t="str">
        <f>IF(Table43[[#This Row],[SATUAN Fix Win]]&lt;&gt;"","GD01")</f>
        <v>GD01</v>
      </c>
      <c r="BO124" s="4">
        <f>IF(Table43[[#This Row],[SATUAN Fix Win]]&lt;&gt;"",11611)</f>
        <v>11611</v>
      </c>
      <c r="BP124" s="4">
        <f>IF(Table43[[#This Row],[SATUAN Fix Win]]&lt;&gt;"",11612)</f>
        <v>11612</v>
      </c>
      <c r="BR124" s="4">
        <f>IF(Table43[[#This Row],[SATUAN Fix Win]]&lt;&gt;"",1)</f>
        <v>1</v>
      </c>
    </row>
    <row r="125" spans="1:74">
      <c r="A125" s="4" t="str">
        <f>CONCATENATE(Table43[[#This Row],[Kode BARANG Win2]],Table43[[#This Row],[No. Urut
Item Sama]])</f>
        <v>R1021105010010</v>
      </c>
      <c r="B125" s="7"/>
      <c r="C125" s="4" t="s">
        <v>1635</v>
      </c>
      <c r="D125" s="49">
        <v>3238702</v>
      </c>
      <c r="E125" s="49">
        <f>IFERROR(VLOOKUP(Table43[[#This Row],[NO]],[1]Sheet1!$G$3:$K$1267,5,0),0)</f>
        <v>0</v>
      </c>
      <c r="F125" s="26" t="s">
        <v>1043</v>
      </c>
      <c r="G125" s="26">
        <v>48</v>
      </c>
      <c r="H125" s="26" t="s">
        <v>2073</v>
      </c>
      <c r="I125" s="49">
        <v>8993560024550</v>
      </c>
      <c r="J125" s="26" t="str">
        <f>Table43[[#This Row],[Nama Jenis Kemasan]]</f>
        <v>PCS</v>
      </c>
      <c r="K125" s="4" t="str">
        <f>TRIM(CONCATENATE(Table43[[#This Row],[Nama            KLP]]," ",Table43[[#This Row],[Nama            Sub KLP]]))</f>
        <v>DETTOL BODY SOAP</v>
      </c>
      <c r="L125" s="4" t="str">
        <f>CONCATENATE(Table43[[#This Row],[kode  2 Digit                (hrf+No)]],Table43[[#This Row],[kode  2 Digit                (Nomor)]],Table43[[#This Row],[kode  1 Digit                (Nomor)]])</f>
        <v>R1021</v>
      </c>
      <c r="M125" s="4" t="str">
        <f>IF(AH125="",CONCATENATE(R125,T125,V125,X125,Z125,AB125,AD125,AF125,Table43[[#This Row],[Tanda Kode Revisi]]),CONCATENATE(R125,T125,V125,X125,Z125,AB125,AD125,AH125))</f>
        <v>R1021105010010</v>
      </c>
      <c r="N125" s="11">
        <f t="shared" si="2"/>
        <v>14</v>
      </c>
      <c r="O125" s="13" t="str">
        <f>IF(AG125&lt;&gt;"",TRIM(UPPER(CONCATENATE(Q125," ",S125," ",U125," ",W125," ",Y125," ",AA125," ","X"," ",Table43[[#This Row],[ISI/CTN]]," ",AG125," ",AC125," ",AE125," ",AI125))),TRIM(UPPER(CONCATENATE(Q125," ",S125," ",U125," ",W125," ",Y125," ",AA125," ","X"," ",Table43[[#This Row],[ISI/CTN]]," ",AC125," ",AE125," ",AI125))))</f>
        <v>RB DETTOL BODY SOAP 3SP ORIGINAL 100GR X 48 PCS</v>
      </c>
      <c r="P125" s="11">
        <f t="shared" si="3"/>
        <v>47</v>
      </c>
      <c r="Q125" s="4" t="s">
        <v>1487</v>
      </c>
      <c r="R125" s="7" t="s">
        <v>94</v>
      </c>
      <c r="S125" s="4" t="s">
        <v>1496</v>
      </c>
      <c r="T125" s="45" t="s">
        <v>1723</v>
      </c>
      <c r="U125" s="46" t="s">
        <v>1505</v>
      </c>
      <c r="V125" s="7">
        <v>1</v>
      </c>
      <c r="W125" s="46" t="s">
        <v>1507</v>
      </c>
      <c r="X125" s="45" t="s">
        <v>1730</v>
      </c>
      <c r="Y125" s="4" t="s">
        <v>1491</v>
      </c>
      <c r="Z125" s="47" t="s">
        <v>1726</v>
      </c>
      <c r="AA125" s="4" t="s">
        <v>1512</v>
      </c>
      <c r="AB125" s="47" t="s">
        <v>1739</v>
      </c>
      <c r="AC125" s="4" t="s">
        <v>186</v>
      </c>
      <c r="AD125" s="7">
        <v>1</v>
      </c>
      <c r="AF125" s="7">
        <v>0</v>
      </c>
      <c r="AJ125" s="7">
        <f>IFERROR(VLOOKUP(Table43[[#This Row],[Kode BARANG Win2]],'[2]Template Impor Barang'!#REF!,2,0),0)</f>
        <v>0</v>
      </c>
      <c r="AK125" s="7">
        <f>Table43[[#This Row],[ISI/CTN]]</f>
        <v>48</v>
      </c>
      <c r="AL125" s="83">
        <f>Table43[[#This Row],[Kode Pcpl]]</f>
        <v>3238702</v>
      </c>
      <c r="AN125" s="36">
        <f>Table43[[#This Row],[Harga Jual Pcs GT
(-PPN)]]-(Table43[[#This Row],[Harga Jual Pcs GT
(-PPN)]]*8.5%)</f>
        <v>16012.5</v>
      </c>
      <c r="AO125" s="36">
        <f>Table43[[#This Row],[Harga Beli Pcs
(-PPN)]]*Table43[[#This Row],[ISI/CTN]]</f>
        <v>768600</v>
      </c>
      <c r="AP125" s="36">
        <f>Table43[[#This Row],[Harga Beli Pcs
(-PPN)]]*1.11</f>
        <v>17773.875</v>
      </c>
      <c r="AQ125" s="36">
        <f>Table43[[#This Row],[Harga Beli Krt
(- PPN)]]*1.11</f>
        <v>853146.00000000012</v>
      </c>
      <c r="AR125" s="36">
        <v>17500</v>
      </c>
      <c r="AS125" s="36">
        <f>Table43[[#This Row],[Harga Jual Pcs GT
(-PPN)]]*Table43[[#This Row],[ISI/CTN]]</f>
        <v>840000</v>
      </c>
      <c r="AT125" s="36">
        <f>Table43[[#This Row],[Harga Jual Pcs GT
(-PPN)]]*1.11</f>
        <v>19425</v>
      </c>
      <c r="AU125" s="36">
        <f>Table43[[#This Row],[Harga Jual Krt GT
(- PPN)]]*1.11</f>
        <v>932400.00000000012</v>
      </c>
      <c r="AV125" s="36">
        <v>17500</v>
      </c>
      <c r="AW125" s="36">
        <f>Table43[[#This Row],[Harga Jual Pcs MT
(-PPN)]]*Table43[[#This Row],[ISI/CTN]]</f>
        <v>840000</v>
      </c>
      <c r="AX125" s="36">
        <f>Table43[[#This Row],[Harga Jual Pcs MT
(-PPN)]]*1.11</f>
        <v>19425</v>
      </c>
      <c r="AY125" s="36">
        <f>Table43[[#This Row],[Harga Jual Pcs MT
(+PPN)]]*Table43[[#This Row],[ISI/CTN]]</f>
        <v>932400</v>
      </c>
      <c r="AZ125" s="44">
        <f>(Table43[[#This Row],[Harga Jual Pcs GT
(-PPN)]]-Table43[[#This Row],[Harga Beli Pcs
(-PPN)]])/Table43[[#This Row],[Harga Jual Pcs GT
(-PPN)]]</f>
        <v>8.5000000000000006E-2</v>
      </c>
      <c r="BA125" s="51">
        <f>Table43[[#This Row],[Harga Jual Pcs MT
(-PPN)]]-Table43[[#This Row],[Harga Beli Pcs
(-PPN)]]</f>
        <v>1487.5</v>
      </c>
      <c r="BB125" s="57">
        <f>Table43[[#This Row],[Column1]]/Table43[[#This Row],[Harga Jual Pcs MT
(-PPN)]]</f>
        <v>8.5000000000000006E-2</v>
      </c>
      <c r="BC125" s="50"/>
      <c r="BD125" s="7" t="str">
        <f>IFERROR(VLOOKUP(Table43[[#This Row],[Kode BARANG Win2]],'[3]Daftar Barang dan Jasa'!$B$2:$D$3515,3,0),0)</f>
        <v>RB DETTOL BODY SOAP 3SP ORIGINAL 100GR X 48 PCS</v>
      </c>
      <c r="BE125" s="7" t="str">
        <f ca="1">IF(TODAY()-Table43[[#This Row],[Efektif
Pembuatan]]&gt;60,"Lama","Baru")</f>
        <v>Lama</v>
      </c>
      <c r="BF125" s="7" t="e">
        <f ca="1">IF(TODAY()-Table43[[#This Row],[Efektif Naik Harga]]&lt;30,"Naik","Sama")</f>
        <v>#VALUE!</v>
      </c>
      <c r="BG125" s="7" t="s">
        <v>400</v>
      </c>
      <c r="BH125" s="7" t="str">
        <f>IF(Table43[[#This Row],[Kode BARANG Win2]]&lt;&gt;"","IDR","")</f>
        <v>IDR</v>
      </c>
      <c r="BI125" s="7" t="str">
        <f>CONCATENATE(Table43[[#This Row],[kode  1 Digit
(Nomor)]],Table43[[#This Row],[kode  4 Digit                (Nomor)]])</f>
        <v>32387020100</v>
      </c>
      <c r="BJ125" s="7" t="str">
        <f>Table43[[#This Row],[Nama            Gramasi atau Jumlah Pack per CTN]]</f>
        <v>100GR</v>
      </c>
      <c r="BK125" s="7"/>
      <c r="BL125" s="7"/>
      <c r="BM125" s="4" t="str">
        <f>IF(Table43[[#This Row],[SATUAN Fix Win]]&lt;&gt;"","KRT")</f>
        <v>KRT</v>
      </c>
      <c r="BN125" s="4" t="str">
        <f>IF(Table43[[#This Row],[SATUAN Fix Win]]&lt;&gt;"","GD01")</f>
        <v>GD01</v>
      </c>
      <c r="BO125" s="4">
        <f>IF(Table43[[#This Row],[SATUAN Fix Win]]&lt;&gt;"",11611)</f>
        <v>11611</v>
      </c>
      <c r="BP125" s="4">
        <f>IF(Table43[[#This Row],[SATUAN Fix Win]]&lt;&gt;"",11612)</f>
        <v>11612</v>
      </c>
      <c r="BR125" s="4">
        <f>IF(Table43[[#This Row],[SATUAN Fix Win]]&lt;&gt;"",1)</f>
        <v>1</v>
      </c>
    </row>
    <row r="126" spans="1:74">
      <c r="A126" s="4" t="str">
        <f>CONCATENATE(Table43[[#This Row],[Kode BARANG Win2]],Table43[[#This Row],[No. Urut
Item Sama]])</f>
        <v>R1021105010010</v>
      </c>
      <c r="B126" s="7"/>
      <c r="C126" s="4" t="s">
        <v>1635</v>
      </c>
      <c r="D126" s="49">
        <v>3061092</v>
      </c>
      <c r="E126" s="49">
        <f>IFERROR(VLOOKUP(Table43[[#This Row],[NO]],[1]Sheet1!$G$3:$K$1267,5,0),0)</f>
        <v>0</v>
      </c>
      <c r="F126" s="26" t="s">
        <v>1046</v>
      </c>
      <c r="G126" s="26">
        <v>48</v>
      </c>
      <c r="H126" s="26" t="s">
        <v>2073</v>
      </c>
      <c r="I126" s="49">
        <v>8993560024550</v>
      </c>
      <c r="J126" s="26" t="str">
        <f>Table43[[#This Row],[Nama Jenis Kemasan]]</f>
        <v>PCS</v>
      </c>
      <c r="K126" s="4" t="str">
        <f>TRIM(CONCATENATE(Table43[[#This Row],[Nama            KLP]]," ",Table43[[#This Row],[Nama            Sub KLP]]))</f>
        <v>DETTOL BODY SOAP</v>
      </c>
      <c r="L126" s="4" t="str">
        <f>CONCATENATE(Table43[[#This Row],[kode  2 Digit                (hrf+No)]],Table43[[#This Row],[kode  2 Digit                (Nomor)]],Table43[[#This Row],[kode  1 Digit                (Nomor)]])</f>
        <v>R1021</v>
      </c>
      <c r="M126" s="4" t="str">
        <f>IF(AH126="",CONCATENATE(R126,T126,V126,X126,Z126,AB126,AD126,AF126,Table43[[#This Row],[Tanda Kode Revisi]]),CONCATENATE(R126,T126,V126,X126,Z126,AB126,AD126,AH126))</f>
        <v>R1021105010010</v>
      </c>
      <c r="N126" s="11">
        <f t="shared" si="2"/>
        <v>14</v>
      </c>
      <c r="O126" s="13" t="str">
        <f>IF(AG126&lt;&gt;"",TRIM(UPPER(CONCATENATE(Q126," ",S126," ",U126," ",W126," ",Y126," ",AA126," ","X"," ",Table43[[#This Row],[ISI/CTN]]," ",AG126," ",AC126," ",AE126," ",AI126))),TRIM(UPPER(CONCATENATE(Q126," ",S126," ",U126," ",W126," ",Y126," ",AA126," ","X"," ",Table43[[#This Row],[ISI/CTN]]," ",AC126," ",AE126," ",AI126))))</f>
        <v>RB DETTOL BODY SOAP 3SP ORIGINAL 100GR X 48 PCS</v>
      </c>
      <c r="P126" s="11">
        <f t="shared" si="3"/>
        <v>47</v>
      </c>
      <c r="Q126" s="4" t="s">
        <v>1487</v>
      </c>
      <c r="R126" s="7" t="s">
        <v>94</v>
      </c>
      <c r="S126" s="4" t="s">
        <v>1496</v>
      </c>
      <c r="T126" s="45" t="s">
        <v>1723</v>
      </c>
      <c r="U126" s="46" t="s">
        <v>1505</v>
      </c>
      <c r="V126" s="7">
        <v>1</v>
      </c>
      <c r="W126" s="46" t="s">
        <v>1507</v>
      </c>
      <c r="X126" s="45" t="s">
        <v>1730</v>
      </c>
      <c r="Y126" s="4" t="s">
        <v>1491</v>
      </c>
      <c r="Z126" s="47" t="s">
        <v>1726</v>
      </c>
      <c r="AA126" s="4" t="s">
        <v>1512</v>
      </c>
      <c r="AB126" s="47" t="s">
        <v>1739</v>
      </c>
      <c r="AC126" s="4" t="s">
        <v>186</v>
      </c>
      <c r="AD126" s="7">
        <v>1</v>
      </c>
      <c r="AF126" s="7">
        <v>0</v>
      </c>
      <c r="AJ126" s="7">
        <f>IFERROR(VLOOKUP(Table43[[#This Row],[Kode BARANG Win2]],'[2]Template Impor Barang'!#REF!,2,0),0)</f>
        <v>0</v>
      </c>
      <c r="AK126" s="7">
        <f>Table43[[#This Row],[ISI/CTN]]</f>
        <v>48</v>
      </c>
      <c r="AL126" s="83">
        <f>Table43[[#This Row],[Kode Pcpl]]</f>
        <v>3061092</v>
      </c>
      <c r="AN126" s="36">
        <f>Table43[[#This Row],[Harga Jual Pcs GT
(-PPN)]]-(Table43[[#This Row],[Harga Jual Pcs GT
(-PPN)]]*8.5%)</f>
        <v>16012.5</v>
      </c>
      <c r="AO126" s="36">
        <f>Table43[[#This Row],[Harga Beli Pcs
(-PPN)]]*Table43[[#This Row],[ISI/CTN]]</f>
        <v>768600</v>
      </c>
      <c r="AP126" s="36">
        <f>Table43[[#This Row],[Harga Beli Pcs
(-PPN)]]*1.11</f>
        <v>17773.875</v>
      </c>
      <c r="AQ126" s="36">
        <f>Table43[[#This Row],[Harga Beli Krt
(- PPN)]]*1.11</f>
        <v>853146.00000000012</v>
      </c>
      <c r="AR126" s="36">
        <v>17500</v>
      </c>
      <c r="AS126" s="36">
        <f>Table43[[#This Row],[Harga Jual Pcs GT
(-PPN)]]*Table43[[#This Row],[ISI/CTN]]</f>
        <v>840000</v>
      </c>
      <c r="AT126" s="36">
        <f>Table43[[#This Row],[Harga Jual Pcs GT
(-PPN)]]*1.11</f>
        <v>19425</v>
      </c>
      <c r="AU126" s="36">
        <f>Table43[[#This Row],[Harga Jual Krt GT
(- PPN)]]*1.11</f>
        <v>932400.00000000012</v>
      </c>
      <c r="AV126" s="36">
        <v>17500</v>
      </c>
      <c r="AW126" s="36">
        <f>Table43[[#This Row],[Harga Jual Pcs MT
(-PPN)]]*Table43[[#This Row],[ISI/CTN]]</f>
        <v>840000</v>
      </c>
      <c r="AX126" s="36">
        <f>Table43[[#This Row],[Harga Jual Pcs MT
(-PPN)]]*1.11</f>
        <v>19425</v>
      </c>
      <c r="AY126" s="36">
        <f>Table43[[#This Row],[Harga Jual Pcs MT
(+PPN)]]*Table43[[#This Row],[ISI/CTN]]</f>
        <v>932400</v>
      </c>
      <c r="AZ126" s="44">
        <f>(Table43[[#This Row],[Harga Jual Pcs GT
(-PPN)]]-Table43[[#This Row],[Harga Beli Pcs
(-PPN)]])/Table43[[#This Row],[Harga Jual Pcs GT
(-PPN)]]</f>
        <v>8.5000000000000006E-2</v>
      </c>
      <c r="BA126" s="51">
        <f>Table43[[#This Row],[Harga Jual Pcs MT
(-PPN)]]-Table43[[#This Row],[Harga Beli Pcs
(-PPN)]]</f>
        <v>1487.5</v>
      </c>
      <c r="BB126" s="57">
        <f>Table43[[#This Row],[Column1]]/Table43[[#This Row],[Harga Jual Pcs MT
(-PPN)]]</f>
        <v>8.5000000000000006E-2</v>
      </c>
      <c r="BC126" s="50"/>
      <c r="BD126" s="7" t="str">
        <f>IFERROR(VLOOKUP(Table43[[#This Row],[Kode BARANG Win2]],'[3]Daftar Barang dan Jasa'!$B$2:$D$3515,3,0),0)</f>
        <v>RB DETTOL BODY SOAP 3SP ORIGINAL 100GR X 48 PCS</v>
      </c>
      <c r="BE126" s="7" t="str">
        <f ca="1">IF(TODAY()-Table43[[#This Row],[Efektif
Pembuatan]]&gt;60,"Lama","Baru")</f>
        <v>Lama</v>
      </c>
      <c r="BF126" s="7" t="e">
        <f ca="1">IF(TODAY()-Table43[[#This Row],[Efektif Naik Harga]]&lt;30,"Naik","Sama")</f>
        <v>#VALUE!</v>
      </c>
      <c r="BG126" s="7" t="s">
        <v>400</v>
      </c>
      <c r="BH126" s="7" t="str">
        <f>IF(Table43[[#This Row],[Kode BARANG Win2]]&lt;&gt;"","IDR","")</f>
        <v>IDR</v>
      </c>
      <c r="BI126" s="7" t="str">
        <f>CONCATENATE(Table43[[#This Row],[kode  1 Digit
(Nomor)]],Table43[[#This Row],[kode  4 Digit                (Nomor)]])</f>
        <v>30610920100</v>
      </c>
      <c r="BJ126" s="7" t="str">
        <f>Table43[[#This Row],[Nama            Gramasi atau Jumlah Pack per CTN]]</f>
        <v>100GR</v>
      </c>
      <c r="BK126" s="7"/>
      <c r="BL126" s="7"/>
      <c r="BM126" s="4" t="str">
        <f>IF(Table43[[#This Row],[SATUAN Fix Win]]&lt;&gt;"","KRT")</f>
        <v>KRT</v>
      </c>
      <c r="BN126" s="4" t="str">
        <f>IF(Table43[[#This Row],[SATUAN Fix Win]]&lt;&gt;"","GD01")</f>
        <v>GD01</v>
      </c>
      <c r="BO126" s="4">
        <f>IF(Table43[[#This Row],[SATUAN Fix Win]]&lt;&gt;"",11611)</f>
        <v>11611</v>
      </c>
      <c r="BP126" s="4">
        <f>IF(Table43[[#This Row],[SATUAN Fix Win]]&lt;&gt;"",11612)</f>
        <v>11612</v>
      </c>
      <c r="BR126" s="4">
        <f>IF(Table43[[#This Row],[SATUAN Fix Win]]&lt;&gt;"",1)</f>
        <v>1</v>
      </c>
    </row>
    <row r="127" spans="1:74">
      <c r="A127" s="4" t="str">
        <f>CONCATENATE(Table43[[#This Row],[Kode BARANG Win2]],Table43[[#This Row],[No. Urut
Item Sama]])</f>
        <v>R1021105010010</v>
      </c>
      <c r="B127" s="7"/>
      <c r="C127" s="4" t="s">
        <v>1635</v>
      </c>
      <c r="D127" s="49">
        <v>3224747</v>
      </c>
      <c r="E127" s="49">
        <f>IFERROR(VLOOKUP(Table43[[#This Row],[NO]],[1]Sheet1!$G$3:$K$1267,5,0),0)</f>
        <v>0</v>
      </c>
      <c r="F127" s="26" t="s">
        <v>1042</v>
      </c>
      <c r="G127" s="26">
        <v>48</v>
      </c>
      <c r="H127" s="26" t="s">
        <v>2073</v>
      </c>
      <c r="I127" s="49">
        <v>8993560024550</v>
      </c>
      <c r="J127" s="26" t="str">
        <f>Table43[[#This Row],[Nama Jenis Kemasan]]</f>
        <v>PCS</v>
      </c>
      <c r="K127" s="4" t="str">
        <f>TRIM(CONCATENATE(Table43[[#This Row],[Nama            KLP]]," ",Table43[[#This Row],[Nama            Sub KLP]]))</f>
        <v>DETTOL BODY SOAP</v>
      </c>
      <c r="L127" s="4" t="str">
        <f>CONCATENATE(Table43[[#This Row],[kode  2 Digit                (hrf+No)]],Table43[[#This Row],[kode  2 Digit                (Nomor)]],Table43[[#This Row],[kode  1 Digit                (Nomor)]])</f>
        <v>R1021</v>
      </c>
      <c r="M127" s="4" t="str">
        <f>IF(AH127="",CONCATENATE(R127,T127,V127,X127,Z127,AB127,AD127,AF127,Table43[[#This Row],[Tanda Kode Revisi]]),CONCATENATE(R127,T127,V127,X127,Z127,AB127,AD127,AH127))</f>
        <v>R1021105010010</v>
      </c>
      <c r="N127" s="11">
        <f t="shared" si="2"/>
        <v>14</v>
      </c>
      <c r="O127" s="13" t="str">
        <f>IF(AG127&lt;&gt;"",TRIM(UPPER(CONCATENATE(Q127," ",S127," ",U127," ",W127," ",Y127," ",AA127," ","X"," ",Table43[[#This Row],[ISI/CTN]]," ",AG127," ",AC127," ",AE127," ",AI127))),TRIM(UPPER(CONCATENATE(Q127," ",S127," ",U127," ",W127," ",Y127," ",AA127," ","X"," ",Table43[[#This Row],[ISI/CTN]]," ",AC127," ",AE127," ",AI127))))</f>
        <v>RB DETTOL BODY SOAP 3SP ORIGINAL 100GR X 48 PCS</v>
      </c>
      <c r="P127" s="11">
        <f t="shared" si="3"/>
        <v>47</v>
      </c>
      <c r="Q127" s="4" t="s">
        <v>1487</v>
      </c>
      <c r="R127" s="7" t="s">
        <v>94</v>
      </c>
      <c r="S127" s="4" t="s">
        <v>1496</v>
      </c>
      <c r="T127" s="45" t="s">
        <v>1723</v>
      </c>
      <c r="U127" s="46" t="s">
        <v>1505</v>
      </c>
      <c r="V127" s="7">
        <v>1</v>
      </c>
      <c r="W127" s="46" t="s">
        <v>1507</v>
      </c>
      <c r="X127" s="45" t="s">
        <v>1730</v>
      </c>
      <c r="Y127" s="4" t="s">
        <v>1491</v>
      </c>
      <c r="Z127" s="47" t="s">
        <v>1726</v>
      </c>
      <c r="AA127" s="4" t="s">
        <v>1512</v>
      </c>
      <c r="AB127" s="47" t="s">
        <v>1739</v>
      </c>
      <c r="AC127" s="4" t="s">
        <v>186</v>
      </c>
      <c r="AD127" s="7">
        <v>1</v>
      </c>
      <c r="AF127" s="7">
        <v>0</v>
      </c>
      <c r="AJ127" s="7">
        <f>IFERROR(VLOOKUP(Table43[[#This Row],[Kode BARANG Win2]],'[2]Template Impor Barang'!#REF!,2,0),0)</f>
        <v>0</v>
      </c>
      <c r="AK127" s="7">
        <f>Table43[[#This Row],[ISI/CTN]]</f>
        <v>48</v>
      </c>
      <c r="AL127" s="83">
        <f>Table43[[#This Row],[Kode Pcpl]]</f>
        <v>3224747</v>
      </c>
      <c r="AN127" s="36">
        <f>Table43[[#This Row],[Harga Jual Pcs GT
(-PPN)]]-(Table43[[#This Row],[Harga Jual Pcs GT
(-PPN)]]*8.5%)</f>
        <v>16012.5</v>
      </c>
      <c r="AO127" s="36">
        <f>Table43[[#This Row],[Harga Beli Pcs
(-PPN)]]*Table43[[#This Row],[ISI/CTN]]</f>
        <v>768600</v>
      </c>
      <c r="AP127" s="36">
        <f>Table43[[#This Row],[Harga Beli Pcs
(-PPN)]]*1.11</f>
        <v>17773.875</v>
      </c>
      <c r="AQ127" s="36">
        <f>Table43[[#This Row],[Harga Beli Krt
(- PPN)]]*1.11</f>
        <v>853146.00000000012</v>
      </c>
      <c r="AR127" s="36">
        <v>17500</v>
      </c>
      <c r="AS127" s="36">
        <f>Table43[[#This Row],[Harga Jual Pcs GT
(-PPN)]]*Table43[[#This Row],[ISI/CTN]]</f>
        <v>840000</v>
      </c>
      <c r="AT127" s="36">
        <f>Table43[[#This Row],[Harga Jual Pcs GT
(-PPN)]]*1.11</f>
        <v>19425</v>
      </c>
      <c r="AU127" s="36">
        <f>Table43[[#This Row],[Harga Jual Krt GT
(- PPN)]]*1.11</f>
        <v>932400.00000000012</v>
      </c>
      <c r="AV127" s="36">
        <v>17500</v>
      </c>
      <c r="AW127" s="36">
        <f>Table43[[#This Row],[Harga Jual Pcs MT
(-PPN)]]*Table43[[#This Row],[ISI/CTN]]</f>
        <v>840000</v>
      </c>
      <c r="AX127" s="36">
        <f>Table43[[#This Row],[Harga Jual Pcs MT
(-PPN)]]*1.11</f>
        <v>19425</v>
      </c>
      <c r="AY127" s="36">
        <f>Table43[[#This Row],[Harga Jual Pcs MT
(+PPN)]]*Table43[[#This Row],[ISI/CTN]]</f>
        <v>932400</v>
      </c>
      <c r="AZ127" s="44">
        <f>(Table43[[#This Row],[Harga Jual Pcs GT
(-PPN)]]-Table43[[#This Row],[Harga Beli Pcs
(-PPN)]])/Table43[[#This Row],[Harga Jual Pcs GT
(-PPN)]]</f>
        <v>8.5000000000000006E-2</v>
      </c>
      <c r="BA127" s="51">
        <f>Table43[[#This Row],[Harga Jual Pcs MT
(-PPN)]]-Table43[[#This Row],[Harga Beli Pcs
(-PPN)]]</f>
        <v>1487.5</v>
      </c>
      <c r="BB127" s="57">
        <f>Table43[[#This Row],[Column1]]/Table43[[#This Row],[Harga Jual Pcs MT
(-PPN)]]</f>
        <v>8.5000000000000006E-2</v>
      </c>
      <c r="BC127" s="50"/>
      <c r="BD127" s="7" t="str">
        <f>IFERROR(VLOOKUP(Table43[[#This Row],[Kode BARANG Win2]],'[3]Daftar Barang dan Jasa'!$B$2:$D$3515,3,0),0)</f>
        <v>RB DETTOL BODY SOAP 3SP ORIGINAL 100GR X 48 PCS</v>
      </c>
      <c r="BE127" s="7" t="str">
        <f ca="1">IF(TODAY()-Table43[[#This Row],[Efektif
Pembuatan]]&gt;60,"Lama","Baru")</f>
        <v>Lama</v>
      </c>
      <c r="BF127" s="7" t="e">
        <f ca="1">IF(TODAY()-Table43[[#This Row],[Efektif Naik Harga]]&lt;30,"Naik","Sama")</f>
        <v>#VALUE!</v>
      </c>
      <c r="BG127" s="7" t="s">
        <v>400</v>
      </c>
      <c r="BH127" s="7" t="str">
        <f>IF(Table43[[#This Row],[Kode BARANG Win2]]&lt;&gt;"","IDR","")</f>
        <v>IDR</v>
      </c>
      <c r="BI127" s="7" t="str">
        <f>CONCATENATE(Table43[[#This Row],[kode  1 Digit
(Nomor)]],Table43[[#This Row],[kode  4 Digit                (Nomor)]])</f>
        <v>32247470100</v>
      </c>
      <c r="BJ127" s="7" t="str">
        <f>Table43[[#This Row],[Nama            Gramasi atau Jumlah Pack per CTN]]</f>
        <v>100GR</v>
      </c>
      <c r="BK127" s="7"/>
      <c r="BL127" s="7"/>
      <c r="BM127" s="4" t="str">
        <f>IF(Table43[[#This Row],[SATUAN Fix Win]]&lt;&gt;"","KRT")</f>
        <v>KRT</v>
      </c>
      <c r="BN127" s="4" t="str">
        <f>IF(Table43[[#This Row],[SATUAN Fix Win]]&lt;&gt;"","GD01")</f>
        <v>GD01</v>
      </c>
      <c r="BO127" s="4">
        <f>IF(Table43[[#This Row],[SATUAN Fix Win]]&lt;&gt;"",11611)</f>
        <v>11611</v>
      </c>
      <c r="BP127" s="4">
        <f>IF(Table43[[#This Row],[SATUAN Fix Win]]&lt;&gt;"",11612)</f>
        <v>11612</v>
      </c>
      <c r="BR127" s="4">
        <f>IF(Table43[[#This Row],[SATUAN Fix Win]]&lt;&gt;"",1)</f>
        <v>1</v>
      </c>
    </row>
    <row r="128" spans="1:74">
      <c r="A128" s="4" t="str">
        <f>CONCATENATE(Table43[[#This Row],[Kode BARANG Win2]],Table43[[#This Row],[No. Urut
Item Sama]])</f>
        <v>R1021105010010</v>
      </c>
      <c r="B128" s="7"/>
      <c r="C128" s="4" t="s">
        <v>1635</v>
      </c>
      <c r="D128" s="49">
        <v>3087037</v>
      </c>
      <c r="E128" s="49">
        <f>IFERROR(VLOOKUP(Table43[[#This Row],[NO]],[1]Sheet1!$G$3:$K$1267,5,0),0)</f>
        <v>0</v>
      </c>
      <c r="F128" s="26" t="s">
        <v>1048</v>
      </c>
      <c r="G128" s="26">
        <v>48</v>
      </c>
      <c r="H128" s="26" t="s">
        <v>2073</v>
      </c>
      <c r="I128" s="49">
        <v>8993560024550</v>
      </c>
      <c r="J128" s="26" t="str">
        <f>Table43[[#This Row],[Nama Jenis Kemasan]]</f>
        <v>PCS</v>
      </c>
      <c r="K128" s="4" t="str">
        <f>TRIM(CONCATENATE(Table43[[#This Row],[Nama            KLP]]," ",Table43[[#This Row],[Nama            Sub KLP]]))</f>
        <v>DETTOL BODY SOAP</v>
      </c>
      <c r="L128" s="4" t="str">
        <f>CONCATENATE(Table43[[#This Row],[kode  2 Digit                (hrf+No)]],Table43[[#This Row],[kode  2 Digit                (Nomor)]],Table43[[#This Row],[kode  1 Digit                (Nomor)]])</f>
        <v>R1021</v>
      </c>
      <c r="M128" s="4" t="str">
        <f>IF(AH128="",CONCATENATE(R128,T128,V128,X128,Z128,AB128,AD128,AF128,Table43[[#This Row],[Tanda Kode Revisi]]),CONCATENATE(R128,T128,V128,X128,Z128,AB128,AD128,AH128))</f>
        <v>R1021105010010</v>
      </c>
      <c r="N128" s="11">
        <f t="shared" si="2"/>
        <v>14</v>
      </c>
      <c r="O128" s="13" t="str">
        <f>IF(AG128&lt;&gt;"",TRIM(UPPER(CONCATENATE(Q128," ",S128," ",U128," ",W128," ",Y128," ",AA128," ","X"," ",Table43[[#This Row],[ISI/CTN]]," ",AG128," ",AC128," ",AE128," ",AI128))),TRIM(UPPER(CONCATENATE(Q128," ",S128," ",U128," ",W128," ",Y128," ",AA128," ","X"," ",Table43[[#This Row],[ISI/CTN]]," ",AC128," ",AE128," ",AI128))))</f>
        <v>RB DETTOL BODY SOAP 3SP ORIGINAL 100GR X 48 PCS</v>
      </c>
      <c r="P128" s="11">
        <f t="shared" si="3"/>
        <v>47</v>
      </c>
      <c r="Q128" s="4" t="s">
        <v>1487</v>
      </c>
      <c r="R128" s="7" t="s">
        <v>94</v>
      </c>
      <c r="S128" s="4" t="s">
        <v>1496</v>
      </c>
      <c r="T128" s="45" t="s">
        <v>1723</v>
      </c>
      <c r="U128" s="46" t="s">
        <v>1505</v>
      </c>
      <c r="V128" s="7">
        <v>1</v>
      </c>
      <c r="W128" s="46" t="s">
        <v>1507</v>
      </c>
      <c r="X128" s="45" t="s">
        <v>1730</v>
      </c>
      <c r="Y128" s="4" t="s">
        <v>1491</v>
      </c>
      <c r="Z128" s="47" t="s">
        <v>1726</v>
      </c>
      <c r="AA128" s="4" t="s">
        <v>1512</v>
      </c>
      <c r="AB128" s="47" t="s">
        <v>1739</v>
      </c>
      <c r="AC128" s="4" t="s">
        <v>186</v>
      </c>
      <c r="AD128" s="7">
        <v>1</v>
      </c>
      <c r="AF128" s="7">
        <v>0</v>
      </c>
      <c r="AJ128" s="7">
        <f>IFERROR(VLOOKUP(Table43[[#This Row],[Kode BARANG Win2]],'[2]Template Impor Barang'!#REF!,2,0),0)</f>
        <v>0</v>
      </c>
      <c r="AK128" s="7">
        <f>Table43[[#This Row],[ISI/CTN]]</f>
        <v>48</v>
      </c>
      <c r="AL128" s="83">
        <f>Table43[[#This Row],[Kode Pcpl]]</f>
        <v>3087037</v>
      </c>
      <c r="AN128" s="36">
        <f>Table43[[#This Row],[Harga Jual Pcs GT
(-PPN)]]-(Table43[[#This Row],[Harga Jual Pcs GT
(-PPN)]]*8.5%)</f>
        <v>16012.5</v>
      </c>
      <c r="AO128" s="36">
        <f>Table43[[#This Row],[Harga Beli Pcs
(-PPN)]]*Table43[[#This Row],[ISI/CTN]]</f>
        <v>768600</v>
      </c>
      <c r="AP128" s="36">
        <f>Table43[[#This Row],[Harga Beli Pcs
(-PPN)]]*1.11</f>
        <v>17773.875</v>
      </c>
      <c r="AQ128" s="36">
        <f>Table43[[#This Row],[Harga Beli Krt
(- PPN)]]*1.11</f>
        <v>853146.00000000012</v>
      </c>
      <c r="AR128" s="36">
        <v>17500</v>
      </c>
      <c r="AS128" s="36">
        <f>Table43[[#This Row],[Harga Jual Pcs GT
(-PPN)]]*Table43[[#This Row],[ISI/CTN]]</f>
        <v>840000</v>
      </c>
      <c r="AT128" s="36">
        <f>Table43[[#This Row],[Harga Jual Pcs GT
(-PPN)]]*1.11</f>
        <v>19425</v>
      </c>
      <c r="AU128" s="36">
        <f>Table43[[#This Row],[Harga Jual Krt GT
(- PPN)]]*1.11</f>
        <v>932400.00000000012</v>
      </c>
      <c r="AV128" s="36">
        <v>17500</v>
      </c>
      <c r="AW128" s="36">
        <f>Table43[[#This Row],[Harga Jual Pcs MT
(-PPN)]]*Table43[[#This Row],[ISI/CTN]]</f>
        <v>840000</v>
      </c>
      <c r="AX128" s="36">
        <f>Table43[[#This Row],[Harga Jual Pcs MT
(-PPN)]]*1.11</f>
        <v>19425</v>
      </c>
      <c r="AY128" s="36">
        <f>Table43[[#This Row],[Harga Jual Pcs MT
(+PPN)]]*Table43[[#This Row],[ISI/CTN]]</f>
        <v>932400</v>
      </c>
      <c r="AZ128" s="44">
        <f>(Table43[[#This Row],[Harga Jual Pcs GT
(-PPN)]]-Table43[[#This Row],[Harga Beli Pcs
(-PPN)]])/Table43[[#This Row],[Harga Jual Pcs GT
(-PPN)]]</f>
        <v>8.5000000000000006E-2</v>
      </c>
      <c r="BA128" s="51">
        <f>Table43[[#This Row],[Harga Jual Pcs MT
(-PPN)]]-Table43[[#This Row],[Harga Beli Pcs
(-PPN)]]</f>
        <v>1487.5</v>
      </c>
      <c r="BB128" s="57">
        <f>Table43[[#This Row],[Column1]]/Table43[[#This Row],[Harga Jual Pcs MT
(-PPN)]]</f>
        <v>8.5000000000000006E-2</v>
      </c>
      <c r="BC128" s="50"/>
      <c r="BD128" s="7" t="str">
        <f>IFERROR(VLOOKUP(Table43[[#This Row],[Kode BARANG Win2]],'[3]Daftar Barang dan Jasa'!$B$2:$D$3515,3,0),0)</f>
        <v>RB DETTOL BODY SOAP 3SP ORIGINAL 100GR X 48 PCS</v>
      </c>
      <c r="BE128" s="7" t="str">
        <f ca="1">IF(TODAY()-Table43[[#This Row],[Efektif
Pembuatan]]&gt;60,"Lama","Baru")</f>
        <v>Lama</v>
      </c>
      <c r="BF128" s="7" t="e">
        <f ca="1">IF(TODAY()-Table43[[#This Row],[Efektif Naik Harga]]&lt;30,"Naik","Sama")</f>
        <v>#VALUE!</v>
      </c>
      <c r="BG128" s="7" t="s">
        <v>400</v>
      </c>
      <c r="BH128" s="7" t="str">
        <f>IF(Table43[[#This Row],[Kode BARANG Win2]]&lt;&gt;"","IDR","")</f>
        <v>IDR</v>
      </c>
      <c r="BI128" s="7" t="str">
        <f>CONCATENATE(Table43[[#This Row],[kode  1 Digit
(Nomor)]],Table43[[#This Row],[kode  4 Digit                (Nomor)]])</f>
        <v>30870370100</v>
      </c>
      <c r="BJ128" s="7" t="str">
        <f>Table43[[#This Row],[Nama            Gramasi atau Jumlah Pack per CTN]]</f>
        <v>100GR</v>
      </c>
      <c r="BK128" s="7"/>
      <c r="BL128" s="7"/>
      <c r="BM128" s="4" t="str">
        <f>IF(Table43[[#This Row],[SATUAN Fix Win]]&lt;&gt;"","KRT")</f>
        <v>KRT</v>
      </c>
      <c r="BN128" s="4" t="str">
        <f>IF(Table43[[#This Row],[SATUAN Fix Win]]&lt;&gt;"","GD01")</f>
        <v>GD01</v>
      </c>
      <c r="BO128" s="4">
        <f>IF(Table43[[#This Row],[SATUAN Fix Win]]&lt;&gt;"",11611)</f>
        <v>11611</v>
      </c>
      <c r="BP128" s="4">
        <f>IF(Table43[[#This Row],[SATUAN Fix Win]]&lt;&gt;"",11612)</f>
        <v>11612</v>
      </c>
      <c r="BR128" s="4">
        <f>IF(Table43[[#This Row],[SATUAN Fix Win]]&lt;&gt;"",1)</f>
        <v>1</v>
      </c>
    </row>
    <row r="129" spans="1:70">
      <c r="A129" s="4" t="str">
        <f>CONCATENATE(Table43[[#This Row],[Kode BARANG Win2]],Table43[[#This Row],[No. Urut
Item Sama]])</f>
        <v>R1021105010010</v>
      </c>
      <c r="B129" s="7"/>
      <c r="C129" s="4" t="s">
        <v>1635</v>
      </c>
      <c r="D129" s="49">
        <v>3040219</v>
      </c>
      <c r="E129" s="49">
        <f>IFERROR(VLOOKUP(Table43[[#This Row],[NO]],[1]Sheet1!$G$3:$K$1267,5,0),0)</f>
        <v>0</v>
      </c>
      <c r="F129" s="26" t="s">
        <v>1039</v>
      </c>
      <c r="G129" s="26">
        <v>48</v>
      </c>
      <c r="H129" s="26" t="s">
        <v>2073</v>
      </c>
      <c r="I129" s="49">
        <v>8993560024550</v>
      </c>
      <c r="J129" s="26" t="str">
        <f>Table43[[#This Row],[Nama Jenis Kemasan]]</f>
        <v>PCS</v>
      </c>
      <c r="K129" s="4" t="str">
        <f>TRIM(CONCATENATE(Table43[[#This Row],[Nama            KLP]]," ",Table43[[#This Row],[Nama            Sub KLP]]))</f>
        <v>DETTOL BODY SOAP</v>
      </c>
      <c r="L129" s="4" t="str">
        <f>CONCATENATE(Table43[[#This Row],[kode  2 Digit                (hrf+No)]],Table43[[#This Row],[kode  2 Digit                (Nomor)]],Table43[[#This Row],[kode  1 Digit                (Nomor)]])</f>
        <v>R1021</v>
      </c>
      <c r="M129" s="4" t="str">
        <f>IF(AH129="",CONCATENATE(R129,T129,V129,X129,Z129,AB129,AD129,AF129,Table43[[#This Row],[Tanda Kode Revisi]]),CONCATENATE(R129,T129,V129,X129,Z129,AB129,AD129,AH129))</f>
        <v>R1021105010010</v>
      </c>
      <c r="N129" s="11">
        <f t="shared" si="2"/>
        <v>14</v>
      </c>
      <c r="O129" s="13" t="str">
        <f>IF(AG129&lt;&gt;"",TRIM(UPPER(CONCATENATE(Q129," ",S129," ",U129," ",W129," ",Y129," ",AA129," ","X"," ",Table43[[#This Row],[ISI/CTN]]," ",AG129," ",AC129," ",AE129," ",AI129))),TRIM(UPPER(CONCATENATE(Q129," ",S129," ",U129," ",W129," ",Y129," ",AA129," ","X"," ",Table43[[#This Row],[ISI/CTN]]," ",AC129," ",AE129," ",AI129))))</f>
        <v>RB DETTOL BODY SOAP 3SP ORIGINAL 100GR X 48 PCS</v>
      </c>
      <c r="P129" s="11">
        <f t="shared" si="3"/>
        <v>47</v>
      </c>
      <c r="Q129" s="4" t="s">
        <v>1487</v>
      </c>
      <c r="R129" s="7" t="s">
        <v>94</v>
      </c>
      <c r="S129" s="4" t="s">
        <v>1496</v>
      </c>
      <c r="T129" s="45" t="s">
        <v>1723</v>
      </c>
      <c r="U129" s="46" t="s">
        <v>1505</v>
      </c>
      <c r="V129" s="7">
        <v>1</v>
      </c>
      <c r="W129" s="46" t="s">
        <v>1507</v>
      </c>
      <c r="X129" s="45" t="s">
        <v>1730</v>
      </c>
      <c r="Y129" s="4" t="s">
        <v>1491</v>
      </c>
      <c r="Z129" s="47" t="s">
        <v>1726</v>
      </c>
      <c r="AA129" s="4" t="s">
        <v>1512</v>
      </c>
      <c r="AB129" s="47" t="s">
        <v>1739</v>
      </c>
      <c r="AC129" s="4" t="s">
        <v>186</v>
      </c>
      <c r="AD129" s="7">
        <v>1</v>
      </c>
      <c r="AF129" s="7">
        <v>0</v>
      </c>
      <c r="AJ129" s="7">
        <f>IFERROR(VLOOKUP(Table43[[#This Row],[Kode BARANG Win2]],'[2]Template Impor Barang'!#REF!,2,0),0)</f>
        <v>0</v>
      </c>
      <c r="AK129" s="7">
        <f>Table43[[#This Row],[ISI/CTN]]</f>
        <v>48</v>
      </c>
      <c r="AL129" s="83">
        <f>Table43[[#This Row],[Kode Pcpl]]</f>
        <v>3040219</v>
      </c>
      <c r="AN129" s="36">
        <f>Table43[[#This Row],[Harga Jual Pcs GT
(-PPN)]]-(Table43[[#This Row],[Harga Jual Pcs GT
(-PPN)]]*8.5%)</f>
        <v>16012.5</v>
      </c>
      <c r="AO129" s="36">
        <f>Table43[[#This Row],[Harga Beli Pcs
(-PPN)]]*Table43[[#This Row],[ISI/CTN]]</f>
        <v>768600</v>
      </c>
      <c r="AP129" s="36">
        <f>Table43[[#This Row],[Harga Beli Pcs
(-PPN)]]*1.11</f>
        <v>17773.875</v>
      </c>
      <c r="AQ129" s="36">
        <f>Table43[[#This Row],[Harga Beli Krt
(- PPN)]]*1.11</f>
        <v>853146.00000000012</v>
      </c>
      <c r="AR129" s="36">
        <v>17500</v>
      </c>
      <c r="AS129" s="36">
        <f>Table43[[#This Row],[Harga Jual Pcs GT
(-PPN)]]*Table43[[#This Row],[ISI/CTN]]</f>
        <v>840000</v>
      </c>
      <c r="AT129" s="36">
        <f>Table43[[#This Row],[Harga Jual Pcs GT
(-PPN)]]*1.11</f>
        <v>19425</v>
      </c>
      <c r="AU129" s="36">
        <f>Table43[[#This Row],[Harga Jual Krt GT
(- PPN)]]*1.11</f>
        <v>932400.00000000012</v>
      </c>
      <c r="AV129" s="36">
        <v>17500</v>
      </c>
      <c r="AW129" s="36">
        <f>Table43[[#This Row],[Harga Jual Pcs MT
(-PPN)]]*Table43[[#This Row],[ISI/CTN]]</f>
        <v>840000</v>
      </c>
      <c r="AX129" s="36">
        <f>Table43[[#This Row],[Harga Jual Pcs MT
(-PPN)]]*1.11</f>
        <v>19425</v>
      </c>
      <c r="AY129" s="36">
        <f>Table43[[#This Row],[Harga Jual Pcs MT
(+PPN)]]*Table43[[#This Row],[ISI/CTN]]</f>
        <v>932400</v>
      </c>
      <c r="AZ129" s="44">
        <f>(Table43[[#This Row],[Harga Jual Pcs GT
(-PPN)]]-Table43[[#This Row],[Harga Beli Pcs
(-PPN)]])/Table43[[#This Row],[Harga Jual Pcs GT
(-PPN)]]</f>
        <v>8.5000000000000006E-2</v>
      </c>
      <c r="BA129" s="51">
        <f>Table43[[#This Row],[Harga Jual Pcs MT
(-PPN)]]-Table43[[#This Row],[Harga Beli Pcs
(-PPN)]]</f>
        <v>1487.5</v>
      </c>
      <c r="BB129" s="57">
        <f>Table43[[#This Row],[Column1]]/Table43[[#This Row],[Harga Jual Pcs MT
(-PPN)]]</f>
        <v>8.5000000000000006E-2</v>
      </c>
      <c r="BC129" s="50"/>
      <c r="BD129" s="7" t="str">
        <f>IFERROR(VLOOKUP(Table43[[#This Row],[Kode BARANG Win2]],'[3]Daftar Barang dan Jasa'!$B$2:$D$3515,3,0),0)</f>
        <v>RB DETTOL BODY SOAP 3SP ORIGINAL 100GR X 48 PCS</v>
      </c>
      <c r="BE129" s="7" t="str">
        <f ca="1">IF(TODAY()-Table43[[#This Row],[Efektif
Pembuatan]]&gt;60,"Lama","Baru")</f>
        <v>Lama</v>
      </c>
      <c r="BF129" s="7" t="e">
        <f ca="1">IF(TODAY()-Table43[[#This Row],[Efektif Naik Harga]]&lt;30,"Naik","Sama")</f>
        <v>#VALUE!</v>
      </c>
      <c r="BG129" s="7" t="s">
        <v>400</v>
      </c>
      <c r="BH129" s="7" t="str">
        <f>IF(Table43[[#This Row],[Kode BARANG Win2]]&lt;&gt;"","IDR","")</f>
        <v>IDR</v>
      </c>
      <c r="BI129" s="7" t="str">
        <f>CONCATENATE(Table43[[#This Row],[kode  1 Digit
(Nomor)]],Table43[[#This Row],[kode  4 Digit                (Nomor)]])</f>
        <v>30402190100</v>
      </c>
      <c r="BJ129" s="7" t="str">
        <f>Table43[[#This Row],[Nama            Gramasi atau Jumlah Pack per CTN]]</f>
        <v>100GR</v>
      </c>
      <c r="BK129" s="7"/>
      <c r="BL129" s="7"/>
      <c r="BM129" s="4" t="str">
        <f>IF(Table43[[#This Row],[SATUAN Fix Win]]&lt;&gt;"","KRT")</f>
        <v>KRT</v>
      </c>
      <c r="BN129" s="4" t="str">
        <f>IF(Table43[[#This Row],[SATUAN Fix Win]]&lt;&gt;"","GD01")</f>
        <v>GD01</v>
      </c>
      <c r="BO129" s="4">
        <f>IF(Table43[[#This Row],[SATUAN Fix Win]]&lt;&gt;"",11611)</f>
        <v>11611</v>
      </c>
      <c r="BP129" s="4">
        <f>IF(Table43[[#This Row],[SATUAN Fix Win]]&lt;&gt;"",11612)</f>
        <v>11612</v>
      </c>
      <c r="BR129" s="4">
        <f>IF(Table43[[#This Row],[SATUAN Fix Win]]&lt;&gt;"",1)</f>
        <v>1</v>
      </c>
    </row>
    <row r="130" spans="1:70">
      <c r="A130" s="4" t="str">
        <f>CONCATENATE(Table43[[#This Row],[Kode BARANG Win2]],Table43[[#This Row],[No. Urut
Item Sama]])</f>
        <v>R1021105010010</v>
      </c>
      <c r="B130" s="7"/>
      <c r="C130" s="4" t="s">
        <v>1635</v>
      </c>
      <c r="D130" s="49">
        <v>3046059</v>
      </c>
      <c r="E130" s="49">
        <f>IFERROR(VLOOKUP(Table43[[#This Row],[NO]],[1]Sheet1!$G$3:$K$1267,5,0),0)</f>
        <v>0</v>
      </c>
      <c r="F130" s="26" t="s">
        <v>1040</v>
      </c>
      <c r="G130" s="26">
        <v>48</v>
      </c>
      <c r="H130" s="26" t="s">
        <v>2073</v>
      </c>
      <c r="I130" s="49">
        <v>8993560024550</v>
      </c>
      <c r="J130" s="26" t="str">
        <f>Table43[[#This Row],[Nama Jenis Kemasan]]</f>
        <v>PCS</v>
      </c>
      <c r="K130" s="4" t="str">
        <f>TRIM(CONCATENATE(Table43[[#This Row],[Nama            KLP]]," ",Table43[[#This Row],[Nama            Sub KLP]]))</f>
        <v>DETTOL BODY SOAP</v>
      </c>
      <c r="L130" s="4" t="str">
        <f>CONCATENATE(Table43[[#This Row],[kode  2 Digit                (hrf+No)]],Table43[[#This Row],[kode  2 Digit                (Nomor)]],Table43[[#This Row],[kode  1 Digit                (Nomor)]])</f>
        <v>R1021</v>
      </c>
      <c r="M130" s="4" t="str">
        <f>IF(AH130="",CONCATENATE(R130,T130,V130,X130,Z130,AB130,AD130,AF130,Table43[[#This Row],[Tanda Kode Revisi]]),CONCATENATE(R130,T130,V130,X130,Z130,AB130,AD130,AH130))</f>
        <v>R1021105010010</v>
      </c>
      <c r="N130" s="11">
        <f t="shared" si="2"/>
        <v>14</v>
      </c>
      <c r="O130" s="13" t="str">
        <f>IF(AG130&lt;&gt;"",TRIM(UPPER(CONCATENATE(Q130," ",S130," ",U130," ",W130," ",Y130," ",AA130," ","X"," ",Table43[[#This Row],[ISI/CTN]]," ",AG130," ",AC130," ",AE130," ",AI130))),TRIM(UPPER(CONCATENATE(Q130," ",S130," ",U130," ",W130," ",Y130," ",AA130," ","X"," ",Table43[[#This Row],[ISI/CTN]]," ",AC130," ",AE130," ",AI130))))</f>
        <v>RB DETTOL BODY SOAP 3SP ORIGINAL 100GR X 48 PCS</v>
      </c>
      <c r="P130" s="11">
        <f t="shared" si="3"/>
        <v>47</v>
      </c>
      <c r="Q130" s="4" t="s">
        <v>1487</v>
      </c>
      <c r="R130" s="7" t="s">
        <v>94</v>
      </c>
      <c r="S130" s="4" t="s">
        <v>1496</v>
      </c>
      <c r="T130" s="45" t="s">
        <v>1723</v>
      </c>
      <c r="U130" s="46" t="s">
        <v>1505</v>
      </c>
      <c r="V130" s="7">
        <v>1</v>
      </c>
      <c r="W130" s="46" t="s">
        <v>1507</v>
      </c>
      <c r="X130" s="45" t="s">
        <v>1730</v>
      </c>
      <c r="Y130" s="4" t="s">
        <v>1491</v>
      </c>
      <c r="Z130" s="47" t="s">
        <v>1726</v>
      </c>
      <c r="AA130" s="4" t="s">
        <v>1512</v>
      </c>
      <c r="AB130" s="47" t="s">
        <v>1739</v>
      </c>
      <c r="AC130" s="4" t="s">
        <v>186</v>
      </c>
      <c r="AD130" s="7">
        <v>1</v>
      </c>
      <c r="AF130" s="7">
        <v>0</v>
      </c>
      <c r="AJ130" s="7">
        <f>IFERROR(VLOOKUP(Table43[[#This Row],[Kode BARANG Win2]],'[2]Template Impor Barang'!#REF!,2,0),0)</f>
        <v>0</v>
      </c>
      <c r="AK130" s="7">
        <f>Table43[[#This Row],[ISI/CTN]]</f>
        <v>48</v>
      </c>
      <c r="AL130" s="83">
        <f>Table43[[#This Row],[Kode Pcpl]]</f>
        <v>3046059</v>
      </c>
      <c r="AN130" s="36">
        <f>Table43[[#This Row],[Harga Jual Pcs GT
(-PPN)]]-(Table43[[#This Row],[Harga Jual Pcs GT
(-PPN)]]*8.5%)</f>
        <v>16012.5</v>
      </c>
      <c r="AO130" s="36">
        <f>Table43[[#This Row],[Harga Beli Pcs
(-PPN)]]*Table43[[#This Row],[ISI/CTN]]</f>
        <v>768600</v>
      </c>
      <c r="AP130" s="36">
        <f>Table43[[#This Row],[Harga Beli Pcs
(-PPN)]]*1.11</f>
        <v>17773.875</v>
      </c>
      <c r="AQ130" s="36">
        <f>Table43[[#This Row],[Harga Beli Krt
(- PPN)]]*1.11</f>
        <v>853146.00000000012</v>
      </c>
      <c r="AR130" s="36">
        <v>17500</v>
      </c>
      <c r="AS130" s="36">
        <f>Table43[[#This Row],[Harga Jual Pcs GT
(-PPN)]]*Table43[[#This Row],[ISI/CTN]]</f>
        <v>840000</v>
      </c>
      <c r="AT130" s="36">
        <f>Table43[[#This Row],[Harga Jual Pcs GT
(-PPN)]]*1.11</f>
        <v>19425</v>
      </c>
      <c r="AU130" s="36">
        <f>Table43[[#This Row],[Harga Jual Krt GT
(- PPN)]]*1.11</f>
        <v>932400.00000000012</v>
      </c>
      <c r="AV130" s="36">
        <v>17500</v>
      </c>
      <c r="AW130" s="36">
        <f>Table43[[#This Row],[Harga Jual Pcs MT
(-PPN)]]*Table43[[#This Row],[ISI/CTN]]</f>
        <v>840000</v>
      </c>
      <c r="AX130" s="36">
        <f>Table43[[#This Row],[Harga Jual Pcs MT
(-PPN)]]*1.11</f>
        <v>19425</v>
      </c>
      <c r="AY130" s="36">
        <f>Table43[[#This Row],[Harga Jual Pcs MT
(+PPN)]]*Table43[[#This Row],[ISI/CTN]]</f>
        <v>932400</v>
      </c>
      <c r="AZ130" s="44">
        <f>(Table43[[#This Row],[Harga Jual Pcs GT
(-PPN)]]-Table43[[#This Row],[Harga Beli Pcs
(-PPN)]])/Table43[[#This Row],[Harga Jual Pcs GT
(-PPN)]]</f>
        <v>8.5000000000000006E-2</v>
      </c>
      <c r="BA130" s="51">
        <f>Table43[[#This Row],[Harga Jual Pcs MT
(-PPN)]]-Table43[[#This Row],[Harga Beli Pcs
(-PPN)]]</f>
        <v>1487.5</v>
      </c>
      <c r="BB130" s="57">
        <f>Table43[[#This Row],[Column1]]/Table43[[#This Row],[Harga Jual Pcs MT
(-PPN)]]</f>
        <v>8.5000000000000006E-2</v>
      </c>
      <c r="BC130" s="50"/>
      <c r="BD130" s="7" t="str">
        <f>IFERROR(VLOOKUP(Table43[[#This Row],[Kode BARANG Win2]],'[3]Daftar Barang dan Jasa'!$B$2:$D$3515,3,0),0)</f>
        <v>RB DETTOL BODY SOAP 3SP ORIGINAL 100GR X 48 PCS</v>
      </c>
      <c r="BE130" s="7" t="str">
        <f ca="1">IF(TODAY()-Table43[[#This Row],[Efektif
Pembuatan]]&gt;60,"Lama","Baru")</f>
        <v>Lama</v>
      </c>
      <c r="BF130" s="7" t="e">
        <f ca="1">IF(TODAY()-Table43[[#This Row],[Efektif Naik Harga]]&lt;30,"Naik","Sama")</f>
        <v>#VALUE!</v>
      </c>
      <c r="BG130" s="7" t="s">
        <v>400</v>
      </c>
      <c r="BH130" s="7" t="str">
        <f>IF(Table43[[#This Row],[Kode BARANG Win2]]&lt;&gt;"","IDR","")</f>
        <v>IDR</v>
      </c>
      <c r="BI130" s="7" t="str">
        <f>CONCATENATE(Table43[[#This Row],[kode  1 Digit
(Nomor)]],Table43[[#This Row],[kode  4 Digit                (Nomor)]])</f>
        <v>30460590100</v>
      </c>
      <c r="BJ130" s="7" t="str">
        <f>Table43[[#This Row],[Nama            Gramasi atau Jumlah Pack per CTN]]</f>
        <v>100GR</v>
      </c>
      <c r="BK130" s="7"/>
      <c r="BL130" s="7"/>
      <c r="BM130" s="4" t="str">
        <f>IF(Table43[[#This Row],[SATUAN Fix Win]]&lt;&gt;"","KRT")</f>
        <v>KRT</v>
      </c>
      <c r="BN130" s="4" t="str">
        <f>IF(Table43[[#This Row],[SATUAN Fix Win]]&lt;&gt;"","GD01")</f>
        <v>GD01</v>
      </c>
      <c r="BO130" s="4">
        <f>IF(Table43[[#This Row],[SATUAN Fix Win]]&lt;&gt;"",11611)</f>
        <v>11611</v>
      </c>
      <c r="BP130" s="4">
        <f>IF(Table43[[#This Row],[SATUAN Fix Win]]&lt;&gt;"",11612)</f>
        <v>11612</v>
      </c>
      <c r="BR130" s="4">
        <f>IF(Table43[[#This Row],[SATUAN Fix Win]]&lt;&gt;"",1)</f>
        <v>1</v>
      </c>
    </row>
    <row r="131" spans="1:70">
      <c r="A131" s="4" t="str">
        <f>CONCATENATE(Table43[[#This Row],[Kode BARANG Win2]],Table43[[#This Row],[No. Urut
Item Sama]])</f>
        <v>R1021105010010</v>
      </c>
      <c r="B131" s="7"/>
      <c r="C131" s="4" t="s">
        <v>1635</v>
      </c>
      <c r="D131" s="49" t="s">
        <v>532</v>
      </c>
      <c r="E131" s="49">
        <f>IFERROR(VLOOKUP(Table43[[#This Row],[NO]],[1]Sheet1!$G$3:$K$1267,5,0),0)</f>
        <v>0</v>
      </c>
      <c r="F131" s="26" t="s">
        <v>1037</v>
      </c>
      <c r="G131" s="26">
        <v>48</v>
      </c>
      <c r="H131" s="26" t="s">
        <v>2073</v>
      </c>
      <c r="I131" s="49">
        <v>8993560024550</v>
      </c>
      <c r="J131" s="26" t="str">
        <f>Table43[[#This Row],[Nama Jenis Kemasan]]</f>
        <v>PCS</v>
      </c>
      <c r="K131" s="4" t="str">
        <f>TRIM(CONCATENATE(Table43[[#This Row],[Nama            KLP]]," ",Table43[[#This Row],[Nama            Sub KLP]]))</f>
        <v>DETTOL BODY SOAP</v>
      </c>
      <c r="L131" s="4" t="str">
        <f>CONCATENATE(Table43[[#This Row],[kode  2 Digit                (hrf+No)]],Table43[[#This Row],[kode  2 Digit                (Nomor)]],Table43[[#This Row],[kode  1 Digit                (Nomor)]])</f>
        <v>R1021</v>
      </c>
      <c r="M131" s="4" t="str">
        <f>IF(AH131="",CONCATENATE(R131,T131,V131,X131,Z131,AB131,AD131,AF131,Table43[[#This Row],[Tanda Kode Revisi]]),CONCATENATE(R131,T131,V131,X131,Z131,AB131,AD131,AH131))</f>
        <v>R1021105010010</v>
      </c>
      <c r="N131" s="11">
        <f t="shared" si="2"/>
        <v>14</v>
      </c>
      <c r="O131" s="13" t="str">
        <f>IF(AG131&lt;&gt;"",TRIM(UPPER(CONCATENATE(Q131," ",S131," ",U131," ",W131," ",Y131," ",AA131," ","X"," ",Table43[[#This Row],[ISI/CTN]]," ",AG131," ",AC131," ",AE131," ",AI131))),TRIM(UPPER(CONCATENATE(Q131," ",S131," ",U131," ",W131," ",Y131," ",AA131," ","X"," ",Table43[[#This Row],[ISI/CTN]]," ",AC131," ",AE131," ",AI131))))</f>
        <v>RB DETTOL BODY SOAP 3SP ORIGINAL 100GR X 48 PCS</v>
      </c>
      <c r="P131" s="11">
        <f t="shared" si="3"/>
        <v>47</v>
      </c>
      <c r="Q131" s="4" t="s">
        <v>1487</v>
      </c>
      <c r="R131" s="7" t="s">
        <v>94</v>
      </c>
      <c r="S131" s="4" t="s">
        <v>1496</v>
      </c>
      <c r="T131" s="45" t="s">
        <v>1723</v>
      </c>
      <c r="U131" s="46" t="s">
        <v>1505</v>
      </c>
      <c r="V131" s="7">
        <v>1</v>
      </c>
      <c r="W131" s="46" t="s">
        <v>1507</v>
      </c>
      <c r="X131" s="45" t="s">
        <v>1730</v>
      </c>
      <c r="Y131" s="4" t="s">
        <v>1491</v>
      </c>
      <c r="Z131" s="47" t="s">
        <v>1726</v>
      </c>
      <c r="AA131" s="4" t="s">
        <v>1512</v>
      </c>
      <c r="AB131" s="47" t="s">
        <v>1739</v>
      </c>
      <c r="AC131" s="4" t="s">
        <v>186</v>
      </c>
      <c r="AD131" s="7">
        <v>1</v>
      </c>
      <c r="AF131" s="7">
        <v>0</v>
      </c>
      <c r="AJ131" s="7">
        <f>IFERROR(VLOOKUP(Table43[[#This Row],[Kode BARANG Win2]],'[2]Template Impor Barang'!#REF!,2,0),0)</f>
        <v>0</v>
      </c>
      <c r="AK131" s="7">
        <f>Table43[[#This Row],[ISI/CTN]]</f>
        <v>48</v>
      </c>
      <c r="AL131" s="83" t="str">
        <f>Table43[[#This Row],[Kode Pcpl]]</f>
        <v>ID8166035</v>
      </c>
      <c r="AN131" s="36">
        <f>Table43[[#This Row],[Harga Jual Pcs GT
(-PPN)]]-(Table43[[#This Row],[Harga Jual Pcs GT
(-PPN)]]*8.5%)</f>
        <v>16012.5</v>
      </c>
      <c r="AO131" s="36">
        <f>Table43[[#This Row],[Harga Beli Pcs
(-PPN)]]*Table43[[#This Row],[ISI/CTN]]</f>
        <v>768600</v>
      </c>
      <c r="AP131" s="36">
        <f>Table43[[#This Row],[Harga Beli Pcs
(-PPN)]]*1.11</f>
        <v>17773.875</v>
      </c>
      <c r="AQ131" s="36">
        <f>Table43[[#This Row],[Harga Beli Krt
(- PPN)]]*1.11</f>
        <v>853146.00000000012</v>
      </c>
      <c r="AR131" s="36">
        <v>17500</v>
      </c>
      <c r="AS131" s="36">
        <f>Table43[[#This Row],[Harga Jual Pcs GT
(-PPN)]]*Table43[[#This Row],[ISI/CTN]]</f>
        <v>840000</v>
      </c>
      <c r="AT131" s="36">
        <f>Table43[[#This Row],[Harga Jual Pcs GT
(-PPN)]]*1.11</f>
        <v>19425</v>
      </c>
      <c r="AU131" s="36">
        <f>Table43[[#This Row],[Harga Jual Krt GT
(- PPN)]]*1.11</f>
        <v>932400.00000000012</v>
      </c>
      <c r="AV131" s="36">
        <v>17500</v>
      </c>
      <c r="AW131" s="36">
        <f>Table43[[#This Row],[Harga Jual Pcs MT
(-PPN)]]*Table43[[#This Row],[ISI/CTN]]</f>
        <v>840000</v>
      </c>
      <c r="AX131" s="36">
        <f>Table43[[#This Row],[Harga Jual Pcs MT
(-PPN)]]*1.11</f>
        <v>19425</v>
      </c>
      <c r="AY131" s="36">
        <f>Table43[[#This Row],[Harga Jual Pcs MT
(+PPN)]]*Table43[[#This Row],[ISI/CTN]]</f>
        <v>932400</v>
      </c>
      <c r="AZ131" s="44">
        <f>(Table43[[#This Row],[Harga Jual Pcs GT
(-PPN)]]-Table43[[#This Row],[Harga Beli Pcs
(-PPN)]])/Table43[[#This Row],[Harga Jual Pcs GT
(-PPN)]]</f>
        <v>8.5000000000000006E-2</v>
      </c>
      <c r="BA131" s="51">
        <f>Table43[[#This Row],[Harga Jual Pcs MT
(-PPN)]]-Table43[[#This Row],[Harga Beli Pcs
(-PPN)]]</f>
        <v>1487.5</v>
      </c>
      <c r="BB131" s="57">
        <f>Table43[[#This Row],[Column1]]/Table43[[#This Row],[Harga Jual Pcs MT
(-PPN)]]</f>
        <v>8.5000000000000006E-2</v>
      </c>
      <c r="BC131" s="50"/>
      <c r="BD131" s="7" t="str">
        <f>IFERROR(VLOOKUP(Table43[[#This Row],[Kode BARANG Win2]],'[3]Daftar Barang dan Jasa'!$B$2:$D$3515,3,0),0)</f>
        <v>RB DETTOL BODY SOAP 3SP ORIGINAL 100GR X 48 PCS</v>
      </c>
      <c r="BE131" s="7" t="str">
        <f ca="1">IF(TODAY()-Table43[[#This Row],[Efektif
Pembuatan]]&gt;60,"Lama","Baru")</f>
        <v>Lama</v>
      </c>
      <c r="BF131" s="7" t="e">
        <f ca="1">IF(TODAY()-Table43[[#This Row],[Efektif Naik Harga]]&lt;30,"Naik","Sama")</f>
        <v>#VALUE!</v>
      </c>
      <c r="BG131" s="7" t="s">
        <v>400</v>
      </c>
      <c r="BH131" s="7" t="str">
        <f>IF(Table43[[#This Row],[Kode BARANG Win2]]&lt;&gt;"","IDR","")</f>
        <v>IDR</v>
      </c>
      <c r="BI131" s="7" t="str">
        <f>CONCATENATE(Table43[[#This Row],[kode  1 Digit
(Nomor)]],Table43[[#This Row],[kode  4 Digit                (Nomor)]])</f>
        <v>ID81660350100</v>
      </c>
      <c r="BJ131" s="7" t="str">
        <f>Table43[[#This Row],[Nama            Gramasi atau Jumlah Pack per CTN]]</f>
        <v>100GR</v>
      </c>
      <c r="BK131" s="7"/>
      <c r="BL131" s="7"/>
      <c r="BM131" s="4" t="str">
        <f>IF(Table43[[#This Row],[SATUAN Fix Win]]&lt;&gt;"","KRT")</f>
        <v>KRT</v>
      </c>
      <c r="BN131" s="4" t="str">
        <f>IF(Table43[[#This Row],[SATUAN Fix Win]]&lt;&gt;"","GD01")</f>
        <v>GD01</v>
      </c>
      <c r="BO131" s="4">
        <f>IF(Table43[[#This Row],[SATUAN Fix Win]]&lt;&gt;"",11611)</f>
        <v>11611</v>
      </c>
      <c r="BP131" s="4">
        <f>IF(Table43[[#This Row],[SATUAN Fix Win]]&lt;&gt;"",11612)</f>
        <v>11612</v>
      </c>
      <c r="BR131" s="4">
        <f>IF(Table43[[#This Row],[SATUAN Fix Win]]&lt;&gt;"",1)</f>
        <v>1</v>
      </c>
    </row>
    <row r="132" spans="1:70">
      <c r="A132" s="4" t="str">
        <f>CONCATENATE(Table43[[#This Row],[Kode BARANG Win2]],Table43[[#This Row],[No. Urut
Item Sama]])</f>
        <v>R1021105010010</v>
      </c>
      <c r="B132" s="7"/>
      <c r="C132" s="4" t="s">
        <v>1635</v>
      </c>
      <c r="D132" s="49" t="s">
        <v>533</v>
      </c>
      <c r="E132" s="49">
        <f>IFERROR(VLOOKUP(Table43[[#This Row],[NO]],[1]Sheet1!$G$3:$K$1267,5,0),0)</f>
        <v>0</v>
      </c>
      <c r="F132" s="26" t="s">
        <v>1038</v>
      </c>
      <c r="G132" s="26">
        <v>48</v>
      </c>
      <c r="H132" s="26" t="s">
        <v>2073</v>
      </c>
      <c r="I132" s="49">
        <v>8993560024550</v>
      </c>
      <c r="J132" s="26" t="str">
        <f>Table43[[#This Row],[Nama Jenis Kemasan]]</f>
        <v>PCS</v>
      </c>
      <c r="K132" s="4" t="str">
        <f>TRIM(CONCATENATE(Table43[[#This Row],[Nama            KLP]]," ",Table43[[#This Row],[Nama            Sub KLP]]))</f>
        <v>DETTOL BODY SOAP</v>
      </c>
      <c r="L132" s="4" t="str">
        <f>CONCATENATE(Table43[[#This Row],[kode  2 Digit                (hrf+No)]],Table43[[#This Row],[kode  2 Digit                (Nomor)]],Table43[[#This Row],[kode  1 Digit                (Nomor)]])</f>
        <v>R1021</v>
      </c>
      <c r="M132" s="4" t="str">
        <f>IF(AH132="",CONCATENATE(R132,T132,V132,X132,Z132,AB132,AD132,AF132,Table43[[#This Row],[Tanda Kode Revisi]]),CONCATENATE(R132,T132,V132,X132,Z132,AB132,AD132,AH132))</f>
        <v>R1021105010010</v>
      </c>
      <c r="N132" s="11">
        <f t="shared" si="2"/>
        <v>14</v>
      </c>
      <c r="O132" s="13" t="str">
        <f>IF(AG132&lt;&gt;"",TRIM(UPPER(CONCATENATE(Q132," ",S132," ",U132," ",W132," ",Y132," ",AA132," ","X"," ",Table43[[#This Row],[ISI/CTN]]," ",AG132," ",AC132," ",AE132," ",AI132))),TRIM(UPPER(CONCATENATE(Q132," ",S132," ",U132," ",W132," ",Y132," ",AA132," ","X"," ",Table43[[#This Row],[ISI/CTN]]," ",AC132," ",AE132," ",AI132))))</f>
        <v>RB DETTOL BODY SOAP 3SP ORIGINAL 100GR X 48 PCS</v>
      </c>
      <c r="P132" s="11">
        <f t="shared" si="3"/>
        <v>47</v>
      </c>
      <c r="Q132" s="4" t="s">
        <v>1487</v>
      </c>
      <c r="R132" s="7" t="s">
        <v>94</v>
      </c>
      <c r="S132" s="4" t="s">
        <v>1496</v>
      </c>
      <c r="T132" s="45" t="s">
        <v>1723</v>
      </c>
      <c r="U132" s="46" t="s">
        <v>1505</v>
      </c>
      <c r="V132" s="7">
        <v>1</v>
      </c>
      <c r="W132" s="46" t="s">
        <v>1507</v>
      </c>
      <c r="X132" s="45" t="s">
        <v>1730</v>
      </c>
      <c r="Y132" s="4" t="s">
        <v>1491</v>
      </c>
      <c r="Z132" s="47" t="s">
        <v>1726</v>
      </c>
      <c r="AA132" s="4" t="s">
        <v>1512</v>
      </c>
      <c r="AB132" s="47" t="s">
        <v>1739</v>
      </c>
      <c r="AC132" s="4" t="s">
        <v>186</v>
      </c>
      <c r="AD132" s="7">
        <v>1</v>
      </c>
      <c r="AF132" s="7">
        <v>0</v>
      </c>
      <c r="AJ132" s="7">
        <f>IFERROR(VLOOKUP(Table43[[#This Row],[Kode BARANG Win2]],'[2]Template Impor Barang'!#REF!,2,0),0)</f>
        <v>0</v>
      </c>
      <c r="AK132" s="7">
        <f>Table43[[#This Row],[ISI/CTN]]</f>
        <v>48</v>
      </c>
      <c r="AL132" s="83" t="str">
        <f>Table43[[#This Row],[Kode Pcpl]]</f>
        <v>ID8208586</v>
      </c>
      <c r="AN132" s="36">
        <f>Table43[[#This Row],[Harga Jual Pcs GT
(-PPN)]]-(Table43[[#This Row],[Harga Jual Pcs GT
(-PPN)]]*8.5%)</f>
        <v>16012.5</v>
      </c>
      <c r="AO132" s="36">
        <f>Table43[[#This Row],[Harga Beli Pcs
(-PPN)]]*Table43[[#This Row],[ISI/CTN]]</f>
        <v>768600</v>
      </c>
      <c r="AP132" s="36">
        <f>Table43[[#This Row],[Harga Beli Pcs
(-PPN)]]*1.11</f>
        <v>17773.875</v>
      </c>
      <c r="AQ132" s="36">
        <f>Table43[[#This Row],[Harga Beli Krt
(- PPN)]]*1.11</f>
        <v>853146.00000000012</v>
      </c>
      <c r="AR132" s="36">
        <v>17500</v>
      </c>
      <c r="AS132" s="36">
        <f>Table43[[#This Row],[Harga Jual Pcs GT
(-PPN)]]*Table43[[#This Row],[ISI/CTN]]</f>
        <v>840000</v>
      </c>
      <c r="AT132" s="36">
        <f>Table43[[#This Row],[Harga Jual Pcs GT
(-PPN)]]*1.11</f>
        <v>19425</v>
      </c>
      <c r="AU132" s="36">
        <f>Table43[[#This Row],[Harga Jual Krt GT
(- PPN)]]*1.11</f>
        <v>932400.00000000012</v>
      </c>
      <c r="AV132" s="36">
        <v>17500</v>
      </c>
      <c r="AW132" s="36">
        <f>Table43[[#This Row],[Harga Jual Pcs MT
(-PPN)]]*Table43[[#This Row],[ISI/CTN]]</f>
        <v>840000</v>
      </c>
      <c r="AX132" s="36">
        <f>Table43[[#This Row],[Harga Jual Pcs MT
(-PPN)]]*1.11</f>
        <v>19425</v>
      </c>
      <c r="AY132" s="36">
        <f>Table43[[#This Row],[Harga Jual Pcs MT
(+PPN)]]*Table43[[#This Row],[ISI/CTN]]</f>
        <v>932400</v>
      </c>
      <c r="AZ132" s="44">
        <f>(Table43[[#This Row],[Harga Jual Pcs GT
(-PPN)]]-Table43[[#This Row],[Harga Beli Pcs
(-PPN)]])/Table43[[#This Row],[Harga Jual Pcs GT
(-PPN)]]</f>
        <v>8.5000000000000006E-2</v>
      </c>
      <c r="BA132" s="51">
        <f>Table43[[#This Row],[Harga Jual Pcs MT
(-PPN)]]-Table43[[#This Row],[Harga Beli Pcs
(-PPN)]]</f>
        <v>1487.5</v>
      </c>
      <c r="BB132" s="57">
        <f>Table43[[#This Row],[Column1]]/Table43[[#This Row],[Harga Jual Pcs MT
(-PPN)]]</f>
        <v>8.5000000000000006E-2</v>
      </c>
      <c r="BC132" s="50"/>
      <c r="BD132" s="7" t="str">
        <f>IFERROR(VLOOKUP(Table43[[#This Row],[Kode BARANG Win2]],'[3]Daftar Barang dan Jasa'!$B$2:$D$3515,3,0),0)</f>
        <v>RB DETTOL BODY SOAP 3SP ORIGINAL 100GR X 48 PCS</v>
      </c>
      <c r="BE132" s="7" t="str">
        <f ca="1">IF(TODAY()-Table43[[#This Row],[Efektif
Pembuatan]]&gt;60,"Lama","Baru")</f>
        <v>Lama</v>
      </c>
      <c r="BF132" s="7" t="e">
        <f ca="1">IF(TODAY()-Table43[[#This Row],[Efektif Naik Harga]]&lt;30,"Naik","Sama")</f>
        <v>#VALUE!</v>
      </c>
      <c r="BG132" s="7" t="s">
        <v>400</v>
      </c>
      <c r="BH132" s="7" t="str">
        <f>IF(Table43[[#This Row],[Kode BARANG Win2]]&lt;&gt;"","IDR","")</f>
        <v>IDR</v>
      </c>
      <c r="BI132" s="7" t="str">
        <f>CONCATENATE(Table43[[#This Row],[kode  1 Digit
(Nomor)]],Table43[[#This Row],[kode  4 Digit                (Nomor)]])</f>
        <v>ID82085860100</v>
      </c>
      <c r="BJ132" s="7" t="str">
        <f>Table43[[#This Row],[Nama            Gramasi atau Jumlah Pack per CTN]]</f>
        <v>100GR</v>
      </c>
      <c r="BK132" s="7"/>
      <c r="BL132" s="7"/>
      <c r="BM132" s="4" t="str">
        <f>IF(Table43[[#This Row],[SATUAN Fix Win]]&lt;&gt;"","KRT")</f>
        <v>KRT</v>
      </c>
      <c r="BN132" s="4" t="str">
        <f>IF(Table43[[#This Row],[SATUAN Fix Win]]&lt;&gt;"","GD01")</f>
        <v>GD01</v>
      </c>
      <c r="BO132" s="4">
        <f>IF(Table43[[#This Row],[SATUAN Fix Win]]&lt;&gt;"",11611)</f>
        <v>11611</v>
      </c>
      <c r="BP132" s="4">
        <f>IF(Table43[[#This Row],[SATUAN Fix Win]]&lt;&gt;"",11612)</f>
        <v>11612</v>
      </c>
      <c r="BR132" s="4">
        <f>IF(Table43[[#This Row],[SATUAN Fix Win]]&lt;&gt;"",1)</f>
        <v>1</v>
      </c>
    </row>
    <row r="133" spans="1:70">
      <c r="A133" s="4" t="str">
        <f>CONCATENATE(Table43[[#This Row],[Kode BARANG Win2]],Table43[[#This Row],[No. Urut
Item Sama]])</f>
        <v>R1021105010010</v>
      </c>
      <c r="B133" s="7"/>
      <c r="C133" s="4" t="s">
        <v>1635</v>
      </c>
      <c r="D133" s="49" t="s">
        <v>529</v>
      </c>
      <c r="E133" s="49">
        <f>IFERROR(VLOOKUP(Table43[[#This Row],[NO]],[1]Sheet1!$G$3:$K$1267,5,0),0)</f>
        <v>0</v>
      </c>
      <c r="F133" s="26" t="s">
        <v>1034</v>
      </c>
      <c r="G133" s="26">
        <v>48</v>
      </c>
      <c r="H133" s="26" t="s">
        <v>2073</v>
      </c>
      <c r="I133" s="49">
        <v>8993560024550</v>
      </c>
      <c r="J133" s="26" t="str">
        <f>Table43[[#This Row],[Nama Jenis Kemasan]]</f>
        <v>PCS</v>
      </c>
      <c r="K133" s="4" t="str">
        <f>TRIM(CONCATENATE(Table43[[#This Row],[Nama            KLP]]," ",Table43[[#This Row],[Nama            Sub KLP]]))</f>
        <v>DETTOL BODY SOAP</v>
      </c>
      <c r="L133" s="4" t="str">
        <f>CONCATENATE(Table43[[#This Row],[kode  2 Digit                (hrf+No)]],Table43[[#This Row],[kode  2 Digit                (Nomor)]],Table43[[#This Row],[kode  1 Digit                (Nomor)]])</f>
        <v>R1021</v>
      </c>
      <c r="M133" s="4" t="str">
        <f>IF(AH133="",CONCATENATE(R133,T133,V133,X133,Z133,AB133,AD133,AF133,Table43[[#This Row],[Tanda Kode Revisi]]),CONCATENATE(R133,T133,V133,X133,Z133,AB133,AD133,AH133))</f>
        <v>R1021105010010</v>
      </c>
      <c r="N133" s="11">
        <f t="shared" si="2"/>
        <v>14</v>
      </c>
      <c r="O133" s="13" t="str">
        <f>IF(AG133&lt;&gt;"",TRIM(UPPER(CONCATENATE(Q133," ",S133," ",U133," ",W133," ",Y133," ",AA133," ","X"," ",Table43[[#This Row],[ISI/CTN]]," ",AG133," ",AC133," ",AE133," ",AI133))),TRIM(UPPER(CONCATENATE(Q133," ",S133," ",U133," ",W133," ",Y133," ",AA133," ","X"," ",Table43[[#This Row],[ISI/CTN]]," ",AC133," ",AE133," ",AI133))))</f>
        <v>RB DETTOL BODY SOAP 3SP ORIGINAL 100GR X 48 PCS</v>
      </c>
      <c r="P133" s="11">
        <f t="shared" si="3"/>
        <v>47</v>
      </c>
      <c r="Q133" s="4" t="s">
        <v>1487</v>
      </c>
      <c r="R133" s="7" t="s">
        <v>94</v>
      </c>
      <c r="S133" s="4" t="s">
        <v>1496</v>
      </c>
      <c r="T133" s="45" t="s">
        <v>1723</v>
      </c>
      <c r="U133" s="46" t="s">
        <v>1505</v>
      </c>
      <c r="V133" s="7">
        <v>1</v>
      </c>
      <c r="W133" s="46" t="s">
        <v>1507</v>
      </c>
      <c r="X133" s="45" t="s">
        <v>1730</v>
      </c>
      <c r="Y133" s="4" t="s">
        <v>1491</v>
      </c>
      <c r="Z133" s="47" t="s">
        <v>1726</v>
      </c>
      <c r="AA133" s="4" t="s">
        <v>1512</v>
      </c>
      <c r="AB133" s="47" t="s">
        <v>1739</v>
      </c>
      <c r="AC133" s="4" t="s">
        <v>186</v>
      </c>
      <c r="AD133" s="7">
        <v>1</v>
      </c>
      <c r="AF133" s="7">
        <v>0</v>
      </c>
      <c r="AJ133" s="7">
        <f>IFERROR(VLOOKUP(Table43[[#This Row],[Kode BARANG Win2]],'[2]Template Impor Barang'!#REF!,2,0),0)</f>
        <v>0</v>
      </c>
      <c r="AK133" s="7">
        <f>Table43[[#This Row],[ISI/CTN]]</f>
        <v>48</v>
      </c>
      <c r="AL133" s="83" t="str">
        <f>Table43[[#This Row],[Kode Pcpl]]</f>
        <v>ID8046687M</v>
      </c>
      <c r="AN133" s="36">
        <f>Table43[[#This Row],[Harga Jual Pcs GT
(-PPN)]]-(Table43[[#This Row],[Harga Jual Pcs GT
(-PPN)]]*8.5%)</f>
        <v>16012.5</v>
      </c>
      <c r="AO133" s="36">
        <f>Table43[[#This Row],[Harga Beli Pcs
(-PPN)]]*Table43[[#This Row],[ISI/CTN]]</f>
        <v>768600</v>
      </c>
      <c r="AP133" s="36">
        <f>Table43[[#This Row],[Harga Beli Pcs
(-PPN)]]*1.11</f>
        <v>17773.875</v>
      </c>
      <c r="AQ133" s="36">
        <f>Table43[[#This Row],[Harga Beli Krt
(- PPN)]]*1.11</f>
        <v>853146.00000000012</v>
      </c>
      <c r="AR133" s="36">
        <v>17500</v>
      </c>
      <c r="AS133" s="36">
        <f>Table43[[#This Row],[Harga Jual Pcs GT
(-PPN)]]*Table43[[#This Row],[ISI/CTN]]</f>
        <v>840000</v>
      </c>
      <c r="AT133" s="36">
        <f>Table43[[#This Row],[Harga Jual Pcs GT
(-PPN)]]*1.11</f>
        <v>19425</v>
      </c>
      <c r="AU133" s="36">
        <f>Table43[[#This Row],[Harga Jual Krt GT
(- PPN)]]*1.11</f>
        <v>932400.00000000012</v>
      </c>
      <c r="AV133" s="36">
        <v>17500</v>
      </c>
      <c r="AW133" s="36">
        <f>Table43[[#This Row],[Harga Jual Pcs MT
(-PPN)]]*Table43[[#This Row],[ISI/CTN]]</f>
        <v>840000</v>
      </c>
      <c r="AX133" s="36">
        <f>Table43[[#This Row],[Harga Jual Pcs MT
(-PPN)]]*1.11</f>
        <v>19425</v>
      </c>
      <c r="AY133" s="36">
        <f>Table43[[#This Row],[Harga Jual Pcs MT
(+PPN)]]*Table43[[#This Row],[ISI/CTN]]</f>
        <v>932400</v>
      </c>
      <c r="AZ133" s="44">
        <f>(Table43[[#This Row],[Harga Jual Pcs GT
(-PPN)]]-Table43[[#This Row],[Harga Beli Pcs
(-PPN)]])/Table43[[#This Row],[Harga Jual Pcs GT
(-PPN)]]</f>
        <v>8.5000000000000006E-2</v>
      </c>
      <c r="BA133" s="51">
        <f>Table43[[#This Row],[Harga Jual Pcs MT
(-PPN)]]-Table43[[#This Row],[Harga Beli Pcs
(-PPN)]]</f>
        <v>1487.5</v>
      </c>
      <c r="BB133" s="57">
        <f>Table43[[#This Row],[Column1]]/Table43[[#This Row],[Harga Jual Pcs MT
(-PPN)]]</f>
        <v>8.5000000000000006E-2</v>
      </c>
      <c r="BC133" s="50"/>
      <c r="BD133" s="7" t="str">
        <f>IFERROR(VLOOKUP(Table43[[#This Row],[Kode BARANG Win2]],'[3]Daftar Barang dan Jasa'!$B$2:$D$3515,3,0),0)</f>
        <v>RB DETTOL BODY SOAP 3SP ORIGINAL 100GR X 48 PCS</v>
      </c>
      <c r="BE133" s="7" t="str">
        <f ca="1">IF(TODAY()-Table43[[#This Row],[Efektif
Pembuatan]]&gt;60,"Lama","Baru")</f>
        <v>Lama</v>
      </c>
      <c r="BF133" s="7" t="e">
        <f ca="1">IF(TODAY()-Table43[[#This Row],[Efektif Naik Harga]]&lt;30,"Naik","Sama")</f>
        <v>#VALUE!</v>
      </c>
      <c r="BG133" s="7" t="s">
        <v>400</v>
      </c>
      <c r="BH133" s="7" t="str">
        <f>IF(Table43[[#This Row],[Kode BARANG Win2]]&lt;&gt;"","IDR","")</f>
        <v>IDR</v>
      </c>
      <c r="BI133" s="7" t="str">
        <f>CONCATENATE(Table43[[#This Row],[kode  1 Digit
(Nomor)]],Table43[[#This Row],[kode  4 Digit                (Nomor)]])</f>
        <v>ID8046687M0100</v>
      </c>
      <c r="BJ133" s="7" t="str">
        <f>Table43[[#This Row],[Nama            Gramasi atau Jumlah Pack per CTN]]</f>
        <v>100GR</v>
      </c>
      <c r="BK133" s="7"/>
      <c r="BL133" s="7"/>
      <c r="BM133" s="4" t="str">
        <f>IF(Table43[[#This Row],[SATUAN Fix Win]]&lt;&gt;"","KRT")</f>
        <v>KRT</v>
      </c>
      <c r="BN133" s="4" t="str">
        <f>IF(Table43[[#This Row],[SATUAN Fix Win]]&lt;&gt;"","GD01")</f>
        <v>GD01</v>
      </c>
      <c r="BO133" s="4">
        <f>IF(Table43[[#This Row],[SATUAN Fix Win]]&lt;&gt;"",11611)</f>
        <v>11611</v>
      </c>
      <c r="BP133" s="4">
        <f>IF(Table43[[#This Row],[SATUAN Fix Win]]&lt;&gt;"",11612)</f>
        <v>11612</v>
      </c>
      <c r="BR133" s="4">
        <f>IF(Table43[[#This Row],[SATUAN Fix Win]]&lt;&gt;"",1)</f>
        <v>1</v>
      </c>
    </row>
    <row r="134" spans="1:70">
      <c r="A134" s="4" t="str">
        <f>CONCATENATE(Table43[[#This Row],[Kode BARANG Win2]],Table43[[#This Row],[No. Urut
Item Sama]])</f>
        <v>R1021105010010</v>
      </c>
      <c r="B134" s="7"/>
      <c r="C134" s="4" t="s">
        <v>1635</v>
      </c>
      <c r="D134" s="49" t="s">
        <v>531</v>
      </c>
      <c r="E134" s="49">
        <f>IFERROR(VLOOKUP(Table43[[#This Row],[NO]],[1]Sheet1!$G$3:$K$1267,5,0),0)</f>
        <v>0</v>
      </c>
      <c r="F134" s="26" t="s">
        <v>1036</v>
      </c>
      <c r="G134" s="26">
        <v>48</v>
      </c>
      <c r="H134" s="26" t="s">
        <v>2073</v>
      </c>
      <c r="I134" s="49">
        <v>8993560024550</v>
      </c>
      <c r="J134" s="26" t="str">
        <f>Table43[[#This Row],[Nama Jenis Kemasan]]</f>
        <v>PCS</v>
      </c>
      <c r="K134" s="4" t="str">
        <f>TRIM(CONCATENATE(Table43[[#This Row],[Nama            KLP]]," ",Table43[[#This Row],[Nama            Sub KLP]]))</f>
        <v>DETTOL BODY SOAP</v>
      </c>
      <c r="L134" s="4" t="str">
        <f>CONCATENATE(Table43[[#This Row],[kode  2 Digit                (hrf+No)]],Table43[[#This Row],[kode  2 Digit                (Nomor)]],Table43[[#This Row],[kode  1 Digit                (Nomor)]])</f>
        <v>R1021</v>
      </c>
      <c r="M134" s="4" t="str">
        <f>IF(AH134="",CONCATENATE(R134,T134,V134,X134,Z134,AB134,AD134,AF134,Table43[[#This Row],[Tanda Kode Revisi]]),CONCATENATE(R134,T134,V134,X134,Z134,AB134,AD134,AH134))</f>
        <v>R1021105010010</v>
      </c>
      <c r="N134" s="11">
        <f t="shared" si="2"/>
        <v>14</v>
      </c>
      <c r="O134" s="13" t="str">
        <f>IF(AG134&lt;&gt;"",TRIM(UPPER(CONCATENATE(Q134," ",S134," ",U134," ",W134," ",Y134," ",AA134," ","X"," ",Table43[[#This Row],[ISI/CTN]]," ",AG134," ",AC134," ",AE134," ",AI134))),TRIM(UPPER(CONCATENATE(Q134," ",S134," ",U134," ",W134," ",Y134," ",AA134," ","X"," ",Table43[[#This Row],[ISI/CTN]]," ",AC134," ",AE134," ",AI134))))</f>
        <v>RB DETTOL BODY SOAP 3SP ORIGINAL 100GR X 48 PCS</v>
      </c>
      <c r="P134" s="11">
        <f t="shared" si="3"/>
        <v>47</v>
      </c>
      <c r="Q134" s="4" t="s">
        <v>1487</v>
      </c>
      <c r="R134" s="7" t="s">
        <v>94</v>
      </c>
      <c r="S134" s="4" t="s">
        <v>1496</v>
      </c>
      <c r="T134" s="45" t="s">
        <v>1723</v>
      </c>
      <c r="U134" s="46" t="s">
        <v>1505</v>
      </c>
      <c r="V134" s="7">
        <v>1</v>
      </c>
      <c r="W134" s="46" t="s">
        <v>1507</v>
      </c>
      <c r="X134" s="45" t="s">
        <v>1730</v>
      </c>
      <c r="Y134" s="4" t="s">
        <v>1491</v>
      </c>
      <c r="Z134" s="47" t="s">
        <v>1726</v>
      </c>
      <c r="AA134" s="4" t="s">
        <v>1512</v>
      </c>
      <c r="AB134" s="47" t="s">
        <v>1739</v>
      </c>
      <c r="AC134" s="4" t="s">
        <v>186</v>
      </c>
      <c r="AD134" s="7">
        <v>1</v>
      </c>
      <c r="AF134" s="7">
        <v>0</v>
      </c>
      <c r="AJ134" s="7">
        <f>IFERROR(VLOOKUP(Table43[[#This Row],[Kode BARANG Win2]],'[2]Template Impor Barang'!#REF!,2,0),0)</f>
        <v>0</v>
      </c>
      <c r="AK134" s="7">
        <f>Table43[[#This Row],[ISI/CTN]]</f>
        <v>48</v>
      </c>
      <c r="AL134" s="83" t="str">
        <f>Table43[[#This Row],[Kode Pcpl]]</f>
        <v>ID8101182M</v>
      </c>
      <c r="AN134" s="36">
        <f>Table43[[#This Row],[Harga Jual Pcs GT
(-PPN)]]-(Table43[[#This Row],[Harga Jual Pcs GT
(-PPN)]]*8.5%)</f>
        <v>16012.5</v>
      </c>
      <c r="AO134" s="36">
        <f>Table43[[#This Row],[Harga Beli Pcs
(-PPN)]]*Table43[[#This Row],[ISI/CTN]]</f>
        <v>768600</v>
      </c>
      <c r="AP134" s="36">
        <f>Table43[[#This Row],[Harga Beli Pcs
(-PPN)]]*1.11</f>
        <v>17773.875</v>
      </c>
      <c r="AQ134" s="36">
        <f>Table43[[#This Row],[Harga Beli Krt
(- PPN)]]*1.11</f>
        <v>853146.00000000012</v>
      </c>
      <c r="AR134" s="36">
        <v>17500</v>
      </c>
      <c r="AS134" s="36">
        <f>Table43[[#This Row],[Harga Jual Pcs GT
(-PPN)]]*Table43[[#This Row],[ISI/CTN]]</f>
        <v>840000</v>
      </c>
      <c r="AT134" s="36">
        <f>Table43[[#This Row],[Harga Jual Pcs GT
(-PPN)]]*1.11</f>
        <v>19425</v>
      </c>
      <c r="AU134" s="36">
        <f>Table43[[#This Row],[Harga Jual Krt GT
(- PPN)]]*1.11</f>
        <v>932400.00000000012</v>
      </c>
      <c r="AV134" s="36">
        <v>17500</v>
      </c>
      <c r="AW134" s="36">
        <f>Table43[[#This Row],[Harga Jual Pcs MT
(-PPN)]]*Table43[[#This Row],[ISI/CTN]]</f>
        <v>840000</v>
      </c>
      <c r="AX134" s="36">
        <f>Table43[[#This Row],[Harga Jual Pcs MT
(-PPN)]]*1.11</f>
        <v>19425</v>
      </c>
      <c r="AY134" s="36">
        <f>Table43[[#This Row],[Harga Jual Pcs MT
(+PPN)]]*Table43[[#This Row],[ISI/CTN]]</f>
        <v>932400</v>
      </c>
      <c r="AZ134" s="44">
        <f>(Table43[[#This Row],[Harga Jual Pcs GT
(-PPN)]]-Table43[[#This Row],[Harga Beli Pcs
(-PPN)]])/Table43[[#This Row],[Harga Jual Pcs GT
(-PPN)]]</f>
        <v>8.5000000000000006E-2</v>
      </c>
      <c r="BA134" s="51">
        <f>Table43[[#This Row],[Harga Jual Pcs MT
(-PPN)]]-Table43[[#This Row],[Harga Beli Pcs
(-PPN)]]</f>
        <v>1487.5</v>
      </c>
      <c r="BB134" s="57">
        <f>Table43[[#This Row],[Column1]]/Table43[[#This Row],[Harga Jual Pcs MT
(-PPN)]]</f>
        <v>8.5000000000000006E-2</v>
      </c>
      <c r="BC134" s="50"/>
      <c r="BD134" s="7" t="str">
        <f>IFERROR(VLOOKUP(Table43[[#This Row],[Kode BARANG Win2]],'[3]Daftar Barang dan Jasa'!$B$2:$D$3515,3,0),0)</f>
        <v>RB DETTOL BODY SOAP 3SP ORIGINAL 100GR X 48 PCS</v>
      </c>
      <c r="BE134" s="7" t="str">
        <f ca="1">IF(TODAY()-Table43[[#This Row],[Efektif
Pembuatan]]&gt;60,"Lama","Baru")</f>
        <v>Lama</v>
      </c>
      <c r="BF134" s="7" t="e">
        <f ca="1">IF(TODAY()-Table43[[#This Row],[Efektif Naik Harga]]&lt;30,"Naik","Sama")</f>
        <v>#VALUE!</v>
      </c>
      <c r="BG134" s="7" t="s">
        <v>400</v>
      </c>
      <c r="BH134" s="7" t="str">
        <f>IF(Table43[[#This Row],[Kode BARANG Win2]]&lt;&gt;"","IDR","")</f>
        <v>IDR</v>
      </c>
      <c r="BI134" s="7" t="str">
        <f>CONCATENATE(Table43[[#This Row],[kode  1 Digit
(Nomor)]],Table43[[#This Row],[kode  4 Digit                (Nomor)]])</f>
        <v>ID8101182M0100</v>
      </c>
      <c r="BJ134" s="7" t="str">
        <f>Table43[[#This Row],[Nama            Gramasi atau Jumlah Pack per CTN]]</f>
        <v>100GR</v>
      </c>
      <c r="BK134" s="7"/>
      <c r="BL134" s="7"/>
      <c r="BM134" s="4" t="str">
        <f>IF(Table43[[#This Row],[SATUAN Fix Win]]&lt;&gt;"","KRT")</f>
        <v>KRT</v>
      </c>
      <c r="BN134" s="4" t="str">
        <f>IF(Table43[[#This Row],[SATUAN Fix Win]]&lt;&gt;"","GD01")</f>
        <v>GD01</v>
      </c>
      <c r="BO134" s="4">
        <f>IF(Table43[[#This Row],[SATUAN Fix Win]]&lt;&gt;"",11611)</f>
        <v>11611</v>
      </c>
      <c r="BP134" s="4">
        <f>IF(Table43[[#This Row],[SATUAN Fix Win]]&lt;&gt;"",11612)</f>
        <v>11612</v>
      </c>
      <c r="BR134" s="4">
        <f>IF(Table43[[#This Row],[SATUAN Fix Win]]&lt;&gt;"",1)</f>
        <v>1</v>
      </c>
    </row>
    <row r="135" spans="1:70">
      <c r="A135" s="4" t="str">
        <f>CONCATENATE(Table43[[#This Row],[Kode BARANG Win2]],Table43[[#This Row],[No. Urut
Item Sama]])</f>
        <v>R1021105010010</v>
      </c>
      <c r="B135" s="7"/>
      <c r="C135" s="4" t="s">
        <v>1635</v>
      </c>
      <c r="D135" s="49" t="s">
        <v>534</v>
      </c>
      <c r="E135" s="49">
        <f>IFERROR(VLOOKUP(Table43[[#This Row],[NO]],[1]Sheet1!$G$3:$K$1267,5,0),0)</f>
        <v>0</v>
      </c>
      <c r="F135" s="26" t="s">
        <v>1041</v>
      </c>
      <c r="G135" s="26">
        <v>48</v>
      </c>
      <c r="H135" s="26" t="s">
        <v>2073</v>
      </c>
      <c r="I135" s="49">
        <v>8993560024550</v>
      </c>
      <c r="J135" s="26" t="str">
        <f>Table43[[#This Row],[Nama Jenis Kemasan]]</f>
        <v>PCS</v>
      </c>
      <c r="K135" s="4" t="str">
        <f>TRIM(CONCATENATE(Table43[[#This Row],[Nama            KLP]]," ",Table43[[#This Row],[Nama            Sub KLP]]))</f>
        <v>DETTOL BODY SOAP</v>
      </c>
      <c r="L135" s="4" t="str">
        <f>CONCATENATE(Table43[[#This Row],[kode  2 Digit                (hrf+No)]],Table43[[#This Row],[kode  2 Digit                (Nomor)]],Table43[[#This Row],[kode  1 Digit                (Nomor)]])</f>
        <v>R1021</v>
      </c>
      <c r="M135" s="4" t="str">
        <f>IF(AH135="",CONCATENATE(R135,T135,V135,X135,Z135,AB135,AD135,AF135,Table43[[#This Row],[Tanda Kode Revisi]]),CONCATENATE(R135,T135,V135,X135,Z135,AB135,AD135,AH135))</f>
        <v>R1021105010010</v>
      </c>
      <c r="N135" s="11">
        <f t="shared" si="2"/>
        <v>14</v>
      </c>
      <c r="O135" s="13" t="str">
        <f>IF(AG135&lt;&gt;"",TRIM(UPPER(CONCATENATE(Q135," ",S135," ",U135," ",W135," ",Y135," ",AA135," ","X"," ",Table43[[#This Row],[ISI/CTN]]," ",AG135," ",AC135," ",AE135," ",AI135))),TRIM(UPPER(CONCATENATE(Q135," ",S135," ",U135," ",W135," ",Y135," ",AA135," ","X"," ",Table43[[#This Row],[ISI/CTN]]," ",AC135," ",AE135," ",AI135))))</f>
        <v>RB DETTOL BODY SOAP 3SP ORIGINAL 100GR X 48 PCS</v>
      </c>
      <c r="P135" s="11">
        <f t="shared" si="3"/>
        <v>47</v>
      </c>
      <c r="Q135" s="4" t="s">
        <v>1487</v>
      </c>
      <c r="R135" s="7" t="s">
        <v>94</v>
      </c>
      <c r="S135" s="4" t="s">
        <v>1496</v>
      </c>
      <c r="T135" s="45" t="s">
        <v>1723</v>
      </c>
      <c r="U135" s="46" t="s">
        <v>1505</v>
      </c>
      <c r="V135" s="7">
        <v>1</v>
      </c>
      <c r="W135" s="46" t="s">
        <v>1507</v>
      </c>
      <c r="X135" s="45" t="s">
        <v>1730</v>
      </c>
      <c r="Y135" s="4" t="s">
        <v>1491</v>
      </c>
      <c r="Z135" s="47" t="s">
        <v>1726</v>
      </c>
      <c r="AA135" s="4" t="s">
        <v>1512</v>
      </c>
      <c r="AB135" s="47" t="s">
        <v>1739</v>
      </c>
      <c r="AC135" s="4" t="s">
        <v>186</v>
      </c>
      <c r="AD135" s="7">
        <v>1</v>
      </c>
      <c r="AF135" s="7">
        <v>0</v>
      </c>
      <c r="AJ135" s="7">
        <f>IFERROR(VLOOKUP(Table43[[#This Row],[Kode BARANG Win2]],'[2]Template Impor Barang'!#REF!,2,0),0)</f>
        <v>0</v>
      </c>
      <c r="AK135" s="7">
        <f>Table43[[#This Row],[ISI/CTN]]</f>
        <v>48</v>
      </c>
      <c r="AL135" s="83" t="str">
        <f>Table43[[#This Row],[Kode Pcpl]]</f>
        <v>ID8195133M</v>
      </c>
      <c r="AN135" s="36">
        <f>Table43[[#This Row],[Harga Jual Pcs GT
(-PPN)]]-(Table43[[#This Row],[Harga Jual Pcs GT
(-PPN)]]*8.5%)</f>
        <v>16012.5</v>
      </c>
      <c r="AO135" s="36">
        <f>Table43[[#This Row],[Harga Beli Pcs
(-PPN)]]*Table43[[#This Row],[ISI/CTN]]</f>
        <v>768600</v>
      </c>
      <c r="AP135" s="36">
        <f>Table43[[#This Row],[Harga Beli Pcs
(-PPN)]]*1.11</f>
        <v>17773.875</v>
      </c>
      <c r="AQ135" s="36">
        <f>Table43[[#This Row],[Harga Beli Krt
(- PPN)]]*1.11</f>
        <v>853146.00000000012</v>
      </c>
      <c r="AR135" s="36">
        <v>17500</v>
      </c>
      <c r="AS135" s="36">
        <f>Table43[[#This Row],[Harga Jual Pcs GT
(-PPN)]]*Table43[[#This Row],[ISI/CTN]]</f>
        <v>840000</v>
      </c>
      <c r="AT135" s="36">
        <f>Table43[[#This Row],[Harga Jual Pcs GT
(-PPN)]]*1.11</f>
        <v>19425</v>
      </c>
      <c r="AU135" s="36">
        <f>Table43[[#This Row],[Harga Jual Krt GT
(- PPN)]]*1.11</f>
        <v>932400.00000000012</v>
      </c>
      <c r="AV135" s="36">
        <v>17500</v>
      </c>
      <c r="AW135" s="36">
        <f>Table43[[#This Row],[Harga Jual Pcs MT
(-PPN)]]*Table43[[#This Row],[ISI/CTN]]</f>
        <v>840000</v>
      </c>
      <c r="AX135" s="36">
        <f>Table43[[#This Row],[Harga Jual Pcs MT
(-PPN)]]*1.11</f>
        <v>19425</v>
      </c>
      <c r="AY135" s="36">
        <f>Table43[[#This Row],[Harga Jual Pcs MT
(+PPN)]]*Table43[[#This Row],[ISI/CTN]]</f>
        <v>932400</v>
      </c>
      <c r="AZ135" s="44">
        <f>(Table43[[#This Row],[Harga Jual Pcs GT
(-PPN)]]-Table43[[#This Row],[Harga Beli Pcs
(-PPN)]])/Table43[[#This Row],[Harga Jual Pcs GT
(-PPN)]]</f>
        <v>8.5000000000000006E-2</v>
      </c>
      <c r="BA135" s="51">
        <f>Table43[[#This Row],[Harga Jual Pcs MT
(-PPN)]]-Table43[[#This Row],[Harga Beli Pcs
(-PPN)]]</f>
        <v>1487.5</v>
      </c>
      <c r="BB135" s="57">
        <f>Table43[[#This Row],[Column1]]/Table43[[#This Row],[Harga Jual Pcs MT
(-PPN)]]</f>
        <v>8.5000000000000006E-2</v>
      </c>
      <c r="BC135" s="50"/>
      <c r="BD135" s="7" t="str">
        <f>IFERROR(VLOOKUP(Table43[[#This Row],[Kode BARANG Win2]],'[3]Daftar Barang dan Jasa'!$B$2:$D$3515,3,0),0)</f>
        <v>RB DETTOL BODY SOAP 3SP ORIGINAL 100GR X 48 PCS</v>
      </c>
      <c r="BE135" s="7" t="str">
        <f ca="1">IF(TODAY()-Table43[[#This Row],[Efektif
Pembuatan]]&gt;60,"Lama","Baru")</f>
        <v>Lama</v>
      </c>
      <c r="BF135" s="7" t="e">
        <f ca="1">IF(TODAY()-Table43[[#This Row],[Efektif Naik Harga]]&lt;30,"Naik","Sama")</f>
        <v>#VALUE!</v>
      </c>
      <c r="BG135" s="7" t="s">
        <v>400</v>
      </c>
      <c r="BH135" s="7" t="str">
        <f>IF(Table43[[#This Row],[Kode BARANG Win2]]&lt;&gt;"","IDR","")</f>
        <v>IDR</v>
      </c>
      <c r="BI135" s="7" t="str">
        <f>CONCATENATE(Table43[[#This Row],[kode  1 Digit
(Nomor)]],Table43[[#This Row],[kode  4 Digit                (Nomor)]])</f>
        <v>ID8195133M0100</v>
      </c>
      <c r="BJ135" s="7" t="str">
        <f>Table43[[#This Row],[Nama            Gramasi atau Jumlah Pack per CTN]]</f>
        <v>100GR</v>
      </c>
      <c r="BK135" s="7"/>
      <c r="BL135" s="7"/>
      <c r="BM135" s="4" t="str">
        <f>IF(Table43[[#This Row],[SATUAN Fix Win]]&lt;&gt;"","KRT")</f>
        <v>KRT</v>
      </c>
      <c r="BN135" s="4" t="str">
        <f>IF(Table43[[#This Row],[SATUAN Fix Win]]&lt;&gt;"","GD01")</f>
        <v>GD01</v>
      </c>
      <c r="BO135" s="4">
        <f>IF(Table43[[#This Row],[SATUAN Fix Win]]&lt;&gt;"",11611)</f>
        <v>11611</v>
      </c>
      <c r="BP135" s="4">
        <f>IF(Table43[[#This Row],[SATUAN Fix Win]]&lt;&gt;"",11612)</f>
        <v>11612</v>
      </c>
      <c r="BR135" s="4">
        <f>IF(Table43[[#This Row],[SATUAN Fix Win]]&lt;&gt;"",1)</f>
        <v>1</v>
      </c>
    </row>
    <row r="136" spans="1:70">
      <c r="A136" s="4" t="str">
        <f>CONCATENATE(Table43[[#This Row],[Kode BARANG Win2]],Table43[[#This Row],[No. Urut
Item Sama]])</f>
        <v>R1021105010010</v>
      </c>
      <c r="B136" s="7"/>
      <c r="C136" s="4" t="s">
        <v>1635</v>
      </c>
      <c r="D136" s="49" t="s">
        <v>527</v>
      </c>
      <c r="E136" s="49">
        <f>IFERROR(VLOOKUP(Table43[[#This Row],[NO]],[1]Sheet1!$G$3:$K$1267,5,0),0)</f>
        <v>0</v>
      </c>
      <c r="F136" s="26" t="s">
        <v>1032</v>
      </c>
      <c r="G136" s="26">
        <v>48</v>
      </c>
      <c r="H136" s="26" t="s">
        <v>2073</v>
      </c>
      <c r="I136" s="49">
        <v>8993560024550</v>
      </c>
      <c r="J136" s="26" t="str">
        <f>Table43[[#This Row],[Nama Jenis Kemasan]]</f>
        <v>PCS</v>
      </c>
      <c r="K136" s="4" t="str">
        <f>TRIM(CONCATENATE(Table43[[#This Row],[Nama            KLP]]," ",Table43[[#This Row],[Nama            Sub KLP]]))</f>
        <v>DETTOL BODY SOAP</v>
      </c>
      <c r="L136" s="4" t="str">
        <f>CONCATENATE(Table43[[#This Row],[kode  2 Digit                (hrf+No)]],Table43[[#This Row],[kode  2 Digit                (Nomor)]],Table43[[#This Row],[kode  1 Digit                (Nomor)]])</f>
        <v>R1021</v>
      </c>
      <c r="M136" s="4" t="str">
        <f>IF(AH136="",CONCATENATE(R136,T136,V136,X136,Z136,AB136,AD136,AF136,Table43[[#This Row],[Tanda Kode Revisi]]),CONCATENATE(R136,T136,V136,X136,Z136,AB136,AD136,AH136))</f>
        <v>R1021105010010</v>
      </c>
      <c r="N136" s="11">
        <f t="shared" ref="N136:N199" si="4">LEN(M136)</f>
        <v>14</v>
      </c>
      <c r="O136" s="13" t="str">
        <f>IF(AG136&lt;&gt;"",TRIM(UPPER(CONCATENATE(Q136," ",S136," ",U136," ",W136," ",Y136," ",AA136," ","X"," ",Table43[[#This Row],[ISI/CTN]]," ",AG136," ",AC136," ",AE136," ",AI136))),TRIM(UPPER(CONCATENATE(Q136," ",S136," ",U136," ",W136," ",Y136," ",AA136," ","X"," ",Table43[[#This Row],[ISI/CTN]]," ",AC136," ",AE136," ",AI136))))</f>
        <v>RB DETTOL BODY SOAP 3SP ORIGINAL 100GR X 48 PCS</v>
      </c>
      <c r="P136" s="11">
        <f t="shared" ref="P136:P199" si="5">LEN(O136)</f>
        <v>47</v>
      </c>
      <c r="Q136" s="4" t="s">
        <v>1487</v>
      </c>
      <c r="R136" s="7" t="s">
        <v>94</v>
      </c>
      <c r="S136" s="4" t="s">
        <v>1496</v>
      </c>
      <c r="T136" s="45" t="s">
        <v>1723</v>
      </c>
      <c r="U136" s="46" t="s">
        <v>1505</v>
      </c>
      <c r="V136" s="7">
        <v>1</v>
      </c>
      <c r="W136" s="46" t="s">
        <v>1507</v>
      </c>
      <c r="X136" s="45" t="s">
        <v>1730</v>
      </c>
      <c r="Y136" s="4" t="s">
        <v>1491</v>
      </c>
      <c r="Z136" s="47" t="s">
        <v>1726</v>
      </c>
      <c r="AA136" s="4" t="s">
        <v>1512</v>
      </c>
      <c r="AB136" s="47" t="s">
        <v>1739</v>
      </c>
      <c r="AC136" s="4" t="s">
        <v>186</v>
      </c>
      <c r="AD136" s="7">
        <v>1</v>
      </c>
      <c r="AF136" s="7">
        <v>0</v>
      </c>
      <c r="AJ136" s="7">
        <f>IFERROR(VLOOKUP(Table43[[#This Row],[Kode BARANG Win2]],'[2]Template Impor Barang'!#REF!,2,0),0)</f>
        <v>0</v>
      </c>
      <c r="AK136" s="7">
        <f>Table43[[#This Row],[ISI/CTN]]</f>
        <v>48</v>
      </c>
      <c r="AL136" s="83" t="str">
        <f>Table43[[#This Row],[Kode Pcpl]]</f>
        <v>ID0344281M</v>
      </c>
      <c r="AN136" s="36">
        <f>Table43[[#This Row],[Harga Jual Pcs GT
(-PPN)]]-(Table43[[#This Row],[Harga Jual Pcs GT
(-PPN)]]*8.5%)</f>
        <v>16012.5</v>
      </c>
      <c r="AO136" s="36">
        <f>Table43[[#This Row],[Harga Beli Pcs
(-PPN)]]*Table43[[#This Row],[ISI/CTN]]</f>
        <v>768600</v>
      </c>
      <c r="AP136" s="36">
        <f>Table43[[#This Row],[Harga Beli Pcs
(-PPN)]]*1.11</f>
        <v>17773.875</v>
      </c>
      <c r="AQ136" s="36">
        <f>Table43[[#This Row],[Harga Beli Krt
(- PPN)]]*1.11</f>
        <v>853146.00000000012</v>
      </c>
      <c r="AR136" s="36">
        <v>17500</v>
      </c>
      <c r="AS136" s="36">
        <f>Table43[[#This Row],[Harga Jual Pcs GT
(-PPN)]]*Table43[[#This Row],[ISI/CTN]]</f>
        <v>840000</v>
      </c>
      <c r="AT136" s="36">
        <f>Table43[[#This Row],[Harga Jual Pcs GT
(-PPN)]]*1.11</f>
        <v>19425</v>
      </c>
      <c r="AU136" s="36">
        <f>Table43[[#This Row],[Harga Jual Krt GT
(- PPN)]]*1.11</f>
        <v>932400.00000000012</v>
      </c>
      <c r="AV136" s="36">
        <v>17500</v>
      </c>
      <c r="AW136" s="36">
        <f>Table43[[#This Row],[Harga Jual Pcs MT
(-PPN)]]*Table43[[#This Row],[ISI/CTN]]</f>
        <v>840000</v>
      </c>
      <c r="AX136" s="36">
        <f>Table43[[#This Row],[Harga Jual Pcs MT
(-PPN)]]*1.11</f>
        <v>19425</v>
      </c>
      <c r="AY136" s="36">
        <f>Table43[[#This Row],[Harga Jual Pcs MT
(+PPN)]]*Table43[[#This Row],[ISI/CTN]]</f>
        <v>932400</v>
      </c>
      <c r="AZ136" s="44">
        <f>(Table43[[#This Row],[Harga Jual Pcs GT
(-PPN)]]-Table43[[#This Row],[Harga Beli Pcs
(-PPN)]])/Table43[[#This Row],[Harga Jual Pcs GT
(-PPN)]]</f>
        <v>8.5000000000000006E-2</v>
      </c>
      <c r="BA136" s="51">
        <f>Table43[[#This Row],[Harga Jual Pcs MT
(-PPN)]]-Table43[[#This Row],[Harga Beli Pcs
(-PPN)]]</f>
        <v>1487.5</v>
      </c>
      <c r="BB136" s="57">
        <f>Table43[[#This Row],[Column1]]/Table43[[#This Row],[Harga Jual Pcs MT
(-PPN)]]</f>
        <v>8.5000000000000006E-2</v>
      </c>
      <c r="BC136" s="50"/>
      <c r="BD136" s="7" t="str">
        <f>IFERROR(VLOOKUP(Table43[[#This Row],[Kode BARANG Win2]],'[3]Daftar Barang dan Jasa'!$B$2:$D$3515,3,0),0)</f>
        <v>RB DETTOL BODY SOAP 3SP ORIGINAL 100GR X 48 PCS</v>
      </c>
      <c r="BE136" s="7" t="str">
        <f ca="1">IF(TODAY()-Table43[[#This Row],[Efektif
Pembuatan]]&gt;60,"Lama","Baru")</f>
        <v>Lama</v>
      </c>
      <c r="BF136" s="7" t="e">
        <f ca="1">IF(TODAY()-Table43[[#This Row],[Efektif Naik Harga]]&lt;30,"Naik","Sama")</f>
        <v>#VALUE!</v>
      </c>
      <c r="BG136" s="7" t="s">
        <v>400</v>
      </c>
      <c r="BH136" s="7" t="str">
        <f>IF(Table43[[#This Row],[Kode BARANG Win2]]&lt;&gt;"","IDR","")</f>
        <v>IDR</v>
      </c>
      <c r="BI136" s="7" t="str">
        <f>CONCATENATE(Table43[[#This Row],[kode  1 Digit
(Nomor)]],Table43[[#This Row],[kode  4 Digit                (Nomor)]])</f>
        <v>ID0344281M0100</v>
      </c>
      <c r="BJ136" s="7" t="str">
        <f>Table43[[#This Row],[Nama            Gramasi atau Jumlah Pack per CTN]]</f>
        <v>100GR</v>
      </c>
      <c r="BK136" s="7"/>
      <c r="BL136" s="7"/>
      <c r="BM136" s="4" t="str">
        <f>IF(Table43[[#This Row],[SATUAN Fix Win]]&lt;&gt;"","KRT")</f>
        <v>KRT</v>
      </c>
      <c r="BN136" s="4" t="str">
        <f>IF(Table43[[#This Row],[SATUAN Fix Win]]&lt;&gt;"","GD01")</f>
        <v>GD01</v>
      </c>
      <c r="BO136" s="4">
        <f>IF(Table43[[#This Row],[SATUAN Fix Win]]&lt;&gt;"",11611)</f>
        <v>11611</v>
      </c>
      <c r="BP136" s="4">
        <f>IF(Table43[[#This Row],[SATUAN Fix Win]]&lt;&gt;"",11612)</f>
        <v>11612</v>
      </c>
      <c r="BR136" s="4">
        <f>IF(Table43[[#This Row],[SATUAN Fix Win]]&lt;&gt;"",1)</f>
        <v>1</v>
      </c>
    </row>
    <row r="137" spans="1:70">
      <c r="A137" s="4" t="str">
        <f>CONCATENATE(Table43[[#This Row],[Kode BARANG Win2]],Table43[[#This Row],[No. Urut
Item Sama]])</f>
        <v>R1021105010010</v>
      </c>
      <c r="B137" s="7"/>
      <c r="C137" s="4" t="s">
        <v>1635</v>
      </c>
      <c r="D137" s="49" t="s">
        <v>528</v>
      </c>
      <c r="E137" s="49">
        <f>IFERROR(VLOOKUP(Table43[[#This Row],[NO]],[1]Sheet1!$G$3:$K$1267,5,0),0)</f>
        <v>0</v>
      </c>
      <c r="F137" s="26" t="s">
        <v>1033</v>
      </c>
      <c r="G137" s="26">
        <v>48</v>
      </c>
      <c r="H137" s="26" t="s">
        <v>2073</v>
      </c>
      <c r="I137" s="49">
        <v>8993560024550</v>
      </c>
      <c r="J137" s="26" t="str">
        <f>Table43[[#This Row],[Nama Jenis Kemasan]]</f>
        <v>PCS</v>
      </c>
      <c r="K137" s="4" t="str">
        <f>TRIM(CONCATENATE(Table43[[#This Row],[Nama            KLP]]," ",Table43[[#This Row],[Nama            Sub KLP]]))</f>
        <v>DETTOL BODY SOAP</v>
      </c>
      <c r="L137" s="4" t="str">
        <f>CONCATENATE(Table43[[#This Row],[kode  2 Digit                (hrf+No)]],Table43[[#This Row],[kode  2 Digit                (Nomor)]],Table43[[#This Row],[kode  1 Digit                (Nomor)]])</f>
        <v>R1021</v>
      </c>
      <c r="M137" s="4" t="str">
        <f>IF(AH137="",CONCATENATE(R137,T137,V137,X137,Z137,AB137,AD137,AF137,Table43[[#This Row],[Tanda Kode Revisi]]),CONCATENATE(R137,T137,V137,X137,Z137,AB137,AD137,AH137))</f>
        <v>R1021105010010</v>
      </c>
      <c r="N137" s="11">
        <f t="shared" si="4"/>
        <v>14</v>
      </c>
      <c r="O137" s="13" t="str">
        <f>IF(AG137&lt;&gt;"",TRIM(UPPER(CONCATENATE(Q137," ",S137," ",U137," ",W137," ",Y137," ",AA137," ","X"," ",Table43[[#This Row],[ISI/CTN]]," ",AG137," ",AC137," ",AE137," ",AI137))),TRIM(UPPER(CONCATENATE(Q137," ",S137," ",U137," ",W137," ",Y137," ",AA137," ","X"," ",Table43[[#This Row],[ISI/CTN]]," ",AC137," ",AE137," ",AI137))))</f>
        <v>RB DETTOL BODY SOAP 3SP ORIGINAL 100GR X 48 PCS</v>
      </c>
      <c r="P137" s="11">
        <f t="shared" si="5"/>
        <v>47</v>
      </c>
      <c r="Q137" s="4" t="s">
        <v>1487</v>
      </c>
      <c r="R137" s="7" t="s">
        <v>94</v>
      </c>
      <c r="S137" s="4" t="s">
        <v>1496</v>
      </c>
      <c r="T137" s="45" t="s">
        <v>1723</v>
      </c>
      <c r="U137" s="46" t="s">
        <v>1505</v>
      </c>
      <c r="V137" s="7">
        <v>1</v>
      </c>
      <c r="W137" s="46" t="s">
        <v>1507</v>
      </c>
      <c r="X137" s="45" t="s">
        <v>1730</v>
      </c>
      <c r="Y137" s="4" t="s">
        <v>1491</v>
      </c>
      <c r="Z137" s="47" t="s">
        <v>1726</v>
      </c>
      <c r="AA137" s="4" t="s">
        <v>1512</v>
      </c>
      <c r="AB137" s="47" t="s">
        <v>1739</v>
      </c>
      <c r="AC137" s="4" t="s">
        <v>186</v>
      </c>
      <c r="AD137" s="7">
        <v>1</v>
      </c>
      <c r="AF137" s="7">
        <v>0</v>
      </c>
      <c r="AJ137" s="7">
        <f>IFERROR(VLOOKUP(Table43[[#This Row],[Kode BARANG Win2]],'[2]Template Impor Barang'!#REF!,2,0),0)</f>
        <v>0</v>
      </c>
      <c r="AK137" s="7">
        <f>Table43[[#This Row],[ISI/CTN]]</f>
        <v>48</v>
      </c>
      <c r="AL137" s="83" t="str">
        <f>Table43[[#This Row],[Kode Pcpl]]</f>
        <v>ID8017238</v>
      </c>
      <c r="AN137" s="36">
        <f>Table43[[#This Row],[Harga Jual Pcs GT
(-PPN)]]-(Table43[[#This Row],[Harga Jual Pcs GT
(-PPN)]]*8.5%)</f>
        <v>16012.5</v>
      </c>
      <c r="AO137" s="36">
        <f>Table43[[#This Row],[Harga Beli Pcs
(-PPN)]]*Table43[[#This Row],[ISI/CTN]]</f>
        <v>768600</v>
      </c>
      <c r="AP137" s="36">
        <f>Table43[[#This Row],[Harga Beli Pcs
(-PPN)]]*1.11</f>
        <v>17773.875</v>
      </c>
      <c r="AQ137" s="36">
        <f>Table43[[#This Row],[Harga Beli Krt
(- PPN)]]*1.11</f>
        <v>853146.00000000012</v>
      </c>
      <c r="AR137" s="36">
        <v>17500</v>
      </c>
      <c r="AS137" s="36">
        <f>Table43[[#This Row],[Harga Jual Pcs GT
(-PPN)]]*Table43[[#This Row],[ISI/CTN]]</f>
        <v>840000</v>
      </c>
      <c r="AT137" s="36">
        <f>Table43[[#This Row],[Harga Jual Pcs GT
(-PPN)]]*1.11</f>
        <v>19425</v>
      </c>
      <c r="AU137" s="36">
        <f>Table43[[#This Row],[Harga Jual Krt GT
(- PPN)]]*1.11</f>
        <v>932400.00000000012</v>
      </c>
      <c r="AV137" s="36">
        <v>17500</v>
      </c>
      <c r="AW137" s="36">
        <f>Table43[[#This Row],[Harga Jual Pcs MT
(-PPN)]]*Table43[[#This Row],[ISI/CTN]]</f>
        <v>840000</v>
      </c>
      <c r="AX137" s="36">
        <f>Table43[[#This Row],[Harga Jual Pcs MT
(-PPN)]]*1.11</f>
        <v>19425</v>
      </c>
      <c r="AY137" s="36">
        <f>Table43[[#This Row],[Harga Jual Pcs MT
(+PPN)]]*Table43[[#This Row],[ISI/CTN]]</f>
        <v>932400</v>
      </c>
      <c r="AZ137" s="44">
        <f>(Table43[[#This Row],[Harga Jual Pcs GT
(-PPN)]]-Table43[[#This Row],[Harga Beli Pcs
(-PPN)]])/Table43[[#This Row],[Harga Jual Pcs GT
(-PPN)]]</f>
        <v>8.5000000000000006E-2</v>
      </c>
      <c r="BA137" s="51">
        <f>Table43[[#This Row],[Harga Jual Pcs MT
(-PPN)]]-Table43[[#This Row],[Harga Beli Pcs
(-PPN)]]</f>
        <v>1487.5</v>
      </c>
      <c r="BB137" s="57">
        <f>Table43[[#This Row],[Column1]]/Table43[[#This Row],[Harga Jual Pcs MT
(-PPN)]]</f>
        <v>8.5000000000000006E-2</v>
      </c>
      <c r="BC137" s="50"/>
      <c r="BD137" s="7" t="str">
        <f>IFERROR(VLOOKUP(Table43[[#This Row],[Kode BARANG Win2]],'[3]Daftar Barang dan Jasa'!$B$2:$D$3515,3,0),0)</f>
        <v>RB DETTOL BODY SOAP 3SP ORIGINAL 100GR X 48 PCS</v>
      </c>
      <c r="BE137" s="7" t="str">
        <f ca="1">IF(TODAY()-Table43[[#This Row],[Efektif
Pembuatan]]&gt;60,"Lama","Baru")</f>
        <v>Lama</v>
      </c>
      <c r="BF137" s="7" t="e">
        <f ca="1">IF(TODAY()-Table43[[#This Row],[Efektif Naik Harga]]&lt;30,"Naik","Sama")</f>
        <v>#VALUE!</v>
      </c>
      <c r="BG137" s="7" t="s">
        <v>400</v>
      </c>
      <c r="BH137" s="7" t="str">
        <f>IF(Table43[[#This Row],[Kode BARANG Win2]]&lt;&gt;"","IDR","")</f>
        <v>IDR</v>
      </c>
      <c r="BI137" s="7" t="str">
        <f>CONCATENATE(Table43[[#This Row],[kode  1 Digit
(Nomor)]],Table43[[#This Row],[kode  4 Digit                (Nomor)]])</f>
        <v>ID80172380100</v>
      </c>
      <c r="BJ137" s="7" t="str">
        <f>Table43[[#This Row],[Nama            Gramasi atau Jumlah Pack per CTN]]</f>
        <v>100GR</v>
      </c>
      <c r="BK137" s="7"/>
      <c r="BL137" s="7"/>
      <c r="BM137" s="4" t="str">
        <f>IF(Table43[[#This Row],[SATUAN Fix Win]]&lt;&gt;"","KRT")</f>
        <v>KRT</v>
      </c>
      <c r="BN137" s="4" t="str">
        <f>IF(Table43[[#This Row],[SATUAN Fix Win]]&lt;&gt;"","GD01")</f>
        <v>GD01</v>
      </c>
      <c r="BO137" s="4">
        <f>IF(Table43[[#This Row],[SATUAN Fix Win]]&lt;&gt;"",11611)</f>
        <v>11611</v>
      </c>
      <c r="BP137" s="4">
        <f>IF(Table43[[#This Row],[SATUAN Fix Win]]&lt;&gt;"",11612)</f>
        <v>11612</v>
      </c>
      <c r="BR137" s="4">
        <f>IF(Table43[[#This Row],[SATUAN Fix Win]]&lt;&gt;"",1)</f>
        <v>1</v>
      </c>
    </row>
    <row r="138" spans="1:70">
      <c r="A138" s="4" t="str">
        <f>CONCATENATE(Table43[[#This Row],[Kode BARANG Win2]],Table43[[#This Row],[No. Urut
Item Sama]])</f>
        <v>R1021105010010</v>
      </c>
      <c r="B138" s="7"/>
      <c r="C138" s="4" t="s">
        <v>1635</v>
      </c>
      <c r="D138" s="49" t="s">
        <v>530</v>
      </c>
      <c r="E138" s="49">
        <f>IFERROR(VLOOKUP(Table43[[#This Row],[NO]],[1]Sheet1!$G$3:$K$1267,5,0),0)</f>
        <v>0</v>
      </c>
      <c r="F138" s="26" t="s">
        <v>1035</v>
      </c>
      <c r="G138" s="26">
        <v>48</v>
      </c>
      <c r="H138" s="26" t="s">
        <v>2073</v>
      </c>
      <c r="I138" s="49">
        <v>8993560024550</v>
      </c>
      <c r="J138" s="26" t="str">
        <f>Table43[[#This Row],[Nama Jenis Kemasan]]</f>
        <v>PCS</v>
      </c>
      <c r="K138" s="4" t="str">
        <f>TRIM(CONCATENATE(Table43[[#This Row],[Nama            KLP]]," ",Table43[[#This Row],[Nama            Sub KLP]]))</f>
        <v>DETTOL BODY SOAP</v>
      </c>
      <c r="L138" s="4" t="str">
        <f>CONCATENATE(Table43[[#This Row],[kode  2 Digit                (hrf+No)]],Table43[[#This Row],[kode  2 Digit                (Nomor)]],Table43[[#This Row],[kode  1 Digit                (Nomor)]])</f>
        <v>R1021</v>
      </c>
      <c r="M138" s="4" t="str">
        <f>IF(AH138="",CONCATENATE(R138,T138,V138,X138,Z138,AB138,AD138,AF138,Table43[[#This Row],[Tanda Kode Revisi]]),CONCATENATE(R138,T138,V138,X138,Z138,AB138,AD138,AH138))</f>
        <v>R1021105010010</v>
      </c>
      <c r="N138" s="11">
        <f t="shared" si="4"/>
        <v>14</v>
      </c>
      <c r="O138" s="13" t="str">
        <f>IF(AG138&lt;&gt;"",TRIM(UPPER(CONCATENATE(Q138," ",S138," ",U138," ",W138," ",Y138," ",AA138," ","X"," ",Table43[[#This Row],[ISI/CTN]]," ",AG138," ",AC138," ",AE138," ",AI138))),TRIM(UPPER(CONCATENATE(Q138," ",S138," ",U138," ",W138," ",Y138," ",AA138," ","X"," ",Table43[[#This Row],[ISI/CTN]]," ",AC138," ",AE138," ",AI138))))</f>
        <v>RB DETTOL BODY SOAP 3SP ORIGINAL 100GR X 48 PCS</v>
      </c>
      <c r="P138" s="11">
        <f t="shared" si="5"/>
        <v>47</v>
      </c>
      <c r="Q138" s="4" t="s">
        <v>1487</v>
      </c>
      <c r="R138" s="7" t="s">
        <v>94</v>
      </c>
      <c r="S138" s="4" t="s">
        <v>1496</v>
      </c>
      <c r="T138" s="45" t="s">
        <v>1723</v>
      </c>
      <c r="U138" s="46" t="s">
        <v>1505</v>
      </c>
      <c r="V138" s="7">
        <v>1</v>
      </c>
      <c r="W138" s="46" t="s">
        <v>1507</v>
      </c>
      <c r="X138" s="45" t="s">
        <v>1730</v>
      </c>
      <c r="Y138" s="4" t="s">
        <v>1491</v>
      </c>
      <c r="Z138" s="47" t="s">
        <v>1726</v>
      </c>
      <c r="AA138" s="4" t="s">
        <v>1512</v>
      </c>
      <c r="AB138" s="47" t="s">
        <v>1739</v>
      </c>
      <c r="AC138" s="4" t="s">
        <v>186</v>
      </c>
      <c r="AD138" s="7">
        <v>1</v>
      </c>
      <c r="AF138" s="7">
        <v>0</v>
      </c>
      <c r="AJ138" s="7">
        <f>IFERROR(VLOOKUP(Table43[[#This Row],[Kode BARANG Win2]],'[2]Template Impor Barang'!#REF!,2,0),0)</f>
        <v>0</v>
      </c>
      <c r="AK138" s="7">
        <f>Table43[[#This Row],[ISI/CTN]]</f>
        <v>48</v>
      </c>
      <c r="AL138" s="83" t="str">
        <f>Table43[[#This Row],[Kode Pcpl]]</f>
        <v>ID8086778M</v>
      </c>
      <c r="AN138" s="36">
        <f>Table43[[#This Row],[Harga Jual Pcs GT
(-PPN)]]-(Table43[[#This Row],[Harga Jual Pcs GT
(-PPN)]]*8.5%)</f>
        <v>16012.5</v>
      </c>
      <c r="AO138" s="36">
        <f>Table43[[#This Row],[Harga Beli Pcs
(-PPN)]]*Table43[[#This Row],[ISI/CTN]]</f>
        <v>768600</v>
      </c>
      <c r="AP138" s="36">
        <f>Table43[[#This Row],[Harga Beli Pcs
(-PPN)]]*1.11</f>
        <v>17773.875</v>
      </c>
      <c r="AQ138" s="36">
        <f>Table43[[#This Row],[Harga Beli Krt
(- PPN)]]*1.11</f>
        <v>853146.00000000012</v>
      </c>
      <c r="AR138" s="36">
        <v>17500</v>
      </c>
      <c r="AS138" s="36">
        <f>Table43[[#This Row],[Harga Jual Pcs GT
(-PPN)]]*Table43[[#This Row],[ISI/CTN]]</f>
        <v>840000</v>
      </c>
      <c r="AT138" s="36">
        <f>Table43[[#This Row],[Harga Jual Pcs GT
(-PPN)]]*1.11</f>
        <v>19425</v>
      </c>
      <c r="AU138" s="36">
        <f>Table43[[#This Row],[Harga Jual Krt GT
(- PPN)]]*1.11</f>
        <v>932400.00000000012</v>
      </c>
      <c r="AV138" s="36">
        <v>17500</v>
      </c>
      <c r="AW138" s="36">
        <f>Table43[[#This Row],[Harga Jual Pcs MT
(-PPN)]]*Table43[[#This Row],[ISI/CTN]]</f>
        <v>840000</v>
      </c>
      <c r="AX138" s="36">
        <f>Table43[[#This Row],[Harga Jual Pcs MT
(-PPN)]]*1.11</f>
        <v>19425</v>
      </c>
      <c r="AY138" s="36">
        <f>Table43[[#This Row],[Harga Jual Pcs MT
(+PPN)]]*Table43[[#This Row],[ISI/CTN]]</f>
        <v>932400</v>
      </c>
      <c r="AZ138" s="44">
        <f>(Table43[[#This Row],[Harga Jual Pcs GT
(-PPN)]]-Table43[[#This Row],[Harga Beli Pcs
(-PPN)]])/Table43[[#This Row],[Harga Jual Pcs GT
(-PPN)]]</f>
        <v>8.5000000000000006E-2</v>
      </c>
      <c r="BA138" s="51">
        <f>Table43[[#This Row],[Harga Jual Pcs MT
(-PPN)]]-Table43[[#This Row],[Harga Beli Pcs
(-PPN)]]</f>
        <v>1487.5</v>
      </c>
      <c r="BB138" s="57">
        <f>Table43[[#This Row],[Column1]]/Table43[[#This Row],[Harga Jual Pcs MT
(-PPN)]]</f>
        <v>8.5000000000000006E-2</v>
      </c>
      <c r="BC138" s="50"/>
      <c r="BD138" s="7" t="str">
        <f>IFERROR(VLOOKUP(Table43[[#This Row],[Kode BARANG Win2]],'[3]Daftar Barang dan Jasa'!$B$2:$D$3515,3,0),0)</f>
        <v>RB DETTOL BODY SOAP 3SP ORIGINAL 100GR X 48 PCS</v>
      </c>
      <c r="BE138" s="7" t="str">
        <f ca="1">IF(TODAY()-Table43[[#This Row],[Efektif
Pembuatan]]&gt;60,"Lama","Baru")</f>
        <v>Lama</v>
      </c>
      <c r="BF138" s="7" t="e">
        <f ca="1">IF(TODAY()-Table43[[#This Row],[Efektif Naik Harga]]&lt;30,"Naik","Sama")</f>
        <v>#VALUE!</v>
      </c>
      <c r="BG138" s="7" t="s">
        <v>400</v>
      </c>
      <c r="BH138" s="7" t="str">
        <f>IF(Table43[[#This Row],[Kode BARANG Win2]]&lt;&gt;"","IDR","")</f>
        <v>IDR</v>
      </c>
      <c r="BI138" s="7" t="str">
        <f>CONCATENATE(Table43[[#This Row],[kode  1 Digit
(Nomor)]],Table43[[#This Row],[kode  4 Digit                (Nomor)]])</f>
        <v>ID8086778M0100</v>
      </c>
      <c r="BJ138" s="7" t="str">
        <f>Table43[[#This Row],[Nama            Gramasi atau Jumlah Pack per CTN]]</f>
        <v>100GR</v>
      </c>
      <c r="BK138" s="7"/>
      <c r="BL138" s="7"/>
      <c r="BM138" s="4" t="str">
        <f>IF(Table43[[#This Row],[SATUAN Fix Win]]&lt;&gt;"","KRT")</f>
        <v>KRT</v>
      </c>
      <c r="BN138" s="4" t="str">
        <f>IF(Table43[[#This Row],[SATUAN Fix Win]]&lt;&gt;"","GD01")</f>
        <v>GD01</v>
      </c>
      <c r="BO138" s="4">
        <f>IF(Table43[[#This Row],[SATUAN Fix Win]]&lt;&gt;"",11611)</f>
        <v>11611</v>
      </c>
      <c r="BP138" s="4">
        <f>IF(Table43[[#This Row],[SATUAN Fix Win]]&lt;&gt;"",11612)</f>
        <v>11612</v>
      </c>
      <c r="BR138" s="4">
        <f>IF(Table43[[#This Row],[SATUAN Fix Win]]&lt;&gt;"",1)</f>
        <v>1</v>
      </c>
    </row>
    <row r="139" spans="1:70">
      <c r="A139" s="4" t="str">
        <f>CONCATENATE(Table43[[#This Row],[Kode BARANG Win2]],Table43[[#This Row],[No. Urut
Item Sama]])</f>
        <v>R1021105010011</v>
      </c>
      <c r="B139" s="7"/>
      <c r="C139" s="4" t="s">
        <v>1644</v>
      </c>
      <c r="D139" s="49">
        <v>3303378</v>
      </c>
      <c r="E139" s="49">
        <f>IFERROR(VLOOKUP(Table43[[#This Row],[NO]],[1]Sheet1!$G$3:$K$1267,5,0),0)</f>
        <v>0</v>
      </c>
      <c r="F139" s="26" t="s">
        <v>905</v>
      </c>
      <c r="G139" s="26">
        <v>36</v>
      </c>
      <c r="H139" s="26" t="s">
        <v>1783</v>
      </c>
      <c r="I139" s="49">
        <v>8993560024987</v>
      </c>
      <c r="J139" s="26" t="str">
        <f>Table43[[#This Row],[Nama Jenis Kemasan]]</f>
        <v>PCS</v>
      </c>
      <c r="K139" s="4" t="str">
        <f>TRIM(CONCATENATE(Table43[[#This Row],[Nama            KLP]]," ",Table43[[#This Row],[Nama            Sub KLP]]))</f>
        <v>DETTOL BODY SOAP</v>
      </c>
      <c r="L139" s="4" t="str">
        <f>CONCATENATE(Table43[[#This Row],[kode  2 Digit                (hrf+No)]],Table43[[#This Row],[kode  2 Digit                (Nomor)]],Table43[[#This Row],[kode  1 Digit                (Nomor)]])</f>
        <v>R1021</v>
      </c>
      <c r="M139" s="4" t="str">
        <f>IF(AH139="",CONCATENATE(R139,T139,V139,X139,Z139,AB139,AD139,AF139,Table43[[#This Row],[Tanda Kode Revisi]]),CONCATENATE(R139,T139,V139,X139,Z139,AB139,AD139,AH139))</f>
        <v>R1021105010011</v>
      </c>
      <c r="N139" s="11">
        <f t="shared" si="4"/>
        <v>14</v>
      </c>
      <c r="O139" s="13" t="str">
        <f>IF(AG139&lt;&gt;"",TRIM(UPPER(CONCATENATE(Q139," ",S139," ",U139," ",W139," ",Y139," ",AA139," ","X"," ",Table43[[#This Row],[ISI/CTN]]," ",AG139," ",AC139," ",AE139," ",AI139))),TRIM(UPPER(CONCATENATE(Q139," ",S139," ",U139," ",W139," ",Y139," ",AA139," ","X"," ",Table43[[#This Row],[ISI/CTN]]," ",AC139," ",AE139," ",AI139))))</f>
        <v>RB DETTOL BODY SOAP 3SP ORIGINAL 100GR X 36 PCS 3+1</v>
      </c>
      <c r="P139" s="11">
        <f t="shared" si="5"/>
        <v>51</v>
      </c>
      <c r="Q139" s="4" t="s">
        <v>1487</v>
      </c>
      <c r="R139" s="7" t="s">
        <v>94</v>
      </c>
      <c r="S139" s="4" t="s">
        <v>1496</v>
      </c>
      <c r="T139" s="45" t="s">
        <v>1723</v>
      </c>
      <c r="U139" s="46" t="s">
        <v>1505</v>
      </c>
      <c r="V139" s="7">
        <v>1</v>
      </c>
      <c r="W139" s="46" t="s">
        <v>1507</v>
      </c>
      <c r="X139" s="45" t="s">
        <v>1730</v>
      </c>
      <c r="Y139" s="4" t="s">
        <v>1491</v>
      </c>
      <c r="Z139" s="47" t="s">
        <v>1726</v>
      </c>
      <c r="AA139" s="4" t="s">
        <v>1512</v>
      </c>
      <c r="AB139" s="47" t="s">
        <v>1739</v>
      </c>
      <c r="AC139" s="4" t="s">
        <v>186</v>
      </c>
      <c r="AD139" s="7">
        <v>1</v>
      </c>
      <c r="AE139" s="82" t="s">
        <v>2480</v>
      </c>
      <c r="AF139" s="7">
        <v>1</v>
      </c>
      <c r="AJ139" s="7">
        <f>IFERROR(VLOOKUP(Table43[[#This Row],[Kode BARANG Win2]],'[2]Template Impor Barang'!#REF!,2,0),0)</f>
        <v>0</v>
      </c>
      <c r="AK139" s="7">
        <f>Table43[[#This Row],[ISI/CTN]]</f>
        <v>36</v>
      </c>
      <c r="AL139" s="83">
        <f>Table43[[#This Row],[Kode Pcpl]]</f>
        <v>3303378</v>
      </c>
      <c r="AN139" s="36">
        <f>Table43[[#This Row],[Harga Jual Pcs GT
(-PPN)]]-(Table43[[#This Row],[Harga Jual Pcs GT
(-PPN)]]*8.5%)</f>
        <v>17593.696249999997</v>
      </c>
      <c r="AO139" s="36">
        <f>Table43[[#This Row],[Harga Beli Pcs
(-PPN)]]*Table43[[#This Row],[ISI/CTN]]</f>
        <v>633373.06499999994</v>
      </c>
      <c r="AP139" s="36">
        <f>Table43[[#This Row],[Harga Beli Pcs
(-PPN)]]*1.11</f>
        <v>19529.0028375</v>
      </c>
      <c r="AQ139" s="36">
        <f>Table43[[#This Row],[Harga Beli Krt
(- PPN)]]*1.11</f>
        <v>703044.10215000005</v>
      </c>
      <c r="AR139" s="36">
        <v>19228.083333333332</v>
      </c>
      <c r="AS139" s="36">
        <f>Table43[[#This Row],[Harga Jual Pcs GT
(-PPN)]]*Table43[[#This Row],[ISI/CTN]]</f>
        <v>692211</v>
      </c>
      <c r="AT139" s="36">
        <f>Table43[[#This Row],[Harga Jual Pcs GT
(-PPN)]]*1.11</f>
        <v>21343.172500000001</v>
      </c>
      <c r="AU139" s="36">
        <f>Table43[[#This Row],[Harga Jual Krt GT
(- PPN)]]*1.11</f>
        <v>768354.21000000008</v>
      </c>
      <c r="AV139" s="36">
        <v>6409.3656000000001</v>
      </c>
      <c r="AW139" s="36">
        <f>Table43[[#This Row],[Harga Jual Pcs MT
(-PPN)]]*Table43[[#This Row],[ISI/CTN]]</f>
        <v>230737.16159999999</v>
      </c>
      <c r="AX139" s="36">
        <f>Table43[[#This Row],[Harga Jual Pcs MT
(-PPN)]]*1.11</f>
        <v>7114.3958160000011</v>
      </c>
      <c r="AY139" s="36">
        <f>Table43[[#This Row],[Harga Jual Pcs MT
(+PPN)]]*Table43[[#This Row],[ISI/CTN]]</f>
        <v>256118.24937600005</v>
      </c>
      <c r="AZ139" s="44">
        <f>(Table43[[#This Row],[Harga Jual Pcs GT
(-PPN)]]-Table43[[#This Row],[Harga Beli Pcs
(-PPN)]])/Table43[[#This Row],[Harga Jual Pcs GT
(-PPN)]]</f>
        <v>8.5000000000000089E-2</v>
      </c>
      <c r="BA139" s="51">
        <f>Table43[[#This Row],[Harga Jual Pcs MT
(-PPN)]]-Table43[[#This Row],[Harga Beli Pcs
(-PPN)]]</f>
        <v>-11184.330649999996</v>
      </c>
      <c r="BB139" s="57">
        <f>Table43[[#This Row],[Column1]]/Table43[[#This Row],[Harga Jual Pcs MT
(-PPN)]]</f>
        <v>-1.7449980775008367</v>
      </c>
      <c r="BC139" s="50"/>
      <c r="BD139" s="7">
        <f>IFERROR(VLOOKUP(Table43[[#This Row],[Kode BARANG Win2]],'[3]Daftar Barang dan Jasa'!$B$2:$D$3515,3,0),0)</f>
        <v>0</v>
      </c>
      <c r="BE139" s="7" t="str">
        <f ca="1">IF(TODAY()-Table43[[#This Row],[Efektif
Pembuatan]]&gt;60,"Lama","Baru")</f>
        <v>Lama</v>
      </c>
      <c r="BF139" s="7" t="str">
        <f ca="1">IF(TODAY()-Table43[[#This Row],[Efektif Naik Harga]]&lt;30,"Naik","Sama")</f>
        <v>Sama</v>
      </c>
      <c r="BG139" s="7" t="s">
        <v>400</v>
      </c>
      <c r="BH139" s="7" t="str">
        <f>IF(Table43[[#This Row],[Kode BARANG Win2]]&lt;&gt;"","IDR","")</f>
        <v>IDR</v>
      </c>
      <c r="BI139" s="7" t="str">
        <f>CONCATENATE(Table43[[#This Row],[kode  1 Digit
(Nomor)]],Table43[[#This Row],[kode  4 Digit                (Nomor)]])</f>
        <v>33033780100</v>
      </c>
      <c r="BJ139" s="7" t="str">
        <f>Table43[[#This Row],[Nama            Gramasi atau Jumlah Pack per CTN]]</f>
        <v>100GR</v>
      </c>
      <c r="BK139" s="7"/>
      <c r="BL139" s="7"/>
      <c r="BM139" s="4" t="str">
        <f>IF(Table43[[#This Row],[SATUAN Fix Win]]&lt;&gt;"","KRT")</f>
        <v>KRT</v>
      </c>
      <c r="BN139" s="4" t="str">
        <f>IF(Table43[[#This Row],[SATUAN Fix Win]]&lt;&gt;"","GD01")</f>
        <v>GD01</v>
      </c>
      <c r="BO139" s="4">
        <f>IF(Table43[[#This Row],[SATUAN Fix Win]]&lt;&gt;"",11611)</f>
        <v>11611</v>
      </c>
      <c r="BP139" s="4">
        <f>IF(Table43[[#This Row],[SATUAN Fix Win]]&lt;&gt;"",11612)</f>
        <v>11612</v>
      </c>
      <c r="BR139" s="4">
        <f>IF(Table43[[#This Row],[SATUAN Fix Win]]&lt;&gt;"",1)</f>
        <v>1</v>
      </c>
    </row>
    <row r="140" spans="1:70">
      <c r="A140" s="4" t="str">
        <f>CONCATENATE(Table43[[#This Row],[Kode BARANG Win2]],Table43[[#This Row],[No. Urut
Item Sama]])</f>
        <v>R1021106006010</v>
      </c>
      <c r="B140" s="7"/>
      <c r="D140" s="49">
        <v>3346280</v>
      </c>
      <c r="E140" s="49">
        <f>IFERROR(VLOOKUP(Table43[[#This Row],[NO]],[1]Sheet1!$G$3:$K$1267,5,0),0)</f>
        <v>20010010100010</v>
      </c>
      <c r="F140" s="26"/>
      <c r="G140" s="26">
        <v>48</v>
      </c>
      <c r="H140" s="26" t="s">
        <v>1787</v>
      </c>
      <c r="I140" s="49"/>
      <c r="J140" s="26" t="str">
        <f>Table43[[#This Row],[Nama Jenis Kemasan]]</f>
        <v>PCS</v>
      </c>
      <c r="K140" s="4" t="str">
        <f>TRIM(CONCATENATE(Table43[[#This Row],[Nama            KLP]]," ",Table43[[#This Row],[Nama            Sub KLP]]))</f>
        <v>DETTOL BODY SOAP</v>
      </c>
      <c r="L140" s="4" t="str">
        <f>CONCATENATE(Table43[[#This Row],[kode  2 Digit                (hrf+No)]],Table43[[#This Row],[kode  2 Digit                (Nomor)]],Table43[[#This Row],[kode  1 Digit                (Nomor)]])</f>
        <v>R1021</v>
      </c>
      <c r="M140" s="4" t="str">
        <f>IF(AH140="",CONCATENATE(R140,T140,V140,X140,Z140,AB140,AD140,AF140,Table43[[#This Row],[Tanda Kode Revisi]]),CONCATENATE(R140,T140,V140,X140,Z140,AB140,AD140,AH140))</f>
        <v>R1021106006010</v>
      </c>
      <c r="N140" s="11">
        <f t="shared" si="4"/>
        <v>14</v>
      </c>
      <c r="O140" s="13" t="str">
        <f>IF(AG140&lt;&gt;"",TRIM(UPPER(CONCATENATE(Q140," ",S140," ",U140," ",W140," ",Y140," ",AA140," ","X"," ",Table43[[#This Row],[ISI/CTN]]," ",AG140," ",AC140," ",AE140," ",AI140))),TRIM(UPPER(CONCATENATE(Q140," ",S140," ",U140," ",W140," ",Y140," ",AA140," ","X"," ",Table43[[#This Row],[ISI/CTN]]," ",AC140," ",AE140," ",AI140))))</f>
        <v>RB DETTOL BODY SOAP 3SP RE-ENERGIZER 60GR X 48 PCS</v>
      </c>
      <c r="P140" s="11">
        <f t="shared" si="5"/>
        <v>50</v>
      </c>
      <c r="Q140" s="4" t="s">
        <v>1487</v>
      </c>
      <c r="R140" s="7" t="s">
        <v>94</v>
      </c>
      <c r="S140" s="4" t="s">
        <v>1496</v>
      </c>
      <c r="T140" s="45" t="s">
        <v>1723</v>
      </c>
      <c r="U140" s="46" t="s">
        <v>1505</v>
      </c>
      <c r="V140" s="7">
        <v>1</v>
      </c>
      <c r="W140" s="46" t="s">
        <v>1507</v>
      </c>
      <c r="X140" s="45" t="s">
        <v>1730</v>
      </c>
      <c r="Y140" s="4" t="s">
        <v>1532</v>
      </c>
      <c r="Z140" s="47" t="s">
        <v>1727</v>
      </c>
      <c r="AA140" s="4" t="s">
        <v>1563</v>
      </c>
      <c r="AB140" s="47" t="s">
        <v>1761</v>
      </c>
      <c r="AC140" s="4" t="s">
        <v>186</v>
      </c>
      <c r="AD140" s="7">
        <v>1</v>
      </c>
      <c r="AF140" s="7">
        <v>0</v>
      </c>
      <c r="AJ140" s="7">
        <f>IFERROR(VLOOKUP(Table43[[#This Row],[Kode BARANG Win2]],'[2]Template Impor Barang'!#REF!,2,0),0)</f>
        <v>0</v>
      </c>
      <c r="AK140" s="7">
        <f>Table43[[#This Row],[ISI/CTN]]</f>
        <v>48</v>
      </c>
      <c r="AL140" s="83">
        <f>Table43[[#This Row],[Kode Pcpl]]</f>
        <v>3346280</v>
      </c>
      <c r="AN140" s="36">
        <f>Table43[[#This Row],[Harga Jual Pcs GT
(-PPN)]]-(Table43[[#This Row],[Harga Jual Pcs GT
(-PPN)]]*8.5%)</f>
        <v>8231.7021875000009</v>
      </c>
      <c r="AO140" s="36">
        <f>Table43[[#This Row],[Harga Beli Pcs
(-PPN)]]*Table43[[#This Row],[ISI/CTN]]</f>
        <v>395121.70500000007</v>
      </c>
      <c r="AP140" s="36">
        <f>Table43[[#This Row],[Harga Beli Pcs
(-PPN)]]*1.11</f>
        <v>9137.1894281250025</v>
      </c>
      <c r="AQ140" s="36">
        <f>Table43[[#This Row],[Harga Beli Krt
(- PPN)]]*1.11</f>
        <v>438585.09255000012</v>
      </c>
      <c r="AR140" s="36">
        <v>8996.3958333333339</v>
      </c>
      <c r="AS140" s="36">
        <f>Table43[[#This Row],[Harga Jual Pcs GT
(-PPN)]]*Table43[[#This Row],[ISI/CTN]]</f>
        <v>431827</v>
      </c>
      <c r="AT140" s="36">
        <f>Table43[[#This Row],[Harga Jual Pcs GT
(-PPN)]]*1.11</f>
        <v>9985.9993750000012</v>
      </c>
      <c r="AU140" s="36">
        <f>Table43[[#This Row],[Harga Jual Krt GT
(- PPN)]]*1.11</f>
        <v>479327.97000000003</v>
      </c>
      <c r="AV140" s="36"/>
      <c r="AW140" s="36">
        <f>Table43[[#This Row],[Harga Jual Pcs MT
(-PPN)]]*Table43[[#This Row],[ISI/CTN]]</f>
        <v>0</v>
      </c>
      <c r="AX140" s="36">
        <f>Table43[[#This Row],[Harga Jual Pcs MT
(-PPN)]]*1.11</f>
        <v>0</v>
      </c>
      <c r="AY140" s="36">
        <f>Table43[[#This Row],[Harga Jual Pcs MT
(+PPN)]]*Table43[[#This Row],[ISI/CTN]]</f>
        <v>0</v>
      </c>
      <c r="AZ140" s="44">
        <f>(Table43[[#This Row],[Harga Jual Pcs GT
(-PPN)]]-Table43[[#This Row],[Harga Beli Pcs
(-PPN)]])/Table43[[#This Row],[Harga Jual Pcs GT
(-PPN)]]</f>
        <v>8.4999999999999951E-2</v>
      </c>
      <c r="BA140" s="51">
        <f>Table43[[#This Row],[Harga Jual Pcs MT
(-PPN)]]-Table43[[#This Row],[Harga Beli Pcs
(-PPN)]]</f>
        <v>-8231.7021875000009</v>
      </c>
      <c r="BB140" s="57" t="e">
        <f>Table43[[#This Row],[Column1]]/Table43[[#This Row],[Harga Jual Pcs MT
(-PPN)]]</f>
        <v>#DIV/0!</v>
      </c>
      <c r="BC140" s="50"/>
      <c r="BD140" s="7" t="str">
        <f>IFERROR(VLOOKUP(Table43[[#This Row],[Kode BARANG Win2]],'[3]Daftar Barang dan Jasa'!$B$2:$D$3515,3,0),0)</f>
        <v>RB DETTOL BODY SOAP 3SP RE-ENERGIZER 60GR X 48 PCS</v>
      </c>
      <c r="BE140" s="7" t="str">
        <f ca="1">IF(TODAY()-Table43[[#This Row],[Efektif
Pembuatan]]&gt;60,"Lama","Baru")</f>
        <v>Lama</v>
      </c>
      <c r="BF140" s="7" t="e">
        <f ca="1">IF(TODAY()-Table43[[#This Row],[Efektif Naik Harga]]&lt;30,"Naik","Sama")</f>
        <v>#VALUE!</v>
      </c>
      <c r="BG140" s="7" t="s">
        <v>400</v>
      </c>
      <c r="BH140" s="7" t="str">
        <f>IF(Table43[[#This Row],[Kode BARANG Win2]]&lt;&gt;"","IDR","")</f>
        <v>IDR</v>
      </c>
      <c r="BI140" s="7" t="str">
        <f>CONCATENATE(Table43[[#This Row],[kode  1 Digit
(Nomor)]],Table43[[#This Row],[kode  4 Digit                (Nomor)]])</f>
        <v>33462800060</v>
      </c>
      <c r="BJ140" s="7" t="str">
        <f>Table43[[#This Row],[Nama            Gramasi atau Jumlah Pack per CTN]]</f>
        <v>60GR</v>
      </c>
      <c r="BK140" s="7"/>
      <c r="BL140" s="7"/>
      <c r="BM140" s="4" t="str">
        <f>IF(Table43[[#This Row],[SATUAN Fix Win]]&lt;&gt;"","KRT")</f>
        <v>KRT</v>
      </c>
      <c r="BN140" s="4" t="str">
        <f>IF(Table43[[#This Row],[SATUAN Fix Win]]&lt;&gt;"","GD01")</f>
        <v>GD01</v>
      </c>
      <c r="BO140" s="4">
        <f>IF(Table43[[#This Row],[SATUAN Fix Win]]&lt;&gt;"",11611)</f>
        <v>11611</v>
      </c>
      <c r="BP140" s="4">
        <f>IF(Table43[[#This Row],[SATUAN Fix Win]]&lt;&gt;"",11612)</f>
        <v>11612</v>
      </c>
      <c r="BR140" s="4">
        <f>IF(Table43[[#This Row],[SATUAN Fix Win]]&lt;&gt;"",1)</f>
        <v>1</v>
      </c>
    </row>
    <row r="141" spans="1:70">
      <c r="A141" s="4" t="str">
        <f>CONCATENATE(Table43[[#This Row],[Kode BARANG Win2]],Table43[[#This Row],[No. Urut
Item Sama]])</f>
        <v>R1021106010010</v>
      </c>
      <c r="B141" s="7"/>
      <c r="C141" s="4" t="s">
        <v>1637</v>
      </c>
      <c r="D141" s="49">
        <v>3170971</v>
      </c>
      <c r="E141" s="49">
        <f>IFERROR(VLOOKUP(Table43[[#This Row],[NO]],[1]Sheet1!$G$3:$K$1267,5,0),0)</f>
        <v>0</v>
      </c>
      <c r="F141" s="26" t="s">
        <v>1018</v>
      </c>
      <c r="G141" s="26">
        <v>48</v>
      </c>
      <c r="H141" s="26" t="s">
        <v>1637</v>
      </c>
      <c r="I141" s="49">
        <v>8993560024901</v>
      </c>
      <c r="J141" s="26" t="str">
        <f>Table43[[#This Row],[Nama Jenis Kemasan]]</f>
        <v>PCS</v>
      </c>
      <c r="K141" s="4" t="str">
        <f>TRIM(CONCATENATE(Table43[[#This Row],[Nama            KLP]]," ",Table43[[#This Row],[Nama            Sub KLP]]))</f>
        <v>DETTOL BODY SOAP</v>
      </c>
      <c r="L141" s="4" t="str">
        <f>CONCATENATE(Table43[[#This Row],[kode  2 Digit                (hrf+No)]],Table43[[#This Row],[kode  2 Digit                (Nomor)]],Table43[[#This Row],[kode  1 Digit                (Nomor)]])</f>
        <v>R1021</v>
      </c>
      <c r="M141" s="4" t="str">
        <f>IF(AH141="",CONCATENATE(R141,T141,V141,X141,Z141,AB141,AD141,AF141,Table43[[#This Row],[Tanda Kode Revisi]]),CONCATENATE(R141,T141,V141,X141,Z141,AB141,AD141,AH141))</f>
        <v>R1021106010010</v>
      </c>
      <c r="N141" s="11">
        <f t="shared" si="4"/>
        <v>14</v>
      </c>
      <c r="O141" s="13" t="str">
        <f>IF(AG141&lt;&gt;"",TRIM(UPPER(CONCATENATE(Q141," ",S141," ",U141," ",W141," ",Y141," ",AA141," ","X"," ",Table43[[#This Row],[ISI/CTN]]," ",AG141," ",AC141," ",AE141," ",AI141))),TRIM(UPPER(CONCATENATE(Q141," ",S141," ",U141," ",W141," ",Y141," ",AA141," ","X"," ",Table43[[#This Row],[ISI/CTN]]," ",AC141," ",AE141," ",AI141))))</f>
        <v>RB DETTOL BODY SOAP 3SP RE-ENERGIZER 100GR X 48 PCS</v>
      </c>
      <c r="P141" s="11">
        <f t="shared" si="5"/>
        <v>51</v>
      </c>
      <c r="Q141" s="4" t="s">
        <v>1487</v>
      </c>
      <c r="R141" s="7" t="s">
        <v>94</v>
      </c>
      <c r="S141" s="4" t="s">
        <v>1496</v>
      </c>
      <c r="T141" s="45" t="s">
        <v>1723</v>
      </c>
      <c r="U141" s="46" t="s">
        <v>1505</v>
      </c>
      <c r="V141" s="7">
        <v>1</v>
      </c>
      <c r="W141" s="46" t="s">
        <v>1507</v>
      </c>
      <c r="X141" s="45" t="s">
        <v>1730</v>
      </c>
      <c r="Y141" s="4" t="s">
        <v>1532</v>
      </c>
      <c r="Z141" s="47" t="s">
        <v>1727</v>
      </c>
      <c r="AA141" s="4" t="s">
        <v>1512</v>
      </c>
      <c r="AB141" s="47" t="s">
        <v>1739</v>
      </c>
      <c r="AC141" s="4" t="s">
        <v>186</v>
      </c>
      <c r="AD141" s="7">
        <v>1</v>
      </c>
      <c r="AF141" s="7">
        <v>0</v>
      </c>
      <c r="AJ141" s="7">
        <f>IFERROR(VLOOKUP(Table43[[#This Row],[Kode BARANG Win2]],'[2]Template Impor Barang'!#REF!,2,0),0)</f>
        <v>0</v>
      </c>
      <c r="AK141" s="7">
        <f>Table43[[#This Row],[ISI/CTN]]</f>
        <v>48</v>
      </c>
      <c r="AL141" s="83">
        <f>Table43[[#This Row],[Kode Pcpl]]</f>
        <v>3170971</v>
      </c>
      <c r="AN141" s="36">
        <f>Table43[[#This Row],[Harga Jual Pcs GT
(-PPN)]]-(Table43[[#This Row],[Harga Jual Pcs GT
(-PPN)]]*8.5%)</f>
        <v>16012.5</v>
      </c>
      <c r="AO141" s="36">
        <f>Table43[[#This Row],[Harga Beli Pcs
(-PPN)]]*Table43[[#This Row],[ISI/CTN]]</f>
        <v>768600</v>
      </c>
      <c r="AP141" s="36">
        <f>Table43[[#This Row],[Harga Beli Pcs
(-PPN)]]*1.11</f>
        <v>17773.875</v>
      </c>
      <c r="AQ141" s="36">
        <f>Table43[[#This Row],[Harga Beli Krt
(- PPN)]]*1.11</f>
        <v>853146.00000000012</v>
      </c>
      <c r="AR141" s="36">
        <v>17500</v>
      </c>
      <c r="AS141" s="36">
        <f>Table43[[#This Row],[Harga Jual Pcs GT
(-PPN)]]*Table43[[#This Row],[ISI/CTN]]</f>
        <v>840000</v>
      </c>
      <c r="AT141" s="36">
        <f>Table43[[#This Row],[Harga Jual Pcs GT
(-PPN)]]*1.11</f>
        <v>19425</v>
      </c>
      <c r="AU141" s="36">
        <f>Table43[[#This Row],[Harga Jual Krt GT
(- PPN)]]*1.11</f>
        <v>932400.00000000012</v>
      </c>
      <c r="AV141" s="36">
        <v>17500</v>
      </c>
      <c r="AW141" s="36">
        <f>Table43[[#This Row],[Harga Jual Pcs MT
(-PPN)]]*Table43[[#This Row],[ISI/CTN]]</f>
        <v>840000</v>
      </c>
      <c r="AX141" s="36">
        <f>Table43[[#This Row],[Harga Jual Pcs MT
(-PPN)]]*1.11</f>
        <v>19425</v>
      </c>
      <c r="AY141" s="36">
        <f>Table43[[#This Row],[Harga Jual Pcs MT
(+PPN)]]*Table43[[#This Row],[ISI/CTN]]</f>
        <v>932400</v>
      </c>
      <c r="AZ141" s="44">
        <f>(Table43[[#This Row],[Harga Jual Pcs GT
(-PPN)]]-Table43[[#This Row],[Harga Beli Pcs
(-PPN)]])/Table43[[#This Row],[Harga Jual Pcs GT
(-PPN)]]</f>
        <v>8.5000000000000006E-2</v>
      </c>
      <c r="BA141" s="51">
        <f>Table43[[#This Row],[Harga Jual Pcs MT
(-PPN)]]-Table43[[#This Row],[Harga Beli Pcs
(-PPN)]]</f>
        <v>1487.5</v>
      </c>
      <c r="BB141" s="57">
        <f>Table43[[#This Row],[Column1]]/Table43[[#This Row],[Harga Jual Pcs MT
(-PPN)]]</f>
        <v>8.5000000000000006E-2</v>
      </c>
      <c r="BC141" s="50"/>
      <c r="BD141" s="7" t="str">
        <f>IFERROR(VLOOKUP(Table43[[#This Row],[Kode BARANG Win2]],'[3]Daftar Barang dan Jasa'!$B$2:$D$3515,3,0),0)</f>
        <v>RB DETTOL BODY SOAP 3SP RE-ENERGIZER 100GR X 48 PCS</v>
      </c>
      <c r="BE141" s="7" t="str">
        <f ca="1">IF(TODAY()-Table43[[#This Row],[Efektif
Pembuatan]]&gt;60,"Lama","Baru")</f>
        <v>Lama</v>
      </c>
      <c r="BF141" s="7" t="e">
        <f ca="1">IF(TODAY()-Table43[[#This Row],[Efektif Naik Harga]]&lt;30,"Naik","Sama")</f>
        <v>#VALUE!</v>
      </c>
      <c r="BG141" s="7" t="s">
        <v>400</v>
      </c>
      <c r="BH141" s="7" t="str">
        <f>IF(Table43[[#This Row],[Kode BARANG Win2]]&lt;&gt;"","IDR","")</f>
        <v>IDR</v>
      </c>
      <c r="BI141" s="7" t="str">
        <f>CONCATENATE(Table43[[#This Row],[kode  1 Digit
(Nomor)]],Table43[[#This Row],[kode  4 Digit                (Nomor)]])</f>
        <v>31709710100</v>
      </c>
      <c r="BJ141" s="7" t="str">
        <f>Table43[[#This Row],[Nama            Gramasi atau Jumlah Pack per CTN]]</f>
        <v>100GR</v>
      </c>
      <c r="BK141" s="7"/>
      <c r="BL141" s="7"/>
      <c r="BM141" s="4" t="str">
        <f>IF(Table43[[#This Row],[SATUAN Fix Win]]&lt;&gt;"","KRT")</f>
        <v>KRT</v>
      </c>
      <c r="BN141" s="4" t="str">
        <f>IF(Table43[[#This Row],[SATUAN Fix Win]]&lt;&gt;"","GD01")</f>
        <v>GD01</v>
      </c>
      <c r="BO141" s="4">
        <f>IF(Table43[[#This Row],[SATUAN Fix Win]]&lt;&gt;"",11611)</f>
        <v>11611</v>
      </c>
      <c r="BP141" s="4">
        <f>IF(Table43[[#This Row],[SATUAN Fix Win]]&lt;&gt;"",11612)</f>
        <v>11612</v>
      </c>
      <c r="BR141" s="4">
        <f>IF(Table43[[#This Row],[SATUAN Fix Win]]&lt;&gt;"",1)</f>
        <v>1</v>
      </c>
    </row>
    <row r="142" spans="1:70">
      <c r="A142" s="4" t="str">
        <f>CONCATENATE(Table43[[#This Row],[Kode BARANG Win2]],Table43[[#This Row],[No. Urut
Item Sama]])</f>
        <v>R1021106010010</v>
      </c>
      <c r="B142" s="7"/>
      <c r="C142" s="4" t="s">
        <v>1637</v>
      </c>
      <c r="D142" s="49">
        <v>3241032</v>
      </c>
      <c r="E142" s="49">
        <f>IFERROR(VLOOKUP(Table43[[#This Row],[NO]],[1]Sheet1!$G$3:$K$1267,5,0),0)</f>
        <v>0</v>
      </c>
      <c r="F142" s="26" t="s">
        <v>1029</v>
      </c>
      <c r="G142" s="26">
        <v>48</v>
      </c>
      <c r="H142" s="26" t="s">
        <v>2073</v>
      </c>
      <c r="I142" s="49">
        <v>8993560024901</v>
      </c>
      <c r="J142" s="26" t="str">
        <f>Table43[[#This Row],[Nama Jenis Kemasan]]</f>
        <v>PCS</v>
      </c>
      <c r="K142" s="4" t="str">
        <f>TRIM(CONCATENATE(Table43[[#This Row],[Nama            KLP]]," ",Table43[[#This Row],[Nama            Sub KLP]]))</f>
        <v>DETTOL BODY SOAP</v>
      </c>
      <c r="L142" s="4" t="str">
        <f>CONCATENATE(Table43[[#This Row],[kode  2 Digit                (hrf+No)]],Table43[[#This Row],[kode  2 Digit                (Nomor)]],Table43[[#This Row],[kode  1 Digit                (Nomor)]])</f>
        <v>R1021</v>
      </c>
      <c r="M142" s="4" t="str">
        <f>IF(AH142="",CONCATENATE(R142,T142,V142,X142,Z142,AB142,AD142,AF142,Table43[[#This Row],[Tanda Kode Revisi]]),CONCATENATE(R142,T142,V142,X142,Z142,AB142,AD142,AH142))</f>
        <v>R1021106010010</v>
      </c>
      <c r="N142" s="11">
        <f t="shared" si="4"/>
        <v>14</v>
      </c>
      <c r="O142" s="13" t="str">
        <f>IF(AG142&lt;&gt;"",TRIM(UPPER(CONCATENATE(Q142," ",S142," ",U142," ",W142," ",Y142," ",AA142," ","X"," ",Table43[[#This Row],[ISI/CTN]]," ",AG142," ",AC142," ",AE142," ",AI142))),TRIM(UPPER(CONCATENATE(Q142," ",S142," ",U142," ",W142," ",Y142," ",AA142," ","X"," ",Table43[[#This Row],[ISI/CTN]]," ",AC142," ",AE142," ",AI142))))</f>
        <v>RB DETTOL BODY SOAP 3SP RE-ENERGIZER 100GR X 48 PCS</v>
      </c>
      <c r="P142" s="11">
        <f t="shared" si="5"/>
        <v>51</v>
      </c>
      <c r="Q142" s="4" t="s">
        <v>1487</v>
      </c>
      <c r="R142" s="7" t="s">
        <v>94</v>
      </c>
      <c r="S142" s="4" t="s">
        <v>1496</v>
      </c>
      <c r="T142" s="45" t="s">
        <v>1723</v>
      </c>
      <c r="U142" s="46" t="s">
        <v>1505</v>
      </c>
      <c r="V142" s="7">
        <v>1</v>
      </c>
      <c r="W142" s="46" t="s">
        <v>1507</v>
      </c>
      <c r="X142" s="45" t="s">
        <v>1730</v>
      </c>
      <c r="Y142" s="4" t="s">
        <v>1532</v>
      </c>
      <c r="Z142" s="47" t="s">
        <v>1727</v>
      </c>
      <c r="AA142" s="4" t="s">
        <v>1512</v>
      </c>
      <c r="AB142" s="47" t="s">
        <v>1739</v>
      </c>
      <c r="AC142" s="4" t="s">
        <v>186</v>
      </c>
      <c r="AD142" s="7">
        <v>1</v>
      </c>
      <c r="AF142" s="7">
        <v>0</v>
      </c>
      <c r="AJ142" s="7">
        <f>IFERROR(VLOOKUP(Table43[[#This Row],[Kode BARANG Win2]],'[2]Template Impor Barang'!#REF!,2,0),0)</f>
        <v>0</v>
      </c>
      <c r="AK142" s="7">
        <f>Table43[[#This Row],[ISI/CTN]]</f>
        <v>48</v>
      </c>
      <c r="AL142" s="83">
        <f>Table43[[#This Row],[Kode Pcpl]]</f>
        <v>3241032</v>
      </c>
      <c r="AN142" s="36">
        <f>Table43[[#This Row],[Harga Jual Pcs GT
(-PPN)]]-(Table43[[#This Row],[Harga Jual Pcs GT
(-PPN)]]*8.5%)</f>
        <v>16012.5</v>
      </c>
      <c r="AO142" s="36">
        <f>Table43[[#This Row],[Harga Beli Pcs
(-PPN)]]*Table43[[#This Row],[ISI/CTN]]</f>
        <v>768600</v>
      </c>
      <c r="AP142" s="36">
        <f>Table43[[#This Row],[Harga Beli Pcs
(-PPN)]]*1.11</f>
        <v>17773.875</v>
      </c>
      <c r="AQ142" s="36">
        <f>Table43[[#This Row],[Harga Beli Krt
(- PPN)]]*1.11</f>
        <v>853146.00000000012</v>
      </c>
      <c r="AR142" s="36">
        <v>17500</v>
      </c>
      <c r="AS142" s="36">
        <f>Table43[[#This Row],[Harga Jual Pcs GT
(-PPN)]]*Table43[[#This Row],[ISI/CTN]]</f>
        <v>840000</v>
      </c>
      <c r="AT142" s="36">
        <f>Table43[[#This Row],[Harga Jual Pcs GT
(-PPN)]]*1.11</f>
        <v>19425</v>
      </c>
      <c r="AU142" s="36">
        <f>Table43[[#This Row],[Harga Jual Krt GT
(- PPN)]]*1.11</f>
        <v>932400.00000000012</v>
      </c>
      <c r="AV142" s="36">
        <v>17500</v>
      </c>
      <c r="AW142" s="36">
        <f>Table43[[#This Row],[Harga Jual Pcs MT
(-PPN)]]*Table43[[#This Row],[ISI/CTN]]</f>
        <v>840000</v>
      </c>
      <c r="AX142" s="36">
        <f>Table43[[#This Row],[Harga Jual Pcs MT
(-PPN)]]*1.11</f>
        <v>19425</v>
      </c>
      <c r="AY142" s="36">
        <f>Table43[[#This Row],[Harga Jual Pcs MT
(+PPN)]]*Table43[[#This Row],[ISI/CTN]]</f>
        <v>932400</v>
      </c>
      <c r="AZ142" s="44">
        <f>(Table43[[#This Row],[Harga Jual Pcs GT
(-PPN)]]-Table43[[#This Row],[Harga Beli Pcs
(-PPN)]])/Table43[[#This Row],[Harga Jual Pcs GT
(-PPN)]]</f>
        <v>8.5000000000000006E-2</v>
      </c>
      <c r="BA142" s="51">
        <f>Table43[[#This Row],[Harga Jual Pcs MT
(-PPN)]]-Table43[[#This Row],[Harga Beli Pcs
(-PPN)]]</f>
        <v>1487.5</v>
      </c>
      <c r="BB142" s="57">
        <f>Table43[[#This Row],[Column1]]/Table43[[#This Row],[Harga Jual Pcs MT
(-PPN)]]</f>
        <v>8.5000000000000006E-2</v>
      </c>
      <c r="BC142" s="50"/>
      <c r="BD142" s="7" t="str">
        <f>IFERROR(VLOOKUP(Table43[[#This Row],[Kode BARANG Win2]],'[3]Daftar Barang dan Jasa'!$B$2:$D$3515,3,0),0)</f>
        <v>RB DETTOL BODY SOAP 3SP RE-ENERGIZER 100GR X 48 PCS</v>
      </c>
      <c r="BE142" s="7" t="str">
        <f ca="1">IF(TODAY()-Table43[[#This Row],[Efektif
Pembuatan]]&gt;60,"Lama","Baru")</f>
        <v>Lama</v>
      </c>
      <c r="BF142" s="7" t="e">
        <f ca="1">IF(TODAY()-Table43[[#This Row],[Efektif Naik Harga]]&lt;30,"Naik","Sama")</f>
        <v>#VALUE!</v>
      </c>
      <c r="BG142" s="7" t="s">
        <v>400</v>
      </c>
      <c r="BH142" s="7" t="str">
        <f>IF(Table43[[#This Row],[Kode BARANG Win2]]&lt;&gt;"","IDR","")</f>
        <v>IDR</v>
      </c>
      <c r="BI142" s="7" t="str">
        <f>CONCATENATE(Table43[[#This Row],[kode  1 Digit
(Nomor)]],Table43[[#This Row],[kode  4 Digit                (Nomor)]])</f>
        <v>32410320100</v>
      </c>
      <c r="BJ142" s="7" t="str">
        <f>Table43[[#This Row],[Nama            Gramasi atau Jumlah Pack per CTN]]</f>
        <v>100GR</v>
      </c>
      <c r="BK142" s="7"/>
      <c r="BL142" s="7"/>
      <c r="BM142" s="4" t="str">
        <f>IF(Table43[[#This Row],[SATUAN Fix Win]]&lt;&gt;"","KRT")</f>
        <v>KRT</v>
      </c>
      <c r="BN142" s="4" t="str">
        <f>IF(Table43[[#This Row],[SATUAN Fix Win]]&lt;&gt;"","GD01")</f>
        <v>GD01</v>
      </c>
      <c r="BO142" s="4">
        <f>IF(Table43[[#This Row],[SATUAN Fix Win]]&lt;&gt;"",11611)</f>
        <v>11611</v>
      </c>
      <c r="BP142" s="4">
        <f>IF(Table43[[#This Row],[SATUAN Fix Win]]&lt;&gt;"",11612)</f>
        <v>11612</v>
      </c>
      <c r="BR142" s="4">
        <f>IF(Table43[[#This Row],[SATUAN Fix Win]]&lt;&gt;"",1)</f>
        <v>1</v>
      </c>
    </row>
    <row r="143" spans="1:70">
      <c r="A143" s="4" t="str">
        <f>CONCATENATE(Table43[[#This Row],[Kode BARANG Win2]],Table43[[#This Row],[No. Urut
Item Sama]])</f>
        <v>R1021106010010</v>
      </c>
      <c r="B143" s="7"/>
      <c r="C143" s="4" t="s">
        <v>1637</v>
      </c>
      <c r="D143" s="49">
        <v>3088941</v>
      </c>
      <c r="E143" s="49">
        <f>IFERROR(VLOOKUP(Table43[[#This Row],[NO]],[1]Sheet1!$G$3:$K$1267,5,0),0)</f>
        <v>0</v>
      </c>
      <c r="F143" s="26" t="s">
        <v>1028</v>
      </c>
      <c r="G143" s="26">
        <v>48</v>
      </c>
      <c r="H143" s="26" t="s">
        <v>2073</v>
      </c>
      <c r="I143" s="49">
        <v>8993560024901</v>
      </c>
      <c r="J143" s="26" t="str">
        <f>Table43[[#This Row],[Nama Jenis Kemasan]]</f>
        <v>PCS</v>
      </c>
      <c r="K143" s="4" t="str">
        <f>TRIM(CONCATENATE(Table43[[#This Row],[Nama            KLP]]," ",Table43[[#This Row],[Nama            Sub KLP]]))</f>
        <v>DETTOL BODY SOAP</v>
      </c>
      <c r="L143" s="4" t="str">
        <f>CONCATENATE(Table43[[#This Row],[kode  2 Digit                (hrf+No)]],Table43[[#This Row],[kode  2 Digit                (Nomor)]],Table43[[#This Row],[kode  1 Digit                (Nomor)]])</f>
        <v>R1021</v>
      </c>
      <c r="M143" s="4" t="str">
        <f>IF(AH143="",CONCATENATE(R143,T143,V143,X143,Z143,AB143,AD143,AF143,Table43[[#This Row],[Tanda Kode Revisi]]),CONCATENATE(R143,T143,V143,X143,Z143,AB143,AD143,AH143))</f>
        <v>R1021106010010</v>
      </c>
      <c r="N143" s="11">
        <f t="shared" si="4"/>
        <v>14</v>
      </c>
      <c r="O143" s="13" t="str">
        <f>IF(AG143&lt;&gt;"",TRIM(UPPER(CONCATENATE(Q143," ",S143," ",U143," ",W143," ",Y143," ",AA143," ","X"," ",Table43[[#This Row],[ISI/CTN]]," ",AG143," ",AC143," ",AE143," ",AI143))),TRIM(UPPER(CONCATENATE(Q143," ",S143," ",U143," ",W143," ",Y143," ",AA143," ","X"," ",Table43[[#This Row],[ISI/CTN]]," ",AC143," ",AE143," ",AI143))))</f>
        <v>RB DETTOL BODY SOAP 3SP RE-ENERGIZER 100GR X 48 PCS</v>
      </c>
      <c r="P143" s="11">
        <f t="shared" si="5"/>
        <v>51</v>
      </c>
      <c r="Q143" s="4" t="s">
        <v>1487</v>
      </c>
      <c r="R143" s="7" t="s">
        <v>94</v>
      </c>
      <c r="S143" s="4" t="s">
        <v>1496</v>
      </c>
      <c r="T143" s="45" t="s">
        <v>1723</v>
      </c>
      <c r="U143" s="46" t="s">
        <v>1505</v>
      </c>
      <c r="V143" s="7">
        <v>1</v>
      </c>
      <c r="W143" s="46" t="s">
        <v>1507</v>
      </c>
      <c r="X143" s="45" t="s">
        <v>1730</v>
      </c>
      <c r="Y143" s="4" t="s">
        <v>1532</v>
      </c>
      <c r="Z143" s="47" t="s">
        <v>1727</v>
      </c>
      <c r="AA143" s="4" t="s">
        <v>1512</v>
      </c>
      <c r="AB143" s="47" t="s">
        <v>1739</v>
      </c>
      <c r="AC143" s="4" t="s">
        <v>186</v>
      </c>
      <c r="AD143" s="7">
        <v>1</v>
      </c>
      <c r="AF143" s="7">
        <v>0</v>
      </c>
      <c r="AJ143" s="7">
        <f>IFERROR(VLOOKUP(Table43[[#This Row],[Kode BARANG Win2]],'[2]Template Impor Barang'!#REF!,2,0),0)</f>
        <v>0</v>
      </c>
      <c r="AK143" s="7">
        <f>Table43[[#This Row],[ISI/CTN]]</f>
        <v>48</v>
      </c>
      <c r="AL143" s="83">
        <f>Table43[[#This Row],[Kode Pcpl]]</f>
        <v>3088941</v>
      </c>
      <c r="AN143" s="36">
        <f>Table43[[#This Row],[Harga Jual Pcs GT
(-PPN)]]-(Table43[[#This Row],[Harga Jual Pcs GT
(-PPN)]]*8.5%)</f>
        <v>16012.5</v>
      </c>
      <c r="AO143" s="36">
        <f>Table43[[#This Row],[Harga Beli Pcs
(-PPN)]]*Table43[[#This Row],[ISI/CTN]]</f>
        <v>768600</v>
      </c>
      <c r="AP143" s="36">
        <f>Table43[[#This Row],[Harga Beli Pcs
(-PPN)]]*1.11</f>
        <v>17773.875</v>
      </c>
      <c r="AQ143" s="36">
        <f>Table43[[#This Row],[Harga Beli Krt
(- PPN)]]*1.11</f>
        <v>853146.00000000012</v>
      </c>
      <c r="AR143" s="36">
        <v>17500</v>
      </c>
      <c r="AS143" s="36">
        <f>Table43[[#This Row],[Harga Jual Pcs GT
(-PPN)]]*Table43[[#This Row],[ISI/CTN]]</f>
        <v>840000</v>
      </c>
      <c r="AT143" s="36">
        <f>Table43[[#This Row],[Harga Jual Pcs GT
(-PPN)]]*1.11</f>
        <v>19425</v>
      </c>
      <c r="AU143" s="36">
        <f>Table43[[#This Row],[Harga Jual Krt GT
(- PPN)]]*1.11</f>
        <v>932400.00000000012</v>
      </c>
      <c r="AV143" s="36">
        <v>17500</v>
      </c>
      <c r="AW143" s="36">
        <f>Table43[[#This Row],[Harga Jual Pcs MT
(-PPN)]]*Table43[[#This Row],[ISI/CTN]]</f>
        <v>840000</v>
      </c>
      <c r="AX143" s="36">
        <f>Table43[[#This Row],[Harga Jual Pcs MT
(-PPN)]]*1.11</f>
        <v>19425</v>
      </c>
      <c r="AY143" s="36">
        <f>Table43[[#This Row],[Harga Jual Pcs MT
(+PPN)]]*Table43[[#This Row],[ISI/CTN]]</f>
        <v>932400</v>
      </c>
      <c r="AZ143" s="44">
        <f>(Table43[[#This Row],[Harga Jual Pcs GT
(-PPN)]]-Table43[[#This Row],[Harga Beli Pcs
(-PPN)]])/Table43[[#This Row],[Harga Jual Pcs GT
(-PPN)]]</f>
        <v>8.5000000000000006E-2</v>
      </c>
      <c r="BA143" s="51">
        <f>Table43[[#This Row],[Harga Jual Pcs MT
(-PPN)]]-Table43[[#This Row],[Harga Beli Pcs
(-PPN)]]</f>
        <v>1487.5</v>
      </c>
      <c r="BB143" s="57">
        <f>Table43[[#This Row],[Column1]]/Table43[[#This Row],[Harga Jual Pcs MT
(-PPN)]]</f>
        <v>8.5000000000000006E-2</v>
      </c>
      <c r="BC143" s="50"/>
      <c r="BD143" s="7" t="str">
        <f>IFERROR(VLOOKUP(Table43[[#This Row],[Kode BARANG Win2]],'[3]Daftar Barang dan Jasa'!$B$2:$D$3515,3,0),0)</f>
        <v>RB DETTOL BODY SOAP 3SP RE-ENERGIZER 100GR X 48 PCS</v>
      </c>
      <c r="BE143" s="7" t="str">
        <f ca="1">IF(TODAY()-Table43[[#This Row],[Efektif
Pembuatan]]&gt;60,"Lama","Baru")</f>
        <v>Lama</v>
      </c>
      <c r="BF143" s="7" t="e">
        <f ca="1">IF(TODAY()-Table43[[#This Row],[Efektif Naik Harga]]&lt;30,"Naik","Sama")</f>
        <v>#VALUE!</v>
      </c>
      <c r="BG143" s="7" t="s">
        <v>400</v>
      </c>
      <c r="BH143" s="7" t="str">
        <f>IF(Table43[[#This Row],[Kode BARANG Win2]]&lt;&gt;"","IDR","")</f>
        <v>IDR</v>
      </c>
      <c r="BI143" s="7" t="str">
        <f>CONCATENATE(Table43[[#This Row],[kode  1 Digit
(Nomor)]],Table43[[#This Row],[kode  4 Digit                (Nomor)]])</f>
        <v>30889410100</v>
      </c>
      <c r="BJ143" s="7" t="str">
        <f>Table43[[#This Row],[Nama            Gramasi atau Jumlah Pack per CTN]]</f>
        <v>100GR</v>
      </c>
      <c r="BK143" s="7"/>
      <c r="BL143" s="7"/>
      <c r="BM143" s="4" t="str">
        <f>IF(Table43[[#This Row],[SATUAN Fix Win]]&lt;&gt;"","KRT")</f>
        <v>KRT</v>
      </c>
      <c r="BN143" s="4" t="str">
        <f>IF(Table43[[#This Row],[SATUAN Fix Win]]&lt;&gt;"","GD01")</f>
        <v>GD01</v>
      </c>
      <c r="BO143" s="4">
        <f>IF(Table43[[#This Row],[SATUAN Fix Win]]&lt;&gt;"",11611)</f>
        <v>11611</v>
      </c>
      <c r="BP143" s="4">
        <f>IF(Table43[[#This Row],[SATUAN Fix Win]]&lt;&gt;"",11612)</f>
        <v>11612</v>
      </c>
      <c r="BR143" s="4">
        <f>IF(Table43[[#This Row],[SATUAN Fix Win]]&lt;&gt;"",1)</f>
        <v>1</v>
      </c>
    </row>
    <row r="144" spans="1:70">
      <c r="A144" s="4" t="str">
        <f>CONCATENATE(Table43[[#This Row],[Kode BARANG Win2]],Table43[[#This Row],[No. Urut
Item Sama]])</f>
        <v>R1021106010010</v>
      </c>
      <c r="B144" s="7"/>
      <c r="C144" s="4" t="s">
        <v>1637</v>
      </c>
      <c r="D144" s="49">
        <v>3060639</v>
      </c>
      <c r="E144" s="49">
        <f>IFERROR(VLOOKUP(Table43[[#This Row],[NO]],[1]Sheet1!$G$3:$K$1267,5,0),0)</f>
        <v>0</v>
      </c>
      <c r="F144" s="26" t="s">
        <v>1025</v>
      </c>
      <c r="G144" s="26">
        <v>48</v>
      </c>
      <c r="H144" s="26" t="s">
        <v>2073</v>
      </c>
      <c r="I144" s="49">
        <v>8993560024901</v>
      </c>
      <c r="J144" s="26" t="str">
        <f>Table43[[#This Row],[Nama Jenis Kemasan]]</f>
        <v>PCS</v>
      </c>
      <c r="K144" s="4" t="str">
        <f>TRIM(CONCATENATE(Table43[[#This Row],[Nama            KLP]]," ",Table43[[#This Row],[Nama            Sub KLP]]))</f>
        <v>DETTOL BODY SOAP</v>
      </c>
      <c r="L144" s="4" t="str">
        <f>CONCATENATE(Table43[[#This Row],[kode  2 Digit                (hrf+No)]],Table43[[#This Row],[kode  2 Digit                (Nomor)]],Table43[[#This Row],[kode  1 Digit                (Nomor)]])</f>
        <v>R1021</v>
      </c>
      <c r="M144" s="4" t="str">
        <f>IF(AH144="",CONCATENATE(R144,T144,V144,X144,Z144,AB144,AD144,AF144,Table43[[#This Row],[Tanda Kode Revisi]]),CONCATENATE(R144,T144,V144,X144,Z144,AB144,AD144,AH144))</f>
        <v>R1021106010010</v>
      </c>
      <c r="N144" s="11">
        <f t="shared" si="4"/>
        <v>14</v>
      </c>
      <c r="O144" s="13" t="str">
        <f>IF(AG144&lt;&gt;"",TRIM(UPPER(CONCATENATE(Q144," ",S144," ",U144," ",W144," ",Y144," ",AA144," ","X"," ",Table43[[#This Row],[ISI/CTN]]," ",AG144," ",AC144," ",AE144," ",AI144))),TRIM(UPPER(CONCATENATE(Q144," ",S144," ",U144," ",W144," ",Y144," ",AA144," ","X"," ",Table43[[#This Row],[ISI/CTN]]," ",AC144," ",AE144," ",AI144))))</f>
        <v>RB DETTOL BODY SOAP 3SP RE-ENERGIZER 100GR X 48 PCS</v>
      </c>
      <c r="P144" s="11">
        <f t="shared" si="5"/>
        <v>51</v>
      </c>
      <c r="Q144" s="4" t="s">
        <v>1487</v>
      </c>
      <c r="R144" s="7" t="s">
        <v>94</v>
      </c>
      <c r="S144" s="4" t="s">
        <v>1496</v>
      </c>
      <c r="T144" s="45" t="s">
        <v>1723</v>
      </c>
      <c r="U144" s="46" t="s">
        <v>1505</v>
      </c>
      <c r="V144" s="7">
        <v>1</v>
      </c>
      <c r="W144" s="46" t="s">
        <v>1507</v>
      </c>
      <c r="X144" s="45" t="s">
        <v>1730</v>
      </c>
      <c r="Y144" s="4" t="s">
        <v>1532</v>
      </c>
      <c r="Z144" s="47" t="s">
        <v>1727</v>
      </c>
      <c r="AA144" s="4" t="s">
        <v>1512</v>
      </c>
      <c r="AB144" s="47" t="s">
        <v>1739</v>
      </c>
      <c r="AC144" s="4" t="s">
        <v>186</v>
      </c>
      <c r="AD144" s="7">
        <v>1</v>
      </c>
      <c r="AF144" s="7">
        <v>0</v>
      </c>
      <c r="AJ144" s="7">
        <f>IFERROR(VLOOKUP(Table43[[#This Row],[Kode BARANG Win2]],'[2]Template Impor Barang'!#REF!,2,0),0)</f>
        <v>0</v>
      </c>
      <c r="AK144" s="7">
        <f>Table43[[#This Row],[ISI/CTN]]</f>
        <v>48</v>
      </c>
      <c r="AL144" s="83">
        <f>Table43[[#This Row],[Kode Pcpl]]</f>
        <v>3060639</v>
      </c>
      <c r="AN144" s="36">
        <f>Table43[[#This Row],[Harga Jual Pcs GT
(-PPN)]]-(Table43[[#This Row],[Harga Jual Pcs GT
(-PPN)]]*8.5%)</f>
        <v>16012.5</v>
      </c>
      <c r="AO144" s="36">
        <f>Table43[[#This Row],[Harga Beli Pcs
(-PPN)]]*Table43[[#This Row],[ISI/CTN]]</f>
        <v>768600</v>
      </c>
      <c r="AP144" s="36">
        <f>Table43[[#This Row],[Harga Beli Pcs
(-PPN)]]*1.11</f>
        <v>17773.875</v>
      </c>
      <c r="AQ144" s="36">
        <f>Table43[[#This Row],[Harga Beli Krt
(- PPN)]]*1.11</f>
        <v>853146.00000000012</v>
      </c>
      <c r="AR144" s="36">
        <v>17500</v>
      </c>
      <c r="AS144" s="36">
        <f>Table43[[#This Row],[Harga Jual Pcs GT
(-PPN)]]*Table43[[#This Row],[ISI/CTN]]</f>
        <v>840000</v>
      </c>
      <c r="AT144" s="36">
        <f>Table43[[#This Row],[Harga Jual Pcs GT
(-PPN)]]*1.11</f>
        <v>19425</v>
      </c>
      <c r="AU144" s="36">
        <f>Table43[[#This Row],[Harga Jual Krt GT
(- PPN)]]*1.11</f>
        <v>932400.00000000012</v>
      </c>
      <c r="AV144" s="36">
        <v>17500</v>
      </c>
      <c r="AW144" s="36">
        <f>Table43[[#This Row],[Harga Jual Pcs MT
(-PPN)]]*Table43[[#This Row],[ISI/CTN]]</f>
        <v>840000</v>
      </c>
      <c r="AX144" s="36">
        <f>Table43[[#This Row],[Harga Jual Pcs MT
(-PPN)]]*1.11</f>
        <v>19425</v>
      </c>
      <c r="AY144" s="36">
        <f>Table43[[#This Row],[Harga Jual Pcs MT
(+PPN)]]*Table43[[#This Row],[ISI/CTN]]</f>
        <v>932400</v>
      </c>
      <c r="AZ144" s="44">
        <f>(Table43[[#This Row],[Harga Jual Pcs GT
(-PPN)]]-Table43[[#This Row],[Harga Beli Pcs
(-PPN)]])/Table43[[#This Row],[Harga Jual Pcs GT
(-PPN)]]</f>
        <v>8.5000000000000006E-2</v>
      </c>
      <c r="BA144" s="51">
        <f>Table43[[#This Row],[Harga Jual Pcs MT
(-PPN)]]-Table43[[#This Row],[Harga Beli Pcs
(-PPN)]]</f>
        <v>1487.5</v>
      </c>
      <c r="BB144" s="57">
        <f>Table43[[#This Row],[Column1]]/Table43[[#This Row],[Harga Jual Pcs MT
(-PPN)]]</f>
        <v>8.5000000000000006E-2</v>
      </c>
      <c r="BC144" s="50"/>
      <c r="BD144" s="7" t="str">
        <f>IFERROR(VLOOKUP(Table43[[#This Row],[Kode BARANG Win2]],'[3]Daftar Barang dan Jasa'!$B$2:$D$3515,3,0),0)</f>
        <v>RB DETTOL BODY SOAP 3SP RE-ENERGIZER 100GR X 48 PCS</v>
      </c>
      <c r="BE144" s="7" t="str">
        <f ca="1">IF(TODAY()-Table43[[#This Row],[Efektif
Pembuatan]]&gt;60,"Lama","Baru")</f>
        <v>Lama</v>
      </c>
      <c r="BF144" s="7" t="e">
        <f ca="1">IF(TODAY()-Table43[[#This Row],[Efektif Naik Harga]]&lt;30,"Naik","Sama")</f>
        <v>#VALUE!</v>
      </c>
      <c r="BG144" s="7" t="s">
        <v>400</v>
      </c>
      <c r="BH144" s="7" t="str">
        <f>IF(Table43[[#This Row],[Kode BARANG Win2]]&lt;&gt;"","IDR","")</f>
        <v>IDR</v>
      </c>
      <c r="BI144" s="7" t="str">
        <f>CONCATENATE(Table43[[#This Row],[kode  1 Digit
(Nomor)]],Table43[[#This Row],[kode  4 Digit                (Nomor)]])</f>
        <v>30606390100</v>
      </c>
      <c r="BJ144" s="7" t="str">
        <f>Table43[[#This Row],[Nama            Gramasi atau Jumlah Pack per CTN]]</f>
        <v>100GR</v>
      </c>
      <c r="BK144" s="7"/>
      <c r="BL144" s="7"/>
      <c r="BM144" s="4" t="str">
        <f>IF(Table43[[#This Row],[SATUAN Fix Win]]&lt;&gt;"","KRT")</f>
        <v>KRT</v>
      </c>
      <c r="BN144" s="4" t="str">
        <f>IF(Table43[[#This Row],[SATUAN Fix Win]]&lt;&gt;"","GD01")</f>
        <v>GD01</v>
      </c>
      <c r="BO144" s="4">
        <f>IF(Table43[[#This Row],[SATUAN Fix Win]]&lt;&gt;"",11611)</f>
        <v>11611</v>
      </c>
      <c r="BP144" s="4">
        <f>IF(Table43[[#This Row],[SATUAN Fix Win]]&lt;&gt;"",11612)</f>
        <v>11612</v>
      </c>
      <c r="BR144" s="4">
        <f>IF(Table43[[#This Row],[SATUAN Fix Win]]&lt;&gt;"",1)</f>
        <v>1</v>
      </c>
    </row>
    <row r="145" spans="1:70">
      <c r="A145" s="4" t="str">
        <f>CONCATENATE(Table43[[#This Row],[Kode BARANG Win2]],Table43[[#This Row],[No. Urut
Item Sama]])</f>
        <v>R1021106010010</v>
      </c>
      <c r="B145" s="7"/>
      <c r="C145" s="4" t="s">
        <v>1637</v>
      </c>
      <c r="D145" s="49">
        <v>3046066</v>
      </c>
      <c r="E145" s="49">
        <f>IFERROR(VLOOKUP(Table43[[#This Row],[NO]],[1]Sheet1!$G$3:$K$1267,5,0),0)</f>
        <v>0</v>
      </c>
      <c r="F145" s="26" t="s">
        <v>1027</v>
      </c>
      <c r="G145" s="26">
        <v>48</v>
      </c>
      <c r="H145" s="26" t="s">
        <v>2073</v>
      </c>
      <c r="I145" s="49">
        <v>8993560024901</v>
      </c>
      <c r="J145" s="26" t="str">
        <f>Table43[[#This Row],[Nama Jenis Kemasan]]</f>
        <v>PCS</v>
      </c>
      <c r="K145" s="4" t="str">
        <f>TRIM(CONCATENATE(Table43[[#This Row],[Nama            KLP]]," ",Table43[[#This Row],[Nama            Sub KLP]]))</f>
        <v>DETTOL BODY SOAP</v>
      </c>
      <c r="L145" s="4" t="str">
        <f>CONCATENATE(Table43[[#This Row],[kode  2 Digit                (hrf+No)]],Table43[[#This Row],[kode  2 Digit                (Nomor)]],Table43[[#This Row],[kode  1 Digit                (Nomor)]])</f>
        <v>R1021</v>
      </c>
      <c r="M145" s="4" t="str">
        <f>IF(AH145="",CONCATENATE(R145,T145,V145,X145,Z145,AB145,AD145,AF145,Table43[[#This Row],[Tanda Kode Revisi]]),CONCATENATE(R145,T145,V145,X145,Z145,AB145,AD145,AH145))</f>
        <v>R1021106010010</v>
      </c>
      <c r="N145" s="11">
        <f t="shared" si="4"/>
        <v>14</v>
      </c>
      <c r="O145" s="13" t="str">
        <f>IF(AG145&lt;&gt;"",TRIM(UPPER(CONCATENATE(Q145," ",S145," ",U145," ",W145," ",Y145," ",AA145," ","X"," ",Table43[[#This Row],[ISI/CTN]]," ",AG145," ",AC145," ",AE145," ",AI145))),TRIM(UPPER(CONCATENATE(Q145," ",S145," ",U145," ",W145," ",Y145," ",AA145," ","X"," ",Table43[[#This Row],[ISI/CTN]]," ",AC145," ",AE145," ",AI145))))</f>
        <v>RB DETTOL BODY SOAP 3SP RE-ENERGIZER 100GR X 48 PCS</v>
      </c>
      <c r="P145" s="11">
        <f t="shared" si="5"/>
        <v>51</v>
      </c>
      <c r="Q145" s="4" t="s">
        <v>1487</v>
      </c>
      <c r="R145" s="7" t="s">
        <v>94</v>
      </c>
      <c r="S145" s="4" t="s">
        <v>1496</v>
      </c>
      <c r="T145" s="45" t="s">
        <v>1723</v>
      </c>
      <c r="U145" s="46" t="s">
        <v>1505</v>
      </c>
      <c r="V145" s="7">
        <v>1</v>
      </c>
      <c r="W145" s="46" t="s">
        <v>1507</v>
      </c>
      <c r="X145" s="45" t="s">
        <v>1730</v>
      </c>
      <c r="Y145" s="4" t="s">
        <v>1532</v>
      </c>
      <c r="Z145" s="47" t="s">
        <v>1727</v>
      </c>
      <c r="AA145" s="4" t="s">
        <v>1512</v>
      </c>
      <c r="AB145" s="47" t="s">
        <v>1739</v>
      </c>
      <c r="AC145" s="4" t="s">
        <v>186</v>
      </c>
      <c r="AD145" s="7">
        <v>1</v>
      </c>
      <c r="AF145" s="7">
        <v>0</v>
      </c>
      <c r="AJ145" s="7">
        <f>IFERROR(VLOOKUP(Table43[[#This Row],[Kode BARANG Win2]],'[2]Template Impor Barang'!#REF!,2,0),0)</f>
        <v>0</v>
      </c>
      <c r="AK145" s="7">
        <f>Table43[[#This Row],[ISI/CTN]]</f>
        <v>48</v>
      </c>
      <c r="AL145" s="83">
        <f>Table43[[#This Row],[Kode Pcpl]]</f>
        <v>3046066</v>
      </c>
      <c r="AN145" s="36">
        <f>Table43[[#This Row],[Harga Jual Pcs GT
(-PPN)]]-(Table43[[#This Row],[Harga Jual Pcs GT
(-PPN)]]*8.5%)</f>
        <v>16012.5</v>
      </c>
      <c r="AO145" s="36">
        <f>Table43[[#This Row],[Harga Beli Pcs
(-PPN)]]*Table43[[#This Row],[ISI/CTN]]</f>
        <v>768600</v>
      </c>
      <c r="AP145" s="36">
        <f>Table43[[#This Row],[Harga Beli Pcs
(-PPN)]]*1.11</f>
        <v>17773.875</v>
      </c>
      <c r="AQ145" s="36">
        <f>Table43[[#This Row],[Harga Beli Krt
(- PPN)]]*1.11</f>
        <v>853146.00000000012</v>
      </c>
      <c r="AR145" s="36">
        <v>17500</v>
      </c>
      <c r="AS145" s="36">
        <f>Table43[[#This Row],[Harga Jual Pcs GT
(-PPN)]]*Table43[[#This Row],[ISI/CTN]]</f>
        <v>840000</v>
      </c>
      <c r="AT145" s="36">
        <f>Table43[[#This Row],[Harga Jual Pcs GT
(-PPN)]]*1.11</f>
        <v>19425</v>
      </c>
      <c r="AU145" s="36">
        <f>Table43[[#This Row],[Harga Jual Krt GT
(- PPN)]]*1.11</f>
        <v>932400.00000000012</v>
      </c>
      <c r="AV145" s="36">
        <v>17500</v>
      </c>
      <c r="AW145" s="36">
        <f>Table43[[#This Row],[Harga Jual Pcs MT
(-PPN)]]*Table43[[#This Row],[ISI/CTN]]</f>
        <v>840000</v>
      </c>
      <c r="AX145" s="36">
        <f>Table43[[#This Row],[Harga Jual Pcs MT
(-PPN)]]*1.11</f>
        <v>19425</v>
      </c>
      <c r="AY145" s="36">
        <f>Table43[[#This Row],[Harga Jual Pcs MT
(+PPN)]]*Table43[[#This Row],[ISI/CTN]]</f>
        <v>932400</v>
      </c>
      <c r="AZ145" s="44">
        <f>(Table43[[#This Row],[Harga Jual Pcs GT
(-PPN)]]-Table43[[#This Row],[Harga Beli Pcs
(-PPN)]])/Table43[[#This Row],[Harga Jual Pcs GT
(-PPN)]]</f>
        <v>8.5000000000000006E-2</v>
      </c>
      <c r="BA145" s="51">
        <f>Table43[[#This Row],[Harga Jual Pcs MT
(-PPN)]]-Table43[[#This Row],[Harga Beli Pcs
(-PPN)]]</f>
        <v>1487.5</v>
      </c>
      <c r="BB145" s="57">
        <f>Table43[[#This Row],[Column1]]/Table43[[#This Row],[Harga Jual Pcs MT
(-PPN)]]</f>
        <v>8.5000000000000006E-2</v>
      </c>
      <c r="BC145" s="50"/>
      <c r="BD145" s="7" t="str">
        <f>IFERROR(VLOOKUP(Table43[[#This Row],[Kode BARANG Win2]],'[3]Daftar Barang dan Jasa'!$B$2:$D$3515,3,0),0)</f>
        <v>RB DETTOL BODY SOAP 3SP RE-ENERGIZER 100GR X 48 PCS</v>
      </c>
      <c r="BE145" s="7" t="str">
        <f ca="1">IF(TODAY()-Table43[[#This Row],[Efektif
Pembuatan]]&gt;60,"Lama","Baru")</f>
        <v>Lama</v>
      </c>
      <c r="BF145" s="7" t="e">
        <f ca="1">IF(TODAY()-Table43[[#This Row],[Efektif Naik Harga]]&lt;30,"Naik","Sama")</f>
        <v>#VALUE!</v>
      </c>
      <c r="BG145" s="7" t="s">
        <v>400</v>
      </c>
      <c r="BH145" s="7" t="str">
        <f>IF(Table43[[#This Row],[Kode BARANG Win2]]&lt;&gt;"","IDR","")</f>
        <v>IDR</v>
      </c>
      <c r="BI145" s="7" t="str">
        <f>CONCATENATE(Table43[[#This Row],[kode  1 Digit
(Nomor)]],Table43[[#This Row],[kode  4 Digit                (Nomor)]])</f>
        <v>30460660100</v>
      </c>
      <c r="BJ145" s="7" t="str">
        <f>Table43[[#This Row],[Nama            Gramasi atau Jumlah Pack per CTN]]</f>
        <v>100GR</v>
      </c>
      <c r="BK145" s="7"/>
      <c r="BL145" s="7"/>
      <c r="BM145" s="4" t="str">
        <f>IF(Table43[[#This Row],[SATUAN Fix Win]]&lt;&gt;"","KRT")</f>
        <v>KRT</v>
      </c>
      <c r="BN145" s="4" t="str">
        <f>IF(Table43[[#This Row],[SATUAN Fix Win]]&lt;&gt;"","GD01")</f>
        <v>GD01</v>
      </c>
      <c r="BO145" s="4">
        <f>IF(Table43[[#This Row],[SATUAN Fix Win]]&lt;&gt;"",11611)</f>
        <v>11611</v>
      </c>
      <c r="BP145" s="4">
        <f>IF(Table43[[#This Row],[SATUAN Fix Win]]&lt;&gt;"",11612)</f>
        <v>11612</v>
      </c>
      <c r="BR145" s="4">
        <f>IF(Table43[[#This Row],[SATUAN Fix Win]]&lt;&gt;"",1)</f>
        <v>1</v>
      </c>
    </row>
    <row r="146" spans="1:70">
      <c r="A146" s="4" t="str">
        <f>CONCATENATE(Table43[[#This Row],[Kode BARANG Win2]],Table43[[#This Row],[No. Urut
Item Sama]])</f>
        <v>R1021106010010</v>
      </c>
      <c r="B146" s="7"/>
      <c r="C146" s="4" t="s">
        <v>1637</v>
      </c>
      <c r="D146" s="49" t="s">
        <v>526</v>
      </c>
      <c r="E146" s="49">
        <f>IFERROR(VLOOKUP(Table43[[#This Row],[NO]],[1]Sheet1!$G$3:$K$1267,5,0),0)</f>
        <v>0</v>
      </c>
      <c r="F146" s="26" t="s">
        <v>1023</v>
      </c>
      <c r="G146" s="26">
        <v>48</v>
      </c>
      <c r="H146" s="26" t="s">
        <v>2073</v>
      </c>
      <c r="I146" s="49">
        <v>8993560024901</v>
      </c>
      <c r="J146" s="26" t="str">
        <f>Table43[[#This Row],[Nama Jenis Kemasan]]</f>
        <v>PCS</v>
      </c>
      <c r="K146" s="4" t="str">
        <f>TRIM(CONCATENATE(Table43[[#This Row],[Nama            KLP]]," ",Table43[[#This Row],[Nama            Sub KLP]]))</f>
        <v>DETTOL BODY SOAP</v>
      </c>
      <c r="L146" s="4" t="str">
        <f>CONCATENATE(Table43[[#This Row],[kode  2 Digit                (hrf+No)]],Table43[[#This Row],[kode  2 Digit                (Nomor)]],Table43[[#This Row],[kode  1 Digit                (Nomor)]])</f>
        <v>R1021</v>
      </c>
      <c r="M146" s="4" t="str">
        <f>IF(AH146="",CONCATENATE(R146,T146,V146,X146,Z146,AB146,AD146,AF146,Table43[[#This Row],[Tanda Kode Revisi]]),CONCATENATE(R146,T146,V146,X146,Z146,AB146,AD146,AH146))</f>
        <v>R1021106010010</v>
      </c>
      <c r="N146" s="11">
        <f t="shared" si="4"/>
        <v>14</v>
      </c>
      <c r="O146" s="13" t="str">
        <f>IF(AG146&lt;&gt;"",TRIM(UPPER(CONCATENATE(Q146," ",S146," ",U146," ",W146," ",Y146," ",AA146," ","X"," ",Table43[[#This Row],[ISI/CTN]]," ",AG146," ",AC146," ",AE146," ",AI146))),TRIM(UPPER(CONCATENATE(Q146," ",S146," ",U146," ",W146," ",Y146," ",AA146," ","X"," ",Table43[[#This Row],[ISI/CTN]]," ",AC146," ",AE146," ",AI146))))</f>
        <v>RB DETTOL BODY SOAP 3SP RE-ENERGIZER 100GR X 48 PCS</v>
      </c>
      <c r="P146" s="11">
        <f t="shared" si="5"/>
        <v>51</v>
      </c>
      <c r="Q146" s="4" t="s">
        <v>1487</v>
      </c>
      <c r="R146" s="7" t="s">
        <v>94</v>
      </c>
      <c r="S146" s="4" t="s">
        <v>1496</v>
      </c>
      <c r="T146" s="45" t="s">
        <v>1723</v>
      </c>
      <c r="U146" s="46" t="s">
        <v>1505</v>
      </c>
      <c r="V146" s="7">
        <v>1</v>
      </c>
      <c r="W146" s="46" t="s">
        <v>1507</v>
      </c>
      <c r="X146" s="45" t="s">
        <v>1730</v>
      </c>
      <c r="Y146" s="4" t="s">
        <v>1532</v>
      </c>
      <c r="Z146" s="47" t="s">
        <v>1727</v>
      </c>
      <c r="AA146" s="4" t="s">
        <v>1512</v>
      </c>
      <c r="AB146" s="47" t="s">
        <v>1739</v>
      </c>
      <c r="AC146" s="4" t="s">
        <v>186</v>
      </c>
      <c r="AD146" s="7">
        <v>1</v>
      </c>
      <c r="AF146" s="7">
        <v>0</v>
      </c>
      <c r="AJ146" s="7">
        <f>IFERROR(VLOOKUP(Table43[[#This Row],[Kode BARANG Win2]],'[2]Template Impor Barang'!#REF!,2,0),0)</f>
        <v>0</v>
      </c>
      <c r="AK146" s="7">
        <f>Table43[[#This Row],[ISI/CTN]]</f>
        <v>48</v>
      </c>
      <c r="AL146" s="83" t="str">
        <f>Table43[[#This Row],[Kode Pcpl]]</f>
        <v>ID8195084M</v>
      </c>
      <c r="AN146" s="36">
        <f>Table43[[#This Row],[Harga Jual Pcs GT
(-PPN)]]-(Table43[[#This Row],[Harga Jual Pcs GT
(-PPN)]]*8.5%)</f>
        <v>16012.5</v>
      </c>
      <c r="AO146" s="36">
        <f>Table43[[#This Row],[Harga Beli Pcs
(-PPN)]]*Table43[[#This Row],[ISI/CTN]]</f>
        <v>768600</v>
      </c>
      <c r="AP146" s="36">
        <f>Table43[[#This Row],[Harga Beli Pcs
(-PPN)]]*1.11</f>
        <v>17773.875</v>
      </c>
      <c r="AQ146" s="36">
        <f>Table43[[#This Row],[Harga Beli Krt
(- PPN)]]*1.11</f>
        <v>853146.00000000012</v>
      </c>
      <c r="AR146" s="36">
        <v>17500</v>
      </c>
      <c r="AS146" s="36">
        <f>Table43[[#This Row],[Harga Jual Pcs GT
(-PPN)]]*Table43[[#This Row],[ISI/CTN]]</f>
        <v>840000</v>
      </c>
      <c r="AT146" s="36">
        <f>Table43[[#This Row],[Harga Jual Pcs GT
(-PPN)]]*1.11</f>
        <v>19425</v>
      </c>
      <c r="AU146" s="36">
        <f>Table43[[#This Row],[Harga Jual Krt GT
(- PPN)]]*1.11</f>
        <v>932400.00000000012</v>
      </c>
      <c r="AV146" s="36">
        <v>17500</v>
      </c>
      <c r="AW146" s="36">
        <f>Table43[[#This Row],[Harga Jual Pcs MT
(-PPN)]]*Table43[[#This Row],[ISI/CTN]]</f>
        <v>840000</v>
      </c>
      <c r="AX146" s="36">
        <f>Table43[[#This Row],[Harga Jual Pcs MT
(-PPN)]]*1.11</f>
        <v>19425</v>
      </c>
      <c r="AY146" s="36">
        <f>Table43[[#This Row],[Harga Jual Pcs MT
(+PPN)]]*Table43[[#This Row],[ISI/CTN]]</f>
        <v>932400</v>
      </c>
      <c r="AZ146" s="44">
        <f>(Table43[[#This Row],[Harga Jual Pcs GT
(-PPN)]]-Table43[[#This Row],[Harga Beli Pcs
(-PPN)]])/Table43[[#This Row],[Harga Jual Pcs GT
(-PPN)]]</f>
        <v>8.5000000000000006E-2</v>
      </c>
      <c r="BA146" s="51">
        <f>Table43[[#This Row],[Harga Jual Pcs MT
(-PPN)]]-Table43[[#This Row],[Harga Beli Pcs
(-PPN)]]</f>
        <v>1487.5</v>
      </c>
      <c r="BB146" s="57">
        <f>Table43[[#This Row],[Column1]]/Table43[[#This Row],[Harga Jual Pcs MT
(-PPN)]]</f>
        <v>8.5000000000000006E-2</v>
      </c>
      <c r="BC146" s="50"/>
      <c r="BD146" s="7" t="str">
        <f>IFERROR(VLOOKUP(Table43[[#This Row],[Kode BARANG Win2]],'[3]Daftar Barang dan Jasa'!$B$2:$D$3515,3,0),0)</f>
        <v>RB DETTOL BODY SOAP 3SP RE-ENERGIZER 100GR X 48 PCS</v>
      </c>
      <c r="BE146" s="7" t="str">
        <f ca="1">IF(TODAY()-Table43[[#This Row],[Efektif
Pembuatan]]&gt;60,"Lama","Baru")</f>
        <v>Lama</v>
      </c>
      <c r="BF146" s="7" t="e">
        <f ca="1">IF(TODAY()-Table43[[#This Row],[Efektif Naik Harga]]&lt;30,"Naik","Sama")</f>
        <v>#VALUE!</v>
      </c>
      <c r="BG146" s="7" t="s">
        <v>400</v>
      </c>
      <c r="BH146" s="7" t="str">
        <f>IF(Table43[[#This Row],[Kode BARANG Win2]]&lt;&gt;"","IDR","")</f>
        <v>IDR</v>
      </c>
      <c r="BI146" s="7" t="str">
        <f>CONCATENATE(Table43[[#This Row],[kode  1 Digit
(Nomor)]],Table43[[#This Row],[kode  4 Digit                (Nomor)]])</f>
        <v>ID8195084M0100</v>
      </c>
      <c r="BJ146" s="7" t="str">
        <f>Table43[[#This Row],[Nama            Gramasi atau Jumlah Pack per CTN]]</f>
        <v>100GR</v>
      </c>
      <c r="BK146" s="7"/>
      <c r="BL146" s="7"/>
      <c r="BM146" s="4" t="str">
        <f>IF(Table43[[#This Row],[SATUAN Fix Win]]&lt;&gt;"","KRT")</f>
        <v>KRT</v>
      </c>
      <c r="BN146" s="4" t="str">
        <f>IF(Table43[[#This Row],[SATUAN Fix Win]]&lt;&gt;"","GD01")</f>
        <v>GD01</v>
      </c>
      <c r="BO146" s="4">
        <f>IF(Table43[[#This Row],[SATUAN Fix Win]]&lt;&gt;"",11611)</f>
        <v>11611</v>
      </c>
      <c r="BP146" s="4">
        <f>IF(Table43[[#This Row],[SATUAN Fix Win]]&lt;&gt;"",11612)</f>
        <v>11612</v>
      </c>
      <c r="BR146" s="4">
        <f>IF(Table43[[#This Row],[SATUAN Fix Win]]&lt;&gt;"",1)</f>
        <v>1</v>
      </c>
    </row>
    <row r="147" spans="1:70">
      <c r="A147" s="4" t="str">
        <f>CONCATENATE(Table43[[#This Row],[Kode BARANG Win2]],Table43[[#This Row],[No. Urut
Item Sama]])</f>
        <v>R1021106010010</v>
      </c>
      <c r="B147" s="7"/>
      <c r="C147" s="4" t="s">
        <v>1637</v>
      </c>
      <c r="D147" s="49">
        <v>3031515</v>
      </c>
      <c r="E147" s="49">
        <f>IFERROR(VLOOKUP(Table43[[#This Row],[NO]],[1]Sheet1!$G$3:$K$1267,5,0),0)</f>
        <v>0</v>
      </c>
      <c r="F147" s="26" t="s">
        <v>1024</v>
      </c>
      <c r="G147" s="26">
        <v>48</v>
      </c>
      <c r="H147" s="26" t="s">
        <v>2073</v>
      </c>
      <c r="I147" s="49">
        <v>8993560024901</v>
      </c>
      <c r="J147" s="26" t="str">
        <f>Table43[[#This Row],[Nama Jenis Kemasan]]</f>
        <v>PCS</v>
      </c>
      <c r="K147" s="4" t="str">
        <f>TRIM(CONCATENATE(Table43[[#This Row],[Nama            KLP]]," ",Table43[[#This Row],[Nama            Sub KLP]]))</f>
        <v>DETTOL BODY SOAP</v>
      </c>
      <c r="L147" s="4" t="str">
        <f>CONCATENATE(Table43[[#This Row],[kode  2 Digit                (hrf+No)]],Table43[[#This Row],[kode  2 Digit                (Nomor)]],Table43[[#This Row],[kode  1 Digit                (Nomor)]])</f>
        <v>R1021</v>
      </c>
      <c r="M147" s="4" t="str">
        <f>IF(AH147="",CONCATENATE(R147,T147,V147,X147,Z147,AB147,AD147,AF147,Table43[[#This Row],[Tanda Kode Revisi]]),CONCATENATE(R147,T147,V147,X147,Z147,AB147,AD147,AH147))</f>
        <v>R1021106010010</v>
      </c>
      <c r="N147" s="11">
        <f t="shared" si="4"/>
        <v>14</v>
      </c>
      <c r="O147" s="13" t="str">
        <f>IF(AG147&lt;&gt;"",TRIM(UPPER(CONCATENATE(Q147," ",S147," ",U147," ",W147," ",Y147," ",AA147," ","X"," ",Table43[[#This Row],[ISI/CTN]]," ",AG147," ",AC147," ",AE147," ",AI147))),TRIM(UPPER(CONCATENATE(Q147," ",S147," ",U147," ",W147," ",Y147," ",AA147," ","X"," ",Table43[[#This Row],[ISI/CTN]]," ",AC147," ",AE147," ",AI147))))</f>
        <v>RB DETTOL BODY SOAP 3SP RE-ENERGIZER 100GR X 48 PCS</v>
      </c>
      <c r="P147" s="11">
        <f t="shared" si="5"/>
        <v>51</v>
      </c>
      <c r="Q147" s="4" t="s">
        <v>1487</v>
      </c>
      <c r="R147" s="7" t="s">
        <v>94</v>
      </c>
      <c r="S147" s="4" t="s">
        <v>1496</v>
      </c>
      <c r="T147" s="45" t="s">
        <v>1723</v>
      </c>
      <c r="U147" s="46" t="s">
        <v>1505</v>
      </c>
      <c r="V147" s="7">
        <v>1</v>
      </c>
      <c r="W147" s="46" t="s">
        <v>1507</v>
      </c>
      <c r="X147" s="45" t="s">
        <v>1730</v>
      </c>
      <c r="Y147" s="4" t="s">
        <v>1532</v>
      </c>
      <c r="Z147" s="47" t="s">
        <v>1727</v>
      </c>
      <c r="AA147" s="4" t="s">
        <v>1512</v>
      </c>
      <c r="AB147" s="47" t="s">
        <v>1739</v>
      </c>
      <c r="AC147" s="4" t="s">
        <v>186</v>
      </c>
      <c r="AD147" s="7">
        <v>1</v>
      </c>
      <c r="AF147" s="7">
        <v>0</v>
      </c>
      <c r="AJ147" s="7">
        <f>IFERROR(VLOOKUP(Table43[[#This Row],[Kode BARANG Win2]],'[2]Template Impor Barang'!#REF!,2,0),0)</f>
        <v>0</v>
      </c>
      <c r="AK147" s="7">
        <f>Table43[[#This Row],[ISI/CTN]]</f>
        <v>48</v>
      </c>
      <c r="AL147" s="83">
        <f>Table43[[#This Row],[Kode Pcpl]]</f>
        <v>3031515</v>
      </c>
      <c r="AN147" s="36">
        <f>Table43[[#This Row],[Harga Jual Pcs GT
(-PPN)]]-(Table43[[#This Row],[Harga Jual Pcs GT
(-PPN)]]*8.5%)</f>
        <v>16012.5</v>
      </c>
      <c r="AO147" s="36">
        <f>Table43[[#This Row],[Harga Beli Pcs
(-PPN)]]*Table43[[#This Row],[ISI/CTN]]</f>
        <v>768600</v>
      </c>
      <c r="AP147" s="36">
        <f>Table43[[#This Row],[Harga Beli Pcs
(-PPN)]]*1.11</f>
        <v>17773.875</v>
      </c>
      <c r="AQ147" s="36">
        <f>Table43[[#This Row],[Harga Beli Krt
(- PPN)]]*1.11</f>
        <v>853146.00000000012</v>
      </c>
      <c r="AR147" s="36">
        <v>17500</v>
      </c>
      <c r="AS147" s="36">
        <f>Table43[[#This Row],[Harga Jual Pcs GT
(-PPN)]]*Table43[[#This Row],[ISI/CTN]]</f>
        <v>840000</v>
      </c>
      <c r="AT147" s="36">
        <f>Table43[[#This Row],[Harga Jual Pcs GT
(-PPN)]]*1.11</f>
        <v>19425</v>
      </c>
      <c r="AU147" s="36">
        <f>Table43[[#This Row],[Harga Jual Krt GT
(- PPN)]]*1.11</f>
        <v>932400.00000000012</v>
      </c>
      <c r="AV147" s="36">
        <v>17500</v>
      </c>
      <c r="AW147" s="36">
        <f>Table43[[#This Row],[Harga Jual Pcs MT
(-PPN)]]*Table43[[#This Row],[ISI/CTN]]</f>
        <v>840000</v>
      </c>
      <c r="AX147" s="36">
        <f>Table43[[#This Row],[Harga Jual Pcs MT
(-PPN)]]*1.11</f>
        <v>19425</v>
      </c>
      <c r="AY147" s="36">
        <f>Table43[[#This Row],[Harga Jual Pcs MT
(+PPN)]]*Table43[[#This Row],[ISI/CTN]]</f>
        <v>932400</v>
      </c>
      <c r="AZ147" s="44">
        <f>(Table43[[#This Row],[Harga Jual Pcs GT
(-PPN)]]-Table43[[#This Row],[Harga Beli Pcs
(-PPN)]])/Table43[[#This Row],[Harga Jual Pcs GT
(-PPN)]]</f>
        <v>8.5000000000000006E-2</v>
      </c>
      <c r="BA147" s="51">
        <f>Table43[[#This Row],[Harga Jual Pcs MT
(-PPN)]]-Table43[[#This Row],[Harga Beli Pcs
(-PPN)]]</f>
        <v>1487.5</v>
      </c>
      <c r="BB147" s="57">
        <f>Table43[[#This Row],[Column1]]/Table43[[#This Row],[Harga Jual Pcs MT
(-PPN)]]</f>
        <v>8.5000000000000006E-2</v>
      </c>
      <c r="BC147" s="50"/>
      <c r="BD147" s="7" t="str">
        <f>IFERROR(VLOOKUP(Table43[[#This Row],[Kode BARANG Win2]],'[3]Daftar Barang dan Jasa'!$B$2:$D$3515,3,0),0)</f>
        <v>RB DETTOL BODY SOAP 3SP RE-ENERGIZER 100GR X 48 PCS</v>
      </c>
      <c r="BE147" s="7" t="str">
        <f ca="1">IF(TODAY()-Table43[[#This Row],[Efektif
Pembuatan]]&gt;60,"Lama","Baru")</f>
        <v>Lama</v>
      </c>
      <c r="BF147" s="7" t="e">
        <f ca="1">IF(TODAY()-Table43[[#This Row],[Efektif Naik Harga]]&lt;30,"Naik","Sama")</f>
        <v>#VALUE!</v>
      </c>
      <c r="BG147" s="7" t="s">
        <v>400</v>
      </c>
      <c r="BH147" s="7" t="str">
        <f>IF(Table43[[#This Row],[Kode BARANG Win2]]&lt;&gt;"","IDR","")</f>
        <v>IDR</v>
      </c>
      <c r="BI147" s="7" t="str">
        <f>CONCATENATE(Table43[[#This Row],[kode  1 Digit
(Nomor)]],Table43[[#This Row],[kode  4 Digit                (Nomor)]])</f>
        <v>30315150100</v>
      </c>
      <c r="BJ147" s="7" t="str">
        <f>Table43[[#This Row],[Nama            Gramasi atau Jumlah Pack per CTN]]</f>
        <v>100GR</v>
      </c>
      <c r="BK147" s="7"/>
      <c r="BL147" s="7"/>
      <c r="BM147" s="4" t="str">
        <f>IF(Table43[[#This Row],[SATUAN Fix Win]]&lt;&gt;"","KRT")</f>
        <v>KRT</v>
      </c>
      <c r="BN147" s="4" t="str">
        <f>IF(Table43[[#This Row],[SATUAN Fix Win]]&lt;&gt;"","GD01")</f>
        <v>GD01</v>
      </c>
      <c r="BO147" s="4">
        <f>IF(Table43[[#This Row],[SATUAN Fix Win]]&lt;&gt;"",11611)</f>
        <v>11611</v>
      </c>
      <c r="BP147" s="4">
        <f>IF(Table43[[#This Row],[SATUAN Fix Win]]&lt;&gt;"",11612)</f>
        <v>11612</v>
      </c>
      <c r="BR147" s="4">
        <f>IF(Table43[[#This Row],[SATUAN Fix Win]]&lt;&gt;"",1)</f>
        <v>1</v>
      </c>
    </row>
    <row r="148" spans="1:70">
      <c r="A148" s="4" t="str">
        <f>CONCATENATE(Table43[[#This Row],[Kode BARANG Win2]],Table43[[#This Row],[No. Urut
Item Sama]])</f>
        <v>R1021106010010</v>
      </c>
      <c r="B148" s="7"/>
      <c r="C148" s="4" t="s">
        <v>1637</v>
      </c>
      <c r="D148" s="49">
        <v>3040222</v>
      </c>
      <c r="E148" s="49">
        <f>IFERROR(VLOOKUP(Table43[[#This Row],[NO]],[1]Sheet1!$G$3:$K$1267,5,0),0)</f>
        <v>0</v>
      </c>
      <c r="F148" s="26" t="s">
        <v>1026</v>
      </c>
      <c r="G148" s="26">
        <v>48</v>
      </c>
      <c r="H148" s="26" t="s">
        <v>2073</v>
      </c>
      <c r="I148" s="49">
        <v>8993560024901</v>
      </c>
      <c r="J148" s="26" t="str">
        <f>Table43[[#This Row],[Nama Jenis Kemasan]]</f>
        <v>PCS</v>
      </c>
      <c r="K148" s="4" t="str">
        <f>TRIM(CONCATENATE(Table43[[#This Row],[Nama            KLP]]," ",Table43[[#This Row],[Nama            Sub KLP]]))</f>
        <v>DETTOL BODY SOAP</v>
      </c>
      <c r="L148" s="4" t="str">
        <f>CONCATENATE(Table43[[#This Row],[kode  2 Digit                (hrf+No)]],Table43[[#This Row],[kode  2 Digit                (Nomor)]],Table43[[#This Row],[kode  1 Digit                (Nomor)]])</f>
        <v>R1021</v>
      </c>
      <c r="M148" s="4" t="str">
        <f>IF(AH148="",CONCATENATE(R148,T148,V148,X148,Z148,AB148,AD148,AF148,Table43[[#This Row],[Tanda Kode Revisi]]),CONCATENATE(R148,T148,V148,X148,Z148,AB148,AD148,AH148))</f>
        <v>R1021106010010</v>
      </c>
      <c r="N148" s="11">
        <f t="shared" si="4"/>
        <v>14</v>
      </c>
      <c r="O148" s="13" t="str">
        <f>IF(AG148&lt;&gt;"",TRIM(UPPER(CONCATENATE(Q148," ",S148," ",U148," ",W148," ",Y148," ",AA148," ","X"," ",Table43[[#This Row],[ISI/CTN]]," ",AG148," ",AC148," ",AE148," ",AI148))),TRIM(UPPER(CONCATENATE(Q148," ",S148," ",U148," ",W148," ",Y148," ",AA148," ","X"," ",Table43[[#This Row],[ISI/CTN]]," ",AC148," ",AE148," ",AI148))))</f>
        <v>RB DETTOL BODY SOAP 3SP RE-ENERGIZER 100GR X 48 PCS</v>
      </c>
      <c r="P148" s="11">
        <f t="shared" si="5"/>
        <v>51</v>
      </c>
      <c r="Q148" s="4" t="s">
        <v>1487</v>
      </c>
      <c r="R148" s="7" t="s">
        <v>94</v>
      </c>
      <c r="S148" s="4" t="s">
        <v>1496</v>
      </c>
      <c r="T148" s="45" t="s">
        <v>1723</v>
      </c>
      <c r="U148" s="46" t="s">
        <v>1505</v>
      </c>
      <c r="V148" s="7">
        <v>1</v>
      </c>
      <c r="W148" s="46" t="s">
        <v>1507</v>
      </c>
      <c r="X148" s="45" t="s">
        <v>1730</v>
      </c>
      <c r="Y148" s="4" t="s">
        <v>1532</v>
      </c>
      <c r="Z148" s="47" t="s">
        <v>1727</v>
      </c>
      <c r="AA148" s="4" t="s">
        <v>1512</v>
      </c>
      <c r="AB148" s="47" t="s">
        <v>1739</v>
      </c>
      <c r="AC148" s="4" t="s">
        <v>186</v>
      </c>
      <c r="AD148" s="7">
        <v>1</v>
      </c>
      <c r="AF148" s="7">
        <v>0</v>
      </c>
      <c r="AJ148" s="7">
        <f>IFERROR(VLOOKUP(Table43[[#This Row],[Kode BARANG Win2]],'[2]Template Impor Barang'!#REF!,2,0),0)</f>
        <v>0</v>
      </c>
      <c r="AK148" s="7">
        <f>Table43[[#This Row],[ISI/CTN]]</f>
        <v>48</v>
      </c>
      <c r="AL148" s="83">
        <f>Table43[[#This Row],[Kode Pcpl]]</f>
        <v>3040222</v>
      </c>
      <c r="AN148" s="36">
        <f>Table43[[#This Row],[Harga Jual Pcs GT
(-PPN)]]-(Table43[[#This Row],[Harga Jual Pcs GT
(-PPN)]]*8.5%)</f>
        <v>16012.5</v>
      </c>
      <c r="AO148" s="36">
        <f>Table43[[#This Row],[Harga Beli Pcs
(-PPN)]]*Table43[[#This Row],[ISI/CTN]]</f>
        <v>768600</v>
      </c>
      <c r="AP148" s="36">
        <f>Table43[[#This Row],[Harga Beli Pcs
(-PPN)]]*1.11</f>
        <v>17773.875</v>
      </c>
      <c r="AQ148" s="36">
        <f>Table43[[#This Row],[Harga Beli Krt
(- PPN)]]*1.11</f>
        <v>853146.00000000012</v>
      </c>
      <c r="AR148" s="36">
        <v>17500</v>
      </c>
      <c r="AS148" s="36">
        <f>Table43[[#This Row],[Harga Jual Pcs GT
(-PPN)]]*Table43[[#This Row],[ISI/CTN]]</f>
        <v>840000</v>
      </c>
      <c r="AT148" s="36">
        <f>Table43[[#This Row],[Harga Jual Pcs GT
(-PPN)]]*1.11</f>
        <v>19425</v>
      </c>
      <c r="AU148" s="36">
        <f>Table43[[#This Row],[Harga Jual Krt GT
(- PPN)]]*1.11</f>
        <v>932400.00000000012</v>
      </c>
      <c r="AV148" s="36">
        <v>17500</v>
      </c>
      <c r="AW148" s="36">
        <f>Table43[[#This Row],[Harga Jual Pcs MT
(-PPN)]]*Table43[[#This Row],[ISI/CTN]]</f>
        <v>840000</v>
      </c>
      <c r="AX148" s="36">
        <f>Table43[[#This Row],[Harga Jual Pcs MT
(-PPN)]]*1.11</f>
        <v>19425</v>
      </c>
      <c r="AY148" s="36">
        <f>Table43[[#This Row],[Harga Jual Pcs MT
(+PPN)]]*Table43[[#This Row],[ISI/CTN]]</f>
        <v>932400</v>
      </c>
      <c r="AZ148" s="44">
        <f>(Table43[[#This Row],[Harga Jual Pcs GT
(-PPN)]]-Table43[[#This Row],[Harga Beli Pcs
(-PPN)]])/Table43[[#This Row],[Harga Jual Pcs GT
(-PPN)]]</f>
        <v>8.5000000000000006E-2</v>
      </c>
      <c r="BA148" s="51">
        <f>Table43[[#This Row],[Harga Jual Pcs MT
(-PPN)]]-Table43[[#This Row],[Harga Beli Pcs
(-PPN)]]</f>
        <v>1487.5</v>
      </c>
      <c r="BB148" s="57">
        <f>Table43[[#This Row],[Column1]]/Table43[[#This Row],[Harga Jual Pcs MT
(-PPN)]]</f>
        <v>8.5000000000000006E-2</v>
      </c>
      <c r="BC148" s="50"/>
      <c r="BD148" s="7" t="str">
        <f>IFERROR(VLOOKUP(Table43[[#This Row],[Kode BARANG Win2]],'[3]Daftar Barang dan Jasa'!$B$2:$D$3515,3,0),0)</f>
        <v>RB DETTOL BODY SOAP 3SP RE-ENERGIZER 100GR X 48 PCS</v>
      </c>
      <c r="BE148" s="7" t="str">
        <f ca="1">IF(TODAY()-Table43[[#This Row],[Efektif
Pembuatan]]&gt;60,"Lama","Baru")</f>
        <v>Lama</v>
      </c>
      <c r="BF148" s="7" t="e">
        <f ca="1">IF(TODAY()-Table43[[#This Row],[Efektif Naik Harga]]&lt;30,"Naik","Sama")</f>
        <v>#VALUE!</v>
      </c>
      <c r="BG148" s="7" t="s">
        <v>400</v>
      </c>
      <c r="BH148" s="7" t="str">
        <f>IF(Table43[[#This Row],[Kode BARANG Win2]]&lt;&gt;"","IDR","")</f>
        <v>IDR</v>
      </c>
      <c r="BI148" s="7" t="str">
        <f>CONCATENATE(Table43[[#This Row],[kode  1 Digit
(Nomor)]],Table43[[#This Row],[kode  4 Digit                (Nomor)]])</f>
        <v>30402220100</v>
      </c>
      <c r="BJ148" s="7" t="str">
        <f>Table43[[#This Row],[Nama            Gramasi atau Jumlah Pack per CTN]]</f>
        <v>100GR</v>
      </c>
      <c r="BK148" s="7"/>
      <c r="BL148" s="7"/>
      <c r="BM148" s="4" t="str">
        <f>IF(Table43[[#This Row],[SATUAN Fix Win]]&lt;&gt;"","KRT")</f>
        <v>KRT</v>
      </c>
      <c r="BN148" s="4" t="str">
        <f>IF(Table43[[#This Row],[SATUAN Fix Win]]&lt;&gt;"","GD01")</f>
        <v>GD01</v>
      </c>
      <c r="BO148" s="4">
        <f>IF(Table43[[#This Row],[SATUAN Fix Win]]&lt;&gt;"",11611)</f>
        <v>11611</v>
      </c>
      <c r="BP148" s="4">
        <f>IF(Table43[[#This Row],[SATUAN Fix Win]]&lt;&gt;"",11612)</f>
        <v>11612</v>
      </c>
      <c r="BR148" s="4">
        <f>IF(Table43[[#This Row],[SATUAN Fix Win]]&lt;&gt;"",1)</f>
        <v>1</v>
      </c>
    </row>
    <row r="149" spans="1:70">
      <c r="A149" s="4" t="str">
        <f>CONCATENATE(Table43[[#This Row],[Kode BARANG Win2]],Table43[[#This Row],[No. Urut
Item Sama]])</f>
        <v>R1021106010010</v>
      </c>
      <c r="B149" s="7"/>
      <c r="C149" s="4" t="s">
        <v>1637</v>
      </c>
      <c r="D149" s="49" t="s">
        <v>522</v>
      </c>
      <c r="E149" s="49">
        <f>IFERROR(VLOOKUP(Table43[[#This Row],[NO]],[1]Sheet1!$G$3:$K$1267,5,0),0)</f>
        <v>0</v>
      </c>
      <c r="F149" s="26" t="s">
        <v>1019</v>
      </c>
      <c r="G149" s="26">
        <v>48</v>
      </c>
      <c r="H149" s="26" t="s">
        <v>2073</v>
      </c>
      <c r="I149" s="49">
        <v>8993560024901</v>
      </c>
      <c r="J149" s="26" t="str">
        <f>Table43[[#This Row],[Nama Jenis Kemasan]]</f>
        <v>PCS</v>
      </c>
      <c r="K149" s="4" t="str">
        <f>TRIM(CONCATENATE(Table43[[#This Row],[Nama            KLP]]," ",Table43[[#This Row],[Nama            Sub KLP]]))</f>
        <v>DETTOL BODY SOAP</v>
      </c>
      <c r="L149" s="4" t="str">
        <f>CONCATENATE(Table43[[#This Row],[kode  2 Digit                (hrf+No)]],Table43[[#This Row],[kode  2 Digit                (Nomor)]],Table43[[#This Row],[kode  1 Digit                (Nomor)]])</f>
        <v>R1021</v>
      </c>
      <c r="M149" s="4" t="str">
        <f>IF(AH149="",CONCATENATE(R149,T149,V149,X149,Z149,AB149,AD149,AF149,Table43[[#This Row],[Tanda Kode Revisi]]),CONCATENATE(R149,T149,V149,X149,Z149,AB149,AD149,AH149))</f>
        <v>R1021106010010</v>
      </c>
      <c r="N149" s="11">
        <f t="shared" si="4"/>
        <v>14</v>
      </c>
      <c r="O149" s="13" t="str">
        <f>IF(AG149&lt;&gt;"",TRIM(UPPER(CONCATENATE(Q149," ",S149," ",U149," ",W149," ",Y149," ",AA149," ","X"," ",Table43[[#This Row],[ISI/CTN]]," ",AG149," ",AC149," ",AE149," ",AI149))),TRIM(UPPER(CONCATENATE(Q149," ",S149," ",U149," ",W149," ",Y149," ",AA149," ","X"," ",Table43[[#This Row],[ISI/CTN]]," ",AC149," ",AE149," ",AI149))))</f>
        <v>RB DETTOL BODY SOAP 3SP RE-ENERGIZER 100GR X 48 PCS</v>
      </c>
      <c r="P149" s="11">
        <f t="shared" si="5"/>
        <v>51</v>
      </c>
      <c r="Q149" s="4" t="s">
        <v>1487</v>
      </c>
      <c r="R149" s="7" t="s">
        <v>94</v>
      </c>
      <c r="S149" s="4" t="s">
        <v>1496</v>
      </c>
      <c r="T149" s="45" t="s">
        <v>1723</v>
      </c>
      <c r="U149" s="46" t="s">
        <v>1505</v>
      </c>
      <c r="V149" s="7">
        <v>1</v>
      </c>
      <c r="W149" s="46" t="s">
        <v>1507</v>
      </c>
      <c r="X149" s="45" t="s">
        <v>1730</v>
      </c>
      <c r="Y149" s="4" t="s">
        <v>1532</v>
      </c>
      <c r="Z149" s="47" t="s">
        <v>1727</v>
      </c>
      <c r="AA149" s="4" t="s">
        <v>1512</v>
      </c>
      <c r="AB149" s="47" t="s">
        <v>1739</v>
      </c>
      <c r="AC149" s="4" t="s">
        <v>186</v>
      </c>
      <c r="AD149" s="7">
        <v>1</v>
      </c>
      <c r="AF149" s="7">
        <v>0</v>
      </c>
      <c r="AJ149" s="7">
        <f>IFERROR(VLOOKUP(Table43[[#This Row],[Kode BARANG Win2]],'[2]Template Impor Barang'!#REF!,2,0),0)</f>
        <v>0</v>
      </c>
      <c r="AK149" s="7">
        <f>Table43[[#This Row],[ISI/CTN]]</f>
        <v>48</v>
      </c>
      <c r="AL149" s="83" t="str">
        <f>Table43[[#This Row],[Kode Pcpl]]</f>
        <v>ID8053182M</v>
      </c>
      <c r="AN149" s="36">
        <f>Table43[[#This Row],[Harga Jual Pcs GT
(-PPN)]]-(Table43[[#This Row],[Harga Jual Pcs GT
(-PPN)]]*8.5%)</f>
        <v>16012.5</v>
      </c>
      <c r="AO149" s="36">
        <f>Table43[[#This Row],[Harga Beli Pcs
(-PPN)]]*Table43[[#This Row],[ISI/CTN]]</f>
        <v>768600</v>
      </c>
      <c r="AP149" s="36">
        <f>Table43[[#This Row],[Harga Beli Pcs
(-PPN)]]*1.11</f>
        <v>17773.875</v>
      </c>
      <c r="AQ149" s="36">
        <f>Table43[[#This Row],[Harga Beli Krt
(- PPN)]]*1.11</f>
        <v>853146.00000000012</v>
      </c>
      <c r="AR149" s="36">
        <v>17500</v>
      </c>
      <c r="AS149" s="36">
        <f>Table43[[#This Row],[Harga Jual Pcs GT
(-PPN)]]*Table43[[#This Row],[ISI/CTN]]</f>
        <v>840000</v>
      </c>
      <c r="AT149" s="36">
        <f>Table43[[#This Row],[Harga Jual Pcs GT
(-PPN)]]*1.11</f>
        <v>19425</v>
      </c>
      <c r="AU149" s="36">
        <f>Table43[[#This Row],[Harga Jual Krt GT
(- PPN)]]*1.11</f>
        <v>932400.00000000012</v>
      </c>
      <c r="AV149" s="36">
        <v>17500</v>
      </c>
      <c r="AW149" s="36">
        <f>Table43[[#This Row],[Harga Jual Pcs MT
(-PPN)]]*Table43[[#This Row],[ISI/CTN]]</f>
        <v>840000</v>
      </c>
      <c r="AX149" s="36">
        <f>Table43[[#This Row],[Harga Jual Pcs MT
(-PPN)]]*1.11</f>
        <v>19425</v>
      </c>
      <c r="AY149" s="36">
        <f>Table43[[#This Row],[Harga Jual Pcs MT
(+PPN)]]*Table43[[#This Row],[ISI/CTN]]</f>
        <v>932400</v>
      </c>
      <c r="AZ149" s="44">
        <f>(Table43[[#This Row],[Harga Jual Pcs GT
(-PPN)]]-Table43[[#This Row],[Harga Beli Pcs
(-PPN)]])/Table43[[#This Row],[Harga Jual Pcs GT
(-PPN)]]</f>
        <v>8.5000000000000006E-2</v>
      </c>
      <c r="BA149" s="51">
        <f>Table43[[#This Row],[Harga Jual Pcs MT
(-PPN)]]-Table43[[#This Row],[Harga Beli Pcs
(-PPN)]]</f>
        <v>1487.5</v>
      </c>
      <c r="BB149" s="57">
        <f>Table43[[#This Row],[Column1]]/Table43[[#This Row],[Harga Jual Pcs MT
(-PPN)]]</f>
        <v>8.5000000000000006E-2</v>
      </c>
      <c r="BC149" s="50"/>
      <c r="BD149" s="7" t="str">
        <f>IFERROR(VLOOKUP(Table43[[#This Row],[Kode BARANG Win2]],'[3]Daftar Barang dan Jasa'!$B$2:$D$3515,3,0),0)</f>
        <v>RB DETTOL BODY SOAP 3SP RE-ENERGIZER 100GR X 48 PCS</v>
      </c>
      <c r="BE149" s="7" t="str">
        <f ca="1">IF(TODAY()-Table43[[#This Row],[Efektif
Pembuatan]]&gt;60,"Lama","Baru")</f>
        <v>Lama</v>
      </c>
      <c r="BF149" s="7" t="e">
        <f ca="1">IF(TODAY()-Table43[[#This Row],[Efektif Naik Harga]]&lt;30,"Naik","Sama")</f>
        <v>#VALUE!</v>
      </c>
      <c r="BG149" s="7" t="s">
        <v>400</v>
      </c>
      <c r="BH149" s="7" t="str">
        <f>IF(Table43[[#This Row],[Kode BARANG Win2]]&lt;&gt;"","IDR","")</f>
        <v>IDR</v>
      </c>
      <c r="BI149" s="7" t="str">
        <f>CONCATENATE(Table43[[#This Row],[kode  1 Digit
(Nomor)]],Table43[[#This Row],[kode  4 Digit                (Nomor)]])</f>
        <v>ID8053182M0100</v>
      </c>
      <c r="BJ149" s="7" t="str">
        <f>Table43[[#This Row],[Nama            Gramasi atau Jumlah Pack per CTN]]</f>
        <v>100GR</v>
      </c>
      <c r="BK149" s="7"/>
      <c r="BL149" s="7"/>
      <c r="BM149" s="4" t="str">
        <f>IF(Table43[[#This Row],[SATUAN Fix Win]]&lt;&gt;"","KRT")</f>
        <v>KRT</v>
      </c>
      <c r="BN149" s="4" t="str">
        <f>IF(Table43[[#This Row],[SATUAN Fix Win]]&lt;&gt;"","GD01")</f>
        <v>GD01</v>
      </c>
      <c r="BO149" s="4">
        <f>IF(Table43[[#This Row],[SATUAN Fix Win]]&lt;&gt;"",11611)</f>
        <v>11611</v>
      </c>
      <c r="BP149" s="4">
        <f>IF(Table43[[#This Row],[SATUAN Fix Win]]&lt;&gt;"",11612)</f>
        <v>11612</v>
      </c>
      <c r="BR149" s="4">
        <f>IF(Table43[[#This Row],[SATUAN Fix Win]]&lt;&gt;"",1)</f>
        <v>1</v>
      </c>
    </row>
    <row r="150" spans="1:70">
      <c r="A150" s="4" t="str">
        <f>CONCATENATE(Table43[[#This Row],[Kode BARANG Win2]],Table43[[#This Row],[No. Urut
Item Sama]])</f>
        <v>R1021106010010</v>
      </c>
      <c r="B150" s="7"/>
      <c r="C150" s="4" t="s">
        <v>1637</v>
      </c>
      <c r="D150" s="49" t="s">
        <v>524</v>
      </c>
      <c r="E150" s="49">
        <f>IFERROR(VLOOKUP(Table43[[#This Row],[NO]],[1]Sheet1!$G$3:$K$1267,5,0),0)</f>
        <v>0</v>
      </c>
      <c r="F150" s="26" t="s">
        <v>1021</v>
      </c>
      <c r="G150" s="26">
        <v>48</v>
      </c>
      <c r="H150" s="26" t="s">
        <v>2073</v>
      </c>
      <c r="I150" s="49">
        <v>8993560024901</v>
      </c>
      <c r="J150" s="26" t="str">
        <f>Table43[[#This Row],[Nama Jenis Kemasan]]</f>
        <v>PCS</v>
      </c>
      <c r="K150" s="4" t="str">
        <f>TRIM(CONCATENATE(Table43[[#This Row],[Nama            KLP]]," ",Table43[[#This Row],[Nama            Sub KLP]]))</f>
        <v>DETTOL BODY SOAP</v>
      </c>
      <c r="L150" s="4" t="str">
        <f>CONCATENATE(Table43[[#This Row],[kode  2 Digit                (hrf+No)]],Table43[[#This Row],[kode  2 Digit                (Nomor)]],Table43[[#This Row],[kode  1 Digit                (Nomor)]])</f>
        <v>R1021</v>
      </c>
      <c r="M150" s="4" t="str">
        <f>IF(AH150="",CONCATENATE(R150,T150,V150,X150,Z150,AB150,AD150,AF150,Table43[[#This Row],[Tanda Kode Revisi]]),CONCATENATE(R150,T150,V150,X150,Z150,AB150,AD150,AH150))</f>
        <v>R1021106010010</v>
      </c>
      <c r="N150" s="11">
        <f t="shared" si="4"/>
        <v>14</v>
      </c>
      <c r="O150" s="13" t="str">
        <f>IF(AG150&lt;&gt;"",TRIM(UPPER(CONCATENATE(Q150," ",S150," ",U150," ",W150," ",Y150," ",AA150," ","X"," ",Table43[[#This Row],[ISI/CTN]]," ",AG150," ",AC150," ",AE150," ",AI150))),TRIM(UPPER(CONCATENATE(Q150," ",S150," ",U150," ",W150," ",Y150," ",AA150," ","X"," ",Table43[[#This Row],[ISI/CTN]]," ",AC150," ",AE150," ",AI150))))</f>
        <v>RB DETTOL BODY SOAP 3SP RE-ENERGIZER 100GR X 48 PCS</v>
      </c>
      <c r="P150" s="11">
        <f t="shared" si="5"/>
        <v>51</v>
      </c>
      <c r="Q150" s="4" t="s">
        <v>1487</v>
      </c>
      <c r="R150" s="7" t="s">
        <v>94</v>
      </c>
      <c r="S150" s="4" t="s">
        <v>1496</v>
      </c>
      <c r="T150" s="45" t="s">
        <v>1723</v>
      </c>
      <c r="U150" s="46" t="s">
        <v>1505</v>
      </c>
      <c r="V150" s="7">
        <v>1</v>
      </c>
      <c r="W150" s="46" t="s">
        <v>1507</v>
      </c>
      <c r="X150" s="45" t="s">
        <v>1730</v>
      </c>
      <c r="Y150" s="4" t="s">
        <v>1532</v>
      </c>
      <c r="Z150" s="47" t="s">
        <v>1727</v>
      </c>
      <c r="AA150" s="4" t="s">
        <v>1512</v>
      </c>
      <c r="AB150" s="47" t="s">
        <v>1739</v>
      </c>
      <c r="AC150" s="4" t="s">
        <v>186</v>
      </c>
      <c r="AD150" s="7">
        <v>1</v>
      </c>
      <c r="AF150" s="7">
        <v>0</v>
      </c>
      <c r="AJ150" s="7">
        <f>IFERROR(VLOOKUP(Table43[[#This Row],[Kode BARANG Win2]],'[2]Template Impor Barang'!#REF!,2,0),0)</f>
        <v>0</v>
      </c>
      <c r="AK150" s="7">
        <f>Table43[[#This Row],[ISI/CTN]]</f>
        <v>48</v>
      </c>
      <c r="AL150" s="83" t="str">
        <f>Table43[[#This Row],[Kode Pcpl]]</f>
        <v>ID8101170M</v>
      </c>
      <c r="AN150" s="36">
        <f>Table43[[#This Row],[Harga Jual Pcs GT
(-PPN)]]-(Table43[[#This Row],[Harga Jual Pcs GT
(-PPN)]]*8.5%)</f>
        <v>16012.5</v>
      </c>
      <c r="AO150" s="36">
        <f>Table43[[#This Row],[Harga Beli Pcs
(-PPN)]]*Table43[[#This Row],[ISI/CTN]]</f>
        <v>768600</v>
      </c>
      <c r="AP150" s="36">
        <f>Table43[[#This Row],[Harga Beli Pcs
(-PPN)]]*1.11</f>
        <v>17773.875</v>
      </c>
      <c r="AQ150" s="36">
        <f>Table43[[#This Row],[Harga Beli Krt
(- PPN)]]*1.11</f>
        <v>853146.00000000012</v>
      </c>
      <c r="AR150" s="36">
        <v>17500</v>
      </c>
      <c r="AS150" s="36">
        <f>Table43[[#This Row],[Harga Jual Pcs GT
(-PPN)]]*Table43[[#This Row],[ISI/CTN]]</f>
        <v>840000</v>
      </c>
      <c r="AT150" s="36">
        <f>Table43[[#This Row],[Harga Jual Pcs GT
(-PPN)]]*1.11</f>
        <v>19425</v>
      </c>
      <c r="AU150" s="36">
        <f>Table43[[#This Row],[Harga Jual Krt GT
(- PPN)]]*1.11</f>
        <v>932400.00000000012</v>
      </c>
      <c r="AV150" s="36">
        <v>17500</v>
      </c>
      <c r="AW150" s="36">
        <f>Table43[[#This Row],[Harga Jual Pcs MT
(-PPN)]]*Table43[[#This Row],[ISI/CTN]]</f>
        <v>840000</v>
      </c>
      <c r="AX150" s="36">
        <f>Table43[[#This Row],[Harga Jual Pcs MT
(-PPN)]]*1.11</f>
        <v>19425</v>
      </c>
      <c r="AY150" s="36">
        <f>Table43[[#This Row],[Harga Jual Pcs MT
(+PPN)]]*Table43[[#This Row],[ISI/CTN]]</f>
        <v>932400</v>
      </c>
      <c r="AZ150" s="44">
        <f>(Table43[[#This Row],[Harga Jual Pcs GT
(-PPN)]]-Table43[[#This Row],[Harga Beli Pcs
(-PPN)]])/Table43[[#This Row],[Harga Jual Pcs GT
(-PPN)]]</f>
        <v>8.5000000000000006E-2</v>
      </c>
      <c r="BA150" s="51">
        <f>Table43[[#This Row],[Harga Jual Pcs MT
(-PPN)]]-Table43[[#This Row],[Harga Beli Pcs
(-PPN)]]</f>
        <v>1487.5</v>
      </c>
      <c r="BB150" s="57">
        <f>Table43[[#This Row],[Column1]]/Table43[[#This Row],[Harga Jual Pcs MT
(-PPN)]]</f>
        <v>8.5000000000000006E-2</v>
      </c>
      <c r="BC150" s="50"/>
      <c r="BD150" s="7" t="str">
        <f>IFERROR(VLOOKUP(Table43[[#This Row],[Kode BARANG Win2]],'[3]Daftar Barang dan Jasa'!$B$2:$D$3515,3,0),0)</f>
        <v>RB DETTOL BODY SOAP 3SP RE-ENERGIZER 100GR X 48 PCS</v>
      </c>
      <c r="BE150" s="7" t="str">
        <f ca="1">IF(TODAY()-Table43[[#This Row],[Efektif
Pembuatan]]&gt;60,"Lama","Baru")</f>
        <v>Lama</v>
      </c>
      <c r="BF150" s="7" t="e">
        <f ca="1">IF(TODAY()-Table43[[#This Row],[Efektif Naik Harga]]&lt;30,"Naik","Sama")</f>
        <v>#VALUE!</v>
      </c>
      <c r="BG150" s="7" t="s">
        <v>400</v>
      </c>
      <c r="BH150" s="7" t="str">
        <f>IF(Table43[[#This Row],[Kode BARANG Win2]]&lt;&gt;"","IDR","")</f>
        <v>IDR</v>
      </c>
      <c r="BI150" s="7" t="str">
        <f>CONCATENATE(Table43[[#This Row],[kode  1 Digit
(Nomor)]],Table43[[#This Row],[kode  4 Digit                (Nomor)]])</f>
        <v>ID8101170M0100</v>
      </c>
      <c r="BJ150" s="7" t="str">
        <f>Table43[[#This Row],[Nama            Gramasi atau Jumlah Pack per CTN]]</f>
        <v>100GR</v>
      </c>
      <c r="BK150" s="7"/>
      <c r="BL150" s="7"/>
      <c r="BM150" s="4" t="str">
        <f>IF(Table43[[#This Row],[SATUAN Fix Win]]&lt;&gt;"","KRT")</f>
        <v>KRT</v>
      </c>
      <c r="BN150" s="4" t="str">
        <f>IF(Table43[[#This Row],[SATUAN Fix Win]]&lt;&gt;"","GD01")</f>
        <v>GD01</v>
      </c>
      <c r="BO150" s="4">
        <f>IF(Table43[[#This Row],[SATUAN Fix Win]]&lt;&gt;"",11611)</f>
        <v>11611</v>
      </c>
      <c r="BP150" s="4">
        <f>IF(Table43[[#This Row],[SATUAN Fix Win]]&lt;&gt;"",11612)</f>
        <v>11612</v>
      </c>
      <c r="BR150" s="4">
        <f>IF(Table43[[#This Row],[SATUAN Fix Win]]&lt;&gt;"",1)</f>
        <v>1</v>
      </c>
    </row>
    <row r="151" spans="1:70">
      <c r="A151" s="4" t="str">
        <f>CONCATENATE(Table43[[#This Row],[Kode BARANG Win2]],Table43[[#This Row],[No. Urut
Item Sama]])</f>
        <v>R1021106010010</v>
      </c>
      <c r="B151" s="7"/>
      <c r="C151" s="4" t="s">
        <v>1637</v>
      </c>
      <c r="D151" s="49" t="s">
        <v>525</v>
      </c>
      <c r="E151" s="49">
        <f>IFERROR(VLOOKUP(Table43[[#This Row],[NO]],[1]Sheet1!$G$3:$K$1267,5,0),0)</f>
        <v>0</v>
      </c>
      <c r="F151" s="26" t="s">
        <v>1022</v>
      </c>
      <c r="G151" s="26">
        <v>48</v>
      </c>
      <c r="H151" s="26" t="s">
        <v>2073</v>
      </c>
      <c r="I151" s="49">
        <v>8993560024901</v>
      </c>
      <c r="J151" s="26" t="str">
        <f>Table43[[#This Row],[Nama Jenis Kemasan]]</f>
        <v>PCS</v>
      </c>
      <c r="K151" s="4" t="str">
        <f>TRIM(CONCATENATE(Table43[[#This Row],[Nama            KLP]]," ",Table43[[#This Row],[Nama            Sub KLP]]))</f>
        <v>DETTOL BODY SOAP</v>
      </c>
      <c r="L151" s="4" t="str">
        <f>CONCATENATE(Table43[[#This Row],[kode  2 Digit                (hrf+No)]],Table43[[#This Row],[kode  2 Digit                (Nomor)]],Table43[[#This Row],[kode  1 Digit                (Nomor)]])</f>
        <v>R1021</v>
      </c>
      <c r="M151" s="4" t="str">
        <f>IF(AH151="",CONCATENATE(R151,T151,V151,X151,Z151,AB151,AD151,AF151,Table43[[#This Row],[Tanda Kode Revisi]]),CONCATENATE(R151,T151,V151,X151,Z151,AB151,AD151,AH151))</f>
        <v>R1021106010010</v>
      </c>
      <c r="N151" s="11">
        <f t="shared" si="4"/>
        <v>14</v>
      </c>
      <c r="O151" s="13" t="str">
        <f>IF(AG151&lt;&gt;"",TRIM(UPPER(CONCATENATE(Q151," ",S151," ",U151," ",W151," ",Y151," ",AA151," ","X"," ",Table43[[#This Row],[ISI/CTN]]," ",AG151," ",AC151," ",AE151," ",AI151))),TRIM(UPPER(CONCATENATE(Q151," ",S151," ",U151," ",W151," ",Y151," ",AA151," ","X"," ",Table43[[#This Row],[ISI/CTN]]," ",AC151," ",AE151," ",AI151))))</f>
        <v>RB DETTOL BODY SOAP 3SP RE-ENERGIZER 100GR X 48 PCS</v>
      </c>
      <c r="P151" s="11">
        <f t="shared" si="5"/>
        <v>51</v>
      </c>
      <c r="Q151" s="4" t="s">
        <v>1487</v>
      </c>
      <c r="R151" s="7" t="s">
        <v>94</v>
      </c>
      <c r="S151" s="4" t="s">
        <v>1496</v>
      </c>
      <c r="T151" s="45" t="s">
        <v>1723</v>
      </c>
      <c r="U151" s="46" t="s">
        <v>1505</v>
      </c>
      <c r="V151" s="7">
        <v>1</v>
      </c>
      <c r="W151" s="46" t="s">
        <v>1507</v>
      </c>
      <c r="X151" s="45" t="s">
        <v>1730</v>
      </c>
      <c r="Y151" s="4" t="s">
        <v>1532</v>
      </c>
      <c r="Z151" s="47" t="s">
        <v>1727</v>
      </c>
      <c r="AA151" s="4" t="s">
        <v>1512</v>
      </c>
      <c r="AB151" s="47" t="s">
        <v>1739</v>
      </c>
      <c r="AC151" s="4" t="s">
        <v>186</v>
      </c>
      <c r="AD151" s="7">
        <v>1</v>
      </c>
      <c r="AF151" s="7">
        <v>0</v>
      </c>
      <c r="AJ151" s="7">
        <f>IFERROR(VLOOKUP(Table43[[#This Row],[Kode BARANG Win2]],'[2]Template Impor Barang'!#REF!,2,0),0)</f>
        <v>0</v>
      </c>
      <c r="AK151" s="7">
        <f>Table43[[#This Row],[ISI/CTN]]</f>
        <v>48</v>
      </c>
      <c r="AL151" s="83" t="str">
        <f>Table43[[#This Row],[Kode Pcpl]]</f>
        <v>ID8166033</v>
      </c>
      <c r="AN151" s="36">
        <f>Table43[[#This Row],[Harga Jual Pcs GT
(-PPN)]]-(Table43[[#This Row],[Harga Jual Pcs GT
(-PPN)]]*8.5%)</f>
        <v>16012.5</v>
      </c>
      <c r="AO151" s="36">
        <f>Table43[[#This Row],[Harga Beli Pcs
(-PPN)]]*Table43[[#This Row],[ISI/CTN]]</f>
        <v>768600</v>
      </c>
      <c r="AP151" s="36">
        <f>Table43[[#This Row],[Harga Beli Pcs
(-PPN)]]*1.11</f>
        <v>17773.875</v>
      </c>
      <c r="AQ151" s="36">
        <f>Table43[[#This Row],[Harga Beli Krt
(- PPN)]]*1.11</f>
        <v>853146.00000000012</v>
      </c>
      <c r="AR151" s="36">
        <v>17500</v>
      </c>
      <c r="AS151" s="36">
        <f>Table43[[#This Row],[Harga Jual Pcs GT
(-PPN)]]*Table43[[#This Row],[ISI/CTN]]</f>
        <v>840000</v>
      </c>
      <c r="AT151" s="36">
        <f>Table43[[#This Row],[Harga Jual Pcs GT
(-PPN)]]*1.11</f>
        <v>19425</v>
      </c>
      <c r="AU151" s="36">
        <f>Table43[[#This Row],[Harga Jual Krt GT
(- PPN)]]*1.11</f>
        <v>932400.00000000012</v>
      </c>
      <c r="AV151" s="36">
        <v>17500</v>
      </c>
      <c r="AW151" s="36">
        <f>Table43[[#This Row],[Harga Jual Pcs MT
(-PPN)]]*Table43[[#This Row],[ISI/CTN]]</f>
        <v>840000</v>
      </c>
      <c r="AX151" s="36">
        <f>Table43[[#This Row],[Harga Jual Pcs MT
(-PPN)]]*1.11</f>
        <v>19425</v>
      </c>
      <c r="AY151" s="36">
        <f>Table43[[#This Row],[Harga Jual Pcs MT
(+PPN)]]*Table43[[#This Row],[ISI/CTN]]</f>
        <v>932400</v>
      </c>
      <c r="AZ151" s="44">
        <f>(Table43[[#This Row],[Harga Jual Pcs GT
(-PPN)]]-Table43[[#This Row],[Harga Beli Pcs
(-PPN)]])/Table43[[#This Row],[Harga Jual Pcs GT
(-PPN)]]</f>
        <v>8.5000000000000006E-2</v>
      </c>
      <c r="BA151" s="51">
        <f>Table43[[#This Row],[Harga Jual Pcs MT
(-PPN)]]-Table43[[#This Row],[Harga Beli Pcs
(-PPN)]]</f>
        <v>1487.5</v>
      </c>
      <c r="BB151" s="57">
        <f>Table43[[#This Row],[Column1]]/Table43[[#This Row],[Harga Jual Pcs MT
(-PPN)]]</f>
        <v>8.5000000000000006E-2</v>
      </c>
      <c r="BC151" s="50"/>
      <c r="BD151" s="7" t="str">
        <f>IFERROR(VLOOKUP(Table43[[#This Row],[Kode BARANG Win2]],'[3]Daftar Barang dan Jasa'!$B$2:$D$3515,3,0),0)</f>
        <v>RB DETTOL BODY SOAP 3SP RE-ENERGIZER 100GR X 48 PCS</v>
      </c>
      <c r="BE151" s="7" t="str">
        <f ca="1">IF(TODAY()-Table43[[#This Row],[Efektif
Pembuatan]]&gt;60,"Lama","Baru")</f>
        <v>Lama</v>
      </c>
      <c r="BF151" s="7" t="e">
        <f ca="1">IF(TODAY()-Table43[[#This Row],[Efektif Naik Harga]]&lt;30,"Naik","Sama")</f>
        <v>#VALUE!</v>
      </c>
      <c r="BG151" s="7" t="s">
        <v>400</v>
      </c>
      <c r="BH151" s="7" t="str">
        <f>IF(Table43[[#This Row],[Kode BARANG Win2]]&lt;&gt;"","IDR","")</f>
        <v>IDR</v>
      </c>
      <c r="BI151" s="7" t="str">
        <f>CONCATENATE(Table43[[#This Row],[kode  1 Digit
(Nomor)]],Table43[[#This Row],[kode  4 Digit                (Nomor)]])</f>
        <v>ID81660330100</v>
      </c>
      <c r="BJ151" s="7" t="str">
        <f>Table43[[#This Row],[Nama            Gramasi atau Jumlah Pack per CTN]]</f>
        <v>100GR</v>
      </c>
      <c r="BK151" s="7"/>
      <c r="BL151" s="7"/>
      <c r="BM151" s="4" t="str">
        <f>IF(Table43[[#This Row],[SATUAN Fix Win]]&lt;&gt;"","KRT")</f>
        <v>KRT</v>
      </c>
      <c r="BN151" s="4" t="str">
        <f>IF(Table43[[#This Row],[SATUAN Fix Win]]&lt;&gt;"","GD01")</f>
        <v>GD01</v>
      </c>
      <c r="BO151" s="4">
        <f>IF(Table43[[#This Row],[SATUAN Fix Win]]&lt;&gt;"",11611)</f>
        <v>11611</v>
      </c>
      <c r="BP151" s="4">
        <f>IF(Table43[[#This Row],[SATUAN Fix Win]]&lt;&gt;"",11612)</f>
        <v>11612</v>
      </c>
      <c r="BR151" s="4">
        <f>IF(Table43[[#This Row],[SATUAN Fix Win]]&lt;&gt;"",1)</f>
        <v>1</v>
      </c>
    </row>
    <row r="152" spans="1:70">
      <c r="A152" s="4" t="str">
        <f>CONCATENATE(Table43[[#This Row],[Kode BARANG Win2]],Table43[[#This Row],[No. Urut
Item Sama]])</f>
        <v>R1021106010010</v>
      </c>
      <c r="B152" s="7"/>
      <c r="C152" s="4" t="s">
        <v>1637</v>
      </c>
      <c r="D152" s="49" t="s">
        <v>523</v>
      </c>
      <c r="E152" s="49">
        <f>IFERROR(VLOOKUP(Table43[[#This Row],[NO]],[1]Sheet1!$G$3:$K$1267,5,0),0)</f>
        <v>0</v>
      </c>
      <c r="F152" s="26" t="s">
        <v>1020</v>
      </c>
      <c r="G152" s="26">
        <v>48</v>
      </c>
      <c r="H152" s="26" t="s">
        <v>2073</v>
      </c>
      <c r="I152" s="49">
        <v>8993560024901</v>
      </c>
      <c r="J152" s="26" t="str">
        <f>Table43[[#This Row],[Nama Jenis Kemasan]]</f>
        <v>PCS</v>
      </c>
      <c r="K152" s="4" t="str">
        <f>TRIM(CONCATENATE(Table43[[#This Row],[Nama            KLP]]," ",Table43[[#This Row],[Nama            Sub KLP]]))</f>
        <v>DETTOL BODY SOAP</v>
      </c>
      <c r="L152" s="4" t="str">
        <f>CONCATENATE(Table43[[#This Row],[kode  2 Digit                (hrf+No)]],Table43[[#This Row],[kode  2 Digit                (Nomor)]],Table43[[#This Row],[kode  1 Digit                (Nomor)]])</f>
        <v>R1021</v>
      </c>
      <c r="M152" s="4" t="str">
        <f>IF(AH152="",CONCATENATE(R152,T152,V152,X152,Z152,AB152,AD152,AF152,Table43[[#This Row],[Tanda Kode Revisi]]),CONCATENATE(R152,T152,V152,X152,Z152,AB152,AD152,AH152))</f>
        <v>R1021106010010</v>
      </c>
      <c r="N152" s="11">
        <f t="shared" si="4"/>
        <v>14</v>
      </c>
      <c r="O152" s="13" t="str">
        <f>IF(AG152&lt;&gt;"",TRIM(UPPER(CONCATENATE(Q152," ",S152," ",U152," ",W152," ",Y152," ",AA152," ","X"," ",Table43[[#This Row],[ISI/CTN]]," ",AG152," ",AC152," ",AE152," ",AI152))),TRIM(UPPER(CONCATENATE(Q152," ",S152," ",U152," ",W152," ",Y152," ",AA152," ","X"," ",Table43[[#This Row],[ISI/CTN]]," ",AC152," ",AE152," ",AI152))))</f>
        <v>RB DETTOL BODY SOAP 3SP RE-ENERGIZER 100GR X 48 PCS</v>
      </c>
      <c r="P152" s="11">
        <f t="shared" si="5"/>
        <v>51</v>
      </c>
      <c r="Q152" s="4" t="s">
        <v>1487</v>
      </c>
      <c r="R152" s="7" t="s">
        <v>94</v>
      </c>
      <c r="S152" s="4" t="s">
        <v>1496</v>
      </c>
      <c r="T152" s="45" t="s">
        <v>1723</v>
      </c>
      <c r="U152" s="46" t="s">
        <v>1505</v>
      </c>
      <c r="V152" s="7">
        <v>1</v>
      </c>
      <c r="W152" s="46" t="s">
        <v>1507</v>
      </c>
      <c r="X152" s="45" t="s">
        <v>1730</v>
      </c>
      <c r="Y152" s="4" t="s">
        <v>1532</v>
      </c>
      <c r="Z152" s="47" t="s">
        <v>1727</v>
      </c>
      <c r="AA152" s="4" t="s">
        <v>1512</v>
      </c>
      <c r="AB152" s="47" t="s">
        <v>1739</v>
      </c>
      <c r="AC152" s="4" t="s">
        <v>186</v>
      </c>
      <c r="AD152" s="7">
        <v>1</v>
      </c>
      <c r="AF152" s="7">
        <v>0</v>
      </c>
      <c r="AJ152" s="7">
        <f>IFERROR(VLOOKUP(Table43[[#This Row],[Kode BARANG Win2]],'[2]Template Impor Barang'!#REF!,2,0),0)</f>
        <v>0</v>
      </c>
      <c r="AK152" s="7">
        <f>Table43[[#This Row],[ISI/CTN]]</f>
        <v>48</v>
      </c>
      <c r="AL152" s="83" t="str">
        <f>Table43[[#This Row],[Kode Pcpl]]</f>
        <v>ID8086747M</v>
      </c>
      <c r="AN152" s="36">
        <f>Table43[[#This Row],[Harga Jual Pcs GT
(-PPN)]]-(Table43[[#This Row],[Harga Jual Pcs GT
(-PPN)]]*8.5%)</f>
        <v>16012.5</v>
      </c>
      <c r="AO152" s="36">
        <f>Table43[[#This Row],[Harga Beli Pcs
(-PPN)]]*Table43[[#This Row],[ISI/CTN]]</f>
        <v>768600</v>
      </c>
      <c r="AP152" s="36">
        <f>Table43[[#This Row],[Harga Beli Pcs
(-PPN)]]*1.11</f>
        <v>17773.875</v>
      </c>
      <c r="AQ152" s="36">
        <f>Table43[[#This Row],[Harga Beli Krt
(- PPN)]]*1.11</f>
        <v>853146.00000000012</v>
      </c>
      <c r="AR152" s="36">
        <v>17500</v>
      </c>
      <c r="AS152" s="36">
        <f>Table43[[#This Row],[Harga Jual Pcs GT
(-PPN)]]*Table43[[#This Row],[ISI/CTN]]</f>
        <v>840000</v>
      </c>
      <c r="AT152" s="36">
        <f>Table43[[#This Row],[Harga Jual Pcs GT
(-PPN)]]*1.11</f>
        <v>19425</v>
      </c>
      <c r="AU152" s="36">
        <f>Table43[[#This Row],[Harga Jual Krt GT
(- PPN)]]*1.11</f>
        <v>932400.00000000012</v>
      </c>
      <c r="AV152" s="36">
        <v>17500</v>
      </c>
      <c r="AW152" s="36">
        <f>Table43[[#This Row],[Harga Jual Pcs MT
(-PPN)]]*Table43[[#This Row],[ISI/CTN]]</f>
        <v>840000</v>
      </c>
      <c r="AX152" s="36">
        <f>Table43[[#This Row],[Harga Jual Pcs MT
(-PPN)]]*1.11</f>
        <v>19425</v>
      </c>
      <c r="AY152" s="36">
        <f>Table43[[#This Row],[Harga Jual Pcs MT
(+PPN)]]*Table43[[#This Row],[ISI/CTN]]</f>
        <v>932400</v>
      </c>
      <c r="AZ152" s="44">
        <f>(Table43[[#This Row],[Harga Jual Pcs GT
(-PPN)]]-Table43[[#This Row],[Harga Beli Pcs
(-PPN)]])/Table43[[#This Row],[Harga Jual Pcs GT
(-PPN)]]</f>
        <v>8.5000000000000006E-2</v>
      </c>
      <c r="BA152" s="51">
        <f>Table43[[#This Row],[Harga Jual Pcs MT
(-PPN)]]-Table43[[#This Row],[Harga Beli Pcs
(-PPN)]]</f>
        <v>1487.5</v>
      </c>
      <c r="BB152" s="57">
        <f>Table43[[#This Row],[Column1]]/Table43[[#This Row],[Harga Jual Pcs MT
(-PPN)]]</f>
        <v>8.5000000000000006E-2</v>
      </c>
      <c r="BC152" s="50"/>
      <c r="BD152" s="7" t="str">
        <f>IFERROR(VLOOKUP(Table43[[#This Row],[Kode BARANG Win2]],'[3]Daftar Barang dan Jasa'!$B$2:$D$3515,3,0),0)</f>
        <v>RB DETTOL BODY SOAP 3SP RE-ENERGIZER 100GR X 48 PCS</v>
      </c>
      <c r="BE152" s="7" t="str">
        <f ca="1">IF(TODAY()-Table43[[#This Row],[Efektif
Pembuatan]]&gt;60,"Lama","Baru")</f>
        <v>Lama</v>
      </c>
      <c r="BF152" s="7" t="e">
        <f ca="1">IF(TODAY()-Table43[[#This Row],[Efektif Naik Harga]]&lt;30,"Naik","Sama")</f>
        <v>#VALUE!</v>
      </c>
      <c r="BG152" s="7" t="s">
        <v>400</v>
      </c>
      <c r="BH152" s="7" t="str">
        <f>IF(Table43[[#This Row],[Kode BARANG Win2]]&lt;&gt;"","IDR","")</f>
        <v>IDR</v>
      </c>
      <c r="BI152" s="7" t="str">
        <f>CONCATENATE(Table43[[#This Row],[kode  1 Digit
(Nomor)]],Table43[[#This Row],[kode  4 Digit                (Nomor)]])</f>
        <v>ID8086747M0100</v>
      </c>
      <c r="BJ152" s="7" t="str">
        <f>Table43[[#This Row],[Nama            Gramasi atau Jumlah Pack per CTN]]</f>
        <v>100GR</v>
      </c>
      <c r="BK152" s="7"/>
      <c r="BL152" s="7"/>
      <c r="BM152" s="4" t="str">
        <f>IF(Table43[[#This Row],[SATUAN Fix Win]]&lt;&gt;"","KRT")</f>
        <v>KRT</v>
      </c>
      <c r="BN152" s="4" t="str">
        <f>IF(Table43[[#This Row],[SATUAN Fix Win]]&lt;&gt;"","GD01")</f>
        <v>GD01</v>
      </c>
      <c r="BO152" s="4">
        <f>IF(Table43[[#This Row],[SATUAN Fix Win]]&lt;&gt;"",11611)</f>
        <v>11611</v>
      </c>
      <c r="BP152" s="4">
        <f>IF(Table43[[#This Row],[SATUAN Fix Win]]&lt;&gt;"",11612)</f>
        <v>11612</v>
      </c>
      <c r="BR152" s="4">
        <f>IF(Table43[[#This Row],[SATUAN Fix Win]]&lt;&gt;"",1)</f>
        <v>1</v>
      </c>
    </row>
    <row r="153" spans="1:70">
      <c r="A153" s="4" t="str">
        <f>CONCATENATE(Table43[[#This Row],[Kode BARANG Win2]],Table43[[#This Row],[No. Urut
Item Sama]])</f>
        <v>R1021107006010</v>
      </c>
      <c r="B153" s="7"/>
      <c r="D153" s="49">
        <v>3346279</v>
      </c>
      <c r="E153" s="49">
        <f>IFERROR(VLOOKUP(Table43[[#This Row],[NO]],[1]Sheet1!$G$3:$K$1267,5,0),0)</f>
        <v>20010010100010</v>
      </c>
      <c r="F153" s="26"/>
      <c r="G153" s="26">
        <v>48</v>
      </c>
      <c r="H153" s="26" t="s">
        <v>1788</v>
      </c>
      <c r="I153" s="49"/>
      <c r="J153" s="26" t="str">
        <f>Table43[[#This Row],[Nama Jenis Kemasan]]</f>
        <v>PCS</v>
      </c>
      <c r="K153" s="4" t="str">
        <f>TRIM(CONCATENATE(Table43[[#This Row],[Nama            KLP]]," ",Table43[[#This Row],[Nama            Sub KLP]]))</f>
        <v>DETTOL BODY SOAP</v>
      </c>
      <c r="L153" s="4" t="str">
        <f>CONCATENATE(Table43[[#This Row],[kode  2 Digit                (hrf+No)]],Table43[[#This Row],[kode  2 Digit                (Nomor)]],Table43[[#This Row],[kode  1 Digit                (Nomor)]])</f>
        <v>R1021</v>
      </c>
      <c r="M153" s="4" t="str">
        <f>IF(AH153="",CONCATENATE(R153,T153,V153,X153,Z153,AB153,AD153,AF153,Table43[[#This Row],[Tanda Kode Revisi]]),CONCATENATE(R153,T153,V153,X153,Z153,AB153,AD153,AH153))</f>
        <v>R1021107006010</v>
      </c>
      <c r="N153" s="11">
        <f t="shared" si="4"/>
        <v>14</v>
      </c>
      <c r="O153" s="13" t="str">
        <f>IF(AG153&lt;&gt;"",TRIM(UPPER(CONCATENATE(Q153," ",S153," ",U153," ",W153," ",Y153," ",AA153," ","X"," ",Table43[[#This Row],[ISI/CTN]]," ",AG153," ",AC153," ",AE153," ",AI153))),TRIM(UPPER(CONCATENATE(Q153," ",S153," ",U153," ",W153," ",Y153," ",AA153," ","X"," ",Table43[[#This Row],[ISI/CTN]]," ",AC153," ",AE153," ",AI153))))</f>
        <v>RB DETTOL BODY SOAP 3SP SKINCARE 60GR X 48 PCS</v>
      </c>
      <c r="P153" s="11">
        <f t="shared" si="5"/>
        <v>46</v>
      </c>
      <c r="Q153" s="4" t="s">
        <v>1487</v>
      </c>
      <c r="R153" s="7" t="s">
        <v>94</v>
      </c>
      <c r="S153" s="4" t="s">
        <v>1496</v>
      </c>
      <c r="T153" s="45" t="s">
        <v>1723</v>
      </c>
      <c r="U153" s="46" t="s">
        <v>1505</v>
      </c>
      <c r="V153" s="7">
        <v>1</v>
      </c>
      <c r="W153" s="46" t="s">
        <v>1507</v>
      </c>
      <c r="X153" s="45" t="s">
        <v>1730</v>
      </c>
      <c r="Y153" s="4" t="s">
        <v>1533</v>
      </c>
      <c r="Z153" s="47" t="s">
        <v>1728</v>
      </c>
      <c r="AA153" s="4" t="s">
        <v>1563</v>
      </c>
      <c r="AB153" s="47" t="s">
        <v>1761</v>
      </c>
      <c r="AC153" s="4" t="s">
        <v>186</v>
      </c>
      <c r="AD153" s="7">
        <v>1</v>
      </c>
      <c r="AF153" s="7">
        <v>0</v>
      </c>
      <c r="AJ153" s="7">
        <f>IFERROR(VLOOKUP(Table43[[#This Row],[Kode BARANG Win2]],'[2]Template Impor Barang'!#REF!,2,0),0)</f>
        <v>0</v>
      </c>
      <c r="AK153" s="7">
        <f>Table43[[#This Row],[ISI/CTN]]</f>
        <v>48</v>
      </c>
      <c r="AL153" s="83">
        <f>Table43[[#This Row],[Kode Pcpl]]</f>
        <v>3346279</v>
      </c>
      <c r="AN153" s="36">
        <f>Table43[[#This Row],[Harga Jual Pcs GT
(-PPN)]]-(Table43[[#This Row],[Harga Jual Pcs GT
(-PPN)]]*8.5%)</f>
        <v>8231.7021875000009</v>
      </c>
      <c r="AO153" s="36">
        <f>Table43[[#This Row],[Harga Beli Pcs
(-PPN)]]*Table43[[#This Row],[ISI/CTN]]</f>
        <v>395121.70500000007</v>
      </c>
      <c r="AP153" s="36">
        <f>Table43[[#This Row],[Harga Beli Pcs
(-PPN)]]*1.11</f>
        <v>9137.1894281250025</v>
      </c>
      <c r="AQ153" s="36">
        <f>Table43[[#This Row],[Harga Beli Krt
(- PPN)]]*1.11</f>
        <v>438585.09255000012</v>
      </c>
      <c r="AR153" s="36">
        <v>8996.3958333333339</v>
      </c>
      <c r="AS153" s="36">
        <f>Table43[[#This Row],[Harga Jual Pcs GT
(-PPN)]]*Table43[[#This Row],[ISI/CTN]]</f>
        <v>431827</v>
      </c>
      <c r="AT153" s="36">
        <f>Table43[[#This Row],[Harga Jual Pcs GT
(-PPN)]]*1.11</f>
        <v>9985.9993750000012</v>
      </c>
      <c r="AU153" s="36">
        <f>Table43[[#This Row],[Harga Jual Krt GT
(- PPN)]]*1.11</f>
        <v>479327.97000000003</v>
      </c>
      <c r="AV153" s="36"/>
      <c r="AW153" s="36">
        <f>Table43[[#This Row],[Harga Jual Pcs MT
(-PPN)]]*Table43[[#This Row],[ISI/CTN]]</f>
        <v>0</v>
      </c>
      <c r="AX153" s="36">
        <f>Table43[[#This Row],[Harga Jual Pcs MT
(-PPN)]]*1.11</f>
        <v>0</v>
      </c>
      <c r="AY153" s="36">
        <f>Table43[[#This Row],[Harga Jual Pcs MT
(+PPN)]]*Table43[[#This Row],[ISI/CTN]]</f>
        <v>0</v>
      </c>
      <c r="AZ153" s="44">
        <f>(Table43[[#This Row],[Harga Jual Pcs GT
(-PPN)]]-Table43[[#This Row],[Harga Beli Pcs
(-PPN)]])/Table43[[#This Row],[Harga Jual Pcs GT
(-PPN)]]</f>
        <v>8.4999999999999951E-2</v>
      </c>
      <c r="BA153" s="51">
        <f>Table43[[#This Row],[Harga Jual Pcs MT
(-PPN)]]-Table43[[#This Row],[Harga Beli Pcs
(-PPN)]]</f>
        <v>-8231.7021875000009</v>
      </c>
      <c r="BB153" s="57" t="e">
        <f>Table43[[#This Row],[Column1]]/Table43[[#This Row],[Harga Jual Pcs MT
(-PPN)]]</f>
        <v>#DIV/0!</v>
      </c>
      <c r="BC153" s="50"/>
      <c r="BD153" s="7" t="str">
        <f>IFERROR(VLOOKUP(Table43[[#This Row],[Kode BARANG Win2]],'[3]Daftar Barang dan Jasa'!$B$2:$D$3515,3,0),0)</f>
        <v>RB DETTOL BODY SOAP 3SP SKINCARE 60GR X 48 PCS</v>
      </c>
      <c r="BE153" s="7" t="str">
        <f ca="1">IF(TODAY()-Table43[[#This Row],[Efektif
Pembuatan]]&gt;60,"Lama","Baru")</f>
        <v>Lama</v>
      </c>
      <c r="BF153" s="7" t="e">
        <f ca="1">IF(TODAY()-Table43[[#This Row],[Efektif Naik Harga]]&lt;30,"Naik","Sama")</f>
        <v>#VALUE!</v>
      </c>
      <c r="BG153" s="7" t="s">
        <v>400</v>
      </c>
      <c r="BH153" s="7" t="str">
        <f>IF(Table43[[#This Row],[Kode BARANG Win2]]&lt;&gt;"","IDR","")</f>
        <v>IDR</v>
      </c>
      <c r="BI153" s="7" t="str">
        <f>CONCATENATE(Table43[[#This Row],[kode  1 Digit
(Nomor)]],Table43[[#This Row],[kode  4 Digit                (Nomor)]])</f>
        <v>33462790060</v>
      </c>
      <c r="BJ153" s="7" t="str">
        <f>Table43[[#This Row],[Nama            Gramasi atau Jumlah Pack per CTN]]</f>
        <v>60GR</v>
      </c>
      <c r="BK153" s="7"/>
      <c r="BL153" s="7"/>
      <c r="BM153" s="4" t="str">
        <f>IF(Table43[[#This Row],[SATUAN Fix Win]]&lt;&gt;"","KRT")</f>
        <v>KRT</v>
      </c>
      <c r="BN153" s="4" t="str">
        <f>IF(Table43[[#This Row],[SATUAN Fix Win]]&lt;&gt;"","GD01")</f>
        <v>GD01</v>
      </c>
      <c r="BO153" s="4">
        <f>IF(Table43[[#This Row],[SATUAN Fix Win]]&lt;&gt;"",11611)</f>
        <v>11611</v>
      </c>
      <c r="BP153" s="4">
        <f>IF(Table43[[#This Row],[SATUAN Fix Win]]&lt;&gt;"",11612)</f>
        <v>11612</v>
      </c>
      <c r="BR153" s="4">
        <f>IF(Table43[[#This Row],[SATUAN Fix Win]]&lt;&gt;"",1)</f>
        <v>1</v>
      </c>
    </row>
    <row r="154" spans="1:70">
      <c r="A154" s="4" t="str">
        <f>CONCATENATE(Table43[[#This Row],[Kode BARANG Win2]],Table43[[#This Row],[No. Urut
Item Sama]])</f>
        <v>R1021107010010</v>
      </c>
      <c r="B154" s="7"/>
      <c r="C154" s="4" t="s">
        <v>1638</v>
      </c>
      <c r="D154" s="49">
        <v>3180048</v>
      </c>
      <c r="E154" s="49">
        <f>IFERROR(VLOOKUP(Table43[[#This Row],[NO]],[1]Sheet1!$G$3:$K$1267,5,0),0)</f>
        <v>0</v>
      </c>
      <c r="F154" s="26" t="s">
        <v>1005</v>
      </c>
      <c r="G154" s="26">
        <v>48</v>
      </c>
      <c r="H154" s="26" t="s">
        <v>1638</v>
      </c>
      <c r="I154" s="49">
        <v>8993560025205</v>
      </c>
      <c r="J154" s="26" t="str">
        <f>Table43[[#This Row],[Nama Jenis Kemasan]]</f>
        <v>PCS</v>
      </c>
      <c r="K154" s="4" t="str">
        <f>TRIM(CONCATENATE(Table43[[#This Row],[Nama            KLP]]," ",Table43[[#This Row],[Nama            Sub KLP]]))</f>
        <v>DETTOL BODY SOAP</v>
      </c>
      <c r="L154" s="4" t="str">
        <f>CONCATENATE(Table43[[#This Row],[kode  2 Digit                (hrf+No)]],Table43[[#This Row],[kode  2 Digit                (Nomor)]],Table43[[#This Row],[kode  1 Digit                (Nomor)]])</f>
        <v>R1021</v>
      </c>
      <c r="M154" s="4" t="str">
        <f>IF(AH154="",CONCATENATE(R154,T154,V154,X154,Z154,AB154,AD154,AF154,Table43[[#This Row],[Tanda Kode Revisi]]),CONCATENATE(R154,T154,V154,X154,Z154,AB154,AD154,AH154))</f>
        <v>R1021107010010</v>
      </c>
      <c r="N154" s="11">
        <f t="shared" si="4"/>
        <v>14</v>
      </c>
      <c r="O154" s="13" t="str">
        <f>IF(AG154&lt;&gt;"",TRIM(UPPER(CONCATENATE(Q154," ",S154," ",U154," ",W154," ",Y154," ",AA154," ","X"," ",Table43[[#This Row],[ISI/CTN]]," ",AG154," ",AC154," ",AE154," ",AI154))),TRIM(UPPER(CONCATENATE(Q154," ",S154," ",U154," ",W154," ",Y154," ",AA154," ","X"," ",Table43[[#This Row],[ISI/CTN]]," ",AC154," ",AE154," ",AI154))))</f>
        <v>RB DETTOL BODY SOAP 3SP SKINCARE 100GR X 48 PCS</v>
      </c>
      <c r="P154" s="11">
        <f t="shared" si="5"/>
        <v>47</v>
      </c>
      <c r="Q154" s="4" t="s">
        <v>1487</v>
      </c>
      <c r="R154" s="7" t="s">
        <v>94</v>
      </c>
      <c r="S154" s="4" t="s">
        <v>1496</v>
      </c>
      <c r="T154" s="45" t="s">
        <v>1723</v>
      </c>
      <c r="U154" s="46" t="s">
        <v>1505</v>
      </c>
      <c r="V154" s="7">
        <v>1</v>
      </c>
      <c r="W154" s="46" t="s">
        <v>1507</v>
      </c>
      <c r="X154" s="45" t="s">
        <v>1730</v>
      </c>
      <c r="Y154" s="4" t="s">
        <v>1533</v>
      </c>
      <c r="Z154" s="47" t="s">
        <v>1728</v>
      </c>
      <c r="AA154" s="4" t="s">
        <v>1512</v>
      </c>
      <c r="AB154" s="47" t="s">
        <v>1739</v>
      </c>
      <c r="AC154" s="4" t="s">
        <v>186</v>
      </c>
      <c r="AD154" s="7">
        <v>1</v>
      </c>
      <c r="AF154" s="7">
        <v>0</v>
      </c>
      <c r="AJ154" s="7">
        <f>IFERROR(VLOOKUP(Table43[[#This Row],[Kode BARANG Win2]],'[2]Template Impor Barang'!#REF!,2,0),0)</f>
        <v>0</v>
      </c>
      <c r="AK154" s="7">
        <f>Table43[[#This Row],[ISI/CTN]]</f>
        <v>48</v>
      </c>
      <c r="AL154" s="83">
        <f>Table43[[#This Row],[Kode Pcpl]]</f>
        <v>3180048</v>
      </c>
      <c r="AN154" s="36">
        <f>Table43[[#This Row],[Harga Jual Pcs GT
(-PPN)]]-(Table43[[#This Row],[Harga Jual Pcs GT
(-PPN)]]*8.5%)</f>
        <v>16012.5</v>
      </c>
      <c r="AO154" s="36">
        <f>Table43[[#This Row],[Harga Beli Pcs
(-PPN)]]*Table43[[#This Row],[ISI/CTN]]</f>
        <v>768600</v>
      </c>
      <c r="AP154" s="36">
        <f>Table43[[#This Row],[Harga Beli Pcs
(-PPN)]]*1.11</f>
        <v>17773.875</v>
      </c>
      <c r="AQ154" s="36">
        <f>Table43[[#This Row],[Harga Beli Krt
(- PPN)]]*1.11</f>
        <v>853146.00000000012</v>
      </c>
      <c r="AR154" s="36">
        <v>17500</v>
      </c>
      <c r="AS154" s="36">
        <f>Table43[[#This Row],[Harga Jual Pcs GT
(-PPN)]]*Table43[[#This Row],[ISI/CTN]]</f>
        <v>840000</v>
      </c>
      <c r="AT154" s="36">
        <f>Table43[[#This Row],[Harga Jual Pcs GT
(-PPN)]]*1.11</f>
        <v>19425</v>
      </c>
      <c r="AU154" s="36">
        <f>Table43[[#This Row],[Harga Jual Krt GT
(- PPN)]]*1.11</f>
        <v>932400.00000000012</v>
      </c>
      <c r="AV154" s="36">
        <v>17500</v>
      </c>
      <c r="AW154" s="36">
        <f>Table43[[#This Row],[Harga Jual Pcs MT
(-PPN)]]*Table43[[#This Row],[ISI/CTN]]</f>
        <v>840000</v>
      </c>
      <c r="AX154" s="36">
        <f>Table43[[#This Row],[Harga Jual Pcs MT
(-PPN)]]*1.11</f>
        <v>19425</v>
      </c>
      <c r="AY154" s="36">
        <f>Table43[[#This Row],[Harga Jual Pcs MT
(+PPN)]]*Table43[[#This Row],[ISI/CTN]]</f>
        <v>932400</v>
      </c>
      <c r="AZ154" s="44">
        <f>(Table43[[#This Row],[Harga Jual Pcs GT
(-PPN)]]-Table43[[#This Row],[Harga Beli Pcs
(-PPN)]])/Table43[[#This Row],[Harga Jual Pcs GT
(-PPN)]]</f>
        <v>8.5000000000000006E-2</v>
      </c>
      <c r="BA154" s="51">
        <f>Table43[[#This Row],[Harga Jual Pcs MT
(-PPN)]]-Table43[[#This Row],[Harga Beli Pcs
(-PPN)]]</f>
        <v>1487.5</v>
      </c>
      <c r="BB154" s="57">
        <f>Table43[[#This Row],[Column1]]/Table43[[#This Row],[Harga Jual Pcs MT
(-PPN)]]</f>
        <v>8.5000000000000006E-2</v>
      </c>
      <c r="BC154" s="50"/>
      <c r="BD154" s="7" t="str">
        <f>IFERROR(VLOOKUP(Table43[[#This Row],[Kode BARANG Win2]],'[3]Daftar Barang dan Jasa'!$B$2:$D$3515,3,0),0)</f>
        <v>RB DETTOL BODY SOAP 3SP SKINCARE 100GR X 48 PCS</v>
      </c>
      <c r="BE154" s="7" t="str">
        <f ca="1">IF(TODAY()-Table43[[#This Row],[Efektif
Pembuatan]]&gt;60,"Lama","Baru")</f>
        <v>Lama</v>
      </c>
      <c r="BF154" s="7" t="e">
        <f ca="1">IF(TODAY()-Table43[[#This Row],[Efektif Naik Harga]]&lt;30,"Naik","Sama")</f>
        <v>#VALUE!</v>
      </c>
      <c r="BG154" s="7" t="s">
        <v>400</v>
      </c>
      <c r="BH154" s="7" t="str">
        <f>IF(Table43[[#This Row],[Kode BARANG Win2]]&lt;&gt;"","IDR","")</f>
        <v>IDR</v>
      </c>
      <c r="BI154" s="7" t="str">
        <f>CONCATENATE(Table43[[#This Row],[kode  1 Digit
(Nomor)]],Table43[[#This Row],[kode  4 Digit                (Nomor)]])</f>
        <v>31800480100</v>
      </c>
      <c r="BJ154" s="7" t="str">
        <f>Table43[[#This Row],[Nama            Gramasi atau Jumlah Pack per CTN]]</f>
        <v>100GR</v>
      </c>
      <c r="BK154" s="7"/>
      <c r="BL154" s="7"/>
      <c r="BM154" s="4" t="str">
        <f>IF(Table43[[#This Row],[SATUAN Fix Win]]&lt;&gt;"","KRT")</f>
        <v>KRT</v>
      </c>
      <c r="BN154" s="4" t="str">
        <f>IF(Table43[[#This Row],[SATUAN Fix Win]]&lt;&gt;"","GD01")</f>
        <v>GD01</v>
      </c>
      <c r="BO154" s="4">
        <f>IF(Table43[[#This Row],[SATUAN Fix Win]]&lt;&gt;"",11611)</f>
        <v>11611</v>
      </c>
      <c r="BP154" s="4">
        <f>IF(Table43[[#This Row],[SATUAN Fix Win]]&lt;&gt;"",11612)</f>
        <v>11612</v>
      </c>
      <c r="BR154" s="4">
        <f>IF(Table43[[#This Row],[SATUAN Fix Win]]&lt;&gt;"",1)</f>
        <v>1</v>
      </c>
    </row>
    <row r="155" spans="1:70">
      <c r="A155" s="4" t="str">
        <f>CONCATENATE(Table43[[#This Row],[Kode BARANG Win2]],Table43[[#This Row],[No. Urut
Item Sama]])</f>
        <v>R1021107010010</v>
      </c>
      <c r="B155" s="7"/>
      <c r="C155" s="4" t="s">
        <v>1638</v>
      </c>
      <c r="D155" s="49">
        <v>3241033</v>
      </c>
      <c r="E155" s="49">
        <f>IFERROR(VLOOKUP(Table43[[#This Row],[NO]],[1]Sheet1!$G$3:$K$1267,5,0),0)</f>
        <v>0</v>
      </c>
      <c r="F155" s="26" t="s">
        <v>1017</v>
      </c>
      <c r="G155" s="26">
        <v>48</v>
      </c>
      <c r="H155" s="26" t="s">
        <v>2073</v>
      </c>
      <c r="I155" s="49">
        <v>8993560025205</v>
      </c>
      <c r="J155" s="26" t="str">
        <f>Table43[[#This Row],[Nama Jenis Kemasan]]</f>
        <v>PCS</v>
      </c>
      <c r="K155" s="4" t="str">
        <f>TRIM(CONCATENATE(Table43[[#This Row],[Nama            KLP]]," ",Table43[[#This Row],[Nama            Sub KLP]]))</f>
        <v>DETTOL BODY SOAP</v>
      </c>
      <c r="L155" s="4" t="str">
        <f>CONCATENATE(Table43[[#This Row],[kode  2 Digit                (hrf+No)]],Table43[[#This Row],[kode  2 Digit                (Nomor)]],Table43[[#This Row],[kode  1 Digit                (Nomor)]])</f>
        <v>R1021</v>
      </c>
      <c r="M155" s="4" t="str">
        <f>IF(AH155="",CONCATENATE(R155,T155,V155,X155,Z155,AB155,AD155,AF155,Table43[[#This Row],[Tanda Kode Revisi]]),CONCATENATE(R155,T155,V155,X155,Z155,AB155,AD155,AH155))</f>
        <v>R1021107010010</v>
      </c>
      <c r="N155" s="11">
        <f t="shared" si="4"/>
        <v>14</v>
      </c>
      <c r="O155" s="13" t="str">
        <f>IF(AG155&lt;&gt;"",TRIM(UPPER(CONCATENATE(Q155," ",S155," ",U155," ",W155," ",Y155," ",AA155," ","X"," ",Table43[[#This Row],[ISI/CTN]]," ",AG155," ",AC155," ",AE155," ",AI155))),TRIM(UPPER(CONCATENATE(Q155," ",S155," ",U155," ",W155," ",Y155," ",AA155," ","X"," ",Table43[[#This Row],[ISI/CTN]]," ",AC155," ",AE155," ",AI155))))</f>
        <v>RB DETTOL BODY SOAP 3SP SKINCARE 100GR X 48 PCS</v>
      </c>
      <c r="P155" s="11">
        <f t="shared" si="5"/>
        <v>47</v>
      </c>
      <c r="Q155" s="4" t="s">
        <v>1487</v>
      </c>
      <c r="R155" s="7" t="s">
        <v>94</v>
      </c>
      <c r="S155" s="4" t="s">
        <v>1496</v>
      </c>
      <c r="T155" s="45" t="s">
        <v>1723</v>
      </c>
      <c r="U155" s="46" t="s">
        <v>1505</v>
      </c>
      <c r="V155" s="7">
        <v>1</v>
      </c>
      <c r="W155" s="46" t="s">
        <v>1507</v>
      </c>
      <c r="X155" s="45" t="s">
        <v>1730</v>
      </c>
      <c r="Y155" s="4" t="s">
        <v>1533</v>
      </c>
      <c r="Z155" s="47" t="s">
        <v>1728</v>
      </c>
      <c r="AA155" s="4" t="s">
        <v>1512</v>
      </c>
      <c r="AB155" s="47" t="s">
        <v>1739</v>
      </c>
      <c r="AC155" s="4" t="s">
        <v>186</v>
      </c>
      <c r="AD155" s="7">
        <v>1</v>
      </c>
      <c r="AF155" s="7">
        <v>0</v>
      </c>
      <c r="AJ155" s="7">
        <f>IFERROR(VLOOKUP(Table43[[#This Row],[Kode BARANG Win2]],'[2]Template Impor Barang'!#REF!,2,0),0)</f>
        <v>0</v>
      </c>
      <c r="AK155" s="7">
        <f>Table43[[#This Row],[ISI/CTN]]</f>
        <v>48</v>
      </c>
      <c r="AL155" s="83">
        <f>Table43[[#This Row],[Kode Pcpl]]</f>
        <v>3241033</v>
      </c>
      <c r="AN155" s="36">
        <f>Table43[[#This Row],[Harga Jual Pcs GT
(-PPN)]]-(Table43[[#This Row],[Harga Jual Pcs GT
(-PPN)]]*8.5%)</f>
        <v>16012.5</v>
      </c>
      <c r="AO155" s="36">
        <f>Table43[[#This Row],[Harga Beli Pcs
(-PPN)]]*Table43[[#This Row],[ISI/CTN]]</f>
        <v>768600</v>
      </c>
      <c r="AP155" s="36">
        <f>Table43[[#This Row],[Harga Beli Pcs
(-PPN)]]*1.11</f>
        <v>17773.875</v>
      </c>
      <c r="AQ155" s="36">
        <f>Table43[[#This Row],[Harga Beli Krt
(- PPN)]]*1.11</f>
        <v>853146.00000000012</v>
      </c>
      <c r="AR155" s="36">
        <v>17500</v>
      </c>
      <c r="AS155" s="36">
        <f>Table43[[#This Row],[Harga Jual Pcs GT
(-PPN)]]*Table43[[#This Row],[ISI/CTN]]</f>
        <v>840000</v>
      </c>
      <c r="AT155" s="36">
        <f>Table43[[#This Row],[Harga Jual Pcs GT
(-PPN)]]*1.11</f>
        <v>19425</v>
      </c>
      <c r="AU155" s="36">
        <f>Table43[[#This Row],[Harga Jual Krt GT
(- PPN)]]*1.11</f>
        <v>932400.00000000012</v>
      </c>
      <c r="AV155" s="36">
        <v>17500</v>
      </c>
      <c r="AW155" s="36">
        <f>Table43[[#This Row],[Harga Jual Pcs MT
(-PPN)]]*Table43[[#This Row],[ISI/CTN]]</f>
        <v>840000</v>
      </c>
      <c r="AX155" s="36">
        <f>Table43[[#This Row],[Harga Jual Pcs MT
(-PPN)]]*1.11</f>
        <v>19425</v>
      </c>
      <c r="AY155" s="36">
        <f>Table43[[#This Row],[Harga Jual Pcs MT
(+PPN)]]*Table43[[#This Row],[ISI/CTN]]</f>
        <v>932400</v>
      </c>
      <c r="AZ155" s="44">
        <f>(Table43[[#This Row],[Harga Jual Pcs GT
(-PPN)]]-Table43[[#This Row],[Harga Beli Pcs
(-PPN)]])/Table43[[#This Row],[Harga Jual Pcs GT
(-PPN)]]</f>
        <v>8.5000000000000006E-2</v>
      </c>
      <c r="BA155" s="51">
        <f>Table43[[#This Row],[Harga Jual Pcs MT
(-PPN)]]-Table43[[#This Row],[Harga Beli Pcs
(-PPN)]]</f>
        <v>1487.5</v>
      </c>
      <c r="BB155" s="57">
        <f>Table43[[#This Row],[Column1]]/Table43[[#This Row],[Harga Jual Pcs MT
(-PPN)]]</f>
        <v>8.5000000000000006E-2</v>
      </c>
      <c r="BC155" s="50"/>
      <c r="BD155" s="7" t="str">
        <f>IFERROR(VLOOKUP(Table43[[#This Row],[Kode BARANG Win2]],'[3]Daftar Barang dan Jasa'!$B$2:$D$3515,3,0),0)</f>
        <v>RB DETTOL BODY SOAP 3SP SKINCARE 100GR X 48 PCS</v>
      </c>
      <c r="BE155" s="7" t="str">
        <f ca="1">IF(TODAY()-Table43[[#This Row],[Efektif
Pembuatan]]&gt;60,"Lama","Baru")</f>
        <v>Lama</v>
      </c>
      <c r="BF155" s="7" t="e">
        <f ca="1">IF(TODAY()-Table43[[#This Row],[Efektif Naik Harga]]&lt;30,"Naik","Sama")</f>
        <v>#VALUE!</v>
      </c>
      <c r="BG155" s="7" t="s">
        <v>400</v>
      </c>
      <c r="BH155" s="7" t="str">
        <f>IF(Table43[[#This Row],[Kode BARANG Win2]]&lt;&gt;"","IDR","")</f>
        <v>IDR</v>
      </c>
      <c r="BI155" s="7" t="str">
        <f>CONCATENATE(Table43[[#This Row],[kode  1 Digit
(Nomor)]],Table43[[#This Row],[kode  4 Digit                (Nomor)]])</f>
        <v>32410330100</v>
      </c>
      <c r="BJ155" s="7" t="str">
        <f>Table43[[#This Row],[Nama            Gramasi atau Jumlah Pack per CTN]]</f>
        <v>100GR</v>
      </c>
      <c r="BK155" s="7"/>
      <c r="BL155" s="7"/>
      <c r="BM155" s="4" t="str">
        <f>IF(Table43[[#This Row],[SATUAN Fix Win]]&lt;&gt;"","KRT")</f>
        <v>KRT</v>
      </c>
      <c r="BN155" s="4" t="str">
        <f>IF(Table43[[#This Row],[SATUAN Fix Win]]&lt;&gt;"","GD01")</f>
        <v>GD01</v>
      </c>
      <c r="BO155" s="4">
        <f>IF(Table43[[#This Row],[SATUAN Fix Win]]&lt;&gt;"",11611)</f>
        <v>11611</v>
      </c>
      <c r="BP155" s="4">
        <f>IF(Table43[[#This Row],[SATUAN Fix Win]]&lt;&gt;"",11612)</f>
        <v>11612</v>
      </c>
      <c r="BR155" s="4">
        <f>IF(Table43[[#This Row],[SATUAN Fix Win]]&lt;&gt;"",1)</f>
        <v>1</v>
      </c>
    </row>
    <row r="156" spans="1:70">
      <c r="A156" s="4" t="str">
        <f>CONCATENATE(Table43[[#This Row],[Kode BARANG Win2]],Table43[[#This Row],[No. Urut
Item Sama]])</f>
        <v>R1021107010010</v>
      </c>
      <c r="B156" s="7"/>
      <c r="C156" s="4" t="s">
        <v>1638</v>
      </c>
      <c r="D156" s="49">
        <v>3337512</v>
      </c>
      <c r="E156" s="49">
        <f>IFERROR(VLOOKUP(Table43[[#This Row],[NO]],[1]Sheet1!$G$3:$K$1267,5,0),0)</f>
        <v>0</v>
      </c>
      <c r="F156" s="26" t="s">
        <v>1010</v>
      </c>
      <c r="G156" s="26">
        <v>48</v>
      </c>
      <c r="H156" s="26" t="s">
        <v>2073</v>
      </c>
      <c r="I156" s="49">
        <v>8993560025205</v>
      </c>
      <c r="J156" s="26" t="str">
        <f>Table43[[#This Row],[Nama Jenis Kemasan]]</f>
        <v>PCS</v>
      </c>
      <c r="K156" s="4" t="str">
        <f>TRIM(CONCATENATE(Table43[[#This Row],[Nama            KLP]]," ",Table43[[#This Row],[Nama            Sub KLP]]))</f>
        <v>DETTOL BODY SOAP</v>
      </c>
      <c r="L156" s="4" t="str">
        <f>CONCATENATE(Table43[[#This Row],[kode  2 Digit                (hrf+No)]],Table43[[#This Row],[kode  2 Digit                (Nomor)]],Table43[[#This Row],[kode  1 Digit                (Nomor)]])</f>
        <v>R1021</v>
      </c>
      <c r="M156" s="4" t="str">
        <f>IF(AH156="",CONCATENATE(R156,T156,V156,X156,Z156,AB156,AD156,AF156,Table43[[#This Row],[Tanda Kode Revisi]]),CONCATENATE(R156,T156,V156,X156,Z156,AB156,AD156,AH156))</f>
        <v>R1021107010010</v>
      </c>
      <c r="N156" s="11">
        <f t="shared" si="4"/>
        <v>14</v>
      </c>
      <c r="O156" s="13" t="str">
        <f>IF(AG156&lt;&gt;"",TRIM(UPPER(CONCATENATE(Q156," ",S156," ",U156," ",W156," ",Y156," ",AA156," ","X"," ",Table43[[#This Row],[ISI/CTN]]," ",AG156," ",AC156," ",AE156," ",AI156))),TRIM(UPPER(CONCATENATE(Q156," ",S156," ",U156," ",W156," ",Y156," ",AA156," ","X"," ",Table43[[#This Row],[ISI/CTN]]," ",AC156," ",AE156," ",AI156))))</f>
        <v>RB DETTOL BODY SOAP 3SP SKINCARE 100GR X 48 PCS</v>
      </c>
      <c r="P156" s="11">
        <f t="shared" si="5"/>
        <v>47</v>
      </c>
      <c r="Q156" s="4" t="s">
        <v>1487</v>
      </c>
      <c r="R156" s="7" t="s">
        <v>94</v>
      </c>
      <c r="S156" s="4" t="s">
        <v>1496</v>
      </c>
      <c r="T156" s="45" t="s">
        <v>1723</v>
      </c>
      <c r="U156" s="46" t="s">
        <v>1505</v>
      </c>
      <c r="V156" s="7">
        <v>1</v>
      </c>
      <c r="W156" s="46" t="s">
        <v>1507</v>
      </c>
      <c r="X156" s="45" t="s">
        <v>1730</v>
      </c>
      <c r="Y156" s="4" t="s">
        <v>1533</v>
      </c>
      <c r="Z156" s="47" t="s">
        <v>1728</v>
      </c>
      <c r="AA156" s="4" t="s">
        <v>1512</v>
      </c>
      <c r="AB156" s="47" t="s">
        <v>1739</v>
      </c>
      <c r="AC156" s="4" t="s">
        <v>186</v>
      </c>
      <c r="AD156" s="7">
        <v>1</v>
      </c>
      <c r="AF156" s="7">
        <v>0</v>
      </c>
      <c r="AJ156" s="7">
        <f>IFERROR(VLOOKUP(Table43[[#This Row],[Kode BARANG Win2]],'[2]Template Impor Barang'!#REF!,2,0),0)</f>
        <v>0</v>
      </c>
      <c r="AK156" s="7">
        <f>Table43[[#This Row],[ISI/CTN]]</f>
        <v>48</v>
      </c>
      <c r="AL156" s="83">
        <f>Table43[[#This Row],[Kode Pcpl]]</f>
        <v>3337512</v>
      </c>
      <c r="AN156" s="36">
        <f>Table43[[#This Row],[Harga Jual Pcs GT
(-PPN)]]-(Table43[[#This Row],[Harga Jual Pcs GT
(-PPN)]]*8.5%)</f>
        <v>16012.5</v>
      </c>
      <c r="AO156" s="36">
        <f>Table43[[#This Row],[Harga Beli Pcs
(-PPN)]]*Table43[[#This Row],[ISI/CTN]]</f>
        <v>768600</v>
      </c>
      <c r="AP156" s="36">
        <f>Table43[[#This Row],[Harga Beli Pcs
(-PPN)]]*1.11</f>
        <v>17773.875</v>
      </c>
      <c r="AQ156" s="36">
        <f>Table43[[#This Row],[Harga Beli Krt
(- PPN)]]*1.11</f>
        <v>853146.00000000012</v>
      </c>
      <c r="AR156" s="36">
        <v>17500</v>
      </c>
      <c r="AS156" s="36">
        <f>Table43[[#This Row],[Harga Jual Pcs GT
(-PPN)]]*Table43[[#This Row],[ISI/CTN]]</f>
        <v>840000</v>
      </c>
      <c r="AT156" s="36">
        <f>Table43[[#This Row],[Harga Jual Pcs GT
(-PPN)]]*1.11</f>
        <v>19425</v>
      </c>
      <c r="AU156" s="36">
        <f>Table43[[#This Row],[Harga Jual Krt GT
(- PPN)]]*1.11</f>
        <v>932400.00000000012</v>
      </c>
      <c r="AV156" s="36">
        <v>17500</v>
      </c>
      <c r="AW156" s="36">
        <f>Table43[[#This Row],[Harga Jual Pcs MT
(-PPN)]]*Table43[[#This Row],[ISI/CTN]]</f>
        <v>840000</v>
      </c>
      <c r="AX156" s="36">
        <f>Table43[[#This Row],[Harga Jual Pcs MT
(-PPN)]]*1.11</f>
        <v>19425</v>
      </c>
      <c r="AY156" s="36">
        <f>Table43[[#This Row],[Harga Jual Pcs MT
(+PPN)]]*Table43[[#This Row],[ISI/CTN]]</f>
        <v>932400</v>
      </c>
      <c r="AZ156" s="44">
        <f>(Table43[[#This Row],[Harga Jual Pcs GT
(-PPN)]]-Table43[[#This Row],[Harga Beli Pcs
(-PPN)]])/Table43[[#This Row],[Harga Jual Pcs GT
(-PPN)]]</f>
        <v>8.5000000000000006E-2</v>
      </c>
      <c r="BA156" s="51">
        <f>Table43[[#This Row],[Harga Jual Pcs MT
(-PPN)]]-Table43[[#This Row],[Harga Beli Pcs
(-PPN)]]</f>
        <v>1487.5</v>
      </c>
      <c r="BB156" s="57">
        <f>Table43[[#This Row],[Column1]]/Table43[[#This Row],[Harga Jual Pcs MT
(-PPN)]]</f>
        <v>8.5000000000000006E-2</v>
      </c>
      <c r="BC156" s="50"/>
      <c r="BD156" s="7" t="str">
        <f>IFERROR(VLOOKUP(Table43[[#This Row],[Kode BARANG Win2]],'[3]Daftar Barang dan Jasa'!$B$2:$D$3515,3,0),0)</f>
        <v>RB DETTOL BODY SOAP 3SP SKINCARE 100GR X 48 PCS</v>
      </c>
      <c r="BE156" s="7" t="str">
        <f ca="1">IF(TODAY()-Table43[[#This Row],[Efektif
Pembuatan]]&gt;60,"Lama","Baru")</f>
        <v>Lama</v>
      </c>
      <c r="BF156" s="7" t="e">
        <f ca="1">IF(TODAY()-Table43[[#This Row],[Efektif Naik Harga]]&lt;30,"Naik","Sama")</f>
        <v>#VALUE!</v>
      </c>
      <c r="BG156" s="7" t="s">
        <v>400</v>
      </c>
      <c r="BH156" s="7" t="str">
        <f>IF(Table43[[#This Row],[Kode BARANG Win2]]&lt;&gt;"","IDR","")</f>
        <v>IDR</v>
      </c>
      <c r="BI156" s="7" t="str">
        <f>CONCATENATE(Table43[[#This Row],[kode  1 Digit
(Nomor)]],Table43[[#This Row],[kode  4 Digit                (Nomor)]])</f>
        <v>33375120100</v>
      </c>
      <c r="BJ156" s="7" t="str">
        <f>Table43[[#This Row],[Nama            Gramasi atau Jumlah Pack per CTN]]</f>
        <v>100GR</v>
      </c>
      <c r="BK156" s="7"/>
      <c r="BL156" s="7"/>
      <c r="BM156" s="4" t="str">
        <f>IF(Table43[[#This Row],[SATUAN Fix Win]]&lt;&gt;"","KRT")</f>
        <v>KRT</v>
      </c>
      <c r="BN156" s="4" t="str">
        <f>IF(Table43[[#This Row],[SATUAN Fix Win]]&lt;&gt;"","GD01")</f>
        <v>GD01</v>
      </c>
      <c r="BO156" s="4">
        <f>IF(Table43[[#This Row],[SATUAN Fix Win]]&lt;&gt;"",11611)</f>
        <v>11611</v>
      </c>
      <c r="BP156" s="4">
        <f>IF(Table43[[#This Row],[SATUAN Fix Win]]&lt;&gt;"",11612)</f>
        <v>11612</v>
      </c>
      <c r="BR156" s="4">
        <f>IF(Table43[[#This Row],[SATUAN Fix Win]]&lt;&gt;"",1)</f>
        <v>1</v>
      </c>
    </row>
    <row r="157" spans="1:70">
      <c r="A157" s="4" t="str">
        <f>CONCATENATE(Table43[[#This Row],[Kode BARANG Win2]],Table43[[#This Row],[No. Urut
Item Sama]])</f>
        <v>R1021107010010</v>
      </c>
      <c r="B157" s="7"/>
      <c r="C157" s="4" t="s">
        <v>1638</v>
      </c>
      <c r="D157" s="49">
        <v>3088980</v>
      </c>
      <c r="E157" s="49">
        <f>IFERROR(VLOOKUP(Table43[[#This Row],[NO]],[1]Sheet1!$G$3:$K$1267,5,0),0)</f>
        <v>0</v>
      </c>
      <c r="F157" s="26" t="s">
        <v>1013</v>
      </c>
      <c r="G157" s="26">
        <v>48</v>
      </c>
      <c r="H157" s="26" t="s">
        <v>2073</v>
      </c>
      <c r="I157" s="49">
        <v>8993560025205</v>
      </c>
      <c r="J157" s="26" t="str">
        <f>Table43[[#This Row],[Nama Jenis Kemasan]]</f>
        <v>PCS</v>
      </c>
      <c r="K157" s="4" t="str">
        <f>TRIM(CONCATENATE(Table43[[#This Row],[Nama            KLP]]," ",Table43[[#This Row],[Nama            Sub KLP]]))</f>
        <v>DETTOL BODY SOAP</v>
      </c>
      <c r="L157" s="4" t="str">
        <f>CONCATENATE(Table43[[#This Row],[kode  2 Digit                (hrf+No)]],Table43[[#This Row],[kode  2 Digit                (Nomor)]],Table43[[#This Row],[kode  1 Digit                (Nomor)]])</f>
        <v>R1021</v>
      </c>
      <c r="M157" s="4" t="str">
        <f>IF(AH157="",CONCATENATE(R157,T157,V157,X157,Z157,AB157,AD157,AF157,Table43[[#This Row],[Tanda Kode Revisi]]),CONCATENATE(R157,T157,V157,X157,Z157,AB157,AD157,AH157))</f>
        <v>R1021107010010</v>
      </c>
      <c r="N157" s="11">
        <f t="shared" si="4"/>
        <v>14</v>
      </c>
      <c r="O157" s="13" t="str">
        <f>IF(AG157&lt;&gt;"",TRIM(UPPER(CONCATENATE(Q157," ",S157," ",U157," ",W157," ",Y157," ",AA157," ","X"," ",Table43[[#This Row],[ISI/CTN]]," ",AG157," ",AC157," ",AE157," ",AI157))),TRIM(UPPER(CONCATENATE(Q157," ",S157," ",U157," ",W157," ",Y157," ",AA157," ","X"," ",Table43[[#This Row],[ISI/CTN]]," ",AC157," ",AE157," ",AI157))))</f>
        <v>RB DETTOL BODY SOAP 3SP SKINCARE 100GR X 48 PCS</v>
      </c>
      <c r="P157" s="11">
        <f t="shared" si="5"/>
        <v>47</v>
      </c>
      <c r="Q157" s="4" t="s">
        <v>1487</v>
      </c>
      <c r="R157" s="7" t="s">
        <v>94</v>
      </c>
      <c r="S157" s="4" t="s">
        <v>1496</v>
      </c>
      <c r="T157" s="45" t="s">
        <v>1723</v>
      </c>
      <c r="U157" s="46" t="s">
        <v>1505</v>
      </c>
      <c r="V157" s="7">
        <v>1</v>
      </c>
      <c r="W157" s="46" t="s">
        <v>1507</v>
      </c>
      <c r="X157" s="45" t="s">
        <v>1730</v>
      </c>
      <c r="Y157" s="4" t="s">
        <v>1533</v>
      </c>
      <c r="Z157" s="47" t="s">
        <v>1728</v>
      </c>
      <c r="AA157" s="4" t="s">
        <v>1512</v>
      </c>
      <c r="AB157" s="47" t="s">
        <v>1739</v>
      </c>
      <c r="AC157" s="4" t="s">
        <v>186</v>
      </c>
      <c r="AD157" s="7">
        <v>1</v>
      </c>
      <c r="AF157" s="7">
        <v>0</v>
      </c>
      <c r="AJ157" s="7">
        <f>IFERROR(VLOOKUP(Table43[[#This Row],[Kode BARANG Win2]],'[2]Template Impor Barang'!#REF!,2,0),0)</f>
        <v>0</v>
      </c>
      <c r="AK157" s="7">
        <f>Table43[[#This Row],[ISI/CTN]]</f>
        <v>48</v>
      </c>
      <c r="AL157" s="83">
        <f>Table43[[#This Row],[Kode Pcpl]]</f>
        <v>3088980</v>
      </c>
      <c r="AN157" s="36">
        <f>Table43[[#This Row],[Harga Jual Pcs GT
(-PPN)]]-(Table43[[#This Row],[Harga Jual Pcs GT
(-PPN)]]*8.5%)</f>
        <v>16012.5</v>
      </c>
      <c r="AO157" s="36">
        <f>Table43[[#This Row],[Harga Beli Pcs
(-PPN)]]*Table43[[#This Row],[ISI/CTN]]</f>
        <v>768600</v>
      </c>
      <c r="AP157" s="36">
        <f>Table43[[#This Row],[Harga Beli Pcs
(-PPN)]]*1.11</f>
        <v>17773.875</v>
      </c>
      <c r="AQ157" s="36">
        <f>Table43[[#This Row],[Harga Beli Krt
(- PPN)]]*1.11</f>
        <v>853146.00000000012</v>
      </c>
      <c r="AR157" s="36">
        <v>17500</v>
      </c>
      <c r="AS157" s="36">
        <f>Table43[[#This Row],[Harga Jual Pcs GT
(-PPN)]]*Table43[[#This Row],[ISI/CTN]]</f>
        <v>840000</v>
      </c>
      <c r="AT157" s="36">
        <f>Table43[[#This Row],[Harga Jual Pcs GT
(-PPN)]]*1.11</f>
        <v>19425</v>
      </c>
      <c r="AU157" s="36">
        <f>Table43[[#This Row],[Harga Jual Krt GT
(- PPN)]]*1.11</f>
        <v>932400.00000000012</v>
      </c>
      <c r="AV157" s="36">
        <v>17500</v>
      </c>
      <c r="AW157" s="36">
        <f>Table43[[#This Row],[Harga Jual Pcs MT
(-PPN)]]*Table43[[#This Row],[ISI/CTN]]</f>
        <v>840000</v>
      </c>
      <c r="AX157" s="36">
        <f>Table43[[#This Row],[Harga Jual Pcs MT
(-PPN)]]*1.11</f>
        <v>19425</v>
      </c>
      <c r="AY157" s="36">
        <f>Table43[[#This Row],[Harga Jual Pcs MT
(+PPN)]]*Table43[[#This Row],[ISI/CTN]]</f>
        <v>932400</v>
      </c>
      <c r="AZ157" s="44">
        <f>(Table43[[#This Row],[Harga Jual Pcs GT
(-PPN)]]-Table43[[#This Row],[Harga Beli Pcs
(-PPN)]])/Table43[[#This Row],[Harga Jual Pcs GT
(-PPN)]]</f>
        <v>8.5000000000000006E-2</v>
      </c>
      <c r="BA157" s="51">
        <f>Table43[[#This Row],[Harga Jual Pcs MT
(-PPN)]]-Table43[[#This Row],[Harga Beli Pcs
(-PPN)]]</f>
        <v>1487.5</v>
      </c>
      <c r="BB157" s="57">
        <f>Table43[[#This Row],[Column1]]/Table43[[#This Row],[Harga Jual Pcs MT
(-PPN)]]</f>
        <v>8.5000000000000006E-2</v>
      </c>
      <c r="BC157" s="50"/>
      <c r="BD157" s="7" t="str">
        <f>IFERROR(VLOOKUP(Table43[[#This Row],[Kode BARANG Win2]],'[3]Daftar Barang dan Jasa'!$B$2:$D$3515,3,0),0)</f>
        <v>RB DETTOL BODY SOAP 3SP SKINCARE 100GR X 48 PCS</v>
      </c>
      <c r="BE157" s="7" t="str">
        <f ca="1">IF(TODAY()-Table43[[#This Row],[Efektif
Pembuatan]]&gt;60,"Lama","Baru")</f>
        <v>Lama</v>
      </c>
      <c r="BF157" s="7" t="e">
        <f ca="1">IF(TODAY()-Table43[[#This Row],[Efektif Naik Harga]]&lt;30,"Naik","Sama")</f>
        <v>#VALUE!</v>
      </c>
      <c r="BG157" s="7" t="s">
        <v>400</v>
      </c>
      <c r="BH157" s="7" t="str">
        <f>IF(Table43[[#This Row],[Kode BARANG Win2]]&lt;&gt;"","IDR","")</f>
        <v>IDR</v>
      </c>
      <c r="BI157" s="7" t="str">
        <f>CONCATENATE(Table43[[#This Row],[kode  1 Digit
(Nomor)]],Table43[[#This Row],[kode  4 Digit                (Nomor)]])</f>
        <v>30889800100</v>
      </c>
      <c r="BJ157" s="7" t="str">
        <f>Table43[[#This Row],[Nama            Gramasi atau Jumlah Pack per CTN]]</f>
        <v>100GR</v>
      </c>
      <c r="BK157" s="7"/>
      <c r="BL157" s="7"/>
      <c r="BM157" s="4" t="str">
        <f>IF(Table43[[#This Row],[SATUAN Fix Win]]&lt;&gt;"","KRT")</f>
        <v>KRT</v>
      </c>
      <c r="BN157" s="4" t="str">
        <f>IF(Table43[[#This Row],[SATUAN Fix Win]]&lt;&gt;"","GD01")</f>
        <v>GD01</v>
      </c>
      <c r="BO157" s="4">
        <f>IF(Table43[[#This Row],[SATUAN Fix Win]]&lt;&gt;"",11611)</f>
        <v>11611</v>
      </c>
      <c r="BP157" s="4">
        <f>IF(Table43[[#This Row],[SATUAN Fix Win]]&lt;&gt;"",11612)</f>
        <v>11612</v>
      </c>
      <c r="BR157" s="4">
        <f>IF(Table43[[#This Row],[SATUAN Fix Win]]&lt;&gt;"",1)</f>
        <v>1</v>
      </c>
    </row>
    <row r="158" spans="1:70">
      <c r="A158" s="4" t="str">
        <f>CONCATENATE(Table43[[#This Row],[Kode BARANG Win2]],Table43[[#This Row],[No. Urut
Item Sama]])</f>
        <v>R1021107010010</v>
      </c>
      <c r="B158" s="7"/>
      <c r="C158" s="4" t="s">
        <v>1638</v>
      </c>
      <c r="D158" s="49">
        <v>3060910</v>
      </c>
      <c r="E158" s="49">
        <f>IFERROR(VLOOKUP(Table43[[#This Row],[NO]],[1]Sheet1!$G$3:$K$1267,5,0),0)</f>
        <v>0</v>
      </c>
      <c r="F158" s="26" t="s">
        <v>1011</v>
      </c>
      <c r="G158" s="26">
        <v>48</v>
      </c>
      <c r="H158" s="26" t="s">
        <v>2073</v>
      </c>
      <c r="I158" s="49">
        <v>8993560025205</v>
      </c>
      <c r="J158" s="26" t="str">
        <f>Table43[[#This Row],[Nama Jenis Kemasan]]</f>
        <v>PCS</v>
      </c>
      <c r="K158" s="4" t="str">
        <f>TRIM(CONCATENATE(Table43[[#This Row],[Nama            KLP]]," ",Table43[[#This Row],[Nama            Sub KLP]]))</f>
        <v>DETTOL BODY SOAP</v>
      </c>
      <c r="L158" s="4" t="str">
        <f>CONCATENATE(Table43[[#This Row],[kode  2 Digit                (hrf+No)]],Table43[[#This Row],[kode  2 Digit                (Nomor)]],Table43[[#This Row],[kode  1 Digit                (Nomor)]])</f>
        <v>R1021</v>
      </c>
      <c r="M158" s="4" t="str">
        <f>IF(AH158="",CONCATENATE(R158,T158,V158,X158,Z158,AB158,AD158,AF158,Table43[[#This Row],[Tanda Kode Revisi]]),CONCATENATE(R158,T158,V158,X158,Z158,AB158,AD158,AH158))</f>
        <v>R1021107010010</v>
      </c>
      <c r="N158" s="11">
        <f t="shared" si="4"/>
        <v>14</v>
      </c>
      <c r="O158" s="13" t="str">
        <f>IF(AG158&lt;&gt;"",TRIM(UPPER(CONCATENATE(Q158," ",S158," ",U158," ",W158," ",Y158," ",AA158," ","X"," ",Table43[[#This Row],[ISI/CTN]]," ",AG158," ",AC158," ",AE158," ",AI158))),TRIM(UPPER(CONCATENATE(Q158," ",S158," ",U158," ",W158," ",Y158," ",AA158," ","X"," ",Table43[[#This Row],[ISI/CTN]]," ",AC158," ",AE158," ",AI158))))</f>
        <v>RB DETTOL BODY SOAP 3SP SKINCARE 100GR X 48 PCS</v>
      </c>
      <c r="P158" s="11">
        <f t="shared" si="5"/>
        <v>47</v>
      </c>
      <c r="Q158" s="4" t="s">
        <v>1487</v>
      </c>
      <c r="R158" s="7" t="s">
        <v>94</v>
      </c>
      <c r="S158" s="4" t="s">
        <v>1496</v>
      </c>
      <c r="T158" s="45" t="s">
        <v>1723</v>
      </c>
      <c r="U158" s="46" t="s">
        <v>1505</v>
      </c>
      <c r="V158" s="7">
        <v>1</v>
      </c>
      <c r="W158" s="46" t="s">
        <v>1507</v>
      </c>
      <c r="X158" s="45" t="s">
        <v>1730</v>
      </c>
      <c r="Y158" s="4" t="s">
        <v>1533</v>
      </c>
      <c r="Z158" s="47" t="s">
        <v>1728</v>
      </c>
      <c r="AA158" s="4" t="s">
        <v>1512</v>
      </c>
      <c r="AB158" s="47" t="s">
        <v>1739</v>
      </c>
      <c r="AC158" s="4" t="s">
        <v>186</v>
      </c>
      <c r="AD158" s="7">
        <v>1</v>
      </c>
      <c r="AF158" s="7">
        <v>0</v>
      </c>
      <c r="AJ158" s="7">
        <f>IFERROR(VLOOKUP(Table43[[#This Row],[Kode BARANG Win2]],'[2]Template Impor Barang'!#REF!,2,0),0)</f>
        <v>0</v>
      </c>
      <c r="AK158" s="7">
        <f>Table43[[#This Row],[ISI/CTN]]</f>
        <v>48</v>
      </c>
      <c r="AL158" s="83">
        <f>Table43[[#This Row],[Kode Pcpl]]</f>
        <v>3060910</v>
      </c>
      <c r="AN158" s="36">
        <f>Table43[[#This Row],[Harga Jual Pcs GT
(-PPN)]]-(Table43[[#This Row],[Harga Jual Pcs GT
(-PPN)]]*8.5%)</f>
        <v>16012.5</v>
      </c>
      <c r="AO158" s="36">
        <f>Table43[[#This Row],[Harga Beli Pcs
(-PPN)]]*Table43[[#This Row],[ISI/CTN]]</f>
        <v>768600</v>
      </c>
      <c r="AP158" s="36">
        <f>Table43[[#This Row],[Harga Beli Pcs
(-PPN)]]*1.11</f>
        <v>17773.875</v>
      </c>
      <c r="AQ158" s="36">
        <f>Table43[[#This Row],[Harga Beli Krt
(- PPN)]]*1.11</f>
        <v>853146.00000000012</v>
      </c>
      <c r="AR158" s="36">
        <v>17500</v>
      </c>
      <c r="AS158" s="36">
        <f>Table43[[#This Row],[Harga Jual Pcs GT
(-PPN)]]*Table43[[#This Row],[ISI/CTN]]</f>
        <v>840000</v>
      </c>
      <c r="AT158" s="36">
        <f>Table43[[#This Row],[Harga Jual Pcs GT
(-PPN)]]*1.11</f>
        <v>19425</v>
      </c>
      <c r="AU158" s="36">
        <f>Table43[[#This Row],[Harga Jual Krt GT
(- PPN)]]*1.11</f>
        <v>932400.00000000012</v>
      </c>
      <c r="AV158" s="36">
        <v>17500</v>
      </c>
      <c r="AW158" s="36">
        <f>Table43[[#This Row],[Harga Jual Pcs MT
(-PPN)]]*Table43[[#This Row],[ISI/CTN]]</f>
        <v>840000</v>
      </c>
      <c r="AX158" s="36">
        <f>Table43[[#This Row],[Harga Jual Pcs MT
(-PPN)]]*1.11</f>
        <v>19425</v>
      </c>
      <c r="AY158" s="36">
        <f>Table43[[#This Row],[Harga Jual Pcs MT
(+PPN)]]*Table43[[#This Row],[ISI/CTN]]</f>
        <v>932400</v>
      </c>
      <c r="AZ158" s="44">
        <f>(Table43[[#This Row],[Harga Jual Pcs GT
(-PPN)]]-Table43[[#This Row],[Harga Beli Pcs
(-PPN)]])/Table43[[#This Row],[Harga Jual Pcs GT
(-PPN)]]</f>
        <v>8.5000000000000006E-2</v>
      </c>
      <c r="BA158" s="51">
        <f>Table43[[#This Row],[Harga Jual Pcs MT
(-PPN)]]-Table43[[#This Row],[Harga Beli Pcs
(-PPN)]]</f>
        <v>1487.5</v>
      </c>
      <c r="BB158" s="57">
        <f>Table43[[#This Row],[Column1]]/Table43[[#This Row],[Harga Jual Pcs MT
(-PPN)]]</f>
        <v>8.5000000000000006E-2</v>
      </c>
      <c r="BC158" s="50"/>
      <c r="BD158" s="7" t="str">
        <f>IFERROR(VLOOKUP(Table43[[#This Row],[Kode BARANG Win2]],'[3]Daftar Barang dan Jasa'!$B$2:$D$3515,3,0),0)</f>
        <v>RB DETTOL BODY SOAP 3SP SKINCARE 100GR X 48 PCS</v>
      </c>
      <c r="BE158" s="7" t="str">
        <f ca="1">IF(TODAY()-Table43[[#This Row],[Efektif
Pembuatan]]&gt;60,"Lama","Baru")</f>
        <v>Lama</v>
      </c>
      <c r="BF158" s="7" t="e">
        <f ca="1">IF(TODAY()-Table43[[#This Row],[Efektif Naik Harga]]&lt;30,"Naik","Sama")</f>
        <v>#VALUE!</v>
      </c>
      <c r="BG158" s="7" t="s">
        <v>400</v>
      </c>
      <c r="BH158" s="7" t="str">
        <f>IF(Table43[[#This Row],[Kode BARANG Win2]]&lt;&gt;"","IDR","")</f>
        <v>IDR</v>
      </c>
      <c r="BI158" s="7" t="str">
        <f>CONCATENATE(Table43[[#This Row],[kode  1 Digit
(Nomor)]],Table43[[#This Row],[kode  4 Digit                (Nomor)]])</f>
        <v>30609100100</v>
      </c>
      <c r="BJ158" s="7" t="str">
        <f>Table43[[#This Row],[Nama            Gramasi atau Jumlah Pack per CTN]]</f>
        <v>100GR</v>
      </c>
      <c r="BK158" s="7"/>
      <c r="BL158" s="7"/>
      <c r="BM158" s="4" t="str">
        <f>IF(Table43[[#This Row],[SATUAN Fix Win]]&lt;&gt;"","KRT")</f>
        <v>KRT</v>
      </c>
      <c r="BN158" s="4" t="str">
        <f>IF(Table43[[#This Row],[SATUAN Fix Win]]&lt;&gt;"","GD01")</f>
        <v>GD01</v>
      </c>
      <c r="BO158" s="4">
        <f>IF(Table43[[#This Row],[SATUAN Fix Win]]&lt;&gt;"",11611)</f>
        <v>11611</v>
      </c>
      <c r="BP158" s="4">
        <f>IF(Table43[[#This Row],[SATUAN Fix Win]]&lt;&gt;"",11612)</f>
        <v>11612</v>
      </c>
      <c r="BR158" s="4">
        <f>IF(Table43[[#This Row],[SATUAN Fix Win]]&lt;&gt;"",1)</f>
        <v>1</v>
      </c>
    </row>
    <row r="159" spans="1:70">
      <c r="A159" s="4" t="str">
        <f>CONCATENATE(Table43[[#This Row],[Kode BARANG Win2]],Table43[[#This Row],[No. Urut
Item Sama]])</f>
        <v>R1021107010010</v>
      </c>
      <c r="B159" s="7"/>
      <c r="C159" s="4" t="s">
        <v>1638</v>
      </c>
      <c r="D159" s="49">
        <v>3059600</v>
      </c>
      <c r="E159" s="49">
        <f>IFERROR(VLOOKUP(Table43[[#This Row],[NO]],[1]Sheet1!$G$3:$K$1267,5,0),0)</f>
        <v>0</v>
      </c>
      <c r="F159" s="26" t="s">
        <v>1016</v>
      </c>
      <c r="G159" s="26">
        <v>48</v>
      </c>
      <c r="H159" s="26" t="s">
        <v>2073</v>
      </c>
      <c r="I159" s="49">
        <v>8993560025205</v>
      </c>
      <c r="J159" s="26" t="str">
        <f>Table43[[#This Row],[Nama Jenis Kemasan]]</f>
        <v>PCS</v>
      </c>
      <c r="K159" s="4" t="str">
        <f>TRIM(CONCATENATE(Table43[[#This Row],[Nama            KLP]]," ",Table43[[#This Row],[Nama            Sub KLP]]))</f>
        <v>DETTOL BODY SOAP</v>
      </c>
      <c r="L159" s="4" t="str">
        <f>CONCATENATE(Table43[[#This Row],[kode  2 Digit                (hrf+No)]],Table43[[#This Row],[kode  2 Digit                (Nomor)]],Table43[[#This Row],[kode  1 Digit                (Nomor)]])</f>
        <v>R1021</v>
      </c>
      <c r="M159" s="4" t="str">
        <f>IF(AH159="",CONCATENATE(R159,T159,V159,X159,Z159,AB159,AD159,AF159,Table43[[#This Row],[Tanda Kode Revisi]]),CONCATENATE(R159,T159,V159,X159,Z159,AB159,AD159,AH159))</f>
        <v>R1021107010010</v>
      </c>
      <c r="N159" s="11">
        <f t="shared" si="4"/>
        <v>14</v>
      </c>
      <c r="O159" s="13" t="str">
        <f>IF(AG159&lt;&gt;"",TRIM(UPPER(CONCATENATE(Q159," ",S159," ",U159," ",W159," ",Y159," ",AA159," ","X"," ",Table43[[#This Row],[ISI/CTN]]," ",AG159," ",AC159," ",AE159," ",AI159))),TRIM(UPPER(CONCATENATE(Q159," ",S159," ",U159," ",W159," ",Y159," ",AA159," ","X"," ",Table43[[#This Row],[ISI/CTN]]," ",AC159," ",AE159," ",AI159))))</f>
        <v>RB DETTOL BODY SOAP 3SP SKINCARE 100GR X 48 PCS</v>
      </c>
      <c r="P159" s="11">
        <f t="shared" si="5"/>
        <v>47</v>
      </c>
      <c r="Q159" s="4" t="s">
        <v>1487</v>
      </c>
      <c r="R159" s="7" t="s">
        <v>94</v>
      </c>
      <c r="S159" s="4" t="s">
        <v>1496</v>
      </c>
      <c r="T159" s="45" t="s">
        <v>1723</v>
      </c>
      <c r="U159" s="46" t="s">
        <v>1505</v>
      </c>
      <c r="V159" s="7">
        <v>1</v>
      </c>
      <c r="W159" s="46" t="s">
        <v>1507</v>
      </c>
      <c r="X159" s="45" t="s">
        <v>1730</v>
      </c>
      <c r="Y159" s="4" t="s">
        <v>1533</v>
      </c>
      <c r="Z159" s="47" t="s">
        <v>1728</v>
      </c>
      <c r="AA159" s="4" t="s">
        <v>1512</v>
      </c>
      <c r="AB159" s="47" t="s">
        <v>1739</v>
      </c>
      <c r="AC159" s="4" t="s">
        <v>186</v>
      </c>
      <c r="AD159" s="7">
        <v>1</v>
      </c>
      <c r="AF159" s="7">
        <v>0</v>
      </c>
      <c r="AJ159" s="7">
        <f>IFERROR(VLOOKUP(Table43[[#This Row],[Kode BARANG Win2]],'[2]Template Impor Barang'!#REF!,2,0),0)</f>
        <v>0</v>
      </c>
      <c r="AK159" s="7">
        <f>Table43[[#This Row],[ISI/CTN]]</f>
        <v>48</v>
      </c>
      <c r="AL159" s="83">
        <f>Table43[[#This Row],[Kode Pcpl]]</f>
        <v>3059600</v>
      </c>
      <c r="AN159" s="36">
        <f>Table43[[#This Row],[Harga Jual Pcs GT
(-PPN)]]-(Table43[[#This Row],[Harga Jual Pcs GT
(-PPN)]]*8.5%)</f>
        <v>16012.5</v>
      </c>
      <c r="AO159" s="36">
        <f>Table43[[#This Row],[Harga Beli Pcs
(-PPN)]]*Table43[[#This Row],[ISI/CTN]]</f>
        <v>768600</v>
      </c>
      <c r="AP159" s="36">
        <f>Table43[[#This Row],[Harga Beli Pcs
(-PPN)]]*1.11</f>
        <v>17773.875</v>
      </c>
      <c r="AQ159" s="36">
        <f>Table43[[#This Row],[Harga Beli Krt
(- PPN)]]*1.11</f>
        <v>853146.00000000012</v>
      </c>
      <c r="AR159" s="36">
        <v>17500</v>
      </c>
      <c r="AS159" s="36">
        <f>Table43[[#This Row],[Harga Jual Pcs GT
(-PPN)]]*Table43[[#This Row],[ISI/CTN]]</f>
        <v>840000</v>
      </c>
      <c r="AT159" s="36">
        <f>Table43[[#This Row],[Harga Jual Pcs GT
(-PPN)]]*1.11</f>
        <v>19425</v>
      </c>
      <c r="AU159" s="36">
        <f>Table43[[#This Row],[Harga Jual Krt GT
(- PPN)]]*1.11</f>
        <v>932400.00000000012</v>
      </c>
      <c r="AV159" s="36">
        <v>17500</v>
      </c>
      <c r="AW159" s="36">
        <f>Table43[[#This Row],[Harga Jual Pcs MT
(-PPN)]]*Table43[[#This Row],[ISI/CTN]]</f>
        <v>840000</v>
      </c>
      <c r="AX159" s="36">
        <f>Table43[[#This Row],[Harga Jual Pcs MT
(-PPN)]]*1.11</f>
        <v>19425</v>
      </c>
      <c r="AY159" s="36">
        <f>Table43[[#This Row],[Harga Jual Pcs MT
(+PPN)]]*Table43[[#This Row],[ISI/CTN]]</f>
        <v>932400</v>
      </c>
      <c r="AZ159" s="44">
        <f>(Table43[[#This Row],[Harga Jual Pcs GT
(-PPN)]]-Table43[[#This Row],[Harga Beli Pcs
(-PPN)]])/Table43[[#This Row],[Harga Jual Pcs GT
(-PPN)]]</f>
        <v>8.5000000000000006E-2</v>
      </c>
      <c r="BA159" s="51">
        <f>Table43[[#This Row],[Harga Jual Pcs MT
(-PPN)]]-Table43[[#This Row],[Harga Beli Pcs
(-PPN)]]</f>
        <v>1487.5</v>
      </c>
      <c r="BB159" s="57">
        <f>Table43[[#This Row],[Column1]]/Table43[[#This Row],[Harga Jual Pcs MT
(-PPN)]]</f>
        <v>8.5000000000000006E-2</v>
      </c>
      <c r="BC159" s="50"/>
      <c r="BD159" s="7" t="str">
        <f>IFERROR(VLOOKUP(Table43[[#This Row],[Kode BARANG Win2]],'[3]Daftar Barang dan Jasa'!$B$2:$D$3515,3,0),0)</f>
        <v>RB DETTOL BODY SOAP 3SP SKINCARE 100GR X 48 PCS</v>
      </c>
      <c r="BE159" s="7" t="str">
        <f ca="1">IF(TODAY()-Table43[[#This Row],[Efektif
Pembuatan]]&gt;60,"Lama","Baru")</f>
        <v>Lama</v>
      </c>
      <c r="BF159" s="7" t="e">
        <f ca="1">IF(TODAY()-Table43[[#This Row],[Efektif Naik Harga]]&lt;30,"Naik","Sama")</f>
        <v>#VALUE!</v>
      </c>
      <c r="BG159" s="7" t="s">
        <v>400</v>
      </c>
      <c r="BH159" s="7" t="str">
        <f>IF(Table43[[#This Row],[Kode BARANG Win2]]&lt;&gt;"","IDR","")</f>
        <v>IDR</v>
      </c>
      <c r="BI159" s="7" t="str">
        <f>CONCATENATE(Table43[[#This Row],[kode  1 Digit
(Nomor)]],Table43[[#This Row],[kode  4 Digit                (Nomor)]])</f>
        <v>30596000100</v>
      </c>
      <c r="BJ159" s="7" t="str">
        <f>Table43[[#This Row],[Nama            Gramasi atau Jumlah Pack per CTN]]</f>
        <v>100GR</v>
      </c>
      <c r="BK159" s="7"/>
      <c r="BL159" s="7"/>
      <c r="BM159" s="4" t="str">
        <f>IF(Table43[[#This Row],[SATUAN Fix Win]]&lt;&gt;"","KRT")</f>
        <v>KRT</v>
      </c>
      <c r="BN159" s="4" t="str">
        <f>IF(Table43[[#This Row],[SATUAN Fix Win]]&lt;&gt;"","GD01")</f>
        <v>GD01</v>
      </c>
      <c r="BO159" s="4">
        <f>IF(Table43[[#This Row],[SATUAN Fix Win]]&lt;&gt;"",11611)</f>
        <v>11611</v>
      </c>
      <c r="BP159" s="4">
        <f>IF(Table43[[#This Row],[SATUAN Fix Win]]&lt;&gt;"",11612)</f>
        <v>11612</v>
      </c>
      <c r="BR159" s="4">
        <f>IF(Table43[[#This Row],[SATUAN Fix Win]]&lt;&gt;"",1)</f>
        <v>1</v>
      </c>
    </row>
    <row r="160" spans="1:70">
      <c r="A160" s="4" t="str">
        <f>CONCATENATE(Table43[[#This Row],[Kode BARANG Win2]],Table43[[#This Row],[No. Urut
Item Sama]])</f>
        <v>R1021107010010</v>
      </c>
      <c r="B160" s="7"/>
      <c r="C160" s="4" t="s">
        <v>1638</v>
      </c>
      <c r="D160" s="49">
        <v>3046060</v>
      </c>
      <c r="E160" s="49">
        <f>IFERROR(VLOOKUP(Table43[[#This Row],[NO]],[1]Sheet1!$G$3:$K$1267,5,0),0)</f>
        <v>0</v>
      </c>
      <c r="F160" s="26" t="s">
        <v>1015</v>
      </c>
      <c r="G160" s="26">
        <v>48</v>
      </c>
      <c r="H160" s="26" t="s">
        <v>2073</v>
      </c>
      <c r="I160" s="49">
        <v>8993560025205</v>
      </c>
      <c r="J160" s="26" t="str">
        <f>Table43[[#This Row],[Nama Jenis Kemasan]]</f>
        <v>PCS</v>
      </c>
      <c r="K160" s="4" t="str">
        <f>TRIM(CONCATENATE(Table43[[#This Row],[Nama            KLP]]," ",Table43[[#This Row],[Nama            Sub KLP]]))</f>
        <v>DETTOL BODY SOAP</v>
      </c>
      <c r="L160" s="4" t="str">
        <f>CONCATENATE(Table43[[#This Row],[kode  2 Digit                (hrf+No)]],Table43[[#This Row],[kode  2 Digit                (Nomor)]],Table43[[#This Row],[kode  1 Digit                (Nomor)]])</f>
        <v>R1021</v>
      </c>
      <c r="M160" s="4" t="str">
        <f>IF(AH160="",CONCATENATE(R160,T160,V160,X160,Z160,AB160,AD160,AF160,Table43[[#This Row],[Tanda Kode Revisi]]),CONCATENATE(R160,T160,V160,X160,Z160,AB160,AD160,AH160))</f>
        <v>R1021107010010</v>
      </c>
      <c r="N160" s="11">
        <f t="shared" si="4"/>
        <v>14</v>
      </c>
      <c r="O160" s="13" t="str">
        <f>IF(AG160&lt;&gt;"",TRIM(UPPER(CONCATENATE(Q160," ",S160," ",U160," ",W160," ",Y160," ",AA160," ","X"," ",Table43[[#This Row],[ISI/CTN]]," ",AG160," ",AC160," ",AE160," ",AI160))),TRIM(UPPER(CONCATENATE(Q160," ",S160," ",U160," ",W160," ",Y160," ",AA160," ","X"," ",Table43[[#This Row],[ISI/CTN]]," ",AC160," ",AE160," ",AI160))))</f>
        <v>RB DETTOL BODY SOAP 3SP SKINCARE 100GR X 48 PCS</v>
      </c>
      <c r="P160" s="11">
        <f t="shared" si="5"/>
        <v>47</v>
      </c>
      <c r="Q160" s="4" t="s">
        <v>1487</v>
      </c>
      <c r="R160" s="7" t="s">
        <v>94</v>
      </c>
      <c r="S160" s="4" t="s">
        <v>1496</v>
      </c>
      <c r="T160" s="45" t="s">
        <v>1723</v>
      </c>
      <c r="U160" s="46" t="s">
        <v>1505</v>
      </c>
      <c r="V160" s="7">
        <v>1</v>
      </c>
      <c r="W160" s="46" t="s">
        <v>1507</v>
      </c>
      <c r="X160" s="45" t="s">
        <v>1730</v>
      </c>
      <c r="Y160" s="4" t="s">
        <v>1533</v>
      </c>
      <c r="Z160" s="47" t="s">
        <v>1728</v>
      </c>
      <c r="AA160" s="4" t="s">
        <v>1512</v>
      </c>
      <c r="AB160" s="47" t="s">
        <v>1739</v>
      </c>
      <c r="AC160" s="4" t="s">
        <v>186</v>
      </c>
      <c r="AD160" s="7">
        <v>1</v>
      </c>
      <c r="AF160" s="7">
        <v>0</v>
      </c>
      <c r="AJ160" s="7">
        <f>IFERROR(VLOOKUP(Table43[[#This Row],[Kode BARANG Win2]],'[2]Template Impor Barang'!#REF!,2,0),0)</f>
        <v>0</v>
      </c>
      <c r="AK160" s="7">
        <f>Table43[[#This Row],[ISI/CTN]]</f>
        <v>48</v>
      </c>
      <c r="AL160" s="83">
        <f>Table43[[#This Row],[Kode Pcpl]]</f>
        <v>3046060</v>
      </c>
      <c r="AN160" s="36">
        <f>Table43[[#This Row],[Harga Jual Pcs GT
(-PPN)]]-(Table43[[#This Row],[Harga Jual Pcs GT
(-PPN)]]*8.5%)</f>
        <v>16012.5</v>
      </c>
      <c r="AO160" s="36">
        <f>Table43[[#This Row],[Harga Beli Pcs
(-PPN)]]*Table43[[#This Row],[ISI/CTN]]</f>
        <v>768600</v>
      </c>
      <c r="AP160" s="36">
        <f>Table43[[#This Row],[Harga Beli Pcs
(-PPN)]]*1.11</f>
        <v>17773.875</v>
      </c>
      <c r="AQ160" s="36">
        <f>Table43[[#This Row],[Harga Beli Krt
(- PPN)]]*1.11</f>
        <v>853146.00000000012</v>
      </c>
      <c r="AR160" s="36">
        <v>17500</v>
      </c>
      <c r="AS160" s="36">
        <f>Table43[[#This Row],[Harga Jual Pcs GT
(-PPN)]]*Table43[[#This Row],[ISI/CTN]]</f>
        <v>840000</v>
      </c>
      <c r="AT160" s="36">
        <f>Table43[[#This Row],[Harga Jual Pcs GT
(-PPN)]]*1.11</f>
        <v>19425</v>
      </c>
      <c r="AU160" s="36">
        <f>Table43[[#This Row],[Harga Jual Krt GT
(- PPN)]]*1.11</f>
        <v>932400.00000000012</v>
      </c>
      <c r="AV160" s="36">
        <v>17500</v>
      </c>
      <c r="AW160" s="36">
        <f>Table43[[#This Row],[Harga Jual Pcs MT
(-PPN)]]*Table43[[#This Row],[ISI/CTN]]</f>
        <v>840000</v>
      </c>
      <c r="AX160" s="36">
        <f>Table43[[#This Row],[Harga Jual Pcs MT
(-PPN)]]*1.11</f>
        <v>19425</v>
      </c>
      <c r="AY160" s="36">
        <f>Table43[[#This Row],[Harga Jual Pcs MT
(+PPN)]]*Table43[[#This Row],[ISI/CTN]]</f>
        <v>932400</v>
      </c>
      <c r="AZ160" s="44">
        <f>(Table43[[#This Row],[Harga Jual Pcs GT
(-PPN)]]-Table43[[#This Row],[Harga Beli Pcs
(-PPN)]])/Table43[[#This Row],[Harga Jual Pcs GT
(-PPN)]]</f>
        <v>8.5000000000000006E-2</v>
      </c>
      <c r="BA160" s="51">
        <f>Table43[[#This Row],[Harga Jual Pcs MT
(-PPN)]]-Table43[[#This Row],[Harga Beli Pcs
(-PPN)]]</f>
        <v>1487.5</v>
      </c>
      <c r="BB160" s="57">
        <f>Table43[[#This Row],[Column1]]/Table43[[#This Row],[Harga Jual Pcs MT
(-PPN)]]</f>
        <v>8.5000000000000006E-2</v>
      </c>
      <c r="BC160" s="50"/>
      <c r="BD160" s="7" t="str">
        <f>IFERROR(VLOOKUP(Table43[[#This Row],[Kode BARANG Win2]],'[3]Daftar Barang dan Jasa'!$B$2:$D$3515,3,0),0)</f>
        <v>RB DETTOL BODY SOAP 3SP SKINCARE 100GR X 48 PCS</v>
      </c>
      <c r="BE160" s="7" t="str">
        <f ca="1">IF(TODAY()-Table43[[#This Row],[Efektif
Pembuatan]]&gt;60,"Lama","Baru")</f>
        <v>Lama</v>
      </c>
      <c r="BF160" s="7" t="e">
        <f ca="1">IF(TODAY()-Table43[[#This Row],[Efektif Naik Harga]]&lt;30,"Naik","Sama")</f>
        <v>#VALUE!</v>
      </c>
      <c r="BG160" s="7" t="s">
        <v>400</v>
      </c>
      <c r="BH160" s="7" t="str">
        <f>IF(Table43[[#This Row],[Kode BARANG Win2]]&lt;&gt;"","IDR","")</f>
        <v>IDR</v>
      </c>
      <c r="BI160" s="7" t="str">
        <f>CONCATENATE(Table43[[#This Row],[kode  1 Digit
(Nomor)]],Table43[[#This Row],[kode  4 Digit                (Nomor)]])</f>
        <v>30460600100</v>
      </c>
      <c r="BJ160" s="7" t="str">
        <f>Table43[[#This Row],[Nama            Gramasi atau Jumlah Pack per CTN]]</f>
        <v>100GR</v>
      </c>
      <c r="BK160" s="7"/>
      <c r="BL160" s="7"/>
      <c r="BM160" s="4" t="str">
        <f>IF(Table43[[#This Row],[SATUAN Fix Win]]&lt;&gt;"","KRT")</f>
        <v>KRT</v>
      </c>
      <c r="BN160" s="4" t="str">
        <f>IF(Table43[[#This Row],[SATUAN Fix Win]]&lt;&gt;"","GD01")</f>
        <v>GD01</v>
      </c>
      <c r="BO160" s="4">
        <f>IF(Table43[[#This Row],[SATUAN Fix Win]]&lt;&gt;"",11611)</f>
        <v>11611</v>
      </c>
      <c r="BP160" s="4">
        <f>IF(Table43[[#This Row],[SATUAN Fix Win]]&lt;&gt;"",11612)</f>
        <v>11612</v>
      </c>
      <c r="BR160" s="4">
        <f>IF(Table43[[#This Row],[SATUAN Fix Win]]&lt;&gt;"",1)</f>
        <v>1</v>
      </c>
    </row>
    <row r="161" spans="1:70">
      <c r="A161" s="4" t="str">
        <f>CONCATENATE(Table43[[#This Row],[Kode BARANG Win2]],Table43[[#This Row],[No. Urut
Item Sama]])</f>
        <v>R1021107010010</v>
      </c>
      <c r="B161" s="7"/>
      <c r="C161" s="4" t="s">
        <v>1638</v>
      </c>
      <c r="D161" s="49" t="s">
        <v>521</v>
      </c>
      <c r="E161" s="49">
        <f>IFERROR(VLOOKUP(Table43[[#This Row],[NO]],[1]Sheet1!$G$3:$K$1267,5,0),0)</f>
        <v>0</v>
      </c>
      <c r="F161" s="26" t="s">
        <v>1008</v>
      </c>
      <c r="G161" s="26">
        <v>48</v>
      </c>
      <c r="H161" s="26" t="s">
        <v>2073</v>
      </c>
      <c r="I161" s="49">
        <v>8993560025205</v>
      </c>
      <c r="J161" s="26" t="str">
        <f>Table43[[#This Row],[Nama Jenis Kemasan]]</f>
        <v>PCS</v>
      </c>
      <c r="K161" s="4" t="str">
        <f>TRIM(CONCATENATE(Table43[[#This Row],[Nama            KLP]]," ",Table43[[#This Row],[Nama            Sub KLP]]))</f>
        <v>DETTOL BODY SOAP</v>
      </c>
      <c r="L161" s="4" t="str">
        <f>CONCATENATE(Table43[[#This Row],[kode  2 Digit                (hrf+No)]],Table43[[#This Row],[kode  2 Digit                (Nomor)]],Table43[[#This Row],[kode  1 Digit                (Nomor)]])</f>
        <v>R1021</v>
      </c>
      <c r="M161" s="4" t="str">
        <f>IF(AH161="",CONCATENATE(R161,T161,V161,X161,Z161,AB161,AD161,AF161,Table43[[#This Row],[Tanda Kode Revisi]]),CONCATENATE(R161,T161,V161,X161,Z161,AB161,AD161,AH161))</f>
        <v>R1021107010010</v>
      </c>
      <c r="N161" s="11">
        <f t="shared" si="4"/>
        <v>14</v>
      </c>
      <c r="O161" s="13" t="str">
        <f>IF(AG161&lt;&gt;"",TRIM(UPPER(CONCATENATE(Q161," ",S161," ",U161," ",W161," ",Y161," ",AA161," ","X"," ",Table43[[#This Row],[ISI/CTN]]," ",AG161," ",AC161," ",AE161," ",AI161))),TRIM(UPPER(CONCATENATE(Q161," ",S161," ",U161," ",W161," ",Y161," ",AA161," ","X"," ",Table43[[#This Row],[ISI/CTN]]," ",AC161," ",AE161," ",AI161))))</f>
        <v>RB DETTOL BODY SOAP 3SP SKINCARE 100GR X 48 PCS</v>
      </c>
      <c r="P161" s="11">
        <f t="shared" si="5"/>
        <v>47</v>
      </c>
      <c r="Q161" s="4" t="s">
        <v>1487</v>
      </c>
      <c r="R161" s="7" t="s">
        <v>94</v>
      </c>
      <c r="S161" s="4" t="s">
        <v>1496</v>
      </c>
      <c r="T161" s="45" t="s">
        <v>1723</v>
      </c>
      <c r="U161" s="46" t="s">
        <v>1505</v>
      </c>
      <c r="V161" s="7">
        <v>1</v>
      </c>
      <c r="W161" s="46" t="s">
        <v>1507</v>
      </c>
      <c r="X161" s="45" t="s">
        <v>1730</v>
      </c>
      <c r="Y161" s="4" t="s">
        <v>1533</v>
      </c>
      <c r="Z161" s="47" t="s">
        <v>1728</v>
      </c>
      <c r="AA161" s="4" t="s">
        <v>1512</v>
      </c>
      <c r="AB161" s="47" t="s">
        <v>1739</v>
      </c>
      <c r="AC161" s="4" t="s">
        <v>186</v>
      </c>
      <c r="AD161" s="7">
        <v>1</v>
      </c>
      <c r="AF161" s="7">
        <v>0</v>
      </c>
      <c r="AJ161" s="7">
        <f>IFERROR(VLOOKUP(Table43[[#This Row],[Kode BARANG Win2]],'[2]Template Impor Barang'!#REF!,2,0),0)</f>
        <v>0</v>
      </c>
      <c r="AK161" s="7">
        <f>Table43[[#This Row],[ISI/CTN]]</f>
        <v>48</v>
      </c>
      <c r="AL161" s="83" t="str">
        <f>Table43[[#This Row],[Kode Pcpl]]</f>
        <v>ID8195053M</v>
      </c>
      <c r="AN161" s="36">
        <f>Table43[[#This Row],[Harga Jual Pcs GT
(-PPN)]]-(Table43[[#This Row],[Harga Jual Pcs GT
(-PPN)]]*8.5%)</f>
        <v>16012.5</v>
      </c>
      <c r="AO161" s="36">
        <f>Table43[[#This Row],[Harga Beli Pcs
(-PPN)]]*Table43[[#This Row],[ISI/CTN]]</f>
        <v>768600</v>
      </c>
      <c r="AP161" s="36">
        <f>Table43[[#This Row],[Harga Beli Pcs
(-PPN)]]*1.11</f>
        <v>17773.875</v>
      </c>
      <c r="AQ161" s="36">
        <f>Table43[[#This Row],[Harga Beli Krt
(- PPN)]]*1.11</f>
        <v>853146.00000000012</v>
      </c>
      <c r="AR161" s="36">
        <v>17500</v>
      </c>
      <c r="AS161" s="36">
        <f>Table43[[#This Row],[Harga Jual Pcs GT
(-PPN)]]*Table43[[#This Row],[ISI/CTN]]</f>
        <v>840000</v>
      </c>
      <c r="AT161" s="36">
        <f>Table43[[#This Row],[Harga Jual Pcs GT
(-PPN)]]*1.11</f>
        <v>19425</v>
      </c>
      <c r="AU161" s="36">
        <f>Table43[[#This Row],[Harga Jual Krt GT
(- PPN)]]*1.11</f>
        <v>932400.00000000012</v>
      </c>
      <c r="AV161" s="36">
        <v>17500</v>
      </c>
      <c r="AW161" s="36">
        <f>Table43[[#This Row],[Harga Jual Pcs MT
(-PPN)]]*Table43[[#This Row],[ISI/CTN]]</f>
        <v>840000</v>
      </c>
      <c r="AX161" s="36">
        <f>Table43[[#This Row],[Harga Jual Pcs MT
(-PPN)]]*1.11</f>
        <v>19425</v>
      </c>
      <c r="AY161" s="36">
        <f>Table43[[#This Row],[Harga Jual Pcs MT
(+PPN)]]*Table43[[#This Row],[ISI/CTN]]</f>
        <v>932400</v>
      </c>
      <c r="AZ161" s="44">
        <f>(Table43[[#This Row],[Harga Jual Pcs GT
(-PPN)]]-Table43[[#This Row],[Harga Beli Pcs
(-PPN)]])/Table43[[#This Row],[Harga Jual Pcs GT
(-PPN)]]</f>
        <v>8.5000000000000006E-2</v>
      </c>
      <c r="BA161" s="51">
        <f>Table43[[#This Row],[Harga Jual Pcs MT
(-PPN)]]-Table43[[#This Row],[Harga Beli Pcs
(-PPN)]]</f>
        <v>1487.5</v>
      </c>
      <c r="BB161" s="57">
        <f>Table43[[#This Row],[Column1]]/Table43[[#This Row],[Harga Jual Pcs MT
(-PPN)]]</f>
        <v>8.5000000000000006E-2</v>
      </c>
      <c r="BC161" s="50"/>
      <c r="BD161" s="7" t="str">
        <f>IFERROR(VLOOKUP(Table43[[#This Row],[Kode BARANG Win2]],'[3]Daftar Barang dan Jasa'!$B$2:$D$3515,3,0),0)</f>
        <v>RB DETTOL BODY SOAP 3SP SKINCARE 100GR X 48 PCS</v>
      </c>
      <c r="BE161" s="7" t="str">
        <f ca="1">IF(TODAY()-Table43[[#This Row],[Efektif
Pembuatan]]&gt;60,"Lama","Baru")</f>
        <v>Lama</v>
      </c>
      <c r="BF161" s="7" t="e">
        <f ca="1">IF(TODAY()-Table43[[#This Row],[Efektif Naik Harga]]&lt;30,"Naik","Sama")</f>
        <v>#VALUE!</v>
      </c>
      <c r="BG161" s="7" t="s">
        <v>400</v>
      </c>
      <c r="BH161" s="7" t="str">
        <f>IF(Table43[[#This Row],[Kode BARANG Win2]]&lt;&gt;"","IDR","")</f>
        <v>IDR</v>
      </c>
      <c r="BI161" s="7" t="str">
        <f>CONCATENATE(Table43[[#This Row],[kode  1 Digit
(Nomor)]],Table43[[#This Row],[kode  4 Digit                (Nomor)]])</f>
        <v>ID8195053M0100</v>
      </c>
      <c r="BJ161" s="7" t="str">
        <f>Table43[[#This Row],[Nama            Gramasi atau Jumlah Pack per CTN]]</f>
        <v>100GR</v>
      </c>
      <c r="BK161" s="7"/>
      <c r="BL161" s="7"/>
      <c r="BM161" s="4" t="str">
        <f>IF(Table43[[#This Row],[SATUAN Fix Win]]&lt;&gt;"","KRT")</f>
        <v>KRT</v>
      </c>
      <c r="BN161" s="4" t="str">
        <f>IF(Table43[[#This Row],[SATUAN Fix Win]]&lt;&gt;"","GD01")</f>
        <v>GD01</v>
      </c>
      <c r="BO161" s="4">
        <f>IF(Table43[[#This Row],[SATUAN Fix Win]]&lt;&gt;"",11611)</f>
        <v>11611</v>
      </c>
      <c r="BP161" s="4">
        <f>IF(Table43[[#This Row],[SATUAN Fix Win]]&lt;&gt;"",11612)</f>
        <v>11612</v>
      </c>
      <c r="BR161" s="4">
        <f>IF(Table43[[#This Row],[SATUAN Fix Win]]&lt;&gt;"",1)</f>
        <v>1</v>
      </c>
    </row>
    <row r="162" spans="1:70">
      <c r="A162" s="4" t="str">
        <f>CONCATENATE(Table43[[#This Row],[Kode BARANG Win2]],Table43[[#This Row],[No. Urut
Item Sama]])</f>
        <v>R1021107010010</v>
      </c>
      <c r="B162" s="7"/>
      <c r="C162" s="4" t="s">
        <v>1638</v>
      </c>
      <c r="D162" s="49">
        <v>3031517</v>
      </c>
      <c r="E162" s="49">
        <f>IFERROR(VLOOKUP(Table43[[#This Row],[NO]],[1]Sheet1!$G$3:$K$1267,5,0),0)</f>
        <v>0</v>
      </c>
      <c r="F162" s="26" t="s">
        <v>1012</v>
      </c>
      <c r="G162" s="26">
        <v>48</v>
      </c>
      <c r="H162" s="26" t="s">
        <v>2073</v>
      </c>
      <c r="I162" s="49">
        <v>8993560025205</v>
      </c>
      <c r="J162" s="26" t="str">
        <f>Table43[[#This Row],[Nama Jenis Kemasan]]</f>
        <v>PCS</v>
      </c>
      <c r="K162" s="4" t="str">
        <f>TRIM(CONCATENATE(Table43[[#This Row],[Nama            KLP]]," ",Table43[[#This Row],[Nama            Sub KLP]]))</f>
        <v>DETTOL BODY SOAP</v>
      </c>
      <c r="L162" s="4" t="str">
        <f>CONCATENATE(Table43[[#This Row],[kode  2 Digit                (hrf+No)]],Table43[[#This Row],[kode  2 Digit                (Nomor)]],Table43[[#This Row],[kode  1 Digit                (Nomor)]])</f>
        <v>R1021</v>
      </c>
      <c r="M162" s="4" t="str">
        <f>IF(AH162="",CONCATENATE(R162,T162,V162,X162,Z162,AB162,AD162,AF162,Table43[[#This Row],[Tanda Kode Revisi]]),CONCATENATE(R162,T162,V162,X162,Z162,AB162,AD162,AH162))</f>
        <v>R1021107010010</v>
      </c>
      <c r="N162" s="11">
        <f t="shared" si="4"/>
        <v>14</v>
      </c>
      <c r="O162" s="13" t="str">
        <f>IF(AG162&lt;&gt;"",TRIM(UPPER(CONCATENATE(Q162," ",S162," ",U162," ",W162," ",Y162," ",AA162," ","X"," ",Table43[[#This Row],[ISI/CTN]]," ",AG162," ",AC162," ",AE162," ",AI162))),TRIM(UPPER(CONCATENATE(Q162," ",S162," ",U162," ",W162," ",Y162," ",AA162," ","X"," ",Table43[[#This Row],[ISI/CTN]]," ",AC162," ",AE162," ",AI162))))</f>
        <v>RB DETTOL BODY SOAP 3SP SKINCARE 100GR X 48 PCS</v>
      </c>
      <c r="P162" s="11">
        <f t="shared" si="5"/>
        <v>47</v>
      </c>
      <c r="Q162" s="4" t="s">
        <v>1487</v>
      </c>
      <c r="R162" s="7" t="s">
        <v>94</v>
      </c>
      <c r="S162" s="4" t="s">
        <v>1496</v>
      </c>
      <c r="T162" s="45" t="s">
        <v>1723</v>
      </c>
      <c r="U162" s="46" t="s">
        <v>1505</v>
      </c>
      <c r="V162" s="7">
        <v>1</v>
      </c>
      <c r="W162" s="46" t="s">
        <v>1507</v>
      </c>
      <c r="X162" s="45" t="s">
        <v>1730</v>
      </c>
      <c r="Y162" s="4" t="s">
        <v>1533</v>
      </c>
      <c r="Z162" s="47" t="s">
        <v>1728</v>
      </c>
      <c r="AA162" s="4" t="s">
        <v>1512</v>
      </c>
      <c r="AB162" s="47" t="s">
        <v>1739</v>
      </c>
      <c r="AC162" s="4" t="s">
        <v>186</v>
      </c>
      <c r="AD162" s="7">
        <v>1</v>
      </c>
      <c r="AF162" s="7">
        <v>0</v>
      </c>
      <c r="AJ162" s="7">
        <f>IFERROR(VLOOKUP(Table43[[#This Row],[Kode BARANG Win2]],'[2]Template Impor Barang'!#REF!,2,0),0)</f>
        <v>0</v>
      </c>
      <c r="AK162" s="7">
        <f>Table43[[#This Row],[ISI/CTN]]</f>
        <v>48</v>
      </c>
      <c r="AL162" s="83">
        <f>Table43[[#This Row],[Kode Pcpl]]</f>
        <v>3031517</v>
      </c>
      <c r="AN162" s="36">
        <f>Table43[[#This Row],[Harga Jual Pcs GT
(-PPN)]]-(Table43[[#This Row],[Harga Jual Pcs GT
(-PPN)]]*8.5%)</f>
        <v>16012.5</v>
      </c>
      <c r="AO162" s="36">
        <f>Table43[[#This Row],[Harga Beli Pcs
(-PPN)]]*Table43[[#This Row],[ISI/CTN]]</f>
        <v>768600</v>
      </c>
      <c r="AP162" s="36">
        <f>Table43[[#This Row],[Harga Beli Pcs
(-PPN)]]*1.11</f>
        <v>17773.875</v>
      </c>
      <c r="AQ162" s="36">
        <f>Table43[[#This Row],[Harga Beli Krt
(- PPN)]]*1.11</f>
        <v>853146.00000000012</v>
      </c>
      <c r="AR162" s="36">
        <v>17500</v>
      </c>
      <c r="AS162" s="36">
        <f>Table43[[#This Row],[Harga Jual Pcs GT
(-PPN)]]*Table43[[#This Row],[ISI/CTN]]</f>
        <v>840000</v>
      </c>
      <c r="AT162" s="36">
        <f>Table43[[#This Row],[Harga Jual Pcs GT
(-PPN)]]*1.11</f>
        <v>19425</v>
      </c>
      <c r="AU162" s="36">
        <f>Table43[[#This Row],[Harga Jual Krt GT
(- PPN)]]*1.11</f>
        <v>932400.00000000012</v>
      </c>
      <c r="AV162" s="36">
        <v>17500</v>
      </c>
      <c r="AW162" s="36">
        <f>Table43[[#This Row],[Harga Jual Pcs MT
(-PPN)]]*Table43[[#This Row],[ISI/CTN]]</f>
        <v>840000</v>
      </c>
      <c r="AX162" s="36">
        <f>Table43[[#This Row],[Harga Jual Pcs MT
(-PPN)]]*1.11</f>
        <v>19425</v>
      </c>
      <c r="AY162" s="36">
        <f>Table43[[#This Row],[Harga Jual Pcs MT
(+PPN)]]*Table43[[#This Row],[ISI/CTN]]</f>
        <v>932400</v>
      </c>
      <c r="AZ162" s="44">
        <f>(Table43[[#This Row],[Harga Jual Pcs GT
(-PPN)]]-Table43[[#This Row],[Harga Beli Pcs
(-PPN)]])/Table43[[#This Row],[Harga Jual Pcs GT
(-PPN)]]</f>
        <v>8.5000000000000006E-2</v>
      </c>
      <c r="BA162" s="51">
        <f>Table43[[#This Row],[Harga Jual Pcs MT
(-PPN)]]-Table43[[#This Row],[Harga Beli Pcs
(-PPN)]]</f>
        <v>1487.5</v>
      </c>
      <c r="BB162" s="57">
        <f>Table43[[#This Row],[Column1]]/Table43[[#This Row],[Harga Jual Pcs MT
(-PPN)]]</f>
        <v>8.5000000000000006E-2</v>
      </c>
      <c r="BC162" s="50"/>
      <c r="BD162" s="7" t="str">
        <f>IFERROR(VLOOKUP(Table43[[#This Row],[Kode BARANG Win2]],'[3]Daftar Barang dan Jasa'!$B$2:$D$3515,3,0),0)</f>
        <v>RB DETTOL BODY SOAP 3SP SKINCARE 100GR X 48 PCS</v>
      </c>
      <c r="BE162" s="7" t="str">
        <f ca="1">IF(TODAY()-Table43[[#This Row],[Efektif
Pembuatan]]&gt;60,"Lama","Baru")</f>
        <v>Lama</v>
      </c>
      <c r="BF162" s="7" t="e">
        <f ca="1">IF(TODAY()-Table43[[#This Row],[Efektif Naik Harga]]&lt;30,"Naik","Sama")</f>
        <v>#VALUE!</v>
      </c>
      <c r="BG162" s="7" t="s">
        <v>400</v>
      </c>
      <c r="BH162" s="7" t="str">
        <f>IF(Table43[[#This Row],[Kode BARANG Win2]]&lt;&gt;"","IDR","")</f>
        <v>IDR</v>
      </c>
      <c r="BI162" s="7" t="str">
        <f>CONCATENATE(Table43[[#This Row],[kode  1 Digit
(Nomor)]],Table43[[#This Row],[kode  4 Digit                (Nomor)]])</f>
        <v>30315170100</v>
      </c>
      <c r="BJ162" s="7" t="str">
        <f>Table43[[#This Row],[Nama            Gramasi atau Jumlah Pack per CTN]]</f>
        <v>100GR</v>
      </c>
      <c r="BK162" s="7"/>
      <c r="BL162" s="7"/>
      <c r="BM162" s="4" t="str">
        <f>IF(Table43[[#This Row],[SATUAN Fix Win]]&lt;&gt;"","KRT")</f>
        <v>KRT</v>
      </c>
      <c r="BN162" s="4" t="str">
        <f>IF(Table43[[#This Row],[SATUAN Fix Win]]&lt;&gt;"","GD01")</f>
        <v>GD01</v>
      </c>
      <c r="BO162" s="4">
        <f>IF(Table43[[#This Row],[SATUAN Fix Win]]&lt;&gt;"",11611)</f>
        <v>11611</v>
      </c>
      <c r="BP162" s="4">
        <f>IF(Table43[[#This Row],[SATUAN Fix Win]]&lt;&gt;"",11612)</f>
        <v>11612</v>
      </c>
      <c r="BR162" s="4">
        <f>IF(Table43[[#This Row],[SATUAN Fix Win]]&lt;&gt;"",1)</f>
        <v>1</v>
      </c>
    </row>
    <row r="163" spans="1:70">
      <c r="A163" s="4" t="str">
        <f>CONCATENATE(Table43[[#This Row],[Kode BARANG Win2]],Table43[[#This Row],[No. Urut
Item Sama]])</f>
        <v>R1021107010010</v>
      </c>
      <c r="B163" s="7"/>
      <c r="C163" s="4" t="s">
        <v>1638</v>
      </c>
      <c r="D163" s="49">
        <v>3040224</v>
      </c>
      <c r="E163" s="49">
        <f>IFERROR(VLOOKUP(Table43[[#This Row],[NO]],[1]Sheet1!$G$3:$K$1267,5,0),0)</f>
        <v>0</v>
      </c>
      <c r="F163" s="26" t="s">
        <v>1014</v>
      </c>
      <c r="G163" s="26">
        <v>48</v>
      </c>
      <c r="H163" s="26" t="s">
        <v>2073</v>
      </c>
      <c r="I163" s="49">
        <v>8993560025205</v>
      </c>
      <c r="J163" s="26" t="str">
        <f>Table43[[#This Row],[Nama Jenis Kemasan]]</f>
        <v>PCS</v>
      </c>
      <c r="K163" s="4" t="str">
        <f>TRIM(CONCATENATE(Table43[[#This Row],[Nama            KLP]]," ",Table43[[#This Row],[Nama            Sub KLP]]))</f>
        <v>DETTOL BODY SOAP</v>
      </c>
      <c r="L163" s="4" t="str">
        <f>CONCATENATE(Table43[[#This Row],[kode  2 Digit                (hrf+No)]],Table43[[#This Row],[kode  2 Digit                (Nomor)]],Table43[[#This Row],[kode  1 Digit                (Nomor)]])</f>
        <v>R1021</v>
      </c>
      <c r="M163" s="4" t="str">
        <f>IF(AH163="",CONCATENATE(R163,T163,V163,X163,Z163,AB163,AD163,AF163,Table43[[#This Row],[Tanda Kode Revisi]]),CONCATENATE(R163,T163,V163,X163,Z163,AB163,AD163,AH163))</f>
        <v>R1021107010010</v>
      </c>
      <c r="N163" s="11">
        <f t="shared" si="4"/>
        <v>14</v>
      </c>
      <c r="O163" s="13" t="str">
        <f>IF(AG163&lt;&gt;"",TRIM(UPPER(CONCATENATE(Q163," ",S163," ",U163," ",W163," ",Y163," ",AA163," ","X"," ",Table43[[#This Row],[ISI/CTN]]," ",AG163," ",AC163," ",AE163," ",AI163))),TRIM(UPPER(CONCATENATE(Q163," ",S163," ",U163," ",W163," ",Y163," ",AA163," ","X"," ",Table43[[#This Row],[ISI/CTN]]," ",AC163," ",AE163," ",AI163))))</f>
        <v>RB DETTOL BODY SOAP 3SP SKINCARE 100GR X 48 PCS</v>
      </c>
      <c r="P163" s="11">
        <f t="shared" si="5"/>
        <v>47</v>
      </c>
      <c r="Q163" s="4" t="s">
        <v>1487</v>
      </c>
      <c r="R163" s="7" t="s">
        <v>94</v>
      </c>
      <c r="S163" s="4" t="s">
        <v>1496</v>
      </c>
      <c r="T163" s="45" t="s">
        <v>1723</v>
      </c>
      <c r="U163" s="46" t="s">
        <v>1505</v>
      </c>
      <c r="V163" s="7">
        <v>1</v>
      </c>
      <c r="W163" s="46" t="s">
        <v>1507</v>
      </c>
      <c r="X163" s="45" t="s">
        <v>1730</v>
      </c>
      <c r="Y163" s="4" t="s">
        <v>1533</v>
      </c>
      <c r="Z163" s="47" t="s">
        <v>1728</v>
      </c>
      <c r="AA163" s="4" t="s">
        <v>1512</v>
      </c>
      <c r="AB163" s="47" t="s">
        <v>1739</v>
      </c>
      <c r="AC163" s="4" t="s">
        <v>186</v>
      </c>
      <c r="AD163" s="7">
        <v>1</v>
      </c>
      <c r="AF163" s="7">
        <v>0</v>
      </c>
      <c r="AJ163" s="7">
        <f>IFERROR(VLOOKUP(Table43[[#This Row],[Kode BARANG Win2]],'[2]Template Impor Barang'!#REF!,2,0),0)</f>
        <v>0</v>
      </c>
      <c r="AK163" s="7">
        <f>Table43[[#This Row],[ISI/CTN]]</f>
        <v>48</v>
      </c>
      <c r="AL163" s="83">
        <f>Table43[[#This Row],[Kode Pcpl]]</f>
        <v>3040224</v>
      </c>
      <c r="AN163" s="36">
        <f>Table43[[#This Row],[Harga Jual Pcs GT
(-PPN)]]-(Table43[[#This Row],[Harga Jual Pcs GT
(-PPN)]]*8.5%)</f>
        <v>16012.5</v>
      </c>
      <c r="AO163" s="36">
        <f>Table43[[#This Row],[Harga Beli Pcs
(-PPN)]]*Table43[[#This Row],[ISI/CTN]]</f>
        <v>768600</v>
      </c>
      <c r="AP163" s="36">
        <f>Table43[[#This Row],[Harga Beli Pcs
(-PPN)]]*1.11</f>
        <v>17773.875</v>
      </c>
      <c r="AQ163" s="36">
        <f>Table43[[#This Row],[Harga Beli Krt
(- PPN)]]*1.11</f>
        <v>853146.00000000012</v>
      </c>
      <c r="AR163" s="36">
        <v>17500</v>
      </c>
      <c r="AS163" s="36">
        <f>Table43[[#This Row],[Harga Jual Pcs GT
(-PPN)]]*Table43[[#This Row],[ISI/CTN]]</f>
        <v>840000</v>
      </c>
      <c r="AT163" s="36">
        <f>Table43[[#This Row],[Harga Jual Pcs GT
(-PPN)]]*1.11</f>
        <v>19425</v>
      </c>
      <c r="AU163" s="36">
        <f>Table43[[#This Row],[Harga Jual Krt GT
(- PPN)]]*1.11</f>
        <v>932400.00000000012</v>
      </c>
      <c r="AV163" s="36">
        <v>17500</v>
      </c>
      <c r="AW163" s="36">
        <f>Table43[[#This Row],[Harga Jual Pcs MT
(-PPN)]]*Table43[[#This Row],[ISI/CTN]]</f>
        <v>840000</v>
      </c>
      <c r="AX163" s="36">
        <f>Table43[[#This Row],[Harga Jual Pcs MT
(-PPN)]]*1.11</f>
        <v>19425</v>
      </c>
      <c r="AY163" s="36">
        <f>Table43[[#This Row],[Harga Jual Pcs MT
(+PPN)]]*Table43[[#This Row],[ISI/CTN]]</f>
        <v>932400</v>
      </c>
      <c r="AZ163" s="44">
        <f>(Table43[[#This Row],[Harga Jual Pcs GT
(-PPN)]]-Table43[[#This Row],[Harga Beli Pcs
(-PPN)]])/Table43[[#This Row],[Harga Jual Pcs GT
(-PPN)]]</f>
        <v>8.5000000000000006E-2</v>
      </c>
      <c r="BA163" s="51">
        <f>Table43[[#This Row],[Harga Jual Pcs MT
(-PPN)]]-Table43[[#This Row],[Harga Beli Pcs
(-PPN)]]</f>
        <v>1487.5</v>
      </c>
      <c r="BB163" s="57">
        <f>Table43[[#This Row],[Column1]]/Table43[[#This Row],[Harga Jual Pcs MT
(-PPN)]]</f>
        <v>8.5000000000000006E-2</v>
      </c>
      <c r="BC163" s="50"/>
      <c r="BD163" s="7" t="str">
        <f>IFERROR(VLOOKUP(Table43[[#This Row],[Kode BARANG Win2]],'[3]Daftar Barang dan Jasa'!$B$2:$D$3515,3,0),0)</f>
        <v>RB DETTOL BODY SOAP 3SP SKINCARE 100GR X 48 PCS</v>
      </c>
      <c r="BE163" s="7" t="str">
        <f ca="1">IF(TODAY()-Table43[[#This Row],[Efektif
Pembuatan]]&gt;60,"Lama","Baru")</f>
        <v>Lama</v>
      </c>
      <c r="BF163" s="7" t="e">
        <f ca="1">IF(TODAY()-Table43[[#This Row],[Efektif Naik Harga]]&lt;30,"Naik","Sama")</f>
        <v>#VALUE!</v>
      </c>
      <c r="BG163" s="7" t="s">
        <v>400</v>
      </c>
      <c r="BH163" s="7" t="str">
        <f>IF(Table43[[#This Row],[Kode BARANG Win2]]&lt;&gt;"","IDR","")</f>
        <v>IDR</v>
      </c>
      <c r="BI163" s="7" t="str">
        <f>CONCATENATE(Table43[[#This Row],[kode  1 Digit
(Nomor)]],Table43[[#This Row],[kode  4 Digit                (Nomor)]])</f>
        <v>30402240100</v>
      </c>
      <c r="BJ163" s="7" t="str">
        <f>Table43[[#This Row],[Nama            Gramasi atau Jumlah Pack per CTN]]</f>
        <v>100GR</v>
      </c>
      <c r="BK163" s="7"/>
      <c r="BL163" s="7"/>
      <c r="BM163" s="4" t="str">
        <f>IF(Table43[[#This Row],[SATUAN Fix Win]]&lt;&gt;"","KRT")</f>
        <v>KRT</v>
      </c>
      <c r="BN163" s="4" t="str">
        <f>IF(Table43[[#This Row],[SATUAN Fix Win]]&lt;&gt;"","GD01")</f>
        <v>GD01</v>
      </c>
      <c r="BO163" s="4">
        <f>IF(Table43[[#This Row],[SATUAN Fix Win]]&lt;&gt;"",11611)</f>
        <v>11611</v>
      </c>
      <c r="BP163" s="4">
        <f>IF(Table43[[#This Row],[SATUAN Fix Win]]&lt;&gt;"",11612)</f>
        <v>11612</v>
      </c>
      <c r="BR163" s="4">
        <f>IF(Table43[[#This Row],[SATUAN Fix Win]]&lt;&gt;"",1)</f>
        <v>1</v>
      </c>
    </row>
    <row r="164" spans="1:70">
      <c r="A164" s="4" t="str">
        <f>CONCATENATE(Table43[[#This Row],[Kode BARANG Win2]],Table43[[#This Row],[No. Urut
Item Sama]])</f>
        <v>R1021107010010</v>
      </c>
      <c r="B164" s="7"/>
      <c r="C164" s="4" t="s">
        <v>1638</v>
      </c>
      <c r="D164" s="49" t="s">
        <v>519</v>
      </c>
      <c r="E164" s="49">
        <f>IFERROR(VLOOKUP(Table43[[#This Row],[NO]],[1]Sheet1!$G$3:$K$1267,5,0),0)</f>
        <v>0</v>
      </c>
      <c r="F164" s="26" t="s">
        <v>1006</v>
      </c>
      <c r="G164" s="26">
        <v>48</v>
      </c>
      <c r="H164" s="26" t="s">
        <v>2073</v>
      </c>
      <c r="I164" s="49">
        <v>8993560025205</v>
      </c>
      <c r="J164" s="26" t="str">
        <f>Table43[[#This Row],[Nama Jenis Kemasan]]</f>
        <v>PCS</v>
      </c>
      <c r="K164" s="4" t="str">
        <f>TRIM(CONCATENATE(Table43[[#This Row],[Nama            KLP]]," ",Table43[[#This Row],[Nama            Sub KLP]]))</f>
        <v>DETTOL BODY SOAP</v>
      </c>
      <c r="L164" s="4" t="str">
        <f>CONCATENATE(Table43[[#This Row],[kode  2 Digit                (hrf+No)]],Table43[[#This Row],[kode  2 Digit                (Nomor)]],Table43[[#This Row],[kode  1 Digit                (Nomor)]])</f>
        <v>R1021</v>
      </c>
      <c r="M164" s="4" t="str">
        <f>IF(AH164="",CONCATENATE(R164,T164,V164,X164,Z164,AB164,AD164,AF164,Table43[[#This Row],[Tanda Kode Revisi]]),CONCATENATE(R164,T164,V164,X164,Z164,AB164,AD164,AH164))</f>
        <v>R1021107010010</v>
      </c>
      <c r="N164" s="11">
        <f t="shared" si="4"/>
        <v>14</v>
      </c>
      <c r="O164" s="13" t="str">
        <f>IF(AG164&lt;&gt;"",TRIM(UPPER(CONCATENATE(Q164," ",S164," ",U164," ",W164," ",Y164," ",AA164," ","X"," ",Table43[[#This Row],[ISI/CTN]]," ",AG164," ",AC164," ",AE164," ",AI164))),TRIM(UPPER(CONCATENATE(Q164," ",S164," ",U164," ",W164," ",Y164," ",AA164," ","X"," ",Table43[[#This Row],[ISI/CTN]]," ",AC164," ",AE164," ",AI164))))</f>
        <v>RB DETTOL BODY SOAP 3SP SKINCARE 100GR X 48 PCS</v>
      </c>
      <c r="P164" s="11">
        <f t="shared" si="5"/>
        <v>47</v>
      </c>
      <c r="Q164" s="4" t="s">
        <v>1487</v>
      </c>
      <c r="R164" s="7" t="s">
        <v>94</v>
      </c>
      <c r="S164" s="4" t="s">
        <v>1496</v>
      </c>
      <c r="T164" s="45" t="s">
        <v>1723</v>
      </c>
      <c r="U164" s="46" t="s">
        <v>1505</v>
      </c>
      <c r="V164" s="7">
        <v>1</v>
      </c>
      <c r="W164" s="46" t="s">
        <v>1507</v>
      </c>
      <c r="X164" s="45" t="s">
        <v>1730</v>
      </c>
      <c r="Y164" s="4" t="s">
        <v>1533</v>
      </c>
      <c r="Z164" s="47" t="s">
        <v>1728</v>
      </c>
      <c r="AA164" s="4" t="s">
        <v>1512</v>
      </c>
      <c r="AB164" s="47" t="s">
        <v>1739</v>
      </c>
      <c r="AC164" s="4" t="s">
        <v>186</v>
      </c>
      <c r="AD164" s="7">
        <v>1</v>
      </c>
      <c r="AF164" s="7">
        <v>0</v>
      </c>
      <c r="AJ164" s="7">
        <f>IFERROR(VLOOKUP(Table43[[#This Row],[Kode BARANG Win2]],'[2]Template Impor Barang'!#REF!,2,0),0)</f>
        <v>0</v>
      </c>
      <c r="AK164" s="7">
        <f>Table43[[#This Row],[ISI/CTN]]</f>
        <v>48</v>
      </c>
      <c r="AL164" s="83" t="str">
        <f>Table43[[#This Row],[Kode Pcpl]]</f>
        <v>ID8101175M</v>
      </c>
      <c r="AN164" s="36">
        <f>Table43[[#This Row],[Harga Jual Pcs GT
(-PPN)]]-(Table43[[#This Row],[Harga Jual Pcs GT
(-PPN)]]*8.5%)</f>
        <v>16012.5</v>
      </c>
      <c r="AO164" s="36">
        <f>Table43[[#This Row],[Harga Beli Pcs
(-PPN)]]*Table43[[#This Row],[ISI/CTN]]</f>
        <v>768600</v>
      </c>
      <c r="AP164" s="36">
        <f>Table43[[#This Row],[Harga Beli Pcs
(-PPN)]]*1.11</f>
        <v>17773.875</v>
      </c>
      <c r="AQ164" s="36">
        <f>Table43[[#This Row],[Harga Beli Krt
(- PPN)]]*1.11</f>
        <v>853146.00000000012</v>
      </c>
      <c r="AR164" s="36">
        <v>17500</v>
      </c>
      <c r="AS164" s="36">
        <f>Table43[[#This Row],[Harga Jual Pcs GT
(-PPN)]]*Table43[[#This Row],[ISI/CTN]]</f>
        <v>840000</v>
      </c>
      <c r="AT164" s="36">
        <f>Table43[[#This Row],[Harga Jual Pcs GT
(-PPN)]]*1.11</f>
        <v>19425</v>
      </c>
      <c r="AU164" s="36">
        <f>Table43[[#This Row],[Harga Jual Krt GT
(- PPN)]]*1.11</f>
        <v>932400.00000000012</v>
      </c>
      <c r="AV164" s="36">
        <v>17500</v>
      </c>
      <c r="AW164" s="36">
        <f>Table43[[#This Row],[Harga Jual Pcs MT
(-PPN)]]*Table43[[#This Row],[ISI/CTN]]</f>
        <v>840000</v>
      </c>
      <c r="AX164" s="36">
        <f>Table43[[#This Row],[Harga Jual Pcs MT
(-PPN)]]*1.11</f>
        <v>19425</v>
      </c>
      <c r="AY164" s="36">
        <f>Table43[[#This Row],[Harga Jual Pcs MT
(+PPN)]]*Table43[[#This Row],[ISI/CTN]]</f>
        <v>932400</v>
      </c>
      <c r="AZ164" s="44">
        <f>(Table43[[#This Row],[Harga Jual Pcs GT
(-PPN)]]-Table43[[#This Row],[Harga Beli Pcs
(-PPN)]])/Table43[[#This Row],[Harga Jual Pcs GT
(-PPN)]]</f>
        <v>8.5000000000000006E-2</v>
      </c>
      <c r="BA164" s="51">
        <f>Table43[[#This Row],[Harga Jual Pcs MT
(-PPN)]]-Table43[[#This Row],[Harga Beli Pcs
(-PPN)]]</f>
        <v>1487.5</v>
      </c>
      <c r="BB164" s="57">
        <f>Table43[[#This Row],[Column1]]/Table43[[#This Row],[Harga Jual Pcs MT
(-PPN)]]</f>
        <v>8.5000000000000006E-2</v>
      </c>
      <c r="BC164" s="50"/>
      <c r="BD164" s="7" t="str">
        <f>IFERROR(VLOOKUP(Table43[[#This Row],[Kode BARANG Win2]],'[3]Daftar Barang dan Jasa'!$B$2:$D$3515,3,0),0)</f>
        <v>RB DETTOL BODY SOAP 3SP SKINCARE 100GR X 48 PCS</v>
      </c>
      <c r="BE164" s="7" t="str">
        <f ca="1">IF(TODAY()-Table43[[#This Row],[Efektif
Pembuatan]]&gt;60,"Lama","Baru")</f>
        <v>Lama</v>
      </c>
      <c r="BF164" s="7" t="e">
        <f ca="1">IF(TODAY()-Table43[[#This Row],[Efektif Naik Harga]]&lt;30,"Naik","Sama")</f>
        <v>#VALUE!</v>
      </c>
      <c r="BG164" s="7" t="s">
        <v>400</v>
      </c>
      <c r="BH164" s="7" t="str">
        <f>IF(Table43[[#This Row],[Kode BARANG Win2]]&lt;&gt;"","IDR","")</f>
        <v>IDR</v>
      </c>
      <c r="BI164" s="7" t="str">
        <f>CONCATENATE(Table43[[#This Row],[kode  1 Digit
(Nomor)]],Table43[[#This Row],[kode  4 Digit                (Nomor)]])</f>
        <v>ID8101175M0100</v>
      </c>
      <c r="BJ164" s="7" t="str">
        <f>Table43[[#This Row],[Nama            Gramasi atau Jumlah Pack per CTN]]</f>
        <v>100GR</v>
      </c>
      <c r="BK164" s="7"/>
      <c r="BL164" s="7"/>
      <c r="BM164" s="4" t="str">
        <f>IF(Table43[[#This Row],[SATUAN Fix Win]]&lt;&gt;"","KRT")</f>
        <v>KRT</v>
      </c>
      <c r="BN164" s="4" t="str">
        <f>IF(Table43[[#This Row],[SATUAN Fix Win]]&lt;&gt;"","GD01")</f>
        <v>GD01</v>
      </c>
      <c r="BO164" s="4">
        <f>IF(Table43[[#This Row],[SATUAN Fix Win]]&lt;&gt;"",11611)</f>
        <v>11611</v>
      </c>
      <c r="BP164" s="4">
        <f>IF(Table43[[#This Row],[SATUAN Fix Win]]&lt;&gt;"",11612)</f>
        <v>11612</v>
      </c>
      <c r="BR164" s="4">
        <f>IF(Table43[[#This Row],[SATUAN Fix Win]]&lt;&gt;"",1)</f>
        <v>1</v>
      </c>
    </row>
    <row r="165" spans="1:70">
      <c r="A165" s="4" t="str">
        <f>CONCATENATE(Table43[[#This Row],[Kode BARANG Win2]],Table43[[#This Row],[No. Urut
Item Sama]])</f>
        <v>R1021107010010</v>
      </c>
      <c r="B165" s="7"/>
      <c r="C165" s="4" t="s">
        <v>1638</v>
      </c>
      <c r="D165" s="49" t="s">
        <v>520</v>
      </c>
      <c r="E165" s="49">
        <f>IFERROR(VLOOKUP(Table43[[#This Row],[NO]],[1]Sheet1!$G$3:$K$1267,5,0),0)</f>
        <v>0</v>
      </c>
      <c r="F165" s="26" t="s">
        <v>1007</v>
      </c>
      <c r="G165" s="26">
        <v>48</v>
      </c>
      <c r="H165" s="26" t="s">
        <v>2073</v>
      </c>
      <c r="I165" s="49">
        <v>8993560025205</v>
      </c>
      <c r="J165" s="26" t="str">
        <f>Table43[[#This Row],[Nama Jenis Kemasan]]</f>
        <v>PCS</v>
      </c>
      <c r="K165" s="4" t="str">
        <f>TRIM(CONCATENATE(Table43[[#This Row],[Nama            KLP]]," ",Table43[[#This Row],[Nama            Sub KLP]]))</f>
        <v>DETTOL BODY SOAP</v>
      </c>
      <c r="L165" s="4" t="str">
        <f>CONCATENATE(Table43[[#This Row],[kode  2 Digit                (hrf+No)]],Table43[[#This Row],[kode  2 Digit                (Nomor)]],Table43[[#This Row],[kode  1 Digit                (Nomor)]])</f>
        <v>R1021</v>
      </c>
      <c r="M165" s="4" t="str">
        <f>IF(AH165="",CONCATENATE(R165,T165,V165,X165,Z165,AB165,AD165,AF165,Table43[[#This Row],[Tanda Kode Revisi]]),CONCATENATE(R165,T165,V165,X165,Z165,AB165,AD165,AH165))</f>
        <v>R1021107010010</v>
      </c>
      <c r="N165" s="11">
        <f t="shared" si="4"/>
        <v>14</v>
      </c>
      <c r="O165" s="13" t="str">
        <f>IF(AG165&lt;&gt;"",TRIM(UPPER(CONCATENATE(Q165," ",S165," ",U165," ",W165," ",Y165," ",AA165," ","X"," ",Table43[[#This Row],[ISI/CTN]]," ",AG165," ",AC165," ",AE165," ",AI165))),TRIM(UPPER(CONCATENATE(Q165," ",S165," ",U165," ",W165," ",Y165," ",AA165," ","X"," ",Table43[[#This Row],[ISI/CTN]]," ",AC165," ",AE165," ",AI165))))</f>
        <v>RB DETTOL BODY SOAP 3SP SKINCARE 100GR X 48 PCS</v>
      </c>
      <c r="P165" s="11">
        <f t="shared" si="5"/>
        <v>47</v>
      </c>
      <c r="Q165" s="4" t="s">
        <v>1487</v>
      </c>
      <c r="R165" s="7" t="s">
        <v>94</v>
      </c>
      <c r="S165" s="4" t="s">
        <v>1496</v>
      </c>
      <c r="T165" s="45" t="s">
        <v>1723</v>
      </c>
      <c r="U165" s="46" t="s">
        <v>1505</v>
      </c>
      <c r="V165" s="7">
        <v>1</v>
      </c>
      <c r="W165" s="46" t="s">
        <v>1507</v>
      </c>
      <c r="X165" s="45" t="s">
        <v>1730</v>
      </c>
      <c r="Y165" s="4" t="s">
        <v>1533</v>
      </c>
      <c r="Z165" s="47" t="s">
        <v>1728</v>
      </c>
      <c r="AA165" s="4" t="s">
        <v>1512</v>
      </c>
      <c r="AB165" s="47" t="s">
        <v>1739</v>
      </c>
      <c r="AC165" s="4" t="s">
        <v>186</v>
      </c>
      <c r="AD165" s="7">
        <v>1</v>
      </c>
      <c r="AF165" s="7">
        <v>0</v>
      </c>
      <c r="AJ165" s="7">
        <f>IFERROR(VLOOKUP(Table43[[#This Row],[Kode BARANG Win2]],'[2]Template Impor Barang'!#REF!,2,0),0)</f>
        <v>0</v>
      </c>
      <c r="AK165" s="7">
        <f>Table43[[#This Row],[ISI/CTN]]</f>
        <v>48</v>
      </c>
      <c r="AL165" s="83" t="str">
        <f>Table43[[#This Row],[Kode Pcpl]]</f>
        <v>ID8166032</v>
      </c>
      <c r="AN165" s="36">
        <f>Table43[[#This Row],[Harga Jual Pcs GT
(-PPN)]]-(Table43[[#This Row],[Harga Jual Pcs GT
(-PPN)]]*8.5%)</f>
        <v>16012.5</v>
      </c>
      <c r="AO165" s="36">
        <f>Table43[[#This Row],[Harga Beli Pcs
(-PPN)]]*Table43[[#This Row],[ISI/CTN]]</f>
        <v>768600</v>
      </c>
      <c r="AP165" s="36">
        <f>Table43[[#This Row],[Harga Beli Pcs
(-PPN)]]*1.11</f>
        <v>17773.875</v>
      </c>
      <c r="AQ165" s="36">
        <f>Table43[[#This Row],[Harga Beli Krt
(- PPN)]]*1.11</f>
        <v>853146.00000000012</v>
      </c>
      <c r="AR165" s="36">
        <v>17500</v>
      </c>
      <c r="AS165" s="36">
        <f>Table43[[#This Row],[Harga Jual Pcs GT
(-PPN)]]*Table43[[#This Row],[ISI/CTN]]</f>
        <v>840000</v>
      </c>
      <c r="AT165" s="36">
        <f>Table43[[#This Row],[Harga Jual Pcs GT
(-PPN)]]*1.11</f>
        <v>19425</v>
      </c>
      <c r="AU165" s="36">
        <f>Table43[[#This Row],[Harga Jual Krt GT
(- PPN)]]*1.11</f>
        <v>932400.00000000012</v>
      </c>
      <c r="AV165" s="36">
        <v>17500</v>
      </c>
      <c r="AW165" s="36">
        <f>Table43[[#This Row],[Harga Jual Pcs MT
(-PPN)]]*Table43[[#This Row],[ISI/CTN]]</f>
        <v>840000</v>
      </c>
      <c r="AX165" s="36">
        <f>Table43[[#This Row],[Harga Jual Pcs MT
(-PPN)]]*1.11</f>
        <v>19425</v>
      </c>
      <c r="AY165" s="36">
        <f>Table43[[#This Row],[Harga Jual Pcs MT
(+PPN)]]*Table43[[#This Row],[ISI/CTN]]</f>
        <v>932400</v>
      </c>
      <c r="AZ165" s="44">
        <f>(Table43[[#This Row],[Harga Jual Pcs GT
(-PPN)]]-Table43[[#This Row],[Harga Beli Pcs
(-PPN)]])/Table43[[#This Row],[Harga Jual Pcs GT
(-PPN)]]</f>
        <v>8.5000000000000006E-2</v>
      </c>
      <c r="BA165" s="51">
        <f>Table43[[#This Row],[Harga Jual Pcs MT
(-PPN)]]-Table43[[#This Row],[Harga Beli Pcs
(-PPN)]]</f>
        <v>1487.5</v>
      </c>
      <c r="BB165" s="57">
        <f>Table43[[#This Row],[Column1]]/Table43[[#This Row],[Harga Jual Pcs MT
(-PPN)]]</f>
        <v>8.5000000000000006E-2</v>
      </c>
      <c r="BC165" s="50"/>
      <c r="BD165" s="7" t="str">
        <f>IFERROR(VLOOKUP(Table43[[#This Row],[Kode BARANG Win2]],'[3]Daftar Barang dan Jasa'!$B$2:$D$3515,3,0),0)</f>
        <v>RB DETTOL BODY SOAP 3SP SKINCARE 100GR X 48 PCS</v>
      </c>
      <c r="BE165" s="7" t="str">
        <f ca="1">IF(TODAY()-Table43[[#This Row],[Efektif
Pembuatan]]&gt;60,"Lama","Baru")</f>
        <v>Lama</v>
      </c>
      <c r="BF165" s="7" t="e">
        <f ca="1">IF(TODAY()-Table43[[#This Row],[Efektif Naik Harga]]&lt;30,"Naik","Sama")</f>
        <v>#VALUE!</v>
      </c>
      <c r="BG165" s="7" t="s">
        <v>400</v>
      </c>
      <c r="BH165" s="7" t="str">
        <f>IF(Table43[[#This Row],[Kode BARANG Win2]]&lt;&gt;"","IDR","")</f>
        <v>IDR</v>
      </c>
      <c r="BI165" s="7" t="str">
        <f>CONCATENATE(Table43[[#This Row],[kode  1 Digit
(Nomor)]],Table43[[#This Row],[kode  4 Digit                (Nomor)]])</f>
        <v>ID81660320100</v>
      </c>
      <c r="BJ165" s="7" t="str">
        <f>Table43[[#This Row],[Nama            Gramasi atau Jumlah Pack per CTN]]</f>
        <v>100GR</v>
      </c>
      <c r="BK165" s="7"/>
      <c r="BL165" s="7"/>
      <c r="BM165" s="4" t="str">
        <f>IF(Table43[[#This Row],[SATUAN Fix Win]]&lt;&gt;"","KRT")</f>
        <v>KRT</v>
      </c>
      <c r="BN165" s="4" t="str">
        <f>IF(Table43[[#This Row],[SATUAN Fix Win]]&lt;&gt;"","GD01")</f>
        <v>GD01</v>
      </c>
      <c r="BO165" s="4">
        <f>IF(Table43[[#This Row],[SATUAN Fix Win]]&lt;&gt;"",11611)</f>
        <v>11611</v>
      </c>
      <c r="BP165" s="4">
        <f>IF(Table43[[#This Row],[SATUAN Fix Win]]&lt;&gt;"",11612)</f>
        <v>11612</v>
      </c>
      <c r="BR165" s="4">
        <f>IF(Table43[[#This Row],[SATUAN Fix Win]]&lt;&gt;"",1)</f>
        <v>1</v>
      </c>
    </row>
    <row r="166" spans="1:70">
      <c r="A166" s="4" t="str">
        <f>CONCATENATE(Table43[[#This Row],[Kode BARANG Win2]],Table43[[#This Row],[No. Urut
Item Sama]])</f>
        <v>R1021107010011</v>
      </c>
      <c r="B166" s="7"/>
      <c r="C166" s="4" t="s">
        <v>1638</v>
      </c>
      <c r="D166" s="49">
        <v>3337515</v>
      </c>
      <c r="E166" s="49">
        <f>IFERROR(VLOOKUP(Table43[[#This Row],[NO]],[1]Sheet1!$G$3:$K$1267,5,0),0)</f>
        <v>0</v>
      </c>
      <c r="F166" s="26" t="s">
        <v>1009</v>
      </c>
      <c r="G166" s="26">
        <v>36</v>
      </c>
      <c r="H166" s="26" t="s">
        <v>2073</v>
      </c>
      <c r="I166" s="49">
        <v>8993560025205</v>
      </c>
      <c r="J166" s="26" t="str">
        <f>Table43[[#This Row],[Nama Jenis Kemasan]]</f>
        <v>PCS</v>
      </c>
      <c r="K166" s="4" t="str">
        <f>TRIM(CONCATENATE(Table43[[#This Row],[Nama            KLP]]," ",Table43[[#This Row],[Nama            Sub KLP]]))</f>
        <v>DETTOL BODY SOAP</v>
      </c>
      <c r="L166" s="4" t="str">
        <f>CONCATENATE(Table43[[#This Row],[kode  2 Digit                (hrf+No)]],Table43[[#This Row],[kode  2 Digit                (Nomor)]],Table43[[#This Row],[kode  1 Digit                (Nomor)]])</f>
        <v>R1021</v>
      </c>
      <c r="M166" s="4" t="str">
        <f>IF(AH166="",CONCATENATE(R166,T166,V166,X166,Z166,AB166,AD166,AF166,Table43[[#This Row],[Tanda Kode Revisi]]),CONCATENATE(R166,T166,V166,X166,Z166,AB166,AD166,AH166))</f>
        <v>R1021107010011</v>
      </c>
      <c r="N166" s="11">
        <f t="shared" si="4"/>
        <v>14</v>
      </c>
      <c r="O166" s="13" t="str">
        <f>IF(AG166&lt;&gt;"",TRIM(UPPER(CONCATENATE(Q166," ",S166," ",U166," ",W166," ",Y166," ",AA166," ","X"," ",Table43[[#This Row],[ISI/CTN]]," ",AG166," ",AC166," ",AE166," ",AI166))),TRIM(UPPER(CONCATENATE(Q166," ",S166," ",U166," ",W166," ",Y166," ",AA166," ","X"," ",Table43[[#This Row],[ISI/CTN]]," ",AC166," ",AE166," ",AI166))))</f>
        <v>RB DETTOL BODY SOAP 3SP SKINCARE 100GR X 36 PCS 3+1</v>
      </c>
      <c r="P166" s="11">
        <f t="shared" si="5"/>
        <v>51</v>
      </c>
      <c r="Q166" s="4" t="s">
        <v>1487</v>
      </c>
      <c r="R166" s="7" t="s">
        <v>94</v>
      </c>
      <c r="S166" s="4" t="s">
        <v>1496</v>
      </c>
      <c r="T166" s="45" t="s">
        <v>1723</v>
      </c>
      <c r="U166" s="46" t="s">
        <v>1505</v>
      </c>
      <c r="V166" s="7">
        <v>1</v>
      </c>
      <c r="W166" s="46" t="s">
        <v>1507</v>
      </c>
      <c r="X166" s="45" t="s">
        <v>1730</v>
      </c>
      <c r="Y166" s="4" t="s">
        <v>1533</v>
      </c>
      <c r="Z166" s="47" t="s">
        <v>1728</v>
      </c>
      <c r="AA166" s="4" t="s">
        <v>1512</v>
      </c>
      <c r="AB166" s="47" t="s">
        <v>1739</v>
      </c>
      <c r="AC166" s="4" t="s">
        <v>186</v>
      </c>
      <c r="AD166" s="7">
        <v>1</v>
      </c>
      <c r="AE166" s="82" t="s">
        <v>2480</v>
      </c>
      <c r="AF166" s="7">
        <v>1</v>
      </c>
      <c r="AJ166" s="7">
        <f>IFERROR(VLOOKUP(Table43[[#This Row],[Kode BARANG Win2]],'[2]Template Impor Barang'!#REF!,2,0),0)</f>
        <v>0</v>
      </c>
      <c r="AK166" s="7">
        <f>Table43[[#This Row],[ISI/CTN]]</f>
        <v>36</v>
      </c>
      <c r="AL166" s="83">
        <f>Table43[[#This Row],[Kode Pcpl]]</f>
        <v>3337515</v>
      </c>
      <c r="AN166" s="36">
        <f>Table43[[#This Row],[Harga Jual Pcs GT
(-PPN)]]-(Table43[[#This Row],[Harga Jual Pcs GT
(-PPN)]]*8.5%)</f>
        <v>17593.696249999997</v>
      </c>
      <c r="AO166" s="36">
        <f>Table43[[#This Row],[Harga Beli Pcs
(-PPN)]]*Table43[[#This Row],[ISI/CTN]]</f>
        <v>633373.06499999994</v>
      </c>
      <c r="AP166" s="36">
        <f>Table43[[#This Row],[Harga Beli Pcs
(-PPN)]]*1.11</f>
        <v>19529.0028375</v>
      </c>
      <c r="AQ166" s="36">
        <f>Table43[[#This Row],[Harga Beli Krt
(- PPN)]]*1.11</f>
        <v>703044.10215000005</v>
      </c>
      <c r="AR166" s="36">
        <v>19228.083333333332</v>
      </c>
      <c r="AS166" s="36">
        <f>Table43[[#This Row],[Harga Jual Pcs GT
(-PPN)]]*Table43[[#This Row],[ISI/CTN]]</f>
        <v>692211</v>
      </c>
      <c r="AT166" s="36">
        <f>Table43[[#This Row],[Harga Jual Pcs GT
(-PPN)]]*1.11</f>
        <v>21343.172500000001</v>
      </c>
      <c r="AU166" s="36">
        <f>Table43[[#This Row],[Harga Jual Krt GT
(- PPN)]]*1.11</f>
        <v>768354.21000000008</v>
      </c>
      <c r="AV166" s="36">
        <v>17500</v>
      </c>
      <c r="AW166" s="36">
        <f>Table43[[#This Row],[Harga Jual Pcs MT
(-PPN)]]*Table43[[#This Row],[ISI/CTN]]</f>
        <v>630000</v>
      </c>
      <c r="AX166" s="36">
        <f>Table43[[#This Row],[Harga Jual Pcs MT
(-PPN)]]*1.11</f>
        <v>19425</v>
      </c>
      <c r="AY166" s="36">
        <f>Table43[[#This Row],[Harga Jual Pcs MT
(+PPN)]]*Table43[[#This Row],[ISI/CTN]]</f>
        <v>699300</v>
      </c>
      <c r="AZ166" s="44">
        <f>(Table43[[#This Row],[Harga Jual Pcs GT
(-PPN)]]-Table43[[#This Row],[Harga Beli Pcs
(-PPN)]])/Table43[[#This Row],[Harga Jual Pcs GT
(-PPN)]]</f>
        <v>8.5000000000000089E-2</v>
      </c>
      <c r="BA166" s="51">
        <f>Table43[[#This Row],[Harga Jual Pcs MT
(-PPN)]]-Table43[[#This Row],[Harga Beli Pcs
(-PPN)]]</f>
        <v>-93.696249999997235</v>
      </c>
      <c r="BB166" s="57">
        <f>Table43[[#This Row],[Column1]]/Table43[[#This Row],[Harga Jual Pcs MT
(-PPN)]]</f>
        <v>-5.3540714285712707E-3</v>
      </c>
      <c r="BC166" s="50"/>
      <c r="BD166" s="7">
        <f>IFERROR(VLOOKUP(Table43[[#This Row],[Kode BARANG Win2]],'[3]Daftar Barang dan Jasa'!$B$2:$D$3515,3,0),0)</f>
        <v>0</v>
      </c>
      <c r="BE166" s="7" t="str">
        <f ca="1">IF(TODAY()-Table43[[#This Row],[Efektif
Pembuatan]]&gt;60,"Lama","Baru")</f>
        <v>Lama</v>
      </c>
      <c r="BF166" s="7" t="str">
        <f ca="1">IF(TODAY()-Table43[[#This Row],[Efektif Naik Harga]]&lt;30,"Naik","Sama")</f>
        <v>Sama</v>
      </c>
      <c r="BG166" s="7" t="s">
        <v>400</v>
      </c>
      <c r="BH166" s="7" t="str">
        <f>IF(Table43[[#This Row],[Kode BARANG Win2]]&lt;&gt;"","IDR","")</f>
        <v>IDR</v>
      </c>
      <c r="BI166" s="7" t="str">
        <f>CONCATENATE(Table43[[#This Row],[kode  1 Digit
(Nomor)]],Table43[[#This Row],[kode  4 Digit                (Nomor)]])</f>
        <v>33375150100</v>
      </c>
      <c r="BJ166" s="7" t="str">
        <f>Table43[[#This Row],[Nama            Gramasi atau Jumlah Pack per CTN]]</f>
        <v>100GR</v>
      </c>
      <c r="BK166" s="7"/>
      <c r="BL166" s="7"/>
      <c r="BM166" s="4" t="str">
        <f>IF(Table43[[#This Row],[SATUAN Fix Win]]&lt;&gt;"","KRT")</f>
        <v>KRT</v>
      </c>
      <c r="BN166" s="4" t="str">
        <f>IF(Table43[[#This Row],[SATUAN Fix Win]]&lt;&gt;"","GD01")</f>
        <v>GD01</v>
      </c>
      <c r="BO166" s="4">
        <f>IF(Table43[[#This Row],[SATUAN Fix Win]]&lt;&gt;"",11611)</f>
        <v>11611</v>
      </c>
      <c r="BP166" s="4">
        <f>IF(Table43[[#This Row],[SATUAN Fix Win]]&lt;&gt;"",11612)</f>
        <v>11612</v>
      </c>
      <c r="BR166" s="4">
        <f>IF(Table43[[#This Row],[SATUAN Fix Win]]&lt;&gt;"",1)</f>
        <v>1</v>
      </c>
    </row>
    <row r="167" spans="1:70">
      <c r="A167" s="4" t="str">
        <f>CONCATENATE(Table43[[#This Row],[Kode BARANG Win2]],Table43[[#This Row],[No. Urut
Item Sama]])</f>
        <v>R1021109010011</v>
      </c>
      <c r="B167" s="7"/>
      <c r="C167" s="4" t="s">
        <v>1647</v>
      </c>
      <c r="D167" s="49">
        <v>3327357</v>
      </c>
      <c r="E167" s="49">
        <f>IFERROR(VLOOKUP(Table43[[#This Row],[NO]],[1]Sheet1!$G$3:$K$1267,5,0),0)</f>
        <v>0</v>
      </c>
      <c r="F167" s="26" t="s">
        <v>872</v>
      </c>
      <c r="G167" s="26">
        <v>36</v>
      </c>
      <c r="H167" s="26" t="s">
        <v>1789</v>
      </c>
      <c r="I167" s="49">
        <v>8993560025083</v>
      </c>
      <c r="J167" s="26" t="str">
        <f>Table43[[#This Row],[Nama Jenis Kemasan]]</f>
        <v>PCS</v>
      </c>
      <c r="K167" s="4" t="str">
        <f>TRIM(CONCATENATE(Table43[[#This Row],[Nama            KLP]]," ",Table43[[#This Row],[Nama            Sub KLP]]))</f>
        <v>DETTOL BODY SOAP</v>
      </c>
      <c r="L167" s="4" t="str">
        <f>CONCATENATE(Table43[[#This Row],[kode  2 Digit                (hrf+No)]],Table43[[#This Row],[kode  2 Digit                (Nomor)]],Table43[[#This Row],[kode  1 Digit                (Nomor)]])</f>
        <v>R1021</v>
      </c>
      <c r="M167" s="4" t="str">
        <f>IF(AH167="",CONCATENATE(R167,T167,V167,X167,Z167,AB167,AD167,AF167,Table43[[#This Row],[Tanda Kode Revisi]]),CONCATENATE(R167,T167,V167,X167,Z167,AB167,AD167,AH167))</f>
        <v>R1021109010011</v>
      </c>
      <c r="N167" s="11">
        <f t="shared" si="4"/>
        <v>14</v>
      </c>
      <c r="O167" s="13" t="str">
        <f>IF(AG167&lt;&gt;"",TRIM(UPPER(CONCATENATE(Q167," ",S167," ",U167," ",W167," ",Y167," ",AA167," ","X"," ",Table43[[#This Row],[ISI/CTN]]," ",AG167," ",AC167," ",AE167," ",AI167))),TRIM(UPPER(CONCATENATE(Q167," ",S167," ",U167," ",W167," ",Y167," ",AA167," ","X"," ",Table43[[#This Row],[ISI/CTN]]," ",AC167," ",AE167," ",AI167))))</f>
        <v>RB DETTOL BODY SOAP 3SP SKINCARE 100GR X 36 PCS 3+1</v>
      </c>
      <c r="P167" s="11">
        <f t="shared" si="5"/>
        <v>51</v>
      </c>
      <c r="Q167" s="4" t="s">
        <v>1487</v>
      </c>
      <c r="R167" s="7" t="s">
        <v>94</v>
      </c>
      <c r="S167" s="4" t="s">
        <v>1496</v>
      </c>
      <c r="T167" s="45" t="s">
        <v>1723</v>
      </c>
      <c r="U167" s="46" t="s">
        <v>1505</v>
      </c>
      <c r="V167" s="7">
        <v>1</v>
      </c>
      <c r="W167" s="46" t="s">
        <v>1507</v>
      </c>
      <c r="X167" s="45" t="s">
        <v>1730</v>
      </c>
      <c r="Y167" s="4" t="s">
        <v>1533</v>
      </c>
      <c r="Z167" s="47" t="s">
        <v>1736</v>
      </c>
      <c r="AA167" s="4" t="s">
        <v>1512</v>
      </c>
      <c r="AB167" s="47" t="s">
        <v>1739</v>
      </c>
      <c r="AC167" s="4" t="s">
        <v>186</v>
      </c>
      <c r="AD167" s="7">
        <v>1</v>
      </c>
      <c r="AE167" s="82" t="s">
        <v>2480</v>
      </c>
      <c r="AF167" s="7">
        <v>1</v>
      </c>
      <c r="AJ167" s="7">
        <f>IFERROR(VLOOKUP(Table43[[#This Row],[Kode BARANG Win2]],'[2]Template Impor Barang'!#REF!,2,0),0)</f>
        <v>0</v>
      </c>
      <c r="AK167" s="7">
        <f>Table43[[#This Row],[ISI/CTN]]</f>
        <v>36</v>
      </c>
      <c r="AL167" s="83">
        <f>Table43[[#This Row],[Kode Pcpl]]</f>
        <v>3327357</v>
      </c>
      <c r="AN167" s="36">
        <f>Table43[[#This Row],[Harga Jual Pcs GT
(-PPN)]]-(Table43[[#This Row],[Harga Jual Pcs GT
(-PPN)]]*8.5%)</f>
        <v>17593.696249999997</v>
      </c>
      <c r="AO167" s="36">
        <f>Table43[[#This Row],[Harga Beli Pcs
(-PPN)]]*Table43[[#This Row],[ISI/CTN]]</f>
        <v>633373.06499999994</v>
      </c>
      <c r="AP167" s="36">
        <f>Table43[[#This Row],[Harga Beli Pcs
(-PPN)]]*1.11</f>
        <v>19529.0028375</v>
      </c>
      <c r="AQ167" s="36">
        <f>Table43[[#This Row],[Harga Beli Krt
(- PPN)]]*1.11</f>
        <v>703044.10215000005</v>
      </c>
      <c r="AR167" s="36">
        <v>19228.083333333332</v>
      </c>
      <c r="AS167" s="36">
        <f>Table43[[#This Row],[Harga Jual Pcs GT
(-PPN)]]*Table43[[#This Row],[ISI/CTN]]</f>
        <v>692211</v>
      </c>
      <c r="AT167" s="36">
        <f>Table43[[#This Row],[Harga Jual Pcs GT
(-PPN)]]*1.11</f>
        <v>21343.172500000001</v>
      </c>
      <c r="AU167" s="36">
        <f>Table43[[#This Row],[Harga Jual Krt GT
(- PPN)]]*1.11</f>
        <v>768354.21000000008</v>
      </c>
      <c r="AV167" s="36">
        <v>6409.3656000000001</v>
      </c>
      <c r="AW167" s="36">
        <f>Table43[[#This Row],[Harga Jual Pcs MT
(-PPN)]]*Table43[[#This Row],[ISI/CTN]]</f>
        <v>230737.16159999999</v>
      </c>
      <c r="AX167" s="36">
        <f>Table43[[#This Row],[Harga Jual Pcs MT
(-PPN)]]*1.11</f>
        <v>7114.3958160000011</v>
      </c>
      <c r="AY167" s="36">
        <f>Table43[[#This Row],[Harga Jual Pcs MT
(+PPN)]]*Table43[[#This Row],[ISI/CTN]]</f>
        <v>256118.24937600005</v>
      </c>
      <c r="AZ167" s="44">
        <f>(Table43[[#This Row],[Harga Jual Pcs GT
(-PPN)]]-Table43[[#This Row],[Harga Beli Pcs
(-PPN)]])/Table43[[#This Row],[Harga Jual Pcs GT
(-PPN)]]</f>
        <v>8.5000000000000089E-2</v>
      </c>
      <c r="BA167" s="51">
        <f>Table43[[#This Row],[Harga Jual Pcs MT
(-PPN)]]-Table43[[#This Row],[Harga Beli Pcs
(-PPN)]]</f>
        <v>-11184.330649999996</v>
      </c>
      <c r="BB167" s="57">
        <f>Table43[[#This Row],[Column1]]/Table43[[#This Row],[Harga Jual Pcs MT
(-PPN)]]</f>
        <v>-1.7449980775008367</v>
      </c>
      <c r="BC167" s="50"/>
      <c r="BD167" s="7">
        <f>IFERROR(VLOOKUP(Table43[[#This Row],[Kode BARANG Win2]],'[3]Daftar Barang dan Jasa'!$B$2:$D$3515,3,0),0)</f>
        <v>0</v>
      </c>
      <c r="BE167" s="7" t="str">
        <f ca="1">IF(TODAY()-Table43[[#This Row],[Efektif
Pembuatan]]&gt;60,"Lama","Baru")</f>
        <v>Lama</v>
      </c>
      <c r="BF167" s="7" t="str">
        <f ca="1">IF(TODAY()-Table43[[#This Row],[Efektif Naik Harga]]&lt;30,"Naik","Sama")</f>
        <v>Sama</v>
      </c>
      <c r="BG167" s="7" t="s">
        <v>400</v>
      </c>
      <c r="BH167" s="7" t="str">
        <f>IF(Table43[[#This Row],[Kode BARANG Win2]]&lt;&gt;"","IDR","")</f>
        <v>IDR</v>
      </c>
      <c r="BI167" s="7" t="str">
        <f>CONCATENATE(Table43[[#This Row],[kode  1 Digit
(Nomor)]],Table43[[#This Row],[kode  4 Digit                (Nomor)]])</f>
        <v>33273570100</v>
      </c>
      <c r="BJ167" s="7" t="str">
        <f>Table43[[#This Row],[Nama            Gramasi atau Jumlah Pack per CTN]]</f>
        <v>100GR</v>
      </c>
      <c r="BK167" s="7"/>
      <c r="BL167" s="7"/>
      <c r="BM167" s="4" t="str">
        <f>IF(Table43[[#This Row],[SATUAN Fix Win]]&lt;&gt;"","KRT")</f>
        <v>KRT</v>
      </c>
      <c r="BN167" s="4" t="str">
        <f>IF(Table43[[#This Row],[SATUAN Fix Win]]&lt;&gt;"","GD01")</f>
        <v>GD01</v>
      </c>
      <c r="BO167" s="4">
        <f>IF(Table43[[#This Row],[SATUAN Fix Win]]&lt;&gt;"",11611)</f>
        <v>11611</v>
      </c>
      <c r="BP167" s="4">
        <f>IF(Table43[[#This Row],[SATUAN Fix Win]]&lt;&gt;"",11612)</f>
        <v>11612</v>
      </c>
      <c r="BR167" s="4">
        <f>IF(Table43[[#This Row],[SATUAN Fix Win]]&lt;&gt;"",1)</f>
        <v>1</v>
      </c>
    </row>
    <row r="168" spans="1:70">
      <c r="A168" s="4" t="str">
        <f>CONCATENATE(Table43[[#This Row],[Kode BARANG Win2]],Table43[[#This Row],[No. Urut
Item Sama]])</f>
        <v>R1021201010010</v>
      </c>
      <c r="B168" s="7"/>
      <c r="C168" s="4" t="s">
        <v>1639</v>
      </c>
      <c r="D168" s="49">
        <v>3231609</v>
      </c>
      <c r="E168" s="49">
        <f>IFERROR(VLOOKUP(Table43[[#This Row],[NO]],[1]Sheet1!$G$3:$K$1267,5,0),0)</f>
        <v>0</v>
      </c>
      <c r="F168" s="26" t="s">
        <v>976</v>
      </c>
      <c r="G168" s="26">
        <v>144</v>
      </c>
      <c r="H168" s="26" t="s">
        <v>1639</v>
      </c>
      <c r="I168" s="49">
        <v>8993560025465</v>
      </c>
      <c r="J168" s="26" t="str">
        <f>Table43[[#This Row],[Nama Jenis Kemasan]]</f>
        <v>PCS</v>
      </c>
      <c r="K168" s="4" t="str">
        <f>TRIM(CONCATENATE(Table43[[#This Row],[Nama            KLP]]," ",Table43[[#This Row],[Nama            Sub KLP]]))</f>
        <v>DETTOL BODY SOAP</v>
      </c>
      <c r="L168" s="4" t="str">
        <f>CONCATENATE(Table43[[#This Row],[kode  2 Digit                (hrf+No)]],Table43[[#This Row],[kode  2 Digit                (Nomor)]],Table43[[#This Row],[kode  1 Digit                (Nomor)]])</f>
        <v>R1021</v>
      </c>
      <c r="M168" s="4" t="str">
        <f>IF(AH168="",CONCATENATE(R168,T168,V168,X168,Z168,AB168,AD168,AF168,Table43[[#This Row],[Tanda Kode Revisi]]),CONCATENATE(R168,T168,V168,X168,Z168,AB168,AD168,AH168))</f>
        <v>R1021201010010</v>
      </c>
      <c r="N168" s="11">
        <f t="shared" si="4"/>
        <v>14</v>
      </c>
      <c r="O168" s="13" t="str">
        <f>IF(AG168&lt;&gt;"",TRIM(UPPER(CONCATENATE(Q168," ",S168," ",U168," ",W168," ",Y168," ",AA168," ","X"," ",Table43[[#This Row],[ISI/CTN]]," ",AG168," ",AC168," ",AE168," ",AI168))),TRIM(UPPER(CONCATENATE(Q168," ",S168," ",U168," ",W168," ",Y168," ",AA168," ","X"," ",Table43[[#This Row],[ISI/CTN]]," ",AC168," ",AE168," ",AI168))))</f>
        <v>RB DETTOL BODY SOAP HK ALOE VERA 100GR X 144 PCS</v>
      </c>
      <c r="P168" s="11">
        <f t="shared" si="5"/>
        <v>48</v>
      </c>
      <c r="Q168" s="4" t="s">
        <v>1487</v>
      </c>
      <c r="R168" s="7" t="s">
        <v>94</v>
      </c>
      <c r="S168" s="4" t="s">
        <v>1496</v>
      </c>
      <c r="T168" s="45" t="s">
        <v>1723</v>
      </c>
      <c r="U168" s="46" t="s">
        <v>1505</v>
      </c>
      <c r="V168" s="7">
        <v>1</v>
      </c>
      <c r="W168" s="46" t="s">
        <v>1564</v>
      </c>
      <c r="X168" s="45" t="s">
        <v>1732</v>
      </c>
      <c r="Y168" s="4" t="s">
        <v>1565</v>
      </c>
      <c r="Z168" s="47" t="s">
        <v>1722</v>
      </c>
      <c r="AA168" s="4" t="s">
        <v>1512</v>
      </c>
      <c r="AB168" s="47" t="s">
        <v>1739</v>
      </c>
      <c r="AC168" s="4" t="s">
        <v>186</v>
      </c>
      <c r="AD168" s="7">
        <v>1</v>
      </c>
      <c r="AF168" s="7">
        <v>0</v>
      </c>
      <c r="AJ168" s="7">
        <f>IFERROR(VLOOKUP(Table43[[#This Row],[Kode BARANG Win2]],'[2]Template Impor Barang'!#REF!,2,0),0)</f>
        <v>0</v>
      </c>
      <c r="AK168" s="7">
        <f>Table43[[#This Row],[ISI/CTN]]</f>
        <v>144</v>
      </c>
      <c r="AL168" s="83">
        <f>Table43[[#This Row],[Kode Pcpl]]</f>
        <v>3231609</v>
      </c>
      <c r="AN168" s="36">
        <f>Table43[[#This Row],[Harga Jual Pcs GT
(-PPN)]]-(Table43[[#This Row],[Harga Jual Pcs GT
(-PPN)]]*8.5%)</f>
        <v>5864.5695240000005</v>
      </c>
      <c r="AO168" s="36">
        <f>Table43[[#This Row],[Harga Beli Pcs
(-PPN)]]*Table43[[#This Row],[ISI/CTN]]</f>
        <v>844498.01145600004</v>
      </c>
      <c r="AP168" s="36">
        <f>Table43[[#This Row],[Harga Beli Pcs
(-PPN)]]*1.11</f>
        <v>6509.6721716400007</v>
      </c>
      <c r="AQ168" s="36">
        <f>Table43[[#This Row],[Harga Beli Krt
(- PPN)]]*1.11</f>
        <v>937392.79271616007</v>
      </c>
      <c r="AR168" s="36">
        <v>6409.3656000000001</v>
      </c>
      <c r="AS168" s="36">
        <f>Table43[[#This Row],[Harga Jual Pcs GT
(-PPN)]]*Table43[[#This Row],[ISI/CTN]]</f>
        <v>922948.64639999997</v>
      </c>
      <c r="AT168" s="36">
        <f>Table43[[#This Row],[Harga Jual Pcs GT
(-PPN)]]*1.11</f>
        <v>7114.3958160000011</v>
      </c>
      <c r="AU168" s="36">
        <f>Table43[[#This Row],[Harga Jual Krt GT
(- PPN)]]*1.11</f>
        <v>1024472.9975040001</v>
      </c>
      <c r="AV168" s="36">
        <v>6409.3656000000001</v>
      </c>
      <c r="AW168" s="36">
        <f>Table43[[#This Row],[Harga Jual Pcs MT
(-PPN)]]*Table43[[#This Row],[ISI/CTN]]</f>
        <v>922948.64639999997</v>
      </c>
      <c r="AX168" s="36">
        <f>Table43[[#This Row],[Harga Jual Pcs MT
(-PPN)]]*1.11</f>
        <v>7114.3958160000011</v>
      </c>
      <c r="AY168" s="36">
        <f>Table43[[#This Row],[Harga Jual Pcs MT
(+PPN)]]*Table43[[#This Row],[ISI/CTN]]</f>
        <v>1024472.9975040002</v>
      </c>
      <c r="AZ168" s="44">
        <f>(Table43[[#This Row],[Harga Jual Pcs GT
(-PPN)]]-Table43[[#This Row],[Harga Beli Pcs
(-PPN)]])/Table43[[#This Row],[Harga Jual Pcs GT
(-PPN)]]</f>
        <v>8.4999999999999937E-2</v>
      </c>
      <c r="BA168" s="51">
        <f>Table43[[#This Row],[Harga Jual Pcs MT
(-PPN)]]-Table43[[#This Row],[Harga Beli Pcs
(-PPN)]]</f>
        <v>544.79607599999963</v>
      </c>
      <c r="BB168" s="57">
        <f>Table43[[#This Row],[Column1]]/Table43[[#This Row],[Harga Jual Pcs MT
(-PPN)]]</f>
        <v>8.4999999999999937E-2</v>
      </c>
      <c r="BC168" s="50"/>
      <c r="BD168" s="7" t="str">
        <f>IFERROR(VLOOKUP(Table43[[#This Row],[Kode BARANG Win2]],'[3]Daftar Barang dan Jasa'!$B$2:$D$3515,3,0),0)</f>
        <v>RB DETTOL BODY SOAP HK ALOE VERA 100GR X 144 PCS</v>
      </c>
      <c r="BE168" s="7" t="str">
        <f ca="1">IF(TODAY()-Table43[[#This Row],[Efektif
Pembuatan]]&gt;60,"Lama","Baru")</f>
        <v>Lama</v>
      </c>
      <c r="BF168" s="7" t="e">
        <f ca="1">IF(TODAY()-Table43[[#This Row],[Efektif Naik Harga]]&lt;30,"Naik","Sama")</f>
        <v>#VALUE!</v>
      </c>
      <c r="BG168" s="7" t="s">
        <v>400</v>
      </c>
      <c r="BH168" s="7" t="str">
        <f>IF(Table43[[#This Row],[Kode BARANG Win2]]&lt;&gt;"","IDR","")</f>
        <v>IDR</v>
      </c>
      <c r="BI168" s="7" t="str">
        <f>CONCATENATE(Table43[[#This Row],[kode  1 Digit
(Nomor)]],Table43[[#This Row],[kode  4 Digit                (Nomor)]])</f>
        <v>32316090100</v>
      </c>
      <c r="BJ168" s="7" t="str">
        <f>Table43[[#This Row],[Nama            Gramasi atau Jumlah Pack per CTN]]</f>
        <v>100GR</v>
      </c>
      <c r="BK168" s="7"/>
      <c r="BL168" s="7"/>
      <c r="BM168" s="4" t="str">
        <f>IF(Table43[[#This Row],[SATUAN Fix Win]]&lt;&gt;"","KRT")</f>
        <v>KRT</v>
      </c>
      <c r="BN168" s="4" t="str">
        <f>IF(Table43[[#This Row],[SATUAN Fix Win]]&lt;&gt;"","GD01")</f>
        <v>GD01</v>
      </c>
      <c r="BO168" s="4">
        <f>IF(Table43[[#This Row],[SATUAN Fix Win]]&lt;&gt;"",11611)</f>
        <v>11611</v>
      </c>
      <c r="BP168" s="4">
        <f>IF(Table43[[#This Row],[SATUAN Fix Win]]&lt;&gt;"",11612)</f>
        <v>11612</v>
      </c>
      <c r="BR168" s="4">
        <f>IF(Table43[[#This Row],[SATUAN Fix Win]]&lt;&gt;"",1)</f>
        <v>1</v>
      </c>
    </row>
    <row r="169" spans="1:70">
      <c r="A169" s="4" t="str">
        <f>CONCATENATE(Table43[[#This Row],[Kode BARANG Win2]],Table43[[#This Row],[No. Urut
Item Sama]])</f>
        <v>R1021201010010</v>
      </c>
      <c r="B169" s="7"/>
      <c r="C169" s="4" t="s">
        <v>1639</v>
      </c>
      <c r="D169" s="49">
        <v>3139842</v>
      </c>
      <c r="E169" s="49">
        <f>IFERROR(VLOOKUP(Table43[[#This Row],[NO]],[1]Sheet1!$G$3:$K$1267,5,0),0)</f>
        <v>0</v>
      </c>
      <c r="F169" s="26" t="s">
        <v>981</v>
      </c>
      <c r="G169" s="26">
        <v>144</v>
      </c>
      <c r="H169" s="26" t="s">
        <v>1819</v>
      </c>
      <c r="I169" s="49">
        <v>8993560025465</v>
      </c>
      <c r="J169" s="26" t="str">
        <f>Table43[[#This Row],[Nama Jenis Kemasan]]</f>
        <v>PCS</v>
      </c>
      <c r="K169" s="4" t="str">
        <f>TRIM(CONCATENATE(Table43[[#This Row],[Nama            KLP]]," ",Table43[[#This Row],[Nama            Sub KLP]]))</f>
        <v>DETTOL BODY SOAP</v>
      </c>
      <c r="L169" s="4" t="str">
        <f>CONCATENATE(Table43[[#This Row],[kode  2 Digit                (hrf+No)]],Table43[[#This Row],[kode  2 Digit                (Nomor)]],Table43[[#This Row],[kode  1 Digit                (Nomor)]])</f>
        <v>R1021</v>
      </c>
      <c r="M169" s="4" t="str">
        <f>IF(AH169="",CONCATENATE(R169,T169,V169,X169,Z169,AB169,AD169,AF169,Table43[[#This Row],[Tanda Kode Revisi]]),CONCATENATE(R169,T169,V169,X169,Z169,AB169,AD169,AH169))</f>
        <v>R1021201010010</v>
      </c>
      <c r="N169" s="11">
        <f t="shared" si="4"/>
        <v>14</v>
      </c>
      <c r="O169" s="13" t="str">
        <f>IF(AG169&lt;&gt;"",TRIM(UPPER(CONCATENATE(Q169," ",S169," ",U169," ",W169," ",Y169," ",AA169," ","X"," ",Table43[[#This Row],[ISI/CTN]]," ",AG169," ",AC169," ",AE169," ",AI169))),TRIM(UPPER(CONCATENATE(Q169," ",S169," ",U169," ",W169," ",Y169," ",AA169," ","X"," ",Table43[[#This Row],[ISI/CTN]]," ",AC169," ",AE169," ",AI169))))</f>
        <v>RB DETTOL BODY SOAP HK ALOE VERA 100GR X 144 PCS</v>
      </c>
      <c r="P169" s="11">
        <f t="shared" si="5"/>
        <v>48</v>
      </c>
      <c r="Q169" s="4" t="s">
        <v>1487</v>
      </c>
      <c r="R169" s="7" t="s">
        <v>94</v>
      </c>
      <c r="S169" s="4" t="s">
        <v>1496</v>
      </c>
      <c r="T169" s="45" t="s">
        <v>1723</v>
      </c>
      <c r="U169" s="46" t="s">
        <v>1505</v>
      </c>
      <c r="V169" s="7">
        <v>1</v>
      </c>
      <c r="W169" s="46" t="s">
        <v>1564</v>
      </c>
      <c r="X169" s="45" t="s">
        <v>1732</v>
      </c>
      <c r="Y169" s="4" t="s">
        <v>1565</v>
      </c>
      <c r="Z169" s="47" t="s">
        <v>1722</v>
      </c>
      <c r="AA169" s="4" t="s">
        <v>1512</v>
      </c>
      <c r="AB169" s="47" t="s">
        <v>1739</v>
      </c>
      <c r="AC169" s="4" t="s">
        <v>186</v>
      </c>
      <c r="AD169" s="7">
        <v>1</v>
      </c>
      <c r="AF169" s="7">
        <v>0</v>
      </c>
      <c r="AJ169" s="7">
        <f>IFERROR(VLOOKUP(Table43[[#This Row],[Kode BARANG Win2]],'[2]Template Impor Barang'!#REF!,2,0),0)</f>
        <v>0</v>
      </c>
      <c r="AK169" s="7">
        <f>Table43[[#This Row],[ISI/CTN]]</f>
        <v>144</v>
      </c>
      <c r="AL169" s="83">
        <f>Table43[[#This Row],[Kode Pcpl]]</f>
        <v>3139842</v>
      </c>
      <c r="AN169" s="36">
        <f>Table43[[#This Row],[Harga Jual Pcs GT
(-PPN)]]-(Table43[[#This Row],[Harga Jual Pcs GT
(-PPN)]]*8.5%)</f>
        <v>5864.5695240000005</v>
      </c>
      <c r="AO169" s="36">
        <f>Table43[[#This Row],[Harga Beli Pcs
(-PPN)]]*Table43[[#This Row],[ISI/CTN]]</f>
        <v>844498.01145600004</v>
      </c>
      <c r="AP169" s="36">
        <f>Table43[[#This Row],[Harga Beli Pcs
(-PPN)]]*1.11</f>
        <v>6509.6721716400007</v>
      </c>
      <c r="AQ169" s="36">
        <f>Table43[[#This Row],[Harga Beli Krt
(- PPN)]]*1.11</f>
        <v>937392.79271616007</v>
      </c>
      <c r="AR169" s="36">
        <v>6409.3656000000001</v>
      </c>
      <c r="AS169" s="36">
        <f>Table43[[#This Row],[Harga Jual Pcs GT
(-PPN)]]*Table43[[#This Row],[ISI/CTN]]</f>
        <v>922948.64639999997</v>
      </c>
      <c r="AT169" s="36">
        <f>Table43[[#This Row],[Harga Jual Pcs GT
(-PPN)]]*1.11</f>
        <v>7114.3958160000011</v>
      </c>
      <c r="AU169" s="36">
        <f>Table43[[#This Row],[Harga Jual Krt GT
(- PPN)]]*1.11</f>
        <v>1024472.9975040001</v>
      </c>
      <c r="AV169" s="36">
        <v>6409.3656000000001</v>
      </c>
      <c r="AW169" s="36">
        <f>Table43[[#This Row],[Harga Jual Pcs MT
(-PPN)]]*Table43[[#This Row],[ISI/CTN]]</f>
        <v>922948.64639999997</v>
      </c>
      <c r="AX169" s="36">
        <f>Table43[[#This Row],[Harga Jual Pcs MT
(-PPN)]]*1.11</f>
        <v>7114.3958160000011</v>
      </c>
      <c r="AY169" s="36">
        <f>Table43[[#This Row],[Harga Jual Pcs MT
(+PPN)]]*Table43[[#This Row],[ISI/CTN]]</f>
        <v>1024472.9975040002</v>
      </c>
      <c r="AZ169" s="44">
        <f>(Table43[[#This Row],[Harga Jual Pcs GT
(-PPN)]]-Table43[[#This Row],[Harga Beli Pcs
(-PPN)]])/Table43[[#This Row],[Harga Jual Pcs GT
(-PPN)]]</f>
        <v>8.4999999999999937E-2</v>
      </c>
      <c r="BA169" s="51">
        <f>Table43[[#This Row],[Harga Jual Pcs MT
(-PPN)]]-Table43[[#This Row],[Harga Beli Pcs
(-PPN)]]</f>
        <v>544.79607599999963</v>
      </c>
      <c r="BB169" s="57">
        <f>Table43[[#This Row],[Column1]]/Table43[[#This Row],[Harga Jual Pcs MT
(-PPN)]]</f>
        <v>8.4999999999999937E-2</v>
      </c>
      <c r="BC169" s="50"/>
      <c r="BD169" s="7" t="str">
        <f>IFERROR(VLOOKUP(Table43[[#This Row],[Kode BARANG Win2]],'[3]Daftar Barang dan Jasa'!$B$2:$D$3515,3,0),0)</f>
        <v>RB DETTOL BODY SOAP HK ALOE VERA 100GR X 144 PCS</v>
      </c>
      <c r="BE169" s="7" t="str">
        <f ca="1">IF(TODAY()-Table43[[#This Row],[Efektif
Pembuatan]]&gt;60,"Lama","Baru")</f>
        <v>Lama</v>
      </c>
      <c r="BF169" s="7" t="e">
        <f ca="1">IF(TODAY()-Table43[[#This Row],[Efektif Naik Harga]]&lt;30,"Naik","Sama")</f>
        <v>#VALUE!</v>
      </c>
      <c r="BG169" s="7" t="s">
        <v>400</v>
      </c>
      <c r="BH169" s="7" t="str">
        <f>IF(Table43[[#This Row],[Kode BARANG Win2]]&lt;&gt;"","IDR","")</f>
        <v>IDR</v>
      </c>
      <c r="BI169" s="7" t="str">
        <f>CONCATENATE(Table43[[#This Row],[kode  1 Digit
(Nomor)]],Table43[[#This Row],[kode  4 Digit                (Nomor)]])</f>
        <v>31398420100</v>
      </c>
      <c r="BJ169" s="7" t="str">
        <f>Table43[[#This Row],[Nama            Gramasi atau Jumlah Pack per CTN]]</f>
        <v>100GR</v>
      </c>
      <c r="BK169" s="7"/>
      <c r="BL169" s="7"/>
      <c r="BM169" s="4" t="str">
        <f>IF(Table43[[#This Row],[SATUAN Fix Win]]&lt;&gt;"","KRT")</f>
        <v>KRT</v>
      </c>
      <c r="BN169" s="4" t="str">
        <f>IF(Table43[[#This Row],[SATUAN Fix Win]]&lt;&gt;"","GD01")</f>
        <v>GD01</v>
      </c>
      <c r="BO169" s="4">
        <f>IF(Table43[[#This Row],[SATUAN Fix Win]]&lt;&gt;"",11611)</f>
        <v>11611</v>
      </c>
      <c r="BP169" s="4">
        <f>IF(Table43[[#This Row],[SATUAN Fix Win]]&lt;&gt;"",11612)</f>
        <v>11612</v>
      </c>
      <c r="BR169" s="4">
        <f>IF(Table43[[#This Row],[SATUAN Fix Win]]&lt;&gt;"",1)</f>
        <v>1</v>
      </c>
    </row>
    <row r="170" spans="1:70">
      <c r="A170" s="4" t="str">
        <f>CONCATENATE(Table43[[#This Row],[Kode BARANG Win2]],Table43[[#This Row],[No. Urut
Item Sama]])</f>
        <v>R1021201010010</v>
      </c>
      <c r="B170" s="7"/>
      <c r="C170" s="4" t="s">
        <v>1639</v>
      </c>
      <c r="D170" s="49">
        <v>3166914</v>
      </c>
      <c r="E170" s="49">
        <f>IFERROR(VLOOKUP(Table43[[#This Row],[NO]],[1]Sheet1!$G$3:$K$1267,5,0),0)</f>
        <v>0</v>
      </c>
      <c r="F170" s="26" t="s">
        <v>980</v>
      </c>
      <c r="G170" s="26">
        <v>144</v>
      </c>
      <c r="H170" s="26" t="s">
        <v>2073</v>
      </c>
      <c r="I170" s="49">
        <v>8993560025465</v>
      </c>
      <c r="J170" s="26" t="str">
        <f>Table43[[#This Row],[Nama Jenis Kemasan]]</f>
        <v>PCS</v>
      </c>
      <c r="K170" s="4" t="str">
        <f>TRIM(CONCATENATE(Table43[[#This Row],[Nama            KLP]]," ",Table43[[#This Row],[Nama            Sub KLP]]))</f>
        <v>DETTOL BODY SOAP</v>
      </c>
      <c r="L170" s="4" t="str">
        <f>CONCATENATE(Table43[[#This Row],[kode  2 Digit                (hrf+No)]],Table43[[#This Row],[kode  2 Digit                (Nomor)]],Table43[[#This Row],[kode  1 Digit                (Nomor)]])</f>
        <v>R1021</v>
      </c>
      <c r="M170" s="4" t="str">
        <f>IF(AH170="",CONCATENATE(R170,T170,V170,X170,Z170,AB170,AD170,AF170,Table43[[#This Row],[Tanda Kode Revisi]]),CONCATENATE(R170,T170,V170,X170,Z170,AB170,AD170,AH170))</f>
        <v>R1021201010010</v>
      </c>
      <c r="N170" s="11">
        <f t="shared" si="4"/>
        <v>14</v>
      </c>
      <c r="O170" s="13" t="str">
        <f>IF(AG170&lt;&gt;"",TRIM(UPPER(CONCATENATE(Q170," ",S170," ",U170," ",W170," ",Y170," ",AA170," ","X"," ",Table43[[#This Row],[ISI/CTN]]," ",AG170," ",AC170," ",AE170," ",AI170))),TRIM(UPPER(CONCATENATE(Q170," ",S170," ",U170," ",W170," ",Y170," ",AA170," ","X"," ",Table43[[#This Row],[ISI/CTN]]," ",AC170," ",AE170," ",AI170))))</f>
        <v>RB DETTOL BODY SOAP HK ALOE VERA 100GR X 144 PCS</v>
      </c>
      <c r="P170" s="11">
        <f t="shared" si="5"/>
        <v>48</v>
      </c>
      <c r="Q170" s="4" t="s">
        <v>1487</v>
      </c>
      <c r="R170" s="7" t="s">
        <v>94</v>
      </c>
      <c r="S170" s="4" t="s">
        <v>1496</v>
      </c>
      <c r="T170" s="45" t="s">
        <v>1723</v>
      </c>
      <c r="U170" s="46" t="s">
        <v>1505</v>
      </c>
      <c r="V170" s="7">
        <v>1</v>
      </c>
      <c r="W170" s="46" t="s">
        <v>1564</v>
      </c>
      <c r="X170" s="45" t="s">
        <v>1732</v>
      </c>
      <c r="Y170" s="4" t="s">
        <v>1565</v>
      </c>
      <c r="Z170" s="47" t="s">
        <v>1722</v>
      </c>
      <c r="AA170" s="4" t="s">
        <v>1512</v>
      </c>
      <c r="AB170" s="47" t="s">
        <v>1739</v>
      </c>
      <c r="AC170" s="4" t="s">
        <v>186</v>
      </c>
      <c r="AD170" s="7">
        <v>1</v>
      </c>
      <c r="AF170" s="7">
        <v>0</v>
      </c>
      <c r="AJ170" s="7">
        <f>IFERROR(VLOOKUP(Table43[[#This Row],[Kode BARANG Win2]],'[2]Template Impor Barang'!#REF!,2,0),0)</f>
        <v>0</v>
      </c>
      <c r="AK170" s="7">
        <f>Table43[[#This Row],[ISI/CTN]]</f>
        <v>144</v>
      </c>
      <c r="AL170" s="83">
        <f>Table43[[#This Row],[Kode Pcpl]]</f>
        <v>3166914</v>
      </c>
      <c r="AN170" s="36">
        <f>Table43[[#This Row],[Harga Jual Pcs GT
(-PPN)]]-(Table43[[#This Row],[Harga Jual Pcs GT
(-PPN)]]*8.5%)</f>
        <v>5864.5695240000005</v>
      </c>
      <c r="AO170" s="36">
        <f>Table43[[#This Row],[Harga Beli Pcs
(-PPN)]]*Table43[[#This Row],[ISI/CTN]]</f>
        <v>844498.01145600004</v>
      </c>
      <c r="AP170" s="36">
        <f>Table43[[#This Row],[Harga Beli Pcs
(-PPN)]]*1.11</f>
        <v>6509.6721716400007</v>
      </c>
      <c r="AQ170" s="36">
        <f>Table43[[#This Row],[Harga Beli Krt
(- PPN)]]*1.11</f>
        <v>937392.79271616007</v>
      </c>
      <c r="AR170" s="36">
        <v>6409.3656000000001</v>
      </c>
      <c r="AS170" s="36">
        <f>Table43[[#This Row],[Harga Jual Pcs GT
(-PPN)]]*Table43[[#This Row],[ISI/CTN]]</f>
        <v>922948.64639999997</v>
      </c>
      <c r="AT170" s="36">
        <f>Table43[[#This Row],[Harga Jual Pcs GT
(-PPN)]]*1.11</f>
        <v>7114.3958160000011</v>
      </c>
      <c r="AU170" s="36">
        <f>Table43[[#This Row],[Harga Jual Krt GT
(- PPN)]]*1.11</f>
        <v>1024472.9975040001</v>
      </c>
      <c r="AV170" s="36">
        <v>6409.3656000000001</v>
      </c>
      <c r="AW170" s="36">
        <f>Table43[[#This Row],[Harga Jual Pcs MT
(-PPN)]]*Table43[[#This Row],[ISI/CTN]]</f>
        <v>922948.64639999997</v>
      </c>
      <c r="AX170" s="36">
        <f>Table43[[#This Row],[Harga Jual Pcs MT
(-PPN)]]*1.11</f>
        <v>7114.3958160000011</v>
      </c>
      <c r="AY170" s="36">
        <f>Table43[[#This Row],[Harga Jual Pcs MT
(+PPN)]]*Table43[[#This Row],[ISI/CTN]]</f>
        <v>1024472.9975040002</v>
      </c>
      <c r="AZ170" s="44">
        <f>(Table43[[#This Row],[Harga Jual Pcs GT
(-PPN)]]-Table43[[#This Row],[Harga Beli Pcs
(-PPN)]])/Table43[[#This Row],[Harga Jual Pcs GT
(-PPN)]]</f>
        <v>8.4999999999999937E-2</v>
      </c>
      <c r="BA170" s="51">
        <f>Table43[[#This Row],[Harga Jual Pcs MT
(-PPN)]]-Table43[[#This Row],[Harga Beli Pcs
(-PPN)]]</f>
        <v>544.79607599999963</v>
      </c>
      <c r="BB170" s="57">
        <f>Table43[[#This Row],[Column1]]/Table43[[#This Row],[Harga Jual Pcs MT
(-PPN)]]</f>
        <v>8.4999999999999937E-2</v>
      </c>
      <c r="BC170" s="50"/>
      <c r="BD170" s="7" t="str">
        <f>IFERROR(VLOOKUP(Table43[[#This Row],[Kode BARANG Win2]],'[3]Daftar Barang dan Jasa'!$B$2:$D$3515,3,0),0)</f>
        <v>RB DETTOL BODY SOAP HK ALOE VERA 100GR X 144 PCS</v>
      </c>
      <c r="BE170" s="7" t="str">
        <f ca="1">IF(TODAY()-Table43[[#This Row],[Efektif
Pembuatan]]&gt;60,"Lama","Baru")</f>
        <v>Lama</v>
      </c>
      <c r="BF170" s="7" t="e">
        <f ca="1">IF(TODAY()-Table43[[#This Row],[Efektif Naik Harga]]&lt;30,"Naik","Sama")</f>
        <v>#VALUE!</v>
      </c>
      <c r="BG170" s="7" t="s">
        <v>400</v>
      </c>
      <c r="BH170" s="7" t="str">
        <f>IF(Table43[[#This Row],[Kode BARANG Win2]]&lt;&gt;"","IDR","")</f>
        <v>IDR</v>
      </c>
      <c r="BI170" s="7" t="str">
        <f>CONCATENATE(Table43[[#This Row],[kode  1 Digit
(Nomor)]],Table43[[#This Row],[kode  4 Digit                (Nomor)]])</f>
        <v>31669140100</v>
      </c>
      <c r="BJ170" s="7" t="str">
        <f>Table43[[#This Row],[Nama            Gramasi atau Jumlah Pack per CTN]]</f>
        <v>100GR</v>
      </c>
      <c r="BK170" s="7"/>
      <c r="BL170" s="7"/>
      <c r="BM170" s="4" t="str">
        <f>IF(Table43[[#This Row],[SATUAN Fix Win]]&lt;&gt;"","KRT")</f>
        <v>KRT</v>
      </c>
      <c r="BN170" s="4" t="str">
        <f>IF(Table43[[#This Row],[SATUAN Fix Win]]&lt;&gt;"","GD01")</f>
        <v>GD01</v>
      </c>
      <c r="BO170" s="4">
        <f>IF(Table43[[#This Row],[SATUAN Fix Win]]&lt;&gt;"",11611)</f>
        <v>11611</v>
      </c>
      <c r="BP170" s="4">
        <f>IF(Table43[[#This Row],[SATUAN Fix Win]]&lt;&gt;"",11612)</f>
        <v>11612</v>
      </c>
      <c r="BR170" s="4">
        <f>IF(Table43[[#This Row],[SATUAN Fix Win]]&lt;&gt;"",1)</f>
        <v>1</v>
      </c>
    </row>
    <row r="171" spans="1:70">
      <c r="A171" s="4" t="str">
        <f>CONCATENATE(Table43[[#This Row],[Kode BARANG Win2]],Table43[[#This Row],[No. Urut
Item Sama]])</f>
        <v>R1021201010010</v>
      </c>
      <c r="B171" s="7"/>
      <c r="C171" s="4" t="s">
        <v>1639</v>
      </c>
      <c r="D171" s="49">
        <v>3087066</v>
      </c>
      <c r="E171" s="49">
        <f>IFERROR(VLOOKUP(Table43[[#This Row],[NO]],[1]Sheet1!$G$3:$K$1267,5,0),0)</f>
        <v>0</v>
      </c>
      <c r="F171" s="26" t="s">
        <v>979</v>
      </c>
      <c r="G171" s="26">
        <v>144</v>
      </c>
      <c r="H171" s="26" t="s">
        <v>2073</v>
      </c>
      <c r="I171" s="49">
        <v>8993560025465</v>
      </c>
      <c r="J171" s="26" t="str">
        <f>Table43[[#This Row],[Nama Jenis Kemasan]]</f>
        <v>PCS</v>
      </c>
      <c r="K171" s="4" t="str">
        <f>TRIM(CONCATENATE(Table43[[#This Row],[Nama            KLP]]," ",Table43[[#This Row],[Nama            Sub KLP]]))</f>
        <v>DETTOL BODY SOAP</v>
      </c>
      <c r="L171" s="4" t="str">
        <f>CONCATENATE(Table43[[#This Row],[kode  2 Digit                (hrf+No)]],Table43[[#This Row],[kode  2 Digit                (Nomor)]],Table43[[#This Row],[kode  1 Digit                (Nomor)]])</f>
        <v>R1021</v>
      </c>
      <c r="M171" s="4" t="str">
        <f>IF(AH171="",CONCATENATE(R171,T171,V171,X171,Z171,AB171,AD171,AF171,Table43[[#This Row],[Tanda Kode Revisi]]),CONCATENATE(R171,T171,V171,X171,Z171,AB171,AD171,AH171))</f>
        <v>R1021201010010</v>
      </c>
      <c r="N171" s="11">
        <f t="shared" si="4"/>
        <v>14</v>
      </c>
      <c r="O171" s="13" t="str">
        <f>IF(AG171&lt;&gt;"",TRIM(UPPER(CONCATENATE(Q171," ",S171," ",U171," ",W171," ",Y171," ",AA171," ","X"," ",Table43[[#This Row],[ISI/CTN]]," ",AG171," ",AC171," ",AE171," ",AI171))),TRIM(UPPER(CONCATENATE(Q171," ",S171," ",U171," ",W171," ",Y171," ",AA171," ","X"," ",Table43[[#This Row],[ISI/CTN]]," ",AC171," ",AE171," ",AI171))))</f>
        <v>RB DETTOL BODY SOAP HK ALOE VERA 100GR X 144 PCS</v>
      </c>
      <c r="P171" s="11">
        <f t="shared" si="5"/>
        <v>48</v>
      </c>
      <c r="Q171" s="4" t="s">
        <v>1487</v>
      </c>
      <c r="R171" s="7" t="s">
        <v>94</v>
      </c>
      <c r="S171" s="4" t="s">
        <v>1496</v>
      </c>
      <c r="T171" s="45" t="s">
        <v>1723</v>
      </c>
      <c r="U171" s="46" t="s">
        <v>1505</v>
      </c>
      <c r="V171" s="7">
        <v>1</v>
      </c>
      <c r="W171" s="46" t="s">
        <v>1564</v>
      </c>
      <c r="X171" s="45" t="s">
        <v>1732</v>
      </c>
      <c r="Y171" s="4" t="s">
        <v>1565</v>
      </c>
      <c r="Z171" s="47" t="s">
        <v>1722</v>
      </c>
      <c r="AA171" s="4" t="s">
        <v>1512</v>
      </c>
      <c r="AB171" s="47" t="s">
        <v>1739</v>
      </c>
      <c r="AC171" s="4" t="s">
        <v>186</v>
      </c>
      <c r="AD171" s="7">
        <v>1</v>
      </c>
      <c r="AF171" s="7">
        <v>0</v>
      </c>
      <c r="AJ171" s="7">
        <f>IFERROR(VLOOKUP(Table43[[#This Row],[Kode BARANG Win2]],'[2]Template Impor Barang'!#REF!,2,0),0)</f>
        <v>0</v>
      </c>
      <c r="AK171" s="7">
        <f>Table43[[#This Row],[ISI/CTN]]</f>
        <v>144</v>
      </c>
      <c r="AL171" s="83">
        <f>Table43[[#This Row],[Kode Pcpl]]</f>
        <v>3087066</v>
      </c>
      <c r="AN171" s="36">
        <f>Table43[[#This Row],[Harga Jual Pcs GT
(-PPN)]]-(Table43[[#This Row],[Harga Jual Pcs GT
(-PPN)]]*8.5%)</f>
        <v>5864.5695240000005</v>
      </c>
      <c r="AO171" s="36">
        <f>Table43[[#This Row],[Harga Beli Pcs
(-PPN)]]*Table43[[#This Row],[ISI/CTN]]</f>
        <v>844498.01145600004</v>
      </c>
      <c r="AP171" s="36">
        <f>Table43[[#This Row],[Harga Beli Pcs
(-PPN)]]*1.11</f>
        <v>6509.6721716400007</v>
      </c>
      <c r="AQ171" s="36">
        <f>Table43[[#This Row],[Harga Beli Krt
(- PPN)]]*1.11</f>
        <v>937392.79271616007</v>
      </c>
      <c r="AR171" s="36">
        <v>6409.3656000000001</v>
      </c>
      <c r="AS171" s="36">
        <f>Table43[[#This Row],[Harga Jual Pcs GT
(-PPN)]]*Table43[[#This Row],[ISI/CTN]]</f>
        <v>922948.64639999997</v>
      </c>
      <c r="AT171" s="36">
        <f>Table43[[#This Row],[Harga Jual Pcs GT
(-PPN)]]*1.11</f>
        <v>7114.3958160000011</v>
      </c>
      <c r="AU171" s="36">
        <f>Table43[[#This Row],[Harga Jual Krt GT
(- PPN)]]*1.11</f>
        <v>1024472.9975040001</v>
      </c>
      <c r="AV171" s="36">
        <v>6409.3656000000001</v>
      </c>
      <c r="AW171" s="36">
        <f>Table43[[#This Row],[Harga Jual Pcs MT
(-PPN)]]*Table43[[#This Row],[ISI/CTN]]</f>
        <v>922948.64639999997</v>
      </c>
      <c r="AX171" s="36">
        <f>Table43[[#This Row],[Harga Jual Pcs MT
(-PPN)]]*1.11</f>
        <v>7114.3958160000011</v>
      </c>
      <c r="AY171" s="36">
        <f>Table43[[#This Row],[Harga Jual Pcs MT
(+PPN)]]*Table43[[#This Row],[ISI/CTN]]</f>
        <v>1024472.9975040002</v>
      </c>
      <c r="AZ171" s="44">
        <f>(Table43[[#This Row],[Harga Jual Pcs GT
(-PPN)]]-Table43[[#This Row],[Harga Beli Pcs
(-PPN)]])/Table43[[#This Row],[Harga Jual Pcs GT
(-PPN)]]</f>
        <v>8.4999999999999937E-2</v>
      </c>
      <c r="BA171" s="51">
        <f>Table43[[#This Row],[Harga Jual Pcs MT
(-PPN)]]-Table43[[#This Row],[Harga Beli Pcs
(-PPN)]]</f>
        <v>544.79607599999963</v>
      </c>
      <c r="BB171" s="57">
        <f>Table43[[#This Row],[Column1]]/Table43[[#This Row],[Harga Jual Pcs MT
(-PPN)]]</f>
        <v>8.4999999999999937E-2</v>
      </c>
      <c r="BC171" s="50"/>
      <c r="BD171" s="7" t="str">
        <f>IFERROR(VLOOKUP(Table43[[#This Row],[Kode BARANG Win2]],'[3]Daftar Barang dan Jasa'!$B$2:$D$3515,3,0),0)</f>
        <v>RB DETTOL BODY SOAP HK ALOE VERA 100GR X 144 PCS</v>
      </c>
      <c r="BE171" s="7" t="str">
        <f ca="1">IF(TODAY()-Table43[[#This Row],[Efektif
Pembuatan]]&gt;60,"Lama","Baru")</f>
        <v>Lama</v>
      </c>
      <c r="BF171" s="7" t="e">
        <f ca="1">IF(TODAY()-Table43[[#This Row],[Efektif Naik Harga]]&lt;30,"Naik","Sama")</f>
        <v>#VALUE!</v>
      </c>
      <c r="BG171" s="7" t="s">
        <v>400</v>
      </c>
      <c r="BH171" s="7" t="str">
        <f>IF(Table43[[#This Row],[Kode BARANG Win2]]&lt;&gt;"","IDR","")</f>
        <v>IDR</v>
      </c>
      <c r="BI171" s="7" t="str">
        <f>CONCATENATE(Table43[[#This Row],[kode  1 Digit
(Nomor)]],Table43[[#This Row],[kode  4 Digit                (Nomor)]])</f>
        <v>30870660100</v>
      </c>
      <c r="BJ171" s="7" t="str">
        <f>Table43[[#This Row],[Nama            Gramasi atau Jumlah Pack per CTN]]</f>
        <v>100GR</v>
      </c>
      <c r="BK171" s="7"/>
      <c r="BL171" s="7"/>
      <c r="BM171" s="4" t="str">
        <f>IF(Table43[[#This Row],[SATUAN Fix Win]]&lt;&gt;"","KRT")</f>
        <v>KRT</v>
      </c>
      <c r="BN171" s="4" t="str">
        <f>IF(Table43[[#This Row],[SATUAN Fix Win]]&lt;&gt;"","GD01")</f>
        <v>GD01</v>
      </c>
      <c r="BO171" s="4">
        <f>IF(Table43[[#This Row],[SATUAN Fix Win]]&lt;&gt;"",11611)</f>
        <v>11611</v>
      </c>
      <c r="BP171" s="4">
        <f>IF(Table43[[#This Row],[SATUAN Fix Win]]&lt;&gt;"",11612)</f>
        <v>11612</v>
      </c>
      <c r="BR171" s="4">
        <f>IF(Table43[[#This Row],[SATUAN Fix Win]]&lt;&gt;"",1)</f>
        <v>1</v>
      </c>
    </row>
    <row r="172" spans="1:70">
      <c r="A172" s="4" t="str">
        <f>CONCATENATE(Table43[[#This Row],[Kode BARANG Win2]],Table43[[#This Row],[No. Urut
Item Sama]])</f>
        <v>R1021201010010</v>
      </c>
      <c r="B172" s="7"/>
      <c r="C172" s="4" t="s">
        <v>1639</v>
      </c>
      <c r="D172" s="49">
        <v>3339119</v>
      </c>
      <c r="E172" s="49">
        <f>IFERROR(VLOOKUP(Table43[[#This Row],[NO]],[1]Sheet1!$G$3:$K$1267,5,0),0)</f>
        <v>0</v>
      </c>
      <c r="F172" s="26" t="s">
        <v>978</v>
      </c>
      <c r="G172" s="26">
        <v>144</v>
      </c>
      <c r="H172" s="26" t="s">
        <v>2073</v>
      </c>
      <c r="I172" s="49">
        <v>8993560025465</v>
      </c>
      <c r="J172" s="26" t="str">
        <f>Table43[[#This Row],[Nama Jenis Kemasan]]</f>
        <v>PCS</v>
      </c>
      <c r="K172" s="4" t="str">
        <f>TRIM(CONCATENATE(Table43[[#This Row],[Nama            KLP]]," ",Table43[[#This Row],[Nama            Sub KLP]]))</f>
        <v>DETTOL BODY SOAP</v>
      </c>
      <c r="L172" s="4" t="str">
        <f>CONCATENATE(Table43[[#This Row],[kode  2 Digit                (hrf+No)]],Table43[[#This Row],[kode  2 Digit                (Nomor)]],Table43[[#This Row],[kode  1 Digit                (Nomor)]])</f>
        <v>R1021</v>
      </c>
      <c r="M172" s="4" t="str">
        <f>IF(AH172="",CONCATENATE(R172,T172,V172,X172,Z172,AB172,AD172,AF172,Table43[[#This Row],[Tanda Kode Revisi]]),CONCATENATE(R172,T172,V172,X172,Z172,AB172,AD172,AH172))</f>
        <v>R1021201010010</v>
      </c>
      <c r="N172" s="11">
        <f t="shared" si="4"/>
        <v>14</v>
      </c>
      <c r="O172" s="13" t="str">
        <f>IF(AG172&lt;&gt;"",TRIM(UPPER(CONCATENATE(Q172," ",S172," ",U172," ",W172," ",Y172," ",AA172," ","X"," ",Table43[[#This Row],[ISI/CTN]]," ",AG172," ",AC172," ",AE172," ",AI172))),TRIM(UPPER(CONCATENATE(Q172," ",S172," ",U172," ",W172," ",Y172," ",AA172," ","X"," ",Table43[[#This Row],[ISI/CTN]]," ",AC172," ",AE172," ",AI172))))</f>
        <v>RB DETTOL BODY SOAP HK ALOE VERA 100GR X 144 PCS</v>
      </c>
      <c r="P172" s="11">
        <f t="shared" si="5"/>
        <v>48</v>
      </c>
      <c r="Q172" s="4" t="s">
        <v>1487</v>
      </c>
      <c r="R172" s="7" t="s">
        <v>94</v>
      </c>
      <c r="S172" s="4" t="s">
        <v>1496</v>
      </c>
      <c r="T172" s="45" t="s">
        <v>1723</v>
      </c>
      <c r="U172" s="46" t="s">
        <v>1505</v>
      </c>
      <c r="V172" s="7">
        <v>1</v>
      </c>
      <c r="W172" s="46" t="s">
        <v>1564</v>
      </c>
      <c r="X172" s="45" t="s">
        <v>1732</v>
      </c>
      <c r="Y172" s="4" t="s">
        <v>1565</v>
      </c>
      <c r="Z172" s="47" t="s">
        <v>1722</v>
      </c>
      <c r="AA172" s="4" t="s">
        <v>1512</v>
      </c>
      <c r="AB172" s="47" t="s">
        <v>1739</v>
      </c>
      <c r="AC172" s="4" t="s">
        <v>186</v>
      </c>
      <c r="AD172" s="7">
        <v>1</v>
      </c>
      <c r="AF172" s="7">
        <v>0</v>
      </c>
      <c r="AJ172" s="7">
        <f>IFERROR(VLOOKUP(Table43[[#This Row],[Kode BARANG Win2]],'[2]Template Impor Barang'!#REF!,2,0),0)</f>
        <v>0</v>
      </c>
      <c r="AK172" s="7">
        <f>Table43[[#This Row],[ISI/CTN]]</f>
        <v>144</v>
      </c>
      <c r="AL172" s="83">
        <f>Table43[[#This Row],[Kode Pcpl]]</f>
        <v>3339119</v>
      </c>
      <c r="AN172" s="36">
        <f>Table43[[#This Row],[Harga Jual Pcs GT
(-PPN)]]-(Table43[[#This Row],[Harga Jual Pcs GT
(-PPN)]]*8.5%)</f>
        <v>5864.5695240000005</v>
      </c>
      <c r="AO172" s="36">
        <f>Table43[[#This Row],[Harga Beli Pcs
(-PPN)]]*Table43[[#This Row],[ISI/CTN]]</f>
        <v>844498.01145600004</v>
      </c>
      <c r="AP172" s="36">
        <f>Table43[[#This Row],[Harga Beli Pcs
(-PPN)]]*1.11</f>
        <v>6509.6721716400007</v>
      </c>
      <c r="AQ172" s="36">
        <f>Table43[[#This Row],[Harga Beli Krt
(- PPN)]]*1.11</f>
        <v>937392.79271616007</v>
      </c>
      <c r="AR172" s="36">
        <v>6409.3656000000001</v>
      </c>
      <c r="AS172" s="36">
        <f>Table43[[#This Row],[Harga Jual Pcs GT
(-PPN)]]*Table43[[#This Row],[ISI/CTN]]</f>
        <v>922948.64639999997</v>
      </c>
      <c r="AT172" s="36">
        <f>Table43[[#This Row],[Harga Jual Pcs GT
(-PPN)]]*1.11</f>
        <v>7114.3958160000011</v>
      </c>
      <c r="AU172" s="36">
        <f>Table43[[#This Row],[Harga Jual Krt GT
(- PPN)]]*1.11</f>
        <v>1024472.9975040001</v>
      </c>
      <c r="AV172" s="36">
        <v>6409.3656000000001</v>
      </c>
      <c r="AW172" s="36">
        <f>Table43[[#This Row],[Harga Jual Pcs MT
(-PPN)]]*Table43[[#This Row],[ISI/CTN]]</f>
        <v>922948.64639999997</v>
      </c>
      <c r="AX172" s="36">
        <f>Table43[[#This Row],[Harga Jual Pcs MT
(-PPN)]]*1.11</f>
        <v>7114.3958160000011</v>
      </c>
      <c r="AY172" s="36">
        <f>Table43[[#This Row],[Harga Jual Pcs MT
(+PPN)]]*Table43[[#This Row],[ISI/CTN]]</f>
        <v>1024472.9975040002</v>
      </c>
      <c r="AZ172" s="44">
        <f>(Table43[[#This Row],[Harga Jual Pcs GT
(-PPN)]]-Table43[[#This Row],[Harga Beli Pcs
(-PPN)]])/Table43[[#This Row],[Harga Jual Pcs GT
(-PPN)]]</f>
        <v>8.4999999999999937E-2</v>
      </c>
      <c r="BA172" s="51">
        <f>Table43[[#This Row],[Harga Jual Pcs MT
(-PPN)]]-Table43[[#This Row],[Harga Beli Pcs
(-PPN)]]</f>
        <v>544.79607599999963</v>
      </c>
      <c r="BB172" s="57">
        <f>Table43[[#This Row],[Column1]]/Table43[[#This Row],[Harga Jual Pcs MT
(-PPN)]]</f>
        <v>8.4999999999999937E-2</v>
      </c>
      <c r="BC172" s="50"/>
      <c r="BD172" s="7" t="str">
        <f>IFERROR(VLOOKUP(Table43[[#This Row],[Kode BARANG Win2]],'[3]Daftar Barang dan Jasa'!$B$2:$D$3515,3,0),0)</f>
        <v>RB DETTOL BODY SOAP HK ALOE VERA 100GR X 144 PCS</v>
      </c>
      <c r="BE172" s="7" t="str">
        <f ca="1">IF(TODAY()-Table43[[#This Row],[Efektif
Pembuatan]]&gt;60,"Lama","Baru")</f>
        <v>Lama</v>
      </c>
      <c r="BF172" s="7" t="e">
        <f ca="1">IF(TODAY()-Table43[[#This Row],[Efektif Naik Harga]]&lt;30,"Naik","Sama")</f>
        <v>#VALUE!</v>
      </c>
      <c r="BG172" s="7" t="s">
        <v>400</v>
      </c>
      <c r="BH172" s="7" t="str">
        <f>IF(Table43[[#This Row],[Kode BARANG Win2]]&lt;&gt;"","IDR","")</f>
        <v>IDR</v>
      </c>
      <c r="BI172" s="7" t="str">
        <f>CONCATENATE(Table43[[#This Row],[kode  1 Digit
(Nomor)]],Table43[[#This Row],[kode  4 Digit                (Nomor)]])</f>
        <v>33391190100</v>
      </c>
      <c r="BJ172" s="7" t="str">
        <f>Table43[[#This Row],[Nama            Gramasi atau Jumlah Pack per CTN]]</f>
        <v>100GR</v>
      </c>
      <c r="BK172" s="7"/>
      <c r="BL172" s="7"/>
      <c r="BM172" s="4" t="str">
        <f>IF(Table43[[#This Row],[SATUAN Fix Win]]&lt;&gt;"","KRT")</f>
        <v>KRT</v>
      </c>
      <c r="BN172" s="4" t="str">
        <f>IF(Table43[[#This Row],[SATUAN Fix Win]]&lt;&gt;"","GD01")</f>
        <v>GD01</v>
      </c>
      <c r="BO172" s="4">
        <f>IF(Table43[[#This Row],[SATUAN Fix Win]]&lt;&gt;"",11611)</f>
        <v>11611</v>
      </c>
      <c r="BP172" s="4">
        <f>IF(Table43[[#This Row],[SATUAN Fix Win]]&lt;&gt;"",11612)</f>
        <v>11612</v>
      </c>
      <c r="BR172" s="4">
        <f>IF(Table43[[#This Row],[SATUAN Fix Win]]&lt;&gt;"",1)</f>
        <v>1</v>
      </c>
    </row>
    <row r="173" spans="1:70">
      <c r="A173" s="4" t="str">
        <f>CONCATENATE(Table43[[#This Row],[Kode BARANG Win2]],Table43[[#This Row],[No. Urut
Item Sama]])</f>
        <v>R1021201010011</v>
      </c>
      <c r="B173" s="7"/>
      <c r="C173" s="4" t="s">
        <v>1639</v>
      </c>
      <c r="D173" s="49">
        <v>3303382</v>
      </c>
      <c r="E173" s="49">
        <f>IFERROR(VLOOKUP(Table43[[#This Row],[NO]],[1]Sheet1!$G$3:$K$1267,5,0),0)</f>
        <v>0</v>
      </c>
      <c r="F173" s="26" t="s">
        <v>977</v>
      </c>
      <c r="G173" s="26">
        <v>36</v>
      </c>
      <c r="H173" s="26" t="s">
        <v>2073</v>
      </c>
      <c r="I173" s="49">
        <v>8993560025465</v>
      </c>
      <c r="J173" s="26" t="str">
        <f>Table43[[#This Row],[Nama Jenis Kemasan]]</f>
        <v>PCS</v>
      </c>
      <c r="K173" s="4" t="str">
        <f>TRIM(CONCATENATE(Table43[[#This Row],[Nama            KLP]]," ",Table43[[#This Row],[Nama            Sub KLP]]))</f>
        <v>DETTOL BODY SOAP</v>
      </c>
      <c r="L173" s="4" t="str">
        <f>CONCATENATE(Table43[[#This Row],[kode  2 Digit                (hrf+No)]],Table43[[#This Row],[kode  2 Digit                (Nomor)]],Table43[[#This Row],[kode  1 Digit                (Nomor)]])</f>
        <v>R1021</v>
      </c>
      <c r="M173" s="4" t="str">
        <f>IF(AH173="",CONCATENATE(R173,T173,V173,X173,Z173,AB173,AD173,AF173,Table43[[#This Row],[Tanda Kode Revisi]]),CONCATENATE(R173,T173,V173,X173,Z173,AB173,AD173,AH173))</f>
        <v>R1021201010011</v>
      </c>
      <c r="N173" s="11">
        <f t="shared" si="4"/>
        <v>14</v>
      </c>
      <c r="O173" s="13" t="str">
        <f>IF(AG173&lt;&gt;"",TRIM(UPPER(CONCATENATE(Q173," ",S173," ",U173," ",W173," ",Y173," ",AA173," ","X"," ",Table43[[#This Row],[ISI/CTN]]," ",AG173," ",AC173," ",AE173," ",AI173))),TRIM(UPPER(CONCATENATE(Q173," ",S173," ",U173," ",W173," ",Y173," ",AA173," ","X"," ",Table43[[#This Row],[ISI/CTN]]," ",AC173," ",AE173," ",AI173))))</f>
        <v>RB DETTOL BODY SOAP HK ALOE VERA 100GR X 36 PCS 3+1</v>
      </c>
      <c r="P173" s="11">
        <f t="shared" si="5"/>
        <v>51</v>
      </c>
      <c r="Q173" s="4" t="s">
        <v>1487</v>
      </c>
      <c r="R173" s="7" t="s">
        <v>94</v>
      </c>
      <c r="S173" s="4" t="s">
        <v>1496</v>
      </c>
      <c r="T173" s="45" t="s">
        <v>1723</v>
      </c>
      <c r="U173" s="46" t="s">
        <v>1505</v>
      </c>
      <c r="V173" s="7">
        <v>1</v>
      </c>
      <c r="W173" s="46" t="s">
        <v>1564</v>
      </c>
      <c r="X173" s="45" t="s">
        <v>1732</v>
      </c>
      <c r="Y173" s="4" t="s">
        <v>1565</v>
      </c>
      <c r="Z173" s="47" t="s">
        <v>1722</v>
      </c>
      <c r="AA173" s="4" t="s">
        <v>1512</v>
      </c>
      <c r="AB173" s="47" t="s">
        <v>1739</v>
      </c>
      <c r="AC173" s="4" t="s">
        <v>186</v>
      </c>
      <c r="AD173" s="7">
        <v>1</v>
      </c>
      <c r="AE173" s="82" t="s">
        <v>2480</v>
      </c>
      <c r="AF173" s="7">
        <v>1</v>
      </c>
      <c r="AJ173" s="7">
        <f>IFERROR(VLOOKUP(Table43[[#This Row],[Kode BARANG Win2]],'[2]Template Impor Barang'!#REF!,2,0),0)</f>
        <v>0</v>
      </c>
      <c r="AK173" s="7">
        <f>Table43[[#This Row],[ISI/CTN]]</f>
        <v>36</v>
      </c>
      <c r="AL173" s="83">
        <f>Table43[[#This Row],[Kode Pcpl]]</f>
        <v>3303382</v>
      </c>
      <c r="AN173" s="36">
        <f>Table43[[#This Row],[Harga Jual Pcs GT
(-PPN)]]-(Table43[[#This Row],[Harga Jual Pcs GT
(-PPN)]]*8.5%)</f>
        <v>17593.696249999997</v>
      </c>
      <c r="AO173" s="36">
        <f>Table43[[#This Row],[Harga Beli Pcs
(-PPN)]]*Table43[[#This Row],[ISI/CTN]]</f>
        <v>633373.06499999994</v>
      </c>
      <c r="AP173" s="36">
        <f>Table43[[#This Row],[Harga Beli Pcs
(-PPN)]]*1.11</f>
        <v>19529.0028375</v>
      </c>
      <c r="AQ173" s="36">
        <f>Table43[[#This Row],[Harga Beli Krt
(- PPN)]]*1.11</f>
        <v>703044.10215000005</v>
      </c>
      <c r="AR173" s="36">
        <v>19228.083333333332</v>
      </c>
      <c r="AS173" s="36">
        <f>Table43[[#This Row],[Harga Jual Pcs GT
(-PPN)]]*Table43[[#This Row],[ISI/CTN]]</f>
        <v>692211</v>
      </c>
      <c r="AT173" s="36">
        <f>Table43[[#This Row],[Harga Jual Pcs GT
(-PPN)]]*1.11</f>
        <v>21343.172500000001</v>
      </c>
      <c r="AU173" s="36">
        <f>Table43[[#This Row],[Harga Jual Krt GT
(- PPN)]]*1.11</f>
        <v>768354.21000000008</v>
      </c>
      <c r="AV173" s="36">
        <v>6409.3656000000001</v>
      </c>
      <c r="AW173" s="36">
        <f>Table43[[#This Row],[Harga Jual Pcs MT
(-PPN)]]*Table43[[#This Row],[ISI/CTN]]</f>
        <v>230737.16159999999</v>
      </c>
      <c r="AX173" s="36">
        <f>Table43[[#This Row],[Harga Jual Pcs MT
(-PPN)]]*1.11</f>
        <v>7114.3958160000011</v>
      </c>
      <c r="AY173" s="36">
        <f>Table43[[#This Row],[Harga Jual Pcs MT
(+PPN)]]*Table43[[#This Row],[ISI/CTN]]</f>
        <v>256118.24937600005</v>
      </c>
      <c r="AZ173" s="44">
        <f>(Table43[[#This Row],[Harga Jual Pcs GT
(-PPN)]]-Table43[[#This Row],[Harga Beli Pcs
(-PPN)]])/Table43[[#This Row],[Harga Jual Pcs GT
(-PPN)]]</f>
        <v>8.5000000000000089E-2</v>
      </c>
      <c r="BA173" s="51">
        <f>Table43[[#This Row],[Harga Jual Pcs MT
(-PPN)]]-Table43[[#This Row],[Harga Beli Pcs
(-PPN)]]</f>
        <v>-11184.330649999996</v>
      </c>
      <c r="BB173" s="57">
        <f>Table43[[#This Row],[Column1]]/Table43[[#This Row],[Harga Jual Pcs MT
(-PPN)]]</f>
        <v>-1.7449980775008367</v>
      </c>
      <c r="BC173" s="50"/>
      <c r="BD173" s="7">
        <f>IFERROR(VLOOKUP(Table43[[#This Row],[Kode BARANG Win2]],'[3]Daftar Barang dan Jasa'!$B$2:$D$3515,3,0),0)</f>
        <v>0</v>
      </c>
      <c r="BE173" s="7" t="str">
        <f ca="1">IF(TODAY()-Table43[[#This Row],[Efektif
Pembuatan]]&gt;60,"Lama","Baru")</f>
        <v>Lama</v>
      </c>
      <c r="BF173" s="7" t="str">
        <f ca="1">IF(TODAY()-Table43[[#This Row],[Efektif Naik Harga]]&lt;30,"Naik","Sama")</f>
        <v>Sama</v>
      </c>
      <c r="BG173" s="7" t="s">
        <v>400</v>
      </c>
      <c r="BH173" s="7" t="str">
        <f>IF(Table43[[#This Row],[Kode BARANG Win2]]&lt;&gt;"","IDR","")</f>
        <v>IDR</v>
      </c>
      <c r="BI173" s="7" t="str">
        <f>CONCATENATE(Table43[[#This Row],[kode  1 Digit
(Nomor)]],Table43[[#This Row],[kode  4 Digit                (Nomor)]])</f>
        <v>33033820100</v>
      </c>
      <c r="BJ173" s="7" t="str">
        <f>Table43[[#This Row],[Nama            Gramasi atau Jumlah Pack per CTN]]</f>
        <v>100GR</v>
      </c>
      <c r="BK173" s="7"/>
      <c r="BL173" s="7"/>
      <c r="BM173" s="4" t="str">
        <f>IF(Table43[[#This Row],[SATUAN Fix Win]]&lt;&gt;"","KRT")</f>
        <v>KRT</v>
      </c>
      <c r="BN173" s="4" t="str">
        <f>IF(Table43[[#This Row],[SATUAN Fix Win]]&lt;&gt;"","GD01")</f>
        <v>GD01</v>
      </c>
      <c r="BO173" s="4">
        <f>IF(Table43[[#This Row],[SATUAN Fix Win]]&lt;&gt;"",11611)</f>
        <v>11611</v>
      </c>
      <c r="BP173" s="4">
        <f>IF(Table43[[#This Row],[SATUAN Fix Win]]&lt;&gt;"",11612)</f>
        <v>11612</v>
      </c>
      <c r="BR173" s="4">
        <f>IF(Table43[[#This Row],[SATUAN Fix Win]]&lt;&gt;"",1)</f>
        <v>1</v>
      </c>
    </row>
    <row r="174" spans="1:70">
      <c r="A174" s="4" t="str">
        <f>CONCATENATE(Table43[[#This Row],[Kode BARANG Win2]],Table43[[#This Row],[No. Urut
Item Sama]])</f>
        <v>R1021202010010</v>
      </c>
      <c r="B174" s="7"/>
      <c r="C174" s="4" t="s">
        <v>1640</v>
      </c>
      <c r="D174" s="49">
        <v>3226051</v>
      </c>
      <c r="E174" s="49">
        <f>IFERROR(VLOOKUP(Table43[[#This Row],[NO]],[1]Sheet1!$G$3:$K$1267,5,0),0)</f>
        <v>0</v>
      </c>
      <c r="F174" s="26" t="s">
        <v>962</v>
      </c>
      <c r="G174" s="26">
        <v>144</v>
      </c>
      <c r="H174" s="26" t="s">
        <v>1640</v>
      </c>
      <c r="I174" s="49">
        <v>8993560025007</v>
      </c>
      <c r="J174" s="26" t="str">
        <f>Table43[[#This Row],[Nama Jenis Kemasan]]</f>
        <v>PCS</v>
      </c>
      <c r="K174" s="4" t="str">
        <f>TRIM(CONCATENATE(Table43[[#This Row],[Nama            KLP]]," ",Table43[[#This Row],[Nama            Sub KLP]]))</f>
        <v>DETTOL BODY SOAP</v>
      </c>
      <c r="L174" s="4" t="str">
        <f>CONCATENATE(Table43[[#This Row],[kode  2 Digit                (hrf+No)]],Table43[[#This Row],[kode  2 Digit                (Nomor)]],Table43[[#This Row],[kode  1 Digit                (Nomor)]])</f>
        <v>R1021</v>
      </c>
      <c r="M174" s="4" t="str">
        <f>IF(AH174="",CONCATENATE(R174,T174,V174,X174,Z174,AB174,AD174,AF174,Table43[[#This Row],[Tanda Kode Revisi]]),CONCATENATE(R174,T174,V174,X174,Z174,AB174,AD174,AH174))</f>
        <v>R1021202010010</v>
      </c>
      <c r="N174" s="11">
        <f t="shared" si="4"/>
        <v>14</v>
      </c>
      <c r="O174" s="13" t="str">
        <f>IF(AG174&lt;&gt;"",TRIM(UPPER(CONCATENATE(Q174," ",S174," ",U174," ",W174," ",Y174," ",AA174," ","X"," ",Table43[[#This Row],[ISI/CTN]]," ",AG174," ",AC174," ",AE174," ",AI174))),TRIM(UPPER(CONCATENATE(Q174," ",S174," ",U174," ",W174," ",Y174," ",AA174," ","X"," ",Table43[[#This Row],[ISI/CTN]]," ",AC174," ",AE174," ",AI174))))</f>
        <v>RB DETTOL BODY SOAP HK COOL 100GR X 144 PCS</v>
      </c>
      <c r="P174" s="11">
        <f t="shared" si="5"/>
        <v>43</v>
      </c>
      <c r="Q174" s="4" t="s">
        <v>1487</v>
      </c>
      <c r="R174" s="7" t="s">
        <v>94</v>
      </c>
      <c r="S174" s="4" t="s">
        <v>1496</v>
      </c>
      <c r="T174" s="45" t="s">
        <v>1723</v>
      </c>
      <c r="U174" s="46" t="s">
        <v>1505</v>
      </c>
      <c r="V174" s="7">
        <v>1</v>
      </c>
      <c r="W174" s="46" t="s">
        <v>1564</v>
      </c>
      <c r="X174" s="45" t="s">
        <v>1732</v>
      </c>
      <c r="Y174" s="4" t="s">
        <v>1492</v>
      </c>
      <c r="Z174" s="47" t="s">
        <v>1723</v>
      </c>
      <c r="AA174" s="4" t="s">
        <v>1512</v>
      </c>
      <c r="AB174" s="47" t="s">
        <v>1739</v>
      </c>
      <c r="AC174" s="4" t="s">
        <v>186</v>
      </c>
      <c r="AD174" s="7">
        <v>1</v>
      </c>
      <c r="AF174" s="7">
        <v>0</v>
      </c>
      <c r="AJ174" s="7">
        <f>IFERROR(VLOOKUP(Table43[[#This Row],[Kode BARANG Win2]],'[2]Template Impor Barang'!#REF!,2,0),0)</f>
        <v>0</v>
      </c>
      <c r="AK174" s="7">
        <f>Table43[[#This Row],[ISI/CTN]]</f>
        <v>144</v>
      </c>
      <c r="AL174" s="83">
        <f>Table43[[#This Row],[Kode Pcpl]]</f>
        <v>3226051</v>
      </c>
      <c r="AN174" s="36">
        <f>Table43[[#This Row],[Harga Jual Pcs GT
(-PPN)]]-(Table43[[#This Row],[Harga Jual Pcs GT
(-PPN)]]*8.5%)</f>
        <v>5864.5695240000005</v>
      </c>
      <c r="AO174" s="36">
        <f>Table43[[#This Row],[Harga Beli Pcs
(-PPN)]]*Table43[[#This Row],[ISI/CTN]]</f>
        <v>844498.01145600004</v>
      </c>
      <c r="AP174" s="36">
        <f>Table43[[#This Row],[Harga Beli Pcs
(-PPN)]]*1.11</f>
        <v>6509.6721716400007</v>
      </c>
      <c r="AQ174" s="36">
        <f>Table43[[#This Row],[Harga Beli Krt
(- PPN)]]*1.11</f>
        <v>937392.79271616007</v>
      </c>
      <c r="AR174" s="36">
        <v>6409.3656000000001</v>
      </c>
      <c r="AS174" s="36">
        <f>Table43[[#This Row],[Harga Jual Pcs GT
(-PPN)]]*Table43[[#This Row],[ISI/CTN]]</f>
        <v>922948.64639999997</v>
      </c>
      <c r="AT174" s="36">
        <f>Table43[[#This Row],[Harga Jual Pcs GT
(-PPN)]]*1.11</f>
        <v>7114.3958160000011</v>
      </c>
      <c r="AU174" s="36">
        <f>Table43[[#This Row],[Harga Jual Krt GT
(- PPN)]]*1.11</f>
        <v>1024472.9975040001</v>
      </c>
      <c r="AV174" s="36">
        <v>6409.3656000000001</v>
      </c>
      <c r="AW174" s="36">
        <f>Table43[[#This Row],[Harga Jual Pcs MT
(-PPN)]]*Table43[[#This Row],[ISI/CTN]]</f>
        <v>922948.64639999997</v>
      </c>
      <c r="AX174" s="36">
        <f>Table43[[#This Row],[Harga Jual Pcs MT
(-PPN)]]*1.11</f>
        <v>7114.3958160000011</v>
      </c>
      <c r="AY174" s="36">
        <f>Table43[[#This Row],[Harga Jual Pcs MT
(+PPN)]]*Table43[[#This Row],[ISI/CTN]]</f>
        <v>1024472.9975040002</v>
      </c>
      <c r="AZ174" s="44">
        <f>(Table43[[#This Row],[Harga Jual Pcs GT
(-PPN)]]-Table43[[#This Row],[Harga Beli Pcs
(-PPN)]])/Table43[[#This Row],[Harga Jual Pcs GT
(-PPN)]]</f>
        <v>8.4999999999999937E-2</v>
      </c>
      <c r="BA174" s="51">
        <f>Table43[[#This Row],[Harga Jual Pcs MT
(-PPN)]]-Table43[[#This Row],[Harga Beli Pcs
(-PPN)]]</f>
        <v>544.79607599999963</v>
      </c>
      <c r="BB174" s="57">
        <f>Table43[[#This Row],[Column1]]/Table43[[#This Row],[Harga Jual Pcs MT
(-PPN)]]</f>
        <v>8.4999999999999937E-2</v>
      </c>
      <c r="BC174" s="50"/>
      <c r="BD174" s="7" t="str">
        <f>IFERROR(VLOOKUP(Table43[[#This Row],[Kode BARANG Win2]],'[3]Daftar Barang dan Jasa'!$B$2:$D$3515,3,0),0)</f>
        <v>RB DETTOL BODY SOAP HK COOL 100GR X 144 PCS</v>
      </c>
      <c r="BE174" s="7" t="str">
        <f ca="1">IF(TODAY()-Table43[[#This Row],[Efektif
Pembuatan]]&gt;60,"Lama","Baru")</f>
        <v>Lama</v>
      </c>
      <c r="BF174" s="7" t="e">
        <f ca="1">IF(TODAY()-Table43[[#This Row],[Efektif Naik Harga]]&lt;30,"Naik","Sama")</f>
        <v>#VALUE!</v>
      </c>
      <c r="BG174" s="7" t="s">
        <v>400</v>
      </c>
      <c r="BH174" s="7" t="str">
        <f>IF(Table43[[#This Row],[Kode BARANG Win2]]&lt;&gt;"","IDR","")</f>
        <v>IDR</v>
      </c>
      <c r="BI174" s="7" t="str">
        <f>CONCATENATE(Table43[[#This Row],[kode  1 Digit
(Nomor)]],Table43[[#This Row],[kode  4 Digit                (Nomor)]])</f>
        <v>32260510100</v>
      </c>
      <c r="BJ174" s="7" t="str">
        <f>Table43[[#This Row],[Nama            Gramasi atau Jumlah Pack per CTN]]</f>
        <v>100GR</v>
      </c>
      <c r="BK174" s="7"/>
      <c r="BL174" s="7"/>
      <c r="BM174" s="4" t="str">
        <f>IF(Table43[[#This Row],[SATUAN Fix Win]]&lt;&gt;"","KRT")</f>
        <v>KRT</v>
      </c>
      <c r="BN174" s="4" t="str">
        <f>IF(Table43[[#This Row],[SATUAN Fix Win]]&lt;&gt;"","GD01")</f>
        <v>GD01</v>
      </c>
      <c r="BO174" s="4">
        <f>IF(Table43[[#This Row],[SATUAN Fix Win]]&lt;&gt;"",11611)</f>
        <v>11611</v>
      </c>
      <c r="BP174" s="4">
        <f>IF(Table43[[#This Row],[SATUAN Fix Win]]&lt;&gt;"",11612)</f>
        <v>11612</v>
      </c>
      <c r="BR174" s="4">
        <f>IF(Table43[[#This Row],[SATUAN Fix Win]]&lt;&gt;"",1)</f>
        <v>1</v>
      </c>
    </row>
    <row r="175" spans="1:70">
      <c r="A175" s="4" t="str">
        <f>CONCATENATE(Table43[[#This Row],[Kode BARANG Win2]],Table43[[#This Row],[No. Urut
Item Sama]])</f>
        <v>R1021202010010</v>
      </c>
      <c r="B175" s="7"/>
      <c r="C175" s="4" t="s">
        <v>1640</v>
      </c>
      <c r="D175" s="49">
        <v>3087453</v>
      </c>
      <c r="E175" s="49">
        <f>IFERROR(VLOOKUP(Table43[[#This Row],[NO]],[1]Sheet1!$G$3:$K$1267,5,0),0)</f>
        <v>0</v>
      </c>
      <c r="F175" s="26" t="s">
        <v>963</v>
      </c>
      <c r="G175" s="26">
        <v>144</v>
      </c>
      <c r="H175" s="26" t="s">
        <v>1814</v>
      </c>
      <c r="I175" s="49">
        <v>8993560025007</v>
      </c>
      <c r="J175" s="26" t="str">
        <f>Table43[[#This Row],[Nama Jenis Kemasan]]</f>
        <v>PCS</v>
      </c>
      <c r="K175" s="4" t="str">
        <f>TRIM(CONCATENATE(Table43[[#This Row],[Nama            KLP]]," ",Table43[[#This Row],[Nama            Sub KLP]]))</f>
        <v>DETTOL BODY SOAP</v>
      </c>
      <c r="L175" s="4" t="str">
        <f>CONCATENATE(Table43[[#This Row],[kode  2 Digit                (hrf+No)]],Table43[[#This Row],[kode  2 Digit                (Nomor)]],Table43[[#This Row],[kode  1 Digit                (Nomor)]])</f>
        <v>R1021</v>
      </c>
      <c r="M175" s="4" t="str">
        <f>IF(AH175="",CONCATENATE(R175,T175,V175,X175,Z175,AB175,AD175,AF175,Table43[[#This Row],[Tanda Kode Revisi]]),CONCATENATE(R175,T175,V175,X175,Z175,AB175,AD175,AH175))</f>
        <v>R1021202010010</v>
      </c>
      <c r="N175" s="11">
        <f t="shared" si="4"/>
        <v>14</v>
      </c>
      <c r="O175" s="13" t="str">
        <f>IF(AG175&lt;&gt;"",TRIM(UPPER(CONCATENATE(Q175," ",S175," ",U175," ",W175," ",Y175," ",AA175," ","X"," ",Table43[[#This Row],[ISI/CTN]]," ",AG175," ",AC175," ",AE175," ",AI175))),TRIM(UPPER(CONCATENATE(Q175," ",S175," ",U175," ",W175," ",Y175," ",AA175," ","X"," ",Table43[[#This Row],[ISI/CTN]]," ",AC175," ",AE175," ",AI175))))</f>
        <v>RB DETTOL BODY SOAP HK COOL 100GR X 144 PCS</v>
      </c>
      <c r="P175" s="11">
        <f t="shared" si="5"/>
        <v>43</v>
      </c>
      <c r="Q175" s="4" t="s">
        <v>1487</v>
      </c>
      <c r="R175" s="7" t="s">
        <v>94</v>
      </c>
      <c r="S175" s="4" t="s">
        <v>1496</v>
      </c>
      <c r="T175" s="45" t="s">
        <v>1723</v>
      </c>
      <c r="U175" s="46" t="s">
        <v>1505</v>
      </c>
      <c r="V175" s="7">
        <v>1</v>
      </c>
      <c r="W175" s="46" t="s">
        <v>1564</v>
      </c>
      <c r="X175" s="45" t="s">
        <v>1732</v>
      </c>
      <c r="Y175" s="4" t="s">
        <v>1492</v>
      </c>
      <c r="Z175" s="47" t="s">
        <v>1723</v>
      </c>
      <c r="AA175" s="4" t="s">
        <v>1512</v>
      </c>
      <c r="AB175" s="47" t="s">
        <v>1739</v>
      </c>
      <c r="AC175" s="4" t="s">
        <v>186</v>
      </c>
      <c r="AD175" s="7">
        <v>1</v>
      </c>
      <c r="AF175" s="7">
        <v>0</v>
      </c>
      <c r="AJ175" s="7">
        <f>IFERROR(VLOOKUP(Table43[[#This Row],[Kode BARANG Win2]],'[2]Template Impor Barang'!#REF!,2,0),0)</f>
        <v>0</v>
      </c>
      <c r="AK175" s="7">
        <f>Table43[[#This Row],[ISI/CTN]]</f>
        <v>144</v>
      </c>
      <c r="AL175" s="83">
        <f>Table43[[#This Row],[Kode Pcpl]]</f>
        <v>3087453</v>
      </c>
      <c r="AN175" s="36">
        <f>Table43[[#This Row],[Harga Jual Pcs GT
(-PPN)]]-(Table43[[#This Row],[Harga Jual Pcs GT
(-PPN)]]*8.5%)</f>
        <v>5864.5695240000005</v>
      </c>
      <c r="AO175" s="36">
        <f>Table43[[#This Row],[Harga Beli Pcs
(-PPN)]]*Table43[[#This Row],[ISI/CTN]]</f>
        <v>844498.01145600004</v>
      </c>
      <c r="AP175" s="36">
        <f>Table43[[#This Row],[Harga Beli Pcs
(-PPN)]]*1.11</f>
        <v>6509.6721716400007</v>
      </c>
      <c r="AQ175" s="36">
        <f>Table43[[#This Row],[Harga Beli Krt
(- PPN)]]*1.11</f>
        <v>937392.79271616007</v>
      </c>
      <c r="AR175" s="36">
        <v>6409.3656000000001</v>
      </c>
      <c r="AS175" s="36">
        <f>Table43[[#This Row],[Harga Jual Pcs GT
(-PPN)]]*Table43[[#This Row],[ISI/CTN]]</f>
        <v>922948.64639999997</v>
      </c>
      <c r="AT175" s="36">
        <f>Table43[[#This Row],[Harga Jual Pcs GT
(-PPN)]]*1.11</f>
        <v>7114.3958160000011</v>
      </c>
      <c r="AU175" s="36">
        <f>Table43[[#This Row],[Harga Jual Krt GT
(- PPN)]]*1.11</f>
        <v>1024472.9975040001</v>
      </c>
      <c r="AV175" s="36">
        <v>6409.3656000000001</v>
      </c>
      <c r="AW175" s="36">
        <f>Table43[[#This Row],[Harga Jual Pcs MT
(-PPN)]]*Table43[[#This Row],[ISI/CTN]]</f>
        <v>922948.64639999997</v>
      </c>
      <c r="AX175" s="36">
        <f>Table43[[#This Row],[Harga Jual Pcs MT
(-PPN)]]*1.11</f>
        <v>7114.3958160000011</v>
      </c>
      <c r="AY175" s="36">
        <f>Table43[[#This Row],[Harga Jual Pcs MT
(+PPN)]]*Table43[[#This Row],[ISI/CTN]]</f>
        <v>1024472.9975040002</v>
      </c>
      <c r="AZ175" s="44">
        <f>(Table43[[#This Row],[Harga Jual Pcs GT
(-PPN)]]-Table43[[#This Row],[Harga Beli Pcs
(-PPN)]])/Table43[[#This Row],[Harga Jual Pcs GT
(-PPN)]]</f>
        <v>8.4999999999999937E-2</v>
      </c>
      <c r="BA175" s="51">
        <f>Table43[[#This Row],[Harga Jual Pcs MT
(-PPN)]]-Table43[[#This Row],[Harga Beli Pcs
(-PPN)]]</f>
        <v>544.79607599999963</v>
      </c>
      <c r="BB175" s="57">
        <f>Table43[[#This Row],[Column1]]/Table43[[#This Row],[Harga Jual Pcs MT
(-PPN)]]</f>
        <v>8.4999999999999937E-2</v>
      </c>
      <c r="BC175" s="50"/>
      <c r="BD175" s="7" t="str">
        <f>IFERROR(VLOOKUP(Table43[[#This Row],[Kode BARANG Win2]],'[3]Daftar Barang dan Jasa'!$B$2:$D$3515,3,0),0)</f>
        <v>RB DETTOL BODY SOAP HK COOL 100GR X 144 PCS</v>
      </c>
      <c r="BE175" s="7" t="str">
        <f ca="1">IF(TODAY()-Table43[[#This Row],[Efektif
Pembuatan]]&gt;60,"Lama","Baru")</f>
        <v>Lama</v>
      </c>
      <c r="BF175" s="7" t="e">
        <f ca="1">IF(TODAY()-Table43[[#This Row],[Efektif Naik Harga]]&lt;30,"Naik","Sama")</f>
        <v>#VALUE!</v>
      </c>
      <c r="BG175" s="7" t="s">
        <v>400</v>
      </c>
      <c r="BH175" s="7" t="str">
        <f>IF(Table43[[#This Row],[Kode BARANG Win2]]&lt;&gt;"","IDR","")</f>
        <v>IDR</v>
      </c>
      <c r="BI175" s="7" t="str">
        <f>CONCATENATE(Table43[[#This Row],[kode  1 Digit
(Nomor)]],Table43[[#This Row],[kode  4 Digit                (Nomor)]])</f>
        <v>30874530100</v>
      </c>
      <c r="BJ175" s="7" t="str">
        <f>Table43[[#This Row],[Nama            Gramasi atau Jumlah Pack per CTN]]</f>
        <v>100GR</v>
      </c>
      <c r="BK175" s="7"/>
      <c r="BL175" s="7"/>
      <c r="BM175" s="4" t="str">
        <f>IF(Table43[[#This Row],[SATUAN Fix Win]]&lt;&gt;"","KRT")</f>
        <v>KRT</v>
      </c>
      <c r="BN175" s="4" t="str">
        <f>IF(Table43[[#This Row],[SATUAN Fix Win]]&lt;&gt;"","GD01")</f>
        <v>GD01</v>
      </c>
      <c r="BO175" s="4">
        <f>IF(Table43[[#This Row],[SATUAN Fix Win]]&lt;&gt;"",11611)</f>
        <v>11611</v>
      </c>
      <c r="BP175" s="4">
        <f>IF(Table43[[#This Row],[SATUAN Fix Win]]&lt;&gt;"",11612)</f>
        <v>11612</v>
      </c>
      <c r="BR175" s="4">
        <f>IF(Table43[[#This Row],[SATUAN Fix Win]]&lt;&gt;"",1)</f>
        <v>1</v>
      </c>
    </row>
    <row r="176" spans="1:70">
      <c r="A176" s="4" t="str">
        <f>CONCATENATE(Table43[[#This Row],[Kode BARANG Win2]],Table43[[#This Row],[No. Urut
Item Sama]])</f>
        <v>R1021202010010</v>
      </c>
      <c r="B176" s="7"/>
      <c r="C176" s="4" t="s">
        <v>1640</v>
      </c>
      <c r="D176" s="49">
        <v>3166928</v>
      </c>
      <c r="E176" s="49">
        <f>IFERROR(VLOOKUP(Table43[[#This Row],[NO]],[1]Sheet1!$G$3:$K$1267,5,0),0)</f>
        <v>0</v>
      </c>
      <c r="F176" s="26" t="s">
        <v>974</v>
      </c>
      <c r="G176" s="26">
        <v>144</v>
      </c>
      <c r="H176" s="26" t="s">
        <v>2073</v>
      </c>
      <c r="I176" s="49">
        <v>8993560025007</v>
      </c>
      <c r="J176" s="26" t="str">
        <f>Table43[[#This Row],[Nama Jenis Kemasan]]</f>
        <v>PCS</v>
      </c>
      <c r="K176" s="4" t="str">
        <f>TRIM(CONCATENATE(Table43[[#This Row],[Nama            KLP]]," ",Table43[[#This Row],[Nama            Sub KLP]]))</f>
        <v>DETTOL BODY SOAP</v>
      </c>
      <c r="L176" s="4" t="str">
        <f>CONCATENATE(Table43[[#This Row],[kode  2 Digit                (hrf+No)]],Table43[[#This Row],[kode  2 Digit                (Nomor)]],Table43[[#This Row],[kode  1 Digit                (Nomor)]])</f>
        <v>R1021</v>
      </c>
      <c r="M176" s="4" t="str">
        <f>IF(AH176="",CONCATENATE(R176,T176,V176,X176,Z176,AB176,AD176,AF176,Table43[[#This Row],[Tanda Kode Revisi]]),CONCATENATE(R176,T176,V176,X176,Z176,AB176,AD176,AH176))</f>
        <v>R1021202010010</v>
      </c>
      <c r="N176" s="11">
        <f t="shared" si="4"/>
        <v>14</v>
      </c>
      <c r="O176" s="13" t="str">
        <f>IF(AG176&lt;&gt;"",TRIM(UPPER(CONCATENATE(Q176," ",S176," ",U176," ",W176," ",Y176," ",AA176," ","X"," ",Table43[[#This Row],[ISI/CTN]]," ",AG176," ",AC176," ",AE176," ",AI176))),TRIM(UPPER(CONCATENATE(Q176," ",S176," ",U176," ",W176," ",Y176," ",AA176," ","X"," ",Table43[[#This Row],[ISI/CTN]]," ",AC176," ",AE176," ",AI176))))</f>
        <v>RB DETTOL BODY SOAP HK COOL 100GR X 144 PCS</v>
      </c>
      <c r="P176" s="11">
        <f t="shared" si="5"/>
        <v>43</v>
      </c>
      <c r="Q176" s="4" t="s">
        <v>1487</v>
      </c>
      <c r="R176" s="7" t="s">
        <v>94</v>
      </c>
      <c r="S176" s="4" t="s">
        <v>1496</v>
      </c>
      <c r="T176" s="45" t="s">
        <v>1723</v>
      </c>
      <c r="U176" s="46" t="s">
        <v>1505</v>
      </c>
      <c r="V176" s="7">
        <v>1</v>
      </c>
      <c r="W176" s="46" t="s">
        <v>1564</v>
      </c>
      <c r="X176" s="45" t="s">
        <v>1732</v>
      </c>
      <c r="Y176" s="4" t="s">
        <v>1492</v>
      </c>
      <c r="Z176" s="47" t="s">
        <v>1723</v>
      </c>
      <c r="AA176" s="4" t="s">
        <v>1512</v>
      </c>
      <c r="AB176" s="47" t="s">
        <v>1739</v>
      </c>
      <c r="AC176" s="4" t="s">
        <v>186</v>
      </c>
      <c r="AD176" s="7">
        <v>1</v>
      </c>
      <c r="AF176" s="7">
        <v>0</v>
      </c>
      <c r="AJ176" s="7">
        <f>IFERROR(VLOOKUP(Table43[[#This Row],[Kode BARANG Win2]],'[2]Template Impor Barang'!#REF!,2,0),0)</f>
        <v>0</v>
      </c>
      <c r="AK176" s="7">
        <f>Table43[[#This Row],[ISI/CTN]]</f>
        <v>144</v>
      </c>
      <c r="AL176" s="83">
        <f>Table43[[#This Row],[Kode Pcpl]]</f>
        <v>3166928</v>
      </c>
      <c r="AN176" s="36">
        <f>Table43[[#This Row],[Harga Jual Pcs GT
(-PPN)]]-(Table43[[#This Row],[Harga Jual Pcs GT
(-PPN)]]*8.5%)</f>
        <v>5864.5695240000005</v>
      </c>
      <c r="AO176" s="36">
        <f>Table43[[#This Row],[Harga Beli Pcs
(-PPN)]]*Table43[[#This Row],[ISI/CTN]]</f>
        <v>844498.01145600004</v>
      </c>
      <c r="AP176" s="36">
        <f>Table43[[#This Row],[Harga Beli Pcs
(-PPN)]]*1.11</f>
        <v>6509.6721716400007</v>
      </c>
      <c r="AQ176" s="36">
        <f>Table43[[#This Row],[Harga Beli Krt
(- PPN)]]*1.11</f>
        <v>937392.79271616007</v>
      </c>
      <c r="AR176" s="36">
        <v>6409.3656000000001</v>
      </c>
      <c r="AS176" s="36">
        <f>Table43[[#This Row],[Harga Jual Pcs GT
(-PPN)]]*Table43[[#This Row],[ISI/CTN]]</f>
        <v>922948.64639999997</v>
      </c>
      <c r="AT176" s="36">
        <f>Table43[[#This Row],[Harga Jual Pcs GT
(-PPN)]]*1.11</f>
        <v>7114.3958160000011</v>
      </c>
      <c r="AU176" s="36">
        <f>Table43[[#This Row],[Harga Jual Krt GT
(- PPN)]]*1.11</f>
        <v>1024472.9975040001</v>
      </c>
      <c r="AV176" s="36">
        <v>6409.3656000000001</v>
      </c>
      <c r="AW176" s="36">
        <f>Table43[[#This Row],[Harga Jual Pcs MT
(-PPN)]]*Table43[[#This Row],[ISI/CTN]]</f>
        <v>922948.64639999997</v>
      </c>
      <c r="AX176" s="36">
        <f>Table43[[#This Row],[Harga Jual Pcs MT
(-PPN)]]*1.11</f>
        <v>7114.3958160000011</v>
      </c>
      <c r="AY176" s="36">
        <f>Table43[[#This Row],[Harga Jual Pcs MT
(+PPN)]]*Table43[[#This Row],[ISI/CTN]]</f>
        <v>1024472.9975040002</v>
      </c>
      <c r="AZ176" s="44">
        <f>(Table43[[#This Row],[Harga Jual Pcs GT
(-PPN)]]-Table43[[#This Row],[Harga Beli Pcs
(-PPN)]])/Table43[[#This Row],[Harga Jual Pcs GT
(-PPN)]]</f>
        <v>8.4999999999999937E-2</v>
      </c>
      <c r="BA176" s="51">
        <f>Table43[[#This Row],[Harga Jual Pcs MT
(-PPN)]]-Table43[[#This Row],[Harga Beli Pcs
(-PPN)]]</f>
        <v>544.79607599999963</v>
      </c>
      <c r="BB176" s="57">
        <f>Table43[[#This Row],[Column1]]/Table43[[#This Row],[Harga Jual Pcs MT
(-PPN)]]</f>
        <v>8.4999999999999937E-2</v>
      </c>
      <c r="BC176" s="50"/>
      <c r="BD176" s="7" t="str">
        <f>IFERROR(VLOOKUP(Table43[[#This Row],[Kode BARANG Win2]],'[3]Daftar Barang dan Jasa'!$B$2:$D$3515,3,0),0)</f>
        <v>RB DETTOL BODY SOAP HK COOL 100GR X 144 PCS</v>
      </c>
      <c r="BE176" s="7" t="str">
        <f ca="1">IF(TODAY()-Table43[[#This Row],[Efektif
Pembuatan]]&gt;60,"Lama","Baru")</f>
        <v>Lama</v>
      </c>
      <c r="BF176" s="7" t="e">
        <f ca="1">IF(TODAY()-Table43[[#This Row],[Efektif Naik Harga]]&lt;30,"Naik","Sama")</f>
        <v>#VALUE!</v>
      </c>
      <c r="BG176" s="7" t="s">
        <v>400</v>
      </c>
      <c r="BH176" s="7" t="str">
        <f>IF(Table43[[#This Row],[Kode BARANG Win2]]&lt;&gt;"","IDR","")</f>
        <v>IDR</v>
      </c>
      <c r="BI176" s="7" t="str">
        <f>CONCATENATE(Table43[[#This Row],[kode  1 Digit
(Nomor)]],Table43[[#This Row],[kode  4 Digit                (Nomor)]])</f>
        <v>31669280100</v>
      </c>
      <c r="BJ176" s="7" t="str">
        <f>Table43[[#This Row],[Nama            Gramasi atau Jumlah Pack per CTN]]</f>
        <v>100GR</v>
      </c>
      <c r="BK176" s="7"/>
      <c r="BL176" s="7"/>
      <c r="BM176" s="4" t="str">
        <f>IF(Table43[[#This Row],[SATUAN Fix Win]]&lt;&gt;"","KRT")</f>
        <v>KRT</v>
      </c>
      <c r="BN176" s="4" t="str">
        <f>IF(Table43[[#This Row],[SATUAN Fix Win]]&lt;&gt;"","GD01")</f>
        <v>GD01</v>
      </c>
      <c r="BO176" s="4">
        <f>IF(Table43[[#This Row],[SATUAN Fix Win]]&lt;&gt;"",11611)</f>
        <v>11611</v>
      </c>
      <c r="BP176" s="4">
        <f>IF(Table43[[#This Row],[SATUAN Fix Win]]&lt;&gt;"",11612)</f>
        <v>11612</v>
      </c>
      <c r="BR176" s="4">
        <f>IF(Table43[[#This Row],[SATUAN Fix Win]]&lt;&gt;"",1)</f>
        <v>1</v>
      </c>
    </row>
    <row r="177" spans="1:70">
      <c r="A177" s="4" t="str">
        <f>CONCATENATE(Table43[[#This Row],[Kode BARANG Win2]],Table43[[#This Row],[No. Urut
Item Sama]])</f>
        <v>R1021202010010</v>
      </c>
      <c r="B177" s="7"/>
      <c r="C177" s="4" t="s">
        <v>1640</v>
      </c>
      <c r="D177" s="49">
        <v>3171287</v>
      </c>
      <c r="E177" s="49">
        <f>IFERROR(VLOOKUP(Table43[[#This Row],[NO]],[1]Sheet1!$G$3:$K$1267,5,0),0)</f>
        <v>0</v>
      </c>
      <c r="F177" s="26" t="s">
        <v>975</v>
      </c>
      <c r="G177" s="26">
        <v>144</v>
      </c>
      <c r="H177" s="26" t="s">
        <v>2073</v>
      </c>
      <c r="I177" s="49">
        <v>8993560025007</v>
      </c>
      <c r="J177" s="26" t="str">
        <f>Table43[[#This Row],[Nama Jenis Kemasan]]</f>
        <v>PCS</v>
      </c>
      <c r="K177" s="4" t="str">
        <f>TRIM(CONCATENATE(Table43[[#This Row],[Nama            KLP]]," ",Table43[[#This Row],[Nama            Sub KLP]]))</f>
        <v>DETTOL BODY SOAP</v>
      </c>
      <c r="L177" s="4" t="str">
        <f>CONCATENATE(Table43[[#This Row],[kode  2 Digit                (hrf+No)]],Table43[[#This Row],[kode  2 Digit                (Nomor)]],Table43[[#This Row],[kode  1 Digit                (Nomor)]])</f>
        <v>R1021</v>
      </c>
      <c r="M177" s="4" t="str">
        <f>IF(AH177="",CONCATENATE(R177,T177,V177,X177,Z177,AB177,AD177,AF177,Table43[[#This Row],[Tanda Kode Revisi]]),CONCATENATE(R177,T177,V177,X177,Z177,AB177,AD177,AH177))</f>
        <v>R1021202010010</v>
      </c>
      <c r="N177" s="11">
        <f t="shared" si="4"/>
        <v>14</v>
      </c>
      <c r="O177" s="13" t="str">
        <f>IF(AG177&lt;&gt;"",TRIM(UPPER(CONCATENATE(Q177," ",S177," ",U177," ",W177," ",Y177," ",AA177," ","X"," ",Table43[[#This Row],[ISI/CTN]]," ",AG177," ",AC177," ",AE177," ",AI177))),TRIM(UPPER(CONCATENATE(Q177," ",S177," ",U177," ",W177," ",Y177," ",AA177," ","X"," ",Table43[[#This Row],[ISI/CTN]]," ",AC177," ",AE177," ",AI177))))</f>
        <v>RB DETTOL BODY SOAP HK COOL 100GR X 144 PCS</v>
      </c>
      <c r="P177" s="11">
        <f t="shared" si="5"/>
        <v>43</v>
      </c>
      <c r="Q177" s="4" t="s">
        <v>1487</v>
      </c>
      <c r="R177" s="7" t="s">
        <v>94</v>
      </c>
      <c r="S177" s="4" t="s">
        <v>1496</v>
      </c>
      <c r="T177" s="45" t="s">
        <v>1723</v>
      </c>
      <c r="U177" s="46" t="s">
        <v>1505</v>
      </c>
      <c r="V177" s="7">
        <v>1</v>
      </c>
      <c r="W177" s="46" t="s">
        <v>1564</v>
      </c>
      <c r="X177" s="45" t="s">
        <v>1732</v>
      </c>
      <c r="Y177" s="4" t="s">
        <v>1492</v>
      </c>
      <c r="Z177" s="47" t="s">
        <v>1723</v>
      </c>
      <c r="AA177" s="4" t="s">
        <v>1512</v>
      </c>
      <c r="AB177" s="47" t="s">
        <v>1739</v>
      </c>
      <c r="AC177" s="4" t="s">
        <v>186</v>
      </c>
      <c r="AD177" s="7">
        <v>1</v>
      </c>
      <c r="AF177" s="7">
        <v>0</v>
      </c>
      <c r="AJ177" s="7">
        <f>IFERROR(VLOOKUP(Table43[[#This Row],[Kode BARANG Win2]],'[2]Template Impor Barang'!#REF!,2,0),0)</f>
        <v>0</v>
      </c>
      <c r="AK177" s="7">
        <f>Table43[[#This Row],[ISI/CTN]]</f>
        <v>144</v>
      </c>
      <c r="AL177" s="83">
        <f>Table43[[#This Row],[Kode Pcpl]]</f>
        <v>3171287</v>
      </c>
      <c r="AN177" s="36">
        <f>Table43[[#This Row],[Harga Jual Pcs GT
(-PPN)]]-(Table43[[#This Row],[Harga Jual Pcs GT
(-PPN)]]*8.5%)</f>
        <v>5864.5695240000005</v>
      </c>
      <c r="AO177" s="36">
        <f>Table43[[#This Row],[Harga Beli Pcs
(-PPN)]]*Table43[[#This Row],[ISI/CTN]]</f>
        <v>844498.01145600004</v>
      </c>
      <c r="AP177" s="36">
        <f>Table43[[#This Row],[Harga Beli Pcs
(-PPN)]]*1.11</f>
        <v>6509.6721716400007</v>
      </c>
      <c r="AQ177" s="36">
        <f>Table43[[#This Row],[Harga Beli Krt
(- PPN)]]*1.11</f>
        <v>937392.79271616007</v>
      </c>
      <c r="AR177" s="36">
        <v>6409.3656000000001</v>
      </c>
      <c r="AS177" s="36">
        <f>Table43[[#This Row],[Harga Jual Pcs GT
(-PPN)]]*Table43[[#This Row],[ISI/CTN]]</f>
        <v>922948.64639999997</v>
      </c>
      <c r="AT177" s="36">
        <f>Table43[[#This Row],[Harga Jual Pcs GT
(-PPN)]]*1.11</f>
        <v>7114.3958160000011</v>
      </c>
      <c r="AU177" s="36">
        <f>Table43[[#This Row],[Harga Jual Krt GT
(- PPN)]]*1.11</f>
        <v>1024472.9975040001</v>
      </c>
      <c r="AV177" s="36">
        <v>6409.3656000000001</v>
      </c>
      <c r="AW177" s="36">
        <f>Table43[[#This Row],[Harga Jual Pcs MT
(-PPN)]]*Table43[[#This Row],[ISI/CTN]]</f>
        <v>922948.64639999997</v>
      </c>
      <c r="AX177" s="36">
        <f>Table43[[#This Row],[Harga Jual Pcs MT
(-PPN)]]*1.11</f>
        <v>7114.3958160000011</v>
      </c>
      <c r="AY177" s="36">
        <f>Table43[[#This Row],[Harga Jual Pcs MT
(+PPN)]]*Table43[[#This Row],[ISI/CTN]]</f>
        <v>1024472.9975040002</v>
      </c>
      <c r="AZ177" s="44">
        <f>(Table43[[#This Row],[Harga Jual Pcs GT
(-PPN)]]-Table43[[#This Row],[Harga Beli Pcs
(-PPN)]])/Table43[[#This Row],[Harga Jual Pcs GT
(-PPN)]]</f>
        <v>8.4999999999999937E-2</v>
      </c>
      <c r="BA177" s="51">
        <f>Table43[[#This Row],[Harga Jual Pcs MT
(-PPN)]]-Table43[[#This Row],[Harga Beli Pcs
(-PPN)]]</f>
        <v>544.79607599999963</v>
      </c>
      <c r="BB177" s="57">
        <f>Table43[[#This Row],[Column1]]/Table43[[#This Row],[Harga Jual Pcs MT
(-PPN)]]</f>
        <v>8.4999999999999937E-2</v>
      </c>
      <c r="BC177" s="50"/>
      <c r="BD177" s="7" t="str">
        <f>IFERROR(VLOOKUP(Table43[[#This Row],[Kode BARANG Win2]],'[3]Daftar Barang dan Jasa'!$B$2:$D$3515,3,0),0)</f>
        <v>RB DETTOL BODY SOAP HK COOL 100GR X 144 PCS</v>
      </c>
      <c r="BE177" s="7" t="str">
        <f ca="1">IF(TODAY()-Table43[[#This Row],[Efektif
Pembuatan]]&gt;60,"Lama","Baru")</f>
        <v>Lama</v>
      </c>
      <c r="BF177" s="7" t="e">
        <f ca="1">IF(TODAY()-Table43[[#This Row],[Efektif Naik Harga]]&lt;30,"Naik","Sama")</f>
        <v>#VALUE!</v>
      </c>
      <c r="BG177" s="7" t="s">
        <v>400</v>
      </c>
      <c r="BH177" s="7" t="str">
        <f>IF(Table43[[#This Row],[Kode BARANG Win2]]&lt;&gt;"","IDR","")</f>
        <v>IDR</v>
      </c>
      <c r="BI177" s="7" t="str">
        <f>CONCATENATE(Table43[[#This Row],[kode  1 Digit
(Nomor)]],Table43[[#This Row],[kode  4 Digit                (Nomor)]])</f>
        <v>31712870100</v>
      </c>
      <c r="BJ177" s="7" t="str">
        <f>Table43[[#This Row],[Nama            Gramasi atau Jumlah Pack per CTN]]</f>
        <v>100GR</v>
      </c>
      <c r="BK177" s="7"/>
      <c r="BL177" s="7"/>
      <c r="BM177" s="4" t="str">
        <f>IF(Table43[[#This Row],[SATUAN Fix Win]]&lt;&gt;"","KRT")</f>
        <v>KRT</v>
      </c>
      <c r="BN177" s="4" t="str">
        <f>IF(Table43[[#This Row],[SATUAN Fix Win]]&lt;&gt;"","GD01")</f>
        <v>GD01</v>
      </c>
      <c r="BO177" s="4">
        <f>IF(Table43[[#This Row],[SATUAN Fix Win]]&lt;&gt;"",11611)</f>
        <v>11611</v>
      </c>
      <c r="BP177" s="4">
        <f>IF(Table43[[#This Row],[SATUAN Fix Win]]&lt;&gt;"",11612)</f>
        <v>11612</v>
      </c>
      <c r="BR177" s="4">
        <f>IF(Table43[[#This Row],[SATUAN Fix Win]]&lt;&gt;"",1)</f>
        <v>1</v>
      </c>
    </row>
    <row r="178" spans="1:70">
      <c r="A178" s="4" t="str">
        <f>CONCATENATE(Table43[[#This Row],[Kode BARANG Win2]],Table43[[#This Row],[No. Urut
Item Sama]])</f>
        <v>R1021202010010</v>
      </c>
      <c r="B178" s="7"/>
      <c r="C178" s="4" t="s">
        <v>1640</v>
      </c>
      <c r="D178" s="49">
        <v>3072649</v>
      </c>
      <c r="E178" s="49">
        <f>IFERROR(VLOOKUP(Table43[[#This Row],[NO]],[1]Sheet1!$G$3:$K$1267,5,0),0)</f>
        <v>0</v>
      </c>
      <c r="F178" s="26" t="s">
        <v>973</v>
      </c>
      <c r="G178" s="26">
        <v>144</v>
      </c>
      <c r="H178" s="26" t="s">
        <v>2073</v>
      </c>
      <c r="I178" s="49">
        <v>8993560025007</v>
      </c>
      <c r="J178" s="26" t="str">
        <f>Table43[[#This Row],[Nama Jenis Kemasan]]</f>
        <v>PCS</v>
      </c>
      <c r="K178" s="4" t="str">
        <f>TRIM(CONCATENATE(Table43[[#This Row],[Nama            KLP]]," ",Table43[[#This Row],[Nama            Sub KLP]]))</f>
        <v>DETTOL BODY SOAP</v>
      </c>
      <c r="L178" s="4" t="str">
        <f>CONCATENATE(Table43[[#This Row],[kode  2 Digit                (hrf+No)]],Table43[[#This Row],[kode  2 Digit                (Nomor)]],Table43[[#This Row],[kode  1 Digit                (Nomor)]])</f>
        <v>R1021</v>
      </c>
      <c r="M178" s="4" t="str">
        <f>IF(AH178="",CONCATENATE(R178,T178,V178,X178,Z178,AB178,AD178,AF178,Table43[[#This Row],[Tanda Kode Revisi]]),CONCATENATE(R178,T178,V178,X178,Z178,AB178,AD178,AH178))</f>
        <v>R1021202010010</v>
      </c>
      <c r="N178" s="11">
        <f t="shared" si="4"/>
        <v>14</v>
      </c>
      <c r="O178" s="13" t="str">
        <f>IF(AG178&lt;&gt;"",TRIM(UPPER(CONCATENATE(Q178," ",S178," ",U178," ",W178," ",Y178," ",AA178," ","X"," ",Table43[[#This Row],[ISI/CTN]]," ",AG178," ",AC178," ",AE178," ",AI178))),TRIM(UPPER(CONCATENATE(Q178," ",S178," ",U178," ",W178," ",Y178," ",AA178," ","X"," ",Table43[[#This Row],[ISI/CTN]]," ",AC178," ",AE178," ",AI178))))</f>
        <v>RB DETTOL BODY SOAP HK COOL 100GR X 144 PCS</v>
      </c>
      <c r="P178" s="11">
        <f t="shared" si="5"/>
        <v>43</v>
      </c>
      <c r="Q178" s="4" t="s">
        <v>1487</v>
      </c>
      <c r="R178" s="7" t="s">
        <v>94</v>
      </c>
      <c r="S178" s="4" t="s">
        <v>1496</v>
      </c>
      <c r="T178" s="45" t="s">
        <v>1723</v>
      </c>
      <c r="U178" s="46" t="s">
        <v>1505</v>
      </c>
      <c r="V178" s="7">
        <v>1</v>
      </c>
      <c r="W178" s="46" t="s">
        <v>1564</v>
      </c>
      <c r="X178" s="45" t="s">
        <v>1732</v>
      </c>
      <c r="Y178" s="4" t="s">
        <v>1492</v>
      </c>
      <c r="Z178" s="47" t="s">
        <v>1723</v>
      </c>
      <c r="AA178" s="4" t="s">
        <v>1512</v>
      </c>
      <c r="AB178" s="47" t="s">
        <v>1739</v>
      </c>
      <c r="AC178" s="4" t="s">
        <v>186</v>
      </c>
      <c r="AD178" s="7">
        <v>1</v>
      </c>
      <c r="AF178" s="7">
        <v>0</v>
      </c>
      <c r="AJ178" s="7">
        <f>IFERROR(VLOOKUP(Table43[[#This Row],[Kode BARANG Win2]],'[2]Template Impor Barang'!#REF!,2,0),0)</f>
        <v>0</v>
      </c>
      <c r="AK178" s="7">
        <f>Table43[[#This Row],[ISI/CTN]]</f>
        <v>144</v>
      </c>
      <c r="AL178" s="83">
        <f>Table43[[#This Row],[Kode Pcpl]]</f>
        <v>3072649</v>
      </c>
      <c r="AN178" s="36">
        <f>Table43[[#This Row],[Harga Jual Pcs GT
(-PPN)]]-(Table43[[#This Row],[Harga Jual Pcs GT
(-PPN)]]*8.5%)</f>
        <v>5864.5695240000005</v>
      </c>
      <c r="AO178" s="36">
        <f>Table43[[#This Row],[Harga Beli Pcs
(-PPN)]]*Table43[[#This Row],[ISI/CTN]]</f>
        <v>844498.01145600004</v>
      </c>
      <c r="AP178" s="36">
        <f>Table43[[#This Row],[Harga Beli Pcs
(-PPN)]]*1.11</f>
        <v>6509.6721716400007</v>
      </c>
      <c r="AQ178" s="36">
        <f>Table43[[#This Row],[Harga Beli Krt
(- PPN)]]*1.11</f>
        <v>937392.79271616007</v>
      </c>
      <c r="AR178" s="36">
        <v>6409.3656000000001</v>
      </c>
      <c r="AS178" s="36">
        <f>Table43[[#This Row],[Harga Jual Pcs GT
(-PPN)]]*Table43[[#This Row],[ISI/CTN]]</f>
        <v>922948.64639999997</v>
      </c>
      <c r="AT178" s="36">
        <f>Table43[[#This Row],[Harga Jual Pcs GT
(-PPN)]]*1.11</f>
        <v>7114.3958160000011</v>
      </c>
      <c r="AU178" s="36">
        <f>Table43[[#This Row],[Harga Jual Krt GT
(- PPN)]]*1.11</f>
        <v>1024472.9975040001</v>
      </c>
      <c r="AV178" s="36">
        <v>6409.3656000000001</v>
      </c>
      <c r="AW178" s="36">
        <f>Table43[[#This Row],[Harga Jual Pcs MT
(-PPN)]]*Table43[[#This Row],[ISI/CTN]]</f>
        <v>922948.64639999997</v>
      </c>
      <c r="AX178" s="36">
        <f>Table43[[#This Row],[Harga Jual Pcs MT
(-PPN)]]*1.11</f>
        <v>7114.3958160000011</v>
      </c>
      <c r="AY178" s="36">
        <f>Table43[[#This Row],[Harga Jual Pcs MT
(+PPN)]]*Table43[[#This Row],[ISI/CTN]]</f>
        <v>1024472.9975040002</v>
      </c>
      <c r="AZ178" s="44">
        <f>(Table43[[#This Row],[Harga Jual Pcs GT
(-PPN)]]-Table43[[#This Row],[Harga Beli Pcs
(-PPN)]])/Table43[[#This Row],[Harga Jual Pcs GT
(-PPN)]]</f>
        <v>8.4999999999999937E-2</v>
      </c>
      <c r="BA178" s="51">
        <f>Table43[[#This Row],[Harga Jual Pcs MT
(-PPN)]]-Table43[[#This Row],[Harga Beli Pcs
(-PPN)]]</f>
        <v>544.79607599999963</v>
      </c>
      <c r="BB178" s="57">
        <f>Table43[[#This Row],[Column1]]/Table43[[#This Row],[Harga Jual Pcs MT
(-PPN)]]</f>
        <v>8.4999999999999937E-2</v>
      </c>
      <c r="BC178" s="50"/>
      <c r="BD178" s="7" t="str">
        <f>IFERROR(VLOOKUP(Table43[[#This Row],[Kode BARANG Win2]],'[3]Daftar Barang dan Jasa'!$B$2:$D$3515,3,0),0)</f>
        <v>RB DETTOL BODY SOAP HK COOL 100GR X 144 PCS</v>
      </c>
      <c r="BE178" s="7" t="str">
        <f ca="1">IF(TODAY()-Table43[[#This Row],[Efektif
Pembuatan]]&gt;60,"Lama","Baru")</f>
        <v>Lama</v>
      </c>
      <c r="BF178" s="7" t="e">
        <f ca="1">IF(TODAY()-Table43[[#This Row],[Efektif Naik Harga]]&lt;30,"Naik","Sama")</f>
        <v>#VALUE!</v>
      </c>
      <c r="BG178" s="7" t="s">
        <v>400</v>
      </c>
      <c r="BH178" s="7" t="str">
        <f>IF(Table43[[#This Row],[Kode BARANG Win2]]&lt;&gt;"","IDR","")</f>
        <v>IDR</v>
      </c>
      <c r="BI178" s="7" t="str">
        <f>CONCATENATE(Table43[[#This Row],[kode  1 Digit
(Nomor)]],Table43[[#This Row],[kode  4 Digit                (Nomor)]])</f>
        <v>30726490100</v>
      </c>
      <c r="BJ178" s="7" t="str">
        <f>Table43[[#This Row],[Nama            Gramasi atau Jumlah Pack per CTN]]</f>
        <v>100GR</v>
      </c>
      <c r="BK178" s="7"/>
      <c r="BL178" s="7"/>
      <c r="BM178" s="4" t="str">
        <f>IF(Table43[[#This Row],[SATUAN Fix Win]]&lt;&gt;"","KRT")</f>
        <v>KRT</v>
      </c>
      <c r="BN178" s="4" t="str">
        <f>IF(Table43[[#This Row],[SATUAN Fix Win]]&lt;&gt;"","GD01")</f>
        <v>GD01</v>
      </c>
      <c r="BO178" s="4">
        <f>IF(Table43[[#This Row],[SATUAN Fix Win]]&lt;&gt;"",11611)</f>
        <v>11611</v>
      </c>
      <c r="BP178" s="4">
        <f>IF(Table43[[#This Row],[SATUAN Fix Win]]&lt;&gt;"",11612)</f>
        <v>11612</v>
      </c>
      <c r="BR178" s="4">
        <f>IF(Table43[[#This Row],[SATUAN Fix Win]]&lt;&gt;"",1)</f>
        <v>1</v>
      </c>
    </row>
    <row r="179" spans="1:70">
      <c r="A179" s="4" t="str">
        <f>CONCATENATE(Table43[[#This Row],[Kode BARANG Win2]],Table43[[#This Row],[No. Urut
Item Sama]])</f>
        <v>R1021202010010</v>
      </c>
      <c r="B179" s="7"/>
      <c r="C179" s="4" t="s">
        <v>1640</v>
      </c>
      <c r="D179" s="49">
        <v>3060313</v>
      </c>
      <c r="E179" s="49">
        <f>IFERROR(VLOOKUP(Table43[[#This Row],[NO]],[1]Sheet1!$G$3:$K$1267,5,0),0)</f>
        <v>0</v>
      </c>
      <c r="F179" s="26" t="s">
        <v>972</v>
      </c>
      <c r="G179" s="26">
        <v>144</v>
      </c>
      <c r="H179" s="26" t="s">
        <v>2073</v>
      </c>
      <c r="I179" s="49">
        <v>8993560025007</v>
      </c>
      <c r="J179" s="26" t="str">
        <f>Table43[[#This Row],[Nama Jenis Kemasan]]</f>
        <v>PCS</v>
      </c>
      <c r="K179" s="4" t="str">
        <f>TRIM(CONCATENATE(Table43[[#This Row],[Nama            KLP]]," ",Table43[[#This Row],[Nama            Sub KLP]]))</f>
        <v>DETTOL BODY SOAP</v>
      </c>
      <c r="L179" s="4" t="str">
        <f>CONCATENATE(Table43[[#This Row],[kode  2 Digit                (hrf+No)]],Table43[[#This Row],[kode  2 Digit                (Nomor)]],Table43[[#This Row],[kode  1 Digit                (Nomor)]])</f>
        <v>R1021</v>
      </c>
      <c r="M179" s="4" t="str">
        <f>IF(AH179="",CONCATENATE(R179,T179,V179,X179,Z179,AB179,AD179,AF179,Table43[[#This Row],[Tanda Kode Revisi]]),CONCATENATE(R179,T179,V179,X179,Z179,AB179,AD179,AH179))</f>
        <v>R1021202010010</v>
      </c>
      <c r="N179" s="11">
        <f t="shared" si="4"/>
        <v>14</v>
      </c>
      <c r="O179" s="13" t="str">
        <f>IF(AG179&lt;&gt;"",TRIM(UPPER(CONCATENATE(Q179," ",S179," ",U179," ",W179," ",Y179," ",AA179," ","X"," ",Table43[[#This Row],[ISI/CTN]]," ",AG179," ",AC179," ",AE179," ",AI179))),TRIM(UPPER(CONCATENATE(Q179," ",S179," ",U179," ",W179," ",Y179," ",AA179," ","X"," ",Table43[[#This Row],[ISI/CTN]]," ",AC179," ",AE179," ",AI179))))</f>
        <v>RB DETTOL BODY SOAP HK COOL 100GR X 144 PCS</v>
      </c>
      <c r="P179" s="11">
        <f t="shared" si="5"/>
        <v>43</v>
      </c>
      <c r="Q179" s="4" t="s">
        <v>1487</v>
      </c>
      <c r="R179" s="7" t="s">
        <v>94</v>
      </c>
      <c r="S179" s="4" t="s">
        <v>1496</v>
      </c>
      <c r="T179" s="45" t="s">
        <v>1723</v>
      </c>
      <c r="U179" s="46" t="s">
        <v>1505</v>
      </c>
      <c r="V179" s="7">
        <v>1</v>
      </c>
      <c r="W179" s="46" t="s">
        <v>1564</v>
      </c>
      <c r="X179" s="45" t="s">
        <v>1732</v>
      </c>
      <c r="Y179" s="4" t="s">
        <v>1492</v>
      </c>
      <c r="Z179" s="47" t="s">
        <v>1723</v>
      </c>
      <c r="AA179" s="4" t="s">
        <v>1512</v>
      </c>
      <c r="AB179" s="47" t="s">
        <v>1739</v>
      </c>
      <c r="AC179" s="4" t="s">
        <v>186</v>
      </c>
      <c r="AD179" s="7">
        <v>1</v>
      </c>
      <c r="AF179" s="7">
        <v>0</v>
      </c>
      <c r="AJ179" s="7">
        <f>IFERROR(VLOOKUP(Table43[[#This Row],[Kode BARANG Win2]],'[2]Template Impor Barang'!#REF!,2,0),0)</f>
        <v>0</v>
      </c>
      <c r="AK179" s="7">
        <f>Table43[[#This Row],[ISI/CTN]]</f>
        <v>144</v>
      </c>
      <c r="AL179" s="83">
        <f>Table43[[#This Row],[Kode Pcpl]]</f>
        <v>3060313</v>
      </c>
      <c r="AN179" s="36">
        <f>Table43[[#This Row],[Harga Jual Pcs GT
(-PPN)]]-(Table43[[#This Row],[Harga Jual Pcs GT
(-PPN)]]*8.5%)</f>
        <v>5864.5695240000005</v>
      </c>
      <c r="AO179" s="36">
        <f>Table43[[#This Row],[Harga Beli Pcs
(-PPN)]]*Table43[[#This Row],[ISI/CTN]]</f>
        <v>844498.01145600004</v>
      </c>
      <c r="AP179" s="36">
        <f>Table43[[#This Row],[Harga Beli Pcs
(-PPN)]]*1.11</f>
        <v>6509.6721716400007</v>
      </c>
      <c r="AQ179" s="36">
        <f>Table43[[#This Row],[Harga Beli Krt
(- PPN)]]*1.11</f>
        <v>937392.79271616007</v>
      </c>
      <c r="AR179" s="36">
        <v>6409.3656000000001</v>
      </c>
      <c r="AS179" s="36">
        <f>Table43[[#This Row],[Harga Jual Pcs GT
(-PPN)]]*Table43[[#This Row],[ISI/CTN]]</f>
        <v>922948.64639999997</v>
      </c>
      <c r="AT179" s="36">
        <f>Table43[[#This Row],[Harga Jual Pcs GT
(-PPN)]]*1.11</f>
        <v>7114.3958160000011</v>
      </c>
      <c r="AU179" s="36">
        <f>Table43[[#This Row],[Harga Jual Krt GT
(- PPN)]]*1.11</f>
        <v>1024472.9975040001</v>
      </c>
      <c r="AV179" s="36">
        <v>6409.3656000000001</v>
      </c>
      <c r="AW179" s="36">
        <f>Table43[[#This Row],[Harga Jual Pcs MT
(-PPN)]]*Table43[[#This Row],[ISI/CTN]]</f>
        <v>922948.64639999997</v>
      </c>
      <c r="AX179" s="36">
        <f>Table43[[#This Row],[Harga Jual Pcs MT
(-PPN)]]*1.11</f>
        <v>7114.3958160000011</v>
      </c>
      <c r="AY179" s="36">
        <f>Table43[[#This Row],[Harga Jual Pcs MT
(+PPN)]]*Table43[[#This Row],[ISI/CTN]]</f>
        <v>1024472.9975040002</v>
      </c>
      <c r="AZ179" s="44">
        <f>(Table43[[#This Row],[Harga Jual Pcs GT
(-PPN)]]-Table43[[#This Row],[Harga Beli Pcs
(-PPN)]])/Table43[[#This Row],[Harga Jual Pcs GT
(-PPN)]]</f>
        <v>8.4999999999999937E-2</v>
      </c>
      <c r="BA179" s="51">
        <f>Table43[[#This Row],[Harga Jual Pcs MT
(-PPN)]]-Table43[[#This Row],[Harga Beli Pcs
(-PPN)]]</f>
        <v>544.79607599999963</v>
      </c>
      <c r="BB179" s="57">
        <f>Table43[[#This Row],[Column1]]/Table43[[#This Row],[Harga Jual Pcs MT
(-PPN)]]</f>
        <v>8.4999999999999937E-2</v>
      </c>
      <c r="BC179" s="50"/>
      <c r="BD179" s="7" t="str">
        <f>IFERROR(VLOOKUP(Table43[[#This Row],[Kode BARANG Win2]],'[3]Daftar Barang dan Jasa'!$B$2:$D$3515,3,0),0)</f>
        <v>RB DETTOL BODY SOAP HK COOL 100GR X 144 PCS</v>
      </c>
      <c r="BE179" s="7" t="str">
        <f ca="1">IF(TODAY()-Table43[[#This Row],[Efektif
Pembuatan]]&gt;60,"Lama","Baru")</f>
        <v>Lama</v>
      </c>
      <c r="BF179" s="7" t="e">
        <f ca="1">IF(TODAY()-Table43[[#This Row],[Efektif Naik Harga]]&lt;30,"Naik","Sama")</f>
        <v>#VALUE!</v>
      </c>
      <c r="BG179" s="7" t="s">
        <v>400</v>
      </c>
      <c r="BH179" s="7" t="str">
        <f>IF(Table43[[#This Row],[Kode BARANG Win2]]&lt;&gt;"","IDR","")</f>
        <v>IDR</v>
      </c>
      <c r="BI179" s="7" t="str">
        <f>CONCATENATE(Table43[[#This Row],[kode  1 Digit
(Nomor)]],Table43[[#This Row],[kode  4 Digit                (Nomor)]])</f>
        <v>30603130100</v>
      </c>
      <c r="BJ179" s="7" t="str">
        <f>Table43[[#This Row],[Nama            Gramasi atau Jumlah Pack per CTN]]</f>
        <v>100GR</v>
      </c>
      <c r="BK179" s="7"/>
      <c r="BL179" s="7"/>
      <c r="BM179" s="4" t="str">
        <f>IF(Table43[[#This Row],[SATUAN Fix Win]]&lt;&gt;"","KRT")</f>
        <v>KRT</v>
      </c>
      <c r="BN179" s="4" t="str">
        <f>IF(Table43[[#This Row],[SATUAN Fix Win]]&lt;&gt;"","GD01")</f>
        <v>GD01</v>
      </c>
      <c r="BO179" s="4">
        <f>IF(Table43[[#This Row],[SATUAN Fix Win]]&lt;&gt;"",11611)</f>
        <v>11611</v>
      </c>
      <c r="BP179" s="4">
        <f>IF(Table43[[#This Row],[SATUAN Fix Win]]&lt;&gt;"",11612)</f>
        <v>11612</v>
      </c>
      <c r="BR179" s="4">
        <f>IF(Table43[[#This Row],[SATUAN Fix Win]]&lt;&gt;"",1)</f>
        <v>1</v>
      </c>
    </row>
    <row r="180" spans="1:70">
      <c r="A180" s="4" t="str">
        <f>CONCATENATE(Table43[[#This Row],[Kode BARANG Win2]],Table43[[#This Row],[No. Urut
Item Sama]])</f>
        <v>R1021202010010</v>
      </c>
      <c r="B180" s="7"/>
      <c r="C180" s="4" t="s">
        <v>1640</v>
      </c>
      <c r="D180" s="49" t="s">
        <v>509</v>
      </c>
      <c r="E180" s="49">
        <f>IFERROR(VLOOKUP(Table43[[#This Row],[NO]],[1]Sheet1!$G$3:$K$1267,5,0),0)</f>
        <v>0</v>
      </c>
      <c r="F180" s="26" t="s">
        <v>969</v>
      </c>
      <c r="G180" s="26">
        <v>144</v>
      </c>
      <c r="H180" s="26" t="s">
        <v>2073</v>
      </c>
      <c r="I180" s="49">
        <v>8993560025007</v>
      </c>
      <c r="J180" s="26" t="str">
        <f>Table43[[#This Row],[Nama Jenis Kemasan]]</f>
        <v>PCS</v>
      </c>
      <c r="K180" s="4" t="str">
        <f>TRIM(CONCATENATE(Table43[[#This Row],[Nama            KLP]]," ",Table43[[#This Row],[Nama            Sub KLP]]))</f>
        <v>DETTOL BODY SOAP</v>
      </c>
      <c r="L180" s="4" t="str">
        <f>CONCATENATE(Table43[[#This Row],[kode  2 Digit                (hrf+No)]],Table43[[#This Row],[kode  2 Digit                (Nomor)]],Table43[[#This Row],[kode  1 Digit                (Nomor)]])</f>
        <v>R1021</v>
      </c>
      <c r="M180" s="4" t="str">
        <f>IF(AH180="",CONCATENATE(R180,T180,V180,X180,Z180,AB180,AD180,AF180,Table43[[#This Row],[Tanda Kode Revisi]]),CONCATENATE(R180,T180,V180,X180,Z180,AB180,AD180,AH180))</f>
        <v>R1021202010010</v>
      </c>
      <c r="N180" s="11">
        <f t="shared" si="4"/>
        <v>14</v>
      </c>
      <c r="O180" s="13" t="str">
        <f>IF(AG180&lt;&gt;"",TRIM(UPPER(CONCATENATE(Q180," ",S180," ",U180," ",W180," ",Y180," ",AA180," ","X"," ",Table43[[#This Row],[ISI/CTN]]," ",AG180," ",AC180," ",AE180," ",AI180))),TRIM(UPPER(CONCATENATE(Q180," ",S180," ",U180," ",W180," ",Y180," ",AA180," ","X"," ",Table43[[#This Row],[ISI/CTN]]," ",AC180," ",AE180," ",AI180))))</f>
        <v>RB DETTOL BODY SOAP HK COOL 100GR X 144 PCS</v>
      </c>
      <c r="P180" s="11">
        <f t="shared" si="5"/>
        <v>43</v>
      </c>
      <c r="Q180" s="4" t="s">
        <v>1487</v>
      </c>
      <c r="R180" s="7" t="s">
        <v>94</v>
      </c>
      <c r="S180" s="4" t="s">
        <v>1496</v>
      </c>
      <c r="T180" s="45" t="s">
        <v>1723</v>
      </c>
      <c r="U180" s="46" t="s">
        <v>1505</v>
      </c>
      <c r="V180" s="7">
        <v>1</v>
      </c>
      <c r="W180" s="46" t="s">
        <v>1564</v>
      </c>
      <c r="X180" s="45" t="s">
        <v>1732</v>
      </c>
      <c r="Y180" s="4" t="s">
        <v>1492</v>
      </c>
      <c r="Z180" s="47" t="s">
        <v>1723</v>
      </c>
      <c r="AA180" s="4" t="s">
        <v>1512</v>
      </c>
      <c r="AB180" s="47" t="s">
        <v>1739</v>
      </c>
      <c r="AC180" s="4" t="s">
        <v>186</v>
      </c>
      <c r="AD180" s="7">
        <v>1</v>
      </c>
      <c r="AF180" s="7">
        <v>0</v>
      </c>
      <c r="AJ180" s="7">
        <f>IFERROR(VLOOKUP(Table43[[#This Row],[Kode BARANG Win2]],'[2]Template Impor Barang'!#REF!,2,0),0)</f>
        <v>0</v>
      </c>
      <c r="AK180" s="7">
        <f>Table43[[#This Row],[ISI/CTN]]</f>
        <v>144</v>
      </c>
      <c r="AL180" s="83" t="str">
        <f>Table43[[#This Row],[Kode Pcpl]]</f>
        <v>ID8166034</v>
      </c>
      <c r="AN180" s="36">
        <f>Table43[[#This Row],[Harga Jual Pcs GT
(-PPN)]]-(Table43[[#This Row],[Harga Jual Pcs GT
(-PPN)]]*8.5%)</f>
        <v>5864.5695240000005</v>
      </c>
      <c r="AO180" s="36">
        <f>Table43[[#This Row],[Harga Beli Pcs
(-PPN)]]*Table43[[#This Row],[ISI/CTN]]</f>
        <v>844498.01145600004</v>
      </c>
      <c r="AP180" s="36">
        <f>Table43[[#This Row],[Harga Beli Pcs
(-PPN)]]*1.11</f>
        <v>6509.6721716400007</v>
      </c>
      <c r="AQ180" s="36">
        <f>Table43[[#This Row],[Harga Beli Krt
(- PPN)]]*1.11</f>
        <v>937392.79271616007</v>
      </c>
      <c r="AR180" s="36">
        <v>6409.3656000000001</v>
      </c>
      <c r="AS180" s="36">
        <f>Table43[[#This Row],[Harga Jual Pcs GT
(-PPN)]]*Table43[[#This Row],[ISI/CTN]]</f>
        <v>922948.64639999997</v>
      </c>
      <c r="AT180" s="36">
        <f>Table43[[#This Row],[Harga Jual Pcs GT
(-PPN)]]*1.11</f>
        <v>7114.3958160000011</v>
      </c>
      <c r="AU180" s="36">
        <f>Table43[[#This Row],[Harga Jual Krt GT
(- PPN)]]*1.11</f>
        <v>1024472.9975040001</v>
      </c>
      <c r="AV180" s="36">
        <v>6409.3656000000001</v>
      </c>
      <c r="AW180" s="36">
        <f>Table43[[#This Row],[Harga Jual Pcs MT
(-PPN)]]*Table43[[#This Row],[ISI/CTN]]</f>
        <v>922948.64639999997</v>
      </c>
      <c r="AX180" s="36">
        <f>Table43[[#This Row],[Harga Jual Pcs MT
(-PPN)]]*1.11</f>
        <v>7114.3958160000011</v>
      </c>
      <c r="AY180" s="36">
        <f>Table43[[#This Row],[Harga Jual Pcs MT
(+PPN)]]*Table43[[#This Row],[ISI/CTN]]</f>
        <v>1024472.9975040002</v>
      </c>
      <c r="AZ180" s="44">
        <f>(Table43[[#This Row],[Harga Jual Pcs GT
(-PPN)]]-Table43[[#This Row],[Harga Beli Pcs
(-PPN)]])/Table43[[#This Row],[Harga Jual Pcs GT
(-PPN)]]</f>
        <v>8.4999999999999937E-2</v>
      </c>
      <c r="BA180" s="51">
        <f>Table43[[#This Row],[Harga Jual Pcs MT
(-PPN)]]-Table43[[#This Row],[Harga Beli Pcs
(-PPN)]]</f>
        <v>544.79607599999963</v>
      </c>
      <c r="BB180" s="57">
        <f>Table43[[#This Row],[Column1]]/Table43[[#This Row],[Harga Jual Pcs MT
(-PPN)]]</f>
        <v>8.4999999999999937E-2</v>
      </c>
      <c r="BC180" s="50"/>
      <c r="BD180" s="7" t="str">
        <f>IFERROR(VLOOKUP(Table43[[#This Row],[Kode BARANG Win2]],'[3]Daftar Barang dan Jasa'!$B$2:$D$3515,3,0),0)</f>
        <v>RB DETTOL BODY SOAP HK COOL 100GR X 144 PCS</v>
      </c>
      <c r="BE180" s="7" t="str">
        <f ca="1">IF(TODAY()-Table43[[#This Row],[Efektif
Pembuatan]]&gt;60,"Lama","Baru")</f>
        <v>Lama</v>
      </c>
      <c r="BF180" s="7" t="e">
        <f ca="1">IF(TODAY()-Table43[[#This Row],[Efektif Naik Harga]]&lt;30,"Naik","Sama")</f>
        <v>#VALUE!</v>
      </c>
      <c r="BG180" s="7" t="s">
        <v>400</v>
      </c>
      <c r="BH180" s="7" t="str">
        <f>IF(Table43[[#This Row],[Kode BARANG Win2]]&lt;&gt;"","IDR","")</f>
        <v>IDR</v>
      </c>
      <c r="BI180" s="7" t="str">
        <f>CONCATENATE(Table43[[#This Row],[kode  1 Digit
(Nomor)]],Table43[[#This Row],[kode  4 Digit                (Nomor)]])</f>
        <v>ID81660340100</v>
      </c>
      <c r="BJ180" s="7" t="str">
        <f>Table43[[#This Row],[Nama            Gramasi atau Jumlah Pack per CTN]]</f>
        <v>100GR</v>
      </c>
      <c r="BK180" s="7"/>
      <c r="BL180" s="7"/>
      <c r="BM180" s="4" t="str">
        <f>IF(Table43[[#This Row],[SATUAN Fix Win]]&lt;&gt;"","KRT")</f>
        <v>KRT</v>
      </c>
      <c r="BN180" s="4" t="str">
        <f>IF(Table43[[#This Row],[SATUAN Fix Win]]&lt;&gt;"","GD01")</f>
        <v>GD01</v>
      </c>
      <c r="BO180" s="4">
        <f>IF(Table43[[#This Row],[SATUAN Fix Win]]&lt;&gt;"",11611)</f>
        <v>11611</v>
      </c>
      <c r="BP180" s="4">
        <f>IF(Table43[[#This Row],[SATUAN Fix Win]]&lt;&gt;"",11612)</f>
        <v>11612</v>
      </c>
      <c r="BR180" s="4">
        <f>IF(Table43[[#This Row],[SATUAN Fix Win]]&lt;&gt;"",1)</f>
        <v>1</v>
      </c>
    </row>
    <row r="181" spans="1:70">
      <c r="A181" s="4" t="str">
        <f>CONCATENATE(Table43[[#This Row],[Kode BARANG Win2]],Table43[[#This Row],[No. Urut
Item Sama]])</f>
        <v>R1021202010010</v>
      </c>
      <c r="B181" s="7"/>
      <c r="C181" s="4" t="s">
        <v>1640</v>
      </c>
      <c r="D181" s="49" t="s">
        <v>510</v>
      </c>
      <c r="E181" s="49">
        <f>IFERROR(VLOOKUP(Table43[[#This Row],[NO]],[1]Sheet1!$G$3:$K$1267,5,0),0)</f>
        <v>0</v>
      </c>
      <c r="F181" s="26" t="s">
        <v>970</v>
      </c>
      <c r="G181" s="26">
        <v>144</v>
      </c>
      <c r="H181" s="26" t="s">
        <v>2073</v>
      </c>
      <c r="I181" s="49">
        <v>8993560025007</v>
      </c>
      <c r="J181" s="26" t="str">
        <f>Table43[[#This Row],[Nama Jenis Kemasan]]</f>
        <v>PCS</v>
      </c>
      <c r="K181" s="4" t="str">
        <f>TRIM(CONCATENATE(Table43[[#This Row],[Nama            KLP]]," ",Table43[[#This Row],[Nama            Sub KLP]]))</f>
        <v>DETTOL BODY SOAP</v>
      </c>
      <c r="L181" s="4" t="str">
        <f>CONCATENATE(Table43[[#This Row],[kode  2 Digit                (hrf+No)]],Table43[[#This Row],[kode  2 Digit                (Nomor)]],Table43[[#This Row],[kode  1 Digit                (Nomor)]])</f>
        <v>R1021</v>
      </c>
      <c r="M181" s="4" t="str">
        <f>IF(AH181="",CONCATENATE(R181,T181,V181,X181,Z181,AB181,AD181,AF181,Table43[[#This Row],[Tanda Kode Revisi]]),CONCATENATE(R181,T181,V181,X181,Z181,AB181,AD181,AH181))</f>
        <v>R1021202010010</v>
      </c>
      <c r="N181" s="11">
        <f t="shared" si="4"/>
        <v>14</v>
      </c>
      <c r="O181" s="13" t="str">
        <f>IF(AG181&lt;&gt;"",TRIM(UPPER(CONCATENATE(Q181," ",S181," ",U181," ",W181," ",Y181," ",AA181," ","X"," ",Table43[[#This Row],[ISI/CTN]]," ",AG181," ",AC181," ",AE181," ",AI181))),TRIM(UPPER(CONCATENATE(Q181," ",S181," ",U181," ",W181," ",Y181," ",AA181," ","X"," ",Table43[[#This Row],[ISI/CTN]]," ",AC181," ",AE181," ",AI181))))</f>
        <v>RB DETTOL BODY SOAP HK COOL 100GR X 144 PCS</v>
      </c>
      <c r="P181" s="11">
        <f t="shared" si="5"/>
        <v>43</v>
      </c>
      <c r="Q181" s="4" t="s">
        <v>1487</v>
      </c>
      <c r="R181" s="7" t="s">
        <v>94</v>
      </c>
      <c r="S181" s="4" t="s">
        <v>1496</v>
      </c>
      <c r="T181" s="45" t="s">
        <v>1723</v>
      </c>
      <c r="U181" s="46" t="s">
        <v>1505</v>
      </c>
      <c r="V181" s="7">
        <v>1</v>
      </c>
      <c r="W181" s="46" t="s">
        <v>1564</v>
      </c>
      <c r="X181" s="45" t="s">
        <v>1732</v>
      </c>
      <c r="Y181" s="4" t="s">
        <v>1492</v>
      </c>
      <c r="Z181" s="47" t="s">
        <v>1723</v>
      </c>
      <c r="AA181" s="4" t="s">
        <v>1512</v>
      </c>
      <c r="AB181" s="47" t="s">
        <v>1739</v>
      </c>
      <c r="AC181" s="4" t="s">
        <v>186</v>
      </c>
      <c r="AD181" s="7">
        <v>1</v>
      </c>
      <c r="AF181" s="7">
        <v>0</v>
      </c>
      <c r="AJ181" s="7">
        <f>IFERROR(VLOOKUP(Table43[[#This Row],[Kode BARANG Win2]],'[2]Template Impor Barang'!#REF!,2,0),0)</f>
        <v>0</v>
      </c>
      <c r="AK181" s="7">
        <f>Table43[[#This Row],[ISI/CTN]]</f>
        <v>144</v>
      </c>
      <c r="AL181" s="83" t="str">
        <f>Table43[[#This Row],[Kode Pcpl]]</f>
        <v>ID8195120M</v>
      </c>
      <c r="AN181" s="36">
        <f>Table43[[#This Row],[Harga Jual Pcs GT
(-PPN)]]-(Table43[[#This Row],[Harga Jual Pcs GT
(-PPN)]]*8.5%)</f>
        <v>5864.5695240000005</v>
      </c>
      <c r="AO181" s="36">
        <f>Table43[[#This Row],[Harga Beli Pcs
(-PPN)]]*Table43[[#This Row],[ISI/CTN]]</f>
        <v>844498.01145600004</v>
      </c>
      <c r="AP181" s="36">
        <f>Table43[[#This Row],[Harga Beli Pcs
(-PPN)]]*1.11</f>
        <v>6509.6721716400007</v>
      </c>
      <c r="AQ181" s="36">
        <f>Table43[[#This Row],[Harga Beli Krt
(- PPN)]]*1.11</f>
        <v>937392.79271616007</v>
      </c>
      <c r="AR181" s="36">
        <v>6409.3656000000001</v>
      </c>
      <c r="AS181" s="36">
        <f>Table43[[#This Row],[Harga Jual Pcs GT
(-PPN)]]*Table43[[#This Row],[ISI/CTN]]</f>
        <v>922948.64639999997</v>
      </c>
      <c r="AT181" s="36">
        <f>Table43[[#This Row],[Harga Jual Pcs GT
(-PPN)]]*1.11</f>
        <v>7114.3958160000011</v>
      </c>
      <c r="AU181" s="36">
        <f>Table43[[#This Row],[Harga Jual Krt GT
(- PPN)]]*1.11</f>
        <v>1024472.9975040001</v>
      </c>
      <c r="AV181" s="36">
        <v>6409.3656000000001</v>
      </c>
      <c r="AW181" s="36">
        <f>Table43[[#This Row],[Harga Jual Pcs MT
(-PPN)]]*Table43[[#This Row],[ISI/CTN]]</f>
        <v>922948.64639999997</v>
      </c>
      <c r="AX181" s="36">
        <f>Table43[[#This Row],[Harga Jual Pcs MT
(-PPN)]]*1.11</f>
        <v>7114.3958160000011</v>
      </c>
      <c r="AY181" s="36">
        <f>Table43[[#This Row],[Harga Jual Pcs MT
(+PPN)]]*Table43[[#This Row],[ISI/CTN]]</f>
        <v>1024472.9975040002</v>
      </c>
      <c r="AZ181" s="44">
        <f>(Table43[[#This Row],[Harga Jual Pcs GT
(-PPN)]]-Table43[[#This Row],[Harga Beli Pcs
(-PPN)]])/Table43[[#This Row],[Harga Jual Pcs GT
(-PPN)]]</f>
        <v>8.4999999999999937E-2</v>
      </c>
      <c r="BA181" s="51">
        <f>Table43[[#This Row],[Harga Jual Pcs MT
(-PPN)]]-Table43[[#This Row],[Harga Beli Pcs
(-PPN)]]</f>
        <v>544.79607599999963</v>
      </c>
      <c r="BB181" s="57">
        <f>Table43[[#This Row],[Column1]]/Table43[[#This Row],[Harga Jual Pcs MT
(-PPN)]]</f>
        <v>8.4999999999999937E-2</v>
      </c>
      <c r="BC181" s="50"/>
      <c r="BD181" s="7" t="str">
        <f>IFERROR(VLOOKUP(Table43[[#This Row],[Kode BARANG Win2]],'[3]Daftar Barang dan Jasa'!$B$2:$D$3515,3,0),0)</f>
        <v>RB DETTOL BODY SOAP HK COOL 100GR X 144 PCS</v>
      </c>
      <c r="BE181" s="7" t="str">
        <f ca="1">IF(TODAY()-Table43[[#This Row],[Efektif
Pembuatan]]&gt;60,"Lama","Baru")</f>
        <v>Lama</v>
      </c>
      <c r="BF181" s="7" t="e">
        <f ca="1">IF(TODAY()-Table43[[#This Row],[Efektif Naik Harga]]&lt;30,"Naik","Sama")</f>
        <v>#VALUE!</v>
      </c>
      <c r="BG181" s="7" t="s">
        <v>400</v>
      </c>
      <c r="BH181" s="7" t="str">
        <f>IF(Table43[[#This Row],[Kode BARANG Win2]]&lt;&gt;"","IDR","")</f>
        <v>IDR</v>
      </c>
      <c r="BI181" s="7" t="str">
        <f>CONCATENATE(Table43[[#This Row],[kode  1 Digit
(Nomor)]],Table43[[#This Row],[kode  4 Digit                (Nomor)]])</f>
        <v>ID8195120M0100</v>
      </c>
      <c r="BJ181" s="7" t="str">
        <f>Table43[[#This Row],[Nama            Gramasi atau Jumlah Pack per CTN]]</f>
        <v>100GR</v>
      </c>
      <c r="BK181" s="7"/>
      <c r="BL181" s="7"/>
      <c r="BM181" s="4" t="str">
        <f>IF(Table43[[#This Row],[SATUAN Fix Win]]&lt;&gt;"","KRT")</f>
        <v>KRT</v>
      </c>
      <c r="BN181" s="4" t="str">
        <f>IF(Table43[[#This Row],[SATUAN Fix Win]]&lt;&gt;"","GD01")</f>
        <v>GD01</v>
      </c>
      <c r="BO181" s="4">
        <f>IF(Table43[[#This Row],[SATUAN Fix Win]]&lt;&gt;"",11611)</f>
        <v>11611</v>
      </c>
      <c r="BP181" s="4">
        <f>IF(Table43[[#This Row],[SATUAN Fix Win]]&lt;&gt;"",11612)</f>
        <v>11612</v>
      </c>
      <c r="BR181" s="4">
        <f>IF(Table43[[#This Row],[SATUAN Fix Win]]&lt;&gt;"",1)</f>
        <v>1</v>
      </c>
    </row>
    <row r="182" spans="1:70">
      <c r="A182" s="4" t="str">
        <f>CONCATENATE(Table43[[#This Row],[Kode BARANG Win2]],Table43[[#This Row],[No. Urut
Item Sama]])</f>
        <v>R1021202010010</v>
      </c>
      <c r="B182" s="7"/>
      <c r="C182" s="4" t="s">
        <v>1640</v>
      </c>
      <c r="D182" s="49">
        <v>3042283</v>
      </c>
      <c r="E182" s="49">
        <f>IFERROR(VLOOKUP(Table43[[#This Row],[NO]],[1]Sheet1!$G$3:$K$1267,5,0),0)</f>
        <v>0</v>
      </c>
      <c r="F182" s="26" t="s">
        <v>971</v>
      </c>
      <c r="G182" s="26">
        <v>144</v>
      </c>
      <c r="H182" s="26" t="s">
        <v>2073</v>
      </c>
      <c r="I182" s="49">
        <v>8993560025007</v>
      </c>
      <c r="J182" s="26" t="str">
        <f>Table43[[#This Row],[Nama Jenis Kemasan]]</f>
        <v>PCS</v>
      </c>
      <c r="K182" s="4" t="str">
        <f>TRIM(CONCATENATE(Table43[[#This Row],[Nama            KLP]]," ",Table43[[#This Row],[Nama            Sub KLP]]))</f>
        <v>DETTOL BODY SOAP</v>
      </c>
      <c r="L182" s="4" t="str">
        <f>CONCATENATE(Table43[[#This Row],[kode  2 Digit                (hrf+No)]],Table43[[#This Row],[kode  2 Digit                (Nomor)]],Table43[[#This Row],[kode  1 Digit                (Nomor)]])</f>
        <v>R1021</v>
      </c>
      <c r="M182" s="4" t="str">
        <f>IF(AH182="",CONCATENATE(R182,T182,V182,X182,Z182,AB182,AD182,AF182,Table43[[#This Row],[Tanda Kode Revisi]]),CONCATENATE(R182,T182,V182,X182,Z182,AB182,AD182,AH182))</f>
        <v>R1021202010010</v>
      </c>
      <c r="N182" s="11">
        <f t="shared" si="4"/>
        <v>14</v>
      </c>
      <c r="O182" s="13" t="str">
        <f>IF(AG182&lt;&gt;"",TRIM(UPPER(CONCATENATE(Q182," ",S182," ",U182," ",W182," ",Y182," ",AA182," ","X"," ",Table43[[#This Row],[ISI/CTN]]," ",AG182," ",AC182," ",AE182," ",AI182))),TRIM(UPPER(CONCATENATE(Q182," ",S182," ",U182," ",W182," ",Y182," ",AA182," ","X"," ",Table43[[#This Row],[ISI/CTN]]," ",AC182," ",AE182," ",AI182))))</f>
        <v>RB DETTOL BODY SOAP HK COOL 100GR X 144 PCS</v>
      </c>
      <c r="P182" s="11">
        <f t="shared" si="5"/>
        <v>43</v>
      </c>
      <c r="Q182" s="4" t="s">
        <v>1487</v>
      </c>
      <c r="R182" s="7" t="s">
        <v>94</v>
      </c>
      <c r="S182" s="4" t="s">
        <v>1496</v>
      </c>
      <c r="T182" s="45" t="s">
        <v>1723</v>
      </c>
      <c r="U182" s="46" t="s">
        <v>1505</v>
      </c>
      <c r="V182" s="7">
        <v>1</v>
      </c>
      <c r="W182" s="46" t="s">
        <v>1564</v>
      </c>
      <c r="X182" s="45" t="s">
        <v>1732</v>
      </c>
      <c r="Y182" s="4" t="s">
        <v>1492</v>
      </c>
      <c r="Z182" s="47" t="s">
        <v>1723</v>
      </c>
      <c r="AA182" s="4" t="s">
        <v>1512</v>
      </c>
      <c r="AB182" s="47" t="s">
        <v>1739</v>
      </c>
      <c r="AC182" s="4" t="s">
        <v>186</v>
      </c>
      <c r="AD182" s="7">
        <v>1</v>
      </c>
      <c r="AF182" s="7">
        <v>0</v>
      </c>
      <c r="AJ182" s="7">
        <f>IFERROR(VLOOKUP(Table43[[#This Row],[Kode BARANG Win2]],'[2]Template Impor Barang'!#REF!,2,0),0)</f>
        <v>0</v>
      </c>
      <c r="AK182" s="7">
        <f>Table43[[#This Row],[ISI/CTN]]</f>
        <v>144</v>
      </c>
      <c r="AL182" s="83">
        <f>Table43[[#This Row],[Kode Pcpl]]</f>
        <v>3042283</v>
      </c>
      <c r="AN182" s="36">
        <f>Table43[[#This Row],[Harga Jual Pcs GT
(-PPN)]]-(Table43[[#This Row],[Harga Jual Pcs GT
(-PPN)]]*8.5%)</f>
        <v>5864.5695240000005</v>
      </c>
      <c r="AO182" s="36">
        <f>Table43[[#This Row],[Harga Beli Pcs
(-PPN)]]*Table43[[#This Row],[ISI/CTN]]</f>
        <v>844498.01145600004</v>
      </c>
      <c r="AP182" s="36">
        <f>Table43[[#This Row],[Harga Beli Pcs
(-PPN)]]*1.11</f>
        <v>6509.6721716400007</v>
      </c>
      <c r="AQ182" s="36">
        <f>Table43[[#This Row],[Harga Beli Krt
(- PPN)]]*1.11</f>
        <v>937392.79271616007</v>
      </c>
      <c r="AR182" s="36">
        <v>6409.3656000000001</v>
      </c>
      <c r="AS182" s="36">
        <f>Table43[[#This Row],[Harga Jual Pcs GT
(-PPN)]]*Table43[[#This Row],[ISI/CTN]]</f>
        <v>922948.64639999997</v>
      </c>
      <c r="AT182" s="36">
        <f>Table43[[#This Row],[Harga Jual Pcs GT
(-PPN)]]*1.11</f>
        <v>7114.3958160000011</v>
      </c>
      <c r="AU182" s="36">
        <f>Table43[[#This Row],[Harga Jual Krt GT
(- PPN)]]*1.11</f>
        <v>1024472.9975040001</v>
      </c>
      <c r="AV182" s="36">
        <v>6409.3656000000001</v>
      </c>
      <c r="AW182" s="36">
        <f>Table43[[#This Row],[Harga Jual Pcs MT
(-PPN)]]*Table43[[#This Row],[ISI/CTN]]</f>
        <v>922948.64639999997</v>
      </c>
      <c r="AX182" s="36">
        <f>Table43[[#This Row],[Harga Jual Pcs MT
(-PPN)]]*1.11</f>
        <v>7114.3958160000011</v>
      </c>
      <c r="AY182" s="36">
        <f>Table43[[#This Row],[Harga Jual Pcs MT
(+PPN)]]*Table43[[#This Row],[ISI/CTN]]</f>
        <v>1024472.9975040002</v>
      </c>
      <c r="AZ182" s="44">
        <f>(Table43[[#This Row],[Harga Jual Pcs GT
(-PPN)]]-Table43[[#This Row],[Harga Beli Pcs
(-PPN)]])/Table43[[#This Row],[Harga Jual Pcs GT
(-PPN)]]</f>
        <v>8.4999999999999937E-2</v>
      </c>
      <c r="BA182" s="51">
        <f>Table43[[#This Row],[Harga Jual Pcs MT
(-PPN)]]-Table43[[#This Row],[Harga Beli Pcs
(-PPN)]]</f>
        <v>544.79607599999963</v>
      </c>
      <c r="BB182" s="57">
        <f>Table43[[#This Row],[Column1]]/Table43[[#This Row],[Harga Jual Pcs MT
(-PPN)]]</f>
        <v>8.4999999999999937E-2</v>
      </c>
      <c r="BC182" s="50"/>
      <c r="BD182" s="7" t="str">
        <f>IFERROR(VLOOKUP(Table43[[#This Row],[Kode BARANG Win2]],'[3]Daftar Barang dan Jasa'!$B$2:$D$3515,3,0),0)</f>
        <v>RB DETTOL BODY SOAP HK COOL 100GR X 144 PCS</v>
      </c>
      <c r="BE182" s="7" t="str">
        <f ca="1">IF(TODAY()-Table43[[#This Row],[Efektif
Pembuatan]]&gt;60,"Lama","Baru")</f>
        <v>Lama</v>
      </c>
      <c r="BF182" s="7" t="e">
        <f ca="1">IF(TODAY()-Table43[[#This Row],[Efektif Naik Harga]]&lt;30,"Naik","Sama")</f>
        <v>#VALUE!</v>
      </c>
      <c r="BG182" s="7" t="s">
        <v>400</v>
      </c>
      <c r="BH182" s="7" t="str">
        <f>IF(Table43[[#This Row],[Kode BARANG Win2]]&lt;&gt;"","IDR","")</f>
        <v>IDR</v>
      </c>
      <c r="BI182" s="7" t="str">
        <f>CONCATENATE(Table43[[#This Row],[kode  1 Digit
(Nomor)]],Table43[[#This Row],[kode  4 Digit                (Nomor)]])</f>
        <v>30422830100</v>
      </c>
      <c r="BJ182" s="7" t="str">
        <f>Table43[[#This Row],[Nama            Gramasi atau Jumlah Pack per CTN]]</f>
        <v>100GR</v>
      </c>
      <c r="BK182" s="7"/>
      <c r="BL182" s="7"/>
      <c r="BM182" s="4" t="str">
        <f>IF(Table43[[#This Row],[SATUAN Fix Win]]&lt;&gt;"","KRT")</f>
        <v>KRT</v>
      </c>
      <c r="BN182" s="4" t="str">
        <f>IF(Table43[[#This Row],[SATUAN Fix Win]]&lt;&gt;"","GD01")</f>
        <v>GD01</v>
      </c>
      <c r="BO182" s="4">
        <f>IF(Table43[[#This Row],[SATUAN Fix Win]]&lt;&gt;"",11611)</f>
        <v>11611</v>
      </c>
      <c r="BP182" s="4">
        <f>IF(Table43[[#This Row],[SATUAN Fix Win]]&lt;&gt;"",11612)</f>
        <v>11612</v>
      </c>
      <c r="BR182" s="4">
        <f>IF(Table43[[#This Row],[SATUAN Fix Win]]&lt;&gt;"",1)</f>
        <v>1</v>
      </c>
    </row>
    <row r="183" spans="1:70">
      <c r="A183" s="4" t="str">
        <f>CONCATENATE(Table43[[#This Row],[Kode BARANG Win2]],Table43[[#This Row],[No. Urut
Item Sama]])</f>
        <v>R1021202010010</v>
      </c>
      <c r="B183" s="7"/>
      <c r="C183" s="4" t="s">
        <v>1640</v>
      </c>
      <c r="D183" s="49">
        <v>3031557</v>
      </c>
      <c r="E183" s="49">
        <f>IFERROR(VLOOKUP(Table43[[#This Row],[NO]],[1]Sheet1!$G$3:$K$1267,5,0),0)</f>
        <v>0</v>
      </c>
      <c r="F183" s="26" t="s">
        <v>971</v>
      </c>
      <c r="G183" s="26">
        <v>144</v>
      </c>
      <c r="H183" s="26" t="s">
        <v>2073</v>
      </c>
      <c r="I183" s="49">
        <v>8993560025007</v>
      </c>
      <c r="J183" s="26" t="str">
        <f>Table43[[#This Row],[Nama Jenis Kemasan]]</f>
        <v>PCS</v>
      </c>
      <c r="K183" s="4" t="str">
        <f>TRIM(CONCATENATE(Table43[[#This Row],[Nama            KLP]]," ",Table43[[#This Row],[Nama            Sub KLP]]))</f>
        <v>DETTOL BODY SOAP</v>
      </c>
      <c r="L183" s="4" t="str">
        <f>CONCATENATE(Table43[[#This Row],[kode  2 Digit                (hrf+No)]],Table43[[#This Row],[kode  2 Digit                (Nomor)]],Table43[[#This Row],[kode  1 Digit                (Nomor)]])</f>
        <v>R1021</v>
      </c>
      <c r="M183" s="4" t="str">
        <f>IF(AH183="",CONCATENATE(R183,T183,V183,X183,Z183,AB183,AD183,AF183,Table43[[#This Row],[Tanda Kode Revisi]]),CONCATENATE(R183,T183,V183,X183,Z183,AB183,AD183,AH183))</f>
        <v>R1021202010010</v>
      </c>
      <c r="N183" s="11">
        <f t="shared" si="4"/>
        <v>14</v>
      </c>
      <c r="O183" s="13" t="str">
        <f>IF(AG183&lt;&gt;"",TRIM(UPPER(CONCATENATE(Q183," ",S183," ",U183," ",W183," ",Y183," ",AA183," ","X"," ",Table43[[#This Row],[ISI/CTN]]," ",AG183," ",AC183," ",AE183," ",AI183))),TRIM(UPPER(CONCATENATE(Q183," ",S183," ",U183," ",W183," ",Y183," ",AA183," ","X"," ",Table43[[#This Row],[ISI/CTN]]," ",AC183," ",AE183," ",AI183))))</f>
        <v>RB DETTOL BODY SOAP HK COOL 100GR X 144 PCS</v>
      </c>
      <c r="P183" s="11">
        <f t="shared" si="5"/>
        <v>43</v>
      </c>
      <c r="Q183" s="4" t="s">
        <v>1487</v>
      </c>
      <c r="R183" s="7" t="s">
        <v>94</v>
      </c>
      <c r="S183" s="4" t="s">
        <v>1496</v>
      </c>
      <c r="T183" s="45" t="s">
        <v>1723</v>
      </c>
      <c r="U183" s="46" t="s">
        <v>1505</v>
      </c>
      <c r="V183" s="7">
        <v>1</v>
      </c>
      <c r="W183" s="46" t="s">
        <v>1564</v>
      </c>
      <c r="X183" s="45" t="s">
        <v>1732</v>
      </c>
      <c r="Y183" s="4" t="s">
        <v>1492</v>
      </c>
      <c r="Z183" s="47" t="s">
        <v>1723</v>
      </c>
      <c r="AA183" s="4" t="s">
        <v>1512</v>
      </c>
      <c r="AB183" s="47" t="s">
        <v>1739</v>
      </c>
      <c r="AC183" s="4" t="s">
        <v>186</v>
      </c>
      <c r="AD183" s="7">
        <v>1</v>
      </c>
      <c r="AF183" s="7">
        <v>0</v>
      </c>
      <c r="AJ183" s="7">
        <f>IFERROR(VLOOKUP(Table43[[#This Row],[Kode BARANG Win2]],'[2]Template Impor Barang'!#REF!,2,0),0)</f>
        <v>0</v>
      </c>
      <c r="AK183" s="7">
        <f>Table43[[#This Row],[ISI/CTN]]</f>
        <v>144</v>
      </c>
      <c r="AL183" s="83">
        <f>Table43[[#This Row],[Kode Pcpl]]</f>
        <v>3031557</v>
      </c>
      <c r="AN183" s="36">
        <f>Table43[[#This Row],[Harga Jual Pcs GT
(-PPN)]]-(Table43[[#This Row],[Harga Jual Pcs GT
(-PPN)]]*8.5%)</f>
        <v>5864.5695240000005</v>
      </c>
      <c r="AO183" s="36">
        <f>Table43[[#This Row],[Harga Beli Pcs
(-PPN)]]*Table43[[#This Row],[ISI/CTN]]</f>
        <v>844498.01145600004</v>
      </c>
      <c r="AP183" s="36">
        <f>Table43[[#This Row],[Harga Beli Pcs
(-PPN)]]*1.11</f>
        <v>6509.6721716400007</v>
      </c>
      <c r="AQ183" s="36">
        <f>Table43[[#This Row],[Harga Beli Krt
(- PPN)]]*1.11</f>
        <v>937392.79271616007</v>
      </c>
      <c r="AR183" s="36">
        <v>6409.3656000000001</v>
      </c>
      <c r="AS183" s="36">
        <f>Table43[[#This Row],[Harga Jual Pcs GT
(-PPN)]]*Table43[[#This Row],[ISI/CTN]]</f>
        <v>922948.64639999997</v>
      </c>
      <c r="AT183" s="36">
        <f>Table43[[#This Row],[Harga Jual Pcs GT
(-PPN)]]*1.11</f>
        <v>7114.3958160000011</v>
      </c>
      <c r="AU183" s="36">
        <f>Table43[[#This Row],[Harga Jual Krt GT
(- PPN)]]*1.11</f>
        <v>1024472.9975040001</v>
      </c>
      <c r="AV183" s="36">
        <v>6409.3656000000001</v>
      </c>
      <c r="AW183" s="36">
        <f>Table43[[#This Row],[Harga Jual Pcs MT
(-PPN)]]*Table43[[#This Row],[ISI/CTN]]</f>
        <v>922948.64639999997</v>
      </c>
      <c r="AX183" s="36">
        <f>Table43[[#This Row],[Harga Jual Pcs MT
(-PPN)]]*1.11</f>
        <v>7114.3958160000011</v>
      </c>
      <c r="AY183" s="36">
        <f>Table43[[#This Row],[Harga Jual Pcs MT
(+PPN)]]*Table43[[#This Row],[ISI/CTN]]</f>
        <v>1024472.9975040002</v>
      </c>
      <c r="AZ183" s="44">
        <f>(Table43[[#This Row],[Harga Jual Pcs GT
(-PPN)]]-Table43[[#This Row],[Harga Beli Pcs
(-PPN)]])/Table43[[#This Row],[Harga Jual Pcs GT
(-PPN)]]</f>
        <v>8.4999999999999937E-2</v>
      </c>
      <c r="BA183" s="51">
        <f>Table43[[#This Row],[Harga Jual Pcs MT
(-PPN)]]-Table43[[#This Row],[Harga Beli Pcs
(-PPN)]]</f>
        <v>544.79607599999963</v>
      </c>
      <c r="BB183" s="57">
        <f>Table43[[#This Row],[Column1]]/Table43[[#This Row],[Harga Jual Pcs MT
(-PPN)]]</f>
        <v>8.4999999999999937E-2</v>
      </c>
      <c r="BC183" s="50"/>
      <c r="BD183" s="7" t="str">
        <f>IFERROR(VLOOKUP(Table43[[#This Row],[Kode BARANG Win2]],'[3]Daftar Barang dan Jasa'!$B$2:$D$3515,3,0),0)</f>
        <v>RB DETTOL BODY SOAP HK COOL 100GR X 144 PCS</v>
      </c>
      <c r="BE183" s="7" t="str">
        <f ca="1">IF(TODAY()-Table43[[#This Row],[Efektif
Pembuatan]]&gt;60,"Lama","Baru")</f>
        <v>Lama</v>
      </c>
      <c r="BF183" s="7" t="e">
        <f ca="1">IF(TODAY()-Table43[[#This Row],[Efektif Naik Harga]]&lt;30,"Naik","Sama")</f>
        <v>#VALUE!</v>
      </c>
      <c r="BG183" s="7" t="s">
        <v>400</v>
      </c>
      <c r="BH183" s="7" t="str">
        <f>IF(Table43[[#This Row],[Kode BARANG Win2]]&lt;&gt;"","IDR","")</f>
        <v>IDR</v>
      </c>
      <c r="BI183" s="7" t="str">
        <f>CONCATENATE(Table43[[#This Row],[kode  1 Digit
(Nomor)]],Table43[[#This Row],[kode  4 Digit                (Nomor)]])</f>
        <v>30315570100</v>
      </c>
      <c r="BJ183" s="7" t="str">
        <f>Table43[[#This Row],[Nama            Gramasi atau Jumlah Pack per CTN]]</f>
        <v>100GR</v>
      </c>
      <c r="BK183" s="7"/>
      <c r="BL183" s="7"/>
      <c r="BM183" s="4" t="str">
        <f>IF(Table43[[#This Row],[SATUAN Fix Win]]&lt;&gt;"","KRT")</f>
        <v>KRT</v>
      </c>
      <c r="BN183" s="4" t="str">
        <f>IF(Table43[[#This Row],[SATUAN Fix Win]]&lt;&gt;"","GD01")</f>
        <v>GD01</v>
      </c>
      <c r="BO183" s="4">
        <f>IF(Table43[[#This Row],[SATUAN Fix Win]]&lt;&gt;"",11611)</f>
        <v>11611</v>
      </c>
      <c r="BP183" s="4">
        <f>IF(Table43[[#This Row],[SATUAN Fix Win]]&lt;&gt;"",11612)</f>
        <v>11612</v>
      </c>
      <c r="BR183" s="4">
        <f>IF(Table43[[#This Row],[SATUAN Fix Win]]&lt;&gt;"",1)</f>
        <v>1</v>
      </c>
    </row>
    <row r="184" spans="1:70">
      <c r="A184" s="4" t="str">
        <f>CONCATENATE(Table43[[#This Row],[Kode BARANG Win2]],Table43[[#This Row],[No. Urut
Item Sama]])</f>
        <v>R1021202010010</v>
      </c>
      <c r="B184" s="7"/>
      <c r="C184" s="4" t="s">
        <v>1640</v>
      </c>
      <c r="D184" s="49" t="s">
        <v>507</v>
      </c>
      <c r="E184" s="49">
        <f>IFERROR(VLOOKUP(Table43[[#This Row],[NO]],[1]Sheet1!$G$3:$K$1267,5,0),0)</f>
        <v>0</v>
      </c>
      <c r="F184" s="26" t="s">
        <v>968</v>
      </c>
      <c r="G184" s="26">
        <v>144</v>
      </c>
      <c r="H184" s="26" t="s">
        <v>2073</v>
      </c>
      <c r="I184" s="49">
        <v>8993560025007</v>
      </c>
      <c r="J184" s="26" t="str">
        <f>Table43[[#This Row],[Nama Jenis Kemasan]]</f>
        <v>PCS</v>
      </c>
      <c r="K184" s="4" t="str">
        <f>TRIM(CONCATENATE(Table43[[#This Row],[Nama            KLP]]," ",Table43[[#This Row],[Nama            Sub KLP]]))</f>
        <v>DETTOL BODY SOAP</v>
      </c>
      <c r="L184" s="4" t="str">
        <f>CONCATENATE(Table43[[#This Row],[kode  2 Digit                (hrf+No)]],Table43[[#This Row],[kode  2 Digit                (Nomor)]],Table43[[#This Row],[kode  1 Digit                (Nomor)]])</f>
        <v>R1021</v>
      </c>
      <c r="M184" s="4" t="str">
        <f>IF(AH184="",CONCATENATE(R184,T184,V184,X184,Z184,AB184,AD184,AF184,Table43[[#This Row],[Tanda Kode Revisi]]),CONCATENATE(R184,T184,V184,X184,Z184,AB184,AD184,AH184))</f>
        <v>R1021202010010</v>
      </c>
      <c r="N184" s="11">
        <f t="shared" si="4"/>
        <v>14</v>
      </c>
      <c r="O184" s="13" t="str">
        <f>IF(AG184&lt;&gt;"",TRIM(UPPER(CONCATENATE(Q184," ",S184," ",U184," ",W184," ",Y184," ",AA184," ","X"," ",Table43[[#This Row],[ISI/CTN]]," ",AG184," ",AC184," ",AE184," ",AI184))),TRIM(UPPER(CONCATENATE(Q184," ",S184," ",U184," ",W184," ",Y184," ",AA184," ","X"," ",Table43[[#This Row],[ISI/CTN]]," ",AC184," ",AE184," ",AI184))))</f>
        <v>RB DETTOL BODY SOAP HK COOL 100GR X 144 PCS</v>
      </c>
      <c r="P184" s="11">
        <f t="shared" si="5"/>
        <v>43</v>
      </c>
      <c r="Q184" s="4" t="s">
        <v>1487</v>
      </c>
      <c r="R184" s="7" t="s">
        <v>94</v>
      </c>
      <c r="S184" s="4" t="s">
        <v>1496</v>
      </c>
      <c r="T184" s="45" t="s">
        <v>1723</v>
      </c>
      <c r="U184" s="46" t="s">
        <v>1505</v>
      </c>
      <c r="V184" s="7">
        <v>1</v>
      </c>
      <c r="W184" s="46" t="s">
        <v>1564</v>
      </c>
      <c r="X184" s="45" t="s">
        <v>1732</v>
      </c>
      <c r="Y184" s="4" t="s">
        <v>1492</v>
      </c>
      <c r="Z184" s="47" t="s">
        <v>1723</v>
      </c>
      <c r="AA184" s="4" t="s">
        <v>1512</v>
      </c>
      <c r="AB184" s="47" t="s">
        <v>1739</v>
      </c>
      <c r="AC184" s="4" t="s">
        <v>186</v>
      </c>
      <c r="AD184" s="7">
        <v>1</v>
      </c>
      <c r="AF184" s="7">
        <v>0</v>
      </c>
      <c r="AJ184" s="7">
        <f>IFERROR(VLOOKUP(Table43[[#This Row],[Kode BARANG Win2]],'[2]Template Impor Barang'!#REF!,2,0),0)</f>
        <v>0</v>
      </c>
      <c r="AK184" s="7">
        <f>Table43[[#This Row],[ISI/CTN]]</f>
        <v>144</v>
      </c>
      <c r="AL184" s="83" t="str">
        <f>Table43[[#This Row],[Kode Pcpl]]</f>
        <v>ID8096565</v>
      </c>
      <c r="AN184" s="36">
        <f>Table43[[#This Row],[Harga Jual Pcs GT
(-PPN)]]-(Table43[[#This Row],[Harga Jual Pcs GT
(-PPN)]]*8.5%)</f>
        <v>5864.5695240000005</v>
      </c>
      <c r="AO184" s="36">
        <f>Table43[[#This Row],[Harga Beli Pcs
(-PPN)]]*Table43[[#This Row],[ISI/CTN]]</f>
        <v>844498.01145600004</v>
      </c>
      <c r="AP184" s="36">
        <f>Table43[[#This Row],[Harga Beli Pcs
(-PPN)]]*1.11</f>
        <v>6509.6721716400007</v>
      </c>
      <c r="AQ184" s="36">
        <f>Table43[[#This Row],[Harga Beli Krt
(- PPN)]]*1.11</f>
        <v>937392.79271616007</v>
      </c>
      <c r="AR184" s="36">
        <v>6409.3656000000001</v>
      </c>
      <c r="AS184" s="36">
        <f>Table43[[#This Row],[Harga Jual Pcs GT
(-PPN)]]*Table43[[#This Row],[ISI/CTN]]</f>
        <v>922948.64639999997</v>
      </c>
      <c r="AT184" s="36">
        <f>Table43[[#This Row],[Harga Jual Pcs GT
(-PPN)]]*1.11</f>
        <v>7114.3958160000011</v>
      </c>
      <c r="AU184" s="36">
        <f>Table43[[#This Row],[Harga Jual Krt GT
(- PPN)]]*1.11</f>
        <v>1024472.9975040001</v>
      </c>
      <c r="AV184" s="36">
        <v>6409.3656000000001</v>
      </c>
      <c r="AW184" s="36">
        <f>Table43[[#This Row],[Harga Jual Pcs MT
(-PPN)]]*Table43[[#This Row],[ISI/CTN]]</f>
        <v>922948.64639999997</v>
      </c>
      <c r="AX184" s="36">
        <f>Table43[[#This Row],[Harga Jual Pcs MT
(-PPN)]]*1.11</f>
        <v>7114.3958160000011</v>
      </c>
      <c r="AY184" s="36">
        <f>Table43[[#This Row],[Harga Jual Pcs MT
(+PPN)]]*Table43[[#This Row],[ISI/CTN]]</f>
        <v>1024472.9975040002</v>
      </c>
      <c r="AZ184" s="44">
        <f>(Table43[[#This Row],[Harga Jual Pcs GT
(-PPN)]]-Table43[[#This Row],[Harga Beli Pcs
(-PPN)]])/Table43[[#This Row],[Harga Jual Pcs GT
(-PPN)]]</f>
        <v>8.4999999999999937E-2</v>
      </c>
      <c r="BA184" s="51">
        <f>Table43[[#This Row],[Harga Jual Pcs MT
(-PPN)]]-Table43[[#This Row],[Harga Beli Pcs
(-PPN)]]</f>
        <v>544.79607599999963</v>
      </c>
      <c r="BB184" s="57">
        <f>Table43[[#This Row],[Column1]]/Table43[[#This Row],[Harga Jual Pcs MT
(-PPN)]]</f>
        <v>8.4999999999999937E-2</v>
      </c>
      <c r="BC184" s="50"/>
      <c r="BD184" s="7" t="str">
        <f>IFERROR(VLOOKUP(Table43[[#This Row],[Kode BARANG Win2]],'[3]Daftar Barang dan Jasa'!$B$2:$D$3515,3,0),0)</f>
        <v>RB DETTOL BODY SOAP HK COOL 100GR X 144 PCS</v>
      </c>
      <c r="BE184" s="7" t="str">
        <f ca="1">IF(TODAY()-Table43[[#This Row],[Efektif
Pembuatan]]&gt;60,"Lama","Baru")</f>
        <v>Lama</v>
      </c>
      <c r="BF184" s="7" t="e">
        <f ca="1">IF(TODAY()-Table43[[#This Row],[Efektif Naik Harga]]&lt;30,"Naik","Sama")</f>
        <v>#VALUE!</v>
      </c>
      <c r="BG184" s="7" t="s">
        <v>400</v>
      </c>
      <c r="BH184" s="7" t="str">
        <f>IF(Table43[[#This Row],[Kode BARANG Win2]]&lt;&gt;"","IDR","")</f>
        <v>IDR</v>
      </c>
      <c r="BI184" s="7" t="str">
        <f>CONCATENATE(Table43[[#This Row],[kode  1 Digit
(Nomor)]],Table43[[#This Row],[kode  4 Digit                (Nomor)]])</f>
        <v>ID80965650100</v>
      </c>
      <c r="BJ184" s="7" t="str">
        <f>Table43[[#This Row],[Nama            Gramasi atau Jumlah Pack per CTN]]</f>
        <v>100GR</v>
      </c>
      <c r="BK184" s="7"/>
      <c r="BL184" s="7"/>
      <c r="BM184" s="4" t="str">
        <f>IF(Table43[[#This Row],[SATUAN Fix Win]]&lt;&gt;"","KRT")</f>
        <v>KRT</v>
      </c>
      <c r="BN184" s="4" t="str">
        <f>IF(Table43[[#This Row],[SATUAN Fix Win]]&lt;&gt;"","GD01")</f>
        <v>GD01</v>
      </c>
      <c r="BO184" s="4">
        <f>IF(Table43[[#This Row],[SATUAN Fix Win]]&lt;&gt;"",11611)</f>
        <v>11611</v>
      </c>
      <c r="BP184" s="4">
        <f>IF(Table43[[#This Row],[SATUAN Fix Win]]&lt;&gt;"",11612)</f>
        <v>11612</v>
      </c>
      <c r="BR184" s="4">
        <f>IF(Table43[[#This Row],[SATUAN Fix Win]]&lt;&gt;"",1)</f>
        <v>1</v>
      </c>
    </row>
    <row r="185" spans="1:70">
      <c r="A185" s="4" t="str">
        <f>CONCATENATE(Table43[[#This Row],[Kode BARANG Win2]],Table43[[#This Row],[No. Urut
Item Sama]])</f>
        <v>R1021202010010</v>
      </c>
      <c r="B185" s="7"/>
      <c r="C185" s="4" t="s">
        <v>1640</v>
      </c>
      <c r="D185" s="49" t="s">
        <v>508</v>
      </c>
      <c r="E185" s="49">
        <f>IFERROR(VLOOKUP(Table43[[#This Row],[NO]],[1]Sheet1!$G$3:$K$1267,5,0),0)</f>
        <v>0</v>
      </c>
      <c r="F185" s="26" t="s">
        <v>968</v>
      </c>
      <c r="G185" s="26">
        <v>144</v>
      </c>
      <c r="H185" s="26" t="s">
        <v>2073</v>
      </c>
      <c r="I185" s="49">
        <v>8993560025007</v>
      </c>
      <c r="J185" s="26" t="str">
        <f>Table43[[#This Row],[Nama Jenis Kemasan]]</f>
        <v>PCS</v>
      </c>
      <c r="K185" s="4" t="str">
        <f>TRIM(CONCATENATE(Table43[[#This Row],[Nama            KLP]]," ",Table43[[#This Row],[Nama            Sub KLP]]))</f>
        <v>DETTOL BODY SOAP</v>
      </c>
      <c r="L185" s="4" t="str">
        <f>CONCATENATE(Table43[[#This Row],[kode  2 Digit                (hrf+No)]],Table43[[#This Row],[kode  2 Digit                (Nomor)]],Table43[[#This Row],[kode  1 Digit                (Nomor)]])</f>
        <v>R1021</v>
      </c>
      <c r="M185" s="4" t="str">
        <f>IF(AH185="",CONCATENATE(R185,T185,V185,X185,Z185,AB185,AD185,AF185,Table43[[#This Row],[Tanda Kode Revisi]]),CONCATENATE(R185,T185,V185,X185,Z185,AB185,AD185,AH185))</f>
        <v>R1021202010010</v>
      </c>
      <c r="N185" s="11">
        <f t="shared" si="4"/>
        <v>14</v>
      </c>
      <c r="O185" s="13" t="str">
        <f>IF(AG185&lt;&gt;"",TRIM(UPPER(CONCATENATE(Q185," ",S185," ",U185," ",W185," ",Y185," ",AA185," ","X"," ",Table43[[#This Row],[ISI/CTN]]," ",AG185," ",AC185," ",AE185," ",AI185))),TRIM(UPPER(CONCATENATE(Q185," ",S185," ",U185," ",W185," ",Y185," ",AA185," ","X"," ",Table43[[#This Row],[ISI/CTN]]," ",AC185," ",AE185," ",AI185))))</f>
        <v>RB DETTOL BODY SOAP HK COOL 100GR X 144 PCS</v>
      </c>
      <c r="P185" s="11">
        <f t="shared" si="5"/>
        <v>43</v>
      </c>
      <c r="Q185" s="4" t="s">
        <v>1487</v>
      </c>
      <c r="R185" s="7" t="s">
        <v>94</v>
      </c>
      <c r="S185" s="4" t="s">
        <v>1496</v>
      </c>
      <c r="T185" s="45" t="s">
        <v>1723</v>
      </c>
      <c r="U185" s="46" t="s">
        <v>1505</v>
      </c>
      <c r="V185" s="7">
        <v>1</v>
      </c>
      <c r="W185" s="46" t="s">
        <v>1564</v>
      </c>
      <c r="X185" s="45" t="s">
        <v>1732</v>
      </c>
      <c r="Y185" s="4" t="s">
        <v>1492</v>
      </c>
      <c r="Z185" s="47" t="s">
        <v>1723</v>
      </c>
      <c r="AA185" s="4" t="s">
        <v>1512</v>
      </c>
      <c r="AB185" s="47" t="s">
        <v>1739</v>
      </c>
      <c r="AC185" s="4" t="s">
        <v>186</v>
      </c>
      <c r="AD185" s="7">
        <v>1</v>
      </c>
      <c r="AF185" s="7">
        <v>0</v>
      </c>
      <c r="AJ185" s="7">
        <f>IFERROR(VLOOKUP(Table43[[#This Row],[Kode BARANG Win2]],'[2]Template Impor Barang'!#REF!,2,0),0)</f>
        <v>0</v>
      </c>
      <c r="AK185" s="7">
        <f>Table43[[#This Row],[ISI/CTN]]</f>
        <v>144</v>
      </c>
      <c r="AL185" s="83" t="str">
        <f>Table43[[#This Row],[Kode Pcpl]]</f>
        <v>ID8096565M</v>
      </c>
      <c r="AN185" s="36">
        <f>Table43[[#This Row],[Harga Jual Pcs GT
(-PPN)]]-(Table43[[#This Row],[Harga Jual Pcs GT
(-PPN)]]*8.5%)</f>
        <v>5864.5695240000005</v>
      </c>
      <c r="AO185" s="36">
        <f>Table43[[#This Row],[Harga Beli Pcs
(-PPN)]]*Table43[[#This Row],[ISI/CTN]]</f>
        <v>844498.01145600004</v>
      </c>
      <c r="AP185" s="36">
        <f>Table43[[#This Row],[Harga Beli Pcs
(-PPN)]]*1.11</f>
        <v>6509.6721716400007</v>
      </c>
      <c r="AQ185" s="36">
        <f>Table43[[#This Row],[Harga Beli Krt
(- PPN)]]*1.11</f>
        <v>937392.79271616007</v>
      </c>
      <c r="AR185" s="36">
        <v>6409.3656000000001</v>
      </c>
      <c r="AS185" s="36">
        <f>Table43[[#This Row],[Harga Jual Pcs GT
(-PPN)]]*Table43[[#This Row],[ISI/CTN]]</f>
        <v>922948.64639999997</v>
      </c>
      <c r="AT185" s="36">
        <f>Table43[[#This Row],[Harga Jual Pcs GT
(-PPN)]]*1.11</f>
        <v>7114.3958160000011</v>
      </c>
      <c r="AU185" s="36">
        <f>Table43[[#This Row],[Harga Jual Krt GT
(- PPN)]]*1.11</f>
        <v>1024472.9975040001</v>
      </c>
      <c r="AV185" s="36">
        <v>6409.3656000000001</v>
      </c>
      <c r="AW185" s="36">
        <f>Table43[[#This Row],[Harga Jual Pcs MT
(-PPN)]]*Table43[[#This Row],[ISI/CTN]]</f>
        <v>922948.64639999997</v>
      </c>
      <c r="AX185" s="36">
        <f>Table43[[#This Row],[Harga Jual Pcs MT
(-PPN)]]*1.11</f>
        <v>7114.3958160000011</v>
      </c>
      <c r="AY185" s="36">
        <f>Table43[[#This Row],[Harga Jual Pcs MT
(+PPN)]]*Table43[[#This Row],[ISI/CTN]]</f>
        <v>1024472.9975040002</v>
      </c>
      <c r="AZ185" s="44">
        <f>(Table43[[#This Row],[Harga Jual Pcs GT
(-PPN)]]-Table43[[#This Row],[Harga Beli Pcs
(-PPN)]])/Table43[[#This Row],[Harga Jual Pcs GT
(-PPN)]]</f>
        <v>8.4999999999999937E-2</v>
      </c>
      <c r="BA185" s="51">
        <f>Table43[[#This Row],[Harga Jual Pcs MT
(-PPN)]]-Table43[[#This Row],[Harga Beli Pcs
(-PPN)]]</f>
        <v>544.79607599999963</v>
      </c>
      <c r="BB185" s="57">
        <f>Table43[[#This Row],[Column1]]/Table43[[#This Row],[Harga Jual Pcs MT
(-PPN)]]</f>
        <v>8.4999999999999937E-2</v>
      </c>
      <c r="BC185" s="50"/>
      <c r="BD185" s="7" t="str">
        <f>IFERROR(VLOOKUP(Table43[[#This Row],[Kode BARANG Win2]],'[3]Daftar Barang dan Jasa'!$B$2:$D$3515,3,0),0)</f>
        <v>RB DETTOL BODY SOAP HK COOL 100GR X 144 PCS</v>
      </c>
      <c r="BE185" s="7" t="str">
        <f ca="1">IF(TODAY()-Table43[[#This Row],[Efektif
Pembuatan]]&gt;60,"Lama","Baru")</f>
        <v>Lama</v>
      </c>
      <c r="BF185" s="7" t="e">
        <f ca="1">IF(TODAY()-Table43[[#This Row],[Efektif Naik Harga]]&lt;30,"Naik","Sama")</f>
        <v>#VALUE!</v>
      </c>
      <c r="BG185" s="7" t="s">
        <v>400</v>
      </c>
      <c r="BH185" s="7" t="str">
        <f>IF(Table43[[#This Row],[Kode BARANG Win2]]&lt;&gt;"","IDR","")</f>
        <v>IDR</v>
      </c>
      <c r="BI185" s="7" t="str">
        <f>CONCATENATE(Table43[[#This Row],[kode  1 Digit
(Nomor)]],Table43[[#This Row],[kode  4 Digit                (Nomor)]])</f>
        <v>ID8096565M0100</v>
      </c>
      <c r="BJ185" s="7" t="str">
        <f>Table43[[#This Row],[Nama            Gramasi atau Jumlah Pack per CTN]]</f>
        <v>100GR</v>
      </c>
      <c r="BK185" s="7"/>
      <c r="BL185" s="7"/>
      <c r="BM185" s="4" t="str">
        <f>IF(Table43[[#This Row],[SATUAN Fix Win]]&lt;&gt;"","KRT")</f>
        <v>KRT</v>
      </c>
      <c r="BN185" s="4" t="str">
        <f>IF(Table43[[#This Row],[SATUAN Fix Win]]&lt;&gt;"","GD01")</f>
        <v>GD01</v>
      </c>
      <c r="BO185" s="4">
        <f>IF(Table43[[#This Row],[SATUAN Fix Win]]&lt;&gt;"",11611)</f>
        <v>11611</v>
      </c>
      <c r="BP185" s="4">
        <f>IF(Table43[[#This Row],[SATUAN Fix Win]]&lt;&gt;"",11612)</f>
        <v>11612</v>
      </c>
      <c r="BR185" s="4">
        <f>IF(Table43[[#This Row],[SATUAN Fix Win]]&lt;&gt;"",1)</f>
        <v>1</v>
      </c>
    </row>
    <row r="186" spans="1:70">
      <c r="A186" s="4" t="str">
        <f>CONCATENATE(Table43[[#This Row],[Kode BARANG Win2]],Table43[[#This Row],[No. Urut
Item Sama]])</f>
        <v>R1021202010010</v>
      </c>
      <c r="B186" s="7"/>
      <c r="C186" s="4" t="s">
        <v>1640</v>
      </c>
      <c r="D186" s="49" t="s">
        <v>503</v>
      </c>
      <c r="E186" s="49">
        <f>IFERROR(VLOOKUP(Table43[[#This Row],[NO]],[1]Sheet1!$G$3:$K$1267,5,0),0)</f>
        <v>0</v>
      </c>
      <c r="F186" s="26" t="s">
        <v>966</v>
      </c>
      <c r="G186" s="26">
        <v>144</v>
      </c>
      <c r="H186" s="26" t="s">
        <v>2073</v>
      </c>
      <c r="I186" s="49">
        <v>8993560025007</v>
      </c>
      <c r="J186" s="26" t="str">
        <f>Table43[[#This Row],[Nama Jenis Kemasan]]</f>
        <v>PCS</v>
      </c>
      <c r="K186" s="4" t="str">
        <f>TRIM(CONCATENATE(Table43[[#This Row],[Nama            KLP]]," ",Table43[[#This Row],[Nama            Sub KLP]]))</f>
        <v>DETTOL BODY SOAP</v>
      </c>
      <c r="L186" s="4" t="str">
        <f>CONCATENATE(Table43[[#This Row],[kode  2 Digit                (hrf+No)]],Table43[[#This Row],[kode  2 Digit                (Nomor)]],Table43[[#This Row],[kode  1 Digit                (Nomor)]])</f>
        <v>R1021</v>
      </c>
      <c r="M186" s="4" t="str">
        <f>IF(AH186="",CONCATENATE(R186,T186,V186,X186,Z186,AB186,AD186,AF186,Table43[[#This Row],[Tanda Kode Revisi]]),CONCATENATE(R186,T186,V186,X186,Z186,AB186,AD186,AH186))</f>
        <v>R1021202010010</v>
      </c>
      <c r="N186" s="11">
        <f t="shared" si="4"/>
        <v>14</v>
      </c>
      <c r="O186" s="13" t="str">
        <f>IF(AG186&lt;&gt;"",TRIM(UPPER(CONCATENATE(Q186," ",S186," ",U186," ",W186," ",Y186," ",AA186," ","X"," ",Table43[[#This Row],[ISI/CTN]]," ",AG186," ",AC186," ",AE186," ",AI186))),TRIM(UPPER(CONCATENATE(Q186," ",S186," ",U186," ",W186," ",Y186," ",AA186," ","X"," ",Table43[[#This Row],[ISI/CTN]]," ",AC186," ",AE186," ",AI186))))</f>
        <v>RB DETTOL BODY SOAP HK COOL 100GR X 144 PCS</v>
      </c>
      <c r="P186" s="11">
        <f t="shared" si="5"/>
        <v>43</v>
      </c>
      <c r="Q186" s="4" t="s">
        <v>1487</v>
      </c>
      <c r="R186" s="7" t="s">
        <v>94</v>
      </c>
      <c r="S186" s="4" t="s">
        <v>1496</v>
      </c>
      <c r="T186" s="45" t="s">
        <v>1723</v>
      </c>
      <c r="U186" s="46" t="s">
        <v>1505</v>
      </c>
      <c r="V186" s="7">
        <v>1</v>
      </c>
      <c r="W186" s="46" t="s">
        <v>1564</v>
      </c>
      <c r="X186" s="45" t="s">
        <v>1732</v>
      </c>
      <c r="Y186" s="4" t="s">
        <v>1492</v>
      </c>
      <c r="Z186" s="47" t="s">
        <v>1723</v>
      </c>
      <c r="AA186" s="4" t="s">
        <v>1512</v>
      </c>
      <c r="AB186" s="47" t="s">
        <v>1739</v>
      </c>
      <c r="AC186" s="4" t="s">
        <v>186</v>
      </c>
      <c r="AD186" s="7">
        <v>1</v>
      </c>
      <c r="AF186" s="7">
        <v>0</v>
      </c>
      <c r="AJ186" s="7">
        <f>IFERROR(VLOOKUP(Table43[[#This Row],[Kode BARANG Win2]],'[2]Template Impor Barang'!#REF!,2,0),0)</f>
        <v>0</v>
      </c>
      <c r="AK186" s="7">
        <f>Table43[[#This Row],[ISI/CTN]]</f>
        <v>144</v>
      </c>
      <c r="AL186" s="83" t="str">
        <f>Table43[[#This Row],[Kode Pcpl]]</f>
        <v>ID0343839</v>
      </c>
      <c r="AN186" s="36">
        <f>Table43[[#This Row],[Harga Jual Pcs GT
(-PPN)]]-(Table43[[#This Row],[Harga Jual Pcs GT
(-PPN)]]*8.5%)</f>
        <v>5864.5695240000005</v>
      </c>
      <c r="AO186" s="36">
        <f>Table43[[#This Row],[Harga Beli Pcs
(-PPN)]]*Table43[[#This Row],[ISI/CTN]]</f>
        <v>844498.01145600004</v>
      </c>
      <c r="AP186" s="36">
        <f>Table43[[#This Row],[Harga Beli Pcs
(-PPN)]]*1.11</f>
        <v>6509.6721716400007</v>
      </c>
      <c r="AQ186" s="36">
        <f>Table43[[#This Row],[Harga Beli Krt
(- PPN)]]*1.11</f>
        <v>937392.79271616007</v>
      </c>
      <c r="AR186" s="36">
        <v>6409.3656000000001</v>
      </c>
      <c r="AS186" s="36">
        <f>Table43[[#This Row],[Harga Jual Pcs GT
(-PPN)]]*Table43[[#This Row],[ISI/CTN]]</f>
        <v>922948.64639999997</v>
      </c>
      <c r="AT186" s="36">
        <f>Table43[[#This Row],[Harga Jual Pcs GT
(-PPN)]]*1.11</f>
        <v>7114.3958160000011</v>
      </c>
      <c r="AU186" s="36">
        <f>Table43[[#This Row],[Harga Jual Krt GT
(- PPN)]]*1.11</f>
        <v>1024472.9975040001</v>
      </c>
      <c r="AV186" s="36">
        <v>6409.3656000000001</v>
      </c>
      <c r="AW186" s="36">
        <f>Table43[[#This Row],[Harga Jual Pcs MT
(-PPN)]]*Table43[[#This Row],[ISI/CTN]]</f>
        <v>922948.64639999997</v>
      </c>
      <c r="AX186" s="36">
        <f>Table43[[#This Row],[Harga Jual Pcs MT
(-PPN)]]*1.11</f>
        <v>7114.3958160000011</v>
      </c>
      <c r="AY186" s="36">
        <f>Table43[[#This Row],[Harga Jual Pcs MT
(+PPN)]]*Table43[[#This Row],[ISI/CTN]]</f>
        <v>1024472.9975040002</v>
      </c>
      <c r="AZ186" s="44">
        <f>(Table43[[#This Row],[Harga Jual Pcs GT
(-PPN)]]-Table43[[#This Row],[Harga Beli Pcs
(-PPN)]])/Table43[[#This Row],[Harga Jual Pcs GT
(-PPN)]]</f>
        <v>8.4999999999999937E-2</v>
      </c>
      <c r="BA186" s="51">
        <f>Table43[[#This Row],[Harga Jual Pcs MT
(-PPN)]]-Table43[[#This Row],[Harga Beli Pcs
(-PPN)]]</f>
        <v>544.79607599999963</v>
      </c>
      <c r="BB186" s="57">
        <f>Table43[[#This Row],[Column1]]/Table43[[#This Row],[Harga Jual Pcs MT
(-PPN)]]</f>
        <v>8.4999999999999937E-2</v>
      </c>
      <c r="BC186" s="50"/>
      <c r="BD186" s="7" t="str">
        <f>IFERROR(VLOOKUP(Table43[[#This Row],[Kode BARANG Win2]],'[3]Daftar Barang dan Jasa'!$B$2:$D$3515,3,0),0)</f>
        <v>RB DETTOL BODY SOAP HK COOL 100GR X 144 PCS</v>
      </c>
      <c r="BE186" s="7" t="str">
        <f ca="1">IF(TODAY()-Table43[[#This Row],[Efektif
Pembuatan]]&gt;60,"Lama","Baru")</f>
        <v>Lama</v>
      </c>
      <c r="BF186" s="7" t="e">
        <f ca="1">IF(TODAY()-Table43[[#This Row],[Efektif Naik Harga]]&lt;30,"Naik","Sama")</f>
        <v>#VALUE!</v>
      </c>
      <c r="BG186" s="7" t="s">
        <v>400</v>
      </c>
      <c r="BH186" s="7" t="str">
        <f>IF(Table43[[#This Row],[Kode BARANG Win2]]&lt;&gt;"","IDR","")</f>
        <v>IDR</v>
      </c>
      <c r="BI186" s="7" t="str">
        <f>CONCATENATE(Table43[[#This Row],[kode  1 Digit
(Nomor)]],Table43[[#This Row],[kode  4 Digit                (Nomor)]])</f>
        <v>ID03438390100</v>
      </c>
      <c r="BJ186" s="7" t="str">
        <f>Table43[[#This Row],[Nama            Gramasi atau Jumlah Pack per CTN]]</f>
        <v>100GR</v>
      </c>
      <c r="BK186" s="7"/>
      <c r="BL186" s="7"/>
      <c r="BM186" s="4" t="str">
        <f>IF(Table43[[#This Row],[SATUAN Fix Win]]&lt;&gt;"","KRT")</f>
        <v>KRT</v>
      </c>
      <c r="BN186" s="4" t="str">
        <f>IF(Table43[[#This Row],[SATUAN Fix Win]]&lt;&gt;"","GD01")</f>
        <v>GD01</v>
      </c>
      <c r="BO186" s="4">
        <f>IF(Table43[[#This Row],[SATUAN Fix Win]]&lt;&gt;"",11611)</f>
        <v>11611</v>
      </c>
      <c r="BP186" s="4">
        <f>IF(Table43[[#This Row],[SATUAN Fix Win]]&lt;&gt;"",11612)</f>
        <v>11612</v>
      </c>
      <c r="BR186" s="4">
        <f>IF(Table43[[#This Row],[SATUAN Fix Win]]&lt;&gt;"",1)</f>
        <v>1</v>
      </c>
    </row>
    <row r="187" spans="1:70">
      <c r="A187" s="4" t="str">
        <f>CONCATENATE(Table43[[#This Row],[Kode BARANG Win2]],Table43[[#This Row],[No. Urut
Item Sama]])</f>
        <v>R1021202010010</v>
      </c>
      <c r="B187" s="7"/>
      <c r="C187" s="4" t="s">
        <v>1640</v>
      </c>
      <c r="D187" s="49" t="s">
        <v>504</v>
      </c>
      <c r="E187" s="49">
        <f>IFERROR(VLOOKUP(Table43[[#This Row],[NO]],[1]Sheet1!$G$3:$K$1267,5,0),0)</f>
        <v>0</v>
      </c>
      <c r="F187" s="26" t="s">
        <v>966</v>
      </c>
      <c r="G187" s="26">
        <v>144</v>
      </c>
      <c r="H187" s="26" t="s">
        <v>2073</v>
      </c>
      <c r="I187" s="49">
        <v>8993560025007</v>
      </c>
      <c r="J187" s="26" t="str">
        <f>Table43[[#This Row],[Nama Jenis Kemasan]]</f>
        <v>PCS</v>
      </c>
      <c r="K187" s="4" t="str">
        <f>TRIM(CONCATENATE(Table43[[#This Row],[Nama            KLP]]," ",Table43[[#This Row],[Nama            Sub KLP]]))</f>
        <v>DETTOL BODY SOAP</v>
      </c>
      <c r="L187" s="4" t="str">
        <f>CONCATENATE(Table43[[#This Row],[kode  2 Digit                (hrf+No)]],Table43[[#This Row],[kode  2 Digit                (Nomor)]],Table43[[#This Row],[kode  1 Digit                (Nomor)]])</f>
        <v>R1021</v>
      </c>
      <c r="M187" s="4" t="str">
        <f>IF(AH187="",CONCATENATE(R187,T187,V187,X187,Z187,AB187,AD187,AF187,Table43[[#This Row],[Tanda Kode Revisi]]),CONCATENATE(R187,T187,V187,X187,Z187,AB187,AD187,AH187))</f>
        <v>R1021202010010</v>
      </c>
      <c r="N187" s="11">
        <f t="shared" si="4"/>
        <v>14</v>
      </c>
      <c r="O187" s="13" t="str">
        <f>IF(AG187&lt;&gt;"",TRIM(UPPER(CONCATENATE(Q187," ",S187," ",U187," ",W187," ",Y187," ",AA187," ","X"," ",Table43[[#This Row],[ISI/CTN]]," ",AG187," ",AC187," ",AE187," ",AI187))),TRIM(UPPER(CONCATENATE(Q187," ",S187," ",U187," ",W187," ",Y187," ",AA187," ","X"," ",Table43[[#This Row],[ISI/CTN]]," ",AC187," ",AE187," ",AI187))))</f>
        <v>RB DETTOL BODY SOAP HK COOL 100GR X 144 PCS</v>
      </c>
      <c r="P187" s="11">
        <f t="shared" si="5"/>
        <v>43</v>
      </c>
      <c r="Q187" s="4" t="s">
        <v>1487</v>
      </c>
      <c r="R187" s="7" t="s">
        <v>94</v>
      </c>
      <c r="S187" s="4" t="s">
        <v>1496</v>
      </c>
      <c r="T187" s="45" t="s">
        <v>1723</v>
      </c>
      <c r="U187" s="46" t="s">
        <v>1505</v>
      </c>
      <c r="V187" s="7">
        <v>1</v>
      </c>
      <c r="W187" s="46" t="s">
        <v>1564</v>
      </c>
      <c r="X187" s="45" t="s">
        <v>1732</v>
      </c>
      <c r="Y187" s="4" t="s">
        <v>1492</v>
      </c>
      <c r="Z187" s="47" t="s">
        <v>1723</v>
      </c>
      <c r="AA187" s="4" t="s">
        <v>1512</v>
      </c>
      <c r="AB187" s="47" t="s">
        <v>1739</v>
      </c>
      <c r="AC187" s="4" t="s">
        <v>186</v>
      </c>
      <c r="AD187" s="7">
        <v>1</v>
      </c>
      <c r="AF187" s="7">
        <v>0</v>
      </c>
      <c r="AJ187" s="7">
        <f>IFERROR(VLOOKUP(Table43[[#This Row],[Kode BARANG Win2]],'[2]Template Impor Barang'!#REF!,2,0),0)</f>
        <v>0</v>
      </c>
      <c r="AK187" s="7">
        <f>Table43[[#This Row],[ISI/CTN]]</f>
        <v>144</v>
      </c>
      <c r="AL187" s="83" t="str">
        <f>Table43[[#This Row],[Kode Pcpl]]</f>
        <v>ID0343839M</v>
      </c>
      <c r="AN187" s="36">
        <f>Table43[[#This Row],[Harga Jual Pcs GT
(-PPN)]]-(Table43[[#This Row],[Harga Jual Pcs GT
(-PPN)]]*8.5%)</f>
        <v>5864.5695240000005</v>
      </c>
      <c r="AO187" s="36">
        <f>Table43[[#This Row],[Harga Beli Pcs
(-PPN)]]*Table43[[#This Row],[ISI/CTN]]</f>
        <v>844498.01145600004</v>
      </c>
      <c r="AP187" s="36">
        <f>Table43[[#This Row],[Harga Beli Pcs
(-PPN)]]*1.11</f>
        <v>6509.6721716400007</v>
      </c>
      <c r="AQ187" s="36">
        <f>Table43[[#This Row],[Harga Beli Krt
(- PPN)]]*1.11</f>
        <v>937392.79271616007</v>
      </c>
      <c r="AR187" s="36">
        <v>6409.3656000000001</v>
      </c>
      <c r="AS187" s="36">
        <f>Table43[[#This Row],[Harga Jual Pcs GT
(-PPN)]]*Table43[[#This Row],[ISI/CTN]]</f>
        <v>922948.64639999997</v>
      </c>
      <c r="AT187" s="36">
        <f>Table43[[#This Row],[Harga Jual Pcs GT
(-PPN)]]*1.11</f>
        <v>7114.3958160000011</v>
      </c>
      <c r="AU187" s="36">
        <f>Table43[[#This Row],[Harga Jual Krt GT
(- PPN)]]*1.11</f>
        <v>1024472.9975040001</v>
      </c>
      <c r="AV187" s="36">
        <v>6409.3656000000001</v>
      </c>
      <c r="AW187" s="36">
        <f>Table43[[#This Row],[Harga Jual Pcs MT
(-PPN)]]*Table43[[#This Row],[ISI/CTN]]</f>
        <v>922948.64639999997</v>
      </c>
      <c r="AX187" s="36">
        <f>Table43[[#This Row],[Harga Jual Pcs MT
(-PPN)]]*1.11</f>
        <v>7114.3958160000011</v>
      </c>
      <c r="AY187" s="36">
        <f>Table43[[#This Row],[Harga Jual Pcs MT
(+PPN)]]*Table43[[#This Row],[ISI/CTN]]</f>
        <v>1024472.9975040002</v>
      </c>
      <c r="AZ187" s="44">
        <f>(Table43[[#This Row],[Harga Jual Pcs GT
(-PPN)]]-Table43[[#This Row],[Harga Beli Pcs
(-PPN)]])/Table43[[#This Row],[Harga Jual Pcs GT
(-PPN)]]</f>
        <v>8.4999999999999937E-2</v>
      </c>
      <c r="BA187" s="51">
        <f>Table43[[#This Row],[Harga Jual Pcs MT
(-PPN)]]-Table43[[#This Row],[Harga Beli Pcs
(-PPN)]]</f>
        <v>544.79607599999963</v>
      </c>
      <c r="BB187" s="57">
        <f>Table43[[#This Row],[Column1]]/Table43[[#This Row],[Harga Jual Pcs MT
(-PPN)]]</f>
        <v>8.4999999999999937E-2</v>
      </c>
      <c r="BC187" s="50"/>
      <c r="BD187" s="7" t="str">
        <f>IFERROR(VLOOKUP(Table43[[#This Row],[Kode BARANG Win2]],'[3]Daftar Barang dan Jasa'!$B$2:$D$3515,3,0),0)</f>
        <v>RB DETTOL BODY SOAP HK COOL 100GR X 144 PCS</v>
      </c>
      <c r="BE187" s="7" t="str">
        <f ca="1">IF(TODAY()-Table43[[#This Row],[Efektif
Pembuatan]]&gt;60,"Lama","Baru")</f>
        <v>Lama</v>
      </c>
      <c r="BF187" s="7" t="e">
        <f ca="1">IF(TODAY()-Table43[[#This Row],[Efektif Naik Harga]]&lt;30,"Naik","Sama")</f>
        <v>#VALUE!</v>
      </c>
      <c r="BG187" s="7" t="s">
        <v>400</v>
      </c>
      <c r="BH187" s="7" t="str">
        <f>IF(Table43[[#This Row],[Kode BARANG Win2]]&lt;&gt;"","IDR","")</f>
        <v>IDR</v>
      </c>
      <c r="BI187" s="7" t="str">
        <f>CONCATENATE(Table43[[#This Row],[kode  1 Digit
(Nomor)]],Table43[[#This Row],[kode  4 Digit                (Nomor)]])</f>
        <v>ID0343839M0100</v>
      </c>
      <c r="BJ187" s="7" t="str">
        <f>Table43[[#This Row],[Nama            Gramasi atau Jumlah Pack per CTN]]</f>
        <v>100GR</v>
      </c>
      <c r="BK187" s="7"/>
      <c r="BL187" s="7"/>
      <c r="BM187" s="4" t="str">
        <f>IF(Table43[[#This Row],[SATUAN Fix Win]]&lt;&gt;"","KRT")</f>
        <v>KRT</v>
      </c>
      <c r="BN187" s="4" t="str">
        <f>IF(Table43[[#This Row],[SATUAN Fix Win]]&lt;&gt;"","GD01")</f>
        <v>GD01</v>
      </c>
      <c r="BO187" s="4">
        <f>IF(Table43[[#This Row],[SATUAN Fix Win]]&lt;&gt;"",11611)</f>
        <v>11611</v>
      </c>
      <c r="BP187" s="4">
        <f>IF(Table43[[#This Row],[SATUAN Fix Win]]&lt;&gt;"",11612)</f>
        <v>11612</v>
      </c>
      <c r="BR187" s="4">
        <f>IF(Table43[[#This Row],[SATUAN Fix Win]]&lt;&gt;"",1)</f>
        <v>1</v>
      </c>
    </row>
    <row r="188" spans="1:70">
      <c r="A188" s="4" t="str">
        <f>CONCATENATE(Table43[[#This Row],[Kode BARANG Win2]],Table43[[#This Row],[No. Urut
Item Sama]])</f>
        <v>R1021202010010</v>
      </c>
      <c r="B188" s="7"/>
      <c r="C188" s="4" t="s">
        <v>1640</v>
      </c>
      <c r="D188" s="49" t="s">
        <v>505</v>
      </c>
      <c r="E188" s="49">
        <f>IFERROR(VLOOKUP(Table43[[#This Row],[NO]],[1]Sheet1!$G$3:$K$1267,5,0),0)</f>
        <v>0</v>
      </c>
      <c r="F188" s="26" t="s">
        <v>967</v>
      </c>
      <c r="G188" s="26">
        <v>144</v>
      </c>
      <c r="H188" s="26" t="s">
        <v>2073</v>
      </c>
      <c r="I188" s="49">
        <v>8993560025007</v>
      </c>
      <c r="J188" s="26" t="str">
        <f>Table43[[#This Row],[Nama Jenis Kemasan]]</f>
        <v>PCS</v>
      </c>
      <c r="K188" s="4" t="str">
        <f>TRIM(CONCATENATE(Table43[[#This Row],[Nama            KLP]]," ",Table43[[#This Row],[Nama            Sub KLP]]))</f>
        <v>DETTOL BODY SOAP</v>
      </c>
      <c r="L188" s="4" t="str">
        <f>CONCATENATE(Table43[[#This Row],[kode  2 Digit                (hrf+No)]],Table43[[#This Row],[kode  2 Digit                (Nomor)]],Table43[[#This Row],[kode  1 Digit                (Nomor)]])</f>
        <v>R1021</v>
      </c>
      <c r="M188" s="4" t="str">
        <f>IF(AH188="",CONCATENATE(R188,T188,V188,X188,Z188,AB188,AD188,AF188,Table43[[#This Row],[Tanda Kode Revisi]]),CONCATENATE(R188,T188,V188,X188,Z188,AB188,AD188,AH188))</f>
        <v>R1021202010010</v>
      </c>
      <c r="N188" s="11">
        <f t="shared" si="4"/>
        <v>14</v>
      </c>
      <c r="O188" s="13" t="str">
        <f>IF(AG188&lt;&gt;"",TRIM(UPPER(CONCATENATE(Q188," ",S188," ",U188," ",W188," ",Y188," ",AA188," ","X"," ",Table43[[#This Row],[ISI/CTN]]," ",AG188," ",AC188," ",AE188," ",AI188))),TRIM(UPPER(CONCATENATE(Q188," ",S188," ",U188," ",W188," ",Y188," ",AA188," ","X"," ",Table43[[#This Row],[ISI/CTN]]," ",AC188," ",AE188," ",AI188))))</f>
        <v>RB DETTOL BODY SOAP HK COOL 100GR X 144 PCS</v>
      </c>
      <c r="P188" s="11">
        <f t="shared" si="5"/>
        <v>43</v>
      </c>
      <c r="Q188" s="4" t="s">
        <v>1487</v>
      </c>
      <c r="R188" s="7" t="s">
        <v>94</v>
      </c>
      <c r="S188" s="4" t="s">
        <v>1496</v>
      </c>
      <c r="T188" s="45" t="s">
        <v>1723</v>
      </c>
      <c r="U188" s="46" t="s">
        <v>1505</v>
      </c>
      <c r="V188" s="7">
        <v>1</v>
      </c>
      <c r="W188" s="46" t="s">
        <v>1564</v>
      </c>
      <c r="X188" s="45" t="s">
        <v>1732</v>
      </c>
      <c r="Y188" s="4" t="s">
        <v>1492</v>
      </c>
      <c r="Z188" s="47" t="s">
        <v>1723</v>
      </c>
      <c r="AA188" s="4" t="s">
        <v>1512</v>
      </c>
      <c r="AB188" s="47" t="s">
        <v>1739</v>
      </c>
      <c r="AC188" s="4" t="s">
        <v>186</v>
      </c>
      <c r="AD188" s="7">
        <v>1</v>
      </c>
      <c r="AF188" s="7">
        <v>0</v>
      </c>
      <c r="AJ188" s="7">
        <f>IFERROR(VLOOKUP(Table43[[#This Row],[Kode BARANG Win2]],'[2]Template Impor Barang'!#REF!,2,0),0)</f>
        <v>0</v>
      </c>
      <c r="AK188" s="7">
        <f>Table43[[#This Row],[ISI/CTN]]</f>
        <v>144</v>
      </c>
      <c r="AL188" s="83" t="str">
        <f>Table43[[#This Row],[Kode Pcpl]]</f>
        <v>ID8086721</v>
      </c>
      <c r="AN188" s="36">
        <f>Table43[[#This Row],[Harga Jual Pcs GT
(-PPN)]]-(Table43[[#This Row],[Harga Jual Pcs GT
(-PPN)]]*8.5%)</f>
        <v>5864.5695240000005</v>
      </c>
      <c r="AO188" s="36">
        <f>Table43[[#This Row],[Harga Beli Pcs
(-PPN)]]*Table43[[#This Row],[ISI/CTN]]</f>
        <v>844498.01145600004</v>
      </c>
      <c r="AP188" s="36">
        <f>Table43[[#This Row],[Harga Beli Pcs
(-PPN)]]*1.11</f>
        <v>6509.6721716400007</v>
      </c>
      <c r="AQ188" s="36">
        <f>Table43[[#This Row],[Harga Beli Krt
(- PPN)]]*1.11</f>
        <v>937392.79271616007</v>
      </c>
      <c r="AR188" s="36">
        <v>6409.3656000000001</v>
      </c>
      <c r="AS188" s="36">
        <f>Table43[[#This Row],[Harga Jual Pcs GT
(-PPN)]]*Table43[[#This Row],[ISI/CTN]]</f>
        <v>922948.64639999997</v>
      </c>
      <c r="AT188" s="36">
        <f>Table43[[#This Row],[Harga Jual Pcs GT
(-PPN)]]*1.11</f>
        <v>7114.3958160000011</v>
      </c>
      <c r="AU188" s="36">
        <f>Table43[[#This Row],[Harga Jual Krt GT
(- PPN)]]*1.11</f>
        <v>1024472.9975040001</v>
      </c>
      <c r="AV188" s="36">
        <v>6409.3656000000001</v>
      </c>
      <c r="AW188" s="36">
        <f>Table43[[#This Row],[Harga Jual Pcs MT
(-PPN)]]*Table43[[#This Row],[ISI/CTN]]</f>
        <v>922948.64639999997</v>
      </c>
      <c r="AX188" s="36">
        <f>Table43[[#This Row],[Harga Jual Pcs MT
(-PPN)]]*1.11</f>
        <v>7114.3958160000011</v>
      </c>
      <c r="AY188" s="36">
        <f>Table43[[#This Row],[Harga Jual Pcs MT
(+PPN)]]*Table43[[#This Row],[ISI/CTN]]</f>
        <v>1024472.9975040002</v>
      </c>
      <c r="AZ188" s="44">
        <f>(Table43[[#This Row],[Harga Jual Pcs GT
(-PPN)]]-Table43[[#This Row],[Harga Beli Pcs
(-PPN)]])/Table43[[#This Row],[Harga Jual Pcs GT
(-PPN)]]</f>
        <v>8.4999999999999937E-2</v>
      </c>
      <c r="BA188" s="51">
        <f>Table43[[#This Row],[Harga Jual Pcs MT
(-PPN)]]-Table43[[#This Row],[Harga Beli Pcs
(-PPN)]]</f>
        <v>544.79607599999963</v>
      </c>
      <c r="BB188" s="57">
        <f>Table43[[#This Row],[Column1]]/Table43[[#This Row],[Harga Jual Pcs MT
(-PPN)]]</f>
        <v>8.4999999999999937E-2</v>
      </c>
      <c r="BC188" s="50"/>
      <c r="BD188" s="7" t="str">
        <f>IFERROR(VLOOKUP(Table43[[#This Row],[Kode BARANG Win2]],'[3]Daftar Barang dan Jasa'!$B$2:$D$3515,3,0),0)</f>
        <v>RB DETTOL BODY SOAP HK COOL 100GR X 144 PCS</v>
      </c>
      <c r="BE188" s="7" t="str">
        <f ca="1">IF(TODAY()-Table43[[#This Row],[Efektif
Pembuatan]]&gt;60,"Lama","Baru")</f>
        <v>Lama</v>
      </c>
      <c r="BF188" s="7" t="e">
        <f ca="1">IF(TODAY()-Table43[[#This Row],[Efektif Naik Harga]]&lt;30,"Naik","Sama")</f>
        <v>#VALUE!</v>
      </c>
      <c r="BG188" s="7" t="s">
        <v>400</v>
      </c>
      <c r="BH188" s="7" t="str">
        <f>IF(Table43[[#This Row],[Kode BARANG Win2]]&lt;&gt;"","IDR","")</f>
        <v>IDR</v>
      </c>
      <c r="BI188" s="7" t="str">
        <f>CONCATENATE(Table43[[#This Row],[kode  1 Digit
(Nomor)]],Table43[[#This Row],[kode  4 Digit                (Nomor)]])</f>
        <v>ID80867210100</v>
      </c>
      <c r="BJ188" s="7" t="str">
        <f>Table43[[#This Row],[Nama            Gramasi atau Jumlah Pack per CTN]]</f>
        <v>100GR</v>
      </c>
      <c r="BK188" s="7"/>
      <c r="BL188" s="7"/>
      <c r="BM188" s="4" t="str">
        <f>IF(Table43[[#This Row],[SATUAN Fix Win]]&lt;&gt;"","KRT")</f>
        <v>KRT</v>
      </c>
      <c r="BN188" s="4" t="str">
        <f>IF(Table43[[#This Row],[SATUAN Fix Win]]&lt;&gt;"","GD01")</f>
        <v>GD01</v>
      </c>
      <c r="BO188" s="4">
        <f>IF(Table43[[#This Row],[SATUAN Fix Win]]&lt;&gt;"",11611)</f>
        <v>11611</v>
      </c>
      <c r="BP188" s="4">
        <f>IF(Table43[[#This Row],[SATUAN Fix Win]]&lt;&gt;"",11612)</f>
        <v>11612</v>
      </c>
      <c r="BR188" s="4">
        <f>IF(Table43[[#This Row],[SATUAN Fix Win]]&lt;&gt;"",1)</f>
        <v>1</v>
      </c>
    </row>
    <row r="189" spans="1:70">
      <c r="A189" s="4" t="str">
        <f>CONCATENATE(Table43[[#This Row],[Kode BARANG Win2]],Table43[[#This Row],[No. Urut
Item Sama]])</f>
        <v>R1021202010010</v>
      </c>
      <c r="B189" s="7"/>
      <c r="C189" s="4" t="s">
        <v>1640</v>
      </c>
      <c r="D189" s="49" t="s">
        <v>506</v>
      </c>
      <c r="E189" s="49">
        <f>IFERROR(VLOOKUP(Table43[[#This Row],[NO]],[1]Sheet1!$G$3:$K$1267,5,0),0)</f>
        <v>0</v>
      </c>
      <c r="F189" s="26" t="s">
        <v>967</v>
      </c>
      <c r="G189" s="26">
        <v>144</v>
      </c>
      <c r="H189" s="26" t="s">
        <v>2073</v>
      </c>
      <c r="I189" s="49">
        <v>8993560025007</v>
      </c>
      <c r="J189" s="26" t="str">
        <f>Table43[[#This Row],[Nama Jenis Kemasan]]</f>
        <v>PCS</v>
      </c>
      <c r="K189" s="4" t="str">
        <f>TRIM(CONCATENATE(Table43[[#This Row],[Nama            KLP]]," ",Table43[[#This Row],[Nama            Sub KLP]]))</f>
        <v>DETTOL BODY SOAP</v>
      </c>
      <c r="L189" s="4" t="str">
        <f>CONCATENATE(Table43[[#This Row],[kode  2 Digit                (hrf+No)]],Table43[[#This Row],[kode  2 Digit                (Nomor)]],Table43[[#This Row],[kode  1 Digit                (Nomor)]])</f>
        <v>R1021</v>
      </c>
      <c r="M189" s="4" t="str">
        <f>IF(AH189="",CONCATENATE(R189,T189,V189,X189,Z189,AB189,AD189,AF189,Table43[[#This Row],[Tanda Kode Revisi]]),CONCATENATE(R189,T189,V189,X189,Z189,AB189,AD189,AH189))</f>
        <v>R1021202010010</v>
      </c>
      <c r="N189" s="11">
        <f t="shared" si="4"/>
        <v>14</v>
      </c>
      <c r="O189" s="13" t="str">
        <f>IF(AG189&lt;&gt;"",TRIM(UPPER(CONCATENATE(Q189," ",S189," ",U189," ",W189," ",Y189," ",AA189," ","X"," ",Table43[[#This Row],[ISI/CTN]]," ",AG189," ",AC189," ",AE189," ",AI189))),TRIM(UPPER(CONCATENATE(Q189," ",S189," ",U189," ",W189," ",Y189," ",AA189," ","X"," ",Table43[[#This Row],[ISI/CTN]]," ",AC189," ",AE189," ",AI189))))</f>
        <v>RB DETTOL BODY SOAP HK COOL 100GR X 144 PCS</v>
      </c>
      <c r="P189" s="11">
        <f t="shared" si="5"/>
        <v>43</v>
      </c>
      <c r="Q189" s="4" t="s">
        <v>1487</v>
      </c>
      <c r="R189" s="7" t="s">
        <v>94</v>
      </c>
      <c r="S189" s="4" t="s">
        <v>1496</v>
      </c>
      <c r="T189" s="45" t="s">
        <v>1723</v>
      </c>
      <c r="U189" s="46" t="s">
        <v>1505</v>
      </c>
      <c r="V189" s="7">
        <v>1</v>
      </c>
      <c r="W189" s="46" t="s">
        <v>1564</v>
      </c>
      <c r="X189" s="45" t="s">
        <v>1732</v>
      </c>
      <c r="Y189" s="4" t="s">
        <v>1492</v>
      </c>
      <c r="Z189" s="47" t="s">
        <v>1723</v>
      </c>
      <c r="AA189" s="4" t="s">
        <v>1512</v>
      </c>
      <c r="AB189" s="47" t="s">
        <v>1739</v>
      </c>
      <c r="AC189" s="4" t="s">
        <v>186</v>
      </c>
      <c r="AD189" s="7">
        <v>1</v>
      </c>
      <c r="AF189" s="7">
        <v>0</v>
      </c>
      <c r="AJ189" s="7">
        <f>IFERROR(VLOOKUP(Table43[[#This Row],[Kode BARANG Win2]],'[2]Template Impor Barang'!#REF!,2,0),0)</f>
        <v>0</v>
      </c>
      <c r="AK189" s="7">
        <f>Table43[[#This Row],[ISI/CTN]]</f>
        <v>144</v>
      </c>
      <c r="AL189" s="83" t="str">
        <f>Table43[[#This Row],[Kode Pcpl]]</f>
        <v>ID8086721M</v>
      </c>
      <c r="AN189" s="36">
        <f>Table43[[#This Row],[Harga Jual Pcs GT
(-PPN)]]-(Table43[[#This Row],[Harga Jual Pcs GT
(-PPN)]]*8.5%)</f>
        <v>5864.5695240000005</v>
      </c>
      <c r="AO189" s="36">
        <f>Table43[[#This Row],[Harga Beli Pcs
(-PPN)]]*Table43[[#This Row],[ISI/CTN]]</f>
        <v>844498.01145600004</v>
      </c>
      <c r="AP189" s="36">
        <f>Table43[[#This Row],[Harga Beli Pcs
(-PPN)]]*1.11</f>
        <v>6509.6721716400007</v>
      </c>
      <c r="AQ189" s="36">
        <f>Table43[[#This Row],[Harga Beli Krt
(- PPN)]]*1.11</f>
        <v>937392.79271616007</v>
      </c>
      <c r="AR189" s="36">
        <v>6409.3656000000001</v>
      </c>
      <c r="AS189" s="36">
        <f>Table43[[#This Row],[Harga Jual Pcs GT
(-PPN)]]*Table43[[#This Row],[ISI/CTN]]</f>
        <v>922948.64639999997</v>
      </c>
      <c r="AT189" s="36">
        <f>Table43[[#This Row],[Harga Jual Pcs GT
(-PPN)]]*1.11</f>
        <v>7114.3958160000011</v>
      </c>
      <c r="AU189" s="36">
        <f>Table43[[#This Row],[Harga Jual Krt GT
(- PPN)]]*1.11</f>
        <v>1024472.9975040001</v>
      </c>
      <c r="AV189" s="36">
        <v>6409.3656000000001</v>
      </c>
      <c r="AW189" s="36">
        <f>Table43[[#This Row],[Harga Jual Pcs MT
(-PPN)]]*Table43[[#This Row],[ISI/CTN]]</f>
        <v>922948.64639999997</v>
      </c>
      <c r="AX189" s="36">
        <f>Table43[[#This Row],[Harga Jual Pcs MT
(-PPN)]]*1.11</f>
        <v>7114.3958160000011</v>
      </c>
      <c r="AY189" s="36">
        <f>Table43[[#This Row],[Harga Jual Pcs MT
(+PPN)]]*Table43[[#This Row],[ISI/CTN]]</f>
        <v>1024472.9975040002</v>
      </c>
      <c r="AZ189" s="44">
        <f>(Table43[[#This Row],[Harga Jual Pcs GT
(-PPN)]]-Table43[[#This Row],[Harga Beli Pcs
(-PPN)]])/Table43[[#This Row],[Harga Jual Pcs GT
(-PPN)]]</f>
        <v>8.4999999999999937E-2</v>
      </c>
      <c r="BA189" s="51">
        <f>Table43[[#This Row],[Harga Jual Pcs MT
(-PPN)]]-Table43[[#This Row],[Harga Beli Pcs
(-PPN)]]</f>
        <v>544.79607599999963</v>
      </c>
      <c r="BB189" s="57">
        <f>Table43[[#This Row],[Column1]]/Table43[[#This Row],[Harga Jual Pcs MT
(-PPN)]]</f>
        <v>8.4999999999999937E-2</v>
      </c>
      <c r="BC189" s="50"/>
      <c r="BD189" s="7" t="str">
        <f>IFERROR(VLOOKUP(Table43[[#This Row],[Kode BARANG Win2]],'[3]Daftar Barang dan Jasa'!$B$2:$D$3515,3,0),0)</f>
        <v>RB DETTOL BODY SOAP HK COOL 100GR X 144 PCS</v>
      </c>
      <c r="BE189" s="7" t="str">
        <f ca="1">IF(TODAY()-Table43[[#This Row],[Efektif
Pembuatan]]&gt;60,"Lama","Baru")</f>
        <v>Lama</v>
      </c>
      <c r="BF189" s="7" t="e">
        <f ca="1">IF(TODAY()-Table43[[#This Row],[Efektif Naik Harga]]&lt;30,"Naik","Sama")</f>
        <v>#VALUE!</v>
      </c>
      <c r="BG189" s="7" t="s">
        <v>400</v>
      </c>
      <c r="BH189" s="7" t="str">
        <f>IF(Table43[[#This Row],[Kode BARANG Win2]]&lt;&gt;"","IDR","")</f>
        <v>IDR</v>
      </c>
      <c r="BI189" s="7" t="str">
        <f>CONCATENATE(Table43[[#This Row],[kode  1 Digit
(Nomor)]],Table43[[#This Row],[kode  4 Digit                (Nomor)]])</f>
        <v>ID8086721M0100</v>
      </c>
      <c r="BJ189" s="7" t="str">
        <f>Table43[[#This Row],[Nama            Gramasi atau Jumlah Pack per CTN]]</f>
        <v>100GR</v>
      </c>
      <c r="BK189" s="7"/>
      <c r="BL189" s="7"/>
      <c r="BM189" s="4" t="str">
        <f>IF(Table43[[#This Row],[SATUAN Fix Win]]&lt;&gt;"","KRT")</f>
        <v>KRT</v>
      </c>
      <c r="BN189" s="4" t="str">
        <f>IF(Table43[[#This Row],[SATUAN Fix Win]]&lt;&gt;"","GD01")</f>
        <v>GD01</v>
      </c>
      <c r="BO189" s="4">
        <f>IF(Table43[[#This Row],[SATUAN Fix Win]]&lt;&gt;"",11611)</f>
        <v>11611</v>
      </c>
      <c r="BP189" s="4">
        <f>IF(Table43[[#This Row],[SATUAN Fix Win]]&lt;&gt;"",11612)</f>
        <v>11612</v>
      </c>
      <c r="BR189" s="4">
        <f>IF(Table43[[#This Row],[SATUAN Fix Win]]&lt;&gt;"",1)</f>
        <v>1</v>
      </c>
    </row>
    <row r="190" spans="1:70">
      <c r="A190" s="4" t="str">
        <f>CONCATENATE(Table43[[#This Row],[Kode BARANG Win2]],Table43[[#This Row],[No. Urut
Item Sama]])</f>
        <v>R1021202010010</v>
      </c>
      <c r="B190" s="7"/>
      <c r="C190" s="4" t="s">
        <v>1640</v>
      </c>
      <c r="D190" s="49">
        <v>8201505</v>
      </c>
      <c r="E190" s="49">
        <f>IFERROR(VLOOKUP(Table43[[#This Row],[NO]],[1]Sheet1!$G$3:$K$1267,5,0),0)</f>
        <v>0</v>
      </c>
      <c r="F190" s="26" t="s">
        <v>965</v>
      </c>
      <c r="G190" s="26">
        <v>144</v>
      </c>
      <c r="H190" s="26" t="s">
        <v>2073</v>
      </c>
      <c r="I190" s="49">
        <v>8993560025007</v>
      </c>
      <c r="J190" s="26" t="str">
        <f>Table43[[#This Row],[Nama Jenis Kemasan]]</f>
        <v>PCS</v>
      </c>
      <c r="K190" s="4" t="str">
        <f>TRIM(CONCATENATE(Table43[[#This Row],[Nama            KLP]]," ",Table43[[#This Row],[Nama            Sub KLP]]))</f>
        <v>DETTOL BODY SOAP</v>
      </c>
      <c r="L190" s="4" t="str">
        <f>CONCATENATE(Table43[[#This Row],[kode  2 Digit                (hrf+No)]],Table43[[#This Row],[kode  2 Digit                (Nomor)]],Table43[[#This Row],[kode  1 Digit                (Nomor)]])</f>
        <v>R1021</v>
      </c>
      <c r="M190" s="4" t="str">
        <f>IF(AH190="",CONCATENATE(R190,T190,V190,X190,Z190,AB190,AD190,AF190,Table43[[#This Row],[Tanda Kode Revisi]]),CONCATENATE(R190,T190,V190,X190,Z190,AB190,AD190,AH190))</f>
        <v>R1021202010010</v>
      </c>
      <c r="N190" s="11">
        <f t="shared" si="4"/>
        <v>14</v>
      </c>
      <c r="O190" s="13" t="str">
        <f>IF(AG190&lt;&gt;"",TRIM(UPPER(CONCATENATE(Q190," ",S190," ",U190," ",W190," ",Y190," ",AA190," ","X"," ",Table43[[#This Row],[ISI/CTN]]," ",AG190," ",AC190," ",AE190," ",AI190))),TRIM(UPPER(CONCATENATE(Q190," ",S190," ",U190," ",W190," ",Y190," ",AA190," ","X"," ",Table43[[#This Row],[ISI/CTN]]," ",AC190," ",AE190," ",AI190))))</f>
        <v>RB DETTOL BODY SOAP HK COOL 100GR X 144 PCS</v>
      </c>
      <c r="P190" s="11">
        <f t="shared" si="5"/>
        <v>43</v>
      </c>
      <c r="Q190" s="4" t="s">
        <v>1487</v>
      </c>
      <c r="R190" s="7" t="s">
        <v>94</v>
      </c>
      <c r="S190" s="4" t="s">
        <v>1496</v>
      </c>
      <c r="T190" s="45" t="s">
        <v>1723</v>
      </c>
      <c r="U190" s="46" t="s">
        <v>1505</v>
      </c>
      <c r="V190" s="7">
        <v>1</v>
      </c>
      <c r="W190" s="46" t="s">
        <v>1564</v>
      </c>
      <c r="X190" s="45" t="s">
        <v>1732</v>
      </c>
      <c r="Y190" s="4" t="s">
        <v>1492</v>
      </c>
      <c r="Z190" s="47" t="s">
        <v>1723</v>
      </c>
      <c r="AA190" s="4" t="s">
        <v>1512</v>
      </c>
      <c r="AB190" s="47" t="s">
        <v>1739</v>
      </c>
      <c r="AC190" s="4" t="s">
        <v>186</v>
      </c>
      <c r="AD190" s="7">
        <v>1</v>
      </c>
      <c r="AF190" s="7">
        <v>0</v>
      </c>
      <c r="AJ190" s="7">
        <f>IFERROR(VLOOKUP(Table43[[#This Row],[Kode BARANG Win2]],'[2]Template Impor Barang'!#REF!,2,0),0)</f>
        <v>0</v>
      </c>
      <c r="AK190" s="7">
        <f>Table43[[#This Row],[ISI/CTN]]</f>
        <v>144</v>
      </c>
      <c r="AL190" s="83">
        <f>Table43[[#This Row],[Kode Pcpl]]</f>
        <v>8201505</v>
      </c>
      <c r="AN190" s="36">
        <f>Table43[[#This Row],[Harga Jual Pcs GT
(-PPN)]]-(Table43[[#This Row],[Harga Jual Pcs GT
(-PPN)]]*8.5%)</f>
        <v>5864.5695240000005</v>
      </c>
      <c r="AO190" s="36">
        <f>Table43[[#This Row],[Harga Beli Pcs
(-PPN)]]*Table43[[#This Row],[ISI/CTN]]</f>
        <v>844498.01145600004</v>
      </c>
      <c r="AP190" s="36">
        <f>Table43[[#This Row],[Harga Beli Pcs
(-PPN)]]*1.11</f>
        <v>6509.6721716400007</v>
      </c>
      <c r="AQ190" s="36">
        <f>Table43[[#This Row],[Harga Beli Krt
(- PPN)]]*1.11</f>
        <v>937392.79271616007</v>
      </c>
      <c r="AR190" s="36">
        <v>6409.3656000000001</v>
      </c>
      <c r="AS190" s="36">
        <f>Table43[[#This Row],[Harga Jual Pcs GT
(-PPN)]]*Table43[[#This Row],[ISI/CTN]]</f>
        <v>922948.64639999997</v>
      </c>
      <c r="AT190" s="36">
        <f>Table43[[#This Row],[Harga Jual Pcs GT
(-PPN)]]*1.11</f>
        <v>7114.3958160000011</v>
      </c>
      <c r="AU190" s="36">
        <f>Table43[[#This Row],[Harga Jual Krt GT
(- PPN)]]*1.11</f>
        <v>1024472.9975040001</v>
      </c>
      <c r="AV190" s="36">
        <v>6409.3656000000001</v>
      </c>
      <c r="AW190" s="36">
        <f>Table43[[#This Row],[Harga Jual Pcs MT
(-PPN)]]*Table43[[#This Row],[ISI/CTN]]</f>
        <v>922948.64639999997</v>
      </c>
      <c r="AX190" s="36">
        <f>Table43[[#This Row],[Harga Jual Pcs MT
(-PPN)]]*1.11</f>
        <v>7114.3958160000011</v>
      </c>
      <c r="AY190" s="36">
        <f>Table43[[#This Row],[Harga Jual Pcs MT
(+PPN)]]*Table43[[#This Row],[ISI/CTN]]</f>
        <v>1024472.9975040002</v>
      </c>
      <c r="AZ190" s="44">
        <f>(Table43[[#This Row],[Harga Jual Pcs GT
(-PPN)]]-Table43[[#This Row],[Harga Beli Pcs
(-PPN)]])/Table43[[#This Row],[Harga Jual Pcs GT
(-PPN)]]</f>
        <v>8.4999999999999937E-2</v>
      </c>
      <c r="BA190" s="51">
        <f>Table43[[#This Row],[Harga Jual Pcs MT
(-PPN)]]-Table43[[#This Row],[Harga Beli Pcs
(-PPN)]]</f>
        <v>544.79607599999963</v>
      </c>
      <c r="BB190" s="57">
        <f>Table43[[#This Row],[Column1]]/Table43[[#This Row],[Harga Jual Pcs MT
(-PPN)]]</f>
        <v>8.4999999999999937E-2</v>
      </c>
      <c r="BC190" s="50"/>
      <c r="BD190" s="7" t="str">
        <f>IFERROR(VLOOKUP(Table43[[#This Row],[Kode BARANG Win2]],'[3]Daftar Barang dan Jasa'!$B$2:$D$3515,3,0),0)</f>
        <v>RB DETTOL BODY SOAP HK COOL 100GR X 144 PCS</v>
      </c>
      <c r="BE190" s="7" t="str">
        <f ca="1">IF(TODAY()-Table43[[#This Row],[Efektif
Pembuatan]]&gt;60,"Lama","Baru")</f>
        <v>Lama</v>
      </c>
      <c r="BF190" s="7" t="e">
        <f ca="1">IF(TODAY()-Table43[[#This Row],[Efektif Naik Harga]]&lt;30,"Naik","Sama")</f>
        <v>#VALUE!</v>
      </c>
      <c r="BG190" s="7" t="s">
        <v>400</v>
      </c>
      <c r="BH190" s="7" t="str">
        <f>IF(Table43[[#This Row],[Kode BARANG Win2]]&lt;&gt;"","IDR","")</f>
        <v>IDR</v>
      </c>
      <c r="BI190" s="7" t="str">
        <f>CONCATENATE(Table43[[#This Row],[kode  1 Digit
(Nomor)]],Table43[[#This Row],[kode  4 Digit                (Nomor)]])</f>
        <v>82015050100</v>
      </c>
      <c r="BJ190" s="7" t="str">
        <f>Table43[[#This Row],[Nama            Gramasi atau Jumlah Pack per CTN]]</f>
        <v>100GR</v>
      </c>
      <c r="BK190" s="7"/>
      <c r="BL190" s="7"/>
      <c r="BM190" s="4" t="str">
        <f>IF(Table43[[#This Row],[SATUAN Fix Win]]&lt;&gt;"","KRT")</f>
        <v>KRT</v>
      </c>
      <c r="BN190" s="4" t="str">
        <f>IF(Table43[[#This Row],[SATUAN Fix Win]]&lt;&gt;"","GD01")</f>
        <v>GD01</v>
      </c>
      <c r="BO190" s="4">
        <f>IF(Table43[[#This Row],[SATUAN Fix Win]]&lt;&gt;"",11611)</f>
        <v>11611</v>
      </c>
      <c r="BP190" s="4">
        <f>IF(Table43[[#This Row],[SATUAN Fix Win]]&lt;&gt;"",11612)</f>
        <v>11612</v>
      </c>
      <c r="BR190" s="4">
        <f>IF(Table43[[#This Row],[SATUAN Fix Win]]&lt;&gt;"",1)</f>
        <v>1</v>
      </c>
    </row>
    <row r="191" spans="1:70">
      <c r="A191" s="4" t="str">
        <f>CONCATENATE(Table43[[#This Row],[Kode BARANG Win2]],Table43[[#This Row],[No. Urut
Item Sama]])</f>
        <v>R1021202010010</v>
      </c>
      <c r="B191" s="7"/>
      <c r="C191" s="4" t="s">
        <v>1640</v>
      </c>
      <c r="D191" s="49" t="s">
        <v>511</v>
      </c>
      <c r="E191" s="49">
        <f>IFERROR(VLOOKUP(Table43[[#This Row],[NO]],[1]Sheet1!$G$3:$K$1267,5,0),0)</f>
        <v>0</v>
      </c>
      <c r="F191" s="26" t="s">
        <v>965</v>
      </c>
      <c r="G191" s="26">
        <v>144</v>
      </c>
      <c r="H191" s="26" t="s">
        <v>2073</v>
      </c>
      <c r="I191" s="49">
        <v>8993560025007</v>
      </c>
      <c r="J191" s="26" t="str">
        <f>Table43[[#This Row],[Nama Jenis Kemasan]]</f>
        <v>PCS</v>
      </c>
      <c r="K191" s="4" t="str">
        <f>TRIM(CONCATENATE(Table43[[#This Row],[Nama            KLP]]," ",Table43[[#This Row],[Nama            Sub KLP]]))</f>
        <v>DETTOL BODY SOAP</v>
      </c>
      <c r="L191" s="4" t="str">
        <f>CONCATENATE(Table43[[#This Row],[kode  2 Digit                (hrf+No)]],Table43[[#This Row],[kode  2 Digit                (Nomor)]],Table43[[#This Row],[kode  1 Digit                (Nomor)]])</f>
        <v>R1021</v>
      </c>
      <c r="M191" s="4" t="str">
        <f>IF(AH191="",CONCATENATE(R191,T191,V191,X191,Z191,AB191,AD191,AF191,Table43[[#This Row],[Tanda Kode Revisi]]),CONCATENATE(R191,T191,V191,X191,Z191,AB191,AD191,AH191))</f>
        <v>R1021202010010</v>
      </c>
      <c r="N191" s="11">
        <f t="shared" si="4"/>
        <v>14</v>
      </c>
      <c r="O191" s="13" t="str">
        <f>IF(AG191&lt;&gt;"",TRIM(UPPER(CONCATENATE(Q191," ",S191," ",U191," ",W191," ",Y191," ",AA191," ","X"," ",Table43[[#This Row],[ISI/CTN]]," ",AG191," ",AC191," ",AE191," ",AI191))),TRIM(UPPER(CONCATENATE(Q191," ",S191," ",U191," ",W191," ",Y191," ",AA191," ","X"," ",Table43[[#This Row],[ISI/CTN]]," ",AC191," ",AE191," ",AI191))))</f>
        <v>RB DETTOL BODY SOAP HK COOL 100GR X 144 PCS</v>
      </c>
      <c r="P191" s="11">
        <f t="shared" si="5"/>
        <v>43</v>
      </c>
      <c r="Q191" s="4" t="s">
        <v>1487</v>
      </c>
      <c r="R191" s="7" t="s">
        <v>94</v>
      </c>
      <c r="S191" s="4" t="s">
        <v>1496</v>
      </c>
      <c r="T191" s="45" t="s">
        <v>1723</v>
      </c>
      <c r="U191" s="46" t="s">
        <v>1505</v>
      </c>
      <c r="V191" s="7">
        <v>1</v>
      </c>
      <c r="W191" s="46" t="s">
        <v>1564</v>
      </c>
      <c r="X191" s="45" t="s">
        <v>1732</v>
      </c>
      <c r="Y191" s="4" t="s">
        <v>1492</v>
      </c>
      <c r="Z191" s="47" t="s">
        <v>1723</v>
      </c>
      <c r="AA191" s="4" t="s">
        <v>1512</v>
      </c>
      <c r="AB191" s="47" t="s">
        <v>1739</v>
      </c>
      <c r="AC191" s="4" t="s">
        <v>186</v>
      </c>
      <c r="AD191" s="7">
        <v>1</v>
      </c>
      <c r="AF191" s="7">
        <v>0</v>
      </c>
      <c r="AJ191" s="7">
        <f>IFERROR(VLOOKUP(Table43[[#This Row],[Kode BARANG Win2]],'[2]Template Impor Barang'!#REF!,2,0),0)</f>
        <v>0</v>
      </c>
      <c r="AK191" s="7">
        <f>Table43[[#This Row],[ISI/CTN]]</f>
        <v>144</v>
      </c>
      <c r="AL191" s="83" t="str">
        <f>Table43[[#This Row],[Kode Pcpl]]</f>
        <v>ID8201505M</v>
      </c>
      <c r="AN191" s="36">
        <f>Table43[[#This Row],[Harga Jual Pcs GT
(-PPN)]]-(Table43[[#This Row],[Harga Jual Pcs GT
(-PPN)]]*8.5%)</f>
        <v>5864.5695240000005</v>
      </c>
      <c r="AO191" s="36">
        <f>Table43[[#This Row],[Harga Beli Pcs
(-PPN)]]*Table43[[#This Row],[ISI/CTN]]</f>
        <v>844498.01145600004</v>
      </c>
      <c r="AP191" s="36">
        <f>Table43[[#This Row],[Harga Beli Pcs
(-PPN)]]*1.11</f>
        <v>6509.6721716400007</v>
      </c>
      <c r="AQ191" s="36">
        <f>Table43[[#This Row],[Harga Beli Krt
(- PPN)]]*1.11</f>
        <v>937392.79271616007</v>
      </c>
      <c r="AR191" s="36">
        <v>6409.3656000000001</v>
      </c>
      <c r="AS191" s="36">
        <f>Table43[[#This Row],[Harga Jual Pcs GT
(-PPN)]]*Table43[[#This Row],[ISI/CTN]]</f>
        <v>922948.64639999997</v>
      </c>
      <c r="AT191" s="36">
        <f>Table43[[#This Row],[Harga Jual Pcs GT
(-PPN)]]*1.11</f>
        <v>7114.3958160000011</v>
      </c>
      <c r="AU191" s="36">
        <f>Table43[[#This Row],[Harga Jual Krt GT
(- PPN)]]*1.11</f>
        <v>1024472.9975040001</v>
      </c>
      <c r="AV191" s="36">
        <v>6409.3656000000001</v>
      </c>
      <c r="AW191" s="36">
        <f>Table43[[#This Row],[Harga Jual Pcs MT
(-PPN)]]*Table43[[#This Row],[ISI/CTN]]</f>
        <v>922948.64639999997</v>
      </c>
      <c r="AX191" s="36">
        <f>Table43[[#This Row],[Harga Jual Pcs MT
(-PPN)]]*1.11</f>
        <v>7114.3958160000011</v>
      </c>
      <c r="AY191" s="36">
        <f>Table43[[#This Row],[Harga Jual Pcs MT
(+PPN)]]*Table43[[#This Row],[ISI/CTN]]</f>
        <v>1024472.9975040002</v>
      </c>
      <c r="AZ191" s="44">
        <f>(Table43[[#This Row],[Harga Jual Pcs GT
(-PPN)]]-Table43[[#This Row],[Harga Beli Pcs
(-PPN)]])/Table43[[#This Row],[Harga Jual Pcs GT
(-PPN)]]</f>
        <v>8.4999999999999937E-2</v>
      </c>
      <c r="BA191" s="51">
        <f>Table43[[#This Row],[Harga Jual Pcs MT
(-PPN)]]-Table43[[#This Row],[Harga Beli Pcs
(-PPN)]]</f>
        <v>544.79607599999963</v>
      </c>
      <c r="BB191" s="57">
        <f>Table43[[#This Row],[Column1]]/Table43[[#This Row],[Harga Jual Pcs MT
(-PPN)]]</f>
        <v>8.4999999999999937E-2</v>
      </c>
      <c r="BC191" s="50"/>
      <c r="BD191" s="7" t="str">
        <f>IFERROR(VLOOKUP(Table43[[#This Row],[Kode BARANG Win2]],'[3]Daftar Barang dan Jasa'!$B$2:$D$3515,3,0),0)</f>
        <v>RB DETTOL BODY SOAP HK COOL 100GR X 144 PCS</v>
      </c>
      <c r="BE191" s="7" t="str">
        <f ca="1">IF(TODAY()-Table43[[#This Row],[Efektif
Pembuatan]]&gt;60,"Lama","Baru")</f>
        <v>Lama</v>
      </c>
      <c r="BF191" s="7" t="e">
        <f ca="1">IF(TODAY()-Table43[[#This Row],[Efektif Naik Harga]]&lt;30,"Naik","Sama")</f>
        <v>#VALUE!</v>
      </c>
      <c r="BG191" s="7" t="s">
        <v>400</v>
      </c>
      <c r="BH191" s="7" t="str">
        <f>IF(Table43[[#This Row],[Kode BARANG Win2]]&lt;&gt;"","IDR","")</f>
        <v>IDR</v>
      </c>
      <c r="BI191" s="7" t="str">
        <f>CONCATENATE(Table43[[#This Row],[kode  1 Digit
(Nomor)]],Table43[[#This Row],[kode  4 Digit                (Nomor)]])</f>
        <v>ID8201505M0100</v>
      </c>
      <c r="BJ191" s="7" t="str">
        <f>Table43[[#This Row],[Nama            Gramasi atau Jumlah Pack per CTN]]</f>
        <v>100GR</v>
      </c>
      <c r="BK191" s="7"/>
      <c r="BL191" s="7"/>
      <c r="BM191" s="4" t="str">
        <f>IF(Table43[[#This Row],[SATUAN Fix Win]]&lt;&gt;"","KRT")</f>
        <v>KRT</v>
      </c>
      <c r="BN191" s="4" t="str">
        <f>IF(Table43[[#This Row],[SATUAN Fix Win]]&lt;&gt;"","GD01")</f>
        <v>GD01</v>
      </c>
      <c r="BO191" s="4">
        <f>IF(Table43[[#This Row],[SATUAN Fix Win]]&lt;&gt;"",11611)</f>
        <v>11611</v>
      </c>
      <c r="BP191" s="4">
        <f>IF(Table43[[#This Row],[SATUAN Fix Win]]&lt;&gt;"",11612)</f>
        <v>11612</v>
      </c>
      <c r="BR191" s="4">
        <f>IF(Table43[[#This Row],[SATUAN Fix Win]]&lt;&gt;"",1)</f>
        <v>1</v>
      </c>
    </row>
    <row r="192" spans="1:70">
      <c r="A192" s="4" t="str">
        <f>CONCATENATE(Table43[[#This Row],[Kode BARANG Win2]],Table43[[#This Row],[No. Urut
Item Sama]])</f>
        <v>R1021203010010</v>
      </c>
      <c r="B192" s="7"/>
      <c r="C192" s="4" t="s">
        <v>1641</v>
      </c>
      <c r="D192" s="49">
        <v>3226039</v>
      </c>
      <c r="E192" s="49">
        <f>IFERROR(VLOOKUP(Table43[[#This Row],[NO]],[1]Sheet1!$G$3:$K$1267,5,0),0)</f>
        <v>0</v>
      </c>
      <c r="F192" s="26" t="s">
        <v>949</v>
      </c>
      <c r="G192" s="26">
        <v>144</v>
      </c>
      <c r="H192" s="26" t="s">
        <v>1641</v>
      </c>
      <c r="I192" s="49">
        <v>8993560025021</v>
      </c>
      <c r="J192" s="26" t="str">
        <f>Table43[[#This Row],[Nama Jenis Kemasan]]</f>
        <v>PCS</v>
      </c>
      <c r="K192" s="4" t="str">
        <f>TRIM(CONCATENATE(Table43[[#This Row],[Nama            KLP]]," ",Table43[[#This Row],[Nama            Sub KLP]]))</f>
        <v>DETTOL BODY SOAP</v>
      </c>
      <c r="L192" s="4" t="str">
        <f>CONCATENATE(Table43[[#This Row],[kode  2 Digit                (hrf+No)]],Table43[[#This Row],[kode  2 Digit                (Nomor)]],Table43[[#This Row],[kode  1 Digit                (Nomor)]])</f>
        <v>R1021</v>
      </c>
      <c r="M192" s="4" t="str">
        <f>IF(AH192="",CONCATENATE(R192,T192,V192,X192,Z192,AB192,AD192,AF192,Table43[[#This Row],[Tanda Kode Revisi]]),CONCATENATE(R192,T192,V192,X192,Z192,AB192,AD192,AH192))</f>
        <v>R1021203010010</v>
      </c>
      <c r="N192" s="11">
        <f t="shared" si="4"/>
        <v>14</v>
      </c>
      <c r="O192" s="13" t="str">
        <f>IF(AG192&lt;&gt;"",TRIM(UPPER(CONCATENATE(Q192," ",S192," ",U192," ",W192," ",Y192," ",AA192," ","X"," ",Table43[[#This Row],[ISI/CTN]]," ",AG192," ",AC192," ",AE192," ",AI192))),TRIM(UPPER(CONCATENATE(Q192," ",S192," ",U192," ",W192," ",Y192," ",AA192," ","X"," ",Table43[[#This Row],[ISI/CTN]]," ",AC192," ",AE192," ",AI192))))</f>
        <v>RB DETTOL BODY SOAP HK FRESH 100GR X 144 PCS</v>
      </c>
      <c r="P192" s="11">
        <f t="shared" si="5"/>
        <v>44</v>
      </c>
      <c r="Q192" s="4" t="s">
        <v>1487</v>
      </c>
      <c r="R192" s="7" t="s">
        <v>94</v>
      </c>
      <c r="S192" s="4" t="s">
        <v>1496</v>
      </c>
      <c r="T192" s="45" t="s">
        <v>1723</v>
      </c>
      <c r="U192" s="46" t="s">
        <v>1505</v>
      </c>
      <c r="V192" s="7">
        <v>1</v>
      </c>
      <c r="W192" s="46" t="s">
        <v>1564</v>
      </c>
      <c r="X192" s="45" t="s">
        <v>1732</v>
      </c>
      <c r="Y192" s="4" t="s">
        <v>1527</v>
      </c>
      <c r="Z192" s="47" t="s">
        <v>1724</v>
      </c>
      <c r="AA192" s="4" t="s">
        <v>1512</v>
      </c>
      <c r="AB192" s="47" t="s">
        <v>1739</v>
      </c>
      <c r="AC192" s="4" t="s">
        <v>186</v>
      </c>
      <c r="AD192" s="7">
        <v>1</v>
      </c>
      <c r="AF192" s="7">
        <v>0</v>
      </c>
      <c r="AJ192" s="7">
        <f>IFERROR(VLOOKUP(Table43[[#This Row],[Kode BARANG Win2]],'[2]Template Impor Barang'!#REF!,2,0),0)</f>
        <v>0</v>
      </c>
      <c r="AK192" s="7">
        <f>Table43[[#This Row],[ISI/CTN]]</f>
        <v>144</v>
      </c>
      <c r="AL192" s="83">
        <f>Table43[[#This Row],[Kode Pcpl]]</f>
        <v>3226039</v>
      </c>
      <c r="AN192" s="36">
        <f>Table43[[#This Row],[Harga Jual Pcs GT
(-PPN)]]-(Table43[[#This Row],[Harga Jual Pcs GT
(-PPN)]]*8.5%)</f>
        <v>5864.5695240000005</v>
      </c>
      <c r="AO192" s="36">
        <f>Table43[[#This Row],[Harga Beli Pcs
(-PPN)]]*Table43[[#This Row],[ISI/CTN]]</f>
        <v>844498.01145600004</v>
      </c>
      <c r="AP192" s="36">
        <f>Table43[[#This Row],[Harga Beli Pcs
(-PPN)]]*1.11</f>
        <v>6509.6721716400007</v>
      </c>
      <c r="AQ192" s="36">
        <f>Table43[[#This Row],[Harga Beli Krt
(- PPN)]]*1.11</f>
        <v>937392.79271616007</v>
      </c>
      <c r="AR192" s="36">
        <v>6409.3656000000001</v>
      </c>
      <c r="AS192" s="36">
        <f>Table43[[#This Row],[Harga Jual Pcs GT
(-PPN)]]*Table43[[#This Row],[ISI/CTN]]</f>
        <v>922948.64639999997</v>
      </c>
      <c r="AT192" s="36">
        <f>Table43[[#This Row],[Harga Jual Pcs GT
(-PPN)]]*1.11</f>
        <v>7114.3958160000011</v>
      </c>
      <c r="AU192" s="36">
        <f>Table43[[#This Row],[Harga Jual Krt GT
(- PPN)]]*1.11</f>
        <v>1024472.9975040001</v>
      </c>
      <c r="AV192" s="36">
        <v>6409.3656000000001</v>
      </c>
      <c r="AW192" s="36">
        <f>Table43[[#This Row],[Harga Jual Pcs MT
(-PPN)]]*Table43[[#This Row],[ISI/CTN]]</f>
        <v>922948.64639999997</v>
      </c>
      <c r="AX192" s="36">
        <f>Table43[[#This Row],[Harga Jual Pcs MT
(-PPN)]]*1.11</f>
        <v>7114.3958160000011</v>
      </c>
      <c r="AY192" s="36">
        <f>Table43[[#This Row],[Harga Jual Pcs MT
(+PPN)]]*Table43[[#This Row],[ISI/CTN]]</f>
        <v>1024472.9975040002</v>
      </c>
      <c r="AZ192" s="44">
        <f>(Table43[[#This Row],[Harga Jual Pcs GT
(-PPN)]]-Table43[[#This Row],[Harga Beli Pcs
(-PPN)]])/Table43[[#This Row],[Harga Jual Pcs GT
(-PPN)]]</f>
        <v>8.4999999999999937E-2</v>
      </c>
      <c r="BA192" s="51">
        <f>Table43[[#This Row],[Harga Jual Pcs MT
(-PPN)]]-Table43[[#This Row],[Harga Beli Pcs
(-PPN)]]</f>
        <v>544.79607599999963</v>
      </c>
      <c r="BB192" s="57">
        <f>Table43[[#This Row],[Column1]]/Table43[[#This Row],[Harga Jual Pcs MT
(-PPN)]]</f>
        <v>8.4999999999999937E-2</v>
      </c>
      <c r="BC192" s="50"/>
      <c r="BD192" s="7" t="str">
        <f>IFERROR(VLOOKUP(Table43[[#This Row],[Kode BARANG Win2]],'[3]Daftar Barang dan Jasa'!$B$2:$D$3515,3,0),0)</f>
        <v>RB DETTOL BODY SOAP HK FRESH 100GR X 144 PCS</v>
      </c>
      <c r="BE192" s="7" t="str">
        <f ca="1">IF(TODAY()-Table43[[#This Row],[Efektif
Pembuatan]]&gt;60,"Lama","Baru")</f>
        <v>Lama</v>
      </c>
      <c r="BF192" s="7" t="e">
        <f ca="1">IF(TODAY()-Table43[[#This Row],[Efektif Naik Harga]]&lt;30,"Naik","Sama")</f>
        <v>#VALUE!</v>
      </c>
      <c r="BG192" s="7" t="s">
        <v>400</v>
      </c>
      <c r="BH192" s="7" t="str">
        <f>IF(Table43[[#This Row],[Kode BARANG Win2]]&lt;&gt;"","IDR","")</f>
        <v>IDR</v>
      </c>
      <c r="BI192" s="7" t="str">
        <f>CONCATENATE(Table43[[#This Row],[kode  1 Digit
(Nomor)]],Table43[[#This Row],[kode  4 Digit                (Nomor)]])</f>
        <v>32260390100</v>
      </c>
      <c r="BJ192" s="7" t="str">
        <f>Table43[[#This Row],[Nama            Gramasi atau Jumlah Pack per CTN]]</f>
        <v>100GR</v>
      </c>
      <c r="BK192" s="7"/>
      <c r="BL192" s="7"/>
      <c r="BM192" s="4" t="str">
        <f>IF(Table43[[#This Row],[SATUAN Fix Win]]&lt;&gt;"","KRT")</f>
        <v>KRT</v>
      </c>
      <c r="BN192" s="4" t="str">
        <f>IF(Table43[[#This Row],[SATUAN Fix Win]]&lt;&gt;"","GD01")</f>
        <v>GD01</v>
      </c>
      <c r="BO192" s="4">
        <f>IF(Table43[[#This Row],[SATUAN Fix Win]]&lt;&gt;"",11611)</f>
        <v>11611</v>
      </c>
      <c r="BP192" s="4">
        <f>IF(Table43[[#This Row],[SATUAN Fix Win]]&lt;&gt;"",11612)</f>
        <v>11612</v>
      </c>
      <c r="BR192" s="4">
        <f>IF(Table43[[#This Row],[SATUAN Fix Win]]&lt;&gt;"",1)</f>
        <v>1</v>
      </c>
    </row>
    <row r="193" spans="1:70">
      <c r="A193" s="4" t="str">
        <f>CONCATENATE(Table43[[#This Row],[Kode BARANG Win2]],Table43[[#This Row],[No. Urut
Item Sama]])</f>
        <v>R1021203010010</v>
      </c>
      <c r="B193" s="7"/>
      <c r="C193" s="4" t="s">
        <v>1641</v>
      </c>
      <c r="D193" s="49">
        <v>3170949</v>
      </c>
      <c r="E193" s="49">
        <f>IFERROR(VLOOKUP(Table43[[#This Row],[NO]],[1]Sheet1!$G$3:$K$1267,5,0),0)</f>
        <v>0</v>
      </c>
      <c r="F193" s="26" t="s">
        <v>950</v>
      </c>
      <c r="G193" s="26">
        <v>144</v>
      </c>
      <c r="H193" s="26" t="s">
        <v>1781</v>
      </c>
      <c r="I193" s="49">
        <v>8993560025021</v>
      </c>
      <c r="J193" s="26" t="str">
        <f>Table43[[#This Row],[Nama Jenis Kemasan]]</f>
        <v>PCS</v>
      </c>
      <c r="K193" s="4" t="str">
        <f>TRIM(CONCATENATE(Table43[[#This Row],[Nama            KLP]]," ",Table43[[#This Row],[Nama            Sub KLP]]))</f>
        <v>DETTOL BODY SOAP</v>
      </c>
      <c r="L193" s="4" t="str">
        <f>CONCATENATE(Table43[[#This Row],[kode  2 Digit                (hrf+No)]],Table43[[#This Row],[kode  2 Digit                (Nomor)]],Table43[[#This Row],[kode  1 Digit                (Nomor)]])</f>
        <v>R1021</v>
      </c>
      <c r="M193" s="4" t="str">
        <f>IF(AH193="",CONCATENATE(R193,T193,V193,X193,Z193,AB193,AD193,AF193,Table43[[#This Row],[Tanda Kode Revisi]]),CONCATENATE(R193,T193,V193,X193,Z193,AB193,AD193,AH193))</f>
        <v>R1021203010010</v>
      </c>
      <c r="N193" s="11">
        <f t="shared" si="4"/>
        <v>14</v>
      </c>
      <c r="O193" s="13" t="str">
        <f>IF(AG193&lt;&gt;"",TRIM(UPPER(CONCATENATE(Q193," ",S193," ",U193," ",W193," ",Y193," ",AA193," ","X"," ",Table43[[#This Row],[ISI/CTN]]," ",AG193," ",AC193," ",AE193," ",AI193))),TRIM(UPPER(CONCATENATE(Q193," ",S193," ",U193," ",W193," ",Y193," ",AA193," ","X"," ",Table43[[#This Row],[ISI/CTN]]," ",AC193," ",AE193," ",AI193))))</f>
        <v>RB DETTOL BODY SOAP HK FRESH 100GR X 144 PCS</v>
      </c>
      <c r="P193" s="11">
        <f t="shared" si="5"/>
        <v>44</v>
      </c>
      <c r="Q193" s="4" t="s">
        <v>1487</v>
      </c>
      <c r="R193" s="7" t="s">
        <v>94</v>
      </c>
      <c r="S193" s="4" t="s">
        <v>1496</v>
      </c>
      <c r="T193" s="45" t="s">
        <v>1723</v>
      </c>
      <c r="U193" s="46" t="s">
        <v>1505</v>
      </c>
      <c r="V193" s="7">
        <v>1</v>
      </c>
      <c r="W193" s="46" t="s">
        <v>1564</v>
      </c>
      <c r="X193" s="45" t="s">
        <v>1732</v>
      </c>
      <c r="Y193" s="4" t="s">
        <v>1527</v>
      </c>
      <c r="Z193" s="47" t="s">
        <v>1724</v>
      </c>
      <c r="AA193" s="4" t="s">
        <v>1512</v>
      </c>
      <c r="AB193" s="47" t="s">
        <v>1739</v>
      </c>
      <c r="AC193" s="4" t="s">
        <v>186</v>
      </c>
      <c r="AD193" s="7">
        <v>1</v>
      </c>
      <c r="AF193" s="7">
        <v>0</v>
      </c>
      <c r="AJ193" s="7">
        <f>IFERROR(VLOOKUP(Table43[[#This Row],[Kode BARANG Win2]],'[2]Template Impor Barang'!#REF!,2,0),0)</f>
        <v>0</v>
      </c>
      <c r="AK193" s="7">
        <f>Table43[[#This Row],[ISI/CTN]]</f>
        <v>144</v>
      </c>
      <c r="AL193" s="83">
        <f>Table43[[#This Row],[Kode Pcpl]]</f>
        <v>3170949</v>
      </c>
      <c r="AN193" s="36">
        <f>Table43[[#This Row],[Harga Jual Pcs GT
(-PPN)]]-(Table43[[#This Row],[Harga Jual Pcs GT
(-PPN)]]*8.5%)</f>
        <v>5864.5695240000005</v>
      </c>
      <c r="AO193" s="36">
        <f>Table43[[#This Row],[Harga Beli Pcs
(-PPN)]]*Table43[[#This Row],[ISI/CTN]]</f>
        <v>844498.01145600004</v>
      </c>
      <c r="AP193" s="36">
        <f>Table43[[#This Row],[Harga Beli Pcs
(-PPN)]]*1.11</f>
        <v>6509.6721716400007</v>
      </c>
      <c r="AQ193" s="36">
        <f>Table43[[#This Row],[Harga Beli Krt
(- PPN)]]*1.11</f>
        <v>937392.79271616007</v>
      </c>
      <c r="AR193" s="36">
        <v>6409.3656000000001</v>
      </c>
      <c r="AS193" s="36">
        <f>Table43[[#This Row],[Harga Jual Pcs GT
(-PPN)]]*Table43[[#This Row],[ISI/CTN]]</f>
        <v>922948.64639999997</v>
      </c>
      <c r="AT193" s="36">
        <f>Table43[[#This Row],[Harga Jual Pcs GT
(-PPN)]]*1.11</f>
        <v>7114.3958160000011</v>
      </c>
      <c r="AU193" s="36">
        <f>Table43[[#This Row],[Harga Jual Krt GT
(- PPN)]]*1.11</f>
        <v>1024472.9975040001</v>
      </c>
      <c r="AV193" s="36">
        <v>6409.3656000000001</v>
      </c>
      <c r="AW193" s="36">
        <f>Table43[[#This Row],[Harga Jual Pcs MT
(-PPN)]]*Table43[[#This Row],[ISI/CTN]]</f>
        <v>922948.64639999997</v>
      </c>
      <c r="AX193" s="36">
        <f>Table43[[#This Row],[Harga Jual Pcs MT
(-PPN)]]*1.11</f>
        <v>7114.3958160000011</v>
      </c>
      <c r="AY193" s="36">
        <f>Table43[[#This Row],[Harga Jual Pcs MT
(+PPN)]]*Table43[[#This Row],[ISI/CTN]]</f>
        <v>1024472.9975040002</v>
      </c>
      <c r="AZ193" s="44">
        <f>(Table43[[#This Row],[Harga Jual Pcs GT
(-PPN)]]-Table43[[#This Row],[Harga Beli Pcs
(-PPN)]])/Table43[[#This Row],[Harga Jual Pcs GT
(-PPN)]]</f>
        <v>8.4999999999999937E-2</v>
      </c>
      <c r="BA193" s="51">
        <f>Table43[[#This Row],[Harga Jual Pcs MT
(-PPN)]]-Table43[[#This Row],[Harga Beli Pcs
(-PPN)]]</f>
        <v>544.79607599999963</v>
      </c>
      <c r="BB193" s="57">
        <f>Table43[[#This Row],[Column1]]/Table43[[#This Row],[Harga Jual Pcs MT
(-PPN)]]</f>
        <v>8.4999999999999937E-2</v>
      </c>
      <c r="BC193" s="50"/>
      <c r="BD193" s="7" t="str">
        <f>IFERROR(VLOOKUP(Table43[[#This Row],[Kode BARANG Win2]],'[3]Daftar Barang dan Jasa'!$B$2:$D$3515,3,0),0)</f>
        <v>RB DETTOL BODY SOAP HK FRESH 100GR X 144 PCS</v>
      </c>
      <c r="BE193" s="7" t="str">
        <f ca="1">IF(TODAY()-Table43[[#This Row],[Efektif
Pembuatan]]&gt;60,"Lama","Baru")</f>
        <v>Lama</v>
      </c>
      <c r="BF193" s="7" t="e">
        <f ca="1">IF(TODAY()-Table43[[#This Row],[Efektif Naik Harga]]&lt;30,"Naik","Sama")</f>
        <v>#VALUE!</v>
      </c>
      <c r="BG193" s="7" t="s">
        <v>400</v>
      </c>
      <c r="BH193" s="7" t="str">
        <f>IF(Table43[[#This Row],[Kode BARANG Win2]]&lt;&gt;"","IDR","")</f>
        <v>IDR</v>
      </c>
      <c r="BI193" s="7" t="str">
        <f>CONCATENATE(Table43[[#This Row],[kode  1 Digit
(Nomor)]],Table43[[#This Row],[kode  4 Digit                (Nomor)]])</f>
        <v>31709490100</v>
      </c>
      <c r="BJ193" s="7" t="str">
        <f>Table43[[#This Row],[Nama            Gramasi atau Jumlah Pack per CTN]]</f>
        <v>100GR</v>
      </c>
      <c r="BK193" s="7"/>
      <c r="BL193" s="7"/>
      <c r="BM193" s="4" t="str">
        <f>IF(Table43[[#This Row],[SATUAN Fix Win]]&lt;&gt;"","KRT")</f>
        <v>KRT</v>
      </c>
      <c r="BN193" s="4" t="str">
        <f>IF(Table43[[#This Row],[SATUAN Fix Win]]&lt;&gt;"","GD01")</f>
        <v>GD01</v>
      </c>
      <c r="BO193" s="4">
        <f>IF(Table43[[#This Row],[SATUAN Fix Win]]&lt;&gt;"",11611)</f>
        <v>11611</v>
      </c>
      <c r="BP193" s="4">
        <f>IF(Table43[[#This Row],[SATUAN Fix Win]]&lt;&gt;"",11612)</f>
        <v>11612</v>
      </c>
      <c r="BR193" s="4">
        <f>IF(Table43[[#This Row],[SATUAN Fix Win]]&lt;&gt;"",1)</f>
        <v>1</v>
      </c>
    </row>
    <row r="194" spans="1:70">
      <c r="A194" s="4" t="str">
        <f>CONCATENATE(Table43[[#This Row],[Kode BARANG Win2]],Table43[[#This Row],[No. Urut
Item Sama]])</f>
        <v>R1021203010010</v>
      </c>
      <c r="B194" s="7"/>
      <c r="C194" s="4" t="s">
        <v>1641</v>
      </c>
      <c r="D194" s="49">
        <v>3087587</v>
      </c>
      <c r="E194" s="49">
        <f>IFERROR(VLOOKUP(Table43[[#This Row],[NO]],[1]Sheet1!$G$3:$K$1267,5,0),0)</f>
        <v>0</v>
      </c>
      <c r="F194" s="26" t="s">
        <v>961</v>
      </c>
      <c r="G194" s="26">
        <v>144</v>
      </c>
      <c r="H194" s="26" t="s">
        <v>1815</v>
      </c>
      <c r="I194" s="49">
        <v>8993560025021</v>
      </c>
      <c r="J194" s="26" t="str">
        <f>Table43[[#This Row],[Nama Jenis Kemasan]]</f>
        <v>PCS</v>
      </c>
      <c r="K194" s="4" t="str">
        <f>TRIM(CONCATENATE(Table43[[#This Row],[Nama            KLP]]," ",Table43[[#This Row],[Nama            Sub KLP]]))</f>
        <v>DETTOL BODY SOAP</v>
      </c>
      <c r="L194" s="4" t="str">
        <f>CONCATENATE(Table43[[#This Row],[kode  2 Digit                (hrf+No)]],Table43[[#This Row],[kode  2 Digit                (Nomor)]],Table43[[#This Row],[kode  1 Digit                (Nomor)]])</f>
        <v>R1021</v>
      </c>
      <c r="M194" s="4" t="str">
        <f>IF(AH194="",CONCATENATE(R194,T194,V194,X194,Z194,AB194,AD194,AF194,Table43[[#This Row],[Tanda Kode Revisi]]),CONCATENATE(R194,T194,V194,X194,Z194,AB194,AD194,AH194))</f>
        <v>R1021203010010</v>
      </c>
      <c r="N194" s="11">
        <f t="shared" si="4"/>
        <v>14</v>
      </c>
      <c r="O194" s="13" t="str">
        <f>IF(AG194&lt;&gt;"",TRIM(UPPER(CONCATENATE(Q194," ",S194," ",U194," ",W194," ",Y194," ",AA194," ","X"," ",Table43[[#This Row],[ISI/CTN]]," ",AG194," ",AC194," ",AE194," ",AI194))),TRIM(UPPER(CONCATENATE(Q194," ",S194," ",U194," ",W194," ",Y194," ",AA194," ","X"," ",Table43[[#This Row],[ISI/CTN]]," ",AC194," ",AE194," ",AI194))))</f>
        <v>RB DETTOL BODY SOAP HK FRESH 100GR X 144 PCS</v>
      </c>
      <c r="P194" s="11">
        <f t="shared" si="5"/>
        <v>44</v>
      </c>
      <c r="Q194" s="4" t="s">
        <v>1487</v>
      </c>
      <c r="R194" s="7" t="s">
        <v>94</v>
      </c>
      <c r="S194" s="4" t="s">
        <v>1496</v>
      </c>
      <c r="T194" s="45" t="s">
        <v>1723</v>
      </c>
      <c r="U194" s="46" t="s">
        <v>1505</v>
      </c>
      <c r="V194" s="7">
        <v>1</v>
      </c>
      <c r="W194" s="46" t="s">
        <v>1564</v>
      </c>
      <c r="X194" s="45" t="s">
        <v>1732</v>
      </c>
      <c r="Y194" s="4" t="s">
        <v>1527</v>
      </c>
      <c r="Z194" s="47" t="s">
        <v>1724</v>
      </c>
      <c r="AA194" s="4" t="s">
        <v>1512</v>
      </c>
      <c r="AB194" s="47" t="s">
        <v>1739</v>
      </c>
      <c r="AC194" s="4" t="s">
        <v>186</v>
      </c>
      <c r="AD194" s="7">
        <v>1</v>
      </c>
      <c r="AF194" s="7">
        <v>0</v>
      </c>
      <c r="AJ194" s="7">
        <f>IFERROR(VLOOKUP(Table43[[#This Row],[Kode BARANG Win2]],'[2]Template Impor Barang'!#REF!,2,0),0)</f>
        <v>0</v>
      </c>
      <c r="AK194" s="7">
        <f>Table43[[#This Row],[ISI/CTN]]</f>
        <v>144</v>
      </c>
      <c r="AL194" s="83">
        <f>Table43[[#This Row],[Kode Pcpl]]</f>
        <v>3087587</v>
      </c>
      <c r="AN194" s="36">
        <f>Table43[[#This Row],[Harga Jual Pcs GT
(-PPN)]]-(Table43[[#This Row],[Harga Jual Pcs GT
(-PPN)]]*8.5%)</f>
        <v>5864.5695240000005</v>
      </c>
      <c r="AO194" s="36">
        <f>Table43[[#This Row],[Harga Beli Pcs
(-PPN)]]*Table43[[#This Row],[ISI/CTN]]</f>
        <v>844498.01145600004</v>
      </c>
      <c r="AP194" s="36">
        <f>Table43[[#This Row],[Harga Beli Pcs
(-PPN)]]*1.11</f>
        <v>6509.6721716400007</v>
      </c>
      <c r="AQ194" s="36">
        <f>Table43[[#This Row],[Harga Beli Krt
(- PPN)]]*1.11</f>
        <v>937392.79271616007</v>
      </c>
      <c r="AR194" s="36">
        <v>6409.3656000000001</v>
      </c>
      <c r="AS194" s="36">
        <f>Table43[[#This Row],[Harga Jual Pcs GT
(-PPN)]]*Table43[[#This Row],[ISI/CTN]]</f>
        <v>922948.64639999997</v>
      </c>
      <c r="AT194" s="36">
        <f>Table43[[#This Row],[Harga Jual Pcs GT
(-PPN)]]*1.11</f>
        <v>7114.3958160000011</v>
      </c>
      <c r="AU194" s="36">
        <f>Table43[[#This Row],[Harga Jual Krt GT
(- PPN)]]*1.11</f>
        <v>1024472.9975040001</v>
      </c>
      <c r="AV194" s="36">
        <v>6409.3656000000001</v>
      </c>
      <c r="AW194" s="36">
        <f>Table43[[#This Row],[Harga Jual Pcs MT
(-PPN)]]*Table43[[#This Row],[ISI/CTN]]</f>
        <v>922948.64639999997</v>
      </c>
      <c r="AX194" s="36">
        <f>Table43[[#This Row],[Harga Jual Pcs MT
(-PPN)]]*1.11</f>
        <v>7114.3958160000011</v>
      </c>
      <c r="AY194" s="36">
        <f>Table43[[#This Row],[Harga Jual Pcs MT
(+PPN)]]*Table43[[#This Row],[ISI/CTN]]</f>
        <v>1024472.9975040002</v>
      </c>
      <c r="AZ194" s="44">
        <f>(Table43[[#This Row],[Harga Jual Pcs GT
(-PPN)]]-Table43[[#This Row],[Harga Beli Pcs
(-PPN)]])/Table43[[#This Row],[Harga Jual Pcs GT
(-PPN)]]</f>
        <v>8.4999999999999937E-2</v>
      </c>
      <c r="BA194" s="51">
        <f>Table43[[#This Row],[Harga Jual Pcs MT
(-PPN)]]-Table43[[#This Row],[Harga Beli Pcs
(-PPN)]]</f>
        <v>544.79607599999963</v>
      </c>
      <c r="BB194" s="57">
        <f>Table43[[#This Row],[Column1]]/Table43[[#This Row],[Harga Jual Pcs MT
(-PPN)]]</f>
        <v>8.4999999999999937E-2</v>
      </c>
      <c r="BC194" s="50"/>
      <c r="BD194" s="7" t="str">
        <f>IFERROR(VLOOKUP(Table43[[#This Row],[Kode BARANG Win2]],'[3]Daftar Barang dan Jasa'!$B$2:$D$3515,3,0),0)</f>
        <v>RB DETTOL BODY SOAP HK FRESH 100GR X 144 PCS</v>
      </c>
      <c r="BE194" s="7" t="str">
        <f ca="1">IF(TODAY()-Table43[[#This Row],[Efektif
Pembuatan]]&gt;60,"Lama","Baru")</f>
        <v>Lama</v>
      </c>
      <c r="BF194" s="7" t="e">
        <f ca="1">IF(TODAY()-Table43[[#This Row],[Efektif Naik Harga]]&lt;30,"Naik","Sama")</f>
        <v>#VALUE!</v>
      </c>
      <c r="BG194" s="7" t="s">
        <v>400</v>
      </c>
      <c r="BH194" s="7" t="str">
        <f>IF(Table43[[#This Row],[Kode BARANG Win2]]&lt;&gt;"","IDR","")</f>
        <v>IDR</v>
      </c>
      <c r="BI194" s="7" t="str">
        <f>CONCATENATE(Table43[[#This Row],[kode  1 Digit
(Nomor)]],Table43[[#This Row],[kode  4 Digit                (Nomor)]])</f>
        <v>30875870100</v>
      </c>
      <c r="BJ194" s="7" t="str">
        <f>Table43[[#This Row],[Nama            Gramasi atau Jumlah Pack per CTN]]</f>
        <v>100GR</v>
      </c>
      <c r="BK194" s="7"/>
      <c r="BL194" s="7"/>
      <c r="BM194" s="4" t="str">
        <f>IF(Table43[[#This Row],[SATUAN Fix Win]]&lt;&gt;"","KRT")</f>
        <v>KRT</v>
      </c>
      <c r="BN194" s="4" t="str">
        <f>IF(Table43[[#This Row],[SATUAN Fix Win]]&lt;&gt;"","GD01")</f>
        <v>GD01</v>
      </c>
      <c r="BO194" s="4">
        <f>IF(Table43[[#This Row],[SATUAN Fix Win]]&lt;&gt;"",11611)</f>
        <v>11611</v>
      </c>
      <c r="BP194" s="4">
        <f>IF(Table43[[#This Row],[SATUAN Fix Win]]&lt;&gt;"",11612)</f>
        <v>11612</v>
      </c>
      <c r="BR194" s="4">
        <f>IF(Table43[[#This Row],[SATUAN Fix Win]]&lt;&gt;"",1)</f>
        <v>1</v>
      </c>
    </row>
    <row r="195" spans="1:70">
      <c r="A195" s="4" t="str">
        <f>CONCATENATE(Table43[[#This Row],[Kode BARANG Win2]],Table43[[#This Row],[No. Urut
Item Sama]])</f>
        <v>R1021203010010</v>
      </c>
      <c r="B195" s="7"/>
      <c r="C195" s="4" t="s">
        <v>1641</v>
      </c>
      <c r="D195" s="49">
        <v>3072650</v>
      </c>
      <c r="E195" s="49">
        <f>IFERROR(VLOOKUP(Table43[[#This Row],[NO]],[1]Sheet1!$G$3:$K$1267,5,0),0)</f>
        <v>0</v>
      </c>
      <c r="F195" s="26" t="s">
        <v>958</v>
      </c>
      <c r="G195" s="26">
        <v>144</v>
      </c>
      <c r="H195" s="26" t="s">
        <v>2073</v>
      </c>
      <c r="I195" s="49">
        <v>8993560025021</v>
      </c>
      <c r="J195" s="26" t="str">
        <f>Table43[[#This Row],[Nama Jenis Kemasan]]</f>
        <v>PCS</v>
      </c>
      <c r="K195" s="4" t="str">
        <f>TRIM(CONCATENATE(Table43[[#This Row],[Nama            KLP]]," ",Table43[[#This Row],[Nama            Sub KLP]]))</f>
        <v>DETTOL BODY SOAP</v>
      </c>
      <c r="L195" s="4" t="str">
        <f>CONCATENATE(Table43[[#This Row],[kode  2 Digit                (hrf+No)]],Table43[[#This Row],[kode  2 Digit                (Nomor)]],Table43[[#This Row],[kode  1 Digit                (Nomor)]])</f>
        <v>R1021</v>
      </c>
      <c r="M195" s="4" t="str">
        <f>IF(AH195="",CONCATENATE(R195,T195,V195,X195,Z195,AB195,AD195,AF195,Table43[[#This Row],[Tanda Kode Revisi]]),CONCATENATE(R195,T195,V195,X195,Z195,AB195,AD195,AH195))</f>
        <v>R1021203010010</v>
      </c>
      <c r="N195" s="11">
        <f t="shared" si="4"/>
        <v>14</v>
      </c>
      <c r="O195" s="13" t="str">
        <f>IF(AG195&lt;&gt;"",TRIM(UPPER(CONCATENATE(Q195," ",S195," ",U195," ",W195," ",Y195," ",AA195," ","X"," ",Table43[[#This Row],[ISI/CTN]]," ",AG195," ",AC195," ",AE195," ",AI195))),TRIM(UPPER(CONCATENATE(Q195," ",S195," ",U195," ",W195," ",Y195," ",AA195," ","X"," ",Table43[[#This Row],[ISI/CTN]]," ",AC195," ",AE195," ",AI195))))</f>
        <v>RB DETTOL BODY SOAP HK FRESH 100GR X 144 PCS</v>
      </c>
      <c r="P195" s="11">
        <f t="shared" si="5"/>
        <v>44</v>
      </c>
      <c r="Q195" s="4" t="s">
        <v>1487</v>
      </c>
      <c r="R195" s="7" t="s">
        <v>94</v>
      </c>
      <c r="S195" s="4" t="s">
        <v>1496</v>
      </c>
      <c r="T195" s="45" t="s">
        <v>1723</v>
      </c>
      <c r="U195" s="46" t="s">
        <v>1505</v>
      </c>
      <c r="V195" s="7">
        <v>1</v>
      </c>
      <c r="W195" s="46" t="s">
        <v>1564</v>
      </c>
      <c r="X195" s="45" t="s">
        <v>1732</v>
      </c>
      <c r="Y195" s="4" t="s">
        <v>1527</v>
      </c>
      <c r="Z195" s="47" t="s">
        <v>1724</v>
      </c>
      <c r="AA195" s="4" t="s">
        <v>1512</v>
      </c>
      <c r="AB195" s="47" t="s">
        <v>1739</v>
      </c>
      <c r="AC195" s="4" t="s">
        <v>186</v>
      </c>
      <c r="AD195" s="7">
        <v>1</v>
      </c>
      <c r="AF195" s="7">
        <v>0</v>
      </c>
      <c r="AJ195" s="7">
        <f>IFERROR(VLOOKUP(Table43[[#This Row],[Kode BARANG Win2]],'[2]Template Impor Barang'!#REF!,2,0),0)</f>
        <v>0</v>
      </c>
      <c r="AK195" s="7">
        <f>Table43[[#This Row],[ISI/CTN]]</f>
        <v>144</v>
      </c>
      <c r="AL195" s="83">
        <f>Table43[[#This Row],[Kode Pcpl]]</f>
        <v>3072650</v>
      </c>
      <c r="AN195" s="36">
        <f>Table43[[#This Row],[Harga Jual Pcs GT
(-PPN)]]-(Table43[[#This Row],[Harga Jual Pcs GT
(-PPN)]]*8.5%)</f>
        <v>5864.5695240000005</v>
      </c>
      <c r="AO195" s="36">
        <f>Table43[[#This Row],[Harga Beli Pcs
(-PPN)]]*Table43[[#This Row],[ISI/CTN]]</f>
        <v>844498.01145600004</v>
      </c>
      <c r="AP195" s="36">
        <f>Table43[[#This Row],[Harga Beli Pcs
(-PPN)]]*1.11</f>
        <v>6509.6721716400007</v>
      </c>
      <c r="AQ195" s="36">
        <f>Table43[[#This Row],[Harga Beli Krt
(- PPN)]]*1.11</f>
        <v>937392.79271616007</v>
      </c>
      <c r="AR195" s="36">
        <v>6409.3656000000001</v>
      </c>
      <c r="AS195" s="36">
        <f>Table43[[#This Row],[Harga Jual Pcs GT
(-PPN)]]*Table43[[#This Row],[ISI/CTN]]</f>
        <v>922948.64639999997</v>
      </c>
      <c r="AT195" s="36">
        <f>Table43[[#This Row],[Harga Jual Pcs GT
(-PPN)]]*1.11</f>
        <v>7114.3958160000011</v>
      </c>
      <c r="AU195" s="36">
        <f>Table43[[#This Row],[Harga Jual Krt GT
(- PPN)]]*1.11</f>
        <v>1024472.9975040001</v>
      </c>
      <c r="AV195" s="36">
        <v>6409.3656000000001</v>
      </c>
      <c r="AW195" s="36">
        <f>Table43[[#This Row],[Harga Jual Pcs MT
(-PPN)]]*Table43[[#This Row],[ISI/CTN]]</f>
        <v>922948.64639999997</v>
      </c>
      <c r="AX195" s="36">
        <f>Table43[[#This Row],[Harga Jual Pcs MT
(-PPN)]]*1.11</f>
        <v>7114.3958160000011</v>
      </c>
      <c r="AY195" s="36">
        <f>Table43[[#This Row],[Harga Jual Pcs MT
(+PPN)]]*Table43[[#This Row],[ISI/CTN]]</f>
        <v>1024472.9975040002</v>
      </c>
      <c r="AZ195" s="44">
        <f>(Table43[[#This Row],[Harga Jual Pcs GT
(-PPN)]]-Table43[[#This Row],[Harga Beli Pcs
(-PPN)]])/Table43[[#This Row],[Harga Jual Pcs GT
(-PPN)]]</f>
        <v>8.4999999999999937E-2</v>
      </c>
      <c r="BA195" s="51">
        <f>Table43[[#This Row],[Harga Jual Pcs MT
(-PPN)]]-Table43[[#This Row],[Harga Beli Pcs
(-PPN)]]</f>
        <v>544.79607599999963</v>
      </c>
      <c r="BB195" s="57">
        <f>Table43[[#This Row],[Column1]]/Table43[[#This Row],[Harga Jual Pcs MT
(-PPN)]]</f>
        <v>8.4999999999999937E-2</v>
      </c>
      <c r="BC195" s="50"/>
      <c r="BD195" s="7" t="str">
        <f>IFERROR(VLOOKUP(Table43[[#This Row],[Kode BARANG Win2]],'[3]Daftar Barang dan Jasa'!$B$2:$D$3515,3,0),0)</f>
        <v>RB DETTOL BODY SOAP HK FRESH 100GR X 144 PCS</v>
      </c>
      <c r="BE195" s="7" t="str">
        <f ca="1">IF(TODAY()-Table43[[#This Row],[Efektif
Pembuatan]]&gt;60,"Lama","Baru")</f>
        <v>Lama</v>
      </c>
      <c r="BF195" s="7" t="e">
        <f ca="1">IF(TODAY()-Table43[[#This Row],[Efektif Naik Harga]]&lt;30,"Naik","Sama")</f>
        <v>#VALUE!</v>
      </c>
      <c r="BG195" s="7" t="s">
        <v>400</v>
      </c>
      <c r="BH195" s="7" t="str">
        <f>IF(Table43[[#This Row],[Kode BARANG Win2]]&lt;&gt;"","IDR","")</f>
        <v>IDR</v>
      </c>
      <c r="BI195" s="7" t="str">
        <f>CONCATENATE(Table43[[#This Row],[kode  1 Digit
(Nomor)]],Table43[[#This Row],[kode  4 Digit                (Nomor)]])</f>
        <v>30726500100</v>
      </c>
      <c r="BJ195" s="7" t="str">
        <f>Table43[[#This Row],[Nama            Gramasi atau Jumlah Pack per CTN]]</f>
        <v>100GR</v>
      </c>
      <c r="BK195" s="7"/>
      <c r="BL195" s="7"/>
      <c r="BM195" s="4" t="str">
        <f>IF(Table43[[#This Row],[SATUAN Fix Win]]&lt;&gt;"","KRT")</f>
        <v>KRT</v>
      </c>
      <c r="BN195" s="4" t="str">
        <f>IF(Table43[[#This Row],[SATUAN Fix Win]]&lt;&gt;"","GD01")</f>
        <v>GD01</v>
      </c>
      <c r="BO195" s="4">
        <f>IF(Table43[[#This Row],[SATUAN Fix Win]]&lt;&gt;"",11611)</f>
        <v>11611</v>
      </c>
      <c r="BP195" s="4">
        <f>IF(Table43[[#This Row],[SATUAN Fix Win]]&lt;&gt;"",11612)</f>
        <v>11612</v>
      </c>
      <c r="BR195" s="4">
        <f>IF(Table43[[#This Row],[SATUAN Fix Win]]&lt;&gt;"",1)</f>
        <v>1</v>
      </c>
    </row>
    <row r="196" spans="1:70">
      <c r="A196" s="4" t="str">
        <f>CONCATENATE(Table43[[#This Row],[Kode BARANG Win2]],Table43[[#This Row],[No. Urut
Item Sama]])</f>
        <v>R1021203010010</v>
      </c>
      <c r="B196" s="7"/>
      <c r="C196" s="4" t="s">
        <v>1641</v>
      </c>
      <c r="D196" s="49">
        <v>3060222</v>
      </c>
      <c r="E196" s="49">
        <f>IFERROR(VLOOKUP(Table43[[#This Row],[NO]],[1]Sheet1!$G$3:$K$1267,5,0),0)</f>
        <v>0</v>
      </c>
      <c r="F196" s="26" t="s">
        <v>957</v>
      </c>
      <c r="G196" s="26">
        <v>144</v>
      </c>
      <c r="H196" s="26" t="s">
        <v>2073</v>
      </c>
      <c r="I196" s="49">
        <v>8993560025021</v>
      </c>
      <c r="J196" s="26" t="str">
        <f>Table43[[#This Row],[Nama Jenis Kemasan]]</f>
        <v>PCS</v>
      </c>
      <c r="K196" s="4" t="str">
        <f>TRIM(CONCATENATE(Table43[[#This Row],[Nama            KLP]]," ",Table43[[#This Row],[Nama            Sub KLP]]))</f>
        <v>DETTOL BODY SOAP</v>
      </c>
      <c r="L196" s="4" t="str">
        <f>CONCATENATE(Table43[[#This Row],[kode  2 Digit                (hrf+No)]],Table43[[#This Row],[kode  2 Digit                (Nomor)]],Table43[[#This Row],[kode  1 Digit                (Nomor)]])</f>
        <v>R1021</v>
      </c>
      <c r="M196" s="4" t="str">
        <f>IF(AH196="",CONCATENATE(R196,T196,V196,X196,Z196,AB196,AD196,AF196,Table43[[#This Row],[Tanda Kode Revisi]]),CONCATENATE(R196,T196,V196,X196,Z196,AB196,AD196,AH196))</f>
        <v>R1021203010010</v>
      </c>
      <c r="N196" s="11">
        <f t="shared" si="4"/>
        <v>14</v>
      </c>
      <c r="O196" s="13" t="str">
        <f>IF(AG196&lt;&gt;"",TRIM(UPPER(CONCATENATE(Q196," ",S196," ",U196," ",W196," ",Y196," ",AA196," ","X"," ",Table43[[#This Row],[ISI/CTN]]," ",AG196," ",AC196," ",AE196," ",AI196))),TRIM(UPPER(CONCATENATE(Q196," ",S196," ",U196," ",W196," ",Y196," ",AA196," ","X"," ",Table43[[#This Row],[ISI/CTN]]," ",AC196," ",AE196," ",AI196))))</f>
        <v>RB DETTOL BODY SOAP HK FRESH 100GR X 144 PCS</v>
      </c>
      <c r="P196" s="11">
        <f t="shared" si="5"/>
        <v>44</v>
      </c>
      <c r="Q196" s="4" t="s">
        <v>1487</v>
      </c>
      <c r="R196" s="7" t="s">
        <v>94</v>
      </c>
      <c r="S196" s="4" t="s">
        <v>1496</v>
      </c>
      <c r="T196" s="45" t="s">
        <v>1723</v>
      </c>
      <c r="U196" s="46" t="s">
        <v>1505</v>
      </c>
      <c r="V196" s="7">
        <v>1</v>
      </c>
      <c r="W196" s="46" t="s">
        <v>1564</v>
      </c>
      <c r="X196" s="45" t="s">
        <v>1732</v>
      </c>
      <c r="Y196" s="4" t="s">
        <v>1527</v>
      </c>
      <c r="Z196" s="47" t="s">
        <v>1724</v>
      </c>
      <c r="AA196" s="4" t="s">
        <v>1512</v>
      </c>
      <c r="AB196" s="47" t="s">
        <v>1739</v>
      </c>
      <c r="AC196" s="4" t="s">
        <v>186</v>
      </c>
      <c r="AD196" s="7">
        <v>1</v>
      </c>
      <c r="AF196" s="7">
        <v>0</v>
      </c>
      <c r="AJ196" s="7">
        <f>IFERROR(VLOOKUP(Table43[[#This Row],[Kode BARANG Win2]],'[2]Template Impor Barang'!#REF!,2,0),0)</f>
        <v>0</v>
      </c>
      <c r="AK196" s="7">
        <f>Table43[[#This Row],[ISI/CTN]]</f>
        <v>144</v>
      </c>
      <c r="AL196" s="83">
        <f>Table43[[#This Row],[Kode Pcpl]]</f>
        <v>3060222</v>
      </c>
      <c r="AN196" s="36">
        <f>Table43[[#This Row],[Harga Jual Pcs GT
(-PPN)]]-(Table43[[#This Row],[Harga Jual Pcs GT
(-PPN)]]*8.5%)</f>
        <v>5864.5695240000005</v>
      </c>
      <c r="AO196" s="36">
        <f>Table43[[#This Row],[Harga Beli Pcs
(-PPN)]]*Table43[[#This Row],[ISI/CTN]]</f>
        <v>844498.01145600004</v>
      </c>
      <c r="AP196" s="36">
        <f>Table43[[#This Row],[Harga Beli Pcs
(-PPN)]]*1.11</f>
        <v>6509.6721716400007</v>
      </c>
      <c r="AQ196" s="36">
        <f>Table43[[#This Row],[Harga Beli Krt
(- PPN)]]*1.11</f>
        <v>937392.79271616007</v>
      </c>
      <c r="AR196" s="36">
        <v>6409.3656000000001</v>
      </c>
      <c r="AS196" s="36">
        <f>Table43[[#This Row],[Harga Jual Pcs GT
(-PPN)]]*Table43[[#This Row],[ISI/CTN]]</f>
        <v>922948.64639999997</v>
      </c>
      <c r="AT196" s="36">
        <f>Table43[[#This Row],[Harga Jual Pcs GT
(-PPN)]]*1.11</f>
        <v>7114.3958160000011</v>
      </c>
      <c r="AU196" s="36">
        <f>Table43[[#This Row],[Harga Jual Krt GT
(- PPN)]]*1.11</f>
        <v>1024472.9975040001</v>
      </c>
      <c r="AV196" s="36">
        <v>6409.3656000000001</v>
      </c>
      <c r="AW196" s="36">
        <f>Table43[[#This Row],[Harga Jual Pcs MT
(-PPN)]]*Table43[[#This Row],[ISI/CTN]]</f>
        <v>922948.64639999997</v>
      </c>
      <c r="AX196" s="36">
        <f>Table43[[#This Row],[Harga Jual Pcs MT
(-PPN)]]*1.11</f>
        <v>7114.3958160000011</v>
      </c>
      <c r="AY196" s="36">
        <f>Table43[[#This Row],[Harga Jual Pcs MT
(+PPN)]]*Table43[[#This Row],[ISI/CTN]]</f>
        <v>1024472.9975040002</v>
      </c>
      <c r="AZ196" s="44">
        <f>(Table43[[#This Row],[Harga Jual Pcs GT
(-PPN)]]-Table43[[#This Row],[Harga Beli Pcs
(-PPN)]])/Table43[[#This Row],[Harga Jual Pcs GT
(-PPN)]]</f>
        <v>8.4999999999999937E-2</v>
      </c>
      <c r="BA196" s="51">
        <f>Table43[[#This Row],[Harga Jual Pcs MT
(-PPN)]]-Table43[[#This Row],[Harga Beli Pcs
(-PPN)]]</f>
        <v>544.79607599999963</v>
      </c>
      <c r="BB196" s="57">
        <f>Table43[[#This Row],[Column1]]/Table43[[#This Row],[Harga Jual Pcs MT
(-PPN)]]</f>
        <v>8.4999999999999937E-2</v>
      </c>
      <c r="BC196" s="50"/>
      <c r="BD196" s="7" t="str">
        <f>IFERROR(VLOOKUP(Table43[[#This Row],[Kode BARANG Win2]],'[3]Daftar Barang dan Jasa'!$B$2:$D$3515,3,0),0)</f>
        <v>RB DETTOL BODY SOAP HK FRESH 100GR X 144 PCS</v>
      </c>
      <c r="BE196" s="7" t="str">
        <f ca="1">IF(TODAY()-Table43[[#This Row],[Efektif
Pembuatan]]&gt;60,"Lama","Baru")</f>
        <v>Lama</v>
      </c>
      <c r="BF196" s="7" t="e">
        <f ca="1">IF(TODAY()-Table43[[#This Row],[Efektif Naik Harga]]&lt;30,"Naik","Sama")</f>
        <v>#VALUE!</v>
      </c>
      <c r="BG196" s="7" t="s">
        <v>400</v>
      </c>
      <c r="BH196" s="7" t="str">
        <f>IF(Table43[[#This Row],[Kode BARANG Win2]]&lt;&gt;"","IDR","")</f>
        <v>IDR</v>
      </c>
      <c r="BI196" s="7" t="str">
        <f>CONCATENATE(Table43[[#This Row],[kode  1 Digit
(Nomor)]],Table43[[#This Row],[kode  4 Digit                (Nomor)]])</f>
        <v>30602220100</v>
      </c>
      <c r="BJ196" s="7" t="str">
        <f>Table43[[#This Row],[Nama            Gramasi atau Jumlah Pack per CTN]]</f>
        <v>100GR</v>
      </c>
      <c r="BK196" s="7"/>
      <c r="BL196" s="7"/>
      <c r="BM196" s="4" t="str">
        <f>IF(Table43[[#This Row],[SATUAN Fix Win]]&lt;&gt;"","KRT")</f>
        <v>KRT</v>
      </c>
      <c r="BN196" s="4" t="str">
        <f>IF(Table43[[#This Row],[SATUAN Fix Win]]&lt;&gt;"","GD01")</f>
        <v>GD01</v>
      </c>
      <c r="BO196" s="4">
        <f>IF(Table43[[#This Row],[SATUAN Fix Win]]&lt;&gt;"",11611)</f>
        <v>11611</v>
      </c>
      <c r="BP196" s="4">
        <f>IF(Table43[[#This Row],[SATUAN Fix Win]]&lt;&gt;"",11612)</f>
        <v>11612</v>
      </c>
      <c r="BR196" s="4">
        <f>IF(Table43[[#This Row],[SATUAN Fix Win]]&lt;&gt;"",1)</f>
        <v>1</v>
      </c>
    </row>
    <row r="197" spans="1:70">
      <c r="A197" s="4" t="str">
        <f>CONCATENATE(Table43[[#This Row],[Kode BARANG Win2]],Table43[[#This Row],[No. Urut
Item Sama]])</f>
        <v>R1021203010010</v>
      </c>
      <c r="B197" s="7"/>
      <c r="C197" s="4" t="s">
        <v>1641</v>
      </c>
      <c r="D197" s="49">
        <v>3031555</v>
      </c>
      <c r="E197" s="49">
        <f>IFERROR(VLOOKUP(Table43[[#This Row],[NO]],[1]Sheet1!$G$3:$K$1267,5,0),0)</f>
        <v>0</v>
      </c>
      <c r="F197" s="26" t="s">
        <v>959</v>
      </c>
      <c r="G197" s="26">
        <v>144</v>
      </c>
      <c r="H197" s="26" t="s">
        <v>2073</v>
      </c>
      <c r="I197" s="49">
        <v>8993560025021</v>
      </c>
      <c r="J197" s="26" t="str">
        <f>Table43[[#This Row],[Nama Jenis Kemasan]]</f>
        <v>PCS</v>
      </c>
      <c r="K197" s="4" t="str">
        <f>TRIM(CONCATENATE(Table43[[#This Row],[Nama            KLP]]," ",Table43[[#This Row],[Nama            Sub KLP]]))</f>
        <v>DETTOL BODY SOAP</v>
      </c>
      <c r="L197" s="4" t="str">
        <f>CONCATENATE(Table43[[#This Row],[kode  2 Digit                (hrf+No)]],Table43[[#This Row],[kode  2 Digit                (Nomor)]],Table43[[#This Row],[kode  1 Digit                (Nomor)]])</f>
        <v>R1021</v>
      </c>
      <c r="M197" s="4" t="str">
        <f>IF(AH197="",CONCATENATE(R197,T197,V197,X197,Z197,AB197,AD197,AF197,Table43[[#This Row],[Tanda Kode Revisi]]),CONCATENATE(R197,T197,V197,X197,Z197,AB197,AD197,AH197))</f>
        <v>R1021203010010</v>
      </c>
      <c r="N197" s="11">
        <f t="shared" si="4"/>
        <v>14</v>
      </c>
      <c r="O197" s="13" t="str">
        <f>IF(AG197&lt;&gt;"",TRIM(UPPER(CONCATENATE(Q197," ",S197," ",U197," ",W197," ",Y197," ",AA197," ","X"," ",Table43[[#This Row],[ISI/CTN]]," ",AG197," ",AC197," ",AE197," ",AI197))),TRIM(UPPER(CONCATENATE(Q197," ",S197," ",U197," ",W197," ",Y197," ",AA197," ","X"," ",Table43[[#This Row],[ISI/CTN]]," ",AC197," ",AE197," ",AI197))))</f>
        <v>RB DETTOL BODY SOAP HK FRESH 100GR X 144 PCS</v>
      </c>
      <c r="P197" s="11">
        <f t="shared" si="5"/>
        <v>44</v>
      </c>
      <c r="Q197" s="4" t="s">
        <v>1487</v>
      </c>
      <c r="R197" s="7" t="s">
        <v>94</v>
      </c>
      <c r="S197" s="4" t="s">
        <v>1496</v>
      </c>
      <c r="T197" s="45" t="s">
        <v>1723</v>
      </c>
      <c r="U197" s="46" t="s">
        <v>1505</v>
      </c>
      <c r="V197" s="7">
        <v>1</v>
      </c>
      <c r="W197" s="46" t="s">
        <v>1564</v>
      </c>
      <c r="X197" s="45" t="s">
        <v>1732</v>
      </c>
      <c r="Y197" s="4" t="s">
        <v>1527</v>
      </c>
      <c r="Z197" s="47" t="s">
        <v>1724</v>
      </c>
      <c r="AA197" s="4" t="s">
        <v>1512</v>
      </c>
      <c r="AB197" s="47" t="s">
        <v>1739</v>
      </c>
      <c r="AC197" s="4" t="s">
        <v>186</v>
      </c>
      <c r="AD197" s="7">
        <v>1</v>
      </c>
      <c r="AF197" s="7">
        <v>0</v>
      </c>
      <c r="AJ197" s="7">
        <f>IFERROR(VLOOKUP(Table43[[#This Row],[Kode BARANG Win2]],'[2]Template Impor Barang'!#REF!,2,0),0)</f>
        <v>0</v>
      </c>
      <c r="AK197" s="7">
        <f>Table43[[#This Row],[ISI/CTN]]</f>
        <v>144</v>
      </c>
      <c r="AL197" s="83">
        <f>Table43[[#This Row],[Kode Pcpl]]</f>
        <v>3031555</v>
      </c>
      <c r="AN197" s="36">
        <f>Table43[[#This Row],[Harga Jual Pcs GT
(-PPN)]]-(Table43[[#This Row],[Harga Jual Pcs GT
(-PPN)]]*8.5%)</f>
        <v>5864.5695240000005</v>
      </c>
      <c r="AO197" s="36">
        <f>Table43[[#This Row],[Harga Beli Pcs
(-PPN)]]*Table43[[#This Row],[ISI/CTN]]</f>
        <v>844498.01145600004</v>
      </c>
      <c r="AP197" s="36">
        <f>Table43[[#This Row],[Harga Beli Pcs
(-PPN)]]*1.11</f>
        <v>6509.6721716400007</v>
      </c>
      <c r="AQ197" s="36">
        <f>Table43[[#This Row],[Harga Beli Krt
(- PPN)]]*1.11</f>
        <v>937392.79271616007</v>
      </c>
      <c r="AR197" s="36">
        <v>6409.3656000000001</v>
      </c>
      <c r="AS197" s="36">
        <f>Table43[[#This Row],[Harga Jual Pcs GT
(-PPN)]]*Table43[[#This Row],[ISI/CTN]]</f>
        <v>922948.64639999997</v>
      </c>
      <c r="AT197" s="36">
        <f>Table43[[#This Row],[Harga Jual Pcs GT
(-PPN)]]*1.11</f>
        <v>7114.3958160000011</v>
      </c>
      <c r="AU197" s="36">
        <f>Table43[[#This Row],[Harga Jual Krt GT
(- PPN)]]*1.11</f>
        <v>1024472.9975040001</v>
      </c>
      <c r="AV197" s="36">
        <v>6409.3656000000001</v>
      </c>
      <c r="AW197" s="36">
        <f>Table43[[#This Row],[Harga Jual Pcs MT
(-PPN)]]*Table43[[#This Row],[ISI/CTN]]</f>
        <v>922948.64639999997</v>
      </c>
      <c r="AX197" s="36">
        <f>Table43[[#This Row],[Harga Jual Pcs MT
(-PPN)]]*1.11</f>
        <v>7114.3958160000011</v>
      </c>
      <c r="AY197" s="36">
        <f>Table43[[#This Row],[Harga Jual Pcs MT
(+PPN)]]*Table43[[#This Row],[ISI/CTN]]</f>
        <v>1024472.9975040002</v>
      </c>
      <c r="AZ197" s="44">
        <f>(Table43[[#This Row],[Harga Jual Pcs GT
(-PPN)]]-Table43[[#This Row],[Harga Beli Pcs
(-PPN)]])/Table43[[#This Row],[Harga Jual Pcs GT
(-PPN)]]</f>
        <v>8.4999999999999937E-2</v>
      </c>
      <c r="BA197" s="51">
        <f>Table43[[#This Row],[Harga Jual Pcs MT
(-PPN)]]-Table43[[#This Row],[Harga Beli Pcs
(-PPN)]]</f>
        <v>544.79607599999963</v>
      </c>
      <c r="BB197" s="57">
        <f>Table43[[#This Row],[Column1]]/Table43[[#This Row],[Harga Jual Pcs MT
(-PPN)]]</f>
        <v>8.4999999999999937E-2</v>
      </c>
      <c r="BC197" s="50"/>
      <c r="BD197" s="7" t="str">
        <f>IFERROR(VLOOKUP(Table43[[#This Row],[Kode BARANG Win2]],'[3]Daftar Barang dan Jasa'!$B$2:$D$3515,3,0),0)</f>
        <v>RB DETTOL BODY SOAP HK FRESH 100GR X 144 PCS</v>
      </c>
      <c r="BE197" s="7" t="str">
        <f ca="1">IF(TODAY()-Table43[[#This Row],[Efektif
Pembuatan]]&gt;60,"Lama","Baru")</f>
        <v>Lama</v>
      </c>
      <c r="BF197" s="7" t="e">
        <f ca="1">IF(TODAY()-Table43[[#This Row],[Efektif Naik Harga]]&lt;30,"Naik","Sama")</f>
        <v>#VALUE!</v>
      </c>
      <c r="BG197" s="7" t="s">
        <v>400</v>
      </c>
      <c r="BH197" s="7" t="str">
        <f>IF(Table43[[#This Row],[Kode BARANG Win2]]&lt;&gt;"","IDR","")</f>
        <v>IDR</v>
      </c>
      <c r="BI197" s="7" t="str">
        <f>CONCATENATE(Table43[[#This Row],[kode  1 Digit
(Nomor)]],Table43[[#This Row],[kode  4 Digit                (Nomor)]])</f>
        <v>30315550100</v>
      </c>
      <c r="BJ197" s="7" t="str">
        <f>Table43[[#This Row],[Nama            Gramasi atau Jumlah Pack per CTN]]</f>
        <v>100GR</v>
      </c>
      <c r="BK197" s="7"/>
      <c r="BL197" s="7"/>
      <c r="BM197" s="4" t="str">
        <f>IF(Table43[[#This Row],[SATUAN Fix Win]]&lt;&gt;"","KRT")</f>
        <v>KRT</v>
      </c>
      <c r="BN197" s="4" t="str">
        <f>IF(Table43[[#This Row],[SATUAN Fix Win]]&lt;&gt;"","GD01")</f>
        <v>GD01</v>
      </c>
      <c r="BO197" s="4">
        <f>IF(Table43[[#This Row],[SATUAN Fix Win]]&lt;&gt;"",11611)</f>
        <v>11611</v>
      </c>
      <c r="BP197" s="4">
        <f>IF(Table43[[#This Row],[SATUAN Fix Win]]&lt;&gt;"",11612)</f>
        <v>11612</v>
      </c>
      <c r="BR197" s="4">
        <f>IF(Table43[[#This Row],[SATUAN Fix Win]]&lt;&gt;"",1)</f>
        <v>1</v>
      </c>
    </row>
    <row r="198" spans="1:70">
      <c r="A198" s="4" t="str">
        <f>CONCATENATE(Table43[[#This Row],[Kode BARANG Win2]],Table43[[#This Row],[No. Urut
Item Sama]])</f>
        <v>R1021203010010</v>
      </c>
      <c r="B198" s="7"/>
      <c r="C198" s="4" t="s">
        <v>1641</v>
      </c>
      <c r="D198" s="49">
        <v>3042265</v>
      </c>
      <c r="E198" s="49">
        <f>IFERROR(VLOOKUP(Table43[[#This Row],[NO]],[1]Sheet1!$G$3:$K$1267,5,0),0)</f>
        <v>0</v>
      </c>
      <c r="F198" s="26" t="s">
        <v>960</v>
      </c>
      <c r="G198" s="26">
        <v>144</v>
      </c>
      <c r="H198" s="26" t="s">
        <v>2073</v>
      </c>
      <c r="I198" s="49">
        <v>8993560025021</v>
      </c>
      <c r="J198" s="26" t="str">
        <f>Table43[[#This Row],[Nama Jenis Kemasan]]</f>
        <v>PCS</v>
      </c>
      <c r="K198" s="4" t="str">
        <f>TRIM(CONCATENATE(Table43[[#This Row],[Nama            KLP]]," ",Table43[[#This Row],[Nama            Sub KLP]]))</f>
        <v>DETTOL BODY SOAP</v>
      </c>
      <c r="L198" s="4" t="str">
        <f>CONCATENATE(Table43[[#This Row],[kode  2 Digit                (hrf+No)]],Table43[[#This Row],[kode  2 Digit                (Nomor)]],Table43[[#This Row],[kode  1 Digit                (Nomor)]])</f>
        <v>R1021</v>
      </c>
      <c r="M198" s="4" t="str">
        <f>IF(AH198="",CONCATENATE(R198,T198,V198,X198,Z198,AB198,AD198,AF198,Table43[[#This Row],[Tanda Kode Revisi]]),CONCATENATE(R198,T198,V198,X198,Z198,AB198,AD198,AH198))</f>
        <v>R1021203010010</v>
      </c>
      <c r="N198" s="11">
        <f t="shared" si="4"/>
        <v>14</v>
      </c>
      <c r="O198" s="13" t="str">
        <f>IF(AG198&lt;&gt;"",TRIM(UPPER(CONCATENATE(Q198," ",S198," ",U198," ",W198," ",Y198," ",AA198," ","X"," ",Table43[[#This Row],[ISI/CTN]]," ",AG198," ",AC198," ",AE198," ",AI198))),TRIM(UPPER(CONCATENATE(Q198," ",S198," ",U198," ",W198," ",Y198," ",AA198," ","X"," ",Table43[[#This Row],[ISI/CTN]]," ",AC198," ",AE198," ",AI198))))</f>
        <v>RB DETTOL BODY SOAP HK FRESH 100GR X 144 PCS</v>
      </c>
      <c r="P198" s="11">
        <f t="shared" si="5"/>
        <v>44</v>
      </c>
      <c r="Q198" s="4" t="s">
        <v>1487</v>
      </c>
      <c r="R198" s="7" t="s">
        <v>94</v>
      </c>
      <c r="S198" s="4" t="s">
        <v>1496</v>
      </c>
      <c r="T198" s="45" t="s">
        <v>1723</v>
      </c>
      <c r="U198" s="46" t="s">
        <v>1505</v>
      </c>
      <c r="V198" s="7">
        <v>1</v>
      </c>
      <c r="W198" s="46" t="s">
        <v>1564</v>
      </c>
      <c r="X198" s="45" t="s">
        <v>1732</v>
      </c>
      <c r="Y198" s="4" t="s">
        <v>1527</v>
      </c>
      <c r="Z198" s="47" t="s">
        <v>1724</v>
      </c>
      <c r="AA198" s="4" t="s">
        <v>1512</v>
      </c>
      <c r="AB198" s="47" t="s">
        <v>1739</v>
      </c>
      <c r="AC198" s="4" t="s">
        <v>186</v>
      </c>
      <c r="AD198" s="7">
        <v>1</v>
      </c>
      <c r="AF198" s="7">
        <v>0</v>
      </c>
      <c r="AJ198" s="7">
        <f>IFERROR(VLOOKUP(Table43[[#This Row],[Kode BARANG Win2]],'[2]Template Impor Barang'!#REF!,2,0),0)</f>
        <v>0</v>
      </c>
      <c r="AK198" s="7">
        <f>Table43[[#This Row],[ISI/CTN]]</f>
        <v>144</v>
      </c>
      <c r="AL198" s="83">
        <f>Table43[[#This Row],[Kode Pcpl]]</f>
        <v>3042265</v>
      </c>
      <c r="AN198" s="36">
        <f>Table43[[#This Row],[Harga Jual Pcs GT
(-PPN)]]-(Table43[[#This Row],[Harga Jual Pcs GT
(-PPN)]]*8.5%)</f>
        <v>5864.5695240000005</v>
      </c>
      <c r="AO198" s="36">
        <f>Table43[[#This Row],[Harga Beli Pcs
(-PPN)]]*Table43[[#This Row],[ISI/CTN]]</f>
        <v>844498.01145600004</v>
      </c>
      <c r="AP198" s="36">
        <f>Table43[[#This Row],[Harga Beli Pcs
(-PPN)]]*1.11</f>
        <v>6509.6721716400007</v>
      </c>
      <c r="AQ198" s="36">
        <f>Table43[[#This Row],[Harga Beli Krt
(- PPN)]]*1.11</f>
        <v>937392.79271616007</v>
      </c>
      <c r="AR198" s="36">
        <v>6409.3656000000001</v>
      </c>
      <c r="AS198" s="36">
        <f>Table43[[#This Row],[Harga Jual Pcs GT
(-PPN)]]*Table43[[#This Row],[ISI/CTN]]</f>
        <v>922948.64639999997</v>
      </c>
      <c r="AT198" s="36">
        <f>Table43[[#This Row],[Harga Jual Pcs GT
(-PPN)]]*1.11</f>
        <v>7114.3958160000011</v>
      </c>
      <c r="AU198" s="36">
        <f>Table43[[#This Row],[Harga Jual Krt GT
(- PPN)]]*1.11</f>
        <v>1024472.9975040001</v>
      </c>
      <c r="AV198" s="36">
        <v>6409.3656000000001</v>
      </c>
      <c r="AW198" s="36">
        <f>Table43[[#This Row],[Harga Jual Pcs MT
(-PPN)]]*Table43[[#This Row],[ISI/CTN]]</f>
        <v>922948.64639999997</v>
      </c>
      <c r="AX198" s="36">
        <f>Table43[[#This Row],[Harga Jual Pcs MT
(-PPN)]]*1.11</f>
        <v>7114.3958160000011</v>
      </c>
      <c r="AY198" s="36">
        <f>Table43[[#This Row],[Harga Jual Pcs MT
(+PPN)]]*Table43[[#This Row],[ISI/CTN]]</f>
        <v>1024472.9975040002</v>
      </c>
      <c r="AZ198" s="44">
        <f>(Table43[[#This Row],[Harga Jual Pcs GT
(-PPN)]]-Table43[[#This Row],[Harga Beli Pcs
(-PPN)]])/Table43[[#This Row],[Harga Jual Pcs GT
(-PPN)]]</f>
        <v>8.4999999999999937E-2</v>
      </c>
      <c r="BA198" s="51">
        <f>Table43[[#This Row],[Harga Jual Pcs MT
(-PPN)]]-Table43[[#This Row],[Harga Beli Pcs
(-PPN)]]</f>
        <v>544.79607599999963</v>
      </c>
      <c r="BB198" s="57">
        <f>Table43[[#This Row],[Column1]]/Table43[[#This Row],[Harga Jual Pcs MT
(-PPN)]]</f>
        <v>8.4999999999999937E-2</v>
      </c>
      <c r="BC198" s="50"/>
      <c r="BD198" s="7" t="str">
        <f>IFERROR(VLOOKUP(Table43[[#This Row],[Kode BARANG Win2]],'[3]Daftar Barang dan Jasa'!$B$2:$D$3515,3,0),0)</f>
        <v>RB DETTOL BODY SOAP HK FRESH 100GR X 144 PCS</v>
      </c>
      <c r="BE198" s="7" t="str">
        <f ca="1">IF(TODAY()-Table43[[#This Row],[Efektif
Pembuatan]]&gt;60,"Lama","Baru")</f>
        <v>Lama</v>
      </c>
      <c r="BF198" s="7" t="e">
        <f ca="1">IF(TODAY()-Table43[[#This Row],[Efektif Naik Harga]]&lt;30,"Naik","Sama")</f>
        <v>#VALUE!</v>
      </c>
      <c r="BG198" s="7" t="s">
        <v>400</v>
      </c>
      <c r="BH198" s="7" t="str">
        <f>IF(Table43[[#This Row],[Kode BARANG Win2]]&lt;&gt;"","IDR","")</f>
        <v>IDR</v>
      </c>
      <c r="BI198" s="7" t="str">
        <f>CONCATENATE(Table43[[#This Row],[kode  1 Digit
(Nomor)]],Table43[[#This Row],[kode  4 Digit                (Nomor)]])</f>
        <v>30422650100</v>
      </c>
      <c r="BJ198" s="7" t="str">
        <f>Table43[[#This Row],[Nama            Gramasi atau Jumlah Pack per CTN]]</f>
        <v>100GR</v>
      </c>
      <c r="BK198" s="7"/>
      <c r="BL198" s="7"/>
      <c r="BM198" s="4" t="str">
        <f>IF(Table43[[#This Row],[SATUAN Fix Win]]&lt;&gt;"","KRT")</f>
        <v>KRT</v>
      </c>
      <c r="BN198" s="4" t="str">
        <f>IF(Table43[[#This Row],[SATUAN Fix Win]]&lt;&gt;"","GD01")</f>
        <v>GD01</v>
      </c>
      <c r="BO198" s="4">
        <f>IF(Table43[[#This Row],[SATUAN Fix Win]]&lt;&gt;"",11611)</f>
        <v>11611</v>
      </c>
      <c r="BP198" s="4">
        <f>IF(Table43[[#This Row],[SATUAN Fix Win]]&lt;&gt;"",11612)</f>
        <v>11612</v>
      </c>
      <c r="BR198" s="4">
        <f>IF(Table43[[#This Row],[SATUAN Fix Win]]&lt;&gt;"",1)</f>
        <v>1</v>
      </c>
    </row>
    <row r="199" spans="1:70">
      <c r="A199" s="4" t="str">
        <f>CONCATENATE(Table43[[#This Row],[Kode BARANG Win2]],Table43[[#This Row],[No. Urut
Item Sama]])</f>
        <v>R1021203010010</v>
      </c>
      <c r="B199" s="7"/>
      <c r="C199" s="4" t="s">
        <v>1641</v>
      </c>
      <c r="D199" s="49" t="s">
        <v>501</v>
      </c>
      <c r="E199" s="49">
        <f>IFERROR(VLOOKUP(Table43[[#This Row],[NO]],[1]Sheet1!$G$3:$K$1267,5,0),0)</f>
        <v>0</v>
      </c>
      <c r="F199" s="26" t="s">
        <v>956</v>
      </c>
      <c r="G199" s="26">
        <v>144</v>
      </c>
      <c r="H199" s="26" t="s">
        <v>2073</v>
      </c>
      <c r="I199" s="49">
        <v>8993560025021</v>
      </c>
      <c r="J199" s="26" t="str">
        <f>Table43[[#This Row],[Nama Jenis Kemasan]]</f>
        <v>PCS</v>
      </c>
      <c r="K199" s="4" t="str">
        <f>TRIM(CONCATENATE(Table43[[#This Row],[Nama            KLP]]," ",Table43[[#This Row],[Nama            Sub KLP]]))</f>
        <v>DETTOL BODY SOAP</v>
      </c>
      <c r="L199" s="4" t="str">
        <f>CONCATENATE(Table43[[#This Row],[kode  2 Digit                (hrf+No)]],Table43[[#This Row],[kode  2 Digit                (Nomor)]],Table43[[#This Row],[kode  1 Digit                (Nomor)]])</f>
        <v>R1021</v>
      </c>
      <c r="M199" s="4" t="str">
        <f>IF(AH199="",CONCATENATE(R199,T199,V199,X199,Z199,AB199,AD199,AF199,Table43[[#This Row],[Tanda Kode Revisi]]),CONCATENATE(R199,T199,V199,X199,Z199,AB199,AD199,AH199))</f>
        <v>R1021203010010</v>
      </c>
      <c r="N199" s="11">
        <f t="shared" si="4"/>
        <v>14</v>
      </c>
      <c r="O199" s="13" t="str">
        <f>IF(AG199&lt;&gt;"",TRIM(UPPER(CONCATENATE(Q199," ",S199," ",U199," ",W199," ",Y199," ",AA199," ","X"," ",Table43[[#This Row],[ISI/CTN]]," ",AG199," ",AC199," ",AE199," ",AI199))),TRIM(UPPER(CONCATENATE(Q199," ",S199," ",U199," ",W199," ",Y199," ",AA199," ","X"," ",Table43[[#This Row],[ISI/CTN]]," ",AC199," ",AE199," ",AI199))))</f>
        <v>RB DETTOL BODY SOAP HK FRESH 100GR X 144 PCS</v>
      </c>
      <c r="P199" s="11">
        <f t="shared" si="5"/>
        <v>44</v>
      </c>
      <c r="Q199" s="4" t="s">
        <v>1487</v>
      </c>
      <c r="R199" s="7" t="s">
        <v>94</v>
      </c>
      <c r="S199" s="4" t="s">
        <v>1496</v>
      </c>
      <c r="T199" s="45" t="s">
        <v>1723</v>
      </c>
      <c r="U199" s="46" t="s">
        <v>1505</v>
      </c>
      <c r="V199" s="7">
        <v>1</v>
      </c>
      <c r="W199" s="46" t="s">
        <v>1564</v>
      </c>
      <c r="X199" s="45" t="s">
        <v>1732</v>
      </c>
      <c r="Y199" s="4" t="s">
        <v>1527</v>
      </c>
      <c r="Z199" s="47" t="s">
        <v>1724</v>
      </c>
      <c r="AA199" s="4" t="s">
        <v>1512</v>
      </c>
      <c r="AB199" s="47" t="s">
        <v>1739</v>
      </c>
      <c r="AC199" s="4" t="s">
        <v>186</v>
      </c>
      <c r="AD199" s="7">
        <v>1</v>
      </c>
      <c r="AF199" s="7">
        <v>0</v>
      </c>
      <c r="AJ199" s="7">
        <f>IFERROR(VLOOKUP(Table43[[#This Row],[Kode BARANG Win2]],'[2]Template Impor Barang'!#REF!,2,0),0)</f>
        <v>0</v>
      </c>
      <c r="AK199" s="7">
        <f>Table43[[#This Row],[ISI/CTN]]</f>
        <v>144</v>
      </c>
      <c r="AL199" s="83" t="str">
        <f>Table43[[#This Row],[Kode Pcpl]]</f>
        <v>ID8195108M</v>
      </c>
      <c r="AN199" s="36">
        <f>Table43[[#This Row],[Harga Jual Pcs GT
(-PPN)]]-(Table43[[#This Row],[Harga Jual Pcs GT
(-PPN)]]*8.5%)</f>
        <v>5864.5695240000005</v>
      </c>
      <c r="AO199" s="36">
        <f>Table43[[#This Row],[Harga Beli Pcs
(-PPN)]]*Table43[[#This Row],[ISI/CTN]]</f>
        <v>844498.01145600004</v>
      </c>
      <c r="AP199" s="36">
        <f>Table43[[#This Row],[Harga Beli Pcs
(-PPN)]]*1.11</f>
        <v>6509.6721716400007</v>
      </c>
      <c r="AQ199" s="36">
        <f>Table43[[#This Row],[Harga Beli Krt
(- PPN)]]*1.11</f>
        <v>937392.79271616007</v>
      </c>
      <c r="AR199" s="36">
        <v>6409.3656000000001</v>
      </c>
      <c r="AS199" s="36">
        <f>Table43[[#This Row],[Harga Jual Pcs GT
(-PPN)]]*Table43[[#This Row],[ISI/CTN]]</f>
        <v>922948.64639999997</v>
      </c>
      <c r="AT199" s="36">
        <f>Table43[[#This Row],[Harga Jual Pcs GT
(-PPN)]]*1.11</f>
        <v>7114.3958160000011</v>
      </c>
      <c r="AU199" s="36">
        <f>Table43[[#This Row],[Harga Jual Krt GT
(- PPN)]]*1.11</f>
        <v>1024472.9975040001</v>
      </c>
      <c r="AV199" s="36">
        <v>6409.3656000000001</v>
      </c>
      <c r="AW199" s="36">
        <f>Table43[[#This Row],[Harga Jual Pcs MT
(-PPN)]]*Table43[[#This Row],[ISI/CTN]]</f>
        <v>922948.64639999997</v>
      </c>
      <c r="AX199" s="36">
        <f>Table43[[#This Row],[Harga Jual Pcs MT
(-PPN)]]*1.11</f>
        <v>7114.3958160000011</v>
      </c>
      <c r="AY199" s="36">
        <f>Table43[[#This Row],[Harga Jual Pcs MT
(+PPN)]]*Table43[[#This Row],[ISI/CTN]]</f>
        <v>1024472.9975040002</v>
      </c>
      <c r="AZ199" s="44">
        <f>(Table43[[#This Row],[Harga Jual Pcs GT
(-PPN)]]-Table43[[#This Row],[Harga Beli Pcs
(-PPN)]])/Table43[[#This Row],[Harga Jual Pcs GT
(-PPN)]]</f>
        <v>8.4999999999999937E-2</v>
      </c>
      <c r="BA199" s="51">
        <f>Table43[[#This Row],[Harga Jual Pcs MT
(-PPN)]]-Table43[[#This Row],[Harga Beli Pcs
(-PPN)]]</f>
        <v>544.79607599999963</v>
      </c>
      <c r="BB199" s="57">
        <f>Table43[[#This Row],[Column1]]/Table43[[#This Row],[Harga Jual Pcs MT
(-PPN)]]</f>
        <v>8.4999999999999937E-2</v>
      </c>
      <c r="BC199" s="50"/>
      <c r="BD199" s="7" t="str">
        <f>IFERROR(VLOOKUP(Table43[[#This Row],[Kode BARANG Win2]],'[3]Daftar Barang dan Jasa'!$B$2:$D$3515,3,0),0)</f>
        <v>RB DETTOL BODY SOAP HK FRESH 100GR X 144 PCS</v>
      </c>
      <c r="BE199" s="7" t="str">
        <f ca="1">IF(TODAY()-Table43[[#This Row],[Efektif
Pembuatan]]&gt;60,"Lama","Baru")</f>
        <v>Lama</v>
      </c>
      <c r="BF199" s="7" t="e">
        <f ca="1">IF(TODAY()-Table43[[#This Row],[Efektif Naik Harga]]&lt;30,"Naik","Sama")</f>
        <v>#VALUE!</v>
      </c>
      <c r="BG199" s="7" t="s">
        <v>400</v>
      </c>
      <c r="BH199" s="7" t="str">
        <f>IF(Table43[[#This Row],[Kode BARANG Win2]]&lt;&gt;"","IDR","")</f>
        <v>IDR</v>
      </c>
      <c r="BI199" s="7" t="str">
        <f>CONCATENATE(Table43[[#This Row],[kode  1 Digit
(Nomor)]],Table43[[#This Row],[kode  4 Digit                (Nomor)]])</f>
        <v>ID8195108M0100</v>
      </c>
      <c r="BJ199" s="7" t="str">
        <f>Table43[[#This Row],[Nama            Gramasi atau Jumlah Pack per CTN]]</f>
        <v>100GR</v>
      </c>
      <c r="BK199" s="7"/>
      <c r="BL199" s="7"/>
      <c r="BM199" s="4" t="str">
        <f>IF(Table43[[#This Row],[SATUAN Fix Win]]&lt;&gt;"","KRT")</f>
        <v>KRT</v>
      </c>
      <c r="BN199" s="4" t="str">
        <f>IF(Table43[[#This Row],[SATUAN Fix Win]]&lt;&gt;"","GD01")</f>
        <v>GD01</v>
      </c>
      <c r="BO199" s="4">
        <f>IF(Table43[[#This Row],[SATUAN Fix Win]]&lt;&gt;"",11611)</f>
        <v>11611</v>
      </c>
      <c r="BP199" s="4">
        <f>IF(Table43[[#This Row],[SATUAN Fix Win]]&lt;&gt;"",11612)</f>
        <v>11612</v>
      </c>
      <c r="BR199" s="4">
        <f>IF(Table43[[#This Row],[SATUAN Fix Win]]&lt;&gt;"",1)</f>
        <v>1</v>
      </c>
    </row>
    <row r="200" spans="1:70">
      <c r="A200" s="4" t="str">
        <f>CONCATENATE(Table43[[#This Row],[Kode BARANG Win2]],Table43[[#This Row],[No. Urut
Item Sama]])</f>
        <v>R1021203010010</v>
      </c>
      <c r="B200" s="7"/>
      <c r="C200" s="4" t="s">
        <v>1641</v>
      </c>
      <c r="D200" s="49" t="s">
        <v>500</v>
      </c>
      <c r="E200" s="49">
        <f>IFERROR(VLOOKUP(Table43[[#This Row],[NO]],[1]Sheet1!$G$3:$K$1267,5,0),0)</f>
        <v>0</v>
      </c>
      <c r="F200" s="26" t="s">
        <v>955</v>
      </c>
      <c r="G200" s="26">
        <v>144</v>
      </c>
      <c r="H200" s="26" t="s">
        <v>2073</v>
      </c>
      <c r="I200" s="49">
        <v>8993560025021</v>
      </c>
      <c r="J200" s="26" t="str">
        <f>Table43[[#This Row],[Nama Jenis Kemasan]]</f>
        <v>PCS</v>
      </c>
      <c r="K200" s="4" t="str">
        <f>TRIM(CONCATENATE(Table43[[#This Row],[Nama            KLP]]," ",Table43[[#This Row],[Nama            Sub KLP]]))</f>
        <v>DETTOL BODY SOAP</v>
      </c>
      <c r="L200" s="4" t="str">
        <f>CONCATENATE(Table43[[#This Row],[kode  2 Digit                (hrf+No)]],Table43[[#This Row],[kode  2 Digit                (Nomor)]],Table43[[#This Row],[kode  1 Digit                (Nomor)]])</f>
        <v>R1021</v>
      </c>
      <c r="M200" s="4" t="str">
        <f>IF(AH200="",CONCATENATE(R200,T200,V200,X200,Z200,AB200,AD200,AF200,Table43[[#This Row],[Tanda Kode Revisi]]),CONCATENATE(R200,T200,V200,X200,Z200,AB200,AD200,AH200))</f>
        <v>R1021203010010</v>
      </c>
      <c r="N200" s="11">
        <f t="shared" ref="N200:N263" si="6">LEN(M200)</f>
        <v>14</v>
      </c>
      <c r="O200" s="13" t="str">
        <f>IF(AG200&lt;&gt;"",TRIM(UPPER(CONCATENATE(Q200," ",S200," ",U200," ",W200," ",Y200," ",AA200," ","X"," ",Table43[[#This Row],[ISI/CTN]]," ",AG200," ",AC200," ",AE200," ",AI200))),TRIM(UPPER(CONCATENATE(Q200," ",S200," ",U200," ",W200," ",Y200," ",AA200," ","X"," ",Table43[[#This Row],[ISI/CTN]]," ",AC200," ",AE200," ",AI200))))</f>
        <v>RB DETTOL BODY SOAP HK FRESH 100GR X 144 PCS</v>
      </c>
      <c r="P200" s="11">
        <f t="shared" ref="P200:P263" si="7">LEN(O200)</f>
        <v>44</v>
      </c>
      <c r="Q200" s="4" t="s">
        <v>1487</v>
      </c>
      <c r="R200" s="7" t="s">
        <v>94</v>
      </c>
      <c r="S200" s="4" t="s">
        <v>1496</v>
      </c>
      <c r="T200" s="45" t="s">
        <v>1723</v>
      </c>
      <c r="U200" s="46" t="s">
        <v>1505</v>
      </c>
      <c r="V200" s="7">
        <v>1</v>
      </c>
      <c r="W200" s="46" t="s">
        <v>1564</v>
      </c>
      <c r="X200" s="45" t="s">
        <v>1732</v>
      </c>
      <c r="Y200" s="4" t="s">
        <v>1527</v>
      </c>
      <c r="Z200" s="47" t="s">
        <v>1724</v>
      </c>
      <c r="AA200" s="4" t="s">
        <v>1512</v>
      </c>
      <c r="AB200" s="47" t="s">
        <v>1739</v>
      </c>
      <c r="AC200" s="4" t="s">
        <v>186</v>
      </c>
      <c r="AD200" s="7">
        <v>1</v>
      </c>
      <c r="AF200" s="7">
        <v>0</v>
      </c>
      <c r="AJ200" s="7">
        <f>IFERROR(VLOOKUP(Table43[[#This Row],[Kode BARANG Win2]],'[2]Template Impor Barang'!#REF!,2,0),0)</f>
        <v>0</v>
      </c>
      <c r="AK200" s="7">
        <f>Table43[[#This Row],[ISI/CTN]]</f>
        <v>144</v>
      </c>
      <c r="AL200" s="83" t="str">
        <f>Table43[[#This Row],[Kode Pcpl]]</f>
        <v>ID8096567M</v>
      </c>
      <c r="AN200" s="36">
        <f>Table43[[#This Row],[Harga Jual Pcs GT
(-PPN)]]-(Table43[[#This Row],[Harga Jual Pcs GT
(-PPN)]]*8.5%)</f>
        <v>5864.5695240000005</v>
      </c>
      <c r="AO200" s="36">
        <f>Table43[[#This Row],[Harga Beli Pcs
(-PPN)]]*Table43[[#This Row],[ISI/CTN]]</f>
        <v>844498.01145600004</v>
      </c>
      <c r="AP200" s="36">
        <f>Table43[[#This Row],[Harga Beli Pcs
(-PPN)]]*1.11</f>
        <v>6509.6721716400007</v>
      </c>
      <c r="AQ200" s="36">
        <f>Table43[[#This Row],[Harga Beli Krt
(- PPN)]]*1.11</f>
        <v>937392.79271616007</v>
      </c>
      <c r="AR200" s="36">
        <v>6409.3656000000001</v>
      </c>
      <c r="AS200" s="36">
        <f>Table43[[#This Row],[Harga Jual Pcs GT
(-PPN)]]*Table43[[#This Row],[ISI/CTN]]</f>
        <v>922948.64639999997</v>
      </c>
      <c r="AT200" s="36">
        <f>Table43[[#This Row],[Harga Jual Pcs GT
(-PPN)]]*1.11</f>
        <v>7114.3958160000011</v>
      </c>
      <c r="AU200" s="36">
        <f>Table43[[#This Row],[Harga Jual Krt GT
(- PPN)]]*1.11</f>
        <v>1024472.9975040001</v>
      </c>
      <c r="AV200" s="36">
        <v>6409.3656000000001</v>
      </c>
      <c r="AW200" s="36">
        <f>Table43[[#This Row],[Harga Jual Pcs MT
(-PPN)]]*Table43[[#This Row],[ISI/CTN]]</f>
        <v>922948.64639999997</v>
      </c>
      <c r="AX200" s="36">
        <f>Table43[[#This Row],[Harga Jual Pcs MT
(-PPN)]]*1.11</f>
        <v>7114.3958160000011</v>
      </c>
      <c r="AY200" s="36">
        <f>Table43[[#This Row],[Harga Jual Pcs MT
(+PPN)]]*Table43[[#This Row],[ISI/CTN]]</f>
        <v>1024472.9975040002</v>
      </c>
      <c r="AZ200" s="44">
        <f>(Table43[[#This Row],[Harga Jual Pcs GT
(-PPN)]]-Table43[[#This Row],[Harga Beli Pcs
(-PPN)]])/Table43[[#This Row],[Harga Jual Pcs GT
(-PPN)]]</f>
        <v>8.4999999999999937E-2</v>
      </c>
      <c r="BA200" s="51">
        <f>Table43[[#This Row],[Harga Jual Pcs MT
(-PPN)]]-Table43[[#This Row],[Harga Beli Pcs
(-PPN)]]</f>
        <v>544.79607599999963</v>
      </c>
      <c r="BB200" s="57">
        <f>Table43[[#This Row],[Column1]]/Table43[[#This Row],[Harga Jual Pcs MT
(-PPN)]]</f>
        <v>8.4999999999999937E-2</v>
      </c>
      <c r="BC200" s="50"/>
      <c r="BD200" s="7" t="str">
        <f>IFERROR(VLOOKUP(Table43[[#This Row],[Kode BARANG Win2]],'[3]Daftar Barang dan Jasa'!$B$2:$D$3515,3,0),0)</f>
        <v>RB DETTOL BODY SOAP HK FRESH 100GR X 144 PCS</v>
      </c>
      <c r="BE200" s="7" t="str">
        <f ca="1">IF(TODAY()-Table43[[#This Row],[Efektif
Pembuatan]]&gt;60,"Lama","Baru")</f>
        <v>Lama</v>
      </c>
      <c r="BF200" s="7" t="e">
        <f ca="1">IF(TODAY()-Table43[[#This Row],[Efektif Naik Harga]]&lt;30,"Naik","Sama")</f>
        <v>#VALUE!</v>
      </c>
      <c r="BG200" s="7" t="s">
        <v>400</v>
      </c>
      <c r="BH200" s="7" t="str">
        <f>IF(Table43[[#This Row],[Kode BARANG Win2]]&lt;&gt;"","IDR","")</f>
        <v>IDR</v>
      </c>
      <c r="BI200" s="7" t="str">
        <f>CONCATENATE(Table43[[#This Row],[kode  1 Digit
(Nomor)]],Table43[[#This Row],[kode  4 Digit                (Nomor)]])</f>
        <v>ID8096567M0100</v>
      </c>
      <c r="BJ200" s="7" t="str">
        <f>Table43[[#This Row],[Nama            Gramasi atau Jumlah Pack per CTN]]</f>
        <v>100GR</v>
      </c>
      <c r="BK200" s="7"/>
      <c r="BL200" s="7"/>
      <c r="BM200" s="4" t="str">
        <f>IF(Table43[[#This Row],[SATUAN Fix Win]]&lt;&gt;"","KRT")</f>
        <v>KRT</v>
      </c>
      <c r="BN200" s="4" t="str">
        <f>IF(Table43[[#This Row],[SATUAN Fix Win]]&lt;&gt;"","GD01")</f>
        <v>GD01</v>
      </c>
      <c r="BO200" s="4">
        <f>IF(Table43[[#This Row],[SATUAN Fix Win]]&lt;&gt;"",11611)</f>
        <v>11611</v>
      </c>
      <c r="BP200" s="4">
        <f>IF(Table43[[#This Row],[SATUAN Fix Win]]&lt;&gt;"",11612)</f>
        <v>11612</v>
      </c>
      <c r="BR200" s="4">
        <f>IF(Table43[[#This Row],[SATUAN Fix Win]]&lt;&gt;"",1)</f>
        <v>1</v>
      </c>
    </row>
    <row r="201" spans="1:70">
      <c r="A201" s="4" t="str">
        <f>CONCATENATE(Table43[[#This Row],[Kode BARANG Win2]],Table43[[#This Row],[No. Urut
Item Sama]])</f>
        <v>R1021203010010</v>
      </c>
      <c r="B201" s="7"/>
      <c r="C201" s="4" t="s">
        <v>1641</v>
      </c>
      <c r="D201" s="49" t="s">
        <v>496</v>
      </c>
      <c r="E201" s="49">
        <f>IFERROR(VLOOKUP(Table43[[#This Row],[NO]],[1]Sheet1!$G$3:$K$1267,5,0),0)</f>
        <v>0</v>
      </c>
      <c r="F201" s="26" t="s">
        <v>953</v>
      </c>
      <c r="G201" s="26">
        <v>144</v>
      </c>
      <c r="H201" s="26" t="s">
        <v>2073</v>
      </c>
      <c r="I201" s="49">
        <v>8993560025021</v>
      </c>
      <c r="J201" s="26" t="str">
        <f>Table43[[#This Row],[Nama Jenis Kemasan]]</f>
        <v>PCS</v>
      </c>
      <c r="K201" s="4" t="str">
        <f>TRIM(CONCATENATE(Table43[[#This Row],[Nama            KLP]]," ",Table43[[#This Row],[Nama            Sub KLP]]))</f>
        <v>DETTOL BODY SOAP</v>
      </c>
      <c r="L201" s="4" t="str">
        <f>CONCATENATE(Table43[[#This Row],[kode  2 Digit                (hrf+No)]],Table43[[#This Row],[kode  2 Digit                (Nomor)]],Table43[[#This Row],[kode  1 Digit                (Nomor)]])</f>
        <v>R1021</v>
      </c>
      <c r="M201" s="4" t="str">
        <f>IF(AH201="",CONCATENATE(R201,T201,V201,X201,Z201,AB201,AD201,AF201,Table43[[#This Row],[Tanda Kode Revisi]]),CONCATENATE(R201,T201,V201,X201,Z201,AB201,AD201,AH201))</f>
        <v>R1021203010010</v>
      </c>
      <c r="N201" s="11">
        <f t="shared" si="6"/>
        <v>14</v>
      </c>
      <c r="O201" s="13" t="str">
        <f>IF(AG201&lt;&gt;"",TRIM(UPPER(CONCATENATE(Q201," ",S201," ",U201," ",W201," ",Y201," ",AA201," ","X"," ",Table43[[#This Row],[ISI/CTN]]," ",AG201," ",AC201," ",AE201," ",AI201))),TRIM(UPPER(CONCATENATE(Q201," ",S201," ",U201," ",W201," ",Y201," ",AA201," ","X"," ",Table43[[#This Row],[ISI/CTN]]," ",AC201," ",AE201," ",AI201))))</f>
        <v>RB DETTOL BODY SOAP HK FRESH 100GR X 144 PCS</v>
      </c>
      <c r="P201" s="11">
        <f t="shared" si="7"/>
        <v>44</v>
      </c>
      <c r="Q201" s="4" t="s">
        <v>1487</v>
      </c>
      <c r="R201" s="7" t="s">
        <v>94</v>
      </c>
      <c r="S201" s="4" t="s">
        <v>1496</v>
      </c>
      <c r="T201" s="45" t="s">
        <v>1723</v>
      </c>
      <c r="U201" s="46" t="s">
        <v>1505</v>
      </c>
      <c r="V201" s="7">
        <v>1</v>
      </c>
      <c r="W201" s="46" t="s">
        <v>1564</v>
      </c>
      <c r="X201" s="45" t="s">
        <v>1732</v>
      </c>
      <c r="Y201" s="4" t="s">
        <v>1527</v>
      </c>
      <c r="Z201" s="47" t="s">
        <v>1724</v>
      </c>
      <c r="AA201" s="4" t="s">
        <v>1512</v>
      </c>
      <c r="AB201" s="47" t="s">
        <v>1739</v>
      </c>
      <c r="AC201" s="4" t="s">
        <v>186</v>
      </c>
      <c r="AD201" s="7">
        <v>1</v>
      </c>
      <c r="AF201" s="7">
        <v>0</v>
      </c>
      <c r="AJ201" s="7">
        <f>IFERROR(VLOOKUP(Table43[[#This Row],[Kode BARANG Win2]],'[2]Template Impor Barang'!#REF!,2,0),0)</f>
        <v>0</v>
      </c>
      <c r="AK201" s="7">
        <f>Table43[[#This Row],[ISI/CTN]]</f>
        <v>144</v>
      </c>
      <c r="AL201" s="83" t="str">
        <f>Table43[[#This Row],[Kode Pcpl]]</f>
        <v>ID0343841</v>
      </c>
      <c r="AN201" s="36">
        <f>Table43[[#This Row],[Harga Jual Pcs GT
(-PPN)]]-(Table43[[#This Row],[Harga Jual Pcs GT
(-PPN)]]*8.5%)</f>
        <v>5864.5695240000005</v>
      </c>
      <c r="AO201" s="36">
        <f>Table43[[#This Row],[Harga Beli Pcs
(-PPN)]]*Table43[[#This Row],[ISI/CTN]]</f>
        <v>844498.01145600004</v>
      </c>
      <c r="AP201" s="36">
        <f>Table43[[#This Row],[Harga Beli Pcs
(-PPN)]]*1.11</f>
        <v>6509.6721716400007</v>
      </c>
      <c r="AQ201" s="36">
        <f>Table43[[#This Row],[Harga Beli Krt
(- PPN)]]*1.11</f>
        <v>937392.79271616007</v>
      </c>
      <c r="AR201" s="36">
        <v>6409.3656000000001</v>
      </c>
      <c r="AS201" s="36">
        <f>Table43[[#This Row],[Harga Jual Pcs GT
(-PPN)]]*Table43[[#This Row],[ISI/CTN]]</f>
        <v>922948.64639999997</v>
      </c>
      <c r="AT201" s="36">
        <f>Table43[[#This Row],[Harga Jual Pcs GT
(-PPN)]]*1.11</f>
        <v>7114.3958160000011</v>
      </c>
      <c r="AU201" s="36">
        <f>Table43[[#This Row],[Harga Jual Krt GT
(- PPN)]]*1.11</f>
        <v>1024472.9975040001</v>
      </c>
      <c r="AV201" s="36">
        <v>6409.3656000000001</v>
      </c>
      <c r="AW201" s="36">
        <f>Table43[[#This Row],[Harga Jual Pcs MT
(-PPN)]]*Table43[[#This Row],[ISI/CTN]]</f>
        <v>922948.64639999997</v>
      </c>
      <c r="AX201" s="36">
        <f>Table43[[#This Row],[Harga Jual Pcs MT
(-PPN)]]*1.11</f>
        <v>7114.3958160000011</v>
      </c>
      <c r="AY201" s="36">
        <f>Table43[[#This Row],[Harga Jual Pcs MT
(+PPN)]]*Table43[[#This Row],[ISI/CTN]]</f>
        <v>1024472.9975040002</v>
      </c>
      <c r="AZ201" s="44">
        <f>(Table43[[#This Row],[Harga Jual Pcs GT
(-PPN)]]-Table43[[#This Row],[Harga Beli Pcs
(-PPN)]])/Table43[[#This Row],[Harga Jual Pcs GT
(-PPN)]]</f>
        <v>8.4999999999999937E-2</v>
      </c>
      <c r="BA201" s="51">
        <f>Table43[[#This Row],[Harga Jual Pcs MT
(-PPN)]]-Table43[[#This Row],[Harga Beli Pcs
(-PPN)]]</f>
        <v>544.79607599999963</v>
      </c>
      <c r="BB201" s="57">
        <f>Table43[[#This Row],[Column1]]/Table43[[#This Row],[Harga Jual Pcs MT
(-PPN)]]</f>
        <v>8.4999999999999937E-2</v>
      </c>
      <c r="BC201" s="50"/>
      <c r="BD201" s="7" t="str">
        <f>IFERROR(VLOOKUP(Table43[[#This Row],[Kode BARANG Win2]],'[3]Daftar Barang dan Jasa'!$B$2:$D$3515,3,0),0)</f>
        <v>RB DETTOL BODY SOAP HK FRESH 100GR X 144 PCS</v>
      </c>
      <c r="BE201" s="7" t="str">
        <f ca="1">IF(TODAY()-Table43[[#This Row],[Efektif
Pembuatan]]&gt;60,"Lama","Baru")</f>
        <v>Lama</v>
      </c>
      <c r="BF201" s="7" t="e">
        <f ca="1">IF(TODAY()-Table43[[#This Row],[Efektif Naik Harga]]&lt;30,"Naik","Sama")</f>
        <v>#VALUE!</v>
      </c>
      <c r="BG201" s="7" t="s">
        <v>400</v>
      </c>
      <c r="BH201" s="7" t="str">
        <f>IF(Table43[[#This Row],[Kode BARANG Win2]]&lt;&gt;"","IDR","")</f>
        <v>IDR</v>
      </c>
      <c r="BI201" s="7" t="str">
        <f>CONCATENATE(Table43[[#This Row],[kode  1 Digit
(Nomor)]],Table43[[#This Row],[kode  4 Digit                (Nomor)]])</f>
        <v>ID03438410100</v>
      </c>
      <c r="BJ201" s="7" t="str">
        <f>Table43[[#This Row],[Nama            Gramasi atau Jumlah Pack per CTN]]</f>
        <v>100GR</v>
      </c>
      <c r="BK201" s="7"/>
      <c r="BL201" s="7"/>
      <c r="BM201" s="4" t="str">
        <f>IF(Table43[[#This Row],[SATUAN Fix Win]]&lt;&gt;"","KRT")</f>
        <v>KRT</v>
      </c>
      <c r="BN201" s="4" t="str">
        <f>IF(Table43[[#This Row],[SATUAN Fix Win]]&lt;&gt;"","GD01")</f>
        <v>GD01</v>
      </c>
      <c r="BO201" s="4">
        <f>IF(Table43[[#This Row],[SATUAN Fix Win]]&lt;&gt;"",11611)</f>
        <v>11611</v>
      </c>
      <c r="BP201" s="4">
        <f>IF(Table43[[#This Row],[SATUAN Fix Win]]&lt;&gt;"",11612)</f>
        <v>11612</v>
      </c>
      <c r="BR201" s="4">
        <f>IF(Table43[[#This Row],[SATUAN Fix Win]]&lt;&gt;"",1)</f>
        <v>1</v>
      </c>
    </row>
    <row r="202" spans="1:70">
      <c r="A202" s="4" t="str">
        <f>CONCATENATE(Table43[[#This Row],[Kode BARANG Win2]],Table43[[#This Row],[No. Urut
Item Sama]])</f>
        <v>R1021203010010</v>
      </c>
      <c r="B202" s="7"/>
      <c r="C202" s="4" t="s">
        <v>1641</v>
      </c>
      <c r="D202" s="49" t="s">
        <v>497</v>
      </c>
      <c r="E202" s="49">
        <f>IFERROR(VLOOKUP(Table43[[#This Row],[NO]],[1]Sheet1!$G$3:$K$1267,5,0),0)</f>
        <v>0</v>
      </c>
      <c r="F202" s="26" t="s">
        <v>953</v>
      </c>
      <c r="G202" s="26">
        <v>144</v>
      </c>
      <c r="H202" s="26" t="s">
        <v>2073</v>
      </c>
      <c r="I202" s="49">
        <v>8993560025021</v>
      </c>
      <c r="J202" s="26" t="str">
        <f>Table43[[#This Row],[Nama Jenis Kemasan]]</f>
        <v>PCS</v>
      </c>
      <c r="K202" s="4" t="str">
        <f>TRIM(CONCATENATE(Table43[[#This Row],[Nama            KLP]]," ",Table43[[#This Row],[Nama            Sub KLP]]))</f>
        <v>DETTOL BODY SOAP</v>
      </c>
      <c r="L202" s="4" t="str">
        <f>CONCATENATE(Table43[[#This Row],[kode  2 Digit                (hrf+No)]],Table43[[#This Row],[kode  2 Digit                (Nomor)]],Table43[[#This Row],[kode  1 Digit                (Nomor)]])</f>
        <v>R1021</v>
      </c>
      <c r="M202" s="4" t="str">
        <f>IF(AH202="",CONCATENATE(R202,T202,V202,X202,Z202,AB202,AD202,AF202,Table43[[#This Row],[Tanda Kode Revisi]]),CONCATENATE(R202,T202,V202,X202,Z202,AB202,AD202,AH202))</f>
        <v>R1021203010010</v>
      </c>
      <c r="N202" s="11">
        <f t="shared" si="6"/>
        <v>14</v>
      </c>
      <c r="O202" s="13" t="str">
        <f>IF(AG202&lt;&gt;"",TRIM(UPPER(CONCATENATE(Q202," ",S202," ",U202," ",W202," ",Y202," ",AA202," ","X"," ",Table43[[#This Row],[ISI/CTN]]," ",AG202," ",AC202," ",AE202," ",AI202))),TRIM(UPPER(CONCATENATE(Q202," ",S202," ",U202," ",W202," ",Y202," ",AA202," ","X"," ",Table43[[#This Row],[ISI/CTN]]," ",AC202," ",AE202," ",AI202))))</f>
        <v>RB DETTOL BODY SOAP HK FRESH 100GR X 144 PCS</v>
      </c>
      <c r="P202" s="11">
        <f t="shared" si="7"/>
        <v>44</v>
      </c>
      <c r="Q202" s="4" t="s">
        <v>1487</v>
      </c>
      <c r="R202" s="7" t="s">
        <v>94</v>
      </c>
      <c r="S202" s="4" t="s">
        <v>1496</v>
      </c>
      <c r="T202" s="45" t="s">
        <v>1723</v>
      </c>
      <c r="U202" s="46" t="s">
        <v>1505</v>
      </c>
      <c r="V202" s="7">
        <v>1</v>
      </c>
      <c r="W202" s="46" t="s">
        <v>1564</v>
      </c>
      <c r="X202" s="45" t="s">
        <v>1732</v>
      </c>
      <c r="Y202" s="4" t="s">
        <v>1527</v>
      </c>
      <c r="Z202" s="47" t="s">
        <v>1724</v>
      </c>
      <c r="AA202" s="4" t="s">
        <v>1512</v>
      </c>
      <c r="AB202" s="47" t="s">
        <v>1739</v>
      </c>
      <c r="AC202" s="4" t="s">
        <v>186</v>
      </c>
      <c r="AD202" s="7">
        <v>1</v>
      </c>
      <c r="AF202" s="7">
        <v>0</v>
      </c>
      <c r="AJ202" s="7">
        <f>IFERROR(VLOOKUP(Table43[[#This Row],[Kode BARANG Win2]],'[2]Template Impor Barang'!#REF!,2,0),0)</f>
        <v>0</v>
      </c>
      <c r="AK202" s="7">
        <f>Table43[[#This Row],[ISI/CTN]]</f>
        <v>144</v>
      </c>
      <c r="AL202" s="83" t="str">
        <f>Table43[[#This Row],[Kode Pcpl]]</f>
        <v>ID0343841M</v>
      </c>
      <c r="AN202" s="36">
        <f>Table43[[#This Row],[Harga Jual Pcs GT
(-PPN)]]-(Table43[[#This Row],[Harga Jual Pcs GT
(-PPN)]]*8.5%)</f>
        <v>5864.5695240000005</v>
      </c>
      <c r="AO202" s="36">
        <f>Table43[[#This Row],[Harga Beli Pcs
(-PPN)]]*Table43[[#This Row],[ISI/CTN]]</f>
        <v>844498.01145600004</v>
      </c>
      <c r="AP202" s="36">
        <f>Table43[[#This Row],[Harga Beli Pcs
(-PPN)]]*1.11</f>
        <v>6509.6721716400007</v>
      </c>
      <c r="AQ202" s="36">
        <f>Table43[[#This Row],[Harga Beli Krt
(- PPN)]]*1.11</f>
        <v>937392.79271616007</v>
      </c>
      <c r="AR202" s="36">
        <v>6409.3656000000001</v>
      </c>
      <c r="AS202" s="36">
        <f>Table43[[#This Row],[Harga Jual Pcs GT
(-PPN)]]*Table43[[#This Row],[ISI/CTN]]</f>
        <v>922948.64639999997</v>
      </c>
      <c r="AT202" s="36">
        <f>Table43[[#This Row],[Harga Jual Pcs GT
(-PPN)]]*1.11</f>
        <v>7114.3958160000011</v>
      </c>
      <c r="AU202" s="36">
        <f>Table43[[#This Row],[Harga Jual Krt GT
(- PPN)]]*1.11</f>
        <v>1024472.9975040001</v>
      </c>
      <c r="AV202" s="36">
        <v>6409.3656000000001</v>
      </c>
      <c r="AW202" s="36">
        <f>Table43[[#This Row],[Harga Jual Pcs MT
(-PPN)]]*Table43[[#This Row],[ISI/CTN]]</f>
        <v>922948.64639999997</v>
      </c>
      <c r="AX202" s="36">
        <f>Table43[[#This Row],[Harga Jual Pcs MT
(-PPN)]]*1.11</f>
        <v>7114.3958160000011</v>
      </c>
      <c r="AY202" s="36">
        <f>Table43[[#This Row],[Harga Jual Pcs MT
(+PPN)]]*Table43[[#This Row],[ISI/CTN]]</f>
        <v>1024472.9975040002</v>
      </c>
      <c r="AZ202" s="44">
        <f>(Table43[[#This Row],[Harga Jual Pcs GT
(-PPN)]]-Table43[[#This Row],[Harga Beli Pcs
(-PPN)]])/Table43[[#This Row],[Harga Jual Pcs GT
(-PPN)]]</f>
        <v>8.4999999999999937E-2</v>
      </c>
      <c r="BA202" s="51">
        <f>Table43[[#This Row],[Harga Jual Pcs MT
(-PPN)]]-Table43[[#This Row],[Harga Beli Pcs
(-PPN)]]</f>
        <v>544.79607599999963</v>
      </c>
      <c r="BB202" s="57">
        <f>Table43[[#This Row],[Column1]]/Table43[[#This Row],[Harga Jual Pcs MT
(-PPN)]]</f>
        <v>8.4999999999999937E-2</v>
      </c>
      <c r="BC202" s="50"/>
      <c r="BD202" s="7" t="str">
        <f>IFERROR(VLOOKUP(Table43[[#This Row],[Kode BARANG Win2]],'[3]Daftar Barang dan Jasa'!$B$2:$D$3515,3,0),0)</f>
        <v>RB DETTOL BODY SOAP HK FRESH 100GR X 144 PCS</v>
      </c>
      <c r="BE202" s="7" t="str">
        <f ca="1">IF(TODAY()-Table43[[#This Row],[Efektif
Pembuatan]]&gt;60,"Lama","Baru")</f>
        <v>Lama</v>
      </c>
      <c r="BF202" s="7" t="e">
        <f ca="1">IF(TODAY()-Table43[[#This Row],[Efektif Naik Harga]]&lt;30,"Naik","Sama")</f>
        <v>#VALUE!</v>
      </c>
      <c r="BG202" s="7" t="s">
        <v>400</v>
      </c>
      <c r="BH202" s="7" t="str">
        <f>IF(Table43[[#This Row],[Kode BARANG Win2]]&lt;&gt;"","IDR","")</f>
        <v>IDR</v>
      </c>
      <c r="BI202" s="7" t="str">
        <f>CONCATENATE(Table43[[#This Row],[kode  1 Digit
(Nomor)]],Table43[[#This Row],[kode  4 Digit                (Nomor)]])</f>
        <v>ID0343841M0100</v>
      </c>
      <c r="BJ202" s="7" t="str">
        <f>Table43[[#This Row],[Nama            Gramasi atau Jumlah Pack per CTN]]</f>
        <v>100GR</v>
      </c>
      <c r="BK202" s="7"/>
      <c r="BL202" s="7"/>
      <c r="BM202" s="4" t="str">
        <f>IF(Table43[[#This Row],[SATUAN Fix Win]]&lt;&gt;"","KRT")</f>
        <v>KRT</v>
      </c>
      <c r="BN202" s="4" t="str">
        <f>IF(Table43[[#This Row],[SATUAN Fix Win]]&lt;&gt;"","GD01")</f>
        <v>GD01</v>
      </c>
      <c r="BO202" s="4">
        <f>IF(Table43[[#This Row],[SATUAN Fix Win]]&lt;&gt;"",11611)</f>
        <v>11611</v>
      </c>
      <c r="BP202" s="4">
        <f>IF(Table43[[#This Row],[SATUAN Fix Win]]&lt;&gt;"",11612)</f>
        <v>11612</v>
      </c>
      <c r="BR202" s="4">
        <f>IF(Table43[[#This Row],[SATUAN Fix Win]]&lt;&gt;"",1)</f>
        <v>1</v>
      </c>
    </row>
    <row r="203" spans="1:70">
      <c r="A203" s="4" t="str">
        <f>CONCATENATE(Table43[[#This Row],[Kode BARANG Win2]],Table43[[#This Row],[No. Urut
Item Sama]])</f>
        <v>R1021203010010</v>
      </c>
      <c r="B203" s="7"/>
      <c r="C203" s="4" t="s">
        <v>1641</v>
      </c>
      <c r="D203" s="49" t="s">
        <v>498</v>
      </c>
      <c r="E203" s="49">
        <f>IFERROR(VLOOKUP(Table43[[#This Row],[NO]],[1]Sheet1!$G$3:$K$1267,5,0),0)</f>
        <v>0</v>
      </c>
      <c r="F203" s="26" t="s">
        <v>954</v>
      </c>
      <c r="G203" s="26">
        <v>144</v>
      </c>
      <c r="H203" s="26" t="s">
        <v>2073</v>
      </c>
      <c r="I203" s="49">
        <v>8993560025021</v>
      </c>
      <c r="J203" s="26" t="str">
        <f>Table43[[#This Row],[Nama Jenis Kemasan]]</f>
        <v>PCS</v>
      </c>
      <c r="K203" s="4" t="str">
        <f>TRIM(CONCATENATE(Table43[[#This Row],[Nama            KLP]]," ",Table43[[#This Row],[Nama            Sub KLP]]))</f>
        <v>DETTOL BODY SOAP</v>
      </c>
      <c r="L203" s="4" t="str">
        <f>CONCATENATE(Table43[[#This Row],[kode  2 Digit                (hrf+No)]],Table43[[#This Row],[kode  2 Digit                (Nomor)]],Table43[[#This Row],[kode  1 Digit                (Nomor)]])</f>
        <v>R1021</v>
      </c>
      <c r="M203" s="4" t="str">
        <f>IF(AH203="",CONCATENATE(R203,T203,V203,X203,Z203,AB203,AD203,AF203,Table43[[#This Row],[Tanda Kode Revisi]]),CONCATENATE(R203,T203,V203,X203,Z203,AB203,AD203,AH203))</f>
        <v>R1021203010010</v>
      </c>
      <c r="N203" s="11">
        <f t="shared" si="6"/>
        <v>14</v>
      </c>
      <c r="O203" s="13" t="str">
        <f>IF(AG203&lt;&gt;"",TRIM(UPPER(CONCATENATE(Q203," ",S203," ",U203," ",W203," ",Y203," ",AA203," ","X"," ",Table43[[#This Row],[ISI/CTN]]," ",AG203," ",AC203," ",AE203," ",AI203))),TRIM(UPPER(CONCATENATE(Q203," ",S203," ",U203," ",W203," ",Y203," ",AA203," ","X"," ",Table43[[#This Row],[ISI/CTN]]," ",AC203," ",AE203," ",AI203))))</f>
        <v>RB DETTOL BODY SOAP HK FRESH 100GR X 144 PCS</v>
      </c>
      <c r="P203" s="11">
        <f t="shared" si="7"/>
        <v>44</v>
      </c>
      <c r="Q203" s="4" t="s">
        <v>1487</v>
      </c>
      <c r="R203" s="7" t="s">
        <v>94</v>
      </c>
      <c r="S203" s="4" t="s">
        <v>1496</v>
      </c>
      <c r="T203" s="45" t="s">
        <v>1723</v>
      </c>
      <c r="U203" s="46" t="s">
        <v>1505</v>
      </c>
      <c r="V203" s="7">
        <v>1</v>
      </c>
      <c r="W203" s="46" t="s">
        <v>1564</v>
      </c>
      <c r="X203" s="45" t="s">
        <v>1732</v>
      </c>
      <c r="Y203" s="4" t="s">
        <v>1527</v>
      </c>
      <c r="Z203" s="47" t="s">
        <v>1724</v>
      </c>
      <c r="AA203" s="4" t="s">
        <v>1512</v>
      </c>
      <c r="AB203" s="47" t="s">
        <v>1739</v>
      </c>
      <c r="AC203" s="4" t="s">
        <v>186</v>
      </c>
      <c r="AD203" s="7">
        <v>1</v>
      </c>
      <c r="AF203" s="7">
        <v>0</v>
      </c>
      <c r="AJ203" s="7">
        <f>IFERROR(VLOOKUP(Table43[[#This Row],[Kode BARANG Win2]],'[2]Template Impor Barang'!#REF!,2,0),0)</f>
        <v>0</v>
      </c>
      <c r="AK203" s="7">
        <f>Table43[[#This Row],[ISI/CTN]]</f>
        <v>144</v>
      </c>
      <c r="AL203" s="83" t="str">
        <f>Table43[[#This Row],[Kode Pcpl]]</f>
        <v>ID8086718</v>
      </c>
      <c r="AN203" s="36">
        <f>Table43[[#This Row],[Harga Jual Pcs GT
(-PPN)]]-(Table43[[#This Row],[Harga Jual Pcs GT
(-PPN)]]*8.5%)</f>
        <v>5864.5695240000005</v>
      </c>
      <c r="AO203" s="36">
        <f>Table43[[#This Row],[Harga Beli Pcs
(-PPN)]]*Table43[[#This Row],[ISI/CTN]]</f>
        <v>844498.01145600004</v>
      </c>
      <c r="AP203" s="36">
        <f>Table43[[#This Row],[Harga Beli Pcs
(-PPN)]]*1.11</f>
        <v>6509.6721716400007</v>
      </c>
      <c r="AQ203" s="36">
        <f>Table43[[#This Row],[Harga Beli Krt
(- PPN)]]*1.11</f>
        <v>937392.79271616007</v>
      </c>
      <c r="AR203" s="36">
        <v>6409.3656000000001</v>
      </c>
      <c r="AS203" s="36">
        <f>Table43[[#This Row],[Harga Jual Pcs GT
(-PPN)]]*Table43[[#This Row],[ISI/CTN]]</f>
        <v>922948.64639999997</v>
      </c>
      <c r="AT203" s="36">
        <f>Table43[[#This Row],[Harga Jual Pcs GT
(-PPN)]]*1.11</f>
        <v>7114.3958160000011</v>
      </c>
      <c r="AU203" s="36">
        <f>Table43[[#This Row],[Harga Jual Krt GT
(- PPN)]]*1.11</f>
        <v>1024472.9975040001</v>
      </c>
      <c r="AV203" s="36">
        <v>6409.3656000000001</v>
      </c>
      <c r="AW203" s="36">
        <f>Table43[[#This Row],[Harga Jual Pcs MT
(-PPN)]]*Table43[[#This Row],[ISI/CTN]]</f>
        <v>922948.64639999997</v>
      </c>
      <c r="AX203" s="36">
        <f>Table43[[#This Row],[Harga Jual Pcs MT
(-PPN)]]*1.11</f>
        <v>7114.3958160000011</v>
      </c>
      <c r="AY203" s="36">
        <f>Table43[[#This Row],[Harga Jual Pcs MT
(+PPN)]]*Table43[[#This Row],[ISI/CTN]]</f>
        <v>1024472.9975040002</v>
      </c>
      <c r="AZ203" s="44">
        <f>(Table43[[#This Row],[Harga Jual Pcs GT
(-PPN)]]-Table43[[#This Row],[Harga Beli Pcs
(-PPN)]])/Table43[[#This Row],[Harga Jual Pcs GT
(-PPN)]]</f>
        <v>8.4999999999999937E-2</v>
      </c>
      <c r="BA203" s="51">
        <f>Table43[[#This Row],[Harga Jual Pcs MT
(-PPN)]]-Table43[[#This Row],[Harga Beli Pcs
(-PPN)]]</f>
        <v>544.79607599999963</v>
      </c>
      <c r="BB203" s="57">
        <f>Table43[[#This Row],[Column1]]/Table43[[#This Row],[Harga Jual Pcs MT
(-PPN)]]</f>
        <v>8.4999999999999937E-2</v>
      </c>
      <c r="BC203" s="50"/>
      <c r="BD203" s="7" t="str">
        <f>IFERROR(VLOOKUP(Table43[[#This Row],[Kode BARANG Win2]],'[3]Daftar Barang dan Jasa'!$B$2:$D$3515,3,0),0)</f>
        <v>RB DETTOL BODY SOAP HK FRESH 100GR X 144 PCS</v>
      </c>
      <c r="BE203" s="7" t="str">
        <f ca="1">IF(TODAY()-Table43[[#This Row],[Efektif
Pembuatan]]&gt;60,"Lama","Baru")</f>
        <v>Lama</v>
      </c>
      <c r="BF203" s="7" t="e">
        <f ca="1">IF(TODAY()-Table43[[#This Row],[Efektif Naik Harga]]&lt;30,"Naik","Sama")</f>
        <v>#VALUE!</v>
      </c>
      <c r="BG203" s="7" t="s">
        <v>400</v>
      </c>
      <c r="BH203" s="7" t="str">
        <f>IF(Table43[[#This Row],[Kode BARANG Win2]]&lt;&gt;"","IDR","")</f>
        <v>IDR</v>
      </c>
      <c r="BI203" s="7" t="str">
        <f>CONCATENATE(Table43[[#This Row],[kode  1 Digit
(Nomor)]],Table43[[#This Row],[kode  4 Digit                (Nomor)]])</f>
        <v>ID80867180100</v>
      </c>
      <c r="BJ203" s="7" t="str">
        <f>Table43[[#This Row],[Nama            Gramasi atau Jumlah Pack per CTN]]</f>
        <v>100GR</v>
      </c>
      <c r="BK203" s="7"/>
      <c r="BL203" s="7"/>
      <c r="BM203" s="4" t="str">
        <f>IF(Table43[[#This Row],[SATUAN Fix Win]]&lt;&gt;"","KRT")</f>
        <v>KRT</v>
      </c>
      <c r="BN203" s="4" t="str">
        <f>IF(Table43[[#This Row],[SATUAN Fix Win]]&lt;&gt;"","GD01")</f>
        <v>GD01</v>
      </c>
      <c r="BO203" s="4">
        <f>IF(Table43[[#This Row],[SATUAN Fix Win]]&lt;&gt;"",11611)</f>
        <v>11611</v>
      </c>
      <c r="BP203" s="4">
        <f>IF(Table43[[#This Row],[SATUAN Fix Win]]&lt;&gt;"",11612)</f>
        <v>11612</v>
      </c>
      <c r="BR203" s="4">
        <f>IF(Table43[[#This Row],[SATUAN Fix Win]]&lt;&gt;"",1)</f>
        <v>1</v>
      </c>
    </row>
    <row r="204" spans="1:70">
      <c r="A204" s="4" t="str">
        <f>CONCATENATE(Table43[[#This Row],[Kode BARANG Win2]],Table43[[#This Row],[No. Urut
Item Sama]])</f>
        <v>R1021203010010</v>
      </c>
      <c r="B204" s="7"/>
      <c r="C204" s="4" t="s">
        <v>1641</v>
      </c>
      <c r="D204" s="49" t="s">
        <v>499</v>
      </c>
      <c r="E204" s="49">
        <f>IFERROR(VLOOKUP(Table43[[#This Row],[NO]],[1]Sheet1!$G$3:$K$1267,5,0),0)</f>
        <v>0</v>
      </c>
      <c r="F204" s="26" t="s">
        <v>954</v>
      </c>
      <c r="G204" s="26">
        <v>144</v>
      </c>
      <c r="H204" s="26" t="s">
        <v>2073</v>
      </c>
      <c r="I204" s="49">
        <v>8993560025021</v>
      </c>
      <c r="J204" s="26" t="str">
        <f>Table43[[#This Row],[Nama Jenis Kemasan]]</f>
        <v>PCS</v>
      </c>
      <c r="K204" s="4" t="str">
        <f>TRIM(CONCATENATE(Table43[[#This Row],[Nama            KLP]]," ",Table43[[#This Row],[Nama            Sub KLP]]))</f>
        <v>DETTOL BODY SOAP</v>
      </c>
      <c r="L204" s="4" t="str">
        <f>CONCATENATE(Table43[[#This Row],[kode  2 Digit                (hrf+No)]],Table43[[#This Row],[kode  2 Digit                (Nomor)]],Table43[[#This Row],[kode  1 Digit                (Nomor)]])</f>
        <v>R1021</v>
      </c>
      <c r="M204" s="4" t="str">
        <f>IF(AH204="",CONCATENATE(R204,T204,V204,X204,Z204,AB204,AD204,AF204,Table43[[#This Row],[Tanda Kode Revisi]]),CONCATENATE(R204,T204,V204,X204,Z204,AB204,AD204,AH204))</f>
        <v>R1021203010010</v>
      </c>
      <c r="N204" s="11">
        <f t="shared" si="6"/>
        <v>14</v>
      </c>
      <c r="O204" s="13" t="str">
        <f>IF(AG204&lt;&gt;"",TRIM(UPPER(CONCATENATE(Q204," ",S204," ",U204," ",W204," ",Y204," ",AA204," ","X"," ",Table43[[#This Row],[ISI/CTN]]," ",AG204," ",AC204," ",AE204," ",AI204))),TRIM(UPPER(CONCATENATE(Q204," ",S204," ",U204," ",W204," ",Y204," ",AA204," ","X"," ",Table43[[#This Row],[ISI/CTN]]," ",AC204," ",AE204," ",AI204))))</f>
        <v>RB DETTOL BODY SOAP HK FRESH 100GR X 144 PCS</v>
      </c>
      <c r="P204" s="11">
        <f t="shared" si="7"/>
        <v>44</v>
      </c>
      <c r="Q204" s="4" t="s">
        <v>1487</v>
      </c>
      <c r="R204" s="7" t="s">
        <v>94</v>
      </c>
      <c r="S204" s="4" t="s">
        <v>1496</v>
      </c>
      <c r="T204" s="45" t="s">
        <v>1723</v>
      </c>
      <c r="U204" s="46" t="s">
        <v>1505</v>
      </c>
      <c r="V204" s="7">
        <v>1</v>
      </c>
      <c r="W204" s="46" t="s">
        <v>1564</v>
      </c>
      <c r="X204" s="45" t="s">
        <v>1732</v>
      </c>
      <c r="Y204" s="4" t="s">
        <v>1527</v>
      </c>
      <c r="Z204" s="47" t="s">
        <v>1724</v>
      </c>
      <c r="AA204" s="4" t="s">
        <v>1512</v>
      </c>
      <c r="AB204" s="47" t="s">
        <v>1739</v>
      </c>
      <c r="AC204" s="4" t="s">
        <v>186</v>
      </c>
      <c r="AD204" s="7">
        <v>1</v>
      </c>
      <c r="AF204" s="7">
        <v>0</v>
      </c>
      <c r="AJ204" s="7">
        <f>IFERROR(VLOOKUP(Table43[[#This Row],[Kode BARANG Win2]],'[2]Template Impor Barang'!#REF!,2,0),0)</f>
        <v>0</v>
      </c>
      <c r="AK204" s="7">
        <f>Table43[[#This Row],[ISI/CTN]]</f>
        <v>144</v>
      </c>
      <c r="AL204" s="83" t="str">
        <f>Table43[[#This Row],[Kode Pcpl]]</f>
        <v>ID8086718M</v>
      </c>
      <c r="AN204" s="36">
        <f>Table43[[#This Row],[Harga Jual Pcs GT
(-PPN)]]-(Table43[[#This Row],[Harga Jual Pcs GT
(-PPN)]]*8.5%)</f>
        <v>5864.5695240000005</v>
      </c>
      <c r="AO204" s="36">
        <f>Table43[[#This Row],[Harga Beli Pcs
(-PPN)]]*Table43[[#This Row],[ISI/CTN]]</f>
        <v>844498.01145600004</v>
      </c>
      <c r="AP204" s="36">
        <f>Table43[[#This Row],[Harga Beli Pcs
(-PPN)]]*1.11</f>
        <v>6509.6721716400007</v>
      </c>
      <c r="AQ204" s="36">
        <f>Table43[[#This Row],[Harga Beli Krt
(- PPN)]]*1.11</f>
        <v>937392.79271616007</v>
      </c>
      <c r="AR204" s="36">
        <v>6409.3656000000001</v>
      </c>
      <c r="AS204" s="36">
        <f>Table43[[#This Row],[Harga Jual Pcs GT
(-PPN)]]*Table43[[#This Row],[ISI/CTN]]</f>
        <v>922948.64639999997</v>
      </c>
      <c r="AT204" s="36">
        <f>Table43[[#This Row],[Harga Jual Pcs GT
(-PPN)]]*1.11</f>
        <v>7114.3958160000011</v>
      </c>
      <c r="AU204" s="36">
        <f>Table43[[#This Row],[Harga Jual Krt GT
(- PPN)]]*1.11</f>
        <v>1024472.9975040001</v>
      </c>
      <c r="AV204" s="36">
        <v>6409.3656000000001</v>
      </c>
      <c r="AW204" s="36">
        <f>Table43[[#This Row],[Harga Jual Pcs MT
(-PPN)]]*Table43[[#This Row],[ISI/CTN]]</f>
        <v>922948.64639999997</v>
      </c>
      <c r="AX204" s="36">
        <f>Table43[[#This Row],[Harga Jual Pcs MT
(-PPN)]]*1.11</f>
        <v>7114.3958160000011</v>
      </c>
      <c r="AY204" s="36">
        <f>Table43[[#This Row],[Harga Jual Pcs MT
(+PPN)]]*Table43[[#This Row],[ISI/CTN]]</f>
        <v>1024472.9975040002</v>
      </c>
      <c r="AZ204" s="44">
        <f>(Table43[[#This Row],[Harga Jual Pcs GT
(-PPN)]]-Table43[[#This Row],[Harga Beli Pcs
(-PPN)]])/Table43[[#This Row],[Harga Jual Pcs GT
(-PPN)]]</f>
        <v>8.4999999999999937E-2</v>
      </c>
      <c r="BA204" s="51">
        <f>Table43[[#This Row],[Harga Jual Pcs MT
(-PPN)]]-Table43[[#This Row],[Harga Beli Pcs
(-PPN)]]</f>
        <v>544.79607599999963</v>
      </c>
      <c r="BB204" s="57">
        <f>Table43[[#This Row],[Column1]]/Table43[[#This Row],[Harga Jual Pcs MT
(-PPN)]]</f>
        <v>8.4999999999999937E-2</v>
      </c>
      <c r="BC204" s="50"/>
      <c r="BD204" s="7" t="str">
        <f>IFERROR(VLOOKUP(Table43[[#This Row],[Kode BARANG Win2]],'[3]Daftar Barang dan Jasa'!$B$2:$D$3515,3,0),0)</f>
        <v>RB DETTOL BODY SOAP HK FRESH 100GR X 144 PCS</v>
      </c>
      <c r="BE204" s="7" t="str">
        <f ca="1">IF(TODAY()-Table43[[#This Row],[Efektif
Pembuatan]]&gt;60,"Lama","Baru")</f>
        <v>Lama</v>
      </c>
      <c r="BF204" s="7" t="e">
        <f ca="1">IF(TODAY()-Table43[[#This Row],[Efektif Naik Harga]]&lt;30,"Naik","Sama")</f>
        <v>#VALUE!</v>
      </c>
      <c r="BG204" s="7" t="s">
        <v>400</v>
      </c>
      <c r="BH204" s="7" t="str">
        <f>IF(Table43[[#This Row],[Kode BARANG Win2]]&lt;&gt;"","IDR","")</f>
        <v>IDR</v>
      </c>
      <c r="BI204" s="7" t="str">
        <f>CONCATENATE(Table43[[#This Row],[kode  1 Digit
(Nomor)]],Table43[[#This Row],[kode  4 Digit                (Nomor)]])</f>
        <v>ID8086718M0100</v>
      </c>
      <c r="BJ204" s="7" t="str">
        <f>Table43[[#This Row],[Nama            Gramasi atau Jumlah Pack per CTN]]</f>
        <v>100GR</v>
      </c>
      <c r="BK204" s="7"/>
      <c r="BL204" s="7"/>
      <c r="BM204" s="4" t="str">
        <f>IF(Table43[[#This Row],[SATUAN Fix Win]]&lt;&gt;"","KRT")</f>
        <v>KRT</v>
      </c>
      <c r="BN204" s="4" t="str">
        <f>IF(Table43[[#This Row],[SATUAN Fix Win]]&lt;&gt;"","GD01")</f>
        <v>GD01</v>
      </c>
      <c r="BO204" s="4">
        <f>IF(Table43[[#This Row],[SATUAN Fix Win]]&lt;&gt;"",11611)</f>
        <v>11611</v>
      </c>
      <c r="BP204" s="4">
        <f>IF(Table43[[#This Row],[SATUAN Fix Win]]&lt;&gt;"",11612)</f>
        <v>11612</v>
      </c>
      <c r="BR204" s="4">
        <f>IF(Table43[[#This Row],[SATUAN Fix Win]]&lt;&gt;"",1)</f>
        <v>1</v>
      </c>
    </row>
    <row r="205" spans="1:70">
      <c r="A205" s="4" t="str">
        <f>CONCATENATE(Table43[[#This Row],[Kode BARANG Win2]],Table43[[#This Row],[No. Urut
Item Sama]])</f>
        <v>R1021203010010</v>
      </c>
      <c r="B205" s="7"/>
      <c r="C205" s="4" t="s">
        <v>1641</v>
      </c>
      <c r="D205" s="49">
        <v>8201504</v>
      </c>
      <c r="E205" s="49">
        <f>IFERROR(VLOOKUP(Table43[[#This Row],[NO]],[1]Sheet1!$G$3:$K$1267,5,0),0)</f>
        <v>0</v>
      </c>
      <c r="F205" s="26" t="s">
        <v>952</v>
      </c>
      <c r="G205" s="26">
        <v>144</v>
      </c>
      <c r="H205" s="26" t="s">
        <v>2073</v>
      </c>
      <c r="I205" s="49">
        <v>8993560025021</v>
      </c>
      <c r="J205" s="26" t="str">
        <f>Table43[[#This Row],[Nama Jenis Kemasan]]</f>
        <v>PCS</v>
      </c>
      <c r="K205" s="4" t="str">
        <f>TRIM(CONCATENATE(Table43[[#This Row],[Nama            KLP]]," ",Table43[[#This Row],[Nama            Sub KLP]]))</f>
        <v>DETTOL BODY SOAP</v>
      </c>
      <c r="L205" s="4" t="str">
        <f>CONCATENATE(Table43[[#This Row],[kode  2 Digit                (hrf+No)]],Table43[[#This Row],[kode  2 Digit                (Nomor)]],Table43[[#This Row],[kode  1 Digit                (Nomor)]])</f>
        <v>R1021</v>
      </c>
      <c r="M205" s="4" t="str">
        <f>IF(AH205="",CONCATENATE(R205,T205,V205,X205,Z205,AB205,AD205,AF205,Table43[[#This Row],[Tanda Kode Revisi]]),CONCATENATE(R205,T205,V205,X205,Z205,AB205,AD205,AH205))</f>
        <v>R1021203010010</v>
      </c>
      <c r="N205" s="11">
        <f t="shared" si="6"/>
        <v>14</v>
      </c>
      <c r="O205" s="13" t="str">
        <f>IF(AG205&lt;&gt;"",TRIM(UPPER(CONCATENATE(Q205," ",S205," ",U205," ",W205," ",Y205," ",AA205," ","X"," ",Table43[[#This Row],[ISI/CTN]]," ",AG205," ",AC205," ",AE205," ",AI205))),TRIM(UPPER(CONCATENATE(Q205," ",S205," ",U205," ",W205," ",Y205," ",AA205," ","X"," ",Table43[[#This Row],[ISI/CTN]]," ",AC205," ",AE205," ",AI205))))</f>
        <v>RB DETTOL BODY SOAP HK FRESH 100GR X 144 PCS</v>
      </c>
      <c r="P205" s="11">
        <f t="shared" si="7"/>
        <v>44</v>
      </c>
      <c r="Q205" s="4" t="s">
        <v>1487</v>
      </c>
      <c r="R205" s="7" t="s">
        <v>94</v>
      </c>
      <c r="S205" s="4" t="s">
        <v>1496</v>
      </c>
      <c r="T205" s="45" t="s">
        <v>1723</v>
      </c>
      <c r="U205" s="46" t="s">
        <v>1505</v>
      </c>
      <c r="V205" s="7">
        <v>1</v>
      </c>
      <c r="W205" s="46" t="s">
        <v>1564</v>
      </c>
      <c r="X205" s="45" t="s">
        <v>1732</v>
      </c>
      <c r="Y205" s="4" t="s">
        <v>1527</v>
      </c>
      <c r="Z205" s="47" t="s">
        <v>1724</v>
      </c>
      <c r="AA205" s="4" t="s">
        <v>1512</v>
      </c>
      <c r="AB205" s="47" t="s">
        <v>1739</v>
      </c>
      <c r="AC205" s="4" t="s">
        <v>186</v>
      </c>
      <c r="AD205" s="7">
        <v>1</v>
      </c>
      <c r="AF205" s="7">
        <v>0</v>
      </c>
      <c r="AJ205" s="7">
        <f>IFERROR(VLOOKUP(Table43[[#This Row],[Kode BARANG Win2]],'[2]Template Impor Barang'!#REF!,2,0),0)</f>
        <v>0</v>
      </c>
      <c r="AK205" s="7">
        <f>Table43[[#This Row],[ISI/CTN]]</f>
        <v>144</v>
      </c>
      <c r="AL205" s="83">
        <f>Table43[[#This Row],[Kode Pcpl]]</f>
        <v>8201504</v>
      </c>
      <c r="AN205" s="36">
        <f>Table43[[#This Row],[Harga Jual Pcs GT
(-PPN)]]-(Table43[[#This Row],[Harga Jual Pcs GT
(-PPN)]]*8.5%)</f>
        <v>5864.5695240000005</v>
      </c>
      <c r="AO205" s="36">
        <f>Table43[[#This Row],[Harga Beli Pcs
(-PPN)]]*Table43[[#This Row],[ISI/CTN]]</f>
        <v>844498.01145600004</v>
      </c>
      <c r="AP205" s="36">
        <f>Table43[[#This Row],[Harga Beli Pcs
(-PPN)]]*1.11</f>
        <v>6509.6721716400007</v>
      </c>
      <c r="AQ205" s="36">
        <f>Table43[[#This Row],[Harga Beli Krt
(- PPN)]]*1.11</f>
        <v>937392.79271616007</v>
      </c>
      <c r="AR205" s="36">
        <v>6409.3656000000001</v>
      </c>
      <c r="AS205" s="36">
        <f>Table43[[#This Row],[Harga Jual Pcs GT
(-PPN)]]*Table43[[#This Row],[ISI/CTN]]</f>
        <v>922948.64639999997</v>
      </c>
      <c r="AT205" s="36">
        <f>Table43[[#This Row],[Harga Jual Pcs GT
(-PPN)]]*1.11</f>
        <v>7114.3958160000011</v>
      </c>
      <c r="AU205" s="36">
        <f>Table43[[#This Row],[Harga Jual Krt GT
(- PPN)]]*1.11</f>
        <v>1024472.9975040001</v>
      </c>
      <c r="AV205" s="36">
        <v>6409.3656000000001</v>
      </c>
      <c r="AW205" s="36">
        <f>Table43[[#This Row],[Harga Jual Pcs MT
(-PPN)]]*Table43[[#This Row],[ISI/CTN]]</f>
        <v>922948.64639999997</v>
      </c>
      <c r="AX205" s="36">
        <f>Table43[[#This Row],[Harga Jual Pcs MT
(-PPN)]]*1.11</f>
        <v>7114.3958160000011</v>
      </c>
      <c r="AY205" s="36">
        <f>Table43[[#This Row],[Harga Jual Pcs MT
(+PPN)]]*Table43[[#This Row],[ISI/CTN]]</f>
        <v>1024472.9975040002</v>
      </c>
      <c r="AZ205" s="44">
        <f>(Table43[[#This Row],[Harga Jual Pcs GT
(-PPN)]]-Table43[[#This Row],[Harga Beli Pcs
(-PPN)]])/Table43[[#This Row],[Harga Jual Pcs GT
(-PPN)]]</f>
        <v>8.4999999999999937E-2</v>
      </c>
      <c r="BA205" s="51">
        <f>Table43[[#This Row],[Harga Jual Pcs MT
(-PPN)]]-Table43[[#This Row],[Harga Beli Pcs
(-PPN)]]</f>
        <v>544.79607599999963</v>
      </c>
      <c r="BB205" s="57">
        <f>Table43[[#This Row],[Column1]]/Table43[[#This Row],[Harga Jual Pcs MT
(-PPN)]]</f>
        <v>8.4999999999999937E-2</v>
      </c>
      <c r="BC205" s="50"/>
      <c r="BD205" s="7" t="str">
        <f>IFERROR(VLOOKUP(Table43[[#This Row],[Kode BARANG Win2]],'[3]Daftar Barang dan Jasa'!$B$2:$D$3515,3,0),0)</f>
        <v>RB DETTOL BODY SOAP HK FRESH 100GR X 144 PCS</v>
      </c>
      <c r="BE205" s="7" t="str">
        <f ca="1">IF(TODAY()-Table43[[#This Row],[Efektif
Pembuatan]]&gt;60,"Lama","Baru")</f>
        <v>Lama</v>
      </c>
      <c r="BF205" s="7" t="e">
        <f ca="1">IF(TODAY()-Table43[[#This Row],[Efektif Naik Harga]]&lt;30,"Naik","Sama")</f>
        <v>#VALUE!</v>
      </c>
      <c r="BG205" s="7" t="s">
        <v>400</v>
      </c>
      <c r="BH205" s="7" t="str">
        <f>IF(Table43[[#This Row],[Kode BARANG Win2]]&lt;&gt;"","IDR","")</f>
        <v>IDR</v>
      </c>
      <c r="BI205" s="7" t="str">
        <f>CONCATENATE(Table43[[#This Row],[kode  1 Digit
(Nomor)]],Table43[[#This Row],[kode  4 Digit                (Nomor)]])</f>
        <v>82015040100</v>
      </c>
      <c r="BJ205" s="7" t="str">
        <f>Table43[[#This Row],[Nama            Gramasi atau Jumlah Pack per CTN]]</f>
        <v>100GR</v>
      </c>
      <c r="BK205" s="7"/>
      <c r="BL205" s="7"/>
      <c r="BM205" s="4" t="str">
        <f>IF(Table43[[#This Row],[SATUAN Fix Win]]&lt;&gt;"","KRT")</f>
        <v>KRT</v>
      </c>
      <c r="BN205" s="4" t="str">
        <f>IF(Table43[[#This Row],[SATUAN Fix Win]]&lt;&gt;"","GD01")</f>
        <v>GD01</v>
      </c>
      <c r="BO205" s="4">
        <f>IF(Table43[[#This Row],[SATUAN Fix Win]]&lt;&gt;"",11611)</f>
        <v>11611</v>
      </c>
      <c r="BP205" s="4">
        <f>IF(Table43[[#This Row],[SATUAN Fix Win]]&lt;&gt;"",11612)</f>
        <v>11612</v>
      </c>
      <c r="BR205" s="4">
        <f>IF(Table43[[#This Row],[SATUAN Fix Win]]&lt;&gt;"",1)</f>
        <v>1</v>
      </c>
    </row>
    <row r="206" spans="1:70">
      <c r="A206" s="4" t="str">
        <f>CONCATENATE(Table43[[#This Row],[Kode BARANG Win2]],Table43[[#This Row],[No. Urut
Item Sama]])</f>
        <v>R1021203010010</v>
      </c>
      <c r="B206" s="7"/>
      <c r="C206" s="4" t="s">
        <v>1641</v>
      </c>
      <c r="D206" s="49" t="s">
        <v>502</v>
      </c>
      <c r="E206" s="49">
        <f>IFERROR(VLOOKUP(Table43[[#This Row],[NO]],[1]Sheet1!$G$3:$K$1267,5,0),0)</f>
        <v>0</v>
      </c>
      <c r="F206" s="26" t="s">
        <v>952</v>
      </c>
      <c r="G206" s="26">
        <v>144</v>
      </c>
      <c r="H206" s="26" t="s">
        <v>2073</v>
      </c>
      <c r="I206" s="49">
        <v>8993560025021</v>
      </c>
      <c r="J206" s="26" t="str">
        <f>Table43[[#This Row],[Nama Jenis Kemasan]]</f>
        <v>PCS</v>
      </c>
      <c r="K206" s="4" t="str">
        <f>TRIM(CONCATENATE(Table43[[#This Row],[Nama            KLP]]," ",Table43[[#This Row],[Nama            Sub KLP]]))</f>
        <v>DETTOL BODY SOAP</v>
      </c>
      <c r="L206" s="4" t="str">
        <f>CONCATENATE(Table43[[#This Row],[kode  2 Digit                (hrf+No)]],Table43[[#This Row],[kode  2 Digit                (Nomor)]],Table43[[#This Row],[kode  1 Digit                (Nomor)]])</f>
        <v>R1021</v>
      </c>
      <c r="M206" s="4" t="str">
        <f>IF(AH206="",CONCATENATE(R206,T206,V206,X206,Z206,AB206,AD206,AF206,Table43[[#This Row],[Tanda Kode Revisi]]),CONCATENATE(R206,T206,V206,X206,Z206,AB206,AD206,AH206))</f>
        <v>R1021203010010</v>
      </c>
      <c r="N206" s="11">
        <f t="shared" si="6"/>
        <v>14</v>
      </c>
      <c r="O206" s="13" t="str">
        <f>IF(AG206&lt;&gt;"",TRIM(UPPER(CONCATENATE(Q206," ",S206," ",U206," ",W206," ",Y206," ",AA206," ","X"," ",Table43[[#This Row],[ISI/CTN]]," ",AG206," ",AC206," ",AE206," ",AI206))),TRIM(UPPER(CONCATENATE(Q206," ",S206," ",U206," ",W206," ",Y206," ",AA206," ","X"," ",Table43[[#This Row],[ISI/CTN]]," ",AC206," ",AE206," ",AI206))))</f>
        <v>RB DETTOL BODY SOAP HK FRESH 100GR X 144 PCS</v>
      </c>
      <c r="P206" s="11">
        <f t="shared" si="7"/>
        <v>44</v>
      </c>
      <c r="Q206" s="4" t="s">
        <v>1487</v>
      </c>
      <c r="R206" s="7" t="s">
        <v>94</v>
      </c>
      <c r="S206" s="4" t="s">
        <v>1496</v>
      </c>
      <c r="T206" s="45" t="s">
        <v>1723</v>
      </c>
      <c r="U206" s="46" t="s">
        <v>1505</v>
      </c>
      <c r="V206" s="7">
        <v>1</v>
      </c>
      <c r="W206" s="46" t="s">
        <v>1564</v>
      </c>
      <c r="X206" s="45" t="s">
        <v>1732</v>
      </c>
      <c r="Y206" s="4" t="s">
        <v>1527</v>
      </c>
      <c r="Z206" s="47" t="s">
        <v>1724</v>
      </c>
      <c r="AA206" s="4" t="s">
        <v>1512</v>
      </c>
      <c r="AB206" s="47" t="s">
        <v>1739</v>
      </c>
      <c r="AC206" s="4" t="s">
        <v>186</v>
      </c>
      <c r="AD206" s="7">
        <v>1</v>
      </c>
      <c r="AF206" s="7">
        <v>0</v>
      </c>
      <c r="AJ206" s="7">
        <f>IFERROR(VLOOKUP(Table43[[#This Row],[Kode BARANG Win2]],'[2]Template Impor Barang'!#REF!,2,0),0)</f>
        <v>0</v>
      </c>
      <c r="AK206" s="7">
        <f>Table43[[#This Row],[ISI/CTN]]</f>
        <v>144</v>
      </c>
      <c r="AL206" s="83" t="str">
        <f>Table43[[#This Row],[Kode Pcpl]]</f>
        <v>ID8201504M</v>
      </c>
      <c r="AN206" s="36">
        <f>Table43[[#This Row],[Harga Jual Pcs GT
(-PPN)]]-(Table43[[#This Row],[Harga Jual Pcs GT
(-PPN)]]*8.5%)</f>
        <v>5864.5695240000005</v>
      </c>
      <c r="AO206" s="36">
        <f>Table43[[#This Row],[Harga Beli Pcs
(-PPN)]]*Table43[[#This Row],[ISI/CTN]]</f>
        <v>844498.01145600004</v>
      </c>
      <c r="AP206" s="36">
        <f>Table43[[#This Row],[Harga Beli Pcs
(-PPN)]]*1.11</f>
        <v>6509.6721716400007</v>
      </c>
      <c r="AQ206" s="36">
        <f>Table43[[#This Row],[Harga Beli Krt
(- PPN)]]*1.11</f>
        <v>937392.79271616007</v>
      </c>
      <c r="AR206" s="36">
        <v>6409.3656000000001</v>
      </c>
      <c r="AS206" s="36">
        <f>Table43[[#This Row],[Harga Jual Pcs GT
(-PPN)]]*Table43[[#This Row],[ISI/CTN]]</f>
        <v>922948.64639999997</v>
      </c>
      <c r="AT206" s="36">
        <f>Table43[[#This Row],[Harga Jual Pcs GT
(-PPN)]]*1.11</f>
        <v>7114.3958160000011</v>
      </c>
      <c r="AU206" s="36">
        <f>Table43[[#This Row],[Harga Jual Krt GT
(- PPN)]]*1.11</f>
        <v>1024472.9975040001</v>
      </c>
      <c r="AV206" s="36">
        <v>6409.3656000000001</v>
      </c>
      <c r="AW206" s="36">
        <f>Table43[[#This Row],[Harga Jual Pcs MT
(-PPN)]]*Table43[[#This Row],[ISI/CTN]]</f>
        <v>922948.64639999997</v>
      </c>
      <c r="AX206" s="36">
        <f>Table43[[#This Row],[Harga Jual Pcs MT
(-PPN)]]*1.11</f>
        <v>7114.3958160000011</v>
      </c>
      <c r="AY206" s="36">
        <f>Table43[[#This Row],[Harga Jual Pcs MT
(+PPN)]]*Table43[[#This Row],[ISI/CTN]]</f>
        <v>1024472.9975040002</v>
      </c>
      <c r="AZ206" s="44">
        <f>(Table43[[#This Row],[Harga Jual Pcs GT
(-PPN)]]-Table43[[#This Row],[Harga Beli Pcs
(-PPN)]])/Table43[[#This Row],[Harga Jual Pcs GT
(-PPN)]]</f>
        <v>8.4999999999999937E-2</v>
      </c>
      <c r="BA206" s="51">
        <f>Table43[[#This Row],[Harga Jual Pcs MT
(-PPN)]]-Table43[[#This Row],[Harga Beli Pcs
(-PPN)]]</f>
        <v>544.79607599999963</v>
      </c>
      <c r="BB206" s="57">
        <f>Table43[[#This Row],[Column1]]/Table43[[#This Row],[Harga Jual Pcs MT
(-PPN)]]</f>
        <v>8.4999999999999937E-2</v>
      </c>
      <c r="BC206" s="50"/>
      <c r="BD206" s="7" t="str">
        <f>IFERROR(VLOOKUP(Table43[[#This Row],[Kode BARANG Win2]],'[3]Daftar Barang dan Jasa'!$B$2:$D$3515,3,0),0)</f>
        <v>RB DETTOL BODY SOAP HK FRESH 100GR X 144 PCS</v>
      </c>
      <c r="BE206" s="7" t="str">
        <f ca="1">IF(TODAY()-Table43[[#This Row],[Efektif
Pembuatan]]&gt;60,"Lama","Baru")</f>
        <v>Lama</v>
      </c>
      <c r="BF206" s="7" t="e">
        <f ca="1">IF(TODAY()-Table43[[#This Row],[Efektif Naik Harga]]&lt;30,"Naik","Sama")</f>
        <v>#VALUE!</v>
      </c>
      <c r="BG206" s="7" t="s">
        <v>400</v>
      </c>
      <c r="BH206" s="7" t="str">
        <f>IF(Table43[[#This Row],[Kode BARANG Win2]]&lt;&gt;"","IDR","")</f>
        <v>IDR</v>
      </c>
      <c r="BI206" s="7" t="str">
        <f>CONCATENATE(Table43[[#This Row],[kode  1 Digit
(Nomor)]],Table43[[#This Row],[kode  4 Digit                (Nomor)]])</f>
        <v>ID8201504M0100</v>
      </c>
      <c r="BJ206" s="7" t="str">
        <f>Table43[[#This Row],[Nama            Gramasi atau Jumlah Pack per CTN]]</f>
        <v>100GR</v>
      </c>
      <c r="BK206" s="7"/>
      <c r="BL206" s="7"/>
      <c r="BM206" s="4" t="str">
        <f>IF(Table43[[#This Row],[SATUAN Fix Win]]&lt;&gt;"","KRT")</f>
        <v>KRT</v>
      </c>
      <c r="BN206" s="4" t="str">
        <f>IF(Table43[[#This Row],[SATUAN Fix Win]]&lt;&gt;"","GD01")</f>
        <v>GD01</v>
      </c>
      <c r="BO206" s="4">
        <f>IF(Table43[[#This Row],[SATUAN Fix Win]]&lt;&gt;"",11611)</f>
        <v>11611</v>
      </c>
      <c r="BP206" s="4">
        <f>IF(Table43[[#This Row],[SATUAN Fix Win]]&lt;&gt;"",11612)</f>
        <v>11612</v>
      </c>
      <c r="BR206" s="4">
        <f>IF(Table43[[#This Row],[SATUAN Fix Win]]&lt;&gt;"",1)</f>
        <v>1</v>
      </c>
    </row>
    <row r="207" spans="1:70">
      <c r="A207" s="4" t="str">
        <f>CONCATENATE(Table43[[#This Row],[Kode BARANG Win2]],Table43[[#This Row],[No. Urut
Item Sama]])</f>
        <v>R1021204010010</v>
      </c>
      <c r="B207" s="7"/>
      <c r="C207" s="4" t="s">
        <v>1642</v>
      </c>
      <c r="D207" s="49">
        <v>3226040</v>
      </c>
      <c r="E207" s="49">
        <f>IFERROR(VLOOKUP(Table43[[#This Row],[NO]],[1]Sheet1!$G$3:$K$1267,5,0),0)</f>
        <v>0</v>
      </c>
      <c r="F207" s="26" t="s">
        <v>935</v>
      </c>
      <c r="G207" s="26">
        <v>144</v>
      </c>
      <c r="H207" s="26" t="s">
        <v>1642</v>
      </c>
      <c r="I207" s="49">
        <v>8993560024642</v>
      </c>
      <c r="J207" s="26" t="str">
        <f>Table43[[#This Row],[Nama Jenis Kemasan]]</f>
        <v>PCS</v>
      </c>
      <c r="K207" s="4" t="str">
        <f>TRIM(CONCATENATE(Table43[[#This Row],[Nama            KLP]]," ",Table43[[#This Row],[Nama            Sub KLP]]))</f>
        <v>DETTOL BODY SOAP</v>
      </c>
      <c r="L207" s="4" t="str">
        <f>CONCATENATE(Table43[[#This Row],[kode  2 Digit                (hrf+No)]],Table43[[#This Row],[kode  2 Digit                (Nomor)]],Table43[[#This Row],[kode  1 Digit                (Nomor)]])</f>
        <v>R1021</v>
      </c>
      <c r="M207" s="4" t="str">
        <f>IF(AH207="",CONCATENATE(R207,T207,V207,X207,Z207,AB207,AD207,AF207,Table43[[#This Row],[Tanda Kode Revisi]]),CONCATENATE(R207,T207,V207,X207,Z207,AB207,AD207,AH207))</f>
        <v>R1021204010010</v>
      </c>
      <c r="N207" s="11">
        <f t="shared" si="6"/>
        <v>14</v>
      </c>
      <c r="O207" s="13" t="str">
        <f>IF(AG207&lt;&gt;"",TRIM(UPPER(CONCATENATE(Q207," ",S207," ",U207," ",W207," ",Y207," ",AA207," ","X"," ",Table43[[#This Row],[ISI/CTN]]," ",AG207," ",AC207," ",AE207," ",AI207))),TRIM(UPPER(CONCATENATE(Q207," ",S207," ",U207," ",W207," ",Y207," ",AA207," ","X"," ",Table43[[#This Row],[ISI/CTN]]," ",AC207," ",AE207," ",AI207))))</f>
        <v>RB DETTOL BODY SOAP HK INVIGORATE 100GR X 144 PCS</v>
      </c>
      <c r="P207" s="11">
        <f t="shared" si="7"/>
        <v>49</v>
      </c>
      <c r="Q207" s="4" t="s">
        <v>1487</v>
      </c>
      <c r="R207" s="7" t="s">
        <v>94</v>
      </c>
      <c r="S207" s="4" t="s">
        <v>1496</v>
      </c>
      <c r="T207" s="45" t="s">
        <v>1723</v>
      </c>
      <c r="U207" s="46" t="s">
        <v>1505</v>
      </c>
      <c r="V207" s="7">
        <v>1</v>
      </c>
      <c r="W207" s="46" t="s">
        <v>1564</v>
      </c>
      <c r="X207" s="45" t="s">
        <v>1732</v>
      </c>
      <c r="Y207" s="4" t="s">
        <v>1566</v>
      </c>
      <c r="Z207" s="47" t="s">
        <v>1725</v>
      </c>
      <c r="AA207" s="4" t="s">
        <v>1512</v>
      </c>
      <c r="AB207" s="47" t="s">
        <v>1739</v>
      </c>
      <c r="AC207" s="4" t="s">
        <v>186</v>
      </c>
      <c r="AD207" s="7">
        <v>1</v>
      </c>
      <c r="AF207" s="7">
        <v>0</v>
      </c>
      <c r="AJ207" s="7">
        <f>IFERROR(VLOOKUP(Table43[[#This Row],[Kode BARANG Win2]],'[2]Template Impor Barang'!#REF!,2,0),0)</f>
        <v>0</v>
      </c>
      <c r="AK207" s="7">
        <f>Table43[[#This Row],[ISI/CTN]]</f>
        <v>144</v>
      </c>
      <c r="AL207" s="83">
        <f>Table43[[#This Row],[Kode Pcpl]]</f>
        <v>3226040</v>
      </c>
      <c r="AN207" s="36">
        <f>Table43[[#This Row],[Harga Jual Pcs GT
(-PPN)]]-(Table43[[#This Row],[Harga Jual Pcs GT
(-PPN)]]*8.5%)</f>
        <v>5864.5695240000005</v>
      </c>
      <c r="AO207" s="36">
        <f>Table43[[#This Row],[Harga Beli Pcs
(-PPN)]]*Table43[[#This Row],[ISI/CTN]]</f>
        <v>844498.01145600004</v>
      </c>
      <c r="AP207" s="36">
        <f>Table43[[#This Row],[Harga Beli Pcs
(-PPN)]]*1.11</f>
        <v>6509.6721716400007</v>
      </c>
      <c r="AQ207" s="36">
        <f>Table43[[#This Row],[Harga Beli Krt
(- PPN)]]*1.11</f>
        <v>937392.79271616007</v>
      </c>
      <c r="AR207" s="36">
        <v>6409.3656000000001</v>
      </c>
      <c r="AS207" s="36">
        <f>Table43[[#This Row],[Harga Jual Pcs GT
(-PPN)]]*Table43[[#This Row],[ISI/CTN]]</f>
        <v>922948.64639999997</v>
      </c>
      <c r="AT207" s="36">
        <f>Table43[[#This Row],[Harga Jual Pcs GT
(-PPN)]]*1.11</f>
        <v>7114.3958160000011</v>
      </c>
      <c r="AU207" s="36">
        <f>Table43[[#This Row],[Harga Jual Krt GT
(- PPN)]]*1.11</f>
        <v>1024472.9975040001</v>
      </c>
      <c r="AV207" s="36">
        <v>6409.3656000000001</v>
      </c>
      <c r="AW207" s="36">
        <f>Table43[[#This Row],[Harga Jual Pcs MT
(-PPN)]]*Table43[[#This Row],[ISI/CTN]]</f>
        <v>922948.64639999997</v>
      </c>
      <c r="AX207" s="36">
        <f>Table43[[#This Row],[Harga Jual Pcs MT
(-PPN)]]*1.11</f>
        <v>7114.3958160000011</v>
      </c>
      <c r="AY207" s="36">
        <f>Table43[[#This Row],[Harga Jual Pcs MT
(+PPN)]]*Table43[[#This Row],[ISI/CTN]]</f>
        <v>1024472.9975040002</v>
      </c>
      <c r="AZ207" s="44">
        <f>(Table43[[#This Row],[Harga Jual Pcs GT
(-PPN)]]-Table43[[#This Row],[Harga Beli Pcs
(-PPN)]])/Table43[[#This Row],[Harga Jual Pcs GT
(-PPN)]]</f>
        <v>8.4999999999999937E-2</v>
      </c>
      <c r="BA207" s="51">
        <f>Table43[[#This Row],[Harga Jual Pcs MT
(-PPN)]]-Table43[[#This Row],[Harga Beli Pcs
(-PPN)]]</f>
        <v>544.79607599999963</v>
      </c>
      <c r="BB207" s="57">
        <f>Table43[[#This Row],[Column1]]/Table43[[#This Row],[Harga Jual Pcs MT
(-PPN)]]</f>
        <v>8.4999999999999937E-2</v>
      </c>
      <c r="BC207" s="50"/>
      <c r="BD207" s="7" t="str">
        <f>IFERROR(VLOOKUP(Table43[[#This Row],[Kode BARANG Win2]],'[3]Daftar Barang dan Jasa'!$B$2:$D$3515,3,0),0)</f>
        <v>RB DETTOL BODY SOAP HK INVIGORATE 100GR X 144 PCS</v>
      </c>
      <c r="BE207" s="7" t="str">
        <f ca="1">IF(TODAY()-Table43[[#This Row],[Efektif
Pembuatan]]&gt;60,"Lama","Baru")</f>
        <v>Lama</v>
      </c>
      <c r="BF207" s="7" t="e">
        <f ca="1">IF(TODAY()-Table43[[#This Row],[Efektif Naik Harga]]&lt;30,"Naik","Sama")</f>
        <v>#VALUE!</v>
      </c>
      <c r="BG207" s="7" t="s">
        <v>400</v>
      </c>
      <c r="BH207" s="7" t="str">
        <f>IF(Table43[[#This Row],[Kode BARANG Win2]]&lt;&gt;"","IDR","")</f>
        <v>IDR</v>
      </c>
      <c r="BI207" s="7" t="str">
        <f>CONCATENATE(Table43[[#This Row],[kode  1 Digit
(Nomor)]],Table43[[#This Row],[kode  4 Digit                (Nomor)]])</f>
        <v>32260400100</v>
      </c>
      <c r="BJ207" s="7" t="str">
        <f>Table43[[#This Row],[Nama            Gramasi atau Jumlah Pack per CTN]]</f>
        <v>100GR</v>
      </c>
      <c r="BK207" s="7"/>
      <c r="BL207" s="7"/>
      <c r="BM207" s="4" t="str">
        <f>IF(Table43[[#This Row],[SATUAN Fix Win]]&lt;&gt;"","KRT")</f>
        <v>KRT</v>
      </c>
      <c r="BN207" s="4" t="str">
        <f>IF(Table43[[#This Row],[SATUAN Fix Win]]&lt;&gt;"","GD01")</f>
        <v>GD01</v>
      </c>
      <c r="BO207" s="4">
        <f>IF(Table43[[#This Row],[SATUAN Fix Win]]&lt;&gt;"",11611)</f>
        <v>11611</v>
      </c>
      <c r="BP207" s="4">
        <f>IF(Table43[[#This Row],[SATUAN Fix Win]]&lt;&gt;"",11612)</f>
        <v>11612</v>
      </c>
      <c r="BR207" s="4">
        <f>IF(Table43[[#This Row],[SATUAN Fix Win]]&lt;&gt;"",1)</f>
        <v>1</v>
      </c>
    </row>
    <row r="208" spans="1:70">
      <c r="A208" s="4" t="str">
        <f>CONCATENATE(Table43[[#This Row],[Kode BARANG Win2]],Table43[[#This Row],[No. Urut
Item Sama]])</f>
        <v>R1021204010010</v>
      </c>
      <c r="B208" s="7"/>
      <c r="C208" s="4" t="s">
        <v>1642</v>
      </c>
      <c r="D208" s="49">
        <v>3166903</v>
      </c>
      <c r="E208" s="49">
        <f>IFERROR(VLOOKUP(Table43[[#This Row],[NO]],[1]Sheet1!$G$3:$K$1267,5,0),0)</f>
        <v>0</v>
      </c>
      <c r="F208" s="26" t="s">
        <v>948</v>
      </c>
      <c r="G208" s="26">
        <v>144</v>
      </c>
      <c r="H208" s="26" t="s">
        <v>1818</v>
      </c>
      <c r="I208" s="49">
        <v>8993560024642</v>
      </c>
      <c r="J208" s="26" t="str">
        <f>Table43[[#This Row],[Nama Jenis Kemasan]]</f>
        <v>PCS</v>
      </c>
      <c r="K208" s="4" t="str">
        <f>TRIM(CONCATENATE(Table43[[#This Row],[Nama            KLP]]," ",Table43[[#This Row],[Nama            Sub KLP]]))</f>
        <v>DETTOL BODY SOAP</v>
      </c>
      <c r="L208" s="4" t="str">
        <f>CONCATENATE(Table43[[#This Row],[kode  2 Digit                (hrf+No)]],Table43[[#This Row],[kode  2 Digit                (Nomor)]],Table43[[#This Row],[kode  1 Digit                (Nomor)]])</f>
        <v>R1021</v>
      </c>
      <c r="M208" s="4" t="str">
        <f>IF(AH208="",CONCATENATE(R208,T208,V208,X208,Z208,AB208,AD208,AF208,Table43[[#This Row],[Tanda Kode Revisi]]),CONCATENATE(R208,T208,V208,X208,Z208,AB208,AD208,AH208))</f>
        <v>R1021204010010</v>
      </c>
      <c r="N208" s="11">
        <f t="shared" si="6"/>
        <v>14</v>
      </c>
      <c r="O208" s="13" t="str">
        <f>IF(AG208&lt;&gt;"",TRIM(UPPER(CONCATENATE(Q208," ",S208," ",U208," ",W208," ",Y208," ",AA208," ","X"," ",Table43[[#This Row],[ISI/CTN]]," ",AG208," ",AC208," ",AE208," ",AI208))),TRIM(UPPER(CONCATENATE(Q208," ",S208," ",U208," ",W208," ",Y208," ",AA208," ","X"," ",Table43[[#This Row],[ISI/CTN]]," ",AC208," ",AE208," ",AI208))))</f>
        <v>RB DETTOL BODY SOAP HK INVIGORATE 100GR X 144 PCS</v>
      </c>
      <c r="P208" s="11">
        <f t="shared" si="7"/>
        <v>49</v>
      </c>
      <c r="Q208" s="4" t="s">
        <v>1487</v>
      </c>
      <c r="R208" s="7" t="s">
        <v>94</v>
      </c>
      <c r="S208" s="4" t="s">
        <v>1496</v>
      </c>
      <c r="T208" s="45" t="s">
        <v>1723</v>
      </c>
      <c r="U208" s="46" t="s">
        <v>1505</v>
      </c>
      <c r="V208" s="7">
        <v>1</v>
      </c>
      <c r="W208" s="46" t="s">
        <v>1564</v>
      </c>
      <c r="X208" s="45" t="s">
        <v>1732</v>
      </c>
      <c r="Y208" s="4" t="s">
        <v>1566</v>
      </c>
      <c r="Z208" s="47" t="s">
        <v>1725</v>
      </c>
      <c r="AA208" s="4" t="s">
        <v>1512</v>
      </c>
      <c r="AB208" s="47" t="s">
        <v>1739</v>
      </c>
      <c r="AC208" s="4" t="s">
        <v>186</v>
      </c>
      <c r="AD208" s="7">
        <v>1</v>
      </c>
      <c r="AF208" s="7">
        <v>0</v>
      </c>
      <c r="AJ208" s="7">
        <f>IFERROR(VLOOKUP(Table43[[#This Row],[Kode BARANG Win2]],'[2]Template Impor Barang'!#REF!,2,0),0)</f>
        <v>0</v>
      </c>
      <c r="AK208" s="7">
        <f>Table43[[#This Row],[ISI/CTN]]</f>
        <v>144</v>
      </c>
      <c r="AL208" s="83">
        <f>Table43[[#This Row],[Kode Pcpl]]</f>
        <v>3166903</v>
      </c>
      <c r="AN208" s="36">
        <f>Table43[[#This Row],[Harga Jual Pcs GT
(-PPN)]]-(Table43[[#This Row],[Harga Jual Pcs GT
(-PPN)]]*8.5%)</f>
        <v>5864.5695240000005</v>
      </c>
      <c r="AO208" s="36">
        <f>Table43[[#This Row],[Harga Beli Pcs
(-PPN)]]*Table43[[#This Row],[ISI/CTN]]</f>
        <v>844498.01145600004</v>
      </c>
      <c r="AP208" s="36">
        <f>Table43[[#This Row],[Harga Beli Pcs
(-PPN)]]*1.11</f>
        <v>6509.6721716400007</v>
      </c>
      <c r="AQ208" s="36">
        <f>Table43[[#This Row],[Harga Beli Krt
(- PPN)]]*1.11</f>
        <v>937392.79271616007</v>
      </c>
      <c r="AR208" s="36">
        <v>6409.3656000000001</v>
      </c>
      <c r="AS208" s="36">
        <f>Table43[[#This Row],[Harga Jual Pcs GT
(-PPN)]]*Table43[[#This Row],[ISI/CTN]]</f>
        <v>922948.64639999997</v>
      </c>
      <c r="AT208" s="36">
        <f>Table43[[#This Row],[Harga Jual Pcs GT
(-PPN)]]*1.11</f>
        <v>7114.3958160000011</v>
      </c>
      <c r="AU208" s="36">
        <f>Table43[[#This Row],[Harga Jual Krt GT
(- PPN)]]*1.11</f>
        <v>1024472.9975040001</v>
      </c>
      <c r="AV208" s="36">
        <v>6409.3656000000001</v>
      </c>
      <c r="AW208" s="36">
        <f>Table43[[#This Row],[Harga Jual Pcs MT
(-PPN)]]*Table43[[#This Row],[ISI/CTN]]</f>
        <v>922948.64639999997</v>
      </c>
      <c r="AX208" s="36">
        <f>Table43[[#This Row],[Harga Jual Pcs MT
(-PPN)]]*1.11</f>
        <v>7114.3958160000011</v>
      </c>
      <c r="AY208" s="36">
        <f>Table43[[#This Row],[Harga Jual Pcs MT
(+PPN)]]*Table43[[#This Row],[ISI/CTN]]</f>
        <v>1024472.9975040002</v>
      </c>
      <c r="AZ208" s="44">
        <f>(Table43[[#This Row],[Harga Jual Pcs GT
(-PPN)]]-Table43[[#This Row],[Harga Beli Pcs
(-PPN)]])/Table43[[#This Row],[Harga Jual Pcs GT
(-PPN)]]</f>
        <v>8.4999999999999937E-2</v>
      </c>
      <c r="BA208" s="51">
        <f>Table43[[#This Row],[Harga Jual Pcs MT
(-PPN)]]-Table43[[#This Row],[Harga Beli Pcs
(-PPN)]]</f>
        <v>544.79607599999963</v>
      </c>
      <c r="BB208" s="57">
        <f>Table43[[#This Row],[Column1]]/Table43[[#This Row],[Harga Jual Pcs MT
(-PPN)]]</f>
        <v>8.4999999999999937E-2</v>
      </c>
      <c r="BC208" s="50"/>
      <c r="BD208" s="7" t="str">
        <f>IFERROR(VLOOKUP(Table43[[#This Row],[Kode BARANG Win2]],'[3]Daftar Barang dan Jasa'!$B$2:$D$3515,3,0),0)</f>
        <v>RB DETTOL BODY SOAP HK INVIGORATE 100GR X 144 PCS</v>
      </c>
      <c r="BE208" s="7" t="str">
        <f ca="1">IF(TODAY()-Table43[[#This Row],[Efektif
Pembuatan]]&gt;60,"Lama","Baru")</f>
        <v>Lama</v>
      </c>
      <c r="BF208" s="7" t="e">
        <f ca="1">IF(TODAY()-Table43[[#This Row],[Efektif Naik Harga]]&lt;30,"Naik","Sama")</f>
        <v>#VALUE!</v>
      </c>
      <c r="BG208" s="7" t="s">
        <v>400</v>
      </c>
      <c r="BH208" s="7" t="str">
        <f>IF(Table43[[#This Row],[Kode BARANG Win2]]&lt;&gt;"","IDR","")</f>
        <v>IDR</v>
      </c>
      <c r="BI208" s="7" t="str">
        <f>CONCATENATE(Table43[[#This Row],[kode  1 Digit
(Nomor)]],Table43[[#This Row],[kode  4 Digit                (Nomor)]])</f>
        <v>31669030100</v>
      </c>
      <c r="BJ208" s="7" t="str">
        <f>Table43[[#This Row],[Nama            Gramasi atau Jumlah Pack per CTN]]</f>
        <v>100GR</v>
      </c>
      <c r="BK208" s="7"/>
      <c r="BL208" s="7"/>
      <c r="BM208" s="4" t="str">
        <f>IF(Table43[[#This Row],[SATUAN Fix Win]]&lt;&gt;"","KRT")</f>
        <v>KRT</v>
      </c>
      <c r="BN208" s="4" t="str">
        <f>IF(Table43[[#This Row],[SATUAN Fix Win]]&lt;&gt;"","GD01")</f>
        <v>GD01</v>
      </c>
      <c r="BO208" s="4">
        <f>IF(Table43[[#This Row],[SATUAN Fix Win]]&lt;&gt;"",11611)</f>
        <v>11611</v>
      </c>
      <c r="BP208" s="4">
        <f>IF(Table43[[#This Row],[SATUAN Fix Win]]&lt;&gt;"",11612)</f>
        <v>11612</v>
      </c>
      <c r="BR208" s="4">
        <f>IF(Table43[[#This Row],[SATUAN Fix Win]]&lt;&gt;"",1)</f>
        <v>1</v>
      </c>
    </row>
    <row r="209" spans="1:70">
      <c r="A209" s="4" t="str">
        <f>CONCATENATE(Table43[[#This Row],[Kode BARANG Win2]],Table43[[#This Row],[No. Urut
Item Sama]])</f>
        <v>R1021204010010</v>
      </c>
      <c r="B209" s="7"/>
      <c r="C209" s="4" t="s">
        <v>1642</v>
      </c>
      <c r="D209" s="49">
        <v>3060319</v>
      </c>
      <c r="E209" s="49">
        <f>IFERROR(VLOOKUP(Table43[[#This Row],[NO]],[1]Sheet1!$G$3:$K$1267,5,0),0)</f>
        <v>0</v>
      </c>
      <c r="F209" s="26" t="s">
        <v>943</v>
      </c>
      <c r="G209" s="26">
        <v>144</v>
      </c>
      <c r="H209" s="26" t="s">
        <v>2073</v>
      </c>
      <c r="I209" s="49">
        <v>8993560024642</v>
      </c>
      <c r="J209" s="26" t="str">
        <f>Table43[[#This Row],[Nama Jenis Kemasan]]</f>
        <v>PCS</v>
      </c>
      <c r="K209" s="4" t="str">
        <f>TRIM(CONCATENATE(Table43[[#This Row],[Nama            KLP]]," ",Table43[[#This Row],[Nama            Sub KLP]]))</f>
        <v>DETTOL BODY SOAP</v>
      </c>
      <c r="L209" s="4" t="str">
        <f>CONCATENATE(Table43[[#This Row],[kode  2 Digit                (hrf+No)]],Table43[[#This Row],[kode  2 Digit                (Nomor)]],Table43[[#This Row],[kode  1 Digit                (Nomor)]])</f>
        <v>R1021</v>
      </c>
      <c r="M209" s="4" t="str">
        <f>IF(AH209="",CONCATENATE(R209,T209,V209,X209,Z209,AB209,AD209,AF209,Table43[[#This Row],[Tanda Kode Revisi]]),CONCATENATE(R209,T209,V209,X209,Z209,AB209,AD209,AH209))</f>
        <v>R1021204010010</v>
      </c>
      <c r="N209" s="11">
        <f t="shared" si="6"/>
        <v>14</v>
      </c>
      <c r="O209" s="13" t="str">
        <f>IF(AG209&lt;&gt;"",TRIM(UPPER(CONCATENATE(Q209," ",S209," ",U209," ",W209," ",Y209," ",AA209," ","X"," ",Table43[[#This Row],[ISI/CTN]]," ",AG209," ",AC209," ",AE209," ",AI209))),TRIM(UPPER(CONCATENATE(Q209," ",S209," ",U209," ",W209," ",Y209," ",AA209," ","X"," ",Table43[[#This Row],[ISI/CTN]]," ",AC209," ",AE209," ",AI209))))</f>
        <v>RB DETTOL BODY SOAP HK INVIGORATE 100GR X 144 PCS</v>
      </c>
      <c r="P209" s="11">
        <f t="shared" si="7"/>
        <v>49</v>
      </c>
      <c r="Q209" s="4" t="s">
        <v>1487</v>
      </c>
      <c r="R209" s="7" t="s">
        <v>94</v>
      </c>
      <c r="S209" s="4" t="s">
        <v>1496</v>
      </c>
      <c r="T209" s="45" t="s">
        <v>1723</v>
      </c>
      <c r="U209" s="46" t="s">
        <v>1505</v>
      </c>
      <c r="V209" s="7">
        <v>1</v>
      </c>
      <c r="W209" s="46" t="s">
        <v>1564</v>
      </c>
      <c r="X209" s="45" t="s">
        <v>1732</v>
      </c>
      <c r="Y209" s="4" t="s">
        <v>1566</v>
      </c>
      <c r="Z209" s="47" t="s">
        <v>1725</v>
      </c>
      <c r="AA209" s="4" t="s">
        <v>1512</v>
      </c>
      <c r="AB209" s="47" t="s">
        <v>1739</v>
      </c>
      <c r="AC209" s="4" t="s">
        <v>186</v>
      </c>
      <c r="AD209" s="7">
        <v>1</v>
      </c>
      <c r="AF209" s="7">
        <v>0</v>
      </c>
      <c r="AJ209" s="7">
        <f>IFERROR(VLOOKUP(Table43[[#This Row],[Kode BARANG Win2]],'[2]Template Impor Barang'!#REF!,2,0),0)</f>
        <v>0</v>
      </c>
      <c r="AK209" s="7">
        <f>Table43[[#This Row],[ISI/CTN]]</f>
        <v>144</v>
      </c>
      <c r="AL209" s="83">
        <f>Table43[[#This Row],[Kode Pcpl]]</f>
        <v>3060319</v>
      </c>
      <c r="AN209" s="36">
        <f>Table43[[#This Row],[Harga Jual Pcs GT
(-PPN)]]-(Table43[[#This Row],[Harga Jual Pcs GT
(-PPN)]]*8.5%)</f>
        <v>5864.5695240000005</v>
      </c>
      <c r="AO209" s="36">
        <f>Table43[[#This Row],[Harga Beli Pcs
(-PPN)]]*Table43[[#This Row],[ISI/CTN]]</f>
        <v>844498.01145600004</v>
      </c>
      <c r="AP209" s="36">
        <f>Table43[[#This Row],[Harga Beli Pcs
(-PPN)]]*1.11</f>
        <v>6509.6721716400007</v>
      </c>
      <c r="AQ209" s="36">
        <f>Table43[[#This Row],[Harga Beli Krt
(- PPN)]]*1.11</f>
        <v>937392.79271616007</v>
      </c>
      <c r="AR209" s="36">
        <v>6409.3656000000001</v>
      </c>
      <c r="AS209" s="36">
        <f>Table43[[#This Row],[Harga Jual Pcs GT
(-PPN)]]*Table43[[#This Row],[ISI/CTN]]</f>
        <v>922948.64639999997</v>
      </c>
      <c r="AT209" s="36">
        <f>Table43[[#This Row],[Harga Jual Pcs GT
(-PPN)]]*1.11</f>
        <v>7114.3958160000011</v>
      </c>
      <c r="AU209" s="36">
        <f>Table43[[#This Row],[Harga Jual Krt GT
(- PPN)]]*1.11</f>
        <v>1024472.9975040001</v>
      </c>
      <c r="AV209" s="36">
        <v>6409.3656000000001</v>
      </c>
      <c r="AW209" s="36">
        <f>Table43[[#This Row],[Harga Jual Pcs MT
(-PPN)]]*Table43[[#This Row],[ISI/CTN]]</f>
        <v>922948.64639999997</v>
      </c>
      <c r="AX209" s="36">
        <f>Table43[[#This Row],[Harga Jual Pcs MT
(-PPN)]]*1.11</f>
        <v>7114.3958160000011</v>
      </c>
      <c r="AY209" s="36">
        <f>Table43[[#This Row],[Harga Jual Pcs MT
(+PPN)]]*Table43[[#This Row],[ISI/CTN]]</f>
        <v>1024472.9975040002</v>
      </c>
      <c r="AZ209" s="44">
        <f>(Table43[[#This Row],[Harga Jual Pcs GT
(-PPN)]]-Table43[[#This Row],[Harga Beli Pcs
(-PPN)]])/Table43[[#This Row],[Harga Jual Pcs GT
(-PPN)]]</f>
        <v>8.4999999999999937E-2</v>
      </c>
      <c r="BA209" s="51">
        <f>Table43[[#This Row],[Harga Jual Pcs MT
(-PPN)]]-Table43[[#This Row],[Harga Beli Pcs
(-PPN)]]</f>
        <v>544.79607599999963</v>
      </c>
      <c r="BB209" s="57">
        <f>Table43[[#This Row],[Column1]]/Table43[[#This Row],[Harga Jual Pcs MT
(-PPN)]]</f>
        <v>8.4999999999999937E-2</v>
      </c>
      <c r="BC209" s="50"/>
      <c r="BD209" s="7" t="str">
        <f>IFERROR(VLOOKUP(Table43[[#This Row],[Kode BARANG Win2]],'[3]Daftar Barang dan Jasa'!$B$2:$D$3515,3,0),0)</f>
        <v>RB DETTOL BODY SOAP HK INVIGORATE 100GR X 144 PCS</v>
      </c>
      <c r="BE209" s="7" t="str">
        <f ca="1">IF(TODAY()-Table43[[#This Row],[Efektif
Pembuatan]]&gt;60,"Lama","Baru")</f>
        <v>Lama</v>
      </c>
      <c r="BF209" s="7" t="e">
        <f ca="1">IF(TODAY()-Table43[[#This Row],[Efektif Naik Harga]]&lt;30,"Naik","Sama")</f>
        <v>#VALUE!</v>
      </c>
      <c r="BG209" s="7" t="s">
        <v>400</v>
      </c>
      <c r="BH209" s="7" t="str">
        <f>IF(Table43[[#This Row],[Kode BARANG Win2]]&lt;&gt;"","IDR","")</f>
        <v>IDR</v>
      </c>
      <c r="BI209" s="7" t="str">
        <f>CONCATENATE(Table43[[#This Row],[kode  1 Digit
(Nomor)]],Table43[[#This Row],[kode  4 Digit                (Nomor)]])</f>
        <v>30603190100</v>
      </c>
      <c r="BJ209" s="7" t="str">
        <f>Table43[[#This Row],[Nama            Gramasi atau Jumlah Pack per CTN]]</f>
        <v>100GR</v>
      </c>
      <c r="BK209" s="7"/>
      <c r="BL209" s="7"/>
      <c r="BM209" s="4" t="str">
        <f>IF(Table43[[#This Row],[SATUAN Fix Win]]&lt;&gt;"","KRT")</f>
        <v>KRT</v>
      </c>
      <c r="BN209" s="4" t="str">
        <f>IF(Table43[[#This Row],[SATUAN Fix Win]]&lt;&gt;"","GD01")</f>
        <v>GD01</v>
      </c>
      <c r="BO209" s="4">
        <f>IF(Table43[[#This Row],[SATUAN Fix Win]]&lt;&gt;"",11611)</f>
        <v>11611</v>
      </c>
      <c r="BP209" s="4">
        <f>IF(Table43[[#This Row],[SATUAN Fix Win]]&lt;&gt;"",11612)</f>
        <v>11612</v>
      </c>
      <c r="BR209" s="4">
        <f>IF(Table43[[#This Row],[SATUAN Fix Win]]&lt;&gt;"",1)</f>
        <v>1</v>
      </c>
    </row>
    <row r="210" spans="1:70">
      <c r="A210" s="4" t="str">
        <f>CONCATENATE(Table43[[#This Row],[Kode BARANG Win2]],Table43[[#This Row],[No. Urut
Item Sama]])</f>
        <v>R1021204010010</v>
      </c>
      <c r="B210" s="7"/>
      <c r="C210" s="4" t="s">
        <v>1642</v>
      </c>
      <c r="D210" s="49">
        <v>3088965</v>
      </c>
      <c r="E210" s="49">
        <f>IFERROR(VLOOKUP(Table43[[#This Row],[NO]],[1]Sheet1!$G$3:$K$1267,5,0),0)</f>
        <v>0</v>
      </c>
      <c r="F210" s="26" t="s">
        <v>947</v>
      </c>
      <c r="G210" s="26">
        <v>144</v>
      </c>
      <c r="H210" s="26" t="s">
        <v>2073</v>
      </c>
      <c r="I210" s="49">
        <v>8993560024642</v>
      </c>
      <c r="J210" s="26" t="str">
        <f>Table43[[#This Row],[Nama Jenis Kemasan]]</f>
        <v>PCS</v>
      </c>
      <c r="K210" s="4" t="str">
        <f>TRIM(CONCATENATE(Table43[[#This Row],[Nama            KLP]]," ",Table43[[#This Row],[Nama            Sub KLP]]))</f>
        <v>DETTOL BODY SOAP</v>
      </c>
      <c r="L210" s="4" t="str">
        <f>CONCATENATE(Table43[[#This Row],[kode  2 Digit                (hrf+No)]],Table43[[#This Row],[kode  2 Digit                (Nomor)]],Table43[[#This Row],[kode  1 Digit                (Nomor)]])</f>
        <v>R1021</v>
      </c>
      <c r="M210" s="4" t="str">
        <f>IF(AH210="",CONCATENATE(R210,T210,V210,X210,Z210,AB210,AD210,AF210,Table43[[#This Row],[Tanda Kode Revisi]]),CONCATENATE(R210,T210,V210,X210,Z210,AB210,AD210,AH210))</f>
        <v>R1021204010010</v>
      </c>
      <c r="N210" s="11">
        <f t="shared" si="6"/>
        <v>14</v>
      </c>
      <c r="O210" s="13" t="str">
        <f>IF(AG210&lt;&gt;"",TRIM(UPPER(CONCATENATE(Q210," ",S210," ",U210," ",W210," ",Y210," ",AA210," ","X"," ",Table43[[#This Row],[ISI/CTN]]," ",AG210," ",AC210," ",AE210," ",AI210))),TRIM(UPPER(CONCATENATE(Q210," ",S210," ",U210," ",W210," ",Y210," ",AA210," ","X"," ",Table43[[#This Row],[ISI/CTN]]," ",AC210," ",AE210," ",AI210))))</f>
        <v>RB DETTOL BODY SOAP HK INVIGORATE 100GR X 144 PCS</v>
      </c>
      <c r="P210" s="11">
        <f t="shared" si="7"/>
        <v>49</v>
      </c>
      <c r="Q210" s="4" t="s">
        <v>1487</v>
      </c>
      <c r="R210" s="7" t="s">
        <v>94</v>
      </c>
      <c r="S210" s="4" t="s">
        <v>1496</v>
      </c>
      <c r="T210" s="45" t="s">
        <v>1723</v>
      </c>
      <c r="U210" s="46" t="s">
        <v>1505</v>
      </c>
      <c r="V210" s="7">
        <v>1</v>
      </c>
      <c r="W210" s="46" t="s">
        <v>1564</v>
      </c>
      <c r="X210" s="45" t="s">
        <v>1732</v>
      </c>
      <c r="Y210" s="4" t="s">
        <v>1566</v>
      </c>
      <c r="Z210" s="47" t="s">
        <v>1725</v>
      </c>
      <c r="AA210" s="4" t="s">
        <v>1512</v>
      </c>
      <c r="AB210" s="47" t="s">
        <v>1739</v>
      </c>
      <c r="AC210" s="4" t="s">
        <v>186</v>
      </c>
      <c r="AD210" s="7">
        <v>1</v>
      </c>
      <c r="AF210" s="7">
        <v>0</v>
      </c>
      <c r="AJ210" s="7">
        <f>IFERROR(VLOOKUP(Table43[[#This Row],[Kode BARANG Win2]],'[2]Template Impor Barang'!#REF!,2,0),0)</f>
        <v>0</v>
      </c>
      <c r="AK210" s="7">
        <f>Table43[[#This Row],[ISI/CTN]]</f>
        <v>144</v>
      </c>
      <c r="AL210" s="83">
        <f>Table43[[#This Row],[Kode Pcpl]]</f>
        <v>3088965</v>
      </c>
      <c r="AN210" s="36">
        <f>Table43[[#This Row],[Harga Jual Pcs GT
(-PPN)]]-(Table43[[#This Row],[Harga Jual Pcs GT
(-PPN)]]*8.5%)</f>
        <v>5864.5695240000005</v>
      </c>
      <c r="AO210" s="36">
        <f>Table43[[#This Row],[Harga Beli Pcs
(-PPN)]]*Table43[[#This Row],[ISI/CTN]]</f>
        <v>844498.01145600004</v>
      </c>
      <c r="AP210" s="36">
        <f>Table43[[#This Row],[Harga Beli Pcs
(-PPN)]]*1.11</f>
        <v>6509.6721716400007</v>
      </c>
      <c r="AQ210" s="36">
        <f>Table43[[#This Row],[Harga Beli Krt
(- PPN)]]*1.11</f>
        <v>937392.79271616007</v>
      </c>
      <c r="AR210" s="36">
        <v>6409.3656000000001</v>
      </c>
      <c r="AS210" s="36">
        <f>Table43[[#This Row],[Harga Jual Pcs GT
(-PPN)]]*Table43[[#This Row],[ISI/CTN]]</f>
        <v>922948.64639999997</v>
      </c>
      <c r="AT210" s="36">
        <f>Table43[[#This Row],[Harga Jual Pcs GT
(-PPN)]]*1.11</f>
        <v>7114.3958160000011</v>
      </c>
      <c r="AU210" s="36">
        <f>Table43[[#This Row],[Harga Jual Krt GT
(- PPN)]]*1.11</f>
        <v>1024472.9975040001</v>
      </c>
      <c r="AV210" s="36">
        <v>6409.3656000000001</v>
      </c>
      <c r="AW210" s="36">
        <f>Table43[[#This Row],[Harga Jual Pcs MT
(-PPN)]]*Table43[[#This Row],[ISI/CTN]]</f>
        <v>922948.64639999997</v>
      </c>
      <c r="AX210" s="36">
        <f>Table43[[#This Row],[Harga Jual Pcs MT
(-PPN)]]*1.11</f>
        <v>7114.3958160000011</v>
      </c>
      <c r="AY210" s="36">
        <f>Table43[[#This Row],[Harga Jual Pcs MT
(+PPN)]]*Table43[[#This Row],[ISI/CTN]]</f>
        <v>1024472.9975040002</v>
      </c>
      <c r="AZ210" s="44">
        <f>(Table43[[#This Row],[Harga Jual Pcs GT
(-PPN)]]-Table43[[#This Row],[Harga Beli Pcs
(-PPN)]])/Table43[[#This Row],[Harga Jual Pcs GT
(-PPN)]]</f>
        <v>8.4999999999999937E-2</v>
      </c>
      <c r="BA210" s="51">
        <f>Table43[[#This Row],[Harga Jual Pcs MT
(-PPN)]]-Table43[[#This Row],[Harga Beli Pcs
(-PPN)]]</f>
        <v>544.79607599999963</v>
      </c>
      <c r="BB210" s="57">
        <f>Table43[[#This Row],[Column1]]/Table43[[#This Row],[Harga Jual Pcs MT
(-PPN)]]</f>
        <v>8.4999999999999937E-2</v>
      </c>
      <c r="BC210" s="50"/>
      <c r="BD210" s="7" t="str">
        <f>IFERROR(VLOOKUP(Table43[[#This Row],[Kode BARANG Win2]],'[3]Daftar Barang dan Jasa'!$B$2:$D$3515,3,0),0)</f>
        <v>RB DETTOL BODY SOAP HK INVIGORATE 100GR X 144 PCS</v>
      </c>
      <c r="BE210" s="7" t="str">
        <f ca="1">IF(TODAY()-Table43[[#This Row],[Efektif
Pembuatan]]&gt;60,"Lama","Baru")</f>
        <v>Lama</v>
      </c>
      <c r="BF210" s="7" t="e">
        <f ca="1">IF(TODAY()-Table43[[#This Row],[Efektif Naik Harga]]&lt;30,"Naik","Sama")</f>
        <v>#VALUE!</v>
      </c>
      <c r="BG210" s="7" t="s">
        <v>400</v>
      </c>
      <c r="BH210" s="7" t="str">
        <f>IF(Table43[[#This Row],[Kode BARANG Win2]]&lt;&gt;"","IDR","")</f>
        <v>IDR</v>
      </c>
      <c r="BI210" s="7" t="str">
        <f>CONCATENATE(Table43[[#This Row],[kode  1 Digit
(Nomor)]],Table43[[#This Row],[kode  4 Digit                (Nomor)]])</f>
        <v>30889650100</v>
      </c>
      <c r="BJ210" s="7" t="str">
        <f>Table43[[#This Row],[Nama            Gramasi atau Jumlah Pack per CTN]]</f>
        <v>100GR</v>
      </c>
      <c r="BK210" s="7"/>
      <c r="BL210" s="7"/>
      <c r="BM210" s="4" t="str">
        <f>IF(Table43[[#This Row],[SATUAN Fix Win]]&lt;&gt;"","KRT")</f>
        <v>KRT</v>
      </c>
      <c r="BN210" s="4" t="str">
        <f>IF(Table43[[#This Row],[SATUAN Fix Win]]&lt;&gt;"","GD01")</f>
        <v>GD01</v>
      </c>
      <c r="BO210" s="4">
        <f>IF(Table43[[#This Row],[SATUAN Fix Win]]&lt;&gt;"",11611)</f>
        <v>11611</v>
      </c>
      <c r="BP210" s="4">
        <f>IF(Table43[[#This Row],[SATUAN Fix Win]]&lt;&gt;"",11612)</f>
        <v>11612</v>
      </c>
      <c r="BR210" s="4">
        <f>IF(Table43[[#This Row],[SATUAN Fix Win]]&lt;&gt;"",1)</f>
        <v>1</v>
      </c>
    </row>
    <row r="211" spans="1:70">
      <c r="A211" s="4" t="str">
        <f>CONCATENATE(Table43[[#This Row],[Kode BARANG Win2]],Table43[[#This Row],[No. Urut
Item Sama]])</f>
        <v>R1021204010010</v>
      </c>
      <c r="B211" s="7"/>
      <c r="C211" s="4" t="s">
        <v>1642</v>
      </c>
      <c r="D211" s="49">
        <v>3175587</v>
      </c>
      <c r="E211" s="49">
        <f>IFERROR(VLOOKUP(Table43[[#This Row],[NO]],[1]Sheet1!$G$3:$K$1267,5,0),0)</f>
        <v>0</v>
      </c>
      <c r="F211" s="26" t="s">
        <v>946</v>
      </c>
      <c r="G211" s="26">
        <v>144</v>
      </c>
      <c r="H211" s="26" t="s">
        <v>2073</v>
      </c>
      <c r="I211" s="49">
        <v>8993560024642</v>
      </c>
      <c r="J211" s="26" t="str">
        <f>Table43[[#This Row],[Nama Jenis Kemasan]]</f>
        <v>PCS</v>
      </c>
      <c r="K211" s="4" t="str">
        <f>TRIM(CONCATENATE(Table43[[#This Row],[Nama            KLP]]," ",Table43[[#This Row],[Nama            Sub KLP]]))</f>
        <v>DETTOL BODY SOAP</v>
      </c>
      <c r="L211" s="4" t="str">
        <f>CONCATENATE(Table43[[#This Row],[kode  2 Digit                (hrf+No)]],Table43[[#This Row],[kode  2 Digit                (Nomor)]],Table43[[#This Row],[kode  1 Digit                (Nomor)]])</f>
        <v>R1021</v>
      </c>
      <c r="M211" s="4" t="str">
        <f>IF(AH211="",CONCATENATE(R211,T211,V211,X211,Z211,AB211,AD211,AF211,Table43[[#This Row],[Tanda Kode Revisi]]),CONCATENATE(R211,T211,V211,X211,Z211,AB211,AD211,AH211))</f>
        <v>R1021204010010</v>
      </c>
      <c r="N211" s="11">
        <f t="shared" si="6"/>
        <v>14</v>
      </c>
      <c r="O211" s="13" t="str">
        <f>IF(AG211&lt;&gt;"",TRIM(UPPER(CONCATENATE(Q211," ",S211," ",U211," ",W211," ",Y211," ",AA211," ","X"," ",Table43[[#This Row],[ISI/CTN]]," ",AG211," ",AC211," ",AE211," ",AI211))),TRIM(UPPER(CONCATENATE(Q211," ",S211," ",U211," ",W211," ",Y211," ",AA211," ","X"," ",Table43[[#This Row],[ISI/CTN]]," ",AC211," ",AE211," ",AI211))))</f>
        <v>RB DETTOL BODY SOAP HK INVIGORATE 100GR X 144 PCS</v>
      </c>
      <c r="P211" s="11">
        <f t="shared" si="7"/>
        <v>49</v>
      </c>
      <c r="Q211" s="4" t="s">
        <v>1487</v>
      </c>
      <c r="R211" s="7" t="s">
        <v>94</v>
      </c>
      <c r="S211" s="4" t="s">
        <v>1496</v>
      </c>
      <c r="T211" s="45" t="s">
        <v>1723</v>
      </c>
      <c r="U211" s="46" t="s">
        <v>1505</v>
      </c>
      <c r="V211" s="7">
        <v>1</v>
      </c>
      <c r="W211" s="46" t="s">
        <v>1564</v>
      </c>
      <c r="X211" s="45" t="s">
        <v>1732</v>
      </c>
      <c r="Y211" s="4" t="s">
        <v>1566</v>
      </c>
      <c r="Z211" s="47" t="s">
        <v>1725</v>
      </c>
      <c r="AA211" s="4" t="s">
        <v>1512</v>
      </c>
      <c r="AB211" s="47" t="s">
        <v>1739</v>
      </c>
      <c r="AC211" s="4" t="s">
        <v>186</v>
      </c>
      <c r="AD211" s="7">
        <v>1</v>
      </c>
      <c r="AF211" s="7">
        <v>0</v>
      </c>
      <c r="AJ211" s="7">
        <f>IFERROR(VLOOKUP(Table43[[#This Row],[Kode BARANG Win2]],'[2]Template Impor Barang'!#REF!,2,0),0)</f>
        <v>0</v>
      </c>
      <c r="AK211" s="7">
        <f>Table43[[#This Row],[ISI/CTN]]</f>
        <v>144</v>
      </c>
      <c r="AL211" s="83">
        <f>Table43[[#This Row],[Kode Pcpl]]</f>
        <v>3175587</v>
      </c>
      <c r="AN211" s="36">
        <f>Table43[[#This Row],[Harga Jual Pcs GT
(-PPN)]]-(Table43[[#This Row],[Harga Jual Pcs GT
(-PPN)]]*8.5%)</f>
        <v>5864.5695240000005</v>
      </c>
      <c r="AO211" s="36">
        <f>Table43[[#This Row],[Harga Beli Pcs
(-PPN)]]*Table43[[#This Row],[ISI/CTN]]</f>
        <v>844498.01145600004</v>
      </c>
      <c r="AP211" s="36">
        <f>Table43[[#This Row],[Harga Beli Pcs
(-PPN)]]*1.11</f>
        <v>6509.6721716400007</v>
      </c>
      <c r="AQ211" s="36">
        <f>Table43[[#This Row],[Harga Beli Krt
(- PPN)]]*1.11</f>
        <v>937392.79271616007</v>
      </c>
      <c r="AR211" s="36">
        <v>6409.3656000000001</v>
      </c>
      <c r="AS211" s="36">
        <f>Table43[[#This Row],[Harga Jual Pcs GT
(-PPN)]]*Table43[[#This Row],[ISI/CTN]]</f>
        <v>922948.64639999997</v>
      </c>
      <c r="AT211" s="36">
        <f>Table43[[#This Row],[Harga Jual Pcs GT
(-PPN)]]*1.11</f>
        <v>7114.3958160000011</v>
      </c>
      <c r="AU211" s="36">
        <f>Table43[[#This Row],[Harga Jual Krt GT
(- PPN)]]*1.11</f>
        <v>1024472.9975040001</v>
      </c>
      <c r="AV211" s="36">
        <v>6409.3656000000001</v>
      </c>
      <c r="AW211" s="36">
        <f>Table43[[#This Row],[Harga Jual Pcs MT
(-PPN)]]*Table43[[#This Row],[ISI/CTN]]</f>
        <v>922948.64639999997</v>
      </c>
      <c r="AX211" s="36">
        <f>Table43[[#This Row],[Harga Jual Pcs MT
(-PPN)]]*1.11</f>
        <v>7114.3958160000011</v>
      </c>
      <c r="AY211" s="36">
        <f>Table43[[#This Row],[Harga Jual Pcs MT
(+PPN)]]*Table43[[#This Row],[ISI/CTN]]</f>
        <v>1024472.9975040002</v>
      </c>
      <c r="AZ211" s="44">
        <f>(Table43[[#This Row],[Harga Jual Pcs GT
(-PPN)]]-Table43[[#This Row],[Harga Beli Pcs
(-PPN)]])/Table43[[#This Row],[Harga Jual Pcs GT
(-PPN)]]</f>
        <v>8.4999999999999937E-2</v>
      </c>
      <c r="BA211" s="51">
        <f>Table43[[#This Row],[Harga Jual Pcs MT
(-PPN)]]-Table43[[#This Row],[Harga Beli Pcs
(-PPN)]]</f>
        <v>544.79607599999963</v>
      </c>
      <c r="BB211" s="57">
        <f>Table43[[#This Row],[Column1]]/Table43[[#This Row],[Harga Jual Pcs MT
(-PPN)]]</f>
        <v>8.4999999999999937E-2</v>
      </c>
      <c r="BC211" s="50"/>
      <c r="BD211" s="7" t="str">
        <f>IFERROR(VLOOKUP(Table43[[#This Row],[Kode BARANG Win2]],'[3]Daftar Barang dan Jasa'!$B$2:$D$3515,3,0),0)</f>
        <v>RB DETTOL BODY SOAP HK INVIGORATE 100GR X 144 PCS</v>
      </c>
      <c r="BE211" s="7" t="str">
        <f ca="1">IF(TODAY()-Table43[[#This Row],[Efektif
Pembuatan]]&gt;60,"Lama","Baru")</f>
        <v>Lama</v>
      </c>
      <c r="BF211" s="7" t="e">
        <f ca="1">IF(TODAY()-Table43[[#This Row],[Efektif Naik Harga]]&lt;30,"Naik","Sama")</f>
        <v>#VALUE!</v>
      </c>
      <c r="BG211" s="7" t="s">
        <v>400</v>
      </c>
      <c r="BH211" s="7" t="str">
        <f>IF(Table43[[#This Row],[Kode BARANG Win2]]&lt;&gt;"","IDR","")</f>
        <v>IDR</v>
      </c>
      <c r="BI211" s="7" t="str">
        <f>CONCATENATE(Table43[[#This Row],[kode  1 Digit
(Nomor)]],Table43[[#This Row],[kode  4 Digit                (Nomor)]])</f>
        <v>31755870100</v>
      </c>
      <c r="BJ211" s="7" t="str">
        <f>Table43[[#This Row],[Nama            Gramasi atau Jumlah Pack per CTN]]</f>
        <v>100GR</v>
      </c>
      <c r="BK211" s="7"/>
      <c r="BL211" s="7"/>
      <c r="BM211" s="4" t="str">
        <f>IF(Table43[[#This Row],[SATUAN Fix Win]]&lt;&gt;"","KRT")</f>
        <v>KRT</v>
      </c>
      <c r="BN211" s="4" t="str">
        <f>IF(Table43[[#This Row],[SATUAN Fix Win]]&lt;&gt;"","GD01")</f>
        <v>GD01</v>
      </c>
      <c r="BO211" s="4">
        <f>IF(Table43[[#This Row],[SATUAN Fix Win]]&lt;&gt;"",11611)</f>
        <v>11611</v>
      </c>
      <c r="BP211" s="4">
        <f>IF(Table43[[#This Row],[SATUAN Fix Win]]&lt;&gt;"",11612)</f>
        <v>11612</v>
      </c>
      <c r="BR211" s="4">
        <f>IF(Table43[[#This Row],[SATUAN Fix Win]]&lt;&gt;"",1)</f>
        <v>1</v>
      </c>
    </row>
    <row r="212" spans="1:70">
      <c r="A212" s="4" t="str">
        <f>CONCATENATE(Table43[[#This Row],[Kode BARANG Win2]],Table43[[#This Row],[No. Urut
Item Sama]])</f>
        <v>R1021204010010</v>
      </c>
      <c r="B212" s="7"/>
      <c r="C212" s="4" t="s">
        <v>1642</v>
      </c>
      <c r="D212" s="49">
        <v>3072660</v>
      </c>
      <c r="E212" s="49">
        <f>IFERROR(VLOOKUP(Table43[[#This Row],[NO]],[1]Sheet1!$G$3:$K$1267,5,0),0)</f>
        <v>0</v>
      </c>
      <c r="F212" s="26" t="s">
        <v>944</v>
      </c>
      <c r="G212" s="26">
        <v>144</v>
      </c>
      <c r="H212" s="26" t="s">
        <v>2073</v>
      </c>
      <c r="I212" s="49">
        <v>8993560024642</v>
      </c>
      <c r="J212" s="26" t="str">
        <f>Table43[[#This Row],[Nama Jenis Kemasan]]</f>
        <v>PCS</v>
      </c>
      <c r="K212" s="4" t="str">
        <f>TRIM(CONCATENATE(Table43[[#This Row],[Nama            KLP]]," ",Table43[[#This Row],[Nama            Sub KLP]]))</f>
        <v>DETTOL BODY SOAP</v>
      </c>
      <c r="L212" s="4" t="str">
        <f>CONCATENATE(Table43[[#This Row],[kode  2 Digit                (hrf+No)]],Table43[[#This Row],[kode  2 Digit                (Nomor)]],Table43[[#This Row],[kode  1 Digit                (Nomor)]])</f>
        <v>R1021</v>
      </c>
      <c r="M212" s="4" t="str">
        <f>IF(AH212="",CONCATENATE(R212,T212,V212,X212,Z212,AB212,AD212,AF212,Table43[[#This Row],[Tanda Kode Revisi]]),CONCATENATE(R212,T212,V212,X212,Z212,AB212,AD212,AH212))</f>
        <v>R1021204010010</v>
      </c>
      <c r="N212" s="11">
        <f t="shared" si="6"/>
        <v>14</v>
      </c>
      <c r="O212" s="13" t="str">
        <f>IF(AG212&lt;&gt;"",TRIM(UPPER(CONCATENATE(Q212," ",S212," ",U212," ",W212," ",Y212," ",AA212," ","X"," ",Table43[[#This Row],[ISI/CTN]]," ",AG212," ",AC212," ",AE212," ",AI212))),TRIM(UPPER(CONCATENATE(Q212," ",S212," ",U212," ",W212," ",Y212," ",AA212," ","X"," ",Table43[[#This Row],[ISI/CTN]]," ",AC212," ",AE212," ",AI212))))</f>
        <v>RB DETTOL BODY SOAP HK INVIGORATE 100GR X 144 PCS</v>
      </c>
      <c r="P212" s="11">
        <f t="shared" si="7"/>
        <v>49</v>
      </c>
      <c r="Q212" s="4" t="s">
        <v>1487</v>
      </c>
      <c r="R212" s="7" t="s">
        <v>94</v>
      </c>
      <c r="S212" s="4" t="s">
        <v>1496</v>
      </c>
      <c r="T212" s="45" t="s">
        <v>1723</v>
      </c>
      <c r="U212" s="46" t="s">
        <v>1505</v>
      </c>
      <c r="V212" s="7">
        <v>1</v>
      </c>
      <c r="W212" s="46" t="s">
        <v>1564</v>
      </c>
      <c r="X212" s="45" t="s">
        <v>1732</v>
      </c>
      <c r="Y212" s="4" t="s">
        <v>1566</v>
      </c>
      <c r="Z212" s="47" t="s">
        <v>1725</v>
      </c>
      <c r="AA212" s="4" t="s">
        <v>1512</v>
      </c>
      <c r="AB212" s="47" t="s">
        <v>1739</v>
      </c>
      <c r="AC212" s="4" t="s">
        <v>186</v>
      </c>
      <c r="AD212" s="7">
        <v>1</v>
      </c>
      <c r="AF212" s="7">
        <v>0</v>
      </c>
      <c r="AJ212" s="7">
        <f>IFERROR(VLOOKUP(Table43[[#This Row],[Kode BARANG Win2]],'[2]Template Impor Barang'!#REF!,2,0),0)</f>
        <v>0</v>
      </c>
      <c r="AK212" s="7">
        <f>Table43[[#This Row],[ISI/CTN]]</f>
        <v>144</v>
      </c>
      <c r="AL212" s="83">
        <f>Table43[[#This Row],[Kode Pcpl]]</f>
        <v>3072660</v>
      </c>
      <c r="AN212" s="36">
        <f>Table43[[#This Row],[Harga Jual Pcs GT
(-PPN)]]-(Table43[[#This Row],[Harga Jual Pcs GT
(-PPN)]]*8.5%)</f>
        <v>5864.5695240000005</v>
      </c>
      <c r="AO212" s="36">
        <f>Table43[[#This Row],[Harga Beli Pcs
(-PPN)]]*Table43[[#This Row],[ISI/CTN]]</f>
        <v>844498.01145600004</v>
      </c>
      <c r="AP212" s="36">
        <f>Table43[[#This Row],[Harga Beli Pcs
(-PPN)]]*1.11</f>
        <v>6509.6721716400007</v>
      </c>
      <c r="AQ212" s="36">
        <f>Table43[[#This Row],[Harga Beli Krt
(- PPN)]]*1.11</f>
        <v>937392.79271616007</v>
      </c>
      <c r="AR212" s="36">
        <v>6409.3656000000001</v>
      </c>
      <c r="AS212" s="36">
        <f>Table43[[#This Row],[Harga Jual Pcs GT
(-PPN)]]*Table43[[#This Row],[ISI/CTN]]</f>
        <v>922948.64639999997</v>
      </c>
      <c r="AT212" s="36">
        <f>Table43[[#This Row],[Harga Jual Pcs GT
(-PPN)]]*1.11</f>
        <v>7114.3958160000011</v>
      </c>
      <c r="AU212" s="36">
        <f>Table43[[#This Row],[Harga Jual Krt GT
(- PPN)]]*1.11</f>
        <v>1024472.9975040001</v>
      </c>
      <c r="AV212" s="36">
        <v>6409.3656000000001</v>
      </c>
      <c r="AW212" s="36">
        <f>Table43[[#This Row],[Harga Jual Pcs MT
(-PPN)]]*Table43[[#This Row],[ISI/CTN]]</f>
        <v>922948.64639999997</v>
      </c>
      <c r="AX212" s="36">
        <f>Table43[[#This Row],[Harga Jual Pcs MT
(-PPN)]]*1.11</f>
        <v>7114.3958160000011</v>
      </c>
      <c r="AY212" s="36">
        <f>Table43[[#This Row],[Harga Jual Pcs MT
(+PPN)]]*Table43[[#This Row],[ISI/CTN]]</f>
        <v>1024472.9975040002</v>
      </c>
      <c r="AZ212" s="44">
        <f>(Table43[[#This Row],[Harga Jual Pcs GT
(-PPN)]]-Table43[[#This Row],[Harga Beli Pcs
(-PPN)]])/Table43[[#This Row],[Harga Jual Pcs GT
(-PPN)]]</f>
        <v>8.4999999999999937E-2</v>
      </c>
      <c r="BA212" s="51">
        <f>Table43[[#This Row],[Harga Jual Pcs MT
(-PPN)]]-Table43[[#This Row],[Harga Beli Pcs
(-PPN)]]</f>
        <v>544.79607599999963</v>
      </c>
      <c r="BB212" s="57">
        <f>Table43[[#This Row],[Column1]]/Table43[[#This Row],[Harga Jual Pcs MT
(-PPN)]]</f>
        <v>8.4999999999999937E-2</v>
      </c>
      <c r="BC212" s="50"/>
      <c r="BD212" s="7" t="str">
        <f>IFERROR(VLOOKUP(Table43[[#This Row],[Kode BARANG Win2]],'[3]Daftar Barang dan Jasa'!$B$2:$D$3515,3,0),0)</f>
        <v>RB DETTOL BODY SOAP HK INVIGORATE 100GR X 144 PCS</v>
      </c>
      <c r="BE212" s="7" t="str">
        <f ca="1">IF(TODAY()-Table43[[#This Row],[Efektif
Pembuatan]]&gt;60,"Lama","Baru")</f>
        <v>Lama</v>
      </c>
      <c r="BF212" s="7" t="e">
        <f ca="1">IF(TODAY()-Table43[[#This Row],[Efektif Naik Harga]]&lt;30,"Naik","Sama")</f>
        <v>#VALUE!</v>
      </c>
      <c r="BG212" s="7" t="s">
        <v>400</v>
      </c>
      <c r="BH212" s="7" t="str">
        <f>IF(Table43[[#This Row],[Kode BARANG Win2]]&lt;&gt;"","IDR","")</f>
        <v>IDR</v>
      </c>
      <c r="BI212" s="7" t="str">
        <f>CONCATENATE(Table43[[#This Row],[kode  1 Digit
(Nomor)]],Table43[[#This Row],[kode  4 Digit                (Nomor)]])</f>
        <v>30726600100</v>
      </c>
      <c r="BJ212" s="7" t="str">
        <f>Table43[[#This Row],[Nama            Gramasi atau Jumlah Pack per CTN]]</f>
        <v>100GR</v>
      </c>
      <c r="BK212" s="7"/>
      <c r="BL212" s="7"/>
      <c r="BM212" s="4" t="str">
        <f>IF(Table43[[#This Row],[SATUAN Fix Win]]&lt;&gt;"","KRT")</f>
        <v>KRT</v>
      </c>
      <c r="BN212" s="4" t="str">
        <f>IF(Table43[[#This Row],[SATUAN Fix Win]]&lt;&gt;"","GD01")</f>
        <v>GD01</v>
      </c>
      <c r="BO212" s="4">
        <f>IF(Table43[[#This Row],[SATUAN Fix Win]]&lt;&gt;"",11611)</f>
        <v>11611</v>
      </c>
      <c r="BP212" s="4">
        <f>IF(Table43[[#This Row],[SATUAN Fix Win]]&lt;&gt;"",11612)</f>
        <v>11612</v>
      </c>
      <c r="BR212" s="4">
        <f>IF(Table43[[#This Row],[SATUAN Fix Win]]&lt;&gt;"",1)</f>
        <v>1</v>
      </c>
    </row>
    <row r="213" spans="1:70">
      <c r="A213" s="4" t="str">
        <f>CONCATENATE(Table43[[#This Row],[Kode BARANG Win2]],Table43[[#This Row],[No. Urut
Item Sama]])</f>
        <v>R1021204010010</v>
      </c>
      <c r="B213" s="7"/>
      <c r="C213" s="4" t="s">
        <v>1642</v>
      </c>
      <c r="D213" s="49" t="s">
        <v>495</v>
      </c>
      <c r="E213" s="49">
        <f>IFERROR(VLOOKUP(Table43[[#This Row],[NO]],[1]Sheet1!$G$3:$K$1267,5,0),0)</f>
        <v>0</v>
      </c>
      <c r="F213" s="26" t="s">
        <v>941</v>
      </c>
      <c r="G213" s="26">
        <v>144</v>
      </c>
      <c r="H213" s="26" t="s">
        <v>2073</v>
      </c>
      <c r="I213" s="49">
        <v>8993560024642</v>
      </c>
      <c r="J213" s="26" t="str">
        <f>Table43[[#This Row],[Nama Jenis Kemasan]]</f>
        <v>PCS</v>
      </c>
      <c r="K213" s="4" t="str">
        <f>TRIM(CONCATENATE(Table43[[#This Row],[Nama            KLP]]," ",Table43[[#This Row],[Nama            Sub KLP]]))</f>
        <v>DETTOL BODY SOAP</v>
      </c>
      <c r="L213" s="4" t="str">
        <f>CONCATENATE(Table43[[#This Row],[kode  2 Digit                (hrf+No)]],Table43[[#This Row],[kode  2 Digit                (Nomor)]],Table43[[#This Row],[kode  1 Digit                (Nomor)]])</f>
        <v>R1021</v>
      </c>
      <c r="M213" s="4" t="str">
        <f>IF(AH213="",CONCATENATE(R213,T213,V213,X213,Z213,AB213,AD213,AF213,Table43[[#This Row],[Tanda Kode Revisi]]),CONCATENATE(R213,T213,V213,X213,Z213,AB213,AD213,AH213))</f>
        <v>R1021204010010</v>
      </c>
      <c r="N213" s="11">
        <f t="shared" si="6"/>
        <v>14</v>
      </c>
      <c r="O213" s="13" t="str">
        <f>IF(AG213&lt;&gt;"",TRIM(UPPER(CONCATENATE(Q213," ",S213," ",U213," ",W213," ",Y213," ",AA213," ","X"," ",Table43[[#This Row],[ISI/CTN]]," ",AG213," ",AC213," ",AE213," ",AI213))),TRIM(UPPER(CONCATENATE(Q213," ",S213," ",U213," ",W213," ",Y213," ",AA213," ","X"," ",Table43[[#This Row],[ISI/CTN]]," ",AC213," ",AE213," ",AI213))))</f>
        <v>RB DETTOL BODY SOAP HK INVIGORATE 100GR X 144 PCS</v>
      </c>
      <c r="P213" s="11">
        <f t="shared" si="7"/>
        <v>49</v>
      </c>
      <c r="Q213" s="4" t="s">
        <v>1487</v>
      </c>
      <c r="R213" s="7" t="s">
        <v>94</v>
      </c>
      <c r="S213" s="4" t="s">
        <v>1496</v>
      </c>
      <c r="T213" s="45" t="s">
        <v>1723</v>
      </c>
      <c r="U213" s="46" t="s">
        <v>1505</v>
      </c>
      <c r="V213" s="7">
        <v>1</v>
      </c>
      <c r="W213" s="46" t="s">
        <v>1564</v>
      </c>
      <c r="X213" s="45" t="s">
        <v>1732</v>
      </c>
      <c r="Y213" s="4" t="s">
        <v>1566</v>
      </c>
      <c r="Z213" s="47" t="s">
        <v>1725</v>
      </c>
      <c r="AA213" s="4" t="s">
        <v>1512</v>
      </c>
      <c r="AB213" s="47" t="s">
        <v>1739</v>
      </c>
      <c r="AC213" s="4" t="s">
        <v>186</v>
      </c>
      <c r="AD213" s="7">
        <v>1</v>
      </c>
      <c r="AF213" s="7">
        <v>0</v>
      </c>
      <c r="AJ213" s="7">
        <f>IFERROR(VLOOKUP(Table43[[#This Row],[Kode BARANG Win2]],'[2]Template Impor Barang'!#REF!,2,0),0)</f>
        <v>0</v>
      </c>
      <c r="AK213" s="7">
        <f>Table43[[#This Row],[ISI/CTN]]</f>
        <v>144</v>
      </c>
      <c r="AL213" s="83" t="str">
        <f>Table43[[#This Row],[Kode Pcpl]]</f>
        <v>ID8195076M</v>
      </c>
      <c r="AN213" s="36">
        <f>Table43[[#This Row],[Harga Jual Pcs GT
(-PPN)]]-(Table43[[#This Row],[Harga Jual Pcs GT
(-PPN)]]*8.5%)</f>
        <v>5864.5695240000005</v>
      </c>
      <c r="AO213" s="36">
        <f>Table43[[#This Row],[Harga Beli Pcs
(-PPN)]]*Table43[[#This Row],[ISI/CTN]]</f>
        <v>844498.01145600004</v>
      </c>
      <c r="AP213" s="36">
        <f>Table43[[#This Row],[Harga Beli Pcs
(-PPN)]]*1.11</f>
        <v>6509.6721716400007</v>
      </c>
      <c r="AQ213" s="36">
        <f>Table43[[#This Row],[Harga Beli Krt
(- PPN)]]*1.11</f>
        <v>937392.79271616007</v>
      </c>
      <c r="AR213" s="36">
        <v>6409.3656000000001</v>
      </c>
      <c r="AS213" s="36">
        <f>Table43[[#This Row],[Harga Jual Pcs GT
(-PPN)]]*Table43[[#This Row],[ISI/CTN]]</f>
        <v>922948.64639999997</v>
      </c>
      <c r="AT213" s="36">
        <f>Table43[[#This Row],[Harga Jual Pcs GT
(-PPN)]]*1.11</f>
        <v>7114.3958160000011</v>
      </c>
      <c r="AU213" s="36">
        <f>Table43[[#This Row],[Harga Jual Krt GT
(- PPN)]]*1.11</f>
        <v>1024472.9975040001</v>
      </c>
      <c r="AV213" s="36">
        <v>6409.3656000000001</v>
      </c>
      <c r="AW213" s="36">
        <f>Table43[[#This Row],[Harga Jual Pcs MT
(-PPN)]]*Table43[[#This Row],[ISI/CTN]]</f>
        <v>922948.64639999997</v>
      </c>
      <c r="AX213" s="36">
        <f>Table43[[#This Row],[Harga Jual Pcs MT
(-PPN)]]*1.11</f>
        <v>7114.3958160000011</v>
      </c>
      <c r="AY213" s="36">
        <f>Table43[[#This Row],[Harga Jual Pcs MT
(+PPN)]]*Table43[[#This Row],[ISI/CTN]]</f>
        <v>1024472.9975040002</v>
      </c>
      <c r="AZ213" s="44">
        <f>(Table43[[#This Row],[Harga Jual Pcs GT
(-PPN)]]-Table43[[#This Row],[Harga Beli Pcs
(-PPN)]])/Table43[[#This Row],[Harga Jual Pcs GT
(-PPN)]]</f>
        <v>8.4999999999999937E-2</v>
      </c>
      <c r="BA213" s="51">
        <f>Table43[[#This Row],[Harga Jual Pcs MT
(-PPN)]]-Table43[[#This Row],[Harga Beli Pcs
(-PPN)]]</f>
        <v>544.79607599999963</v>
      </c>
      <c r="BB213" s="57">
        <f>Table43[[#This Row],[Column1]]/Table43[[#This Row],[Harga Jual Pcs MT
(-PPN)]]</f>
        <v>8.4999999999999937E-2</v>
      </c>
      <c r="BC213" s="50"/>
      <c r="BD213" s="7" t="str">
        <f>IFERROR(VLOOKUP(Table43[[#This Row],[Kode BARANG Win2]],'[3]Daftar Barang dan Jasa'!$B$2:$D$3515,3,0),0)</f>
        <v>RB DETTOL BODY SOAP HK INVIGORATE 100GR X 144 PCS</v>
      </c>
      <c r="BE213" s="7" t="str">
        <f ca="1">IF(TODAY()-Table43[[#This Row],[Efektif
Pembuatan]]&gt;60,"Lama","Baru")</f>
        <v>Lama</v>
      </c>
      <c r="BF213" s="7" t="e">
        <f ca="1">IF(TODAY()-Table43[[#This Row],[Efektif Naik Harga]]&lt;30,"Naik","Sama")</f>
        <v>#VALUE!</v>
      </c>
      <c r="BG213" s="7" t="s">
        <v>400</v>
      </c>
      <c r="BH213" s="7" t="str">
        <f>IF(Table43[[#This Row],[Kode BARANG Win2]]&lt;&gt;"","IDR","")</f>
        <v>IDR</v>
      </c>
      <c r="BI213" s="7" t="str">
        <f>CONCATENATE(Table43[[#This Row],[kode  1 Digit
(Nomor)]],Table43[[#This Row],[kode  4 Digit                (Nomor)]])</f>
        <v>ID8195076M0100</v>
      </c>
      <c r="BJ213" s="7" t="str">
        <f>Table43[[#This Row],[Nama            Gramasi atau Jumlah Pack per CTN]]</f>
        <v>100GR</v>
      </c>
      <c r="BK213" s="7"/>
      <c r="BL213" s="7"/>
      <c r="BM213" s="4" t="str">
        <f>IF(Table43[[#This Row],[SATUAN Fix Win]]&lt;&gt;"","KRT")</f>
        <v>KRT</v>
      </c>
      <c r="BN213" s="4" t="str">
        <f>IF(Table43[[#This Row],[SATUAN Fix Win]]&lt;&gt;"","GD01")</f>
        <v>GD01</v>
      </c>
      <c r="BO213" s="4">
        <f>IF(Table43[[#This Row],[SATUAN Fix Win]]&lt;&gt;"",11611)</f>
        <v>11611</v>
      </c>
      <c r="BP213" s="4">
        <f>IF(Table43[[#This Row],[SATUAN Fix Win]]&lt;&gt;"",11612)</f>
        <v>11612</v>
      </c>
      <c r="BR213" s="4">
        <f>IF(Table43[[#This Row],[SATUAN Fix Win]]&lt;&gt;"",1)</f>
        <v>1</v>
      </c>
    </row>
    <row r="214" spans="1:70">
      <c r="A214" s="4" t="str">
        <f>CONCATENATE(Table43[[#This Row],[Kode BARANG Win2]],Table43[[#This Row],[No. Urut
Item Sama]])</f>
        <v>R1021204010010</v>
      </c>
      <c r="B214" s="7"/>
      <c r="C214" s="4" t="s">
        <v>1642</v>
      </c>
      <c r="D214" s="49">
        <v>3032585</v>
      </c>
      <c r="E214" s="49">
        <f>IFERROR(VLOOKUP(Table43[[#This Row],[NO]],[1]Sheet1!$G$3:$K$1267,5,0),0)</f>
        <v>0</v>
      </c>
      <c r="F214" s="26" t="s">
        <v>942</v>
      </c>
      <c r="G214" s="26">
        <v>144</v>
      </c>
      <c r="H214" s="26" t="s">
        <v>2073</v>
      </c>
      <c r="I214" s="49">
        <v>8993560024642</v>
      </c>
      <c r="J214" s="26" t="str">
        <f>Table43[[#This Row],[Nama Jenis Kemasan]]</f>
        <v>PCS</v>
      </c>
      <c r="K214" s="4" t="str">
        <f>TRIM(CONCATENATE(Table43[[#This Row],[Nama            KLP]]," ",Table43[[#This Row],[Nama            Sub KLP]]))</f>
        <v>DETTOL BODY SOAP</v>
      </c>
      <c r="L214" s="4" t="str">
        <f>CONCATENATE(Table43[[#This Row],[kode  2 Digit                (hrf+No)]],Table43[[#This Row],[kode  2 Digit                (Nomor)]],Table43[[#This Row],[kode  1 Digit                (Nomor)]])</f>
        <v>R1021</v>
      </c>
      <c r="M214" s="4" t="str">
        <f>IF(AH214="",CONCATENATE(R214,T214,V214,X214,Z214,AB214,AD214,AF214,Table43[[#This Row],[Tanda Kode Revisi]]),CONCATENATE(R214,T214,V214,X214,Z214,AB214,AD214,AH214))</f>
        <v>R1021204010010</v>
      </c>
      <c r="N214" s="11">
        <f t="shared" si="6"/>
        <v>14</v>
      </c>
      <c r="O214" s="13" t="str">
        <f>IF(AG214&lt;&gt;"",TRIM(UPPER(CONCATENATE(Q214," ",S214," ",U214," ",W214," ",Y214," ",AA214," ","X"," ",Table43[[#This Row],[ISI/CTN]]," ",AG214," ",AC214," ",AE214," ",AI214))),TRIM(UPPER(CONCATENATE(Q214," ",S214," ",U214," ",W214," ",Y214," ",AA214," ","X"," ",Table43[[#This Row],[ISI/CTN]]," ",AC214," ",AE214," ",AI214))))</f>
        <v>RB DETTOL BODY SOAP HK INVIGORATE 100GR X 144 PCS</v>
      </c>
      <c r="P214" s="11">
        <f t="shared" si="7"/>
        <v>49</v>
      </c>
      <c r="Q214" s="4" t="s">
        <v>1487</v>
      </c>
      <c r="R214" s="7" t="s">
        <v>94</v>
      </c>
      <c r="S214" s="4" t="s">
        <v>1496</v>
      </c>
      <c r="T214" s="45" t="s">
        <v>1723</v>
      </c>
      <c r="U214" s="46" t="s">
        <v>1505</v>
      </c>
      <c r="V214" s="7">
        <v>1</v>
      </c>
      <c r="W214" s="46" t="s">
        <v>1564</v>
      </c>
      <c r="X214" s="45" t="s">
        <v>1732</v>
      </c>
      <c r="Y214" s="4" t="s">
        <v>1566</v>
      </c>
      <c r="Z214" s="47" t="s">
        <v>1725</v>
      </c>
      <c r="AA214" s="4" t="s">
        <v>1512</v>
      </c>
      <c r="AB214" s="47" t="s">
        <v>1739</v>
      </c>
      <c r="AC214" s="4" t="s">
        <v>186</v>
      </c>
      <c r="AD214" s="7">
        <v>1</v>
      </c>
      <c r="AF214" s="7">
        <v>0</v>
      </c>
      <c r="AJ214" s="7">
        <f>IFERROR(VLOOKUP(Table43[[#This Row],[Kode BARANG Win2]],'[2]Template Impor Barang'!#REF!,2,0),0)</f>
        <v>0</v>
      </c>
      <c r="AK214" s="7">
        <f>Table43[[#This Row],[ISI/CTN]]</f>
        <v>144</v>
      </c>
      <c r="AL214" s="83">
        <f>Table43[[#This Row],[Kode Pcpl]]</f>
        <v>3032585</v>
      </c>
      <c r="AN214" s="36">
        <f>Table43[[#This Row],[Harga Jual Pcs GT
(-PPN)]]-(Table43[[#This Row],[Harga Jual Pcs GT
(-PPN)]]*8.5%)</f>
        <v>5864.5695240000005</v>
      </c>
      <c r="AO214" s="36">
        <f>Table43[[#This Row],[Harga Beli Pcs
(-PPN)]]*Table43[[#This Row],[ISI/CTN]]</f>
        <v>844498.01145600004</v>
      </c>
      <c r="AP214" s="36">
        <f>Table43[[#This Row],[Harga Beli Pcs
(-PPN)]]*1.11</f>
        <v>6509.6721716400007</v>
      </c>
      <c r="AQ214" s="36">
        <f>Table43[[#This Row],[Harga Beli Krt
(- PPN)]]*1.11</f>
        <v>937392.79271616007</v>
      </c>
      <c r="AR214" s="36">
        <v>6409.3656000000001</v>
      </c>
      <c r="AS214" s="36">
        <f>Table43[[#This Row],[Harga Jual Pcs GT
(-PPN)]]*Table43[[#This Row],[ISI/CTN]]</f>
        <v>922948.64639999997</v>
      </c>
      <c r="AT214" s="36">
        <f>Table43[[#This Row],[Harga Jual Pcs GT
(-PPN)]]*1.11</f>
        <v>7114.3958160000011</v>
      </c>
      <c r="AU214" s="36">
        <f>Table43[[#This Row],[Harga Jual Krt GT
(- PPN)]]*1.11</f>
        <v>1024472.9975040001</v>
      </c>
      <c r="AV214" s="36">
        <v>6409.3656000000001</v>
      </c>
      <c r="AW214" s="36">
        <f>Table43[[#This Row],[Harga Jual Pcs MT
(-PPN)]]*Table43[[#This Row],[ISI/CTN]]</f>
        <v>922948.64639999997</v>
      </c>
      <c r="AX214" s="36">
        <f>Table43[[#This Row],[Harga Jual Pcs MT
(-PPN)]]*1.11</f>
        <v>7114.3958160000011</v>
      </c>
      <c r="AY214" s="36">
        <f>Table43[[#This Row],[Harga Jual Pcs MT
(+PPN)]]*Table43[[#This Row],[ISI/CTN]]</f>
        <v>1024472.9975040002</v>
      </c>
      <c r="AZ214" s="44">
        <f>(Table43[[#This Row],[Harga Jual Pcs GT
(-PPN)]]-Table43[[#This Row],[Harga Beli Pcs
(-PPN)]])/Table43[[#This Row],[Harga Jual Pcs GT
(-PPN)]]</f>
        <v>8.4999999999999937E-2</v>
      </c>
      <c r="BA214" s="51">
        <f>Table43[[#This Row],[Harga Jual Pcs MT
(-PPN)]]-Table43[[#This Row],[Harga Beli Pcs
(-PPN)]]</f>
        <v>544.79607599999963</v>
      </c>
      <c r="BB214" s="57">
        <f>Table43[[#This Row],[Column1]]/Table43[[#This Row],[Harga Jual Pcs MT
(-PPN)]]</f>
        <v>8.4999999999999937E-2</v>
      </c>
      <c r="BC214" s="50"/>
      <c r="BD214" s="7" t="str">
        <f>IFERROR(VLOOKUP(Table43[[#This Row],[Kode BARANG Win2]],'[3]Daftar Barang dan Jasa'!$B$2:$D$3515,3,0),0)</f>
        <v>RB DETTOL BODY SOAP HK INVIGORATE 100GR X 144 PCS</v>
      </c>
      <c r="BE214" s="7" t="str">
        <f ca="1">IF(TODAY()-Table43[[#This Row],[Efektif
Pembuatan]]&gt;60,"Lama","Baru")</f>
        <v>Lama</v>
      </c>
      <c r="BF214" s="7" t="e">
        <f ca="1">IF(TODAY()-Table43[[#This Row],[Efektif Naik Harga]]&lt;30,"Naik","Sama")</f>
        <v>#VALUE!</v>
      </c>
      <c r="BG214" s="7" t="s">
        <v>400</v>
      </c>
      <c r="BH214" s="7" t="str">
        <f>IF(Table43[[#This Row],[Kode BARANG Win2]]&lt;&gt;"","IDR","")</f>
        <v>IDR</v>
      </c>
      <c r="BI214" s="7" t="str">
        <f>CONCATENATE(Table43[[#This Row],[kode  1 Digit
(Nomor)]],Table43[[#This Row],[kode  4 Digit                (Nomor)]])</f>
        <v>30325850100</v>
      </c>
      <c r="BJ214" s="7" t="str">
        <f>Table43[[#This Row],[Nama            Gramasi atau Jumlah Pack per CTN]]</f>
        <v>100GR</v>
      </c>
      <c r="BK214" s="7"/>
      <c r="BL214" s="7"/>
      <c r="BM214" s="4" t="str">
        <f>IF(Table43[[#This Row],[SATUAN Fix Win]]&lt;&gt;"","KRT")</f>
        <v>KRT</v>
      </c>
      <c r="BN214" s="4" t="str">
        <f>IF(Table43[[#This Row],[SATUAN Fix Win]]&lt;&gt;"","GD01")</f>
        <v>GD01</v>
      </c>
      <c r="BO214" s="4">
        <f>IF(Table43[[#This Row],[SATUAN Fix Win]]&lt;&gt;"",11611)</f>
        <v>11611</v>
      </c>
      <c r="BP214" s="4">
        <f>IF(Table43[[#This Row],[SATUAN Fix Win]]&lt;&gt;"",11612)</f>
        <v>11612</v>
      </c>
      <c r="BR214" s="4">
        <f>IF(Table43[[#This Row],[SATUAN Fix Win]]&lt;&gt;"",1)</f>
        <v>1</v>
      </c>
    </row>
    <row r="215" spans="1:70">
      <c r="A215" s="4" t="str">
        <f>CONCATENATE(Table43[[#This Row],[Kode BARANG Win2]],Table43[[#This Row],[No. Urut
Item Sama]])</f>
        <v>R1021204010010</v>
      </c>
      <c r="B215" s="7"/>
      <c r="C215" s="4" t="s">
        <v>1642</v>
      </c>
      <c r="D215" s="49">
        <v>3042271</v>
      </c>
      <c r="E215" s="49">
        <f>IFERROR(VLOOKUP(Table43[[#This Row],[NO]],[1]Sheet1!$G$3:$K$1267,5,0),0)</f>
        <v>0</v>
      </c>
      <c r="F215" s="26" t="s">
        <v>945</v>
      </c>
      <c r="G215" s="26">
        <v>144</v>
      </c>
      <c r="H215" s="26" t="s">
        <v>2073</v>
      </c>
      <c r="I215" s="49">
        <v>8993560024642</v>
      </c>
      <c r="J215" s="26" t="str">
        <f>Table43[[#This Row],[Nama Jenis Kemasan]]</f>
        <v>PCS</v>
      </c>
      <c r="K215" s="4" t="str">
        <f>TRIM(CONCATENATE(Table43[[#This Row],[Nama            KLP]]," ",Table43[[#This Row],[Nama            Sub KLP]]))</f>
        <v>DETTOL BODY SOAP</v>
      </c>
      <c r="L215" s="4" t="str">
        <f>CONCATENATE(Table43[[#This Row],[kode  2 Digit                (hrf+No)]],Table43[[#This Row],[kode  2 Digit                (Nomor)]],Table43[[#This Row],[kode  1 Digit                (Nomor)]])</f>
        <v>R1021</v>
      </c>
      <c r="M215" s="4" t="str">
        <f>IF(AH215="",CONCATENATE(R215,T215,V215,X215,Z215,AB215,AD215,AF215,Table43[[#This Row],[Tanda Kode Revisi]]),CONCATENATE(R215,T215,V215,X215,Z215,AB215,AD215,AH215))</f>
        <v>R1021204010010</v>
      </c>
      <c r="N215" s="11">
        <f t="shared" si="6"/>
        <v>14</v>
      </c>
      <c r="O215" s="13" t="str">
        <f>IF(AG215&lt;&gt;"",TRIM(UPPER(CONCATENATE(Q215," ",S215," ",U215," ",W215," ",Y215," ",AA215," ","X"," ",Table43[[#This Row],[ISI/CTN]]," ",AG215," ",AC215," ",AE215," ",AI215))),TRIM(UPPER(CONCATENATE(Q215," ",S215," ",U215," ",W215," ",Y215," ",AA215," ","X"," ",Table43[[#This Row],[ISI/CTN]]," ",AC215," ",AE215," ",AI215))))</f>
        <v>RB DETTOL BODY SOAP HK INVIGORATE 100GR X 144 PCS</v>
      </c>
      <c r="P215" s="11">
        <f t="shared" si="7"/>
        <v>49</v>
      </c>
      <c r="Q215" s="4" t="s">
        <v>1487</v>
      </c>
      <c r="R215" s="7" t="s">
        <v>94</v>
      </c>
      <c r="S215" s="4" t="s">
        <v>1496</v>
      </c>
      <c r="T215" s="45" t="s">
        <v>1723</v>
      </c>
      <c r="U215" s="46" t="s">
        <v>1505</v>
      </c>
      <c r="V215" s="7">
        <v>1</v>
      </c>
      <c r="W215" s="46" t="s">
        <v>1564</v>
      </c>
      <c r="X215" s="45" t="s">
        <v>1732</v>
      </c>
      <c r="Y215" s="4" t="s">
        <v>1566</v>
      </c>
      <c r="Z215" s="47" t="s">
        <v>1725</v>
      </c>
      <c r="AA215" s="4" t="s">
        <v>1512</v>
      </c>
      <c r="AB215" s="47" t="s">
        <v>1739</v>
      </c>
      <c r="AC215" s="4" t="s">
        <v>186</v>
      </c>
      <c r="AD215" s="7">
        <v>1</v>
      </c>
      <c r="AF215" s="7">
        <v>0</v>
      </c>
      <c r="AJ215" s="7">
        <f>IFERROR(VLOOKUP(Table43[[#This Row],[Kode BARANG Win2]],'[2]Template Impor Barang'!#REF!,2,0),0)</f>
        <v>0</v>
      </c>
      <c r="AK215" s="7">
        <f>Table43[[#This Row],[ISI/CTN]]</f>
        <v>144</v>
      </c>
      <c r="AL215" s="83">
        <f>Table43[[#This Row],[Kode Pcpl]]</f>
        <v>3042271</v>
      </c>
      <c r="AN215" s="36">
        <f>Table43[[#This Row],[Harga Jual Pcs GT
(-PPN)]]-(Table43[[#This Row],[Harga Jual Pcs GT
(-PPN)]]*8.5%)</f>
        <v>5864.5695240000005</v>
      </c>
      <c r="AO215" s="36">
        <f>Table43[[#This Row],[Harga Beli Pcs
(-PPN)]]*Table43[[#This Row],[ISI/CTN]]</f>
        <v>844498.01145600004</v>
      </c>
      <c r="AP215" s="36">
        <f>Table43[[#This Row],[Harga Beli Pcs
(-PPN)]]*1.11</f>
        <v>6509.6721716400007</v>
      </c>
      <c r="AQ215" s="36">
        <f>Table43[[#This Row],[Harga Beli Krt
(- PPN)]]*1.11</f>
        <v>937392.79271616007</v>
      </c>
      <c r="AR215" s="36">
        <v>6409.3656000000001</v>
      </c>
      <c r="AS215" s="36">
        <f>Table43[[#This Row],[Harga Jual Pcs GT
(-PPN)]]*Table43[[#This Row],[ISI/CTN]]</f>
        <v>922948.64639999997</v>
      </c>
      <c r="AT215" s="36">
        <f>Table43[[#This Row],[Harga Jual Pcs GT
(-PPN)]]*1.11</f>
        <v>7114.3958160000011</v>
      </c>
      <c r="AU215" s="36">
        <f>Table43[[#This Row],[Harga Jual Krt GT
(- PPN)]]*1.11</f>
        <v>1024472.9975040001</v>
      </c>
      <c r="AV215" s="36">
        <v>6409.3656000000001</v>
      </c>
      <c r="AW215" s="36">
        <f>Table43[[#This Row],[Harga Jual Pcs MT
(-PPN)]]*Table43[[#This Row],[ISI/CTN]]</f>
        <v>922948.64639999997</v>
      </c>
      <c r="AX215" s="36">
        <f>Table43[[#This Row],[Harga Jual Pcs MT
(-PPN)]]*1.11</f>
        <v>7114.3958160000011</v>
      </c>
      <c r="AY215" s="36">
        <f>Table43[[#This Row],[Harga Jual Pcs MT
(+PPN)]]*Table43[[#This Row],[ISI/CTN]]</f>
        <v>1024472.9975040002</v>
      </c>
      <c r="AZ215" s="44">
        <f>(Table43[[#This Row],[Harga Jual Pcs GT
(-PPN)]]-Table43[[#This Row],[Harga Beli Pcs
(-PPN)]])/Table43[[#This Row],[Harga Jual Pcs GT
(-PPN)]]</f>
        <v>8.4999999999999937E-2</v>
      </c>
      <c r="BA215" s="51">
        <f>Table43[[#This Row],[Harga Jual Pcs MT
(-PPN)]]-Table43[[#This Row],[Harga Beli Pcs
(-PPN)]]</f>
        <v>544.79607599999963</v>
      </c>
      <c r="BB215" s="57">
        <f>Table43[[#This Row],[Column1]]/Table43[[#This Row],[Harga Jual Pcs MT
(-PPN)]]</f>
        <v>8.4999999999999937E-2</v>
      </c>
      <c r="BC215" s="50"/>
      <c r="BD215" s="7" t="str">
        <f>IFERROR(VLOOKUP(Table43[[#This Row],[Kode BARANG Win2]],'[3]Daftar Barang dan Jasa'!$B$2:$D$3515,3,0),0)</f>
        <v>RB DETTOL BODY SOAP HK INVIGORATE 100GR X 144 PCS</v>
      </c>
      <c r="BE215" s="7" t="str">
        <f ca="1">IF(TODAY()-Table43[[#This Row],[Efektif
Pembuatan]]&gt;60,"Lama","Baru")</f>
        <v>Lama</v>
      </c>
      <c r="BF215" s="7" t="e">
        <f ca="1">IF(TODAY()-Table43[[#This Row],[Efektif Naik Harga]]&lt;30,"Naik","Sama")</f>
        <v>#VALUE!</v>
      </c>
      <c r="BG215" s="7" t="s">
        <v>400</v>
      </c>
      <c r="BH215" s="7" t="str">
        <f>IF(Table43[[#This Row],[Kode BARANG Win2]]&lt;&gt;"","IDR","")</f>
        <v>IDR</v>
      </c>
      <c r="BI215" s="7" t="str">
        <f>CONCATENATE(Table43[[#This Row],[kode  1 Digit
(Nomor)]],Table43[[#This Row],[kode  4 Digit                (Nomor)]])</f>
        <v>30422710100</v>
      </c>
      <c r="BJ215" s="7" t="str">
        <f>Table43[[#This Row],[Nama            Gramasi atau Jumlah Pack per CTN]]</f>
        <v>100GR</v>
      </c>
      <c r="BK215" s="7"/>
      <c r="BL215" s="7"/>
      <c r="BM215" s="4" t="str">
        <f>IF(Table43[[#This Row],[SATUAN Fix Win]]&lt;&gt;"","KRT")</f>
        <v>KRT</v>
      </c>
      <c r="BN215" s="4" t="str">
        <f>IF(Table43[[#This Row],[SATUAN Fix Win]]&lt;&gt;"","GD01")</f>
        <v>GD01</v>
      </c>
      <c r="BO215" s="4">
        <f>IF(Table43[[#This Row],[SATUAN Fix Win]]&lt;&gt;"",11611)</f>
        <v>11611</v>
      </c>
      <c r="BP215" s="4">
        <f>IF(Table43[[#This Row],[SATUAN Fix Win]]&lt;&gt;"",11612)</f>
        <v>11612</v>
      </c>
      <c r="BR215" s="4">
        <f>IF(Table43[[#This Row],[SATUAN Fix Win]]&lt;&gt;"",1)</f>
        <v>1</v>
      </c>
    </row>
    <row r="216" spans="1:70">
      <c r="A216" s="4" t="str">
        <f>CONCATENATE(Table43[[#This Row],[Kode BARANG Win2]],Table43[[#This Row],[No. Urut
Item Sama]])</f>
        <v>R1021204010010</v>
      </c>
      <c r="B216" s="7"/>
      <c r="C216" s="4" t="s">
        <v>1642</v>
      </c>
      <c r="D216" s="49" t="s">
        <v>494</v>
      </c>
      <c r="E216" s="49">
        <f>IFERROR(VLOOKUP(Table43[[#This Row],[NO]],[1]Sheet1!$G$3:$K$1267,5,0),0)</f>
        <v>0</v>
      </c>
      <c r="F216" s="26" t="s">
        <v>940</v>
      </c>
      <c r="G216" s="26">
        <v>144</v>
      </c>
      <c r="H216" s="26" t="s">
        <v>2073</v>
      </c>
      <c r="I216" s="49">
        <v>8993560024642</v>
      </c>
      <c r="J216" s="26" t="str">
        <f>Table43[[#This Row],[Nama Jenis Kemasan]]</f>
        <v>PCS</v>
      </c>
      <c r="K216" s="4" t="str">
        <f>TRIM(CONCATENATE(Table43[[#This Row],[Nama            KLP]]," ",Table43[[#This Row],[Nama            Sub KLP]]))</f>
        <v>DETTOL BODY SOAP</v>
      </c>
      <c r="L216" s="4" t="str">
        <f>CONCATENATE(Table43[[#This Row],[kode  2 Digit                (hrf+No)]],Table43[[#This Row],[kode  2 Digit                (Nomor)]],Table43[[#This Row],[kode  1 Digit                (Nomor)]])</f>
        <v>R1021</v>
      </c>
      <c r="M216" s="4" t="str">
        <f>IF(AH216="",CONCATENATE(R216,T216,V216,X216,Z216,AB216,AD216,AF216,Table43[[#This Row],[Tanda Kode Revisi]]),CONCATENATE(R216,T216,V216,X216,Z216,AB216,AD216,AH216))</f>
        <v>R1021204010010</v>
      </c>
      <c r="N216" s="11">
        <f t="shared" si="6"/>
        <v>14</v>
      </c>
      <c r="O216" s="13" t="str">
        <f>IF(AG216&lt;&gt;"",TRIM(UPPER(CONCATENATE(Q216," ",S216," ",U216," ",W216," ",Y216," ",AA216," ","X"," ",Table43[[#This Row],[ISI/CTN]]," ",AG216," ",AC216," ",AE216," ",AI216))),TRIM(UPPER(CONCATENATE(Q216," ",S216," ",U216," ",W216," ",Y216," ",AA216," ","X"," ",Table43[[#This Row],[ISI/CTN]]," ",AC216," ",AE216," ",AI216))))</f>
        <v>RB DETTOL BODY SOAP HK INVIGORATE 100GR X 144 PCS</v>
      </c>
      <c r="P216" s="11">
        <f t="shared" si="7"/>
        <v>49</v>
      </c>
      <c r="Q216" s="4" t="s">
        <v>1487</v>
      </c>
      <c r="R216" s="7" t="s">
        <v>94</v>
      </c>
      <c r="S216" s="4" t="s">
        <v>1496</v>
      </c>
      <c r="T216" s="45" t="s">
        <v>1723</v>
      </c>
      <c r="U216" s="46" t="s">
        <v>1505</v>
      </c>
      <c r="V216" s="7">
        <v>1</v>
      </c>
      <c r="W216" s="46" t="s">
        <v>1564</v>
      </c>
      <c r="X216" s="45" t="s">
        <v>1732</v>
      </c>
      <c r="Y216" s="4" t="s">
        <v>1566</v>
      </c>
      <c r="Z216" s="47" t="s">
        <v>1725</v>
      </c>
      <c r="AA216" s="4" t="s">
        <v>1512</v>
      </c>
      <c r="AB216" s="47" t="s">
        <v>1739</v>
      </c>
      <c r="AC216" s="4" t="s">
        <v>186</v>
      </c>
      <c r="AD216" s="7">
        <v>1</v>
      </c>
      <c r="AF216" s="7">
        <v>0</v>
      </c>
      <c r="AJ216" s="7">
        <f>IFERROR(VLOOKUP(Table43[[#This Row],[Kode BARANG Win2]],'[2]Template Impor Barang'!#REF!,2,0),0)</f>
        <v>0</v>
      </c>
      <c r="AK216" s="7">
        <f>Table43[[#This Row],[ISI/CTN]]</f>
        <v>144</v>
      </c>
      <c r="AL216" s="83" t="str">
        <f>Table43[[#This Row],[Kode Pcpl]]</f>
        <v>ID8096559M</v>
      </c>
      <c r="AN216" s="36">
        <f>Table43[[#This Row],[Harga Jual Pcs GT
(-PPN)]]-(Table43[[#This Row],[Harga Jual Pcs GT
(-PPN)]]*8.5%)</f>
        <v>5864.5695240000005</v>
      </c>
      <c r="AO216" s="36">
        <f>Table43[[#This Row],[Harga Beli Pcs
(-PPN)]]*Table43[[#This Row],[ISI/CTN]]</f>
        <v>844498.01145600004</v>
      </c>
      <c r="AP216" s="36">
        <f>Table43[[#This Row],[Harga Beli Pcs
(-PPN)]]*1.11</f>
        <v>6509.6721716400007</v>
      </c>
      <c r="AQ216" s="36">
        <f>Table43[[#This Row],[Harga Beli Krt
(- PPN)]]*1.11</f>
        <v>937392.79271616007</v>
      </c>
      <c r="AR216" s="36">
        <v>6409.3656000000001</v>
      </c>
      <c r="AS216" s="36">
        <f>Table43[[#This Row],[Harga Jual Pcs GT
(-PPN)]]*Table43[[#This Row],[ISI/CTN]]</f>
        <v>922948.64639999997</v>
      </c>
      <c r="AT216" s="36">
        <f>Table43[[#This Row],[Harga Jual Pcs GT
(-PPN)]]*1.11</f>
        <v>7114.3958160000011</v>
      </c>
      <c r="AU216" s="36">
        <f>Table43[[#This Row],[Harga Jual Krt GT
(- PPN)]]*1.11</f>
        <v>1024472.9975040001</v>
      </c>
      <c r="AV216" s="36">
        <v>6409.3656000000001</v>
      </c>
      <c r="AW216" s="36">
        <f>Table43[[#This Row],[Harga Jual Pcs MT
(-PPN)]]*Table43[[#This Row],[ISI/CTN]]</f>
        <v>922948.64639999997</v>
      </c>
      <c r="AX216" s="36">
        <f>Table43[[#This Row],[Harga Jual Pcs MT
(-PPN)]]*1.11</f>
        <v>7114.3958160000011</v>
      </c>
      <c r="AY216" s="36">
        <f>Table43[[#This Row],[Harga Jual Pcs MT
(+PPN)]]*Table43[[#This Row],[ISI/CTN]]</f>
        <v>1024472.9975040002</v>
      </c>
      <c r="AZ216" s="44">
        <f>(Table43[[#This Row],[Harga Jual Pcs GT
(-PPN)]]-Table43[[#This Row],[Harga Beli Pcs
(-PPN)]])/Table43[[#This Row],[Harga Jual Pcs GT
(-PPN)]]</f>
        <v>8.4999999999999937E-2</v>
      </c>
      <c r="BA216" s="51">
        <f>Table43[[#This Row],[Harga Jual Pcs MT
(-PPN)]]-Table43[[#This Row],[Harga Beli Pcs
(-PPN)]]</f>
        <v>544.79607599999963</v>
      </c>
      <c r="BB216" s="57">
        <f>Table43[[#This Row],[Column1]]/Table43[[#This Row],[Harga Jual Pcs MT
(-PPN)]]</f>
        <v>8.4999999999999937E-2</v>
      </c>
      <c r="BC216" s="50"/>
      <c r="BD216" s="7" t="str">
        <f>IFERROR(VLOOKUP(Table43[[#This Row],[Kode BARANG Win2]],'[3]Daftar Barang dan Jasa'!$B$2:$D$3515,3,0),0)</f>
        <v>RB DETTOL BODY SOAP HK INVIGORATE 100GR X 144 PCS</v>
      </c>
      <c r="BE216" s="7" t="str">
        <f ca="1">IF(TODAY()-Table43[[#This Row],[Efektif
Pembuatan]]&gt;60,"Lama","Baru")</f>
        <v>Lama</v>
      </c>
      <c r="BF216" s="7" t="e">
        <f ca="1">IF(TODAY()-Table43[[#This Row],[Efektif Naik Harga]]&lt;30,"Naik","Sama")</f>
        <v>#VALUE!</v>
      </c>
      <c r="BG216" s="7" t="s">
        <v>400</v>
      </c>
      <c r="BH216" s="7" t="str">
        <f>IF(Table43[[#This Row],[Kode BARANG Win2]]&lt;&gt;"","IDR","")</f>
        <v>IDR</v>
      </c>
      <c r="BI216" s="7" t="str">
        <f>CONCATENATE(Table43[[#This Row],[kode  1 Digit
(Nomor)]],Table43[[#This Row],[kode  4 Digit                (Nomor)]])</f>
        <v>ID8096559M0100</v>
      </c>
      <c r="BJ216" s="7" t="str">
        <f>Table43[[#This Row],[Nama            Gramasi atau Jumlah Pack per CTN]]</f>
        <v>100GR</v>
      </c>
      <c r="BK216" s="7"/>
      <c r="BL216" s="7"/>
      <c r="BM216" s="4" t="str">
        <f>IF(Table43[[#This Row],[SATUAN Fix Win]]&lt;&gt;"","KRT")</f>
        <v>KRT</v>
      </c>
      <c r="BN216" s="4" t="str">
        <f>IF(Table43[[#This Row],[SATUAN Fix Win]]&lt;&gt;"","GD01")</f>
        <v>GD01</v>
      </c>
      <c r="BO216" s="4">
        <f>IF(Table43[[#This Row],[SATUAN Fix Win]]&lt;&gt;"",11611)</f>
        <v>11611</v>
      </c>
      <c r="BP216" s="4">
        <f>IF(Table43[[#This Row],[SATUAN Fix Win]]&lt;&gt;"",11612)</f>
        <v>11612</v>
      </c>
      <c r="BR216" s="4">
        <f>IF(Table43[[#This Row],[SATUAN Fix Win]]&lt;&gt;"",1)</f>
        <v>1</v>
      </c>
    </row>
    <row r="217" spans="1:70">
      <c r="A217" s="4" t="str">
        <f>CONCATENATE(Table43[[#This Row],[Kode BARANG Win2]],Table43[[#This Row],[No. Urut
Item Sama]])</f>
        <v>R1021204010010</v>
      </c>
      <c r="B217" s="7"/>
      <c r="C217" s="4" t="s">
        <v>1642</v>
      </c>
      <c r="D217" s="49" t="s">
        <v>492</v>
      </c>
      <c r="E217" s="49">
        <f>IFERROR(VLOOKUP(Table43[[#This Row],[NO]],[1]Sheet1!$G$3:$K$1267,5,0),0)</f>
        <v>0</v>
      </c>
      <c r="F217" s="26" t="s">
        <v>938</v>
      </c>
      <c r="G217" s="26">
        <v>144</v>
      </c>
      <c r="H217" s="26" t="s">
        <v>2073</v>
      </c>
      <c r="I217" s="49">
        <v>8993560024642</v>
      </c>
      <c r="J217" s="26" t="str">
        <f>Table43[[#This Row],[Nama Jenis Kemasan]]</f>
        <v>PCS</v>
      </c>
      <c r="K217" s="4" t="str">
        <f>TRIM(CONCATENATE(Table43[[#This Row],[Nama            KLP]]," ",Table43[[#This Row],[Nama            Sub KLP]]))</f>
        <v>DETTOL BODY SOAP</v>
      </c>
      <c r="L217" s="4" t="str">
        <f>CONCATENATE(Table43[[#This Row],[kode  2 Digit                (hrf+No)]],Table43[[#This Row],[kode  2 Digit                (Nomor)]],Table43[[#This Row],[kode  1 Digit                (Nomor)]])</f>
        <v>R1021</v>
      </c>
      <c r="M217" s="4" t="str">
        <f>IF(AH217="",CONCATENATE(R217,T217,V217,X217,Z217,AB217,AD217,AF217,Table43[[#This Row],[Tanda Kode Revisi]]),CONCATENATE(R217,T217,V217,X217,Z217,AB217,AD217,AH217))</f>
        <v>R1021204010010</v>
      </c>
      <c r="N217" s="11">
        <f t="shared" si="6"/>
        <v>14</v>
      </c>
      <c r="O217" s="13" t="str">
        <f>IF(AG217&lt;&gt;"",TRIM(UPPER(CONCATENATE(Q217," ",S217," ",U217," ",W217," ",Y217," ",AA217," ","X"," ",Table43[[#This Row],[ISI/CTN]]," ",AG217," ",AC217," ",AE217," ",AI217))),TRIM(UPPER(CONCATENATE(Q217," ",S217," ",U217," ",W217," ",Y217," ",AA217," ","X"," ",Table43[[#This Row],[ISI/CTN]]," ",AC217," ",AE217," ",AI217))))</f>
        <v>RB DETTOL BODY SOAP HK INVIGORATE 100GR X 144 PCS</v>
      </c>
      <c r="P217" s="11">
        <f t="shared" si="7"/>
        <v>49</v>
      </c>
      <c r="Q217" s="4" t="s">
        <v>1487</v>
      </c>
      <c r="R217" s="7" t="s">
        <v>94</v>
      </c>
      <c r="S217" s="4" t="s">
        <v>1496</v>
      </c>
      <c r="T217" s="45" t="s">
        <v>1723</v>
      </c>
      <c r="U217" s="46" t="s">
        <v>1505</v>
      </c>
      <c r="V217" s="7">
        <v>1</v>
      </c>
      <c r="W217" s="46" t="s">
        <v>1564</v>
      </c>
      <c r="X217" s="45" t="s">
        <v>1732</v>
      </c>
      <c r="Y217" s="4" t="s">
        <v>1566</v>
      </c>
      <c r="Z217" s="47" t="s">
        <v>1725</v>
      </c>
      <c r="AA217" s="4" t="s">
        <v>1512</v>
      </c>
      <c r="AB217" s="47" t="s">
        <v>1739</v>
      </c>
      <c r="AC217" s="4" t="s">
        <v>186</v>
      </c>
      <c r="AD217" s="7">
        <v>1</v>
      </c>
      <c r="AF217" s="7">
        <v>0</v>
      </c>
      <c r="AJ217" s="7">
        <f>IFERROR(VLOOKUP(Table43[[#This Row],[Kode BARANG Win2]],'[2]Template Impor Barang'!#REF!,2,0),0)</f>
        <v>0</v>
      </c>
      <c r="AK217" s="7">
        <f>Table43[[#This Row],[ISI/CTN]]</f>
        <v>144</v>
      </c>
      <c r="AL217" s="83" t="str">
        <f>Table43[[#This Row],[Kode Pcpl]]</f>
        <v>ID0343835M</v>
      </c>
      <c r="AN217" s="36">
        <f>Table43[[#This Row],[Harga Jual Pcs GT
(-PPN)]]-(Table43[[#This Row],[Harga Jual Pcs GT
(-PPN)]]*8.5%)</f>
        <v>5864.5695240000005</v>
      </c>
      <c r="AO217" s="36">
        <f>Table43[[#This Row],[Harga Beli Pcs
(-PPN)]]*Table43[[#This Row],[ISI/CTN]]</f>
        <v>844498.01145600004</v>
      </c>
      <c r="AP217" s="36">
        <f>Table43[[#This Row],[Harga Beli Pcs
(-PPN)]]*1.11</f>
        <v>6509.6721716400007</v>
      </c>
      <c r="AQ217" s="36">
        <f>Table43[[#This Row],[Harga Beli Krt
(- PPN)]]*1.11</f>
        <v>937392.79271616007</v>
      </c>
      <c r="AR217" s="36">
        <v>6409.3656000000001</v>
      </c>
      <c r="AS217" s="36">
        <f>Table43[[#This Row],[Harga Jual Pcs GT
(-PPN)]]*Table43[[#This Row],[ISI/CTN]]</f>
        <v>922948.64639999997</v>
      </c>
      <c r="AT217" s="36">
        <f>Table43[[#This Row],[Harga Jual Pcs GT
(-PPN)]]*1.11</f>
        <v>7114.3958160000011</v>
      </c>
      <c r="AU217" s="36">
        <f>Table43[[#This Row],[Harga Jual Krt GT
(- PPN)]]*1.11</f>
        <v>1024472.9975040001</v>
      </c>
      <c r="AV217" s="36">
        <v>6409.3656000000001</v>
      </c>
      <c r="AW217" s="36">
        <f>Table43[[#This Row],[Harga Jual Pcs MT
(-PPN)]]*Table43[[#This Row],[ISI/CTN]]</f>
        <v>922948.64639999997</v>
      </c>
      <c r="AX217" s="36">
        <f>Table43[[#This Row],[Harga Jual Pcs MT
(-PPN)]]*1.11</f>
        <v>7114.3958160000011</v>
      </c>
      <c r="AY217" s="36">
        <f>Table43[[#This Row],[Harga Jual Pcs MT
(+PPN)]]*Table43[[#This Row],[ISI/CTN]]</f>
        <v>1024472.9975040002</v>
      </c>
      <c r="AZ217" s="44">
        <f>(Table43[[#This Row],[Harga Jual Pcs GT
(-PPN)]]-Table43[[#This Row],[Harga Beli Pcs
(-PPN)]])/Table43[[#This Row],[Harga Jual Pcs GT
(-PPN)]]</f>
        <v>8.4999999999999937E-2</v>
      </c>
      <c r="BA217" s="51">
        <f>Table43[[#This Row],[Harga Jual Pcs MT
(-PPN)]]-Table43[[#This Row],[Harga Beli Pcs
(-PPN)]]</f>
        <v>544.79607599999963</v>
      </c>
      <c r="BB217" s="57">
        <f>Table43[[#This Row],[Column1]]/Table43[[#This Row],[Harga Jual Pcs MT
(-PPN)]]</f>
        <v>8.4999999999999937E-2</v>
      </c>
      <c r="BC217" s="50"/>
      <c r="BD217" s="7" t="str">
        <f>IFERROR(VLOOKUP(Table43[[#This Row],[Kode BARANG Win2]],'[3]Daftar Barang dan Jasa'!$B$2:$D$3515,3,0),0)</f>
        <v>RB DETTOL BODY SOAP HK INVIGORATE 100GR X 144 PCS</v>
      </c>
      <c r="BE217" s="7" t="str">
        <f ca="1">IF(TODAY()-Table43[[#This Row],[Efektif
Pembuatan]]&gt;60,"Lama","Baru")</f>
        <v>Lama</v>
      </c>
      <c r="BF217" s="7" t="e">
        <f ca="1">IF(TODAY()-Table43[[#This Row],[Efektif Naik Harga]]&lt;30,"Naik","Sama")</f>
        <v>#VALUE!</v>
      </c>
      <c r="BG217" s="7" t="s">
        <v>400</v>
      </c>
      <c r="BH217" s="7" t="str">
        <f>IF(Table43[[#This Row],[Kode BARANG Win2]]&lt;&gt;"","IDR","")</f>
        <v>IDR</v>
      </c>
      <c r="BI217" s="7" t="str">
        <f>CONCATENATE(Table43[[#This Row],[kode  1 Digit
(Nomor)]],Table43[[#This Row],[kode  4 Digit                (Nomor)]])</f>
        <v>ID0343835M0100</v>
      </c>
      <c r="BJ217" s="7" t="str">
        <f>Table43[[#This Row],[Nama            Gramasi atau Jumlah Pack per CTN]]</f>
        <v>100GR</v>
      </c>
      <c r="BK217" s="7"/>
      <c r="BL217" s="7"/>
      <c r="BM217" s="4" t="str">
        <f>IF(Table43[[#This Row],[SATUAN Fix Win]]&lt;&gt;"","KRT")</f>
        <v>KRT</v>
      </c>
      <c r="BN217" s="4" t="str">
        <f>IF(Table43[[#This Row],[SATUAN Fix Win]]&lt;&gt;"","GD01")</f>
        <v>GD01</v>
      </c>
      <c r="BO217" s="4">
        <f>IF(Table43[[#This Row],[SATUAN Fix Win]]&lt;&gt;"",11611)</f>
        <v>11611</v>
      </c>
      <c r="BP217" s="4">
        <f>IF(Table43[[#This Row],[SATUAN Fix Win]]&lt;&gt;"",11612)</f>
        <v>11612</v>
      </c>
      <c r="BR217" s="4">
        <f>IF(Table43[[#This Row],[SATUAN Fix Win]]&lt;&gt;"",1)</f>
        <v>1</v>
      </c>
    </row>
    <row r="218" spans="1:70">
      <c r="A218" s="4" t="str">
        <f>CONCATENATE(Table43[[#This Row],[Kode BARANG Win2]],Table43[[#This Row],[No. Urut
Item Sama]])</f>
        <v>R1021204010010</v>
      </c>
      <c r="B218" s="7"/>
      <c r="C218" s="4" t="s">
        <v>1642</v>
      </c>
      <c r="D218" s="49" t="s">
        <v>493</v>
      </c>
      <c r="E218" s="49">
        <f>IFERROR(VLOOKUP(Table43[[#This Row],[NO]],[1]Sheet1!$G$3:$K$1267,5,0),0)</f>
        <v>0</v>
      </c>
      <c r="F218" s="26" t="s">
        <v>939</v>
      </c>
      <c r="G218" s="26">
        <v>144</v>
      </c>
      <c r="H218" s="26" t="s">
        <v>2073</v>
      </c>
      <c r="I218" s="49">
        <v>8993560024642</v>
      </c>
      <c r="J218" s="26" t="str">
        <f>Table43[[#This Row],[Nama Jenis Kemasan]]</f>
        <v>PCS</v>
      </c>
      <c r="K218" s="4" t="str">
        <f>TRIM(CONCATENATE(Table43[[#This Row],[Nama            KLP]]," ",Table43[[#This Row],[Nama            Sub KLP]]))</f>
        <v>DETTOL BODY SOAP</v>
      </c>
      <c r="L218" s="4" t="str">
        <f>CONCATENATE(Table43[[#This Row],[kode  2 Digit                (hrf+No)]],Table43[[#This Row],[kode  2 Digit                (Nomor)]],Table43[[#This Row],[kode  1 Digit                (Nomor)]])</f>
        <v>R1021</v>
      </c>
      <c r="M218" s="4" t="str">
        <f>IF(AH218="",CONCATENATE(R218,T218,V218,X218,Z218,AB218,AD218,AF218,Table43[[#This Row],[Tanda Kode Revisi]]),CONCATENATE(R218,T218,V218,X218,Z218,AB218,AD218,AH218))</f>
        <v>R1021204010010</v>
      </c>
      <c r="N218" s="11">
        <f t="shared" si="6"/>
        <v>14</v>
      </c>
      <c r="O218" s="13" t="str">
        <f>IF(AG218&lt;&gt;"",TRIM(UPPER(CONCATENATE(Q218," ",S218," ",U218," ",W218," ",Y218," ",AA218," ","X"," ",Table43[[#This Row],[ISI/CTN]]," ",AG218," ",AC218," ",AE218," ",AI218))),TRIM(UPPER(CONCATENATE(Q218," ",S218," ",U218," ",W218," ",Y218," ",AA218," ","X"," ",Table43[[#This Row],[ISI/CTN]]," ",AC218," ",AE218," ",AI218))))</f>
        <v>RB DETTOL BODY SOAP HK INVIGORATE 100GR X 144 PCS</v>
      </c>
      <c r="P218" s="11">
        <f t="shared" si="7"/>
        <v>49</v>
      </c>
      <c r="Q218" s="4" t="s">
        <v>1487</v>
      </c>
      <c r="R218" s="7" t="s">
        <v>94</v>
      </c>
      <c r="S218" s="4" t="s">
        <v>1496</v>
      </c>
      <c r="T218" s="45" t="s">
        <v>1723</v>
      </c>
      <c r="U218" s="46" t="s">
        <v>1505</v>
      </c>
      <c r="V218" s="7">
        <v>1</v>
      </c>
      <c r="W218" s="46" t="s">
        <v>1564</v>
      </c>
      <c r="X218" s="45" t="s">
        <v>1732</v>
      </c>
      <c r="Y218" s="4" t="s">
        <v>1566</v>
      </c>
      <c r="Z218" s="47" t="s">
        <v>1725</v>
      </c>
      <c r="AA218" s="4" t="s">
        <v>1512</v>
      </c>
      <c r="AB218" s="47" t="s">
        <v>1739</v>
      </c>
      <c r="AC218" s="4" t="s">
        <v>186</v>
      </c>
      <c r="AD218" s="7">
        <v>1</v>
      </c>
      <c r="AF218" s="7">
        <v>0</v>
      </c>
      <c r="AJ218" s="7">
        <f>IFERROR(VLOOKUP(Table43[[#This Row],[Kode BARANG Win2]],'[2]Template Impor Barang'!#REF!,2,0),0)</f>
        <v>0</v>
      </c>
      <c r="AK218" s="7">
        <f>Table43[[#This Row],[ISI/CTN]]</f>
        <v>144</v>
      </c>
      <c r="AL218" s="83" t="str">
        <f>Table43[[#This Row],[Kode Pcpl]]</f>
        <v>ID8086707M</v>
      </c>
      <c r="AN218" s="36">
        <f>Table43[[#This Row],[Harga Jual Pcs GT
(-PPN)]]-(Table43[[#This Row],[Harga Jual Pcs GT
(-PPN)]]*8.5%)</f>
        <v>5864.5695240000005</v>
      </c>
      <c r="AO218" s="36">
        <f>Table43[[#This Row],[Harga Beli Pcs
(-PPN)]]*Table43[[#This Row],[ISI/CTN]]</f>
        <v>844498.01145600004</v>
      </c>
      <c r="AP218" s="36">
        <f>Table43[[#This Row],[Harga Beli Pcs
(-PPN)]]*1.11</f>
        <v>6509.6721716400007</v>
      </c>
      <c r="AQ218" s="36">
        <f>Table43[[#This Row],[Harga Beli Krt
(- PPN)]]*1.11</f>
        <v>937392.79271616007</v>
      </c>
      <c r="AR218" s="36">
        <v>6409.3656000000001</v>
      </c>
      <c r="AS218" s="36">
        <f>Table43[[#This Row],[Harga Jual Pcs GT
(-PPN)]]*Table43[[#This Row],[ISI/CTN]]</f>
        <v>922948.64639999997</v>
      </c>
      <c r="AT218" s="36">
        <f>Table43[[#This Row],[Harga Jual Pcs GT
(-PPN)]]*1.11</f>
        <v>7114.3958160000011</v>
      </c>
      <c r="AU218" s="36">
        <f>Table43[[#This Row],[Harga Jual Krt GT
(- PPN)]]*1.11</f>
        <v>1024472.9975040001</v>
      </c>
      <c r="AV218" s="36">
        <v>6409.3656000000001</v>
      </c>
      <c r="AW218" s="36">
        <f>Table43[[#This Row],[Harga Jual Pcs MT
(-PPN)]]*Table43[[#This Row],[ISI/CTN]]</f>
        <v>922948.64639999997</v>
      </c>
      <c r="AX218" s="36">
        <f>Table43[[#This Row],[Harga Jual Pcs MT
(-PPN)]]*1.11</f>
        <v>7114.3958160000011</v>
      </c>
      <c r="AY218" s="36">
        <f>Table43[[#This Row],[Harga Jual Pcs MT
(+PPN)]]*Table43[[#This Row],[ISI/CTN]]</f>
        <v>1024472.9975040002</v>
      </c>
      <c r="AZ218" s="44">
        <f>(Table43[[#This Row],[Harga Jual Pcs GT
(-PPN)]]-Table43[[#This Row],[Harga Beli Pcs
(-PPN)]])/Table43[[#This Row],[Harga Jual Pcs GT
(-PPN)]]</f>
        <v>8.4999999999999937E-2</v>
      </c>
      <c r="BA218" s="51">
        <f>Table43[[#This Row],[Harga Jual Pcs MT
(-PPN)]]-Table43[[#This Row],[Harga Beli Pcs
(-PPN)]]</f>
        <v>544.79607599999963</v>
      </c>
      <c r="BB218" s="57">
        <f>Table43[[#This Row],[Column1]]/Table43[[#This Row],[Harga Jual Pcs MT
(-PPN)]]</f>
        <v>8.4999999999999937E-2</v>
      </c>
      <c r="BC218" s="50"/>
      <c r="BD218" s="7" t="str">
        <f>IFERROR(VLOOKUP(Table43[[#This Row],[Kode BARANG Win2]],'[3]Daftar Barang dan Jasa'!$B$2:$D$3515,3,0),0)</f>
        <v>RB DETTOL BODY SOAP HK INVIGORATE 100GR X 144 PCS</v>
      </c>
      <c r="BE218" s="7" t="str">
        <f ca="1">IF(TODAY()-Table43[[#This Row],[Efektif
Pembuatan]]&gt;60,"Lama","Baru")</f>
        <v>Lama</v>
      </c>
      <c r="BF218" s="7" t="e">
        <f ca="1">IF(TODAY()-Table43[[#This Row],[Efektif Naik Harga]]&lt;30,"Naik","Sama")</f>
        <v>#VALUE!</v>
      </c>
      <c r="BG218" s="7" t="s">
        <v>400</v>
      </c>
      <c r="BH218" s="7" t="str">
        <f>IF(Table43[[#This Row],[Kode BARANG Win2]]&lt;&gt;"","IDR","")</f>
        <v>IDR</v>
      </c>
      <c r="BI218" s="7" t="str">
        <f>CONCATENATE(Table43[[#This Row],[kode  1 Digit
(Nomor)]],Table43[[#This Row],[kode  4 Digit                (Nomor)]])</f>
        <v>ID8086707M0100</v>
      </c>
      <c r="BJ218" s="7" t="str">
        <f>Table43[[#This Row],[Nama            Gramasi atau Jumlah Pack per CTN]]</f>
        <v>100GR</v>
      </c>
      <c r="BK218" s="7"/>
      <c r="BL218" s="7"/>
      <c r="BM218" s="4" t="str">
        <f>IF(Table43[[#This Row],[SATUAN Fix Win]]&lt;&gt;"","KRT")</f>
        <v>KRT</v>
      </c>
      <c r="BN218" s="4" t="str">
        <f>IF(Table43[[#This Row],[SATUAN Fix Win]]&lt;&gt;"","GD01")</f>
        <v>GD01</v>
      </c>
      <c r="BO218" s="4">
        <f>IF(Table43[[#This Row],[SATUAN Fix Win]]&lt;&gt;"",11611)</f>
        <v>11611</v>
      </c>
      <c r="BP218" s="4">
        <f>IF(Table43[[#This Row],[SATUAN Fix Win]]&lt;&gt;"",11612)</f>
        <v>11612</v>
      </c>
      <c r="BR218" s="4">
        <f>IF(Table43[[#This Row],[SATUAN Fix Win]]&lt;&gt;"",1)</f>
        <v>1</v>
      </c>
    </row>
    <row r="219" spans="1:70">
      <c r="A219" s="4" t="str">
        <f>CONCATENATE(Table43[[#This Row],[Kode BARANG Win2]],Table43[[#This Row],[No. Urut
Item Sama]])</f>
        <v>R1021204010010</v>
      </c>
      <c r="B219" s="7"/>
      <c r="C219" s="4" t="s">
        <v>1642</v>
      </c>
      <c r="D219" s="49">
        <v>8203478</v>
      </c>
      <c r="E219" s="49">
        <f>IFERROR(VLOOKUP(Table43[[#This Row],[NO]],[1]Sheet1!$G$3:$K$1267,5,0),0)</f>
        <v>0</v>
      </c>
      <c r="F219" s="26" t="s">
        <v>937</v>
      </c>
      <c r="G219" s="26">
        <v>144</v>
      </c>
      <c r="H219" s="26" t="s">
        <v>2073</v>
      </c>
      <c r="I219" s="49">
        <v>8993560024642</v>
      </c>
      <c r="J219" s="26" t="str">
        <f>Table43[[#This Row],[Nama Jenis Kemasan]]</f>
        <v>PCS</v>
      </c>
      <c r="K219" s="4" t="str">
        <f>TRIM(CONCATENATE(Table43[[#This Row],[Nama            KLP]]," ",Table43[[#This Row],[Nama            Sub KLP]]))</f>
        <v>DETTOL BODY SOAP</v>
      </c>
      <c r="L219" s="4" t="str">
        <f>CONCATENATE(Table43[[#This Row],[kode  2 Digit                (hrf+No)]],Table43[[#This Row],[kode  2 Digit                (Nomor)]],Table43[[#This Row],[kode  1 Digit                (Nomor)]])</f>
        <v>R1021</v>
      </c>
      <c r="M219" s="4" t="str">
        <f>IF(AH219="",CONCATENATE(R219,T219,V219,X219,Z219,AB219,AD219,AF219,Table43[[#This Row],[Tanda Kode Revisi]]),CONCATENATE(R219,T219,V219,X219,Z219,AB219,AD219,AH219))</f>
        <v>R1021204010010</v>
      </c>
      <c r="N219" s="11">
        <f t="shared" si="6"/>
        <v>14</v>
      </c>
      <c r="O219" s="13" t="str">
        <f>IF(AG219&lt;&gt;"",TRIM(UPPER(CONCATENATE(Q219," ",S219," ",U219," ",W219," ",Y219," ",AA219," ","X"," ",Table43[[#This Row],[ISI/CTN]]," ",AG219," ",AC219," ",AE219," ",AI219))),TRIM(UPPER(CONCATENATE(Q219," ",S219," ",U219," ",W219," ",Y219," ",AA219," ","X"," ",Table43[[#This Row],[ISI/CTN]]," ",AC219," ",AE219," ",AI219))))</f>
        <v>RB DETTOL BODY SOAP HK INVIGORATE 100GR X 144 PCS</v>
      </c>
      <c r="P219" s="11">
        <f t="shared" si="7"/>
        <v>49</v>
      </c>
      <c r="Q219" s="4" t="s">
        <v>1487</v>
      </c>
      <c r="R219" s="7" t="s">
        <v>94</v>
      </c>
      <c r="S219" s="4" t="s">
        <v>1496</v>
      </c>
      <c r="T219" s="45" t="s">
        <v>1723</v>
      </c>
      <c r="U219" s="46" t="s">
        <v>1505</v>
      </c>
      <c r="V219" s="7">
        <v>1</v>
      </c>
      <c r="W219" s="46" t="s">
        <v>1564</v>
      </c>
      <c r="X219" s="45" t="s">
        <v>1732</v>
      </c>
      <c r="Y219" s="4" t="s">
        <v>1566</v>
      </c>
      <c r="Z219" s="47" t="s">
        <v>1725</v>
      </c>
      <c r="AA219" s="4" t="s">
        <v>1512</v>
      </c>
      <c r="AB219" s="47" t="s">
        <v>1739</v>
      </c>
      <c r="AC219" s="4" t="s">
        <v>186</v>
      </c>
      <c r="AD219" s="7">
        <v>1</v>
      </c>
      <c r="AF219" s="7">
        <v>0</v>
      </c>
      <c r="AJ219" s="7">
        <f>IFERROR(VLOOKUP(Table43[[#This Row],[Kode BARANG Win2]],'[2]Template Impor Barang'!#REF!,2,0),0)</f>
        <v>0</v>
      </c>
      <c r="AK219" s="7">
        <f>Table43[[#This Row],[ISI/CTN]]</f>
        <v>144</v>
      </c>
      <c r="AL219" s="83">
        <f>Table43[[#This Row],[Kode Pcpl]]</f>
        <v>8203478</v>
      </c>
      <c r="AN219" s="36">
        <f>Table43[[#This Row],[Harga Jual Pcs GT
(-PPN)]]-(Table43[[#This Row],[Harga Jual Pcs GT
(-PPN)]]*8.5%)</f>
        <v>5864.5695240000005</v>
      </c>
      <c r="AO219" s="36">
        <f>Table43[[#This Row],[Harga Beli Pcs
(-PPN)]]*Table43[[#This Row],[ISI/CTN]]</f>
        <v>844498.01145600004</v>
      </c>
      <c r="AP219" s="36">
        <f>Table43[[#This Row],[Harga Beli Pcs
(-PPN)]]*1.11</f>
        <v>6509.6721716400007</v>
      </c>
      <c r="AQ219" s="36">
        <f>Table43[[#This Row],[Harga Beli Krt
(- PPN)]]*1.11</f>
        <v>937392.79271616007</v>
      </c>
      <c r="AR219" s="36">
        <v>6409.3656000000001</v>
      </c>
      <c r="AS219" s="36">
        <f>Table43[[#This Row],[Harga Jual Pcs GT
(-PPN)]]*Table43[[#This Row],[ISI/CTN]]</f>
        <v>922948.64639999997</v>
      </c>
      <c r="AT219" s="36">
        <f>Table43[[#This Row],[Harga Jual Pcs GT
(-PPN)]]*1.11</f>
        <v>7114.3958160000011</v>
      </c>
      <c r="AU219" s="36">
        <f>Table43[[#This Row],[Harga Jual Krt GT
(- PPN)]]*1.11</f>
        <v>1024472.9975040001</v>
      </c>
      <c r="AV219" s="36">
        <v>6409.3656000000001</v>
      </c>
      <c r="AW219" s="36">
        <f>Table43[[#This Row],[Harga Jual Pcs MT
(-PPN)]]*Table43[[#This Row],[ISI/CTN]]</f>
        <v>922948.64639999997</v>
      </c>
      <c r="AX219" s="36">
        <f>Table43[[#This Row],[Harga Jual Pcs MT
(-PPN)]]*1.11</f>
        <v>7114.3958160000011</v>
      </c>
      <c r="AY219" s="36">
        <f>Table43[[#This Row],[Harga Jual Pcs MT
(+PPN)]]*Table43[[#This Row],[ISI/CTN]]</f>
        <v>1024472.9975040002</v>
      </c>
      <c r="AZ219" s="44">
        <f>(Table43[[#This Row],[Harga Jual Pcs GT
(-PPN)]]-Table43[[#This Row],[Harga Beli Pcs
(-PPN)]])/Table43[[#This Row],[Harga Jual Pcs GT
(-PPN)]]</f>
        <v>8.4999999999999937E-2</v>
      </c>
      <c r="BA219" s="51">
        <f>Table43[[#This Row],[Harga Jual Pcs MT
(-PPN)]]-Table43[[#This Row],[Harga Beli Pcs
(-PPN)]]</f>
        <v>544.79607599999963</v>
      </c>
      <c r="BB219" s="57">
        <f>Table43[[#This Row],[Column1]]/Table43[[#This Row],[Harga Jual Pcs MT
(-PPN)]]</f>
        <v>8.4999999999999937E-2</v>
      </c>
      <c r="BC219" s="50"/>
      <c r="BD219" s="7" t="str">
        <f>IFERROR(VLOOKUP(Table43[[#This Row],[Kode BARANG Win2]],'[3]Daftar Barang dan Jasa'!$B$2:$D$3515,3,0),0)</f>
        <v>RB DETTOL BODY SOAP HK INVIGORATE 100GR X 144 PCS</v>
      </c>
      <c r="BE219" s="7" t="str">
        <f ca="1">IF(TODAY()-Table43[[#This Row],[Efektif
Pembuatan]]&gt;60,"Lama","Baru")</f>
        <v>Lama</v>
      </c>
      <c r="BF219" s="7" t="e">
        <f ca="1">IF(TODAY()-Table43[[#This Row],[Efektif Naik Harga]]&lt;30,"Naik","Sama")</f>
        <v>#VALUE!</v>
      </c>
      <c r="BG219" s="7" t="s">
        <v>400</v>
      </c>
      <c r="BH219" s="7" t="str">
        <f>IF(Table43[[#This Row],[Kode BARANG Win2]]&lt;&gt;"","IDR","")</f>
        <v>IDR</v>
      </c>
      <c r="BI219" s="7" t="str">
        <f>CONCATENATE(Table43[[#This Row],[kode  1 Digit
(Nomor)]],Table43[[#This Row],[kode  4 Digit                (Nomor)]])</f>
        <v>82034780100</v>
      </c>
      <c r="BJ219" s="7" t="str">
        <f>Table43[[#This Row],[Nama            Gramasi atau Jumlah Pack per CTN]]</f>
        <v>100GR</v>
      </c>
      <c r="BK219" s="7"/>
      <c r="BL219" s="7"/>
      <c r="BM219" s="4" t="str">
        <f>IF(Table43[[#This Row],[SATUAN Fix Win]]&lt;&gt;"","KRT")</f>
        <v>KRT</v>
      </c>
      <c r="BN219" s="4" t="str">
        <f>IF(Table43[[#This Row],[SATUAN Fix Win]]&lt;&gt;"","GD01")</f>
        <v>GD01</v>
      </c>
      <c r="BO219" s="4">
        <f>IF(Table43[[#This Row],[SATUAN Fix Win]]&lt;&gt;"",11611)</f>
        <v>11611</v>
      </c>
      <c r="BP219" s="4">
        <f>IF(Table43[[#This Row],[SATUAN Fix Win]]&lt;&gt;"",11612)</f>
        <v>11612</v>
      </c>
      <c r="BR219" s="4">
        <f>IF(Table43[[#This Row],[SATUAN Fix Win]]&lt;&gt;"",1)</f>
        <v>1</v>
      </c>
    </row>
    <row r="220" spans="1:70">
      <c r="A220" s="4" t="str">
        <f>CONCATENATE(Table43[[#This Row],[Kode BARANG Win2]],Table43[[#This Row],[No. Urut
Item Sama]])</f>
        <v>R1021204010011</v>
      </c>
      <c r="B220" s="7"/>
      <c r="C220" s="4" t="s">
        <v>1642</v>
      </c>
      <c r="D220" s="49">
        <v>3303381</v>
      </c>
      <c r="E220" s="49">
        <f>IFERROR(VLOOKUP(Table43[[#This Row],[NO]],[1]Sheet1!$G$3:$K$1267,5,0),0)</f>
        <v>0</v>
      </c>
      <c r="F220" s="26" t="s">
        <v>936</v>
      </c>
      <c r="G220" s="26">
        <v>36</v>
      </c>
      <c r="H220" s="26" t="s">
        <v>2073</v>
      </c>
      <c r="I220" s="49">
        <v>8993560024642</v>
      </c>
      <c r="J220" s="26" t="str">
        <f>Table43[[#This Row],[Nama Jenis Kemasan]]</f>
        <v>PCS</v>
      </c>
      <c r="K220" s="4" t="str">
        <f>TRIM(CONCATENATE(Table43[[#This Row],[Nama            KLP]]," ",Table43[[#This Row],[Nama            Sub KLP]]))</f>
        <v>DETTOL BODY SOAP</v>
      </c>
      <c r="L220" s="4" t="str">
        <f>CONCATENATE(Table43[[#This Row],[kode  2 Digit                (hrf+No)]],Table43[[#This Row],[kode  2 Digit                (Nomor)]],Table43[[#This Row],[kode  1 Digit                (Nomor)]])</f>
        <v>R1021</v>
      </c>
      <c r="M220" s="4" t="str">
        <f>IF(AH220="",CONCATENATE(R220,T220,V220,X220,Z220,AB220,AD220,AF220,Table43[[#This Row],[Tanda Kode Revisi]]),CONCATENATE(R220,T220,V220,X220,Z220,AB220,AD220,AH220))</f>
        <v>R1021204010011</v>
      </c>
      <c r="N220" s="11">
        <f t="shared" si="6"/>
        <v>14</v>
      </c>
      <c r="O220" s="13" t="str">
        <f>IF(AG220&lt;&gt;"",TRIM(UPPER(CONCATENATE(Q220," ",S220," ",U220," ",W220," ",Y220," ",AA220," ","X"," ",Table43[[#This Row],[ISI/CTN]]," ",AG220," ",AC220," ",AE220," ",AI220))),TRIM(UPPER(CONCATENATE(Q220," ",S220," ",U220," ",W220," ",Y220," ",AA220," ","X"," ",Table43[[#This Row],[ISI/CTN]]," ",AC220," ",AE220," ",AI220))))</f>
        <v>RB DETTOL BODY SOAP HK INVIGORATE 100GR X 36 PCS 3+1</v>
      </c>
      <c r="P220" s="11">
        <f t="shared" si="7"/>
        <v>52</v>
      </c>
      <c r="Q220" s="4" t="s">
        <v>1487</v>
      </c>
      <c r="R220" s="7" t="s">
        <v>94</v>
      </c>
      <c r="S220" s="4" t="s">
        <v>1496</v>
      </c>
      <c r="T220" s="45" t="s">
        <v>1723</v>
      </c>
      <c r="U220" s="46" t="s">
        <v>1505</v>
      </c>
      <c r="V220" s="7">
        <v>1</v>
      </c>
      <c r="W220" s="46" t="s">
        <v>1564</v>
      </c>
      <c r="X220" s="45" t="s">
        <v>1732</v>
      </c>
      <c r="Y220" s="4" t="s">
        <v>1566</v>
      </c>
      <c r="Z220" s="47" t="s">
        <v>1725</v>
      </c>
      <c r="AA220" s="4" t="s">
        <v>1512</v>
      </c>
      <c r="AB220" s="47" t="s">
        <v>1739</v>
      </c>
      <c r="AC220" s="4" t="s">
        <v>186</v>
      </c>
      <c r="AD220" s="7">
        <v>1</v>
      </c>
      <c r="AE220" s="82" t="s">
        <v>2480</v>
      </c>
      <c r="AF220" s="7">
        <v>1</v>
      </c>
      <c r="AJ220" s="7">
        <f>IFERROR(VLOOKUP(Table43[[#This Row],[Kode BARANG Win2]],'[2]Template Impor Barang'!#REF!,2,0),0)</f>
        <v>0</v>
      </c>
      <c r="AK220" s="7">
        <f>Table43[[#This Row],[ISI/CTN]]</f>
        <v>36</v>
      </c>
      <c r="AL220" s="83">
        <f>Table43[[#This Row],[Kode Pcpl]]</f>
        <v>3303381</v>
      </c>
      <c r="AN220" s="36">
        <f>Table43[[#This Row],[Harga Jual Pcs GT
(-PPN)]]-(Table43[[#This Row],[Harga Jual Pcs GT
(-PPN)]]*8.5%)</f>
        <v>17593.696249999997</v>
      </c>
      <c r="AO220" s="36">
        <f>Table43[[#This Row],[Harga Beli Pcs
(-PPN)]]*Table43[[#This Row],[ISI/CTN]]</f>
        <v>633373.06499999994</v>
      </c>
      <c r="AP220" s="36">
        <f>Table43[[#This Row],[Harga Beli Pcs
(-PPN)]]*1.11</f>
        <v>19529.0028375</v>
      </c>
      <c r="AQ220" s="36">
        <f>Table43[[#This Row],[Harga Beli Krt
(- PPN)]]*1.11</f>
        <v>703044.10215000005</v>
      </c>
      <c r="AR220" s="36">
        <v>19228.083333333332</v>
      </c>
      <c r="AS220" s="36">
        <f>Table43[[#This Row],[Harga Jual Pcs GT
(-PPN)]]*Table43[[#This Row],[ISI/CTN]]</f>
        <v>692211</v>
      </c>
      <c r="AT220" s="36">
        <f>Table43[[#This Row],[Harga Jual Pcs GT
(-PPN)]]*1.11</f>
        <v>21343.172500000001</v>
      </c>
      <c r="AU220" s="36">
        <f>Table43[[#This Row],[Harga Jual Krt GT
(- PPN)]]*1.11</f>
        <v>768354.21000000008</v>
      </c>
      <c r="AV220" s="36">
        <v>6409.3656000000001</v>
      </c>
      <c r="AW220" s="36">
        <f>Table43[[#This Row],[Harga Jual Pcs MT
(-PPN)]]*Table43[[#This Row],[ISI/CTN]]</f>
        <v>230737.16159999999</v>
      </c>
      <c r="AX220" s="36">
        <f>Table43[[#This Row],[Harga Jual Pcs MT
(-PPN)]]*1.11</f>
        <v>7114.3958160000011</v>
      </c>
      <c r="AY220" s="36">
        <f>Table43[[#This Row],[Harga Jual Pcs MT
(+PPN)]]*Table43[[#This Row],[ISI/CTN]]</f>
        <v>256118.24937600005</v>
      </c>
      <c r="AZ220" s="44">
        <f>(Table43[[#This Row],[Harga Jual Pcs GT
(-PPN)]]-Table43[[#This Row],[Harga Beli Pcs
(-PPN)]])/Table43[[#This Row],[Harga Jual Pcs GT
(-PPN)]]</f>
        <v>8.5000000000000089E-2</v>
      </c>
      <c r="BA220" s="51">
        <f>Table43[[#This Row],[Harga Jual Pcs MT
(-PPN)]]-Table43[[#This Row],[Harga Beli Pcs
(-PPN)]]</f>
        <v>-11184.330649999996</v>
      </c>
      <c r="BB220" s="57">
        <f>Table43[[#This Row],[Column1]]/Table43[[#This Row],[Harga Jual Pcs MT
(-PPN)]]</f>
        <v>-1.7449980775008367</v>
      </c>
      <c r="BC220" s="50"/>
      <c r="BD220" s="7">
        <f>IFERROR(VLOOKUP(Table43[[#This Row],[Kode BARANG Win2]],'[3]Daftar Barang dan Jasa'!$B$2:$D$3515,3,0),0)</f>
        <v>0</v>
      </c>
      <c r="BE220" s="7" t="str">
        <f ca="1">IF(TODAY()-Table43[[#This Row],[Efektif
Pembuatan]]&gt;60,"Lama","Baru")</f>
        <v>Lama</v>
      </c>
      <c r="BF220" s="7" t="str">
        <f ca="1">IF(TODAY()-Table43[[#This Row],[Efektif Naik Harga]]&lt;30,"Naik","Sama")</f>
        <v>Sama</v>
      </c>
      <c r="BG220" s="7" t="s">
        <v>400</v>
      </c>
      <c r="BH220" s="7" t="str">
        <f>IF(Table43[[#This Row],[Kode BARANG Win2]]&lt;&gt;"","IDR","")</f>
        <v>IDR</v>
      </c>
      <c r="BI220" s="7" t="str">
        <f>CONCATENATE(Table43[[#This Row],[kode  1 Digit
(Nomor)]],Table43[[#This Row],[kode  4 Digit                (Nomor)]])</f>
        <v>33033810100</v>
      </c>
      <c r="BJ220" s="7" t="str">
        <f>Table43[[#This Row],[Nama            Gramasi atau Jumlah Pack per CTN]]</f>
        <v>100GR</v>
      </c>
      <c r="BK220" s="7"/>
      <c r="BL220" s="7"/>
      <c r="BM220" s="4" t="str">
        <f>IF(Table43[[#This Row],[SATUAN Fix Win]]&lt;&gt;"","KRT")</f>
        <v>KRT</v>
      </c>
      <c r="BN220" s="4" t="str">
        <f>IF(Table43[[#This Row],[SATUAN Fix Win]]&lt;&gt;"","GD01")</f>
        <v>GD01</v>
      </c>
      <c r="BO220" s="4">
        <f>IF(Table43[[#This Row],[SATUAN Fix Win]]&lt;&gt;"",11611)</f>
        <v>11611</v>
      </c>
      <c r="BP220" s="4">
        <f>IF(Table43[[#This Row],[SATUAN Fix Win]]&lt;&gt;"",11612)</f>
        <v>11612</v>
      </c>
      <c r="BR220" s="4">
        <f>IF(Table43[[#This Row],[SATUAN Fix Win]]&lt;&gt;"",1)</f>
        <v>1</v>
      </c>
    </row>
    <row r="221" spans="1:70">
      <c r="A221" s="4" t="str">
        <f>CONCATENATE(Table43[[#This Row],[Kode BARANG Win2]],Table43[[#This Row],[No. Urut
Item Sama]])</f>
        <v>R1021205010010</v>
      </c>
      <c r="B221" s="7"/>
      <c r="C221" s="4" t="s">
        <v>1643</v>
      </c>
      <c r="D221" s="49">
        <v>3226053</v>
      </c>
      <c r="E221" s="49">
        <f>IFERROR(VLOOKUP(Table43[[#This Row],[NO]],[1]Sheet1!$G$3:$K$1267,5,0),0)</f>
        <v>0</v>
      </c>
      <c r="F221" s="26" t="s">
        <v>922</v>
      </c>
      <c r="G221" s="26">
        <v>144</v>
      </c>
      <c r="H221" s="26" t="s">
        <v>1643</v>
      </c>
      <c r="I221" s="49">
        <v>8993560025236</v>
      </c>
      <c r="J221" s="26" t="str">
        <f>Table43[[#This Row],[Nama Jenis Kemasan]]</f>
        <v>PCS</v>
      </c>
      <c r="K221" s="4" t="str">
        <f>TRIM(CONCATENATE(Table43[[#This Row],[Nama            KLP]]," ",Table43[[#This Row],[Nama            Sub KLP]]))</f>
        <v>DETTOL BODY SOAP</v>
      </c>
      <c r="L221" s="4" t="str">
        <f>CONCATENATE(Table43[[#This Row],[kode  2 Digit                (hrf+No)]],Table43[[#This Row],[kode  2 Digit                (Nomor)]],Table43[[#This Row],[kode  1 Digit                (Nomor)]])</f>
        <v>R1021</v>
      </c>
      <c r="M221" s="4" t="str">
        <f>IF(AH221="",CONCATENATE(R221,T221,V221,X221,Z221,AB221,AD221,AF221,Table43[[#This Row],[Tanda Kode Revisi]]),CONCATENATE(R221,T221,V221,X221,Z221,AB221,AD221,AH221))</f>
        <v>R1021205010010</v>
      </c>
      <c r="N221" s="11">
        <f t="shared" si="6"/>
        <v>14</v>
      </c>
      <c r="O221" s="13" t="str">
        <f>IF(AG221&lt;&gt;"",TRIM(UPPER(CONCATENATE(Q221," ",S221," ",U221," ",W221," ",Y221," ",AA221," ","X"," ",Table43[[#This Row],[ISI/CTN]]," ",AG221," ",AC221," ",AE221," ",AI221))),TRIM(UPPER(CONCATENATE(Q221," ",S221," ",U221," ",W221," ",Y221," ",AA221," ","X"," ",Table43[[#This Row],[ISI/CTN]]," ",AC221," ",AE221," ",AI221))))</f>
        <v>RB DETTOL BODY SOAP HK LASTING 100GR X 144 PCS</v>
      </c>
      <c r="P221" s="11">
        <f t="shared" si="7"/>
        <v>46</v>
      </c>
      <c r="Q221" s="4" t="s">
        <v>1487</v>
      </c>
      <c r="R221" s="7" t="s">
        <v>94</v>
      </c>
      <c r="S221" s="4" t="s">
        <v>1496</v>
      </c>
      <c r="T221" s="45" t="s">
        <v>1723</v>
      </c>
      <c r="U221" s="46" t="s">
        <v>1505</v>
      </c>
      <c r="V221" s="7">
        <v>1</v>
      </c>
      <c r="W221" s="46" t="s">
        <v>1564</v>
      </c>
      <c r="X221" s="45" t="s">
        <v>1732</v>
      </c>
      <c r="Y221" s="4" t="s">
        <v>1531</v>
      </c>
      <c r="Z221" s="47" t="s">
        <v>1726</v>
      </c>
      <c r="AA221" s="4" t="s">
        <v>1512</v>
      </c>
      <c r="AB221" s="47" t="s">
        <v>1739</v>
      </c>
      <c r="AC221" s="4" t="s">
        <v>186</v>
      </c>
      <c r="AD221" s="7">
        <v>1</v>
      </c>
      <c r="AF221" s="7">
        <v>0</v>
      </c>
      <c r="AJ221" s="7">
        <f>IFERROR(VLOOKUP(Table43[[#This Row],[Kode BARANG Win2]],'[2]Template Impor Barang'!#REF!,2,0),0)</f>
        <v>0</v>
      </c>
      <c r="AK221" s="7">
        <f>Table43[[#This Row],[ISI/CTN]]</f>
        <v>144</v>
      </c>
      <c r="AL221" s="83">
        <f>Table43[[#This Row],[Kode Pcpl]]</f>
        <v>3226053</v>
      </c>
      <c r="AN221" s="36">
        <f>Table43[[#This Row],[Harga Jual Pcs GT
(-PPN)]]-(Table43[[#This Row],[Harga Jual Pcs GT
(-PPN)]]*8.5%)</f>
        <v>5864.5695240000005</v>
      </c>
      <c r="AO221" s="36">
        <f>Table43[[#This Row],[Harga Beli Pcs
(-PPN)]]*Table43[[#This Row],[ISI/CTN]]</f>
        <v>844498.01145600004</v>
      </c>
      <c r="AP221" s="36">
        <f>Table43[[#This Row],[Harga Beli Pcs
(-PPN)]]*1.11</f>
        <v>6509.6721716400007</v>
      </c>
      <c r="AQ221" s="36">
        <f>Table43[[#This Row],[Harga Beli Krt
(- PPN)]]*1.11</f>
        <v>937392.79271616007</v>
      </c>
      <c r="AR221" s="36">
        <v>6409.3656000000001</v>
      </c>
      <c r="AS221" s="36">
        <f>Table43[[#This Row],[Harga Jual Pcs GT
(-PPN)]]*Table43[[#This Row],[ISI/CTN]]</f>
        <v>922948.64639999997</v>
      </c>
      <c r="AT221" s="36">
        <f>Table43[[#This Row],[Harga Jual Pcs GT
(-PPN)]]*1.11</f>
        <v>7114.3958160000011</v>
      </c>
      <c r="AU221" s="36">
        <f>Table43[[#This Row],[Harga Jual Krt GT
(- PPN)]]*1.11</f>
        <v>1024472.9975040001</v>
      </c>
      <c r="AV221" s="36">
        <v>6409.3656000000001</v>
      </c>
      <c r="AW221" s="36">
        <f>Table43[[#This Row],[Harga Jual Pcs MT
(-PPN)]]*Table43[[#This Row],[ISI/CTN]]</f>
        <v>922948.64639999997</v>
      </c>
      <c r="AX221" s="36">
        <f>Table43[[#This Row],[Harga Jual Pcs MT
(-PPN)]]*1.11</f>
        <v>7114.3958160000011</v>
      </c>
      <c r="AY221" s="36">
        <f>Table43[[#This Row],[Harga Jual Pcs MT
(+PPN)]]*Table43[[#This Row],[ISI/CTN]]</f>
        <v>1024472.9975040002</v>
      </c>
      <c r="AZ221" s="44">
        <f>(Table43[[#This Row],[Harga Jual Pcs GT
(-PPN)]]-Table43[[#This Row],[Harga Beli Pcs
(-PPN)]])/Table43[[#This Row],[Harga Jual Pcs GT
(-PPN)]]</f>
        <v>8.4999999999999937E-2</v>
      </c>
      <c r="BA221" s="51">
        <f>Table43[[#This Row],[Harga Jual Pcs MT
(-PPN)]]-Table43[[#This Row],[Harga Beli Pcs
(-PPN)]]</f>
        <v>544.79607599999963</v>
      </c>
      <c r="BB221" s="57">
        <f>Table43[[#This Row],[Column1]]/Table43[[#This Row],[Harga Jual Pcs MT
(-PPN)]]</f>
        <v>8.4999999999999937E-2</v>
      </c>
      <c r="BC221" s="50"/>
      <c r="BD221" s="7" t="str">
        <f>IFERROR(VLOOKUP(Table43[[#This Row],[Kode BARANG Win2]],'[3]Daftar Barang dan Jasa'!$B$2:$D$3515,3,0),0)</f>
        <v>RB DETTOL BODY SOAP HK LASTING 100GR X 144 PCS</v>
      </c>
      <c r="BE221" s="7" t="str">
        <f ca="1">IF(TODAY()-Table43[[#This Row],[Efektif
Pembuatan]]&gt;60,"Lama","Baru")</f>
        <v>Lama</v>
      </c>
      <c r="BF221" s="7" t="e">
        <f ca="1">IF(TODAY()-Table43[[#This Row],[Efektif Naik Harga]]&lt;30,"Naik","Sama")</f>
        <v>#VALUE!</v>
      </c>
      <c r="BG221" s="7" t="s">
        <v>400</v>
      </c>
      <c r="BH221" s="7" t="str">
        <f>IF(Table43[[#This Row],[Kode BARANG Win2]]&lt;&gt;"","IDR","")</f>
        <v>IDR</v>
      </c>
      <c r="BI221" s="7" t="str">
        <f>CONCATENATE(Table43[[#This Row],[kode  1 Digit
(Nomor)]],Table43[[#This Row],[kode  4 Digit                (Nomor)]])</f>
        <v>32260530100</v>
      </c>
      <c r="BJ221" s="7" t="str">
        <f>Table43[[#This Row],[Nama            Gramasi atau Jumlah Pack per CTN]]</f>
        <v>100GR</v>
      </c>
      <c r="BK221" s="7"/>
      <c r="BL221" s="7"/>
      <c r="BM221" s="4" t="str">
        <f>IF(Table43[[#This Row],[SATUAN Fix Win]]&lt;&gt;"","KRT")</f>
        <v>KRT</v>
      </c>
      <c r="BN221" s="4" t="str">
        <f>IF(Table43[[#This Row],[SATUAN Fix Win]]&lt;&gt;"","GD01")</f>
        <v>GD01</v>
      </c>
      <c r="BO221" s="4">
        <f>IF(Table43[[#This Row],[SATUAN Fix Win]]&lt;&gt;"",11611)</f>
        <v>11611</v>
      </c>
      <c r="BP221" s="4">
        <f>IF(Table43[[#This Row],[SATUAN Fix Win]]&lt;&gt;"",11612)</f>
        <v>11612</v>
      </c>
      <c r="BR221" s="4">
        <f>IF(Table43[[#This Row],[SATUAN Fix Win]]&lt;&gt;"",1)</f>
        <v>1</v>
      </c>
    </row>
    <row r="222" spans="1:70">
      <c r="A222" s="4" t="str">
        <f>CONCATENATE(Table43[[#This Row],[Kode BARANG Win2]],Table43[[#This Row],[No. Urut
Item Sama]])</f>
        <v>R1021205010010</v>
      </c>
      <c r="B222" s="7"/>
      <c r="C222" s="4" t="s">
        <v>1643</v>
      </c>
      <c r="D222" s="49">
        <v>3166943</v>
      </c>
      <c r="E222" s="49">
        <f>IFERROR(VLOOKUP(Table43[[#This Row],[NO]],[1]Sheet1!$G$3:$K$1267,5,0),0)</f>
        <v>0</v>
      </c>
      <c r="F222" s="26" t="s">
        <v>934</v>
      </c>
      <c r="G222" s="26">
        <v>144</v>
      </c>
      <c r="H222" s="26" t="s">
        <v>2073</v>
      </c>
      <c r="I222" s="49">
        <v>8993560025236</v>
      </c>
      <c r="J222" s="26" t="str">
        <f>Table43[[#This Row],[Nama Jenis Kemasan]]</f>
        <v>PCS</v>
      </c>
      <c r="K222" s="4" t="str">
        <f>TRIM(CONCATENATE(Table43[[#This Row],[Nama            KLP]]," ",Table43[[#This Row],[Nama            Sub KLP]]))</f>
        <v>DETTOL BODY SOAP</v>
      </c>
      <c r="L222" s="4" t="str">
        <f>CONCATENATE(Table43[[#This Row],[kode  2 Digit                (hrf+No)]],Table43[[#This Row],[kode  2 Digit                (Nomor)]],Table43[[#This Row],[kode  1 Digit                (Nomor)]])</f>
        <v>R1021</v>
      </c>
      <c r="M222" s="4" t="str">
        <f>IF(AH222="",CONCATENATE(R222,T222,V222,X222,Z222,AB222,AD222,AF222,Table43[[#This Row],[Tanda Kode Revisi]]),CONCATENATE(R222,T222,V222,X222,Z222,AB222,AD222,AH222))</f>
        <v>R1021205010010</v>
      </c>
      <c r="N222" s="11">
        <f t="shared" si="6"/>
        <v>14</v>
      </c>
      <c r="O222" s="13" t="str">
        <f>IF(AG222&lt;&gt;"",TRIM(UPPER(CONCATENATE(Q222," ",S222," ",U222," ",W222," ",Y222," ",AA222," ","X"," ",Table43[[#This Row],[ISI/CTN]]," ",AG222," ",AC222," ",AE222," ",AI222))),TRIM(UPPER(CONCATENATE(Q222," ",S222," ",U222," ",W222," ",Y222," ",AA222," ","X"," ",Table43[[#This Row],[ISI/CTN]]," ",AC222," ",AE222," ",AI222))))</f>
        <v>RB DETTOL BODY SOAP HK LASTING 100GR X 144 PCS</v>
      </c>
      <c r="P222" s="11">
        <f t="shared" si="7"/>
        <v>46</v>
      </c>
      <c r="Q222" s="4" t="s">
        <v>1487</v>
      </c>
      <c r="R222" s="7" t="s">
        <v>94</v>
      </c>
      <c r="S222" s="4" t="s">
        <v>1496</v>
      </c>
      <c r="T222" s="45" t="s">
        <v>1723</v>
      </c>
      <c r="U222" s="46" t="s">
        <v>1505</v>
      </c>
      <c r="V222" s="7">
        <v>1</v>
      </c>
      <c r="W222" s="46" t="s">
        <v>1564</v>
      </c>
      <c r="X222" s="45" t="s">
        <v>1732</v>
      </c>
      <c r="Y222" s="4" t="s">
        <v>1531</v>
      </c>
      <c r="Z222" s="47" t="s">
        <v>1726</v>
      </c>
      <c r="AA222" s="4" t="s">
        <v>1512</v>
      </c>
      <c r="AB222" s="47" t="s">
        <v>1739</v>
      </c>
      <c r="AC222" s="4" t="s">
        <v>186</v>
      </c>
      <c r="AD222" s="7">
        <v>1</v>
      </c>
      <c r="AF222" s="7">
        <v>0</v>
      </c>
      <c r="AJ222" s="7">
        <f>IFERROR(VLOOKUP(Table43[[#This Row],[Kode BARANG Win2]],'[2]Template Impor Barang'!#REF!,2,0),0)</f>
        <v>0</v>
      </c>
      <c r="AK222" s="7">
        <f>Table43[[#This Row],[ISI/CTN]]</f>
        <v>144</v>
      </c>
      <c r="AL222" s="83">
        <f>Table43[[#This Row],[Kode Pcpl]]</f>
        <v>3166943</v>
      </c>
      <c r="AN222" s="36">
        <f>Table43[[#This Row],[Harga Jual Pcs GT
(-PPN)]]-(Table43[[#This Row],[Harga Jual Pcs GT
(-PPN)]]*8.5%)</f>
        <v>5864.5695240000005</v>
      </c>
      <c r="AO222" s="36">
        <f>Table43[[#This Row],[Harga Beli Pcs
(-PPN)]]*Table43[[#This Row],[ISI/CTN]]</f>
        <v>844498.01145600004</v>
      </c>
      <c r="AP222" s="36">
        <f>Table43[[#This Row],[Harga Beli Pcs
(-PPN)]]*1.11</f>
        <v>6509.6721716400007</v>
      </c>
      <c r="AQ222" s="36">
        <f>Table43[[#This Row],[Harga Beli Krt
(- PPN)]]*1.11</f>
        <v>937392.79271616007</v>
      </c>
      <c r="AR222" s="36">
        <v>6409.3656000000001</v>
      </c>
      <c r="AS222" s="36">
        <f>Table43[[#This Row],[Harga Jual Pcs GT
(-PPN)]]*Table43[[#This Row],[ISI/CTN]]</f>
        <v>922948.64639999997</v>
      </c>
      <c r="AT222" s="36">
        <f>Table43[[#This Row],[Harga Jual Pcs GT
(-PPN)]]*1.11</f>
        <v>7114.3958160000011</v>
      </c>
      <c r="AU222" s="36">
        <f>Table43[[#This Row],[Harga Jual Krt GT
(- PPN)]]*1.11</f>
        <v>1024472.9975040001</v>
      </c>
      <c r="AV222" s="36">
        <v>6409.3656000000001</v>
      </c>
      <c r="AW222" s="36">
        <f>Table43[[#This Row],[Harga Jual Pcs MT
(-PPN)]]*Table43[[#This Row],[ISI/CTN]]</f>
        <v>922948.64639999997</v>
      </c>
      <c r="AX222" s="36">
        <f>Table43[[#This Row],[Harga Jual Pcs MT
(-PPN)]]*1.11</f>
        <v>7114.3958160000011</v>
      </c>
      <c r="AY222" s="36">
        <f>Table43[[#This Row],[Harga Jual Pcs MT
(+PPN)]]*Table43[[#This Row],[ISI/CTN]]</f>
        <v>1024472.9975040002</v>
      </c>
      <c r="AZ222" s="44">
        <f>(Table43[[#This Row],[Harga Jual Pcs GT
(-PPN)]]-Table43[[#This Row],[Harga Beli Pcs
(-PPN)]])/Table43[[#This Row],[Harga Jual Pcs GT
(-PPN)]]</f>
        <v>8.4999999999999937E-2</v>
      </c>
      <c r="BA222" s="51">
        <f>Table43[[#This Row],[Harga Jual Pcs MT
(-PPN)]]-Table43[[#This Row],[Harga Beli Pcs
(-PPN)]]</f>
        <v>544.79607599999963</v>
      </c>
      <c r="BB222" s="57">
        <f>Table43[[#This Row],[Column1]]/Table43[[#This Row],[Harga Jual Pcs MT
(-PPN)]]</f>
        <v>8.4999999999999937E-2</v>
      </c>
      <c r="BC222" s="50"/>
      <c r="BD222" s="7" t="str">
        <f>IFERROR(VLOOKUP(Table43[[#This Row],[Kode BARANG Win2]],'[3]Daftar Barang dan Jasa'!$B$2:$D$3515,3,0),0)</f>
        <v>RB DETTOL BODY SOAP HK LASTING 100GR X 144 PCS</v>
      </c>
      <c r="BE222" s="7" t="str">
        <f ca="1">IF(TODAY()-Table43[[#This Row],[Efektif
Pembuatan]]&gt;60,"Lama","Baru")</f>
        <v>Lama</v>
      </c>
      <c r="BF222" s="7" t="e">
        <f ca="1">IF(TODAY()-Table43[[#This Row],[Efektif Naik Harga]]&lt;30,"Naik","Sama")</f>
        <v>#VALUE!</v>
      </c>
      <c r="BG222" s="7" t="s">
        <v>400</v>
      </c>
      <c r="BH222" s="7" t="str">
        <f>IF(Table43[[#This Row],[Kode BARANG Win2]]&lt;&gt;"","IDR","")</f>
        <v>IDR</v>
      </c>
      <c r="BI222" s="7" t="str">
        <f>CONCATENATE(Table43[[#This Row],[kode  1 Digit
(Nomor)]],Table43[[#This Row],[kode  4 Digit                (Nomor)]])</f>
        <v>31669430100</v>
      </c>
      <c r="BJ222" s="7" t="str">
        <f>Table43[[#This Row],[Nama            Gramasi atau Jumlah Pack per CTN]]</f>
        <v>100GR</v>
      </c>
      <c r="BK222" s="7"/>
      <c r="BL222" s="7"/>
      <c r="BM222" s="4" t="str">
        <f>IF(Table43[[#This Row],[SATUAN Fix Win]]&lt;&gt;"","KRT")</f>
        <v>KRT</v>
      </c>
      <c r="BN222" s="4" t="str">
        <f>IF(Table43[[#This Row],[SATUAN Fix Win]]&lt;&gt;"","GD01")</f>
        <v>GD01</v>
      </c>
      <c r="BO222" s="4">
        <f>IF(Table43[[#This Row],[SATUAN Fix Win]]&lt;&gt;"",11611)</f>
        <v>11611</v>
      </c>
      <c r="BP222" s="4">
        <f>IF(Table43[[#This Row],[SATUAN Fix Win]]&lt;&gt;"",11612)</f>
        <v>11612</v>
      </c>
      <c r="BR222" s="4">
        <f>IF(Table43[[#This Row],[SATUAN Fix Win]]&lt;&gt;"",1)</f>
        <v>1</v>
      </c>
    </row>
    <row r="223" spans="1:70">
      <c r="A223" s="4" t="str">
        <f>CONCATENATE(Table43[[#This Row],[Kode BARANG Win2]],Table43[[#This Row],[No. Urut
Item Sama]])</f>
        <v>R1021205010010</v>
      </c>
      <c r="B223" s="7"/>
      <c r="C223" s="4" t="s">
        <v>1643</v>
      </c>
      <c r="D223" s="49">
        <v>3072652</v>
      </c>
      <c r="E223" s="49">
        <f>IFERROR(VLOOKUP(Table43[[#This Row],[NO]],[1]Sheet1!$G$3:$K$1267,5,0),0)</f>
        <v>0</v>
      </c>
      <c r="F223" s="26" t="s">
        <v>931</v>
      </c>
      <c r="G223" s="26">
        <v>144</v>
      </c>
      <c r="H223" s="26" t="s">
        <v>2073</v>
      </c>
      <c r="I223" s="49">
        <v>8993560025236</v>
      </c>
      <c r="J223" s="26" t="str">
        <f>Table43[[#This Row],[Nama Jenis Kemasan]]</f>
        <v>PCS</v>
      </c>
      <c r="K223" s="4" t="str">
        <f>TRIM(CONCATENATE(Table43[[#This Row],[Nama            KLP]]," ",Table43[[#This Row],[Nama            Sub KLP]]))</f>
        <v>DETTOL BODY SOAP</v>
      </c>
      <c r="L223" s="4" t="str">
        <f>CONCATENATE(Table43[[#This Row],[kode  2 Digit                (hrf+No)]],Table43[[#This Row],[kode  2 Digit                (Nomor)]],Table43[[#This Row],[kode  1 Digit                (Nomor)]])</f>
        <v>R1021</v>
      </c>
      <c r="M223" s="4" t="str">
        <f>IF(AH223="",CONCATENATE(R223,T223,V223,X223,Z223,AB223,AD223,AF223,Table43[[#This Row],[Tanda Kode Revisi]]),CONCATENATE(R223,T223,V223,X223,Z223,AB223,AD223,AH223))</f>
        <v>R1021205010010</v>
      </c>
      <c r="N223" s="11">
        <f t="shared" si="6"/>
        <v>14</v>
      </c>
      <c r="O223" s="13" t="str">
        <f>IF(AG223&lt;&gt;"",TRIM(UPPER(CONCATENATE(Q223," ",S223," ",U223," ",W223," ",Y223," ",AA223," ","X"," ",Table43[[#This Row],[ISI/CTN]]," ",AG223," ",AC223," ",AE223," ",AI223))),TRIM(UPPER(CONCATENATE(Q223," ",S223," ",U223," ",W223," ",Y223," ",AA223," ","X"," ",Table43[[#This Row],[ISI/CTN]]," ",AC223," ",AE223," ",AI223))))</f>
        <v>RB DETTOL BODY SOAP HK LASTING 100GR X 144 PCS</v>
      </c>
      <c r="P223" s="11">
        <f t="shared" si="7"/>
        <v>46</v>
      </c>
      <c r="Q223" s="4" t="s">
        <v>1487</v>
      </c>
      <c r="R223" s="7" t="s">
        <v>94</v>
      </c>
      <c r="S223" s="4" t="s">
        <v>1496</v>
      </c>
      <c r="T223" s="45" t="s">
        <v>1723</v>
      </c>
      <c r="U223" s="46" t="s">
        <v>1505</v>
      </c>
      <c r="V223" s="7">
        <v>1</v>
      </c>
      <c r="W223" s="46" t="s">
        <v>1564</v>
      </c>
      <c r="X223" s="45" t="s">
        <v>1732</v>
      </c>
      <c r="Y223" s="4" t="s">
        <v>1531</v>
      </c>
      <c r="Z223" s="47" t="s">
        <v>1726</v>
      </c>
      <c r="AA223" s="4" t="s">
        <v>1512</v>
      </c>
      <c r="AB223" s="47" t="s">
        <v>1739</v>
      </c>
      <c r="AC223" s="4" t="s">
        <v>186</v>
      </c>
      <c r="AD223" s="7">
        <v>1</v>
      </c>
      <c r="AF223" s="7">
        <v>0</v>
      </c>
      <c r="AJ223" s="7">
        <f>IFERROR(VLOOKUP(Table43[[#This Row],[Kode BARANG Win2]],'[2]Template Impor Barang'!#REF!,2,0),0)</f>
        <v>0</v>
      </c>
      <c r="AK223" s="7">
        <f>Table43[[#This Row],[ISI/CTN]]</f>
        <v>144</v>
      </c>
      <c r="AL223" s="83">
        <f>Table43[[#This Row],[Kode Pcpl]]</f>
        <v>3072652</v>
      </c>
      <c r="AN223" s="36">
        <f>Table43[[#This Row],[Harga Jual Pcs GT
(-PPN)]]-(Table43[[#This Row],[Harga Jual Pcs GT
(-PPN)]]*8.5%)</f>
        <v>5864.5695240000005</v>
      </c>
      <c r="AO223" s="36">
        <f>Table43[[#This Row],[Harga Beli Pcs
(-PPN)]]*Table43[[#This Row],[ISI/CTN]]</f>
        <v>844498.01145600004</v>
      </c>
      <c r="AP223" s="36">
        <f>Table43[[#This Row],[Harga Beli Pcs
(-PPN)]]*1.11</f>
        <v>6509.6721716400007</v>
      </c>
      <c r="AQ223" s="36">
        <f>Table43[[#This Row],[Harga Beli Krt
(- PPN)]]*1.11</f>
        <v>937392.79271616007</v>
      </c>
      <c r="AR223" s="36">
        <v>6409.3656000000001</v>
      </c>
      <c r="AS223" s="36">
        <f>Table43[[#This Row],[Harga Jual Pcs GT
(-PPN)]]*Table43[[#This Row],[ISI/CTN]]</f>
        <v>922948.64639999997</v>
      </c>
      <c r="AT223" s="36">
        <f>Table43[[#This Row],[Harga Jual Pcs GT
(-PPN)]]*1.11</f>
        <v>7114.3958160000011</v>
      </c>
      <c r="AU223" s="36">
        <f>Table43[[#This Row],[Harga Jual Krt GT
(- PPN)]]*1.11</f>
        <v>1024472.9975040001</v>
      </c>
      <c r="AV223" s="36">
        <v>6409.3656000000001</v>
      </c>
      <c r="AW223" s="36">
        <f>Table43[[#This Row],[Harga Jual Pcs MT
(-PPN)]]*Table43[[#This Row],[ISI/CTN]]</f>
        <v>922948.64639999997</v>
      </c>
      <c r="AX223" s="36">
        <f>Table43[[#This Row],[Harga Jual Pcs MT
(-PPN)]]*1.11</f>
        <v>7114.3958160000011</v>
      </c>
      <c r="AY223" s="36">
        <f>Table43[[#This Row],[Harga Jual Pcs MT
(+PPN)]]*Table43[[#This Row],[ISI/CTN]]</f>
        <v>1024472.9975040002</v>
      </c>
      <c r="AZ223" s="44">
        <f>(Table43[[#This Row],[Harga Jual Pcs GT
(-PPN)]]-Table43[[#This Row],[Harga Beli Pcs
(-PPN)]])/Table43[[#This Row],[Harga Jual Pcs GT
(-PPN)]]</f>
        <v>8.4999999999999937E-2</v>
      </c>
      <c r="BA223" s="51">
        <f>Table43[[#This Row],[Harga Jual Pcs MT
(-PPN)]]-Table43[[#This Row],[Harga Beli Pcs
(-PPN)]]</f>
        <v>544.79607599999963</v>
      </c>
      <c r="BB223" s="57">
        <f>Table43[[#This Row],[Column1]]/Table43[[#This Row],[Harga Jual Pcs MT
(-PPN)]]</f>
        <v>8.4999999999999937E-2</v>
      </c>
      <c r="BC223" s="50"/>
      <c r="BD223" s="7" t="str">
        <f>IFERROR(VLOOKUP(Table43[[#This Row],[Kode BARANG Win2]],'[3]Daftar Barang dan Jasa'!$B$2:$D$3515,3,0),0)</f>
        <v>RB DETTOL BODY SOAP HK LASTING 100GR X 144 PCS</v>
      </c>
      <c r="BE223" s="7" t="str">
        <f ca="1">IF(TODAY()-Table43[[#This Row],[Efektif
Pembuatan]]&gt;60,"Lama","Baru")</f>
        <v>Lama</v>
      </c>
      <c r="BF223" s="7" t="e">
        <f ca="1">IF(TODAY()-Table43[[#This Row],[Efektif Naik Harga]]&lt;30,"Naik","Sama")</f>
        <v>#VALUE!</v>
      </c>
      <c r="BG223" s="7" t="s">
        <v>400</v>
      </c>
      <c r="BH223" s="7" t="str">
        <f>IF(Table43[[#This Row],[Kode BARANG Win2]]&lt;&gt;"","IDR","")</f>
        <v>IDR</v>
      </c>
      <c r="BI223" s="7" t="str">
        <f>CONCATENATE(Table43[[#This Row],[kode  1 Digit
(Nomor)]],Table43[[#This Row],[kode  4 Digit                (Nomor)]])</f>
        <v>30726520100</v>
      </c>
      <c r="BJ223" s="7" t="str">
        <f>Table43[[#This Row],[Nama            Gramasi atau Jumlah Pack per CTN]]</f>
        <v>100GR</v>
      </c>
      <c r="BK223" s="7"/>
      <c r="BL223" s="7"/>
      <c r="BM223" s="4" t="str">
        <f>IF(Table43[[#This Row],[SATUAN Fix Win]]&lt;&gt;"","KRT")</f>
        <v>KRT</v>
      </c>
      <c r="BN223" s="4" t="str">
        <f>IF(Table43[[#This Row],[SATUAN Fix Win]]&lt;&gt;"","GD01")</f>
        <v>GD01</v>
      </c>
      <c r="BO223" s="4">
        <f>IF(Table43[[#This Row],[SATUAN Fix Win]]&lt;&gt;"",11611)</f>
        <v>11611</v>
      </c>
      <c r="BP223" s="4">
        <f>IF(Table43[[#This Row],[SATUAN Fix Win]]&lt;&gt;"",11612)</f>
        <v>11612</v>
      </c>
      <c r="BR223" s="4">
        <f>IF(Table43[[#This Row],[SATUAN Fix Win]]&lt;&gt;"",1)</f>
        <v>1</v>
      </c>
    </row>
    <row r="224" spans="1:70">
      <c r="A224" s="4" t="str">
        <f>CONCATENATE(Table43[[#This Row],[Kode BARANG Win2]],Table43[[#This Row],[No. Urut
Item Sama]])</f>
        <v>R1021205010010</v>
      </c>
      <c r="B224" s="7"/>
      <c r="C224" s="4" t="s">
        <v>1643</v>
      </c>
      <c r="D224" s="49">
        <v>3060666</v>
      </c>
      <c r="E224" s="49">
        <f>IFERROR(VLOOKUP(Table43[[#This Row],[NO]],[1]Sheet1!$G$3:$K$1267,5,0),0)</f>
        <v>0</v>
      </c>
      <c r="F224" s="26" t="s">
        <v>930</v>
      </c>
      <c r="G224" s="26">
        <v>144</v>
      </c>
      <c r="H224" s="26" t="s">
        <v>2073</v>
      </c>
      <c r="I224" s="49">
        <v>8993560025236</v>
      </c>
      <c r="J224" s="26" t="str">
        <f>Table43[[#This Row],[Nama Jenis Kemasan]]</f>
        <v>PCS</v>
      </c>
      <c r="K224" s="4" t="str">
        <f>TRIM(CONCATENATE(Table43[[#This Row],[Nama            KLP]]," ",Table43[[#This Row],[Nama            Sub KLP]]))</f>
        <v>DETTOL BODY SOAP</v>
      </c>
      <c r="L224" s="4" t="str">
        <f>CONCATENATE(Table43[[#This Row],[kode  2 Digit                (hrf+No)]],Table43[[#This Row],[kode  2 Digit                (Nomor)]],Table43[[#This Row],[kode  1 Digit                (Nomor)]])</f>
        <v>R1021</v>
      </c>
      <c r="M224" s="4" t="str">
        <f>IF(AH224="",CONCATENATE(R224,T224,V224,X224,Z224,AB224,AD224,AF224,Table43[[#This Row],[Tanda Kode Revisi]]),CONCATENATE(R224,T224,V224,X224,Z224,AB224,AD224,AH224))</f>
        <v>R1021205010010</v>
      </c>
      <c r="N224" s="11">
        <f t="shared" si="6"/>
        <v>14</v>
      </c>
      <c r="O224" s="13" t="str">
        <f>IF(AG224&lt;&gt;"",TRIM(UPPER(CONCATENATE(Q224," ",S224," ",U224," ",W224," ",Y224," ",AA224," ","X"," ",Table43[[#This Row],[ISI/CTN]]," ",AG224," ",AC224," ",AE224," ",AI224))),TRIM(UPPER(CONCATENATE(Q224," ",S224," ",U224," ",W224," ",Y224," ",AA224," ","X"," ",Table43[[#This Row],[ISI/CTN]]," ",AC224," ",AE224," ",AI224))))</f>
        <v>RB DETTOL BODY SOAP HK LASTING 100GR X 144 PCS</v>
      </c>
      <c r="P224" s="11">
        <f t="shared" si="7"/>
        <v>46</v>
      </c>
      <c r="Q224" s="4" t="s">
        <v>1487</v>
      </c>
      <c r="R224" s="7" t="s">
        <v>94</v>
      </c>
      <c r="S224" s="4" t="s">
        <v>1496</v>
      </c>
      <c r="T224" s="45" t="s">
        <v>1723</v>
      </c>
      <c r="U224" s="46" t="s">
        <v>1505</v>
      </c>
      <c r="V224" s="7">
        <v>1</v>
      </c>
      <c r="W224" s="46" t="s">
        <v>1564</v>
      </c>
      <c r="X224" s="45" t="s">
        <v>1732</v>
      </c>
      <c r="Y224" s="4" t="s">
        <v>1531</v>
      </c>
      <c r="Z224" s="47" t="s">
        <v>1726</v>
      </c>
      <c r="AA224" s="4" t="s">
        <v>1512</v>
      </c>
      <c r="AB224" s="47" t="s">
        <v>1739</v>
      </c>
      <c r="AC224" s="4" t="s">
        <v>186</v>
      </c>
      <c r="AD224" s="7">
        <v>1</v>
      </c>
      <c r="AF224" s="7">
        <v>0</v>
      </c>
      <c r="AJ224" s="7">
        <f>IFERROR(VLOOKUP(Table43[[#This Row],[Kode BARANG Win2]],'[2]Template Impor Barang'!#REF!,2,0),0)</f>
        <v>0</v>
      </c>
      <c r="AK224" s="7">
        <f>Table43[[#This Row],[ISI/CTN]]</f>
        <v>144</v>
      </c>
      <c r="AL224" s="83">
        <f>Table43[[#This Row],[Kode Pcpl]]</f>
        <v>3060666</v>
      </c>
      <c r="AN224" s="36">
        <f>Table43[[#This Row],[Harga Jual Pcs GT
(-PPN)]]-(Table43[[#This Row],[Harga Jual Pcs GT
(-PPN)]]*8.5%)</f>
        <v>5864.5695240000005</v>
      </c>
      <c r="AO224" s="36">
        <f>Table43[[#This Row],[Harga Beli Pcs
(-PPN)]]*Table43[[#This Row],[ISI/CTN]]</f>
        <v>844498.01145600004</v>
      </c>
      <c r="AP224" s="36">
        <f>Table43[[#This Row],[Harga Beli Pcs
(-PPN)]]*1.11</f>
        <v>6509.6721716400007</v>
      </c>
      <c r="AQ224" s="36">
        <f>Table43[[#This Row],[Harga Beli Krt
(- PPN)]]*1.11</f>
        <v>937392.79271616007</v>
      </c>
      <c r="AR224" s="36">
        <v>6409.3656000000001</v>
      </c>
      <c r="AS224" s="36">
        <f>Table43[[#This Row],[Harga Jual Pcs GT
(-PPN)]]*Table43[[#This Row],[ISI/CTN]]</f>
        <v>922948.64639999997</v>
      </c>
      <c r="AT224" s="36">
        <f>Table43[[#This Row],[Harga Jual Pcs GT
(-PPN)]]*1.11</f>
        <v>7114.3958160000011</v>
      </c>
      <c r="AU224" s="36">
        <f>Table43[[#This Row],[Harga Jual Krt GT
(- PPN)]]*1.11</f>
        <v>1024472.9975040001</v>
      </c>
      <c r="AV224" s="36">
        <v>6409.3656000000001</v>
      </c>
      <c r="AW224" s="36">
        <f>Table43[[#This Row],[Harga Jual Pcs MT
(-PPN)]]*Table43[[#This Row],[ISI/CTN]]</f>
        <v>922948.64639999997</v>
      </c>
      <c r="AX224" s="36">
        <f>Table43[[#This Row],[Harga Jual Pcs MT
(-PPN)]]*1.11</f>
        <v>7114.3958160000011</v>
      </c>
      <c r="AY224" s="36">
        <f>Table43[[#This Row],[Harga Jual Pcs MT
(+PPN)]]*Table43[[#This Row],[ISI/CTN]]</f>
        <v>1024472.9975040002</v>
      </c>
      <c r="AZ224" s="44">
        <f>(Table43[[#This Row],[Harga Jual Pcs GT
(-PPN)]]-Table43[[#This Row],[Harga Beli Pcs
(-PPN)]])/Table43[[#This Row],[Harga Jual Pcs GT
(-PPN)]]</f>
        <v>8.4999999999999937E-2</v>
      </c>
      <c r="BA224" s="51">
        <f>Table43[[#This Row],[Harga Jual Pcs MT
(-PPN)]]-Table43[[#This Row],[Harga Beli Pcs
(-PPN)]]</f>
        <v>544.79607599999963</v>
      </c>
      <c r="BB224" s="57">
        <f>Table43[[#This Row],[Column1]]/Table43[[#This Row],[Harga Jual Pcs MT
(-PPN)]]</f>
        <v>8.4999999999999937E-2</v>
      </c>
      <c r="BC224" s="50"/>
      <c r="BD224" s="7" t="str">
        <f>IFERROR(VLOOKUP(Table43[[#This Row],[Kode BARANG Win2]],'[3]Daftar Barang dan Jasa'!$B$2:$D$3515,3,0),0)</f>
        <v>RB DETTOL BODY SOAP HK LASTING 100GR X 144 PCS</v>
      </c>
      <c r="BE224" s="7" t="str">
        <f ca="1">IF(TODAY()-Table43[[#This Row],[Efektif
Pembuatan]]&gt;60,"Lama","Baru")</f>
        <v>Lama</v>
      </c>
      <c r="BF224" s="7" t="e">
        <f ca="1">IF(TODAY()-Table43[[#This Row],[Efektif Naik Harga]]&lt;30,"Naik","Sama")</f>
        <v>#VALUE!</v>
      </c>
      <c r="BG224" s="7" t="s">
        <v>400</v>
      </c>
      <c r="BH224" s="7" t="str">
        <f>IF(Table43[[#This Row],[Kode BARANG Win2]]&lt;&gt;"","IDR","")</f>
        <v>IDR</v>
      </c>
      <c r="BI224" s="7" t="str">
        <f>CONCATENATE(Table43[[#This Row],[kode  1 Digit
(Nomor)]],Table43[[#This Row],[kode  4 Digit                (Nomor)]])</f>
        <v>30606660100</v>
      </c>
      <c r="BJ224" s="7" t="str">
        <f>Table43[[#This Row],[Nama            Gramasi atau Jumlah Pack per CTN]]</f>
        <v>100GR</v>
      </c>
      <c r="BK224" s="7"/>
      <c r="BL224" s="7"/>
      <c r="BM224" s="4" t="str">
        <f>IF(Table43[[#This Row],[SATUAN Fix Win]]&lt;&gt;"","KRT")</f>
        <v>KRT</v>
      </c>
      <c r="BN224" s="4" t="str">
        <f>IF(Table43[[#This Row],[SATUAN Fix Win]]&lt;&gt;"","GD01")</f>
        <v>GD01</v>
      </c>
      <c r="BO224" s="4">
        <f>IF(Table43[[#This Row],[SATUAN Fix Win]]&lt;&gt;"",11611)</f>
        <v>11611</v>
      </c>
      <c r="BP224" s="4">
        <f>IF(Table43[[#This Row],[SATUAN Fix Win]]&lt;&gt;"",11612)</f>
        <v>11612</v>
      </c>
      <c r="BR224" s="4">
        <f>IF(Table43[[#This Row],[SATUAN Fix Win]]&lt;&gt;"",1)</f>
        <v>1</v>
      </c>
    </row>
    <row r="225" spans="1:70">
      <c r="A225" s="4" t="str">
        <f>CONCATENATE(Table43[[#This Row],[Kode BARANG Win2]],Table43[[#This Row],[No. Urut
Item Sama]])</f>
        <v>R1021205010010</v>
      </c>
      <c r="B225" s="7"/>
      <c r="C225" s="4" t="s">
        <v>1643</v>
      </c>
      <c r="D225" s="49">
        <v>3087595</v>
      </c>
      <c r="E225" s="49">
        <f>IFERROR(VLOOKUP(Table43[[#This Row],[NO]],[1]Sheet1!$G$3:$K$1267,5,0),0)</f>
        <v>0</v>
      </c>
      <c r="F225" s="26" t="s">
        <v>932</v>
      </c>
      <c r="G225" s="26">
        <v>144</v>
      </c>
      <c r="H225" s="26" t="s">
        <v>2073</v>
      </c>
      <c r="I225" s="49">
        <v>8993560025236</v>
      </c>
      <c r="J225" s="26" t="str">
        <f>Table43[[#This Row],[Nama Jenis Kemasan]]</f>
        <v>PCS</v>
      </c>
      <c r="K225" s="4" t="str">
        <f>TRIM(CONCATENATE(Table43[[#This Row],[Nama            KLP]]," ",Table43[[#This Row],[Nama            Sub KLP]]))</f>
        <v>DETTOL BODY SOAP</v>
      </c>
      <c r="L225" s="4" t="str">
        <f>CONCATENATE(Table43[[#This Row],[kode  2 Digit                (hrf+No)]],Table43[[#This Row],[kode  2 Digit                (Nomor)]],Table43[[#This Row],[kode  1 Digit                (Nomor)]])</f>
        <v>R1021</v>
      </c>
      <c r="M225" s="4" t="str">
        <f>IF(AH225="",CONCATENATE(R225,T225,V225,X225,Z225,AB225,AD225,AF225,Table43[[#This Row],[Tanda Kode Revisi]]),CONCATENATE(R225,T225,V225,X225,Z225,AB225,AD225,AH225))</f>
        <v>R1021205010010</v>
      </c>
      <c r="N225" s="11">
        <f t="shared" si="6"/>
        <v>14</v>
      </c>
      <c r="O225" s="13" t="str">
        <f>IF(AG225&lt;&gt;"",TRIM(UPPER(CONCATENATE(Q225," ",S225," ",U225," ",W225," ",Y225," ",AA225," ","X"," ",Table43[[#This Row],[ISI/CTN]]," ",AG225," ",AC225," ",AE225," ",AI225))),TRIM(UPPER(CONCATENATE(Q225," ",S225," ",U225," ",W225," ",Y225," ",AA225," ","X"," ",Table43[[#This Row],[ISI/CTN]]," ",AC225," ",AE225," ",AI225))))</f>
        <v>RB DETTOL BODY SOAP HK LASTING 100GR X 144 PCS</v>
      </c>
      <c r="P225" s="11">
        <f t="shared" si="7"/>
        <v>46</v>
      </c>
      <c r="Q225" s="4" t="s">
        <v>1487</v>
      </c>
      <c r="R225" s="7" t="s">
        <v>94</v>
      </c>
      <c r="S225" s="4" t="s">
        <v>1496</v>
      </c>
      <c r="T225" s="45" t="s">
        <v>1723</v>
      </c>
      <c r="U225" s="46" t="s">
        <v>1505</v>
      </c>
      <c r="V225" s="7">
        <v>1</v>
      </c>
      <c r="W225" s="46" t="s">
        <v>1564</v>
      </c>
      <c r="X225" s="45" t="s">
        <v>1732</v>
      </c>
      <c r="Y225" s="4" t="s">
        <v>1531</v>
      </c>
      <c r="Z225" s="47" t="s">
        <v>1726</v>
      </c>
      <c r="AA225" s="4" t="s">
        <v>1512</v>
      </c>
      <c r="AB225" s="47" t="s">
        <v>1739</v>
      </c>
      <c r="AC225" s="4" t="s">
        <v>186</v>
      </c>
      <c r="AD225" s="7">
        <v>1</v>
      </c>
      <c r="AF225" s="7">
        <v>0</v>
      </c>
      <c r="AJ225" s="7">
        <f>IFERROR(VLOOKUP(Table43[[#This Row],[Kode BARANG Win2]],'[2]Template Impor Barang'!#REF!,2,0),0)</f>
        <v>0</v>
      </c>
      <c r="AK225" s="7">
        <f>Table43[[#This Row],[ISI/CTN]]</f>
        <v>144</v>
      </c>
      <c r="AL225" s="83">
        <f>Table43[[#This Row],[Kode Pcpl]]</f>
        <v>3087595</v>
      </c>
      <c r="AN225" s="36">
        <f>Table43[[#This Row],[Harga Jual Pcs GT
(-PPN)]]-(Table43[[#This Row],[Harga Jual Pcs GT
(-PPN)]]*8.5%)</f>
        <v>5864.5695240000005</v>
      </c>
      <c r="AO225" s="36">
        <f>Table43[[#This Row],[Harga Beli Pcs
(-PPN)]]*Table43[[#This Row],[ISI/CTN]]</f>
        <v>844498.01145600004</v>
      </c>
      <c r="AP225" s="36">
        <f>Table43[[#This Row],[Harga Beli Pcs
(-PPN)]]*1.11</f>
        <v>6509.6721716400007</v>
      </c>
      <c r="AQ225" s="36">
        <f>Table43[[#This Row],[Harga Beli Krt
(- PPN)]]*1.11</f>
        <v>937392.79271616007</v>
      </c>
      <c r="AR225" s="36">
        <v>6409.3656000000001</v>
      </c>
      <c r="AS225" s="36">
        <f>Table43[[#This Row],[Harga Jual Pcs GT
(-PPN)]]*Table43[[#This Row],[ISI/CTN]]</f>
        <v>922948.64639999997</v>
      </c>
      <c r="AT225" s="36">
        <f>Table43[[#This Row],[Harga Jual Pcs GT
(-PPN)]]*1.11</f>
        <v>7114.3958160000011</v>
      </c>
      <c r="AU225" s="36">
        <f>Table43[[#This Row],[Harga Jual Krt GT
(- PPN)]]*1.11</f>
        <v>1024472.9975040001</v>
      </c>
      <c r="AV225" s="36">
        <v>6409.3656000000001</v>
      </c>
      <c r="AW225" s="36">
        <f>Table43[[#This Row],[Harga Jual Pcs MT
(-PPN)]]*Table43[[#This Row],[ISI/CTN]]</f>
        <v>922948.64639999997</v>
      </c>
      <c r="AX225" s="36">
        <f>Table43[[#This Row],[Harga Jual Pcs MT
(-PPN)]]*1.11</f>
        <v>7114.3958160000011</v>
      </c>
      <c r="AY225" s="36">
        <f>Table43[[#This Row],[Harga Jual Pcs MT
(+PPN)]]*Table43[[#This Row],[ISI/CTN]]</f>
        <v>1024472.9975040002</v>
      </c>
      <c r="AZ225" s="44">
        <f>(Table43[[#This Row],[Harga Jual Pcs GT
(-PPN)]]-Table43[[#This Row],[Harga Beli Pcs
(-PPN)]])/Table43[[#This Row],[Harga Jual Pcs GT
(-PPN)]]</f>
        <v>8.4999999999999937E-2</v>
      </c>
      <c r="BA225" s="51">
        <f>Table43[[#This Row],[Harga Jual Pcs MT
(-PPN)]]-Table43[[#This Row],[Harga Beli Pcs
(-PPN)]]</f>
        <v>544.79607599999963</v>
      </c>
      <c r="BB225" s="57">
        <f>Table43[[#This Row],[Column1]]/Table43[[#This Row],[Harga Jual Pcs MT
(-PPN)]]</f>
        <v>8.4999999999999937E-2</v>
      </c>
      <c r="BC225" s="50"/>
      <c r="BD225" s="7" t="str">
        <f>IFERROR(VLOOKUP(Table43[[#This Row],[Kode BARANG Win2]],'[3]Daftar Barang dan Jasa'!$B$2:$D$3515,3,0),0)</f>
        <v>RB DETTOL BODY SOAP HK LASTING 100GR X 144 PCS</v>
      </c>
      <c r="BE225" s="7" t="str">
        <f ca="1">IF(TODAY()-Table43[[#This Row],[Efektif
Pembuatan]]&gt;60,"Lama","Baru")</f>
        <v>Lama</v>
      </c>
      <c r="BF225" s="7" t="e">
        <f ca="1">IF(TODAY()-Table43[[#This Row],[Efektif Naik Harga]]&lt;30,"Naik","Sama")</f>
        <v>#VALUE!</v>
      </c>
      <c r="BG225" s="7" t="s">
        <v>400</v>
      </c>
      <c r="BH225" s="7" t="str">
        <f>IF(Table43[[#This Row],[Kode BARANG Win2]]&lt;&gt;"","IDR","")</f>
        <v>IDR</v>
      </c>
      <c r="BI225" s="7" t="str">
        <f>CONCATENATE(Table43[[#This Row],[kode  1 Digit
(Nomor)]],Table43[[#This Row],[kode  4 Digit                (Nomor)]])</f>
        <v>30875950100</v>
      </c>
      <c r="BJ225" s="7" t="str">
        <f>Table43[[#This Row],[Nama            Gramasi atau Jumlah Pack per CTN]]</f>
        <v>100GR</v>
      </c>
      <c r="BK225" s="7"/>
      <c r="BL225" s="7"/>
      <c r="BM225" s="4" t="str">
        <f>IF(Table43[[#This Row],[SATUAN Fix Win]]&lt;&gt;"","KRT")</f>
        <v>KRT</v>
      </c>
      <c r="BN225" s="4" t="str">
        <f>IF(Table43[[#This Row],[SATUAN Fix Win]]&lt;&gt;"","GD01")</f>
        <v>GD01</v>
      </c>
      <c r="BO225" s="4">
        <f>IF(Table43[[#This Row],[SATUAN Fix Win]]&lt;&gt;"",11611)</f>
        <v>11611</v>
      </c>
      <c r="BP225" s="4">
        <f>IF(Table43[[#This Row],[SATUAN Fix Win]]&lt;&gt;"",11612)</f>
        <v>11612</v>
      </c>
      <c r="BR225" s="4">
        <f>IF(Table43[[#This Row],[SATUAN Fix Win]]&lt;&gt;"",1)</f>
        <v>1</v>
      </c>
    </row>
    <row r="226" spans="1:70">
      <c r="A226" s="4" t="str">
        <f>CONCATENATE(Table43[[#This Row],[Kode BARANG Win2]],Table43[[#This Row],[No. Urut
Item Sama]])</f>
        <v>R1021205010010</v>
      </c>
      <c r="B226" s="7"/>
      <c r="C226" s="4" t="s">
        <v>1643</v>
      </c>
      <c r="D226" s="49" t="s">
        <v>489</v>
      </c>
      <c r="E226" s="49">
        <f>IFERROR(VLOOKUP(Table43[[#This Row],[NO]],[1]Sheet1!$G$3:$K$1267,5,0),0)</f>
        <v>0</v>
      </c>
      <c r="F226" s="26" t="s">
        <v>926</v>
      </c>
      <c r="G226" s="26">
        <v>144</v>
      </c>
      <c r="H226" s="26" t="s">
        <v>2073</v>
      </c>
      <c r="I226" s="49">
        <v>8993560025236</v>
      </c>
      <c r="J226" s="26" t="str">
        <f>Table43[[#This Row],[Nama Jenis Kemasan]]</f>
        <v>PCS</v>
      </c>
      <c r="K226" s="4" t="str">
        <f>TRIM(CONCATENATE(Table43[[#This Row],[Nama            KLP]]," ",Table43[[#This Row],[Nama            Sub KLP]]))</f>
        <v>DETTOL BODY SOAP</v>
      </c>
      <c r="L226" s="4" t="str">
        <f>CONCATENATE(Table43[[#This Row],[kode  2 Digit                (hrf+No)]],Table43[[#This Row],[kode  2 Digit                (Nomor)]],Table43[[#This Row],[kode  1 Digit                (Nomor)]])</f>
        <v>R1021</v>
      </c>
      <c r="M226" s="4" t="str">
        <f>IF(AH226="",CONCATENATE(R226,T226,V226,X226,Z226,AB226,AD226,AF226,Table43[[#This Row],[Tanda Kode Revisi]]),CONCATENATE(R226,T226,V226,X226,Z226,AB226,AD226,AH226))</f>
        <v>R1021205010010</v>
      </c>
      <c r="N226" s="11">
        <f t="shared" si="6"/>
        <v>14</v>
      </c>
      <c r="O226" s="13" t="str">
        <f>IF(AG226&lt;&gt;"",TRIM(UPPER(CONCATENATE(Q226," ",S226," ",U226," ",W226," ",Y226," ",AA226," ","X"," ",Table43[[#This Row],[ISI/CTN]]," ",AG226," ",AC226," ",AE226," ",AI226))),TRIM(UPPER(CONCATENATE(Q226," ",S226," ",U226," ",W226," ",Y226," ",AA226," ","X"," ",Table43[[#This Row],[ISI/CTN]]," ",AC226," ",AE226," ",AI226))))</f>
        <v>RB DETTOL BODY SOAP HK LASTING 100GR X 144 PCS</v>
      </c>
      <c r="P226" s="11">
        <f t="shared" si="7"/>
        <v>46</v>
      </c>
      <c r="Q226" s="4" t="s">
        <v>1487</v>
      </c>
      <c r="R226" s="7" t="s">
        <v>94</v>
      </c>
      <c r="S226" s="4" t="s">
        <v>1496</v>
      </c>
      <c r="T226" s="45" t="s">
        <v>1723</v>
      </c>
      <c r="U226" s="46" t="s">
        <v>1505</v>
      </c>
      <c r="V226" s="7">
        <v>1</v>
      </c>
      <c r="W226" s="46" t="s">
        <v>1564</v>
      </c>
      <c r="X226" s="45" t="s">
        <v>1732</v>
      </c>
      <c r="Y226" s="4" t="s">
        <v>1531</v>
      </c>
      <c r="Z226" s="47" t="s">
        <v>1726</v>
      </c>
      <c r="AA226" s="4" t="s">
        <v>1512</v>
      </c>
      <c r="AB226" s="47" t="s">
        <v>1739</v>
      </c>
      <c r="AC226" s="4" t="s">
        <v>186</v>
      </c>
      <c r="AD226" s="7">
        <v>1</v>
      </c>
      <c r="AF226" s="7">
        <v>0</v>
      </c>
      <c r="AJ226" s="7">
        <f>IFERROR(VLOOKUP(Table43[[#This Row],[Kode BARANG Win2]],'[2]Template Impor Barang'!#REF!,2,0),0)</f>
        <v>0</v>
      </c>
      <c r="AK226" s="7">
        <f>Table43[[#This Row],[ISI/CTN]]</f>
        <v>144</v>
      </c>
      <c r="AL226" s="83" t="str">
        <f>Table43[[#This Row],[Kode Pcpl]]</f>
        <v>ID8195067M</v>
      </c>
      <c r="AN226" s="36">
        <f>Table43[[#This Row],[Harga Jual Pcs GT
(-PPN)]]-(Table43[[#This Row],[Harga Jual Pcs GT
(-PPN)]]*8.5%)</f>
        <v>5864.5695240000005</v>
      </c>
      <c r="AO226" s="36">
        <f>Table43[[#This Row],[Harga Beli Pcs
(-PPN)]]*Table43[[#This Row],[ISI/CTN]]</f>
        <v>844498.01145600004</v>
      </c>
      <c r="AP226" s="36">
        <f>Table43[[#This Row],[Harga Beli Pcs
(-PPN)]]*1.11</f>
        <v>6509.6721716400007</v>
      </c>
      <c r="AQ226" s="36">
        <f>Table43[[#This Row],[Harga Beli Krt
(- PPN)]]*1.11</f>
        <v>937392.79271616007</v>
      </c>
      <c r="AR226" s="36">
        <v>6409.3656000000001</v>
      </c>
      <c r="AS226" s="36">
        <f>Table43[[#This Row],[Harga Jual Pcs GT
(-PPN)]]*Table43[[#This Row],[ISI/CTN]]</f>
        <v>922948.64639999997</v>
      </c>
      <c r="AT226" s="36">
        <f>Table43[[#This Row],[Harga Jual Pcs GT
(-PPN)]]*1.11</f>
        <v>7114.3958160000011</v>
      </c>
      <c r="AU226" s="36">
        <f>Table43[[#This Row],[Harga Jual Krt GT
(- PPN)]]*1.11</f>
        <v>1024472.9975040001</v>
      </c>
      <c r="AV226" s="36">
        <v>6409.3656000000001</v>
      </c>
      <c r="AW226" s="36">
        <f>Table43[[#This Row],[Harga Jual Pcs MT
(-PPN)]]*Table43[[#This Row],[ISI/CTN]]</f>
        <v>922948.64639999997</v>
      </c>
      <c r="AX226" s="36">
        <f>Table43[[#This Row],[Harga Jual Pcs MT
(-PPN)]]*1.11</f>
        <v>7114.3958160000011</v>
      </c>
      <c r="AY226" s="36">
        <f>Table43[[#This Row],[Harga Jual Pcs MT
(+PPN)]]*Table43[[#This Row],[ISI/CTN]]</f>
        <v>1024472.9975040002</v>
      </c>
      <c r="AZ226" s="44">
        <f>(Table43[[#This Row],[Harga Jual Pcs GT
(-PPN)]]-Table43[[#This Row],[Harga Beli Pcs
(-PPN)]])/Table43[[#This Row],[Harga Jual Pcs GT
(-PPN)]]</f>
        <v>8.4999999999999937E-2</v>
      </c>
      <c r="BA226" s="51">
        <f>Table43[[#This Row],[Harga Jual Pcs MT
(-PPN)]]-Table43[[#This Row],[Harga Beli Pcs
(-PPN)]]</f>
        <v>544.79607599999963</v>
      </c>
      <c r="BB226" s="57">
        <f>Table43[[#This Row],[Column1]]/Table43[[#This Row],[Harga Jual Pcs MT
(-PPN)]]</f>
        <v>8.4999999999999937E-2</v>
      </c>
      <c r="BC226" s="50"/>
      <c r="BD226" s="7" t="str">
        <f>IFERROR(VLOOKUP(Table43[[#This Row],[Kode BARANG Win2]],'[3]Daftar Barang dan Jasa'!$B$2:$D$3515,3,0),0)</f>
        <v>RB DETTOL BODY SOAP HK LASTING 100GR X 144 PCS</v>
      </c>
      <c r="BE226" s="7" t="str">
        <f ca="1">IF(TODAY()-Table43[[#This Row],[Efektif
Pembuatan]]&gt;60,"Lama","Baru")</f>
        <v>Lama</v>
      </c>
      <c r="BF226" s="7" t="e">
        <f ca="1">IF(TODAY()-Table43[[#This Row],[Efektif Naik Harga]]&lt;30,"Naik","Sama")</f>
        <v>#VALUE!</v>
      </c>
      <c r="BG226" s="7" t="s">
        <v>400</v>
      </c>
      <c r="BH226" s="7" t="str">
        <f>IF(Table43[[#This Row],[Kode BARANG Win2]]&lt;&gt;"","IDR","")</f>
        <v>IDR</v>
      </c>
      <c r="BI226" s="7" t="str">
        <f>CONCATENATE(Table43[[#This Row],[kode  1 Digit
(Nomor)]],Table43[[#This Row],[kode  4 Digit                (Nomor)]])</f>
        <v>ID8195067M0100</v>
      </c>
      <c r="BJ226" s="7" t="str">
        <f>Table43[[#This Row],[Nama            Gramasi atau Jumlah Pack per CTN]]</f>
        <v>100GR</v>
      </c>
      <c r="BK226" s="7"/>
      <c r="BL226" s="7"/>
      <c r="BM226" s="4" t="str">
        <f>IF(Table43[[#This Row],[SATUAN Fix Win]]&lt;&gt;"","KRT")</f>
        <v>KRT</v>
      </c>
      <c r="BN226" s="4" t="str">
        <f>IF(Table43[[#This Row],[SATUAN Fix Win]]&lt;&gt;"","GD01")</f>
        <v>GD01</v>
      </c>
      <c r="BO226" s="4">
        <f>IF(Table43[[#This Row],[SATUAN Fix Win]]&lt;&gt;"",11611)</f>
        <v>11611</v>
      </c>
      <c r="BP226" s="4">
        <f>IF(Table43[[#This Row],[SATUAN Fix Win]]&lt;&gt;"",11612)</f>
        <v>11612</v>
      </c>
      <c r="BR226" s="4">
        <f>IF(Table43[[#This Row],[SATUAN Fix Win]]&lt;&gt;"",1)</f>
        <v>1</v>
      </c>
    </row>
    <row r="227" spans="1:70">
      <c r="A227" s="4" t="str">
        <f>CONCATENATE(Table43[[#This Row],[Kode BARANG Win2]],Table43[[#This Row],[No. Urut
Item Sama]])</f>
        <v>R1021205010010</v>
      </c>
      <c r="B227" s="7"/>
      <c r="C227" s="4" t="s">
        <v>1643</v>
      </c>
      <c r="D227" s="49">
        <v>3031553</v>
      </c>
      <c r="E227" s="49">
        <f>IFERROR(VLOOKUP(Table43[[#This Row],[NO]],[1]Sheet1!$G$3:$K$1267,5,0),0)</f>
        <v>0</v>
      </c>
      <c r="F227" s="26" t="s">
        <v>928</v>
      </c>
      <c r="G227" s="26">
        <v>144</v>
      </c>
      <c r="H227" s="26" t="s">
        <v>2073</v>
      </c>
      <c r="I227" s="49">
        <v>8993560025236</v>
      </c>
      <c r="J227" s="26" t="str">
        <f>Table43[[#This Row],[Nama Jenis Kemasan]]</f>
        <v>PCS</v>
      </c>
      <c r="K227" s="4" t="str">
        <f>TRIM(CONCATENATE(Table43[[#This Row],[Nama            KLP]]," ",Table43[[#This Row],[Nama            Sub KLP]]))</f>
        <v>DETTOL BODY SOAP</v>
      </c>
      <c r="L227" s="4" t="str">
        <f>CONCATENATE(Table43[[#This Row],[kode  2 Digit                (hrf+No)]],Table43[[#This Row],[kode  2 Digit                (Nomor)]],Table43[[#This Row],[kode  1 Digit                (Nomor)]])</f>
        <v>R1021</v>
      </c>
      <c r="M227" s="4" t="str">
        <f>IF(AH227="",CONCATENATE(R227,T227,V227,X227,Z227,AB227,AD227,AF227,Table43[[#This Row],[Tanda Kode Revisi]]),CONCATENATE(R227,T227,V227,X227,Z227,AB227,AD227,AH227))</f>
        <v>R1021205010010</v>
      </c>
      <c r="N227" s="11">
        <f t="shared" si="6"/>
        <v>14</v>
      </c>
      <c r="O227" s="13" t="str">
        <f>IF(AG227&lt;&gt;"",TRIM(UPPER(CONCATENATE(Q227," ",S227," ",U227," ",W227," ",Y227," ",AA227," ","X"," ",Table43[[#This Row],[ISI/CTN]]," ",AG227," ",AC227," ",AE227," ",AI227))),TRIM(UPPER(CONCATENATE(Q227," ",S227," ",U227," ",W227," ",Y227," ",AA227," ","X"," ",Table43[[#This Row],[ISI/CTN]]," ",AC227," ",AE227," ",AI227))))</f>
        <v>RB DETTOL BODY SOAP HK LASTING 100GR X 144 PCS</v>
      </c>
      <c r="P227" s="11">
        <f t="shared" si="7"/>
        <v>46</v>
      </c>
      <c r="Q227" s="4" t="s">
        <v>1487</v>
      </c>
      <c r="R227" s="7" t="s">
        <v>94</v>
      </c>
      <c r="S227" s="4" t="s">
        <v>1496</v>
      </c>
      <c r="T227" s="45" t="s">
        <v>1723</v>
      </c>
      <c r="U227" s="46" t="s">
        <v>1505</v>
      </c>
      <c r="V227" s="7">
        <v>1</v>
      </c>
      <c r="W227" s="46" t="s">
        <v>1564</v>
      </c>
      <c r="X227" s="45" t="s">
        <v>1732</v>
      </c>
      <c r="Y227" s="4" t="s">
        <v>1531</v>
      </c>
      <c r="Z227" s="47" t="s">
        <v>1726</v>
      </c>
      <c r="AA227" s="4" t="s">
        <v>1512</v>
      </c>
      <c r="AB227" s="47" t="s">
        <v>1739</v>
      </c>
      <c r="AC227" s="4" t="s">
        <v>186</v>
      </c>
      <c r="AD227" s="7">
        <v>1</v>
      </c>
      <c r="AF227" s="7">
        <v>0</v>
      </c>
      <c r="AJ227" s="7">
        <f>IFERROR(VLOOKUP(Table43[[#This Row],[Kode BARANG Win2]],'[2]Template Impor Barang'!#REF!,2,0),0)</f>
        <v>0</v>
      </c>
      <c r="AK227" s="7">
        <f>Table43[[#This Row],[ISI/CTN]]</f>
        <v>144</v>
      </c>
      <c r="AL227" s="83">
        <f>Table43[[#This Row],[Kode Pcpl]]</f>
        <v>3031553</v>
      </c>
      <c r="AN227" s="36">
        <f>Table43[[#This Row],[Harga Jual Pcs GT
(-PPN)]]-(Table43[[#This Row],[Harga Jual Pcs GT
(-PPN)]]*8.5%)</f>
        <v>5864.5695240000005</v>
      </c>
      <c r="AO227" s="36">
        <f>Table43[[#This Row],[Harga Beli Pcs
(-PPN)]]*Table43[[#This Row],[ISI/CTN]]</f>
        <v>844498.01145600004</v>
      </c>
      <c r="AP227" s="36">
        <f>Table43[[#This Row],[Harga Beli Pcs
(-PPN)]]*1.11</f>
        <v>6509.6721716400007</v>
      </c>
      <c r="AQ227" s="36">
        <f>Table43[[#This Row],[Harga Beli Krt
(- PPN)]]*1.11</f>
        <v>937392.79271616007</v>
      </c>
      <c r="AR227" s="36">
        <v>6409.3656000000001</v>
      </c>
      <c r="AS227" s="36">
        <f>Table43[[#This Row],[Harga Jual Pcs GT
(-PPN)]]*Table43[[#This Row],[ISI/CTN]]</f>
        <v>922948.64639999997</v>
      </c>
      <c r="AT227" s="36">
        <f>Table43[[#This Row],[Harga Jual Pcs GT
(-PPN)]]*1.11</f>
        <v>7114.3958160000011</v>
      </c>
      <c r="AU227" s="36">
        <f>Table43[[#This Row],[Harga Jual Krt GT
(- PPN)]]*1.11</f>
        <v>1024472.9975040001</v>
      </c>
      <c r="AV227" s="36">
        <v>6409.3656000000001</v>
      </c>
      <c r="AW227" s="36">
        <f>Table43[[#This Row],[Harga Jual Pcs MT
(-PPN)]]*Table43[[#This Row],[ISI/CTN]]</f>
        <v>922948.64639999997</v>
      </c>
      <c r="AX227" s="36">
        <f>Table43[[#This Row],[Harga Jual Pcs MT
(-PPN)]]*1.11</f>
        <v>7114.3958160000011</v>
      </c>
      <c r="AY227" s="36">
        <f>Table43[[#This Row],[Harga Jual Pcs MT
(+PPN)]]*Table43[[#This Row],[ISI/CTN]]</f>
        <v>1024472.9975040002</v>
      </c>
      <c r="AZ227" s="44">
        <f>(Table43[[#This Row],[Harga Jual Pcs GT
(-PPN)]]-Table43[[#This Row],[Harga Beli Pcs
(-PPN)]])/Table43[[#This Row],[Harga Jual Pcs GT
(-PPN)]]</f>
        <v>8.4999999999999937E-2</v>
      </c>
      <c r="BA227" s="51">
        <f>Table43[[#This Row],[Harga Jual Pcs MT
(-PPN)]]-Table43[[#This Row],[Harga Beli Pcs
(-PPN)]]</f>
        <v>544.79607599999963</v>
      </c>
      <c r="BB227" s="57">
        <f>Table43[[#This Row],[Column1]]/Table43[[#This Row],[Harga Jual Pcs MT
(-PPN)]]</f>
        <v>8.4999999999999937E-2</v>
      </c>
      <c r="BC227" s="50"/>
      <c r="BD227" s="7" t="str">
        <f>IFERROR(VLOOKUP(Table43[[#This Row],[Kode BARANG Win2]],'[3]Daftar Barang dan Jasa'!$B$2:$D$3515,3,0),0)</f>
        <v>RB DETTOL BODY SOAP HK LASTING 100GR X 144 PCS</v>
      </c>
      <c r="BE227" s="7" t="str">
        <f ca="1">IF(TODAY()-Table43[[#This Row],[Efektif
Pembuatan]]&gt;60,"Lama","Baru")</f>
        <v>Lama</v>
      </c>
      <c r="BF227" s="7" t="e">
        <f ca="1">IF(TODAY()-Table43[[#This Row],[Efektif Naik Harga]]&lt;30,"Naik","Sama")</f>
        <v>#VALUE!</v>
      </c>
      <c r="BG227" s="7" t="s">
        <v>400</v>
      </c>
      <c r="BH227" s="7" t="str">
        <f>IF(Table43[[#This Row],[Kode BARANG Win2]]&lt;&gt;"","IDR","")</f>
        <v>IDR</v>
      </c>
      <c r="BI227" s="7" t="str">
        <f>CONCATENATE(Table43[[#This Row],[kode  1 Digit
(Nomor)]],Table43[[#This Row],[kode  4 Digit                (Nomor)]])</f>
        <v>30315530100</v>
      </c>
      <c r="BJ227" s="7" t="str">
        <f>Table43[[#This Row],[Nama            Gramasi atau Jumlah Pack per CTN]]</f>
        <v>100GR</v>
      </c>
      <c r="BK227" s="7"/>
      <c r="BL227" s="7"/>
      <c r="BM227" s="4" t="str">
        <f>IF(Table43[[#This Row],[SATUAN Fix Win]]&lt;&gt;"","KRT")</f>
        <v>KRT</v>
      </c>
      <c r="BN227" s="4" t="str">
        <f>IF(Table43[[#This Row],[SATUAN Fix Win]]&lt;&gt;"","GD01")</f>
        <v>GD01</v>
      </c>
      <c r="BO227" s="4">
        <f>IF(Table43[[#This Row],[SATUAN Fix Win]]&lt;&gt;"",11611)</f>
        <v>11611</v>
      </c>
      <c r="BP227" s="4">
        <f>IF(Table43[[#This Row],[SATUAN Fix Win]]&lt;&gt;"",11612)</f>
        <v>11612</v>
      </c>
      <c r="BR227" s="4">
        <f>IF(Table43[[#This Row],[SATUAN Fix Win]]&lt;&gt;"",1)</f>
        <v>1</v>
      </c>
    </row>
    <row r="228" spans="1:70">
      <c r="A228" s="4" t="str">
        <f>CONCATENATE(Table43[[#This Row],[Kode BARANG Win2]],Table43[[#This Row],[No. Urut
Item Sama]])</f>
        <v>R1021205010010</v>
      </c>
      <c r="B228" s="7"/>
      <c r="C228" s="4" t="s">
        <v>1643</v>
      </c>
      <c r="D228" s="49">
        <v>3042269</v>
      </c>
      <c r="E228" s="49">
        <f>IFERROR(VLOOKUP(Table43[[#This Row],[NO]],[1]Sheet1!$G$3:$K$1267,5,0),0)</f>
        <v>0</v>
      </c>
      <c r="F228" s="26" t="s">
        <v>933</v>
      </c>
      <c r="G228" s="26">
        <v>144</v>
      </c>
      <c r="H228" s="26" t="s">
        <v>2073</v>
      </c>
      <c r="I228" s="49">
        <v>8993560025236</v>
      </c>
      <c r="J228" s="26" t="str">
        <f>Table43[[#This Row],[Nama Jenis Kemasan]]</f>
        <v>PCS</v>
      </c>
      <c r="K228" s="4" t="str">
        <f>TRIM(CONCATENATE(Table43[[#This Row],[Nama            KLP]]," ",Table43[[#This Row],[Nama            Sub KLP]]))</f>
        <v>DETTOL BODY SOAP</v>
      </c>
      <c r="L228" s="4" t="str">
        <f>CONCATENATE(Table43[[#This Row],[kode  2 Digit                (hrf+No)]],Table43[[#This Row],[kode  2 Digit                (Nomor)]],Table43[[#This Row],[kode  1 Digit                (Nomor)]])</f>
        <v>R1021</v>
      </c>
      <c r="M228" s="4" t="str">
        <f>IF(AH228="",CONCATENATE(R228,T228,V228,X228,Z228,AB228,AD228,AF228,Table43[[#This Row],[Tanda Kode Revisi]]),CONCATENATE(R228,T228,V228,X228,Z228,AB228,AD228,AH228))</f>
        <v>R1021205010010</v>
      </c>
      <c r="N228" s="11">
        <f t="shared" si="6"/>
        <v>14</v>
      </c>
      <c r="O228" s="13" t="str">
        <f>IF(AG228&lt;&gt;"",TRIM(UPPER(CONCATENATE(Q228," ",S228," ",U228," ",W228," ",Y228," ",AA228," ","X"," ",Table43[[#This Row],[ISI/CTN]]," ",AG228," ",AC228," ",AE228," ",AI228))),TRIM(UPPER(CONCATENATE(Q228," ",S228," ",U228," ",W228," ",Y228," ",AA228," ","X"," ",Table43[[#This Row],[ISI/CTN]]," ",AC228," ",AE228," ",AI228))))</f>
        <v>RB DETTOL BODY SOAP HK LASTING 100GR X 144 PCS</v>
      </c>
      <c r="P228" s="11">
        <f t="shared" si="7"/>
        <v>46</v>
      </c>
      <c r="Q228" s="4" t="s">
        <v>1487</v>
      </c>
      <c r="R228" s="7" t="s">
        <v>94</v>
      </c>
      <c r="S228" s="4" t="s">
        <v>1496</v>
      </c>
      <c r="T228" s="45" t="s">
        <v>1723</v>
      </c>
      <c r="U228" s="46" t="s">
        <v>1505</v>
      </c>
      <c r="V228" s="7">
        <v>1</v>
      </c>
      <c r="W228" s="46" t="s">
        <v>1564</v>
      </c>
      <c r="X228" s="45" t="s">
        <v>1732</v>
      </c>
      <c r="Y228" s="4" t="s">
        <v>1531</v>
      </c>
      <c r="Z228" s="47" t="s">
        <v>1726</v>
      </c>
      <c r="AA228" s="4" t="s">
        <v>1512</v>
      </c>
      <c r="AB228" s="47" t="s">
        <v>1739</v>
      </c>
      <c r="AC228" s="4" t="s">
        <v>186</v>
      </c>
      <c r="AD228" s="7">
        <v>1</v>
      </c>
      <c r="AF228" s="7">
        <v>0</v>
      </c>
      <c r="AJ228" s="7">
        <f>IFERROR(VLOOKUP(Table43[[#This Row],[Kode BARANG Win2]],'[2]Template Impor Barang'!#REF!,2,0),0)</f>
        <v>0</v>
      </c>
      <c r="AK228" s="7">
        <f>Table43[[#This Row],[ISI/CTN]]</f>
        <v>144</v>
      </c>
      <c r="AL228" s="83">
        <f>Table43[[#This Row],[Kode Pcpl]]</f>
        <v>3042269</v>
      </c>
      <c r="AN228" s="36">
        <f>Table43[[#This Row],[Harga Jual Pcs GT
(-PPN)]]-(Table43[[#This Row],[Harga Jual Pcs GT
(-PPN)]]*8.5%)</f>
        <v>5864.5695240000005</v>
      </c>
      <c r="AO228" s="36">
        <f>Table43[[#This Row],[Harga Beli Pcs
(-PPN)]]*Table43[[#This Row],[ISI/CTN]]</f>
        <v>844498.01145600004</v>
      </c>
      <c r="AP228" s="36">
        <f>Table43[[#This Row],[Harga Beli Pcs
(-PPN)]]*1.11</f>
        <v>6509.6721716400007</v>
      </c>
      <c r="AQ228" s="36">
        <f>Table43[[#This Row],[Harga Beli Krt
(- PPN)]]*1.11</f>
        <v>937392.79271616007</v>
      </c>
      <c r="AR228" s="36">
        <v>6409.3656000000001</v>
      </c>
      <c r="AS228" s="36">
        <f>Table43[[#This Row],[Harga Jual Pcs GT
(-PPN)]]*Table43[[#This Row],[ISI/CTN]]</f>
        <v>922948.64639999997</v>
      </c>
      <c r="AT228" s="36">
        <f>Table43[[#This Row],[Harga Jual Pcs GT
(-PPN)]]*1.11</f>
        <v>7114.3958160000011</v>
      </c>
      <c r="AU228" s="36">
        <f>Table43[[#This Row],[Harga Jual Krt GT
(- PPN)]]*1.11</f>
        <v>1024472.9975040001</v>
      </c>
      <c r="AV228" s="36">
        <v>6409.3656000000001</v>
      </c>
      <c r="AW228" s="36">
        <f>Table43[[#This Row],[Harga Jual Pcs MT
(-PPN)]]*Table43[[#This Row],[ISI/CTN]]</f>
        <v>922948.64639999997</v>
      </c>
      <c r="AX228" s="36">
        <f>Table43[[#This Row],[Harga Jual Pcs MT
(-PPN)]]*1.11</f>
        <v>7114.3958160000011</v>
      </c>
      <c r="AY228" s="36">
        <f>Table43[[#This Row],[Harga Jual Pcs MT
(+PPN)]]*Table43[[#This Row],[ISI/CTN]]</f>
        <v>1024472.9975040002</v>
      </c>
      <c r="AZ228" s="44">
        <f>(Table43[[#This Row],[Harga Jual Pcs GT
(-PPN)]]-Table43[[#This Row],[Harga Beli Pcs
(-PPN)]])/Table43[[#This Row],[Harga Jual Pcs GT
(-PPN)]]</f>
        <v>8.4999999999999937E-2</v>
      </c>
      <c r="BA228" s="51">
        <f>Table43[[#This Row],[Harga Jual Pcs MT
(-PPN)]]-Table43[[#This Row],[Harga Beli Pcs
(-PPN)]]</f>
        <v>544.79607599999963</v>
      </c>
      <c r="BB228" s="57">
        <f>Table43[[#This Row],[Column1]]/Table43[[#This Row],[Harga Jual Pcs MT
(-PPN)]]</f>
        <v>8.4999999999999937E-2</v>
      </c>
      <c r="BC228" s="50"/>
      <c r="BD228" s="7" t="str">
        <f>IFERROR(VLOOKUP(Table43[[#This Row],[Kode BARANG Win2]],'[3]Daftar Barang dan Jasa'!$B$2:$D$3515,3,0),0)</f>
        <v>RB DETTOL BODY SOAP HK LASTING 100GR X 144 PCS</v>
      </c>
      <c r="BE228" s="7" t="str">
        <f ca="1">IF(TODAY()-Table43[[#This Row],[Efektif
Pembuatan]]&gt;60,"Lama","Baru")</f>
        <v>Lama</v>
      </c>
      <c r="BF228" s="7" t="e">
        <f ca="1">IF(TODAY()-Table43[[#This Row],[Efektif Naik Harga]]&lt;30,"Naik","Sama")</f>
        <v>#VALUE!</v>
      </c>
      <c r="BG228" s="7" t="s">
        <v>400</v>
      </c>
      <c r="BH228" s="7" t="str">
        <f>IF(Table43[[#This Row],[Kode BARANG Win2]]&lt;&gt;"","IDR","")</f>
        <v>IDR</v>
      </c>
      <c r="BI228" s="7" t="str">
        <f>CONCATENATE(Table43[[#This Row],[kode  1 Digit
(Nomor)]],Table43[[#This Row],[kode  4 Digit                (Nomor)]])</f>
        <v>30422690100</v>
      </c>
      <c r="BJ228" s="7" t="str">
        <f>Table43[[#This Row],[Nama            Gramasi atau Jumlah Pack per CTN]]</f>
        <v>100GR</v>
      </c>
      <c r="BK228" s="7"/>
      <c r="BL228" s="7"/>
      <c r="BM228" s="4" t="str">
        <f>IF(Table43[[#This Row],[SATUAN Fix Win]]&lt;&gt;"","KRT")</f>
        <v>KRT</v>
      </c>
      <c r="BN228" s="4" t="str">
        <f>IF(Table43[[#This Row],[SATUAN Fix Win]]&lt;&gt;"","GD01")</f>
        <v>GD01</v>
      </c>
      <c r="BO228" s="4">
        <f>IF(Table43[[#This Row],[SATUAN Fix Win]]&lt;&gt;"",11611)</f>
        <v>11611</v>
      </c>
      <c r="BP228" s="4">
        <f>IF(Table43[[#This Row],[SATUAN Fix Win]]&lt;&gt;"",11612)</f>
        <v>11612</v>
      </c>
      <c r="BR228" s="4">
        <f>IF(Table43[[#This Row],[SATUAN Fix Win]]&lt;&gt;"",1)</f>
        <v>1</v>
      </c>
    </row>
    <row r="229" spans="1:70">
      <c r="A229" s="4" t="str">
        <f>CONCATENATE(Table43[[#This Row],[Kode BARANG Win2]],Table43[[#This Row],[No. Urut
Item Sama]])</f>
        <v>R1021205010010</v>
      </c>
      <c r="B229" s="7"/>
      <c r="C229" s="4" t="s">
        <v>1643</v>
      </c>
      <c r="D229" s="49" t="s">
        <v>487</v>
      </c>
      <c r="E229" s="49">
        <f>IFERROR(VLOOKUP(Table43[[#This Row],[NO]],[1]Sheet1!$G$3:$K$1267,5,0),0)</f>
        <v>0</v>
      </c>
      <c r="F229" s="26" t="s">
        <v>925</v>
      </c>
      <c r="G229" s="26">
        <v>144</v>
      </c>
      <c r="H229" s="26" t="s">
        <v>2073</v>
      </c>
      <c r="I229" s="49">
        <v>8993560025236</v>
      </c>
      <c r="J229" s="26" t="str">
        <f>Table43[[#This Row],[Nama Jenis Kemasan]]</f>
        <v>PCS</v>
      </c>
      <c r="K229" s="4" t="str">
        <f>TRIM(CONCATENATE(Table43[[#This Row],[Nama            KLP]]," ",Table43[[#This Row],[Nama            Sub KLP]]))</f>
        <v>DETTOL BODY SOAP</v>
      </c>
      <c r="L229" s="4" t="str">
        <f>CONCATENATE(Table43[[#This Row],[kode  2 Digit                (hrf+No)]],Table43[[#This Row],[kode  2 Digit                (Nomor)]],Table43[[#This Row],[kode  1 Digit                (Nomor)]])</f>
        <v>R1021</v>
      </c>
      <c r="M229" s="4" t="str">
        <f>IF(AH229="",CONCATENATE(R229,T229,V229,X229,Z229,AB229,AD229,AF229,Table43[[#This Row],[Tanda Kode Revisi]]),CONCATENATE(R229,T229,V229,X229,Z229,AB229,AD229,AH229))</f>
        <v>R1021205010010</v>
      </c>
      <c r="N229" s="11">
        <f t="shared" si="6"/>
        <v>14</v>
      </c>
      <c r="O229" s="13" t="str">
        <f>IF(AG229&lt;&gt;"",TRIM(UPPER(CONCATENATE(Q229," ",S229," ",U229," ",W229," ",Y229," ",AA229," ","X"," ",Table43[[#This Row],[ISI/CTN]]," ",AG229," ",AC229," ",AE229," ",AI229))),TRIM(UPPER(CONCATENATE(Q229," ",S229," ",U229," ",W229," ",Y229," ",AA229," ","X"," ",Table43[[#This Row],[ISI/CTN]]," ",AC229," ",AE229," ",AI229))))</f>
        <v>RB DETTOL BODY SOAP HK LASTING 100GR X 144 PCS</v>
      </c>
      <c r="P229" s="11">
        <f t="shared" si="7"/>
        <v>46</v>
      </c>
      <c r="Q229" s="4" t="s">
        <v>1487</v>
      </c>
      <c r="R229" s="7" t="s">
        <v>94</v>
      </c>
      <c r="S229" s="4" t="s">
        <v>1496</v>
      </c>
      <c r="T229" s="45" t="s">
        <v>1723</v>
      </c>
      <c r="U229" s="46" t="s">
        <v>1505</v>
      </c>
      <c r="V229" s="7">
        <v>1</v>
      </c>
      <c r="W229" s="46" t="s">
        <v>1564</v>
      </c>
      <c r="X229" s="45" t="s">
        <v>1732</v>
      </c>
      <c r="Y229" s="4" t="s">
        <v>1531</v>
      </c>
      <c r="Z229" s="47" t="s">
        <v>1726</v>
      </c>
      <c r="AA229" s="4" t="s">
        <v>1512</v>
      </c>
      <c r="AB229" s="47" t="s">
        <v>1739</v>
      </c>
      <c r="AC229" s="4" t="s">
        <v>186</v>
      </c>
      <c r="AD229" s="7">
        <v>1</v>
      </c>
      <c r="AF229" s="7">
        <v>0</v>
      </c>
      <c r="AJ229" s="7">
        <f>IFERROR(VLOOKUP(Table43[[#This Row],[Kode BARANG Win2]],'[2]Template Impor Barang'!#REF!,2,0),0)</f>
        <v>0</v>
      </c>
      <c r="AK229" s="7">
        <f>Table43[[#This Row],[ISI/CTN]]</f>
        <v>144</v>
      </c>
      <c r="AL229" s="83" t="str">
        <f>Table43[[#This Row],[Kode Pcpl]]</f>
        <v>ID8162952</v>
      </c>
      <c r="AN229" s="36">
        <f>Table43[[#This Row],[Harga Jual Pcs GT
(-PPN)]]-(Table43[[#This Row],[Harga Jual Pcs GT
(-PPN)]]*8.5%)</f>
        <v>5864.5695240000005</v>
      </c>
      <c r="AO229" s="36">
        <f>Table43[[#This Row],[Harga Beli Pcs
(-PPN)]]*Table43[[#This Row],[ISI/CTN]]</f>
        <v>844498.01145600004</v>
      </c>
      <c r="AP229" s="36">
        <f>Table43[[#This Row],[Harga Beli Pcs
(-PPN)]]*1.11</f>
        <v>6509.6721716400007</v>
      </c>
      <c r="AQ229" s="36">
        <f>Table43[[#This Row],[Harga Beli Krt
(- PPN)]]*1.11</f>
        <v>937392.79271616007</v>
      </c>
      <c r="AR229" s="36">
        <v>6409.3656000000001</v>
      </c>
      <c r="AS229" s="36">
        <f>Table43[[#This Row],[Harga Jual Pcs GT
(-PPN)]]*Table43[[#This Row],[ISI/CTN]]</f>
        <v>922948.64639999997</v>
      </c>
      <c r="AT229" s="36">
        <f>Table43[[#This Row],[Harga Jual Pcs GT
(-PPN)]]*1.11</f>
        <v>7114.3958160000011</v>
      </c>
      <c r="AU229" s="36">
        <f>Table43[[#This Row],[Harga Jual Krt GT
(- PPN)]]*1.11</f>
        <v>1024472.9975040001</v>
      </c>
      <c r="AV229" s="36">
        <v>6409.3656000000001</v>
      </c>
      <c r="AW229" s="36">
        <f>Table43[[#This Row],[Harga Jual Pcs MT
(-PPN)]]*Table43[[#This Row],[ISI/CTN]]</f>
        <v>922948.64639999997</v>
      </c>
      <c r="AX229" s="36">
        <f>Table43[[#This Row],[Harga Jual Pcs MT
(-PPN)]]*1.11</f>
        <v>7114.3958160000011</v>
      </c>
      <c r="AY229" s="36">
        <f>Table43[[#This Row],[Harga Jual Pcs MT
(+PPN)]]*Table43[[#This Row],[ISI/CTN]]</f>
        <v>1024472.9975040002</v>
      </c>
      <c r="AZ229" s="44">
        <f>(Table43[[#This Row],[Harga Jual Pcs GT
(-PPN)]]-Table43[[#This Row],[Harga Beli Pcs
(-PPN)]])/Table43[[#This Row],[Harga Jual Pcs GT
(-PPN)]]</f>
        <v>8.4999999999999937E-2</v>
      </c>
      <c r="BA229" s="51">
        <f>Table43[[#This Row],[Harga Jual Pcs MT
(-PPN)]]-Table43[[#This Row],[Harga Beli Pcs
(-PPN)]]</f>
        <v>544.79607599999963</v>
      </c>
      <c r="BB229" s="57">
        <f>Table43[[#This Row],[Column1]]/Table43[[#This Row],[Harga Jual Pcs MT
(-PPN)]]</f>
        <v>8.4999999999999937E-2</v>
      </c>
      <c r="BC229" s="50"/>
      <c r="BD229" s="7" t="str">
        <f>IFERROR(VLOOKUP(Table43[[#This Row],[Kode BARANG Win2]],'[3]Daftar Barang dan Jasa'!$B$2:$D$3515,3,0),0)</f>
        <v>RB DETTOL BODY SOAP HK LASTING 100GR X 144 PCS</v>
      </c>
      <c r="BE229" s="7" t="str">
        <f ca="1">IF(TODAY()-Table43[[#This Row],[Efektif
Pembuatan]]&gt;60,"Lama","Baru")</f>
        <v>Lama</v>
      </c>
      <c r="BF229" s="7" t="e">
        <f ca="1">IF(TODAY()-Table43[[#This Row],[Efektif Naik Harga]]&lt;30,"Naik","Sama")</f>
        <v>#VALUE!</v>
      </c>
      <c r="BG229" s="7" t="s">
        <v>400</v>
      </c>
      <c r="BH229" s="7" t="str">
        <f>IF(Table43[[#This Row],[Kode BARANG Win2]]&lt;&gt;"","IDR","")</f>
        <v>IDR</v>
      </c>
      <c r="BI229" s="7" t="str">
        <f>CONCATENATE(Table43[[#This Row],[kode  1 Digit
(Nomor)]],Table43[[#This Row],[kode  4 Digit                (Nomor)]])</f>
        <v>ID81629520100</v>
      </c>
      <c r="BJ229" s="7" t="str">
        <f>Table43[[#This Row],[Nama            Gramasi atau Jumlah Pack per CTN]]</f>
        <v>100GR</v>
      </c>
      <c r="BK229" s="7"/>
      <c r="BL229" s="7"/>
      <c r="BM229" s="4" t="str">
        <f>IF(Table43[[#This Row],[SATUAN Fix Win]]&lt;&gt;"","KRT")</f>
        <v>KRT</v>
      </c>
      <c r="BN229" s="4" t="str">
        <f>IF(Table43[[#This Row],[SATUAN Fix Win]]&lt;&gt;"","GD01")</f>
        <v>GD01</v>
      </c>
      <c r="BO229" s="4">
        <f>IF(Table43[[#This Row],[SATUAN Fix Win]]&lt;&gt;"",11611)</f>
        <v>11611</v>
      </c>
      <c r="BP229" s="4">
        <f>IF(Table43[[#This Row],[SATUAN Fix Win]]&lt;&gt;"",11612)</f>
        <v>11612</v>
      </c>
      <c r="BR229" s="4">
        <f>IF(Table43[[#This Row],[SATUAN Fix Win]]&lt;&gt;"",1)</f>
        <v>1</v>
      </c>
    </row>
    <row r="230" spans="1:70">
      <c r="A230" s="4" t="str">
        <f>CONCATENATE(Table43[[#This Row],[Kode BARANG Win2]],Table43[[#This Row],[No. Urut
Item Sama]])</f>
        <v>R1021205010010</v>
      </c>
      <c r="B230" s="7"/>
      <c r="C230" s="4" t="s">
        <v>1643</v>
      </c>
      <c r="D230" s="49" t="s">
        <v>488</v>
      </c>
      <c r="E230" s="49">
        <f>IFERROR(VLOOKUP(Table43[[#This Row],[NO]],[1]Sheet1!$G$3:$K$1267,5,0),0)</f>
        <v>0</v>
      </c>
      <c r="F230" s="26" t="s">
        <v>925</v>
      </c>
      <c r="G230" s="26">
        <v>144</v>
      </c>
      <c r="H230" s="26" t="s">
        <v>2073</v>
      </c>
      <c r="I230" s="49">
        <v>8993560025236</v>
      </c>
      <c r="J230" s="26" t="str">
        <f>Table43[[#This Row],[Nama Jenis Kemasan]]</f>
        <v>PCS</v>
      </c>
      <c r="K230" s="4" t="str">
        <f>TRIM(CONCATENATE(Table43[[#This Row],[Nama            KLP]]," ",Table43[[#This Row],[Nama            Sub KLP]]))</f>
        <v>DETTOL BODY SOAP</v>
      </c>
      <c r="L230" s="4" t="str">
        <f>CONCATENATE(Table43[[#This Row],[kode  2 Digit                (hrf+No)]],Table43[[#This Row],[kode  2 Digit                (Nomor)]],Table43[[#This Row],[kode  1 Digit                (Nomor)]])</f>
        <v>R1021</v>
      </c>
      <c r="M230" s="4" t="str">
        <f>IF(AH230="",CONCATENATE(R230,T230,V230,X230,Z230,AB230,AD230,AF230,Table43[[#This Row],[Tanda Kode Revisi]]),CONCATENATE(R230,T230,V230,X230,Z230,AB230,AD230,AH230))</f>
        <v>R1021205010010</v>
      </c>
      <c r="N230" s="11">
        <f t="shared" si="6"/>
        <v>14</v>
      </c>
      <c r="O230" s="13" t="str">
        <f>IF(AG230&lt;&gt;"",TRIM(UPPER(CONCATENATE(Q230," ",S230," ",U230," ",W230," ",Y230," ",AA230," ","X"," ",Table43[[#This Row],[ISI/CTN]]," ",AG230," ",AC230," ",AE230," ",AI230))),TRIM(UPPER(CONCATENATE(Q230," ",S230," ",U230," ",W230," ",Y230," ",AA230," ","X"," ",Table43[[#This Row],[ISI/CTN]]," ",AC230," ",AE230," ",AI230))))</f>
        <v>RB DETTOL BODY SOAP HK LASTING 100GR X 144 PCS</v>
      </c>
      <c r="P230" s="11">
        <f t="shared" si="7"/>
        <v>46</v>
      </c>
      <c r="Q230" s="4" t="s">
        <v>1487</v>
      </c>
      <c r="R230" s="7" t="s">
        <v>94</v>
      </c>
      <c r="S230" s="4" t="s">
        <v>1496</v>
      </c>
      <c r="T230" s="45" t="s">
        <v>1723</v>
      </c>
      <c r="U230" s="46" t="s">
        <v>1505</v>
      </c>
      <c r="V230" s="7">
        <v>1</v>
      </c>
      <c r="W230" s="46" t="s">
        <v>1564</v>
      </c>
      <c r="X230" s="45" t="s">
        <v>1732</v>
      </c>
      <c r="Y230" s="4" t="s">
        <v>1531</v>
      </c>
      <c r="Z230" s="47" t="s">
        <v>1726</v>
      </c>
      <c r="AA230" s="4" t="s">
        <v>1512</v>
      </c>
      <c r="AB230" s="47" t="s">
        <v>1739</v>
      </c>
      <c r="AC230" s="4" t="s">
        <v>186</v>
      </c>
      <c r="AD230" s="7">
        <v>1</v>
      </c>
      <c r="AF230" s="7">
        <v>0</v>
      </c>
      <c r="AJ230" s="7">
        <f>IFERROR(VLOOKUP(Table43[[#This Row],[Kode BARANG Win2]],'[2]Template Impor Barang'!#REF!,2,0),0)</f>
        <v>0</v>
      </c>
      <c r="AK230" s="7">
        <f>Table43[[#This Row],[ISI/CTN]]</f>
        <v>144</v>
      </c>
      <c r="AL230" s="83" t="str">
        <f>Table43[[#This Row],[Kode Pcpl]]</f>
        <v>ID8162952M</v>
      </c>
      <c r="AN230" s="36">
        <f>Table43[[#This Row],[Harga Jual Pcs GT
(-PPN)]]-(Table43[[#This Row],[Harga Jual Pcs GT
(-PPN)]]*8.5%)</f>
        <v>5864.5695240000005</v>
      </c>
      <c r="AO230" s="36">
        <f>Table43[[#This Row],[Harga Beli Pcs
(-PPN)]]*Table43[[#This Row],[ISI/CTN]]</f>
        <v>844498.01145600004</v>
      </c>
      <c r="AP230" s="36">
        <f>Table43[[#This Row],[Harga Beli Pcs
(-PPN)]]*1.11</f>
        <v>6509.6721716400007</v>
      </c>
      <c r="AQ230" s="36">
        <f>Table43[[#This Row],[Harga Beli Krt
(- PPN)]]*1.11</f>
        <v>937392.79271616007</v>
      </c>
      <c r="AR230" s="36">
        <v>6409.3656000000001</v>
      </c>
      <c r="AS230" s="36">
        <f>Table43[[#This Row],[Harga Jual Pcs GT
(-PPN)]]*Table43[[#This Row],[ISI/CTN]]</f>
        <v>922948.64639999997</v>
      </c>
      <c r="AT230" s="36">
        <f>Table43[[#This Row],[Harga Jual Pcs GT
(-PPN)]]*1.11</f>
        <v>7114.3958160000011</v>
      </c>
      <c r="AU230" s="36">
        <f>Table43[[#This Row],[Harga Jual Krt GT
(- PPN)]]*1.11</f>
        <v>1024472.9975040001</v>
      </c>
      <c r="AV230" s="36">
        <v>6409.3656000000001</v>
      </c>
      <c r="AW230" s="36">
        <f>Table43[[#This Row],[Harga Jual Pcs MT
(-PPN)]]*Table43[[#This Row],[ISI/CTN]]</f>
        <v>922948.64639999997</v>
      </c>
      <c r="AX230" s="36">
        <f>Table43[[#This Row],[Harga Jual Pcs MT
(-PPN)]]*1.11</f>
        <v>7114.3958160000011</v>
      </c>
      <c r="AY230" s="36">
        <f>Table43[[#This Row],[Harga Jual Pcs MT
(+PPN)]]*Table43[[#This Row],[ISI/CTN]]</f>
        <v>1024472.9975040002</v>
      </c>
      <c r="AZ230" s="44">
        <f>(Table43[[#This Row],[Harga Jual Pcs GT
(-PPN)]]-Table43[[#This Row],[Harga Beli Pcs
(-PPN)]])/Table43[[#This Row],[Harga Jual Pcs GT
(-PPN)]]</f>
        <v>8.4999999999999937E-2</v>
      </c>
      <c r="BA230" s="51">
        <f>Table43[[#This Row],[Harga Jual Pcs MT
(-PPN)]]-Table43[[#This Row],[Harga Beli Pcs
(-PPN)]]</f>
        <v>544.79607599999963</v>
      </c>
      <c r="BB230" s="57">
        <f>Table43[[#This Row],[Column1]]/Table43[[#This Row],[Harga Jual Pcs MT
(-PPN)]]</f>
        <v>8.4999999999999937E-2</v>
      </c>
      <c r="BC230" s="50"/>
      <c r="BD230" s="7" t="str">
        <f>IFERROR(VLOOKUP(Table43[[#This Row],[Kode BARANG Win2]],'[3]Daftar Barang dan Jasa'!$B$2:$D$3515,3,0),0)</f>
        <v>RB DETTOL BODY SOAP HK LASTING 100GR X 144 PCS</v>
      </c>
      <c r="BE230" s="7" t="str">
        <f ca="1">IF(TODAY()-Table43[[#This Row],[Efektif
Pembuatan]]&gt;60,"Lama","Baru")</f>
        <v>Lama</v>
      </c>
      <c r="BF230" s="7" t="e">
        <f ca="1">IF(TODAY()-Table43[[#This Row],[Efektif Naik Harga]]&lt;30,"Naik","Sama")</f>
        <v>#VALUE!</v>
      </c>
      <c r="BG230" s="7" t="s">
        <v>400</v>
      </c>
      <c r="BH230" s="7" t="str">
        <f>IF(Table43[[#This Row],[Kode BARANG Win2]]&lt;&gt;"","IDR","")</f>
        <v>IDR</v>
      </c>
      <c r="BI230" s="7" t="str">
        <f>CONCATENATE(Table43[[#This Row],[kode  1 Digit
(Nomor)]],Table43[[#This Row],[kode  4 Digit                (Nomor)]])</f>
        <v>ID8162952M0100</v>
      </c>
      <c r="BJ230" s="7" t="str">
        <f>Table43[[#This Row],[Nama            Gramasi atau Jumlah Pack per CTN]]</f>
        <v>100GR</v>
      </c>
      <c r="BK230" s="7"/>
      <c r="BL230" s="7"/>
      <c r="BM230" s="4" t="str">
        <f>IF(Table43[[#This Row],[SATUAN Fix Win]]&lt;&gt;"","KRT")</f>
        <v>KRT</v>
      </c>
      <c r="BN230" s="4" t="str">
        <f>IF(Table43[[#This Row],[SATUAN Fix Win]]&lt;&gt;"","GD01")</f>
        <v>GD01</v>
      </c>
      <c r="BO230" s="4">
        <f>IF(Table43[[#This Row],[SATUAN Fix Win]]&lt;&gt;"",11611)</f>
        <v>11611</v>
      </c>
      <c r="BP230" s="4">
        <f>IF(Table43[[#This Row],[SATUAN Fix Win]]&lt;&gt;"",11612)</f>
        <v>11612</v>
      </c>
      <c r="BR230" s="4">
        <f>IF(Table43[[#This Row],[SATUAN Fix Win]]&lt;&gt;"",1)</f>
        <v>1</v>
      </c>
    </row>
    <row r="231" spans="1:70">
      <c r="A231" s="4" t="str">
        <f>CONCATENATE(Table43[[#This Row],[Kode BARANG Win2]],Table43[[#This Row],[No. Urut
Item Sama]])</f>
        <v>R1021205010010</v>
      </c>
      <c r="B231" s="7"/>
      <c r="C231" s="4" t="s">
        <v>1643</v>
      </c>
      <c r="D231" s="49">
        <v>8201502</v>
      </c>
      <c r="E231" s="49">
        <f>IFERROR(VLOOKUP(Table43[[#This Row],[NO]],[1]Sheet1!$G$3:$K$1267,5,0),0)</f>
        <v>0</v>
      </c>
      <c r="F231" s="26" t="s">
        <v>924</v>
      </c>
      <c r="G231" s="26">
        <v>144</v>
      </c>
      <c r="H231" s="26" t="s">
        <v>2073</v>
      </c>
      <c r="I231" s="49">
        <v>8993560025236</v>
      </c>
      <c r="J231" s="26" t="str">
        <f>Table43[[#This Row],[Nama Jenis Kemasan]]</f>
        <v>PCS</v>
      </c>
      <c r="K231" s="4" t="str">
        <f>TRIM(CONCATENATE(Table43[[#This Row],[Nama            KLP]]," ",Table43[[#This Row],[Nama            Sub KLP]]))</f>
        <v>DETTOL BODY SOAP</v>
      </c>
      <c r="L231" s="4" t="str">
        <f>CONCATENATE(Table43[[#This Row],[kode  2 Digit                (hrf+No)]],Table43[[#This Row],[kode  2 Digit                (Nomor)]],Table43[[#This Row],[kode  1 Digit                (Nomor)]])</f>
        <v>R1021</v>
      </c>
      <c r="M231" s="4" t="str">
        <f>IF(AH231="",CONCATENATE(R231,T231,V231,X231,Z231,AB231,AD231,AF231,Table43[[#This Row],[Tanda Kode Revisi]]),CONCATENATE(R231,T231,V231,X231,Z231,AB231,AD231,AH231))</f>
        <v>R1021205010010</v>
      </c>
      <c r="N231" s="11">
        <f t="shared" si="6"/>
        <v>14</v>
      </c>
      <c r="O231" s="13" t="str">
        <f>IF(AG231&lt;&gt;"",TRIM(UPPER(CONCATENATE(Q231," ",S231," ",U231," ",W231," ",Y231," ",AA231," ","X"," ",Table43[[#This Row],[ISI/CTN]]," ",AG231," ",AC231," ",AE231," ",AI231))),TRIM(UPPER(CONCATENATE(Q231," ",S231," ",U231," ",W231," ",Y231," ",AA231," ","X"," ",Table43[[#This Row],[ISI/CTN]]," ",AC231," ",AE231," ",AI231))))</f>
        <v>RB DETTOL BODY SOAP HK LASTING 100GR X 144 PCS</v>
      </c>
      <c r="P231" s="11">
        <f t="shared" si="7"/>
        <v>46</v>
      </c>
      <c r="Q231" s="4" t="s">
        <v>1487</v>
      </c>
      <c r="R231" s="7" t="s">
        <v>94</v>
      </c>
      <c r="S231" s="4" t="s">
        <v>1496</v>
      </c>
      <c r="T231" s="45" t="s">
        <v>1723</v>
      </c>
      <c r="U231" s="46" t="s">
        <v>1505</v>
      </c>
      <c r="V231" s="7">
        <v>1</v>
      </c>
      <c r="W231" s="46" t="s">
        <v>1564</v>
      </c>
      <c r="X231" s="45" t="s">
        <v>1732</v>
      </c>
      <c r="Y231" s="4" t="s">
        <v>1531</v>
      </c>
      <c r="Z231" s="47" t="s">
        <v>1726</v>
      </c>
      <c r="AA231" s="4" t="s">
        <v>1512</v>
      </c>
      <c r="AB231" s="47" t="s">
        <v>1739</v>
      </c>
      <c r="AC231" s="4" t="s">
        <v>186</v>
      </c>
      <c r="AD231" s="7">
        <v>1</v>
      </c>
      <c r="AF231" s="7">
        <v>0</v>
      </c>
      <c r="AJ231" s="7">
        <f>IFERROR(VLOOKUP(Table43[[#This Row],[Kode BARANG Win2]],'[2]Template Impor Barang'!#REF!,2,0),0)</f>
        <v>0</v>
      </c>
      <c r="AK231" s="7">
        <f>Table43[[#This Row],[ISI/CTN]]</f>
        <v>144</v>
      </c>
      <c r="AL231" s="83">
        <f>Table43[[#This Row],[Kode Pcpl]]</f>
        <v>8201502</v>
      </c>
      <c r="AN231" s="36">
        <f>Table43[[#This Row],[Harga Jual Pcs GT
(-PPN)]]-(Table43[[#This Row],[Harga Jual Pcs GT
(-PPN)]]*8.5%)</f>
        <v>5864.5695240000005</v>
      </c>
      <c r="AO231" s="36">
        <f>Table43[[#This Row],[Harga Beli Pcs
(-PPN)]]*Table43[[#This Row],[ISI/CTN]]</f>
        <v>844498.01145600004</v>
      </c>
      <c r="AP231" s="36">
        <f>Table43[[#This Row],[Harga Beli Pcs
(-PPN)]]*1.11</f>
        <v>6509.6721716400007</v>
      </c>
      <c r="AQ231" s="36">
        <f>Table43[[#This Row],[Harga Beli Krt
(- PPN)]]*1.11</f>
        <v>937392.79271616007</v>
      </c>
      <c r="AR231" s="36">
        <v>6409.3656000000001</v>
      </c>
      <c r="AS231" s="36">
        <f>Table43[[#This Row],[Harga Jual Pcs GT
(-PPN)]]*Table43[[#This Row],[ISI/CTN]]</f>
        <v>922948.64639999997</v>
      </c>
      <c r="AT231" s="36">
        <f>Table43[[#This Row],[Harga Jual Pcs GT
(-PPN)]]*1.11</f>
        <v>7114.3958160000011</v>
      </c>
      <c r="AU231" s="36">
        <f>Table43[[#This Row],[Harga Jual Krt GT
(- PPN)]]*1.11</f>
        <v>1024472.9975040001</v>
      </c>
      <c r="AV231" s="36">
        <v>6409.3656000000001</v>
      </c>
      <c r="AW231" s="36">
        <f>Table43[[#This Row],[Harga Jual Pcs MT
(-PPN)]]*Table43[[#This Row],[ISI/CTN]]</f>
        <v>922948.64639999997</v>
      </c>
      <c r="AX231" s="36">
        <f>Table43[[#This Row],[Harga Jual Pcs MT
(-PPN)]]*1.11</f>
        <v>7114.3958160000011</v>
      </c>
      <c r="AY231" s="36">
        <f>Table43[[#This Row],[Harga Jual Pcs MT
(+PPN)]]*Table43[[#This Row],[ISI/CTN]]</f>
        <v>1024472.9975040002</v>
      </c>
      <c r="AZ231" s="44">
        <f>(Table43[[#This Row],[Harga Jual Pcs GT
(-PPN)]]-Table43[[#This Row],[Harga Beli Pcs
(-PPN)]])/Table43[[#This Row],[Harga Jual Pcs GT
(-PPN)]]</f>
        <v>8.4999999999999937E-2</v>
      </c>
      <c r="BA231" s="51">
        <f>Table43[[#This Row],[Harga Jual Pcs MT
(-PPN)]]-Table43[[#This Row],[Harga Beli Pcs
(-PPN)]]</f>
        <v>544.79607599999963</v>
      </c>
      <c r="BB231" s="57">
        <f>Table43[[#This Row],[Column1]]/Table43[[#This Row],[Harga Jual Pcs MT
(-PPN)]]</f>
        <v>8.4999999999999937E-2</v>
      </c>
      <c r="BC231" s="50"/>
      <c r="BD231" s="7" t="str">
        <f>IFERROR(VLOOKUP(Table43[[#This Row],[Kode BARANG Win2]],'[3]Daftar Barang dan Jasa'!$B$2:$D$3515,3,0),0)</f>
        <v>RB DETTOL BODY SOAP HK LASTING 100GR X 144 PCS</v>
      </c>
      <c r="BE231" s="7" t="str">
        <f ca="1">IF(TODAY()-Table43[[#This Row],[Efektif
Pembuatan]]&gt;60,"Lama","Baru")</f>
        <v>Lama</v>
      </c>
      <c r="BF231" s="7" t="e">
        <f ca="1">IF(TODAY()-Table43[[#This Row],[Efektif Naik Harga]]&lt;30,"Naik","Sama")</f>
        <v>#VALUE!</v>
      </c>
      <c r="BG231" s="7" t="s">
        <v>400</v>
      </c>
      <c r="BH231" s="7" t="str">
        <f>IF(Table43[[#This Row],[Kode BARANG Win2]]&lt;&gt;"","IDR","")</f>
        <v>IDR</v>
      </c>
      <c r="BI231" s="7" t="str">
        <f>CONCATENATE(Table43[[#This Row],[kode  1 Digit
(Nomor)]],Table43[[#This Row],[kode  4 Digit                (Nomor)]])</f>
        <v>82015020100</v>
      </c>
      <c r="BJ231" s="7" t="str">
        <f>Table43[[#This Row],[Nama            Gramasi atau Jumlah Pack per CTN]]</f>
        <v>100GR</v>
      </c>
      <c r="BK231" s="7"/>
      <c r="BL231" s="7"/>
      <c r="BM231" s="4" t="str">
        <f>IF(Table43[[#This Row],[SATUAN Fix Win]]&lt;&gt;"","KRT")</f>
        <v>KRT</v>
      </c>
      <c r="BN231" s="4" t="str">
        <f>IF(Table43[[#This Row],[SATUAN Fix Win]]&lt;&gt;"","GD01")</f>
        <v>GD01</v>
      </c>
      <c r="BO231" s="4">
        <f>IF(Table43[[#This Row],[SATUAN Fix Win]]&lt;&gt;"",11611)</f>
        <v>11611</v>
      </c>
      <c r="BP231" s="4">
        <f>IF(Table43[[#This Row],[SATUAN Fix Win]]&lt;&gt;"",11612)</f>
        <v>11612</v>
      </c>
      <c r="BR231" s="4">
        <f>IF(Table43[[#This Row],[SATUAN Fix Win]]&lt;&gt;"",1)</f>
        <v>1</v>
      </c>
    </row>
    <row r="232" spans="1:70">
      <c r="A232" s="4" t="str">
        <f>CONCATENATE(Table43[[#This Row],[Kode BARANG Win2]],Table43[[#This Row],[No. Urut
Item Sama]])</f>
        <v>R1021205010010</v>
      </c>
      <c r="B232" s="7"/>
      <c r="C232" s="4" t="s">
        <v>1643</v>
      </c>
      <c r="D232" s="49" t="s">
        <v>490</v>
      </c>
      <c r="E232" s="49">
        <f>IFERROR(VLOOKUP(Table43[[#This Row],[NO]],[1]Sheet1!$G$3:$K$1267,5,0),0)</f>
        <v>0</v>
      </c>
      <c r="F232" s="26" t="s">
        <v>924</v>
      </c>
      <c r="G232" s="26">
        <v>144</v>
      </c>
      <c r="H232" s="26" t="s">
        <v>2073</v>
      </c>
      <c r="I232" s="49">
        <v>8993560025236</v>
      </c>
      <c r="J232" s="26" t="str">
        <f>Table43[[#This Row],[Nama Jenis Kemasan]]</f>
        <v>PCS</v>
      </c>
      <c r="K232" s="4" t="str">
        <f>TRIM(CONCATENATE(Table43[[#This Row],[Nama            KLP]]," ",Table43[[#This Row],[Nama            Sub KLP]]))</f>
        <v>DETTOL BODY SOAP</v>
      </c>
      <c r="L232" s="4" t="str">
        <f>CONCATENATE(Table43[[#This Row],[kode  2 Digit                (hrf+No)]],Table43[[#This Row],[kode  2 Digit                (Nomor)]],Table43[[#This Row],[kode  1 Digit                (Nomor)]])</f>
        <v>R1021</v>
      </c>
      <c r="M232" s="4" t="str">
        <f>IF(AH232="",CONCATENATE(R232,T232,V232,X232,Z232,AB232,AD232,AF232,Table43[[#This Row],[Tanda Kode Revisi]]),CONCATENATE(R232,T232,V232,X232,Z232,AB232,AD232,AH232))</f>
        <v>R1021205010010</v>
      </c>
      <c r="N232" s="11">
        <f t="shared" si="6"/>
        <v>14</v>
      </c>
      <c r="O232" s="13" t="str">
        <f>IF(AG232&lt;&gt;"",TRIM(UPPER(CONCATENATE(Q232," ",S232," ",U232," ",W232," ",Y232," ",AA232," ","X"," ",Table43[[#This Row],[ISI/CTN]]," ",AG232," ",AC232," ",AE232," ",AI232))),TRIM(UPPER(CONCATENATE(Q232," ",S232," ",U232," ",W232," ",Y232," ",AA232," ","X"," ",Table43[[#This Row],[ISI/CTN]]," ",AC232," ",AE232," ",AI232))))</f>
        <v>RB DETTOL BODY SOAP HK LASTING 100GR X 144 PCS</v>
      </c>
      <c r="P232" s="11">
        <f t="shared" si="7"/>
        <v>46</v>
      </c>
      <c r="Q232" s="4" t="s">
        <v>1487</v>
      </c>
      <c r="R232" s="7" t="s">
        <v>94</v>
      </c>
      <c r="S232" s="4" t="s">
        <v>1496</v>
      </c>
      <c r="T232" s="45" t="s">
        <v>1723</v>
      </c>
      <c r="U232" s="46" t="s">
        <v>1505</v>
      </c>
      <c r="V232" s="7">
        <v>1</v>
      </c>
      <c r="W232" s="46" t="s">
        <v>1564</v>
      </c>
      <c r="X232" s="45" t="s">
        <v>1732</v>
      </c>
      <c r="Y232" s="4" t="s">
        <v>1531</v>
      </c>
      <c r="Z232" s="47" t="s">
        <v>1726</v>
      </c>
      <c r="AA232" s="4" t="s">
        <v>1512</v>
      </c>
      <c r="AB232" s="47" t="s">
        <v>1739</v>
      </c>
      <c r="AC232" s="4" t="s">
        <v>186</v>
      </c>
      <c r="AD232" s="7">
        <v>1</v>
      </c>
      <c r="AF232" s="7">
        <v>0</v>
      </c>
      <c r="AJ232" s="7">
        <f>IFERROR(VLOOKUP(Table43[[#This Row],[Kode BARANG Win2]],'[2]Template Impor Barang'!#REF!,2,0),0)</f>
        <v>0</v>
      </c>
      <c r="AK232" s="7">
        <f>Table43[[#This Row],[ISI/CTN]]</f>
        <v>144</v>
      </c>
      <c r="AL232" s="83" t="str">
        <f>Table43[[#This Row],[Kode Pcpl]]</f>
        <v>ID8201502M</v>
      </c>
      <c r="AN232" s="36">
        <f>Table43[[#This Row],[Harga Jual Pcs GT
(-PPN)]]-(Table43[[#This Row],[Harga Jual Pcs GT
(-PPN)]]*8.5%)</f>
        <v>5864.5695240000005</v>
      </c>
      <c r="AO232" s="36">
        <f>Table43[[#This Row],[Harga Beli Pcs
(-PPN)]]*Table43[[#This Row],[ISI/CTN]]</f>
        <v>844498.01145600004</v>
      </c>
      <c r="AP232" s="36">
        <f>Table43[[#This Row],[Harga Beli Pcs
(-PPN)]]*1.11</f>
        <v>6509.6721716400007</v>
      </c>
      <c r="AQ232" s="36">
        <f>Table43[[#This Row],[Harga Beli Krt
(- PPN)]]*1.11</f>
        <v>937392.79271616007</v>
      </c>
      <c r="AR232" s="36">
        <v>6409.3656000000001</v>
      </c>
      <c r="AS232" s="36">
        <f>Table43[[#This Row],[Harga Jual Pcs GT
(-PPN)]]*Table43[[#This Row],[ISI/CTN]]</f>
        <v>922948.64639999997</v>
      </c>
      <c r="AT232" s="36">
        <f>Table43[[#This Row],[Harga Jual Pcs GT
(-PPN)]]*1.11</f>
        <v>7114.3958160000011</v>
      </c>
      <c r="AU232" s="36">
        <f>Table43[[#This Row],[Harga Jual Krt GT
(- PPN)]]*1.11</f>
        <v>1024472.9975040001</v>
      </c>
      <c r="AV232" s="36">
        <v>6409.3656000000001</v>
      </c>
      <c r="AW232" s="36">
        <f>Table43[[#This Row],[Harga Jual Pcs MT
(-PPN)]]*Table43[[#This Row],[ISI/CTN]]</f>
        <v>922948.64639999997</v>
      </c>
      <c r="AX232" s="36">
        <f>Table43[[#This Row],[Harga Jual Pcs MT
(-PPN)]]*1.11</f>
        <v>7114.3958160000011</v>
      </c>
      <c r="AY232" s="36">
        <f>Table43[[#This Row],[Harga Jual Pcs MT
(+PPN)]]*Table43[[#This Row],[ISI/CTN]]</f>
        <v>1024472.9975040002</v>
      </c>
      <c r="AZ232" s="44">
        <f>(Table43[[#This Row],[Harga Jual Pcs GT
(-PPN)]]-Table43[[#This Row],[Harga Beli Pcs
(-PPN)]])/Table43[[#This Row],[Harga Jual Pcs GT
(-PPN)]]</f>
        <v>8.4999999999999937E-2</v>
      </c>
      <c r="BA232" s="51">
        <f>Table43[[#This Row],[Harga Jual Pcs MT
(-PPN)]]-Table43[[#This Row],[Harga Beli Pcs
(-PPN)]]</f>
        <v>544.79607599999963</v>
      </c>
      <c r="BB232" s="57">
        <f>Table43[[#This Row],[Column1]]/Table43[[#This Row],[Harga Jual Pcs MT
(-PPN)]]</f>
        <v>8.4999999999999937E-2</v>
      </c>
      <c r="BC232" s="50"/>
      <c r="BD232" s="7" t="str">
        <f>IFERROR(VLOOKUP(Table43[[#This Row],[Kode BARANG Win2]],'[3]Daftar Barang dan Jasa'!$B$2:$D$3515,3,0),0)</f>
        <v>RB DETTOL BODY SOAP HK LASTING 100GR X 144 PCS</v>
      </c>
      <c r="BE232" s="7" t="str">
        <f ca="1">IF(TODAY()-Table43[[#This Row],[Efektif
Pembuatan]]&gt;60,"Lama","Baru")</f>
        <v>Lama</v>
      </c>
      <c r="BF232" s="7" t="e">
        <f ca="1">IF(TODAY()-Table43[[#This Row],[Efektif Naik Harga]]&lt;30,"Naik","Sama")</f>
        <v>#VALUE!</v>
      </c>
      <c r="BG232" s="7" t="s">
        <v>400</v>
      </c>
      <c r="BH232" s="7" t="str">
        <f>IF(Table43[[#This Row],[Kode BARANG Win2]]&lt;&gt;"","IDR","")</f>
        <v>IDR</v>
      </c>
      <c r="BI232" s="7" t="str">
        <f>CONCATENATE(Table43[[#This Row],[kode  1 Digit
(Nomor)]],Table43[[#This Row],[kode  4 Digit                (Nomor)]])</f>
        <v>ID8201502M0100</v>
      </c>
      <c r="BJ232" s="7" t="str">
        <f>Table43[[#This Row],[Nama            Gramasi atau Jumlah Pack per CTN]]</f>
        <v>100GR</v>
      </c>
      <c r="BK232" s="7"/>
      <c r="BL232" s="7"/>
      <c r="BM232" s="4" t="str">
        <f>IF(Table43[[#This Row],[SATUAN Fix Win]]&lt;&gt;"","KRT")</f>
        <v>KRT</v>
      </c>
      <c r="BN232" s="4" t="str">
        <f>IF(Table43[[#This Row],[SATUAN Fix Win]]&lt;&gt;"","GD01")</f>
        <v>GD01</v>
      </c>
      <c r="BO232" s="4">
        <f>IF(Table43[[#This Row],[SATUAN Fix Win]]&lt;&gt;"",11611)</f>
        <v>11611</v>
      </c>
      <c r="BP232" s="4">
        <f>IF(Table43[[#This Row],[SATUAN Fix Win]]&lt;&gt;"",11612)</f>
        <v>11612</v>
      </c>
      <c r="BR232" s="4">
        <f>IF(Table43[[#This Row],[SATUAN Fix Win]]&lt;&gt;"",1)</f>
        <v>1</v>
      </c>
    </row>
    <row r="233" spans="1:70">
      <c r="A233" s="4" t="str">
        <f>CONCATENATE(Table43[[#This Row],[Kode BARANG Win2]],Table43[[#This Row],[No. Urut
Item Sama]])</f>
        <v>R1021205010010</v>
      </c>
      <c r="B233" s="7"/>
      <c r="C233" s="4" t="s">
        <v>1643</v>
      </c>
      <c r="D233" s="49" t="s">
        <v>491</v>
      </c>
      <c r="E233" s="49">
        <f>IFERROR(VLOOKUP(Table43[[#This Row],[NO]],[1]Sheet1!$G$3:$K$1267,5,0),0)</f>
        <v>0</v>
      </c>
      <c r="F233" s="26" t="s">
        <v>927</v>
      </c>
      <c r="G233" s="26">
        <v>144</v>
      </c>
      <c r="H233" s="26" t="s">
        <v>2073</v>
      </c>
      <c r="I233" s="49">
        <v>8993560025236</v>
      </c>
      <c r="J233" s="26" t="str">
        <f>Table43[[#This Row],[Nama Jenis Kemasan]]</f>
        <v>PCS</v>
      </c>
      <c r="K233" s="4" t="str">
        <f>TRIM(CONCATENATE(Table43[[#This Row],[Nama            KLP]]," ",Table43[[#This Row],[Nama            Sub KLP]]))</f>
        <v>DETTOL BODY SOAP</v>
      </c>
      <c r="L233" s="4" t="str">
        <f>CONCATENATE(Table43[[#This Row],[kode  2 Digit                (hrf+No)]],Table43[[#This Row],[kode  2 Digit                (Nomor)]],Table43[[#This Row],[kode  1 Digit                (Nomor)]])</f>
        <v>R1021</v>
      </c>
      <c r="M233" s="4" t="str">
        <f>IF(AH233="",CONCATENATE(R233,T233,V233,X233,Z233,AB233,AD233,AF233,Table43[[#This Row],[Tanda Kode Revisi]]),CONCATENATE(R233,T233,V233,X233,Z233,AB233,AD233,AH233))</f>
        <v>R1021205010010</v>
      </c>
      <c r="N233" s="11">
        <f t="shared" si="6"/>
        <v>14</v>
      </c>
      <c r="O233" s="13" t="str">
        <f>IF(AG233&lt;&gt;"",TRIM(UPPER(CONCATENATE(Q233," ",S233," ",U233," ",W233," ",Y233," ",AA233," ","X"," ",Table43[[#This Row],[ISI/CTN]]," ",AG233," ",AC233," ",AE233," ",AI233))),TRIM(UPPER(CONCATENATE(Q233," ",S233," ",U233," ",W233," ",Y233," ",AA233," ","X"," ",Table43[[#This Row],[ISI/CTN]]," ",AC233," ",AE233," ",AI233))))</f>
        <v>RB DETTOL BODY SOAP HK LASTING 100GR X 144 PCS</v>
      </c>
      <c r="P233" s="11">
        <f t="shared" si="7"/>
        <v>46</v>
      </c>
      <c r="Q233" s="4" t="s">
        <v>1487</v>
      </c>
      <c r="R233" s="7" t="s">
        <v>94</v>
      </c>
      <c r="S233" s="4" t="s">
        <v>1496</v>
      </c>
      <c r="T233" s="45" t="s">
        <v>1723</v>
      </c>
      <c r="U233" s="46" t="s">
        <v>1505</v>
      </c>
      <c r="V233" s="7">
        <v>1</v>
      </c>
      <c r="W233" s="46" t="s">
        <v>1564</v>
      </c>
      <c r="X233" s="45" t="s">
        <v>1732</v>
      </c>
      <c r="Y233" s="4" t="s">
        <v>1531</v>
      </c>
      <c r="Z233" s="47" t="s">
        <v>1726</v>
      </c>
      <c r="AA233" s="4" t="s">
        <v>1512</v>
      </c>
      <c r="AB233" s="47" t="s">
        <v>1739</v>
      </c>
      <c r="AC233" s="4" t="s">
        <v>186</v>
      </c>
      <c r="AD233" s="7">
        <v>1</v>
      </c>
      <c r="AF233" s="7">
        <v>0</v>
      </c>
      <c r="AJ233" s="7">
        <f>IFERROR(VLOOKUP(Table43[[#This Row],[Kode BARANG Win2]],'[2]Template Impor Barang'!#REF!,2,0),0)</f>
        <v>0</v>
      </c>
      <c r="AK233" s="7">
        <f>Table43[[#This Row],[ISI/CTN]]</f>
        <v>144</v>
      </c>
      <c r="AL233" s="83" t="str">
        <f>Table43[[#This Row],[Kode Pcpl]]</f>
        <v>ID8201508M</v>
      </c>
      <c r="AN233" s="36">
        <f>Table43[[#This Row],[Harga Jual Pcs GT
(-PPN)]]-(Table43[[#This Row],[Harga Jual Pcs GT
(-PPN)]]*8.5%)</f>
        <v>5864.5695240000005</v>
      </c>
      <c r="AO233" s="36">
        <f>Table43[[#This Row],[Harga Beli Pcs
(-PPN)]]*Table43[[#This Row],[ISI/CTN]]</f>
        <v>844498.01145600004</v>
      </c>
      <c r="AP233" s="36">
        <f>Table43[[#This Row],[Harga Beli Pcs
(-PPN)]]*1.11</f>
        <v>6509.6721716400007</v>
      </c>
      <c r="AQ233" s="36">
        <f>Table43[[#This Row],[Harga Beli Krt
(- PPN)]]*1.11</f>
        <v>937392.79271616007</v>
      </c>
      <c r="AR233" s="36">
        <v>6409.3656000000001</v>
      </c>
      <c r="AS233" s="36">
        <f>Table43[[#This Row],[Harga Jual Pcs GT
(-PPN)]]*Table43[[#This Row],[ISI/CTN]]</f>
        <v>922948.64639999997</v>
      </c>
      <c r="AT233" s="36">
        <f>Table43[[#This Row],[Harga Jual Pcs GT
(-PPN)]]*1.11</f>
        <v>7114.3958160000011</v>
      </c>
      <c r="AU233" s="36">
        <f>Table43[[#This Row],[Harga Jual Krt GT
(- PPN)]]*1.11</f>
        <v>1024472.9975040001</v>
      </c>
      <c r="AV233" s="36">
        <v>6409.3656000000001</v>
      </c>
      <c r="AW233" s="36">
        <f>Table43[[#This Row],[Harga Jual Pcs MT
(-PPN)]]*Table43[[#This Row],[ISI/CTN]]</f>
        <v>922948.64639999997</v>
      </c>
      <c r="AX233" s="36">
        <f>Table43[[#This Row],[Harga Jual Pcs MT
(-PPN)]]*1.11</f>
        <v>7114.3958160000011</v>
      </c>
      <c r="AY233" s="36">
        <f>Table43[[#This Row],[Harga Jual Pcs MT
(+PPN)]]*Table43[[#This Row],[ISI/CTN]]</f>
        <v>1024472.9975040002</v>
      </c>
      <c r="AZ233" s="44">
        <f>(Table43[[#This Row],[Harga Jual Pcs GT
(-PPN)]]-Table43[[#This Row],[Harga Beli Pcs
(-PPN)]])/Table43[[#This Row],[Harga Jual Pcs GT
(-PPN)]]</f>
        <v>8.4999999999999937E-2</v>
      </c>
      <c r="BA233" s="51">
        <f>Table43[[#This Row],[Harga Jual Pcs MT
(-PPN)]]-Table43[[#This Row],[Harga Beli Pcs
(-PPN)]]</f>
        <v>544.79607599999963</v>
      </c>
      <c r="BB233" s="57">
        <f>Table43[[#This Row],[Column1]]/Table43[[#This Row],[Harga Jual Pcs MT
(-PPN)]]</f>
        <v>8.4999999999999937E-2</v>
      </c>
      <c r="BC233" s="50"/>
      <c r="BD233" s="7" t="str">
        <f>IFERROR(VLOOKUP(Table43[[#This Row],[Kode BARANG Win2]],'[3]Daftar Barang dan Jasa'!$B$2:$D$3515,3,0),0)</f>
        <v>RB DETTOL BODY SOAP HK LASTING 100GR X 144 PCS</v>
      </c>
      <c r="BE233" s="7" t="str">
        <f ca="1">IF(TODAY()-Table43[[#This Row],[Efektif
Pembuatan]]&gt;60,"Lama","Baru")</f>
        <v>Lama</v>
      </c>
      <c r="BF233" s="7" t="e">
        <f ca="1">IF(TODAY()-Table43[[#This Row],[Efektif Naik Harga]]&lt;30,"Naik","Sama")</f>
        <v>#VALUE!</v>
      </c>
      <c r="BG233" s="7" t="s">
        <v>400</v>
      </c>
      <c r="BH233" s="7" t="str">
        <f>IF(Table43[[#This Row],[Kode BARANG Win2]]&lt;&gt;"","IDR","")</f>
        <v>IDR</v>
      </c>
      <c r="BI233" s="7" t="str">
        <f>CONCATENATE(Table43[[#This Row],[kode  1 Digit
(Nomor)]],Table43[[#This Row],[kode  4 Digit                (Nomor)]])</f>
        <v>ID8201508M0100</v>
      </c>
      <c r="BJ233" s="7" t="str">
        <f>Table43[[#This Row],[Nama            Gramasi atau Jumlah Pack per CTN]]</f>
        <v>100GR</v>
      </c>
      <c r="BK233" s="7"/>
      <c r="BL233" s="7"/>
      <c r="BM233" s="4" t="str">
        <f>IF(Table43[[#This Row],[SATUAN Fix Win]]&lt;&gt;"","KRT")</f>
        <v>KRT</v>
      </c>
      <c r="BN233" s="4" t="str">
        <f>IF(Table43[[#This Row],[SATUAN Fix Win]]&lt;&gt;"","GD01")</f>
        <v>GD01</v>
      </c>
      <c r="BO233" s="4">
        <f>IF(Table43[[#This Row],[SATUAN Fix Win]]&lt;&gt;"",11611)</f>
        <v>11611</v>
      </c>
      <c r="BP233" s="4">
        <f>IF(Table43[[#This Row],[SATUAN Fix Win]]&lt;&gt;"",11612)</f>
        <v>11612</v>
      </c>
      <c r="BR233" s="4">
        <f>IF(Table43[[#This Row],[SATUAN Fix Win]]&lt;&gt;"",1)</f>
        <v>1</v>
      </c>
    </row>
    <row r="234" spans="1:70">
      <c r="A234" s="4" t="str">
        <f>CONCATENATE(Table43[[#This Row],[Kode BARANG Win2]],Table43[[#This Row],[No. Urut
Item Sama]])</f>
        <v>R1021205010011</v>
      </c>
      <c r="B234" s="7"/>
      <c r="C234" s="4" t="s">
        <v>1643</v>
      </c>
      <c r="D234" s="49">
        <v>3303384</v>
      </c>
      <c r="E234" s="49">
        <f>IFERROR(VLOOKUP(Table43[[#This Row],[NO]],[1]Sheet1!$G$3:$K$1267,5,0),0)</f>
        <v>0</v>
      </c>
      <c r="F234" s="26" t="s">
        <v>923</v>
      </c>
      <c r="G234" s="26">
        <v>36</v>
      </c>
      <c r="H234" s="26" t="s">
        <v>2073</v>
      </c>
      <c r="I234" s="49">
        <v>8993560025236</v>
      </c>
      <c r="J234" s="26" t="str">
        <f>Table43[[#This Row],[Nama Jenis Kemasan]]</f>
        <v>PCS</v>
      </c>
      <c r="K234" s="4" t="str">
        <f>TRIM(CONCATENATE(Table43[[#This Row],[Nama            KLP]]," ",Table43[[#This Row],[Nama            Sub KLP]]))</f>
        <v>DETTOL BODY SOAP</v>
      </c>
      <c r="L234" s="4" t="str">
        <f>CONCATENATE(Table43[[#This Row],[kode  2 Digit                (hrf+No)]],Table43[[#This Row],[kode  2 Digit                (Nomor)]],Table43[[#This Row],[kode  1 Digit                (Nomor)]])</f>
        <v>R1021</v>
      </c>
      <c r="M234" s="4" t="str">
        <f>IF(AH234="",CONCATENATE(R234,T234,V234,X234,Z234,AB234,AD234,AF234,Table43[[#This Row],[Tanda Kode Revisi]]),CONCATENATE(R234,T234,V234,X234,Z234,AB234,AD234,AH234))</f>
        <v>R1021205010011</v>
      </c>
      <c r="N234" s="11">
        <f t="shared" si="6"/>
        <v>14</v>
      </c>
      <c r="O234" s="13" t="str">
        <f>IF(AG234&lt;&gt;"",TRIM(UPPER(CONCATENATE(Q234," ",S234," ",U234," ",W234," ",Y234," ",AA234," ","X"," ",Table43[[#This Row],[ISI/CTN]]," ",AG234," ",AC234," ",AE234," ",AI234))),TRIM(UPPER(CONCATENATE(Q234," ",S234," ",U234," ",W234," ",Y234," ",AA234," ","X"," ",Table43[[#This Row],[ISI/CTN]]," ",AC234," ",AE234," ",AI234))))</f>
        <v>RB DETTOL BODY SOAP HK LASTING 100GR X 36 PCS 3+1</v>
      </c>
      <c r="P234" s="11">
        <f t="shared" si="7"/>
        <v>49</v>
      </c>
      <c r="Q234" s="4" t="s">
        <v>1487</v>
      </c>
      <c r="R234" s="7" t="s">
        <v>94</v>
      </c>
      <c r="S234" s="4" t="s">
        <v>1496</v>
      </c>
      <c r="T234" s="45" t="s">
        <v>1723</v>
      </c>
      <c r="U234" s="46" t="s">
        <v>1505</v>
      </c>
      <c r="V234" s="7">
        <v>1</v>
      </c>
      <c r="W234" s="46" t="s">
        <v>1564</v>
      </c>
      <c r="X234" s="45" t="s">
        <v>1732</v>
      </c>
      <c r="Y234" s="4" t="s">
        <v>1531</v>
      </c>
      <c r="Z234" s="47" t="s">
        <v>1726</v>
      </c>
      <c r="AA234" s="4" t="s">
        <v>1512</v>
      </c>
      <c r="AB234" s="47" t="s">
        <v>1739</v>
      </c>
      <c r="AC234" s="4" t="s">
        <v>186</v>
      </c>
      <c r="AD234" s="7">
        <v>1</v>
      </c>
      <c r="AE234" s="82" t="s">
        <v>2480</v>
      </c>
      <c r="AF234" s="7">
        <v>1</v>
      </c>
      <c r="AJ234" s="7">
        <f>IFERROR(VLOOKUP(Table43[[#This Row],[Kode BARANG Win2]],'[2]Template Impor Barang'!#REF!,2,0),0)</f>
        <v>0</v>
      </c>
      <c r="AK234" s="7">
        <f>Table43[[#This Row],[ISI/CTN]]</f>
        <v>36</v>
      </c>
      <c r="AL234" s="83">
        <f>Table43[[#This Row],[Kode Pcpl]]</f>
        <v>3303384</v>
      </c>
      <c r="AN234" s="36">
        <f>Table43[[#This Row],[Harga Jual Pcs GT
(-PPN)]]-(Table43[[#This Row],[Harga Jual Pcs GT
(-PPN)]]*8.5%)</f>
        <v>17593.696249999997</v>
      </c>
      <c r="AO234" s="36">
        <f>Table43[[#This Row],[Harga Beli Pcs
(-PPN)]]*Table43[[#This Row],[ISI/CTN]]</f>
        <v>633373.06499999994</v>
      </c>
      <c r="AP234" s="36">
        <f>Table43[[#This Row],[Harga Beli Pcs
(-PPN)]]*1.11</f>
        <v>19529.0028375</v>
      </c>
      <c r="AQ234" s="36">
        <f>Table43[[#This Row],[Harga Beli Krt
(- PPN)]]*1.11</f>
        <v>703044.10215000005</v>
      </c>
      <c r="AR234" s="36">
        <v>19228.083333333332</v>
      </c>
      <c r="AS234" s="36">
        <f>Table43[[#This Row],[Harga Jual Pcs GT
(-PPN)]]*Table43[[#This Row],[ISI/CTN]]</f>
        <v>692211</v>
      </c>
      <c r="AT234" s="36">
        <f>Table43[[#This Row],[Harga Jual Pcs GT
(-PPN)]]*1.11</f>
        <v>21343.172500000001</v>
      </c>
      <c r="AU234" s="36">
        <f>Table43[[#This Row],[Harga Jual Krt GT
(- PPN)]]*1.11</f>
        <v>768354.21000000008</v>
      </c>
      <c r="AV234" s="36">
        <v>6409.3656000000001</v>
      </c>
      <c r="AW234" s="36">
        <f>Table43[[#This Row],[Harga Jual Pcs MT
(-PPN)]]*Table43[[#This Row],[ISI/CTN]]</f>
        <v>230737.16159999999</v>
      </c>
      <c r="AX234" s="36">
        <f>Table43[[#This Row],[Harga Jual Pcs MT
(-PPN)]]*1.11</f>
        <v>7114.3958160000011</v>
      </c>
      <c r="AY234" s="36">
        <f>Table43[[#This Row],[Harga Jual Pcs MT
(+PPN)]]*Table43[[#This Row],[ISI/CTN]]</f>
        <v>256118.24937600005</v>
      </c>
      <c r="AZ234" s="44">
        <f>(Table43[[#This Row],[Harga Jual Pcs GT
(-PPN)]]-Table43[[#This Row],[Harga Beli Pcs
(-PPN)]])/Table43[[#This Row],[Harga Jual Pcs GT
(-PPN)]]</f>
        <v>8.5000000000000089E-2</v>
      </c>
      <c r="BA234" s="51">
        <f>Table43[[#This Row],[Harga Jual Pcs MT
(-PPN)]]-Table43[[#This Row],[Harga Beli Pcs
(-PPN)]]</f>
        <v>-11184.330649999996</v>
      </c>
      <c r="BB234" s="57">
        <f>Table43[[#This Row],[Column1]]/Table43[[#This Row],[Harga Jual Pcs MT
(-PPN)]]</f>
        <v>-1.7449980775008367</v>
      </c>
      <c r="BC234" s="50"/>
      <c r="BD234" s="7">
        <f>IFERROR(VLOOKUP(Table43[[#This Row],[Kode BARANG Win2]],'[3]Daftar Barang dan Jasa'!$B$2:$D$3515,3,0),0)</f>
        <v>0</v>
      </c>
      <c r="BE234" s="7" t="str">
        <f ca="1">IF(TODAY()-Table43[[#This Row],[Efektif
Pembuatan]]&gt;60,"Lama","Baru")</f>
        <v>Lama</v>
      </c>
      <c r="BF234" s="7" t="str">
        <f ca="1">IF(TODAY()-Table43[[#This Row],[Efektif Naik Harga]]&lt;30,"Naik","Sama")</f>
        <v>Sama</v>
      </c>
      <c r="BG234" s="7" t="s">
        <v>400</v>
      </c>
      <c r="BH234" s="7" t="str">
        <f>IF(Table43[[#This Row],[Kode BARANG Win2]]&lt;&gt;"","IDR","")</f>
        <v>IDR</v>
      </c>
      <c r="BI234" s="7" t="str">
        <f>CONCATENATE(Table43[[#This Row],[kode  1 Digit
(Nomor)]],Table43[[#This Row],[kode  4 Digit                (Nomor)]])</f>
        <v>33033840100</v>
      </c>
      <c r="BJ234" s="7" t="str">
        <f>Table43[[#This Row],[Nama            Gramasi atau Jumlah Pack per CTN]]</f>
        <v>100GR</v>
      </c>
      <c r="BK234" s="7"/>
      <c r="BL234" s="7"/>
      <c r="BM234" s="4" t="str">
        <f>IF(Table43[[#This Row],[SATUAN Fix Win]]&lt;&gt;"","KRT")</f>
        <v>KRT</v>
      </c>
      <c r="BN234" s="4" t="str">
        <f>IF(Table43[[#This Row],[SATUAN Fix Win]]&lt;&gt;"","GD01")</f>
        <v>GD01</v>
      </c>
      <c r="BO234" s="4">
        <f>IF(Table43[[#This Row],[SATUAN Fix Win]]&lt;&gt;"",11611)</f>
        <v>11611</v>
      </c>
      <c r="BP234" s="4">
        <f>IF(Table43[[#This Row],[SATUAN Fix Win]]&lt;&gt;"",11612)</f>
        <v>11612</v>
      </c>
      <c r="BR234" s="4">
        <f>IF(Table43[[#This Row],[SATUAN Fix Win]]&lt;&gt;"",1)</f>
        <v>1</v>
      </c>
    </row>
    <row r="235" spans="1:70">
      <c r="A235" s="4" t="str">
        <f>CONCATENATE(Table43[[#This Row],[Kode BARANG Win2]],Table43[[#This Row],[No. Urut
Item Sama]])</f>
        <v>R1021206010010</v>
      </c>
      <c r="B235" s="7"/>
      <c r="C235" s="4" t="s">
        <v>1644</v>
      </c>
      <c r="D235" s="49">
        <v>3226670</v>
      </c>
      <c r="E235" s="49">
        <f>IFERROR(VLOOKUP(Table43[[#This Row],[NO]],[1]Sheet1!$G$3:$K$1267,5,0),0)</f>
        <v>0</v>
      </c>
      <c r="F235" s="26" t="s">
        <v>904</v>
      </c>
      <c r="G235" s="26">
        <v>144</v>
      </c>
      <c r="H235" s="26" t="s">
        <v>1644</v>
      </c>
      <c r="I235" s="49">
        <v>8993560024987</v>
      </c>
      <c r="J235" s="26" t="str">
        <f>Table43[[#This Row],[Nama Jenis Kemasan]]</f>
        <v>PCS</v>
      </c>
      <c r="K235" s="4" t="str">
        <f>TRIM(CONCATENATE(Table43[[#This Row],[Nama            KLP]]," ",Table43[[#This Row],[Nama            Sub KLP]]))</f>
        <v>DETTOL BODY SOAP</v>
      </c>
      <c r="L235" s="4" t="str">
        <f>CONCATENATE(Table43[[#This Row],[kode  2 Digit                (hrf+No)]],Table43[[#This Row],[kode  2 Digit                (Nomor)]],Table43[[#This Row],[kode  1 Digit                (Nomor)]])</f>
        <v>R1021</v>
      </c>
      <c r="M235" s="4" t="str">
        <f>IF(AH235="",CONCATENATE(R235,T235,V235,X235,Z235,AB235,AD235,AF235,Table43[[#This Row],[Tanda Kode Revisi]]),CONCATENATE(R235,T235,V235,X235,Z235,AB235,AD235,AH235))</f>
        <v>R1021206010010</v>
      </c>
      <c r="N235" s="11">
        <f t="shared" si="6"/>
        <v>14</v>
      </c>
      <c r="O235" s="13" t="str">
        <f>IF(AG235&lt;&gt;"",TRIM(UPPER(CONCATENATE(Q235," ",S235," ",U235," ",W235," ",Y235," ",AA235," ","X"," ",Table43[[#This Row],[ISI/CTN]]," ",AG235," ",AC235," ",AE235," ",AI235))),TRIM(UPPER(CONCATENATE(Q235," ",S235," ",U235," ",W235," ",Y235," ",AA235," ","X"," ",Table43[[#This Row],[ISI/CTN]]," ",AC235," ",AE235," ",AI235))))</f>
        <v>RB DETTOL BODY SOAP HK ORIGINAL 100GR X 144 PCS</v>
      </c>
      <c r="P235" s="11">
        <f t="shared" si="7"/>
        <v>47</v>
      </c>
      <c r="Q235" s="4" t="s">
        <v>1487</v>
      </c>
      <c r="R235" s="7" t="s">
        <v>94</v>
      </c>
      <c r="S235" s="4" t="s">
        <v>1496</v>
      </c>
      <c r="T235" s="45" t="s">
        <v>1723</v>
      </c>
      <c r="U235" s="46" t="s">
        <v>1505</v>
      </c>
      <c r="V235" s="7">
        <v>1</v>
      </c>
      <c r="W235" s="46" t="s">
        <v>1564</v>
      </c>
      <c r="X235" s="45" t="s">
        <v>1732</v>
      </c>
      <c r="Y235" s="4" t="s">
        <v>1491</v>
      </c>
      <c r="Z235" s="47" t="s">
        <v>1727</v>
      </c>
      <c r="AA235" s="4" t="s">
        <v>1512</v>
      </c>
      <c r="AB235" s="47" t="s">
        <v>1739</v>
      </c>
      <c r="AC235" s="4" t="s">
        <v>186</v>
      </c>
      <c r="AD235" s="7">
        <v>1</v>
      </c>
      <c r="AF235" s="7">
        <v>0</v>
      </c>
      <c r="AJ235" s="7">
        <f>IFERROR(VLOOKUP(Table43[[#This Row],[Kode BARANG Win2]],'[2]Template Impor Barang'!#REF!,2,0),0)</f>
        <v>0</v>
      </c>
      <c r="AK235" s="7">
        <f>Table43[[#This Row],[ISI/CTN]]</f>
        <v>144</v>
      </c>
      <c r="AL235" s="83">
        <f>Table43[[#This Row],[Kode Pcpl]]</f>
        <v>3226670</v>
      </c>
      <c r="AN235" s="36">
        <f>Table43[[#This Row],[Harga Jual Pcs GT
(-PPN)]]-(Table43[[#This Row],[Harga Jual Pcs GT
(-PPN)]]*8.5%)</f>
        <v>5864.5695240000005</v>
      </c>
      <c r="AO235" s="36">
        <f>Table43[[#This Row],[Harga Beli Pcs
(-PPN)]]*Table43[[#This Row],[ISI/CTN]]</f>
        <v>844498.01145600004</v>
      </c>
      <c r="AP235" s="36">
        <f>Table43[[#This Row],[Harga Beli Pcs
(-PPN)]]*1.11</f>
        <v>6509.6721716400007</v>
      </c>
      <c r="AQ235" s="36">
        <f>Table43[[#This Row],[Harga Beli Krt
(- PPN)]]*1.11</f>
        <v>937392.79271616007</v>
      </c>
      <c r="AR235" s="36">
        <v>6409.3656000000001</v>
      </c>
      <c r="AS235" s="36">
        <f>Table43[[#This Row],[Harga Jual Pcs GT
(-PPN)]]*Table43[[#This Row],[ISI/CTN]]</f>
        <v>922948.64639999997</v>
      </c>
      <c r="AT235" s="36">
        <f>Table43[[#This Row],[Harga Jual Pcs GT
(-PPN)]]*1.11</f>
        <v>7114.3958160000011</v>
      </c>
      <c r="AU235" s="36">
        <f>Table43[[#This Row],[Harga Jual Krt GT
(- PPN)]]*1.11</f>
        <v>1024472.9975040001</v>
      </c>
      <c r="AV235" s="36">
        <v>6409.3656000000001</v>
      </c>
      <c r="AW235" s="36">
        <f>Table43[[#This Row],[Harga Jual Pcs MT
(-PPN)]]*Table43[[#This Row],[ISI/CTN]]</f>
        <v>922948.64639999997</v>
      </c>
      <c r="AX235" s="36">
        <f>Table43[[#This Row],[Harga Jual Pcs MT
(-PPN)]]*1.11</f>
        <v>7114.3958160000011</v>
      </c>
      <c r="AY235" s="36">
        <f>Table43[[#This Row],[Harga Jual Pcs MT
(+PPN)]]*Table43[[#This Row],[ISI/CTN]]</f>
        <v>1024472.9975040002</v>
      </c>
      <c r="AZ235" s="44">
        <f>(Table43[[#This Row],[Harga Jual Pcs GT
(-PPN)]]-Table43[[#This Row],[Harga Beli Pcs
(-PPN)]])/Table43[[#This Row],[Harga Jual Pcs GT
(-PPN)]]</f>
        <v>8.4999999999999937E-2</v>
      </c>
      <c r="BA235" s="51">
        <f>Table43[[#This Row],[Harga Jual Pcs MT
(-PPN)]]-Table43[[#This Row],[Harga Beli Pcs
(-PPN)]]</f>
        <v>544.79607599999963</v>
      </c>
      <c r="BB235" s="57">
        <f>Table43[[#This Row],[Column1]]/Table43[[#This Row],[Harga Jual Pcs MT
(-PPN)]]</f>
        <v>8.4999999999999937E-2</v>
      </c>
      <c r="BC235" s="50"/>
      <c r="BD235" s="7" t="str">
        <f>IFERROR(VLOOKUP(Table43[[#This Row],[Kode BARANG Win2]],'[3]Daftar Barang dan Jasa'!$B$2:$D$3515,3,0),0)</f>
        <v>RB DETTOL BODY SOAP HK ORIGINAL 100GR X 144 PCS</v>
      </c>
      <c r="BE235" s="7" t="str">
        <f ca="1">IF(TODAY()-Table43[[#This Row],[Efektif
Pembuatan]]&gt;60,"Lama","Baru")</f>
        <v>Lama</v>
      </c>
      <c r="BF235" s="7" t="e">
        <f ca="1">IF(TODAY()-Table43[[#This Row],[Efektif Naik Harga]]&lt;30,"Naik","Sama")</f>
        <v>#VALUE!</v>
      </c>
      <c r="BG235" s="7" t="s">
        <v>400</v>
      </c>
      <c r="BH235" s="7" t="str">
        <f>IF(Table43[[#This Row],[Kode BARANG Win2]]&lt;&gt;"","IDR","")</f>
        <v>IDR</v>
      </c>
      <c r="BI235" s="7" t="str">
        <f>CONCATENATE(Table43[[#This Row],[kode  1 Digit
(Nomor)]],Table43[[#This Row],[kode  4 Digit                (Nomor)]])</f>
        <v>32266700100</v>
      </c>
      <c r="BJ235" s="7" t="str">
        <f>Table43[[#This Row],[Nama            Gramasi atau Jumlah Pack per CTN]]</f>
        <v>100GR</v>
      </c>
      <c r="BK235" s="7"/>
      <c r="BL235" s="7"/>
      <c r="BM235" s="4" t="str">
        <f>IF(Table43[[#This Row],[SATUAN Fix Win]]&lt;&gt;"","KRT")</f>
        <v>KRT</v>
      </c>
      <c r="BN235" s="4" t="str">
        <f>IF(Table43[[#This Row],[SATUAN Fix Win]]&lt;&gt;"","GD01")</f>
        <v>GD01</v>
      </c>
      <c r="BO235" s="4">
        <f>IF(Table43[[#This Row],[SATUAN Fix Win]]&lt;&gt;"",11611)</f>
        <v>11611</v>
      </c>
      <c r="BP235" s="4">
        <f>IF(Table43[[#This Row],[SATUAN Fix Win]]&lt;&gt;"",11612)</f>
        <v>11612</v>
      </c>
      <c r="BR235" s="4">
        <f>IF(Table43[[#This Row],[SATUAN Fix Win]]&lt;&gt;"",1)</f>
        <v>1</v>
      </c>
    </row>
    <row r="236" spans="1:70">
      <c r="A236" s="4" t="str">
        <f>CONCATENATE(Table43[[#This Row],[Kode BARANG Win2]],Table43[[#This Row],[No. Urut
Item Sama]])</f>
        <v>R1021206010010</v>
      </c>
      <c r="B236" s="7"/>
      <c r="C236" s="4" t="s">
        <v>1644</v>
      </c>
      <c r="D236" s="49">
        <v>3087036</v>
      </c>
      <c r="E236" s="49">
        <f>IFERROR(VLOOKUP(Table43[[#This Row],[NO]],[1]Sheet1!$G$3:$K$1267,5,0),0)</f>
        <v>0</v>
      </c>
      <c r="F236" s="26" t="s">
        <v>915</v>
      </c>
      <c r="G236" s="26">
        <v>144</v>
      </c>
      <c r="H236" s="26" t="s">
        <v>1813</v>
      </c>
      <c r="I236" s="49">
        <v>8993560024987</v>
      </c>
      <c r="J236" s="26" t="str">
        <f>Table43[[#This Row],[Nama Jenis Kemasan]]</f>
        <v>PCS</v>
      </c>
      <c r="K236" s="4" t="str">
        <f>TRIM(CONCATENATE(Table43[[#This Row],[Nama            KLP]]," ",Table43[[#This Row],[Nama            Sub KLP]]))</f>
        <v>DETTOL BODY SOAP</v>
      </c>
      <c r="L236" s="4" t="str">
        <f>CONCATENATE(Table43[[#This Row],[kode  2 Digit                (hrf+No)]],Table43[[#This Row],[kode  2 Digit                (Nomor)]],Table43[[#This Row],[kode  1 Digit                (Nomor)]])</f>
        <v>R1021</v>
      </c>
      <c r="M236" s="4" t="str">
        <f>IF(AH236="",CONCATENATE(R236,T236,V236,X236,Z236,AB236,AD236,AF236,Table43[[#This Row],[Tanda Kode Revisi]]),CONCATENATE(R236,T236,V236,X236,Z236,AB236,AD236,AH236))</f>
        <v>R1021206010010</v>
      </c>
      <c r="N236" s="11">
        <f t="shared" si="6"/>
        <v>14</v>
      </c>
      <c r="O236" s="13" t="str">
        <f>IF(AG236&lt;&gt;"",TRIM(UPPER(CONCATENATE(Q236," ",S236," ",U236," ",W236," ",Y236," ",AA236," ","X"," ",Table43[[#This Row],[ISI/CTN]]," ",AG236," ",AC236," ",AE236," ",AI236))),TRIM(UPPER(CONCATENATE(Q236," ",S236," ",U236," ",W236," ",Y236," ",AA236," ","X"," ",Table43[[#This Row],[ISI/CTN]]," ",AC236," ",AE236," ",AI236))))</f>
        <v>RB DETTOL BODY SOAP HK ORIGINAL 100GR X 144 PCS</v>
      </c>
      <c r="P236" s="11">
        <f t="shared" si="7"/>
        <v>47</v>
      </c>
      <c r="Q236" s="4" t="s">
        <v>1487</v>
      </c>
      <c r="R236" s="7" t="s">
        <v>94</v>
      </c>
      <c r="S236" s="4" t="s">
        <v>1496</v>
      </c>
      <c r="T236" s="45" t="s">
        <v>1723</v>
      </c>
      <c r="U236" s="46" t="s">
        <v>1505</v>
      </c>
      <c r="V236" s="7">
        <v>1</v>
      </c>
      <c r="W236" s="46" t="s">
        <v>1564</v>
      </c>
      <c r="X236" s="45" t="s">
        <v>1732</v>
      </c>
      <c r="Y236" s="4" t="s">
        <v>1491</v>
      </c>
      <c r="Z236" s="47" t="s">
        <v>1727</v>
      </c>
      <c r="AA236" s="4" t="s">
        <v>1512</v>
      </c>
      <c r="AB236" s="47" t="s">
        <v>1739</v>
      </c>
      <c r="AC236" s="4" t="s">
        <v>186</v>
      </c>
      <c r="AD236" s="7">
        <v>1</v>
      </c>
      <c r="AF236" s="7">
        <v>0</v>
      </c>
      <c r="AJ236" s="7">
        <f>IFERROR(VLOOKUP(Table43[[#This Row],[Kode BARANG Win2]],'[2]Template Impor Barang'!#REF!,2,0),0)</f>
        <v>0</v>
      </c>
      <c r="AK236" s="7">
        <f>Table43[[#This Row],[ISI/CTN]]</f>
        <v>144</v>
      </c>
      <c r="AL236" s="83">
        <f>Table43[[#This Row],[Kode Pcpl]]</f>
        <v>3087036</v>
      </c>
      <c r="AN236" s="36">
        <f>Table43[[#This Row],[Harga Jual Pcs GT
(-PPN)]]-(Table43[[#This Row],[Harga Jual Pcs GT
(-PPN)]]*8.5%)</f>
        <v>5864.5695240000005</v>
      </c>
      <c r="AO236" s="36">
        <f>Table43[[#This Row],[Harga Beli Pcs
(-PPN)]]*Table43[[#This Row],[ISI/CTN]]</f>
        <v>844498.01145600004</v>
      </c>
      <c r="AP236" s="36">
        <f>Table43[[#This Row],[Harga Beli Pcs
(-PPN)]]*1.11</f>
        <v>6509.6721716400007</v>
      </c>
      <c r="AQ236" s="36">
        <f>Table43[[#This Row],[Harga Beli Krt
(- PPN)]]*1.11</f>
        <v>937392.79271616007</v>
      </c>
      <c r="AR236" s="36">
        <v>6409.3656000000001</v>
      </c>
      <c r="AS236" s="36">
        <f>Table43[[#This Row],[Harga Jual Pcs GT
(-PPN)]]*Table43[[#This Row],[ISI/CTN]]</f>
        <v>922948.64639999997</v>
      </c>
      <c r="AT236" s="36">
        <f>Table43[[#This Row],[Harga Jual Pcs GT
(-PPN)]]*1.11</f>
        <v>7114.3958160000011</v>
      </c>
      <c r="AU236" s="36">
        <f>Table43[[#This Row],[Harga Jual Krt GT
(- PPN)]]*1.11</f>
        <v>1024472.9975040001</v>
      </c>
      <c r="AV236" s="36">
        <v>6409.3656000000001</v>
      </c>
      <c r="AW236" s="36">
        <f>Table43[[#This Row],[Harga Jual Pcs MT
(-PPN)]]*Table43[[#This Row],[ISI/CTN]]</f>
        <v>922948.64639999997</v>
      </c>
      <c r="AX236" s="36">
        <f>Table43[[#This Row],[Harga Jual Pcs MT
(-PPN)]]*1.11</f>
        <v>7114.3958160000011</v>
      </c>
      <c r="AY236" s="36">
        <f>Table43[[#This Row],[Harga Jual Pcs MT
(+PPN)]]*Table43[[#This Row],[ISI/CTN]]</f>
        <v>1024472.9975040002</v>
      </c>
      <c r="AZ236" s="44">
        <f>(Table43[[#This Row],[Harga Jual Pcs GT
(-PPN)]]-Table43[[#This Row],[Harga Beli Pcs
(-PPN)]])/Table43[[#This Row],[Harga Jual Pcs GT
(-PPN)]]</f>
        <v>8.4999999999999937E-2</v>
      </c>
      <c r="BA236" s="51">
        <f>Table43[[#This Row],[Harga Jual Pcs MT
(-PPN)]]-Table43[[#This Row],[Harga Beli Pcs
(-PPN)]]</f>
        <v>544.79607599999963</v>
      </c>
      <c r="BB236" s="57">
        <f>Table43[[#This Row],[Column1]]/Table43[[#This Row],[Harga Jual Pcs MT
(-PPN)]]</f>
        <v>8.4999999999999937E-2</v>
      </c>
      <c r="BC236" s="50"/>
      <c r="BD236" s="7" t="str">
        <f>IFERROR(VLOOKUP(Table43[[#This Row],[Kode BARANG Win2]],'[3]Daftar Barang dan Jasa'!$B$2:$D$3515,3,0),0)</f>
        <v>RB DETTOL BODY SOAP HK ORIGINAL 100GR X 144 PCS</v>
      </c>
      <c r="BE236" s="7" t="str">
        <f ca="1">IF(TODAY()-Table43[[#This Row],[Efektif
Pembuatan]]&gt;60,"Lama","Baru")</f>
        <v>Lama</v>
      </c>
      <c r="BF236" s="7" t="e">
        <f ca="1">IF(TODAY()-Table43[[#This Row],[Efektif Naik Harga]]&lt;30,"Naik","Sama")</f>
        <v>#VALUE!</v>
      </c>
      <c r="BG236" s="7" t="s">
        <v>400</v>
      </c>
      <c r="BH236" s="7" t="str">
        <f>IF(Table43[[#This Row],[Kode BARANG Win2]]&lt;&gt;"","IDR","")</f>
        <v>IDR</v>
      </c>
      <c r="BI236" s="7" t="str">
        <f>CONCATENATE(Table43[[#This Row],[kode  1 Digit
(Nomor)]],Table43[[#This Row],[kode  4 Digit                (Nomor)]])</f>
        <v>30870360100</v>
      </c>
      <c r="BJ236" s="7" t="str">
        <f>Table43[[#This Row],[Nama            Gramasi atau Jumlah Pack per CTN]]</f>
        <v>100GR</v>
      </c>
      <c r="BK236" s="7"/>
      <c r="BL236" s="7"/>
      <c r="BM236" s="4" t="str">
        <f>IF(Table43[[#This Row],[SATUAN Fix Win]]&lt;&gt;"","KRT")</f>
        <v>KRT</v>
      </c>
      <c r="BN236" s="4" t="str">
        <f>IF(Table43[[#This Row],[SATUAN Fix Win]]&lt;&gt;"","GD01")</f>
        <v>GD01</v>
      </c>
      <c r="BO236" s="4">
        <f>IF(Table43[[#This Row],[SATUAN Fix Win]]&lt;&gt;"",11611)</f>
        <v>11611</v>
      </c>
      <c r="BP236" s="4">
        <f>IF(Table43[[#This Row],[SATUAN Fix Win]]&lt;&gt;"",11612)</f>
        <v>11612</v>
      </c>
      <c r="BR236" s="4">
        <f>IF(Table43[[#This Row],[SATUAN Fix Win]]&lt;&gt;"",1)</f>
        <v>1</v>
      </c>
    </row>
    <row r="237" spans="1:70">
      <c r="A237" s="4" t="str">
        <f>CONCATENATE(Table43[[#This Row],[Kode BARANG Win2]],Table43[[#This Row],[No. Urut
Item Sama]])</f>
        <v>R1021206010010</v>
      </c>
      <c r="B237" s="7"/>
      <c r="C237" s="4" t="s">
        <v>1644</v>
      </c>
      <c r="D237" s="49">
        <v>3166959</v>
      </c>
      <c r="E237" s="49">
        <f>IFERROR(VLOOKUP(Table43[[#This Row],[NO]],[1]Sheet1!$G$3:$K$1267,5,0),0)</f>
        <v>0</v>
      </c>
      <c r="F237" s="26" t="s">
        <v>917</v>
      </c>
      <c r="G237" s="26">
        <v>144</v>
      </c>
      <c r="H237" s="26" t="s">
        <v>2073</v>
      </c>
      <c r="I237" s="49">
        <v>8993560024987</v>
      </c>
      <c r="J237" s="26" t="str">
        <f>Table43[[#This Row],[Nama Jenis Kemasan]]</f>
        <v>PCS</v>
      </c>
      <c r="K237" s="4" t="str">
        <f>TRIM(CONCATENATE(Table43[[#This Row],[Nama            KLP]]," ",Table43[[#This Row],[Nama            Sub KLP]]))</f>
        <v>DETTOL BODY SOAP</v>
      </c>
      <c r="L237" s="4" t="str">
        <f>CONCATENATE(Table43[[#This Row],[kode  2 Digit                (hrf+No)]],Table43[[#This Row],[kode  2 Digit                (Nomor)]],Table43[[#This Row],[kode  1 Digit                (Nomor)]])</f>
        <v>R1021</v>
      </c>
      <c r="M237" s="4" t="str">
        <f>IF(AH237="",CONCATENATE(R237,T237,V237,X237,Z237,AB237,AD237,AF237,Table43[[#This Row],[Tanda Kode Revisi]]),CONCATENATE(R237,T237,V237,X237,Z237,AB237,AD237,AH237))</f>
        <v>R1021206010010</v>
      </c>
      <c r="N237" s="11">
        <f t="shared" si="6"/>
        <v>14</v>
      </c>
      <c r="O237" s="13" t="str">
        <f>IF(AG237&lt;&gt;"",TRIM(UPPER(CONCATENATE(Q237," ",S237," ",U237," ",W237," ",Y237," ",AA237," ","X"," ",Table43[[#This Row],[ISI/CTN]]," ",AG237," ",AC237," ",AE237," ",AI237))),TRIM(UPPER(CONCATENATE(Q237," ",S237," ",U237," ",W237," ",Y237," ",AA237," ","X"," ",Table43[[#This Row],[ISI/CTN]]," ",AC237," ",AE237," ",AI237))))</f>
        <v>RB DETTOL BODY SOAP HK ORIGINAL 100GR X 144 PCS</v>
      </c>
      <c r="P237" s="11">
        <f t="shared" si="7"/>
        <v>47</v>
      </c>
      <c r="Q237" s="4" t="s">
        <v>1487</v>
      </c>
      <c r="R237" s="7" t="s">
        <v>94</v>
      </c>
      <c r="S237" s="4" t="s">
        <v>1496</v>
      </c>
      <c r="T237" s="45" t="s">
        <v>1723</v>
      </c>
      <c r="U237" s="46" t="s">
        <v>1505</v>
      </c>
      <c r="V237" s="7">
        <v>1</v>
      </c>
      <c r="W237" s="46" t="s">
        <v>1564</v>
      </c>
      <c r="X237" s="45" t="s">
        <v>1732</v>
      </c>
      <c r="Y237" s="4" t="s">
        <v>1491</v>
      </c>
      <c r="Z237" s="47" t="s">
        <v>1727</v>
      </c>
      <c r="AA237" s="4" t="s">
        <v>1512</v>
      </c>
      <c r="AB237" s="47" t="s">
        <v>1739</v>
      </c>
      <c r="AC237" s="4" t="s">
        <v>186</v>
      </c>
      <c r="AD237" s="7">
        <v>1</v>
      </c>
      <c r="AF237" s="7">
        <v>0</v>
      </c>
      <c r="AJ237" s="7">
        <f>IFERROR(VLOOKUP(Table43[[#This Row],[Kode BARANG Win2]],'[2]Template Impor Barang'!#REF!,2,0),0)</f>
        <v>0</v>
      </c>
      <c r="AK237" s="7">
        <f>Table43[[#This Row],[ISI/CTN]]</f>
        <v>144</v>
      </c>
      <c r="AL237" s="83">
        <f>Table43[[#This Row],[Kode Pcpl]]</f>
        <v>3166959</v>
      </c>
      <c r="AN237" s="36">
        <f>Table43[[#This Row],[Harga Jual Pcs GT
(-PPN)]]-(Table43[[#This Row],[Harga Jual Pcs GT
(-PPN)]]*8.5%)</f>
        <v>5864.5695240000005</v>
      </c>
      <c r="AO237" s="36">
        <f>Table43[[#This Row],[Harga Beli Pcs
(-PPN)]]*Table43[[#This Row],[ISI/CTN]]</f>
        <v>844498.01145600004</v>
      </c>
      <c r="AP237" s="36">
        <f>Table43[[#This Row],[Harga Beli Pcs
(-PPN)]]*1.11</f>
        <v>6509.6721716400007</v>
      </c>
      <c r="AQ237" s="36">
        <f>Table43[[#This Row],[Harga Beli Krt
(- PPN)]]*1.11</f>
        <v>937392.79271616007</v>
      </c>
      <c r="AR237" s="36">
        <v>6409.3656000000001</v>
      </c>
      <c r="AS237" s="36">
        <f>Table43[[#This Row],[Harga Jual Pcs GT
(-PPN)]]*Table43[[#This Row],[ISI/CTN]]</f>
        <v>922948.64639999997</v>
      </c>
      <c r="AT237" s="36">
        <f>Table43[[#This Row],[Harga Jual Pcs GT
(-PPN)]]*1.11</f>
        <v>7114.3958160000011</v>
      </c>
      <c r="AU237" s="36">
        <f>Table43[[#This Row],[Harga Jual Krt GT
(- PPN)]]*1.11</f>
        <v>1024472.9975040001</v>
      </c>
      <c r="AV237" s="36">
        <v>6409.3656000000001</v>
      </c>
      <c r="AW237" s="36">
        <f>Table43[[#This Row],[Harga Jual Pcs MT
(-PPN)]]*Table43[[#This Row],[ISI/CTN]]</f>
        <v>922948.64639999997</v>
      </c>
      <c r="AX237" s="36">
        <f>Table43[[#This Row],[Harga Jual Pcs MT
(-PPN)]]*1.11</f>
        <v>7114.3958160000011</v>
      </c>
      <c r="AY237" s="36">
        <f>Table43[[#This Row],[Harga Jual Pcs MT
(+PPN)]]*Table43[[#This Row],[ISI/CTN]]</f>
        <v>1024472.9975040002</v>
      </c>
      <c r="AZ237" s="44">
        <f>(Table43[[#This Row],[Harga Jual Pcs GT
(-PPN)]]-Table43[[#This Row],[Harga Beli Pcs
(-PPN)]])/Table43[[#This Row],[Harga Jual Pcs GT
(-PPN)]]</f>
        <v>8.4999999999999937E-2</v>
      </c>
      <c r="BA237" s="51">
        <f>Table43[[#This Row],[Harga Jual Pcs MT
(-PPN)]]-Table43[[#This Row],[Harga Beli Pcs
(-PPN)]]</f>
        <v>544.79607599999963</v>
      </c>
      <c r="BB237" s="57">
        <f>Table43[[#This Row],[Column1]]/Table43[[#This Row],[Harga Jual Pcs MT
(-PPN)]]</f>
        <v>8.4999999999999937E-2</v>
      </c>
      <c r="BC237" s="50"/>
      <c r="BD237" s="7" t="str">
        <f>IFERROR(VLOOKUP(Table43[[#This Row],[Kode BARANG Win2]],'[3]Daftar Barang dan Jasa'!$B$2:$D$3515,3,0),0)</f>
        <v>RB DETTOL BODY SOAP HK ORIGINAL 100GR X 144 PCS</v>
      </c>
      <c r="BE237" s="7" t="str">
        <f ca="1">IF(TODAY()-Table43[[#This Row],[Efektif
Pembuatan]]&gt;60,"Lama","Baru")</f>
        <v>Lama</v>
      </c>
      <c r="BF237" s="7" t="e">
        <f ca="1">IF(TODAY()-Table43[[#This Row],[Efektif Naik Harga]]&lt;30,"Naik","Sama")</f>
        <v>#VALUE!</v>
      </c>
      <c r="BG237" s="7" t="s">
        <v>400</v>
      </c>
      <c r="BH237" s="7" t="str">
        <f>IF(Table43[[#This Row],[Kode BARANG Win2]]&lt;&gt;"","IDR","")</f>
        <v>IDR</v>
      </c>
      <c r="BI237" s="7" t="str">
        <f>CONCATENATE(Table43[[#This Row],[kode  1 Digit
(Nomor)]],Table43[[#This Row],[kode  4 Digit                (Nomor)]])</f>
        <v>31669590100</v>
      </c>
      <c r="BJ237" s="7" t="str">
        <f>Table43[[#This Row],[Nama            Gramasi atau Jumlah Pack per CTN]]</f>
        <v>100GR</v>
      </c>
      <c r="BK237" s="7"/>
      <c r="BL237" s="7"/>
      <c r="BM237" s="4" t="str">
        <f>IF(Table43[[#This Row],[SATUAN Fix Win]]&lt;&gt;"","KRT")</f>
        <v>KRT</v>
      </c>
      <c r="BN237" s="4" t="str">
        <f>IF(Table43[[#This Row],[SATUAN Fix Win]]&lt;&gt;"","GD01")</f>
        <v>GD01</v>
      </c>
      <c r="BO237" s="4">
        <f>IF(Table43[[#This Row],[SATUAN Fix Win]]&lt;&gt;"",11611)</f>
        <v>11611</v>
      </c>
      <c r="BP237" s="4">
        <f>IF(Table43[[#This Row],[SATUAN Fix Win]]&lt;&gt;"",11612)</f>
        <v>11612</v>
      </c>
      <c r="BR237" s="4">
        <f>IF(Table43[[#This Row],[SATUAN Fix Win]]&lt;&gt;"",1)</f>
        <v>1</v>
      </c>
    </row>
    <row r="238" spans="1:70">
      <c r="A238" s="4" t="str">
        <f>CONCATENATE(Table43[[#This Row],[Kode BARANG Win2]],Table43[[#This Row],[No. Urut
Item Sama]])</f>
        <v>R1021206010010</v>
      </c>
      <c r="B238" s="7"/>
      <c r="C238" s="4" t="s">
        <v>1644</v>
      </c>
      <c r="D238" s="49">
        <v>3083291</v>
      </c>
      <c r="E238" s="49">
        <f>IFERROR(VLOOKUP(Table43[[#This Row],[NO]],[1]Sheet1!$G$3:$K$1267,5,0),0)</f>
        <v>0</v>
      </c>
      <c r="F238" s="26" t="s">
        <v>914</v>
      </c>
      <c r="G238" s="26">
        <v>144</v>
      </c>
      <c r="H238" s="26" t="s">
        <v>2073</v>
      </c>
      <c r="I238" s="49">
        <v>8993560024987</v>
      </c>
      <c r="J238" s="26" t="str">
        <f>Table43[[#This Row],[Nama Jenis Kemasan]]</f>
        <v>PCS</v>
      </c>
      <c r="K238" s="4" t="str">
        <f>TRIM(CONCATENATE(Table43[[#This Row],[Nama            KLP]]," ",Table43[[#This Row],[Nama            Sub KLP]]))</f>
        <v>DETTOL BODY SOAP</v>
      </c>
      <c r="L238" s="4" t="str">
        <f>CONCATENATE(Table43[[#This Row],[kode  2 Digit                (hrf+No)]],Table43[[#This Row],[kode  2 Digit                (Nomor)]],Table43[[#This Row],[kode  1 Digit                (Nomor)]])</f>
        <v>R1021</v>
      </c>
      <c r="M238" s="4" t="str">
        <f>IF(AH238="",CONCATENATE(R238,T238,V238,X238,Z238,AB238,AD238,AF238,Table43[[#This Row],[Tanda Kode Revisi]]),CONCATENATE(R238,T238,V238,X238,Z238,AB238,AD238,AH238))</f>
        <v>R1021206010010</v>
      </c>
      <c r="N238" s="11">
        <f t="shared" si="6"/>
        <v>14</v>
      </c>
      <c r="O238" s="13" t="str">
        <f>IF(AG238&lt;&gt;"",TRIM(UPPER(CONCATENATE(Q238," ",S238," ",U238," ",W238," ",Y238," ",AA238," ","X"," ",Table43[[#This Row],[ISI/CTN]]," ",AG238," ",AC238," ",AE238," ",AI238))),TRIM(UPPER(CONCATENATE(Q238," ",S238," ",U238," ",W238," ",Y238," ",AA238," ","X"," ",Table43[[#This Row],[ISI/CTN]]," ",AC238," ",AE238," ",AI238))))</f>
        <v>RB DETTOL BODY SOAP HK ORIGINAL 100GR X 144 PCS</v>
      </c>
      <c r="P238" s="11">
        <f t="shared" si="7"/>
        <v>47</v>
      </c>
      <c r="Q238" s="4" t="s">
        <v>1487</v>
      </c>
      <c r="R238" s="7" t="s">
        <v>94</v>
      </c>
      <c r="S238" s="4" t="s">
        <v>1496</v>
      </c>
      <c r="T238" s="45" t="s">
        <v>1723</v>
      </c>
      <c r="U238" s="46" t="s">
        <v>1505</v>
      </c>
      <c r="V238" s="7">
        <v>1</v>
      </c>
      <c r="W238" s="46" t="s">
        <v>1564</v>
      </c>
      <c r="X238" s="45" t="s">
        <v>1732</v>
      </c>
      <c r="Y238" s="4" t="s">
        <v>1491</v>
      </c>
      <c r="Z238" s="47" t="s">
        <v>1727</v>
      </c>
      <c r="AA238" s="4" t="s">
        <v>1512</v>
      </c>
      <c r="AB238" s="47" t="s">
        <v>1739</v>
      </c>
      <c r="AC238" s="4" t="s">
        <v>186</v>
      </c>
      <c r="AD238" s="7">
        <v>1</v>
      </c>
      <c r="AF238" s="7">
        <v>0</v>
      </c>
      <c r="AJ238" s="7">
        <f>IFERROR(VLOOKUP(Table43[[#This Row],[Kode BARANG Win2]],'[2]Template Impor Barang'!#REF!,2,0),0)</f>
        <v>0</v>
      </c>
      <c r="AK238" s="7">
        <f>Table43[[#This Row],[ISI/CTN]]</f>
        <v>144</v>
      </c>
      <c r="AL238" s="83">
        <f>Table43[[#This Row],[Kode Pcpl]]</f>
        <v>3083291</v>
      </c>
      <c r="AN238" s="36">
        <f>Table43[[#This Row],[Harga Jual Pcs GT
(-PPN)]]-(Table43[[#This Row],[Harga Jual Pcs GT
(-PPN)]]*8.5%)</f>
        <v>5864.5695240000005</v>
      </c>
      <c r="AO238" s="36">
        <f>Table43[[#This Row],[Harga Beli Pcs
(-PPN)]]*Table43[[#This Row],[ISI/CTN]]</f>
        <v>844498.01145600004</v>
      </c>
      <c r="AP238" s="36">
        <f>Table43[[#This Row],[Harga Beli Pcs
(-PPN)]]*1.11</f>
        <v>6509.6721716400007</v>
      </c>
      <c r="AQ238" s="36">
        <f>Table43[[#This Row],[Harga Beli Krt
(- PPN)]]*1.11</f>
        <v>937392.79271616007</v>
      </c>
      <c r="AR238" s="36">
        <v>6409.3656000000001</v>
      </c>
      <c r="AS238" s="36">
        <f>Table43[[#This Row],[Harga Jual Pcs GT
(-PPN)]]*Table43[[#This Row],[ISI/CTN]]</f>
        <v>922948.64639999997</v>
      </c>
      <c r="AT238" s="36">
        <f>Table43[[#This Row],[Harga Jual Pcs GT
(-PPN)]]*1.11</f>
        <v>7114.3958160000011</v>
      </c>
      <c r="AU238" s="36">
        <f>Table43[[#This Row],[Harga Jual Krt GT
(- PPN)]]*1.11</f>
        <v>1024472.9975040001</v>
      </c>
      <c r="AV238" s="36">
        <v>6409.3656000000001</v>
      </c>
      <c r="AW238" s="36">
        <f>Table43[[#This Row],[Harga Jual Pcs MT
(-PPN)]]*Table43[[#This Row],[ISI/CTN]]</f>
        <v>922948.64639999997</v>
      </c>
      <c r="AX238" s="36">
        <f>Table43[[#This Row],[Harga Jual Pcs MT
(-PPN)]]*1.11</f>
        <v>7114.3958160000011</v>
      </c>
      <c r="AY238" s="36">
        <f>Table43[[#This Row],[Harga Jual Pcs MT
(+PPN)]]*Table43[[#This Row],[ISI/CTN]]</f>
        <v>1024472.9975040002</v>
      </c>
      <c r="AZ238" s="44">
        <f>(Table43[[#This Row],[Harga Jual Pcs GT
(-PPN)]]-Table43[[#This Row],[Harga Beli Pcs
(-PPN)]])/Table43[[#This Row],[Harga Jual Pcs GT
(-PPN)]]</f>
        <v>8.4999999999999937E-2</v>
      </c>
      <c r="BA238" s="51">
        <f>Table43[[#This Row],[Harga Jual Pcs MT
(-PPN)]]-Table43[[#This Row],[Harga Beli Pcs
(-PPN)]]</f>
        <v>544.79607599999963</v>
      </c>
      <c r="BB238" s="57">
        <f>Table43[[#This Row],[Column1]]/Table43[[#This Row],[Harga Jual Pcs MT
(-PPN)]]</f>
        <v>8.4999999999999937E-2</v>
      </c>
      <c r="BC238" s="50"/>
      <c r="BD238" s="7" t="str">
        <f>IFERROR(VLOOKUP(Table43[[#This Row],[Kode BARANG Win2]],'[3]Daftar Barang dan Jasa'!$B$2:$D$3515,3,0),0)</f>
        <v>RB DETTOL BODY SOAP HK ORIGINAL 100GR X 144 PCS</v>
      </c>
      <c r="BE238" s="7" t="str">
        <f ca="1">IF(TODAY()-Table43[[#This Row],[Efektif
Pembuatan]]&gt;60,"Lama","Baru")</f>
        <v>Lama</v>
      </c>
      <c r="BF238" s="7" t="e">
        <f ca="1">IF(TODAY()-Table43[[#This Row],[Efektif Naik Harga]]&lt;30,"Naik","Sama")</f>
        <v>#VALUE!</v>
      </c>
      <c r="BG238" s="7" t="s">
        <v>400</v>
      </c>
      <c r="BH238" s="7" t="str">
        <f>IF(Table43[[#This Row],[Kode BARANG Win2]]&lt;&gt;"","IDR","")</f>
        <v>IDR</v>
      </c>
      <c r="BI238" s="7" t="str">
        <f>CONCATENATE(Table43[[#This Row],[kode  1 Digit
(Nomor)]],Table43[[#This Row],[kode  4 Digit                (Nomor)]])</f>
        <v>30832910100</v>
      </c>
      <c r="BJ238" s="7" t="str">
        <f>Table43[[#This Row],[Nama            Gramasi atau Jumlah Pack per CTN]]</f>
        <v>100GR</v>
      </c>
      <c r="BK238" s="7"/>
      <c r="BL238" s="7"/>
      <c r="BM238" s="4" t="str">
        <f>IF(Table43[[#This Row],[SATUAN Fix Win]]&lt;&gt;"","KRT")</f>
        <v>KRT</v>
      </c>
      <c r="BN238" s="4" t="str">
        <f>IF(Table43[[#This Row],[SATUAN Fix Win]]&lt;&gt;"","GD01")</f>
        <v>GD01</v>
      </c>
      <c r="BO238" s="4">
        <f>IF(Table43[[#This Row],[SATUAN Fix Win]]&lt;&gt;"",11611)</f>
        <v>11611</v>
      </c>
      <c r="BP238" s="4">
        <f>IF(Table43[[#This Row],[SATUAN Fix Win]]&lt;&gt;"",11612)</f>
        <v>11612</v>
      </c>
      <c r="BR238" s="4">
        <f>IF(Table43[[#This Row],[SATUAN Fix Win]]&lt;&gt;"",1)</f>
        <v>1</v>
      </c>
    </row>
    <row r="239" spans="1:70">
      <c r="A239" s="4" t="str">
        <f>CONCATENATE(Table43[[#This Row],[Kode BARANG Win2]],Table43[[#This Row],[No. Urut
Item Sama]])</f>
        <v>R1021206010010</v>
      </c>
      <c r="B239" s="7"/>
      <c r="C239" s="4" t="s">
        <v>1644</v>
      </c>
      <c r="D239" s="49">
        <v>3072648</v>
      </c>
      <c r="E239" s="49">
        <f>IFERROR(VLOOKUP(Table43[[#This Row],[NO]],[1]Sheet1!$G$3:$K$1267,5,0),0)</f>
        <v>0</v>
      </c>
      <c r="F239" s="26" t="s">
        <v>913</v>
      </c>
      <c r="G239" s="26">
        <v>144</v>
      </c>
      <c r="H239" s="26" t="s">
        <v>2073</v>
      </c>
      <c r="I239" s="49">
        <v>8993560024987</v>
      </c>
      <c r="J239" s="26" t="str">
        <f>Table43[[#This Row],[Nama Jenis Kemasan]]</f>
        <v>PCS</v>
      </c>
      <c r="K239" s="4" t="str">
        <f>TRIM(CONCATENATE(Table43[[#This Row],[Nama            KLP]]," ",Table43[[#This Row],[Nama            Sub KLP]]))</f>
        <v>DETTOL BODY SOAP</v>
      </c>
      <c r="L239" s="4" t="str">
        <f>CONCATENATE(Table43[[#This Row],[kode  2 Digit                (hrf+No)]],Table43[[#This Row],[kode  2 Digit                (Nomor)]],Table43[[#This Row],[kode  1 Digit                (Nomor)]])</f>
        <v>R1021</v>
      </c>
      <c r="M239" s="4" t="str">
        <f>IF(AH239="",CONCATENATE(R239,T239,V239,X239,Z239,AB239,AD239,AF239,Table43[[#This Row],[Tanda Kode Revisi]]),CONCATENATE(R239,T239,V239,X239,Z239,AB239,AD239,AH239))</f>
        <v>R1021206010010</v>
      </c>
      <c r="N239" s="11">
        <f t="shared" si="6"/>
        <v>14</v>
      </c>
      <c r="O239" s="13" t="str">
        <f>IF(AG239&lt;&gt;"",TRIM(UPPER(CONCATENATE(Q239," ",S239," ",U239," ",W239," ",Y239," ",AA239," ","X"," ",Table43[[#This Row],[ISI/CTN]]," ",AG239," ",AC239," ",AE239," ",AI239))),TRIM(UPPER(CONCATENATE(Q239," ",S239," ",U239," ",W239," ",Y239," ",AA239," ","X"," ",Table43[[#This Row],[ISI/CTN]]," ",AC239," ",AE239," ",AI239))))</f>
        <v>RB DETTOL BODY SOAP HK ORIGINAL 100GR X 144 PCS</v>
      </c>
      <c r="P239" s="11">
        <f t="shared" si="7"/>
        <v>47</v>
      </c>
      <c r="Q239" s="4" t="s">
        <v>1487</v>
      </c>
      <c r="R239" s="7" t="s">
        <v>94</v>
      </c>
      <c r="S239" s="4" t="s">
        <v>1496</v>
      </c>
      <c r="T239" s="45" t="s">
        <v>1723</v>
      </c>
      <c r="U239" s="46" t="s">
        <v>1505</v>
      </c>
      <c r="V239" s="7">
        <v>1</v>
      </c>
      <c r="W239" s="46" t="s">
        <v>1564</v>
      </c>
      <c r="X239" s="45" t="s">
        <v>1732</v>
      </c>
      <c r="Y239" s="4" t="s">
        <v>1491</v>
      </c>
      <c r="Z239" s="47" t="s">
        <v>1727</v>
      </c>
      <c r="AA239" s="4" t="s">
        <v>1512</v>
      </c>
      <c r="AB239" s="47" t="s">
        <v>1739</v>
      </c>
      <c r="AC239" s="4" t="s">
        <v>186</v>
      </c>
      <c r="AD239" s="7">
        <v>1</v>
      </c>
      <c r="AF239" s="7">
        <v>0</v>
      </c>
      <c r="AJ239" s="7">
        <f>IFERROR(VLOOKUP(Table43[[#This Row],[Kode BARANG Win2]],'[2]Template Impor Barang'!#REF!,2,0),0)</f>
        <v>0</v>
      </c>
      <c r="AK239" s="7">
        <f>Table43[[#This Row],[ISI/CTN]]</f>
        <v>144</v>
      </c>
      <c r="AL239" s="83">
        <f>Table43[[#This Row],[Kode Pcpl]]</f>
        <v>3072648</v>
      </c>
      <c r="AN239" s="36">
        <f>Table43[[#This Row],[Harga Jual Pcs GT
(-PPN)]]-(Table43[[#This Row],[Harga Jual Pcs GT
(-PPN)]]*8.5%)</f>
        <v>5864.5695240000005</v>
      </c>
      <c r="AO239" s="36">
        <f>Table43[[#This Row],[Harga Beli Pcs
(-PPN)]]*Table43[[#This Row],[ISI/CTN]]</f>
        <v>844498.01145600004</v>
      </c>
      <c r="AP239" s="36">
        <f>Table43[[#This Row],[Harga Beli Pcs
(-PPN)]]*1.11</f>
        <v>6509.6721716400007</v>
      </c>
      <c r="AQ239" s="36">
        <f>Table43[[#This Row],[Harga Beli Krt
(- PPN)]]*1.11</f>
        <v>937392.79271616007</v>
      </c>
      <c r="AR239" s="36">
        <v>6409.3656000000001</v>
      </c>
      <c r="AS239" s="36">
        <f>Table43[[#This Row],[Harga Jual Pcs GT
(-PPN)]]*Table43[[#This Row],[ISI/CTN]]</f>
        <v>922948.64639999997</v>
      </c>
      <c r="AT239" s="36">
        <f>Table43[[#This Row],[Harga Jual Pcs GT
(-PPN)]]*1.11</f>
        <v>7114.3958160000011</v>
      </c>
      <c r="AU239" s="36">
        <f>Table43[[#This Row],[Harga Jual Krt GT
(- PPN)]]*1.11</f>
        <v>1024472.9975040001</v>
      </c>
      <c r="AV239" s="36">
        <v>6409.3656000000001</v>
      </c>
      <c r="AW239" s="36">
        <f>Table43[[#This Row],[Harga Jual Pcs MT
(-PPN)]]*Table43[[#This Row],[ISI/CTN]]</f>
        <v>922948.64639999997</v>
      </c>
      <c r="AX239" s="36">
        <f>Table43[[#This Row],[Harga Jual Pcs MT
(-PPN)]]*1.11</f>
        <v>7114.3958160000011</v>
      </c>
      <c r="AY239" s="36">
        <f>Table43[[#This Row],[Harga Jual Pcs MT
(+PPN)]]*Table43[[#This Row],[ISI/CTN]]</f>
        <v>1024472.9975040002</v>
      </c>
      <c r="AZ239" s="44">
        <f>(Table43[[#This Row],[Harga Jual Pcs GT
(-PPN)]]-Table43[[#This Row],[Harga Beli Pcs
(-PPN)]])/Table43[[#This Row],[Harga Jual Pcs GT
(-PPN)]]</f>
        <v>8.4999999999999937E-2</v>
      </c>
      <c r="BA239" s="51">
        <f>Table43[[#This Row],[Harga Jual Pcs MT
(-PPN)]]-Table43[[#This Row],[Harga Beli Pcs
(-PPN)]]</f>
        <v>544.79607599999963</v>
      </c>
      <c r="BB239" s="57">
        <f>Table43[[#This Row],[Column1]]/Table43[[#This Row],[Harga Jual Pcs MT
(-PPN)]]</f>
        <v>8.4999999999999937E-2</v>
      </c>
      <c r="BC239" s="50"/>
      <c r="BD239" s="7" t="str">
        <f>IFERROR(VLOOKUP(Table43[[#This Row],[Kode BARANG Win2]],'[3]Daftar Barang dan Jasa'!$B$2:$D$3515,3,0),0)</f>
        <v>RB DETTOL BODY SOAP HK ORIGINAL 100GR X 144 PCS</v>
      </c>
      <c r="BE239" s="7" t="str">
        <f ca="1">IF(TODAY()-Table43[[#This Row],[Efektif
Pembuatan]]&gt;60,"Lama","Baru")</f>
        <v>Lama</v>
      </c>
      <c r="BF239" s="7" t="e">
        <f ca="1">IF(TODAY()-Table43[[#This Row],[Efektif Naik Harga]]&lt;30,"Naik","Sama")</f>
        <v>#VALUE!</v>
      </c>
      <c r="BG239" s="7" t="s">
        <v>400</v>
      </c>
      <c r="BH239" s="7" t="str">
        <f>IF(Table43[[#This Row],[Kode BARANG Win2]]&lt;&gt;"","IDR","")</f>
        <v>IDR</v>
      </c>
      <c r="BI239" s="7" t="str">
        <f>CONCATENATE(Table43[[#This Row],[kode  1 Digit
(Nomor)]],Table43[[#This Row],[kode  4 Digit                (Nomor)]])</f>
        <v>30726480100</v>
      </c>
      <c r="BJ239" s="7" t="str">
        <f>Table43[[#This Row],[Nama            Gramasi atau Jumlah Pack per CTN]]</f>
        <v>100GR</v>
      </c>
      <c r="BK239" s="7"/>
      <c r="BL239" s="7"/>
      <c r="BM239" s="4" t="str">
        <f>IF(Table43[[#This Row],[SATUAN Fix Win]]&lt;&gt;"","KRT")</f>
        <v>KRT</v>
      </c>
      <c r="BN239" s="4" t="str">
        <f>IF(Table43[[#This Row],[SATUAN Fix Win]]&lt;&gt;"","GD01")</f>
        <v>GD01</v>
      </c>
      <c r="BO239" s="4">
        <f>IF(Table43[[#This Row],[SATUAN Fix Win]]&lt;&gt;"",11611)</f>
        <v>11611</v>
      </c>
      <c r="BP239" s="4">
        <f>IF(Table43[[#This Row],[SATUAN Fix Win]]&lt;&gt;"",11612)</f>
        <v>11612</v>
      </c>
      <c r="BR239" s="4">
        <f>IF(Table43[[#This Row],[SATUAN Fix Win]]&lt;&gt;"",1)</f>
        <v>1</v>
      </c>
    </row>
    <row r="240" spans="1:70">
      <c r="A240" s="4" t="str">
        <f>CONCATENATE(Table43[[#This Row],[Kode BARANG Win2]],Table43[[#This Row],[No. Urut
Item Sama]])</f>
        <v>R1021206010010</v>
      </c>
      <c r="B240" s="7"/>
      <c r="C240" s="4" t="s">
        <v>1644</v>
      </c>
      <c r="D240" s="49">
        <v>3238704</v>
      </c>
      <c r="E240" s="49">
        <f>IFERROR(VLOOKUP(Table43[[#This Row],[NO]],[1]Sheet1!$G$3:$K$1267,5,0),0)</f>
        <v>0</v>
      </c>
      <c r="F240" s="26" t="s">
        <v>919</v>
      </c>
      <c r="G240" s="26">
        <v>144</v>
      </c>
      <c r="H240" s="26" t="s">
        <v>2073</v>
      </c>
      <c r="I240" s="49">
        <v>8993560024987</v>
      </c>
      <c r="J240" s="26" t="str">
        <f>Table43[[#This Row],[Nama Jenis Kemasan]]</f>
        <v>PCS</v>
      </c>
      <c r="K240" s="4" t="str">
        <f>TRIM(CONCATENATE(Table43[[#This Row],[Nama            KLP]]," ",Table43[[#This Row],[Nama            Sub KLP]]))</f>
        <v>DETTOL BODY SOAP</v>
      </c>
      <c r="L240" s="4" t="str">
        <f>CONCATENATE(Table43[[#This Row],[kode  2 Digit                (hrf+No)]],Table43[[#This Row],[kode  2 Digit                (Nomor)]],Table43[[#This Row],[kode  1 Digit                (Nomor)]])</f>
        <v>R1021</v>
      </c>
      <c r="M240" s="4" t="str">
        <f>IF(AH240="",CONCATENATE(R240,T240,V240,X240,Z240,AB240,AD240,AF240,Table43[[#This Row],[Tanda Kode Revisi]]),CONCATENATE(R240,T240,V240,X240,Z240,AB240,AD240,AH240))</f>
        <v>R1021206010010</v>
      </c>
      <c r="N240" s="11">
        <f t="shared" si="6"/>
        <v>14</v>
      </c>
      <c r="O240" s="13" t="str">
        <f>IF(AG240&lt;&gt;"",TRIM(UPPER(CONCATENATE(Q240," ",S240," ",U240," ",W240," ",Y240," ",AA240," ","X"," ",Table43[[#This Row],[ISI/CTN]]," ",AG240," ",AC240," ",AE240," ",AI240))),TRIM(UPPER(CONCATENATE(Q240," ",S240," ",U240," ",W240," ",Y240," ",AA240," ","X"," ",Table43[[#This Row],[ISI/CTN]]," ",AC240," ",AE240," ",AI240))))</f>
        <v>RB DETTOL BODY SOAP HK ORIGINAL 100GR X 144 PCS</v>
      </c>
      <c r="P240" s="11">
        <f t="shared" si="7"/>
        <v>47</v>
      </c>
      <c r="Q240" s="4" t="s">
        <v>1487</v>
      </c>
      <c r="R240" s="7" t="s">
        <v>94</v>
      </c>
      <c r="S240" s="4" t="s">
        <v>1496</v>
      </c>
      <c r="T240" s="45" t="s">
        <v>1723</v>
      </c>
      <c r="U240" s="46" t="s">
        <v>1505</v>
      </c>
      <c r="V240" s="7">
        <v>1</v>
      </c>
      <c r="W240" s="46" t="s">
        <v>1564</v>
      </c>
      <c r="X240" s="45" t="s">
        <v>1732</v>
      </c>
      <c r="Y240" s="4" t="s">
        <v>1491</v>
      </c>
      <c r="Z240" s="47" t="s">
        <v>1727</v>
      </c>
      <c r="AA240" s="4" t="s">
        <v>1512</v>
      </c>
      <c r="AB240" s="47" t="s">
        <v>1739</v>
      </c>
      <c r="AC240" s="4" t="s">
        <v>186</v>
      </c>
      <c r="AD240" s="7">
        <v>1</v>
      </c>
      <c r="AF240" s="7">
        <v>0</v>
      </c>
      <c r="AJ240" s="7">
        <f>IFERROR(VLOOKUP(Table43[[#This Row],[Kode BARANG Win2]],'[2]Template Impor Barang'!#REF!,2,0),0)</f>
        <v>0</v>
      </c>
      <c r="AK240" s="7">
        <f>Table43[[#This Row],[ISI/CTN]]</f>
        <v>144</v>
      </c>
      <c r="AL240" s="83">
        <f>Table43[[#This Row],[Kode Pcpl]]</f>
        <v>3238704</v>
      </c>
      <c r="AN240" s="36">
        <f>Table43[[#This Row],[Harga Jual Pcs GT
(-PPN)]]-(Table43[[#This Row],[Harga Jual Pcs GT
(-PPN)]]*8.5%)</f>
        <v>5864.5695240000005</v>
      </c>
      <c r="AO240" s="36">
        <f>Table43[[#This Row],[Harga Beli Pcs
(-PPN)]]*Table43[[#This Row],[ISI/CTN]]</f>
        <v>844498.01145600004</v>
      </c>
      <c r="AP240" s="36">
        <f>Table43[[#This Row],[Harga Beli Pcs
(-PPN)]]*1.11</f>
        <v>6509.6721716400007</v>
      </c>
      <c r="AQ240" s="36">
        <f>Table43[[#This Row],[Harga Beli Krt
(- PPN)]]*1.11</f>
        <v>937392.79271616007</v>
      </c>
      <c r="AR240" s="36">
        <v>6409.3656000000001</v>
      </c>
      <c r="AS240" s="36">
        <f>Table43[[#This Row],[Harga Jual Pcs GT
(-PPN)]]*Table43[[#This Row],[ISI/CTN]]</f>
        <v>922948.64639999997</v>
      </c>
      <c r="AT240" s="36">
        <f>Table43[[#This Row],[Harga Jual Pcs GT
(-PPN)]]*1.11</f>
        <v>7114.3958160000011</v>
      </c>
      <c r="AU240" s="36">
        <f>Table43[[#This Row],[Harga Jual Krt GT
(- PPN)]]*1.11</f>
        <v>1024472.9975040001</v>
      </c>
      <c r="AV240" s="36">
        <v>6409.3656000000001</v>
      </c>
      <c r="AW240" s="36">
        <f>Table43[[#This Row],[Harga Jual Pcs MT
(-PPN)]]*Table43[[#This Row],[ISI/CTN]]</f>
        <v>922948.64639999997</v>
      </c>
      <c r="AX240" s="36">
        <f>Table43[[#This Row],[Harga Jual Pcs MT
(-PPN)]]*1.11</f>
        <v>7114.3958160000011</v>
      </c>
      <c r="AY240" s="36">
        <f>Table43[[#This Row],[Harga Jual Pcs MT
(+PPN)]]*Table43[[#This Row],[ISI/CTN]]</f>
        <v>1024472.9975040002</v>
      </c>
      <c r="AZ240" s="44">
        <f>(Table43[[#This Row],[Harga Jual Pcs GT
(-PPN)]]-Table43[[#This Row],[Harga Beli Pcs
(-PPN)]])/Table43[[#This Row],[Harga Jual Pcs GT
(-PPN)]]</f>
        <v>8.4999999999999937E-2</v>
      </c>
      <c r="BA240" s="51">
        <f>Table43[[#This Row],[Harga Jual Pcs MT
(-PPN)]]-Table43[[#This Row],[Harga Beli Pcs
(-PPN)]]</f>
        <v>544.79607599999963</v>
      </c>
      <c r="BB240" s="57">
        <f>Table43[[#This Row],[Column1]]/Table43[[#This Row],[Harga Jual Pcs MT
(-PPN)]]</f>
        <v>8.4999999999999937E-2</v>
      </c>
      <c r="BC240" s="50"/>
      <c r="BD240" s="7" t="str">
        <f>IFERROR(VLOOKUP(Table43[[#This Row],[Kode BARANG Win2]],'[3]Daftar Barang dan Jasa'!$B$2:$D$3515,3,0),0)</f>
        <v>RB DETTOL BODY SOAP HK ORIGINAL 100GR X 144 PCS</v>
      </c>
      <c r="BE240" s="7" t="str">
        <f ca="1">IF(TODAY()-Table43[[#This Row],[Efektif
Pembuatan]]&gt;60,"Lama","Baru")</f>
        <v>Lama</v>
      </c>
      <c r="BF240" s="7" t="e">
        <f ca="1">IF(TODAY()-Table43[[#This Row],[Efektif Naik Harga]]&lt;30,"Naik","Sama")</f>
        <v>#VALUE!</v>
      </c>
      <c r="BG240" s="7" t="s">
        <v>400</v>
      </c>
      <c r="BH240" s="7" t="str">
        <f>IF(Table43[[#This Row],[Kode BARANG Win2]]&lt;&gt;"","IDR","")</f>
        <v>IDR</v>
      </c>
      <c r="BI240" s="7" t="str">
        <f>CONCATENATE(Table43[[#This Row],[kode  1 Digit
(Nomor)]],Table43[[#This Row],[kode  4 Digit                (Nomor)]])</f>
        <v>32387040100</v>
      </c>
      <c r="BJ240" s="7" t="str">
        <f>Table43[[#This Row],[Nama            Gramasi atau Jumlah Pack per CTN]]</f>
        <v>100GR</v>
      </c>
      <c r="BK240" s="7"/>
      <c r="BL240" s="7"/>
      <c r="BM240" s="4" t="str">
        <f>IF(Table43[[#This Row],[SATUAN Fix Win]]&lt;&gt;"","KRT")</f>
        <v>KRT</v>
      </c>
      <c r="BN240" s="4" t="str">
        <f>IF(Table43[[#This Row],[SATUAN Fix Win]]&lt;&gt;"","GD01")</f>
        <v>GD01</v>
      </c>
      <c r="BO240" s="4">
        <f>IF(Table43[[#This Row],[SATUAN Fix Win]]&lt;&gt;"",11611)</f>
        <v>11611</v>
      </c>
      <c r="BP240" s="4">
        <f>IF(Table43[[#This Row],[SATUAN Fix Win]]&lt;&gt;"",11612)</f>
        <v>11612</v>
      </c>
      <c r="BR240" s="4">
        <f>IF(Table43[[#This Row],[SATUAN Fix Win]]&lt;&gt;"",1)</f>
        <v>1</v>
      </c>
    </row>
    <row r="241" spans="1:70">
      <c r="A241" s="4" t="str">
        <f>CONCATENATE(Table43[[#This Row],[Kode BARANG Win2]],Table43[[#This Row],[No. Urut
Item Sama]])</f>
        <v>R1021206010010</v>
      </c>
      <c r="B241" s="7"/>
      <c r="C241" s="4" t="s">
        <v>1644</v>
      </c>
      <c r="D241" s="49">
        <v>3061111</v>
      </c>
      <c r="E241" s="49">
        <f>IFERROR(VLOOKUP(Table43[[#This Row],[NO]],[1]Sheet1!$G$3:$K$1267,5,0),0)</f>
        <v>0</v>
      </c>
      <c r="F241" s="26" t="s">
        <v>920</v>
      </c>
      <c r="G241" s="26">
        <v>144</v>
      </c>
      <c r="H241" s="26" t="s">
        <v>2073</v>
      </c>
      <c r="I241" s="49">
        <v>8993560024987</v>
      </c>
      <c r="J241" s="26" t="str">
        <f>Table43[[#This Row],[Nama Jenis Kemasan]]</f>
        <v>PCS</v>
      </c>
      <c r="K241" s="4" t="str">
        <f>TRIM(CONCATENATE(Table43[[#This Row],[Nama            KLP]]," ",Table43[[#This Row],[Nama            Sub KLP]]))</f>
        <v>DETTOL BODY SOAP</v>
      </c>
      <c r="L241" s="4" t="str">
        <f>CONCATENATE(Table43[[#This Row],[kode  2 Digit                (hrf+No)]],Table43[[#This Row],[kode  2 Digit                (Nomor)]],Table43[[#This Row],[kode  1 Digit                (Nomor)]])</f>
        <v>R1021</v>
      </c>
      <c r="M241" s="4" t="str">
        <f>IF(AH241="",CONCATENATE(R241,T241,V241,X241,Z241,AB241,AD241,AF241,Table43[[#This Row],[Tanda Kode Revisi]]),CONCATENATE(R241,T241,V241,X241,Z241,AB241,AD241,AH241))</f>
        <v>R1021206010010</v>
      </c>
      <c r="N241" s="11">
        <f t="shared" si="6"/>
        <v>14</v>
      </c>
      <c r="O241" s="13" t="str">
        <f>IF(AG241&lt;&gt;"",TRIM(UPPER(CONCATENATE(Q241," ",S241," ",U241," ",W241," ",Y241," ",AA241," ","X"," ",Table43[[#This Row],[ISI/CTN]]," ",AG241," ",AC241," ",AE241," ",AI241))),TRIM(UPPER(CONCATENATE(Q241," ",S241," ",U241," ",W241," ",Y241," ",AA241," ","X"," ",Table43[[#This Row],[ISI/CTN]]," ",AC241," ",AE241," ",AI241))))</f>
        <v>RB DETTOL BODY SOAP HK ORIGINAL 100GR X 144 PCS</v>
      </c>
      <c r="P241" s="11">
        <f t="shared" si="7"/>
        <v>47</v>
      </c>
      <c r="Q241" s="4" t="s">
        <v>1487</v>
      </c>
      <c r="R241" s="7" t="s">
        <v>94</v>
      </c>
      <c r="S241" s="4" t="s">
        <v>1496</v>
      </c>
      <c r="T241" s="45" t="s">
        <v>1723</v>
      </c>
      <c r="U241" s="46" t="s">
        <v>1505</v>
      </c>
      <c r="V241" s="7">
        <v>1</v>
      </c>
      <c r="W241" s="46" t="s">
        <v>1564</v>
      </c>
      <c r="X241" s="45" t="s">
        <v>1732</v>
      </c>
      <c r="Y241" s="4" t="s">
        <v>1491</v>
      </c>
      <c r="Z241" s="47" t="s">
        <v>1727</v>
      </c>
      <c r="AA241" s="4" t="s">
        <v>1512</v>
      </c>
      <c r="AB241" s="47" t="s">
        <v>1739</v>
      </c>
      <c r="AC241" s="4" t="s">
        <v>186</v>
      </c>
      <c r="AD241" s="7">
        <v>1</v>
      </c>
      <c r="AF241" s="7">
        <v>0</v>
      </c>
      <c r="AJ241" s="7">
        <f>IFERROR(VLOOKUP(Table43[[#This Row],[Kode BARANG Win2]],'[2]Template Impor Barang'!#REF!,2,0),0)</f>
        <v>0</v>
      </c>
      <c r="AK241" s="7">
        <f>Table43[[#This Row],[ISI/CTN]]</f>
        <v>144</v>
      </c>
      <c r="AL241" s="83">
        <f>Table43[[#This Row],[Kode Pcpl]]</f>
        <v>3061111</v>
      </c>
      <c r="AN241" s="36">
        <f>Table43[[#This Row],[Harga Jual Pcs GT
(-PPN)]]-(Table43[[#This Row],[Harga Jual Pcs GT
(-PPN)]]*8.5%)</f>
        <v>5864.5695240000005</v>
      </c>
      <c r="AO241" s="36">
        <f>Table43[[#This Row],[Harga Beli Pcs
(-PPN)]]*Table43[[#This Row],[ISI/CTN]]</f>
        <v>844498.01145600004</v>
      </c>
      <c r="AP241" s="36">
        <f>Table43[[#This Row],[Harga Beli Pcs
(-PPN)]]*1.11</f>
        <v>6509.6721716400007</v>
      </c>
      <c r="AQ241" s="36">
        <f>Table43[[#This Row],[Harga Beli Krt
(- PPN)]]*1.11</f>
        <v>937392.79271616007</v>
      </c>
      <c r="AR241" s="36">
        <v>6409.3656000000001</v>
      </c>
      <c r="AS241" s="36">
        <f>Table43[[#This Row],[Harga Jual Pcs GT
(-PPN)]]*Table43[[#This Row],[ISI/CTN]]</f>
        <v>922948.64639999997</v>
      </c>
      <c r="AT241" s="36">
        <f>Table43[[#This Row],[Harga Jual Pcs GT
(-PPN)]]*1.11</f>
        <v>7114.3958160000011</v>
      </c>
      <c r="AU241" s="36">
        <f>Table43[[#This Row],[Harga Jual Krt GT
(- PPN)]]*1.11</f>
        <v>1024472.9975040001</v>
      </c>
      <c r="AV241" s="36">
        <v>6409.3656000000001</v>
      </c>
      <c r="AW241" s="36">
        <f>Table43[[#This Row],[Harga Jual Pcs MT
(-PPN)]]*Table43[[#This Row],[ISI/CTN]]</f>
        <v>922948.64639999997</v>
      </c>
      <c r="AX241" s="36">
        <f>Table43[[#This Row],[Harga Jual Pcs MT
(-PPN)]]*1.11</f>
        <v>7114.3958160000011</v>
      </c>
      <c r="AY241" s="36">
        <f>Table43[[#This Row],[Harga Jual Pcs MT
(+PPN)]]*Table43[[#This Row],[ISI/CTN]]</f>
        <v>1024472.9975040002</v>
      </c>
      <c r="AZ241" s="44">
        <f>(Table43[[#This Row],[Harga Jual Pcs GT
(-PPN)]]-Table43[[#This Row],[Harga Beli Pcs
(-PPN)]])/Table43[[#This Row],[Harga Jual Pcs GT
(-PPN)]]</f>
        <v>8.4999999999999937E-2</v>
      </c>
      <c r="BA241" s="51">
        <f>Table43[[#This Row],[Harga Jual Pcs MT
(-PPN)]]-Table43[[#This Row],[Harga Beli Pcs
(-PPN)]]</f>
        <v>544.79607599999963</v>
      </c>
      <c r="BB241" s="57">
        <f>Table43[[#This Row],[Column1]]/Table43[[#This Row],[Harga Jual Pcs MT
(-PPN)]]</f>
        <v>8.4999999999999937E-2</v>
      </c>
      <c r="BC241" s="50"/>
      <c r="BD241" s="7" t="str">
        <f>IFERROR(VLOOKUP(Table43[[#This Row],[Kode BARANG Win2]],'[3]Daftar Barang dan Jasa'!$B$2:$D$3515,3,0),0)</f>
        <v>RB DETTOL BODY SOAP HK ORIGINAL 100GR X 144 PCS</v>
      </c>
      <c r="BE241" s="7" t="str">
        <f ca="1">IF(TODAY()-Table43[[#This Row],[Efektif
Pembuatan]]&gt;60,"Lama","Baru")</f>
        <v>Lama</v>
      </c>
      <c r="BF241" s="7" t="e">
        <f ca="1">IF(TODAY()-Table43[[#This Row],[Efektif Naik Harga]]&lt;30,"Naik","Sama")</f>
        <v>#VALUE!</v>
      </c>
      <c r="BG241" s="7" t="s">
        <v>400</v>
      </c>
      <c r="BH241" s="7" t="str">
        <f>IF(Table43[[#This Row],[Kode BARANG Win2]]&lt;&gt;"","IDR","")</f>
        <v>IDR</v>
      </c>
      <c r="BI241" s="7" t="str">
        <f>CONCATENATE(Table43[[#This Row],[kode  1 Digit
(Nomor)]],Table43[[#This Row],[kode  4 Digit                (Nomor)]])</f>
        <v>30611110100</v>
      </c>
      <c r="BJ241" s="7" t="str">
        <f>Table43[[#This Row],[Nama            Gramasi atau Jumlah Pack per CTN]]</f>
        <v>100GR</v>
      </c>
      <c r="BK241" s="7"/>
      <c r="BL241" s="7"/>
      <c r="BM241" s="4" t="str">
        <f>IF(Table43[[#This Row],[SATUAN Fix Win]]&lt;&gt;"","KRT")</f>
        <v>KRT</v>
      </c>
      <c r="BN241" s="4" t="str">
        <f>IF(Table43[[#This Row],[SATUAN Fix Win]]&lt;&gt;"","GD01")</f>
        <v>GD01</v>
      </c>
      <c r="BO241" s="4">
        <f>IF(Table43[[#This Row],[SATUAN Fix Win]]&lt;&gt;"",11611)</f>
        <v>11611</v>
      </c>
      <c r="BP241" s="4">
        <f>IF(Table43[[#This Row],[SATUAN Fix Win]]&lt;&gt;"",11612)</f>
        <v>11612</v>
      </c>
      <c r="BR241" s="4">
        <f>IF(Table43[[#This Row],[SATUAN Fix Win]]&lt;&gt;"",1)</f>
        <v>1</v>
      </c>
    </row>
    <row r="242" spans="1:70">
      <c r="A242" s="4" t="str">
        <f>CONCATENATE(Table43[[#This Row],[Kode BARANG Win2]],Table43[[#This Row],[No. Urut
Item Sama]])</f>
        <v>R1021206010010</v>
      </c>
      <c r="B242" s="7"/>
      <c r="C242" s="4" t="s">
        <v>1644</v>
      </c>
      <c r="D242" s="49">
        <v>3061091</v>
      </c>
      <c r="E242" s="49">
        <f>IFERROR(VLOOKUP(Table43[[#This Row],[NO]],[1]Sheet1!$G$3:$K$1267,5,0),0)</f>
        <v>0</v>
      </c>
      <c r="F242" s="26" t="s">
        <v>912</v>
      </c>
      <c r="G242" s="26">
        <v>144</v>
      </c>
      <c r="H242" s="26" t="s">
        <v>2073</v>
      </c>
      <c r="I242" s="49">
        <v>8993560024987</v>
      </c>
      <c r="J242" s="26" t="str">
        <f>Table43[[#This Row],[Nama Jenis Kemasan]]</f>
        <v>PCS</v>
      </c>
      <c r="K242" s="4" t="str">
        <f>TRIM(CONCATENATE(Table43[[#This Row],[Nama            KLP]]," ",Table43[[#This Row],[Nama            Sub KLP]]))</f>
        <v>DETTOL BODY SOAP</v>
      </c>
      <c r="L242" s="4" t="str">
        <f>CONCATENATE(Table43[[#This Row],[kode  2 Digit                (hrf+No)]],Table43[[#This Row],[kode  2 Digit                (Nomor)]],Table43[[#This Row],[kode  1 Digit                (Nomor)]])</f>
        <v>R1021</v>
      </c>
      <c r="M242" s="4" t="str">
        <f>IF(AH242="",CONCATENATE(R242,T242,V242,X242,Z242,AB242,AD242,AF242,Table43[[#This Row],[Tanda Kode Revisi]]),CONCATENATE(R242,T242,V242,X242,Z242,AB242,AD242,AH242))</f>
        <v>R1021206010010</v>
      </c>
      <c r="N242" s="11">
        <f t="shared" si="6"/>
        <v>14</v>
      </c>
      <c r="O242" s="13" t="str">
        <f>IF(AG242&lt;&gt;"",TRIM(UPPER(CONCATENATE(Q242," ",S242," ",U242," ",W242," ",Y242," ",AA242," ","X"," ",Table43[[#This Row],[ISI/CTN]]," ",AG242," ",AC242," ",AE242," ",AI242))),TRIM(UPPER(CONCATENATE(Q242," ",S242," ",U242," ",W242," ",Y242," ",AA242," ","X"," ",Table43[[#This Row],[ISI/CTN]]," ",AC242," ",AE242," ",AI242))))</f>
        <v>RB DETTOL BODY SOAP HK ORIGINAL 100GR X 144 PCS</v>
      </c>
      <c r="P242" s="11">
        <f t="shared" si="7"/>
        <v>47</v>
      </c>
      <c r="Q242" s="4" t="s">
        <v>1487</v>
      </c>
      <c r="R242" s="7" t="s">
        <v>94</v>
      </c>
      <c r="S242" s="4" t="s">
        <v>1496</v>
      </c>
      <c r="T242" s="45" t="s">
        <v>1723</v>
      </c>
      <c r="U242" s="46" t="s">
        <v>1505</v>
      </c>
      <c r="V242" s="7">
        <v>1</v>
      </c>
      <c r="W242" s="46" t="s">
        <v>1564</v>
      </c>
      <c r="X242" s="45" t="s">
        <v>1732</v>
      </c>
      <c r="Y242" s="4" t="s">
        <v>1491</v>
      </c>
      <c r="Z242" s="47" t="s">
        <v>1727</v>
      </c>
      <c r="AA242" s="4" t="s">
        <v>1512</v>
      </c>
      <c r="AB242" s="47" t="s">
        <v>1739</v>
      </c>
      <c r="AC242" s="4" t="s">
        <v>186</v>
      </c>
      <c r="AD242" s="7">
        <v>1</v>
      </c>
      <c r="AF242" s="7">
        <v>0</v>
      </c>
      <c r="AJ242" s="7">
        <f>IFERROR(VLOOKUP(Table43[[#This Row],[Kode BARANG Win2]],'[2]Template Impor Barang'!#REF!,2,0),0)</f>
        <v>0</v>
      </c>
      <c r="AK242" s="7">
        <f>Table43[[#This Row],[ISI/CTN]]</f>
        <v>144</v>
      </c>
      <c r="AL242" s="83">
        <f>Table43[[#This Row],[Kode Pcpl]]</f>
        <v>3061091</v>
      </c>
      <c r="AN242" s="36">
        <f>Table43[[#This Row],[Harga Jual Pcs GT
(-PPN)]]-(Table43[[#This Row],[Harga Jual Pcs GT
(-PPN)]]*8.5%)</f>
        <v>5864.5695240000005</v>
      </c>
      <c r="AO242" s="36">
        <f>Table43[[#This Row],[Harga Beli Pcs
(-PPN)]]*Table43[[#This Row],[ISI/CTN]]</f>
        <v>844498.01145600004</v>
      </c>
      <c r="AP242" s="36">
        <f>Table43[[#This Row],[Harga Beli Pcs
(-PPN)]]*1.11</f>
        <v>6509.6721716400007</v>
      </c>
      <c r="AQ242" s="36">
        <f>Table43[[#This Row],[Harga Beli Krt
(- PPN)]]*1.11</f>
        <v>937392.79271616007</v>
      </c>
      <c r="AR242" s="36">
        <v>6409.3656000000001</v>
      </c>
      <c r="AS242" s="36">
        <f>Table43[[#This Row],[Harga Jual Pcs GT
(-PPN)]]*Table43[[#This Row],[ISI/CTN]]</f>
        <v>922948.64639999997</v>
      </c>
      <c r="AT242" s="36">
        <f>Table43[[#This Row],[Harga Jual Pcs GT
(-PPN)]]*1.11</f>
        <v>7114.3958160000011</v>
      </c>
      <c r="AU242" s="36">
        <f>Table43[[#This Row],[Harga Jual Krt GT
(- PPN)]]*1.11</f>
        <v>1024472.9975040001</v>
      </c>
      <c r="AV242" s="36">
        <v>6409.3656000000001</v>
      </c>
      <c r="AW242" s="36">
        <f>Table43[[#This Row],[Harga Jual Pcs MT
(-PPN)]]*Table43[[#This Row],[ISI/CTN]]</f>
        <v>922948.64639999997</v>
      </c>
      <c r="AX242" s="36">
        <f>Table43[[#This Row],[Harga Jual Pcs MT
(-PPN)]]*1.11</f>
        <v>7114.3958160000011</v>
      </c>
      <c r="AY242" s="36">
        <f>Table43[[#This Row],[Harga Jual Pcs MT
(+PPN)]]*Table43[[#This Row],[ISI/CTN]]</f>
        <v>1024472.9975040002</v>
      </c>
      <c r="AZ242" s="44">
        <f>(Table43[[#This Row],[Harga Jual Pcs GT
(-PPN)]]-Table43[[#This Row],[Harga Beli Pcs
(-PPN)]])/Table43[[#This Row],[Harga Jual Pcs GT
(-PPN)]]</f>
        <v>8.4999999999999937E-2</v>
      </c>
      <c r="BA242" s="51">
        <f>Table43[[#This Row],[Harga Jual Pcs MT
(-PPN)]]-Table43[[#This Row],[Harga Beli Pcs
(-PPN)]]</f>
        <v>544.79607599999963</v>
      </c>
      <c r="BB242" s="57">
        <f>Table43[[#This Row],[Column1]]/Table43[[#This Row],[Harga Jual Pcs MT
(-PPN)]]</f>
        <v>8.4999999999999937E-2</v>
      </c>
      <c r="BC242" s="50"/>
      <c r="BD242" s="7" t="str">
        <f>IFERROR(VLOOKUP(Table43[[#This Row],[Kode BARANG Win2]],'[3]Daftar Barang dan Jasa'!$B$2:$D$3515,3,0),0)</f>
        <v>RB DETTOL BODY SOAP HK ORIGINAL 100GR X 144 PCS</v>
      </c>
      <c r="BE242" s="7" t="str">
        <f ca="1">IF(TODAY()-Table43[[#This Row],[Efektif
Pembuatan]]&gt;60,"Lama","Baru")</f>
        <v>Lama</v>
      </c>
      <c r="BF242" s="7" t="e">
        <f ca="1">IF(TODAY()-Table43[[#This Row],[Efektif Naik Harga]]&lt;30,"Naik","Sama")</f>
        <v>#VALUE!</v>
      </c>
      <c r="BG242" s="7" t="s">
        <v>400</v>
      </c>
      <c r="BH242" s="7" t="str">
        <f>IF(Table43[[#This Row],[Kode BARANG Win2]]&lt;&gt;"","IDR","")</f>
        <v>IDR</v>
      </c>
      <c r="BI242" s="7" t="str">
        <f>CONCATENATE(Table43[[#This Row],[kode  1 Digit
(Nomor)]],Table43[[#This Row],[kode  4 Digit                (Nomor)]])</f>
        <v>30610910100</v>
      </c>
      <c r="BJ242" s="7" t="str">
        <f>Table43[[#This Row],[Nama            Gramasi atau Jumlah Pack per CTN]]</f>
        <v>100GR</v>
      </c>
      <c r="BK242" s="7"/>
      <c r="BL242" s="7"/>
      <c r="BM242" s="4" t="str">
        <f>IF(Table43[[#This Row],[SATUAN Fix Win]]&lt;&gt;"","KRT")</f>
        <v>KRT</v>
      </c>
      <c r="BN242" s="4" t="str">
        <f>IF(Table43[[#This Row],[SATUAN Fix Win]]&lt;&gt;"","GD01")</f>
        <v>GD01</v>
      </c>
      <c r="BO242" s="4">
        <f>IF(Table43[[#This Row],[SATUAN Fix Win]]&lt;&gt;"",11611)</f>
        <v>11611</v>
      </c>
      <c r="BP242" s="4">
        <f>IF(Table43[[#This Row],[SATUAN Fix Win]]&lt;&gt;"",11612)</f>
        <v>11612</v>
      </c>
      <c r="BR242" s="4">
        <f>IF(Table43[[#This Row],[SATUAN Fix Win]]&lt;&gt;"",1)</f>
        <v>1</v>
      </c>
    </row>
    <row r="243" spans="1:70">
      <c r="A243" s="4" t="str">
        <f>CONCATENATE(Table43[[#This Row],[Kode BARANG Win2]],Table43[[#This Row],[No. Urut
Item Sama]])</f>
        <v>R1021206010010</v>
      </c>
      <c r="B243" s="7"/>
      <c r="C243" s="4" t="s">
        <v>1644</v>
      </c>
      <c r="D243" s="49">
        <v>3061107</v>
      </c>
      <c r="E243" s="49">
        <f>IFERROR(VLOOKUP(Table43[[#This Row],[NO]],[1]Sheet1!$G$3:$K$1267,5,0),0)</f>
        <v>0</v>
      </c>
      <c r="F243" s="26" t="s">
        <v>921</v>
      </c>
      <c r="G243" s="26">
        <v>144</v>
      </c>
      <c r="H243" s="26" t="s">
        <v>2073</v>
      </c>
      <c r="I243" s="49">
        <v>8993560024987</v>
      </c>
      <c r="J243" s="26" t="str">
        <f>Table43[[#This Row],[Nama Jenis Kemasan]]</f>
        <v>PCS</v>
      </c>
      <c r="K243" s="4" t="str">
        <f>TRIM(CONCATENATE(Table43[[#This Row],[Nama            KLP]]," ",Table43[[#This Row],[Nama            Sub KLP]]))</f>
        <v>DETTOL BODY SOAP</v>
      </c>
      <c r="L243" s="4" t="str">
        <f>CONCATENATE(Table43[[#This Row],[kode  2 Digit                (hrf+No)]],Table43[[#This Row],[kode  2 Digit                (Nomor)]],Table43[[#This Row],[kode  1 Digit                (Nomor)]])</f>
        <v>R1021</v>
      </c>
      <c r="M243" s="4" t="str">
        <f>IF(AH243="",CONCATENATE(R243,T243,V243,X243,Z243,AB243,AD243,AF243,Table43[[#This Row],[Tanda Kode Revisi]]),CONCATENATE(R243,T243,V243,X243,Z243,AB243,AD243,AH243))</f>
        <v>R1021206010010</v>
      </c>
      <c r="N243" s="11">
        <f t="shared" si="6"/>
        <v>14</v>
      </c>
      <c r="O243" s="13" t="str">
        <f>IF(AG243&lt;&gt;"",TRIM(UPPER(CONCATENATE(Q243," ",S243," ",U243," ",W243," ",Y243," ",AA243," ","X"," ",Table43[[#This Row],[ISI/CTN]]," ",AG243," ",AC243," ",AE243," ",AI243))),TRIM(UPPER(CONCATENATE(Q243," ",S243," ",U243," ",W243," ",Y243," ",AA243," ","X"," ",Table43[[#This Row],[ISI/CTN]]," ",AC243," ",AE243," ",AI243))))</f>
        <v>RB DETTOL BODY SOAP HK ORIGINAL 100GR X 144 PCS</v>
      </c>
      <c r="P243" s="11">
        <f t="shared" si="7"/>
        <v>47</v>
      </c>
      <c r="Q243" s="4" t="s">
        <v>1487</v>
      </c>
      <c r="R243" s="7" t="s">
        <v>94</v>
      </c>
      <c r="S243" s="4" t="s">
        <v>1496</v>
      </c>
      <c r="T243" s="45" t="s">
        <v>1723</v>
      </c>
      <c r="U243" s="46" t="s">
        <v>1505</v>
      </c>
      <c r="V243" s="7">
        <v>1</v>
      </c>
      <c r="W243" s="46" t="s">
        <v>1564</v>
      </c>
      <c r="X243" s="45" t="s">
        <v>1732</v>
      </c>
      <c r="Y243" s="4" t="s">
        <v>1491</v>
      </c>
      <c r="Z243" s="47" t="s">
        <v>1727</v>
      </c>
      <c r="AA243" s="4" t="s">
        <v>1512</v>
      </c>
      <c r="AB243" s="47" t="s">
        <v>1739</v>
      </c>
      <c r="AC243" s="4" t="s">
        <v>186</v>
      </c>
      <c r="AD243" s="7">
        <v>1</v>
      </c>
      <c r="AF243" s="7">
        <v>0</v>
      </c>
      <c r="AJ243" s="7">
        <f>IFERROR(VLOOKUP(Table43[[#This Row],[Kode BARANG Win2]],'[2]Template Impor Barang'!#REF!,2,0),0)</f>
        <v>0</v>
      </c>
      <c r="AK243" s="7">
        <f>Table43[[#This Row],[ISI/CTN]]</f>
        <v>144</v>
      </c>
      <c r="AL243" s="83">
        <f>Table43[[#This Row],[Kode Pcpl]]</f>
        <v>3061107</v>
      </c>
      <c r="AN243" s="36">
        <f>Table43[[#This Row],[Harga Jual Pcs GT
(-PPN)]]-(Table43[[#This Row],[Harga Jual Pcs GT
(-PPN)]]*8.5%)</f>
        <v>5864.5695240000005</v>
      </c>
      <c r="AO243" s="36">
        <f>Table43[[#This Row],[Harga Beli Pcs
(-PPN)]]*Table43[[#This Row],[ISI/CTN]]</f>
        <v>844498.01145600004</v>
      </c>
      <c r="AP243" s="36">
        <f>Table43[[#This Row],[Harga Beli Pcs
(-PPN)]]*1.11</f>
        <v>6509.6721716400007</v>
      </c>
      <c r="AQ243" s="36">
        <f>Table43[[#This Row],[Harga Beli Krt
(- PPN)]]*1.11</f>
        <v>937392.79271616007</v>
      </c>
      <c r="AR243" s="36">
        <v>6409.3656000000001</v>
      </c>
      <c r="AS243" s="36">
        <f>Table43[[#This Row],[Harga Jual Pcs GT
(-PPN)]]*Table43[[#This Row],[ISI/CTN]]</f>
        <v>922948.64639999997</v>
      </c>
      <c r="AT243" s="36">
        <f>Table43[[#This Row],[Harga Jual Pcs GT
(-PPN)]]*1.11</f>
        <v>7114.3958160000011</v>
      </c>
      <c r="AU243" s="36">
        <f>Table43[[#This Row],[Harga Jual Krt GT
(- PPN)]]*1.11</f>
        <v>1024472.9975040001</v>
      </c>
      <c r="AV243" s="36">
        <v>6409.3656000000001</v>
      </c>
      <c r="AW243" s="36">
        <f>Table43[[#This Row],[Harga Jual Pcs MT
(-PPN)]]*Table43[[#This Row],[ISI/CTN]]</f>
        <v>922948.64639999997</v>
      </c>
      <c r="AX243" s="36">
        <f>Table43[[#This Row],[Harga Jual Pcs MT
(-PPN)]]*1.11</f>
        <v>7114.3958160000011</v>
      </c>
      <c r="AY243" s="36">
        <f>Table43[[#This Row],[Harga Jual Pcs MT
(+PPN)]]*Table43[[#This Row],[ISI/CTN]]</f>
        <v>1024472.9975040002</v>
      </c>
      <c r="AZ243" s="44">
        <f>(Table43[[#This Row],[Harga Jual Pcs GT
(-PPN)]]-Table43[[#This Row],[Harga Beli Pcs
(-PPN)]])/Table43[[#This Row],[Harga Jual Pcs GT
(-PPN)]]</f>
        <v>8.4999999999999937E-2</v>
      </c>
      <c r="BA243" s="51">
        <f>Table43[[#This Row],[Harga Jual Pcs MT
(-PPN)]]-Table43[[#This Row],[Harga Beli Pcs
(-PPN)]]</f>
        <v>544.79607599999963</v>
      </c>
      <c r="BB243" s="57">
        <f>Table43[[#This Row],[Column1]]/Table43[[#This Row],[Harga Jual Pcs MT
(-PPN)]]</f>
        <v>8.4999999999999937E-2</v>
      </c>
      <c r="BC243" s="50"/>
      <c r="BD243" s="7" t="str">
        <f>IFERROR(VLOOKUP(Table43[[#This Row],[Kode BARANG Win2]],'[3]Daftar Barang dan Jasa'!$B$2:$D$3515,3,0),0)</f>
        <v>RB DETTOL BODY SOAP HK ORIGINAL 100GR X 144 PCS</v>
      </c>
      <c r="BE243" s="7" t="str">
        <f ca="1">IF(TODAY()-Table43[[#This Row],[Efektif
Pembuatan]]&gt;60,"Lama","Baru")</f>
        <v>Lama</v>
      </c>
      <c r="BF243" s="7" t="e">
        <f ca="1">IF(TODAY()-Table43[[#This Row],[Efektif Naik Harga]]&lt;30,"Naik","Sama")</f>
        <v>#VALUE!</v>
      </c>
      <c r="BG243" s="7" t="s">
        <v>400</v>
      </c>
      <c r="BH243" s="7" t="str">
        <f>IF(Table43[[#This Row],[Kode BARANG Win2]]&lt;&gt;"","IDR","")</f>
        <v>IDR</v>
      </c>
      <c r="BI243" s="7" t="str">
        <f>CONCATENATE(Table43[[#This Row],[kode  1 Digit
(Nomor)]],Table43[[#This Row],[kode  4 Digit                (Nomor)]])</f>
        <v>30611070100</v>
      </c>
      <c r="BJ243" s="7" t="str">
        <f>Table43[[#This Row],[Nama            Gramasi atau Jumlah Pack per CTN]]</f>
        <v>100GR</v>
      </c>
      <c r="BK243" s="7"/>
      <c r="BL243" s="7"/>
      <c r="BM243" s="4" t="str">
        <f>IF(Table43[[#This Row],[SATUAN Fix Win]]&lt;&gt;"","KRT")</f>
        <v>KRT</v>
      </c>
      <c r="BN243" s="4" t="str">
        <f>IF(Table43[[#This Row],[SATUAN Fix Win]]&lt;&gt;"","GD01")</f>
        <v>GD01</v>
      </c>
      <c r="BO243" s="4">
        <f>IF(Table43[[#This Row],[SATUAN Fix Win]]&lt;&gt;"",11611)</f>
        <v>11611</v>
      </c>
      <c r="BP243" s="4">
        <f>IF(Table43[[#This Row],[SATUAN Fix Win]]&lt;&gt;"",11612)</f>
        <v>11612</v>
      </c>
      <c r="BR243" s="4">
        <f>IF(Table43[[#This Row],[SATUAN Fix Win]]&lt;&gt;"",1)</f>
        <v>1</v>
      </c>
    </row>
    <row r="244" spans="1:70">
      <c r="A244" s="4" t="str">
        <f>CONCATENATE(Table43[[#This Row],[Kode BARANG Win2]],Table43[[#This Row],[No. Urut
Item Sama]])</f>
        <v>R1021206010010</v>
      </c>
      <c r="B244" s="7"/>
      <c r="C244" s="4" t="s">
        <v>1644</v>
      </c>
      <c r="D244" s="49">
        <v>3224746</v>
      </c>
      <c r="E244" s="49">
        <f>IFERROR(VLOOKUP(Table43[[#This Row],[NO]],[1]Sheet1!$G$3:$K$1267,5,0),0)</f>
        <v>0</v>
      </c>
      <c r="F244" s="26" t="s">
        <v>918</v>
      </c>
      <c r="G244" s="26">
        <v>144</v>
      </c>
      <c r="H244" s="26" t="s">
        <v>2073</v>
      </c>
      <c r="I244" s="49">
        <v>8993560024987</v>
      </c>
      <c r="J244" s="26" t="str">
        <f>Table43[[#This Row],[Nama Jenis Kemasan]]</f>
        <v>PCS</v>
      </c>
      <c r="K244" s="4" t="str">
        <f>TRIM(CONCATENATE(Table43[[#This Row],[Nama            KLP]]," ",Table43[[#This Row],[Nama            Sub KLP]]))</f>
        <v>DETTOL BODY SOAP</v>
      </c>
      <c r="L244" s="4" t="str">
        <f>CONCATENATE(Table43[[#This Row],[kode  2 Digit                (hrf+No)]],Table43[[#This Row],[kode  2 Digit                (Nomor)]],Table43[[#This Row],[kode  1 Digit                (Nomor)]])</f>
        <v>R1021</v>
      </c>
      <c r="M244" s="4" t="str">
        <f>IF(AH244="",CONCATENATE(R244,T244,V244,X244,Z244,AB244,AD244,AF244,Table43[[#This Row],[Tanda Kode Revisi]]),CONCATENATE(R244,T244,V244,X244,Z244,AB244,AD244,AH244))</f>
        <v>R1021206010010</v>
      </c>
      <c r="N244" s="11">
        <f t="shared" si="6"/>
        <v>14</v>
      </c>
      <c r="O244" s="13" t="str">
        <f>IF(AG244&lt;&gt;"",TRIM(UPPER(CONCATENATE(Q244," ",S244," ",U244," ",W244," ",Y244," ",AA244," ","X"," ",Table43[[#This Row],[ISI/CTN]]," ",AG244," ",AC244," ",AE244," ",AI244))),TRIM(UPPER(CONCATENATE(Q244," ",S244," ",U244," ",W244," ",Y244," ",AA244," ","X"," ",Table43[[#This Row],[ISI/CTN]]," ",AC244," ",AE244," ",AI244))))</f>
        <v>RB DETTOL BODY SOAP HK ORIGINAL 100GR X 144 PCS</v>
      </c>
      <c r="P244" s="11">
        <f t="shared" si="7"/>
        <v>47</v>
      </c>
      <c r="Q244" s="4" t="s">
        <v>1487</v>
      </c>
      <c r="R244" s="7" t="s">
        <v>94</v>
      </c>
      <c r="S244" s="4" t="s">
        <v>1496</v>
      </c>
      <c r="T244" s="45" t="s">
        <v>1723</v>
      </c>
      <c r="U244" s="46" t="s">
        <v>1505</v>
      </c>
      <c r="V244" s="7">
        <v>1</v>
      </c>
      <c r="W244" s="46" t="s">
        <v>1564</v>
      </c>
      <c r="X244" s="45" t="s">
        <v>1732</v>
      </c>
      <c r="Y244" s="4" t="s">
        <v>1491</v>
      </c>
      <c r="Z244" s="47" t="s">
        <v>1727</v>
      </c>
      <c r="AA244" s="4" t="s">
        <v>1512</v>
      </c>
      <c r="AB244" s="47" t="s">
        <v>1739</v>
      </c>
      <c r="AC244" s="4" t="s">
        <v>186</v>
      </c>
      <c r="AD244" s="7">
        <v>1</v>
      </c>
      <c r="AF244" s="7">
        <v>0</v>
      </c>
      <c r="AJ244" s="7">
        <f>IFERROR(VLOOKUP(Table43[[#This Row],[Kode BARANG Win2]],'[2]Template Impor Barang'!#REF!,2,0),0)</f>
        <v>0</v>
      </c>
      <c r="AK244" s="7">
        <f>Table43[[#This Row],[ISI/CTN]]</f>
        <v>144</v>
      </c>
      <c r="AL244" s="83">
        <f>Table43[[#This Row],[Kode Pcpl]]</f>
        <v>3224746</v>
      </c>
      <c r="AN244" s="36">
        <f>Table43[[#This Row],[Harga Jual Pcs GT
(-PPN)]]-(Table43[[#This Row],[Harga Jual Pcs GT
(-PPN)]]*8.5%)</f>
        <v>5864.5695240000005</v>
      </c>
      <c r="AO244" s="36">
        <f>Table43[[#This Row],[Harga Beli Pcs
(-PPN)]]*Table43[[#This Row],[ISI/CTN]]</f>
        <v>844498.01145600004</v>
      </c>
      <c r="AP244" s="36">
        <f>Table43[[#This Row],[Harga Beli Pcs
(-PPN)]]*1.11</f>
        <v>6509.6721716400007</v>
      </c>
      <c r="AQ244" s="36">
        <f>Table43[[#This Row],[Harga Beli Krt
(- PPN)]]*1.11</f>
        <v>937392.79271616007</v>
      </c>
      <c r="AR244" s="36">
        <v>6409.3656000000001</v>
      </c>
      <c r="AS244" s="36">
        <f>Table43[[#This Row],[Harga Jual Pcs GT
(-PPN)]]*Table43[[#This Row],[ISI/CTN]]</f>
        <v>922948.64639999997</v>
      </c>
      <c r="AT244" s="36">
        <f>Table43[[#This Row],[Harga Jual Pcs GT
(-PPN)]]*1.11</f>
        <v>7114.3958160000011</v>
      </c>
      <c r="AU244" s="36">
        <f>Table43[[#This Row],[Harga Jual Krt GT
(- PPN)]]*1.11</f>
        <v>1024472.9975040001</v>
      </c>
      <c r="AV244" s="36">
        <v>6409.3656000000001</v>
      </c>
      <c r="AW244" s="36">
        <f>Table43[[#This Row],[Harga Jual Pcs MT
(-PPN)]]*Table43[[#This Row],[ISI/CTN]]</f>
        <v>922948.64639999997</v>
      </c>
      <c r="AX244" s="36">
        <f>Table43[[#This Row],[Harga Jual Pcs MT
(-PPN)]]*1.11</f>
        <v>7114.3958160000011</v>
      </c>
      <c r="AY244" s="36">
        <f>Table43[[#This Row],[Harga Jual Pcs MT
(+PPN)]]*Table43[[#This Row],[ISI/CTN]]</f>
        <v>1024472.9975040002</v>
      </c>
      <c r="AZ244" s="44">
        <f>(Table43[[#This Row],[Harga Jual Pcs GT
(-PPN)]]-Table43[[#This Row],[Harga Beli Pcs
(-PPN)]])/Table43[[#This Row],[Harga Jual Pcs GT
(-PPN)]]</f>
        <v>8.4999999999999937E-2</v>
      </c>
      <c r="BA244" s="51">
        <f>Table43[[#This Row],[Harga Jual Pcs MT
(-PPN)]]-Table43[[#This Row],[Harga Beli Pcs
(-PPN)]]</f>
        <v>544.79607599999963</v>
      </c>
      <c r="BB244" s="57">
        <f>Table43[[#This Row],[Column1]]/Table43[[#This Row],[Harga Jual Pcs MT
(-PPN)]]</f>
        <v>8.4999999999999937E-2</v>
      </c>
      <c r="BC244" s="50"/>
      <c r="BD244" s="7" t="str">
        <f>IFERROR(VLOOKUP(Table43[[#This Row],[Kode BARANG Win2]],'[3]Daftar Barang dan Jasa'!$B$2:$D$3515,3,0),0)</f>
        <v>RB DETTOL BODY SOAP HK ORIGINAL 100GR X 144 PCS</v>
      </c>
      <c r="BE244" s="7" t="str">
        <f ca="1">IF(TODAY()-Table43[[#This Row],[Efektif
Pembuatan]]&gt;60,"Lama","Baru")</f>
        <v>Lama</v>
      </c>
      <c r="BF244" s="7" t="e">
        <f ca="1">IF(TODAY()-Table43[[#This Row],[Efektif Naik Harga]]&lt;30,"Naik","Sama")</f>
        <v>#VALUE!</v>
      </c>
      <c r="BG244" s="7" t="s">
        <v>400</v>
      </c>
      <c r="BH244" s="7" t="str">
        <f>IF(Table43[[#This Row],[Kode BARANG Win2]]&lt;&gt;"","IDR","")</f>
        <v>IDR</v>
      </c>
      <c r="BI244" s="7" t="str">
        <f>CONCATENATE(Table43[[#This Row],[kode  1 Digit
(Nomor)]],Table43[[#This Row],[kode  4 Digit                (Nomor)]])</f>
        <v>32247460100</v>
      </c>
      <c r="BJ244" s="7" t="str">
        <f>Table43[[#This Row],[Nama            Gramasi atau Jumlah Pack per CTN]]</f>
        <v>100GR</v>
      </c>
      <c r="BK244" s="7"/>
      <c r="BL244" s="7"/>
      <c r="BM244" s="4" t="str">
        <f>IF(Table43[[#This Row],[SATUAN Fix Win]]&lt;&gt;"","KRT")</f>
        <v>KRT</v>
      </c>
      <c r="BN244" s="4" t="str">
        <f>IF(Table43[[#This Row],[SATUAN Fix Win]]&lt;&gt;"","GD01")</f>
        <v>GD01</v>
      </c>
      <c r="BO244" s="4">
        <f>IF(Table43[[#This Row],[SATUAN Fix Win]]&lt;&gt;"",11611)</f>
        <v>11611</v>
      </c>
      <c r="BP244" s="4">
        <f>IF(Table43[[#This Row],[SATUAN Fix Win]]&lt;&gt;"",11612)</f>
        <v>11612</v>
      </c>
      <c r="BR244" s="4">
        <f>IF(Table43[[#This Row],[SATUAN Fix Win]]&lt;&gt;"",1)</f>
        <v>1</v>
      </c>
    </row>
    <row r="245" spans="1:70">
      <c r="A245" s="4" t="str">
        <f>CONCATENATE(Table43[[#This Row],[Kode BARANG Win2]],Table43[[#This Row],[No. Urut
Item Sama]])</f>
        <v>R1021206010010</v>
      </c>
      <c r="B245" s="7"/>
      <c r="C245" s="4" t="s">
        <v>1644</v>
      </c>
      <c r="D245" s="49">
        <v>3042261</v>
      </c>
      <c r="E245" s="49">
        <f>IFERROR(VLOOKUP(Table43[[#This Row],[NO]],[1]Sheet1!$G$3:$K$1267,5,0),0)</f>
        <v>0</v>
      </c>
      <c r="F245" s="26" t="s">
        <v>916</v>
      </c>
      <c r="G245" s="26">
        <v>144</v>
      </c>
      <c r="H245" s="26" t="s">
        <v>2073</v>
      </c>
      <c r="I245" s="49">
        <v>8993560024987</v>
      </c>
      <c r="J245" s="26" t="str">
        <f>Table43[[#This Row],[Nama Jenis Kemasan]]</f>
        <v>PCS</v>
      </c>
      <c r="K245" s="4" t="str">
        <f>TRIM(CONCATENATE(Table43[[#This Row],[Nama            KLP]]," ",Table43[[#This Row],[Nama            Sub KLP]]))</f>
        <v>DETTOL BODY SOAP</v>
      </c>
      <c r="L245" s="4" t="str">
        <f>CONCATENATE(Table43[[#This Row],[kode  2 Digit                (hrf+No)]],Table43[[#This Row],[kode  2 Digit                (Nomor)]],Table43[[#This Row],[kode  1 Digit                (Nomor)]])</f>
        <v>R1021</v>
      </c>
      <c r="M245" s="4" t="str">
        <f>IF(AH245="",CONCATENATE(R245,T245,V245,X245,Z245,AB245,AD245,AF245,Table43[[#This Row],[Tanda Kode Revisi]]),CONCATENATE(R245,T245,V245,X245,Z245,AB245,AD245,AH245))</f>
        <v>R1021206010010</v>
      </c>
      <c r="N245" s="11">
        <f t="shared" si="6"/>
        <v>14</v>
      </c>
      <c r="O245" s="13" t="str">
        <f>IF(AG245&lt;&gt;"",TRIM(UPPER(CONCATENATE(Q245," ",S245," ",U245," ",W245," ",Y245," ",AA245," ","X"," ",Table43[[#This Row],[ISI/CTN]]," ",AG245," ",AC245," ",AE245," ",AI245))),TRIM(UPPER(CONCATENATE(Q245," ",S245," ",U245," ",W245," ",Y245," ",AA245," ","X"," ",Table43[[#This Row],[ISI/CTN]]," ",AC245," ",AE245," ",AI245))))</f>
        <v>RB DETTOL BODY SOAP HK ORIGINAL 100GR X 144 PCS</v>
      </c>
      <c r="P245" s="11">
        <f t="shared" si="7"/>
        <v>47</v>
      </c>
      <c r="Q245" s="4" t="s">
        <v>1487</v>
      </c>
      <c r="R245" s="7" t="s">
        <v>94</v>
      </c>
      <c r="S245" s="4" t="s">
        <v>1496</v>
      </c>
      <c r="T245" s="45" t="s">
        <v>1723</v>
      </c>
      <c r="U245" s="46" t="s">
        <v>1505</v>
      </c>
      <c r="V245" s="7">
        <v>1</v>
      </c>
      <c r="W245" s="46" t="s">
        <v>1564</v>
      </c>
      <c r="X245" s="45" t="s">
        <v>1732</v>
      </c>
      <c r="Y245" s="4" t="s">
        <v>1491</v>
      </c>
      <c r="Z245" s="47" t="s">
        <v>1727</v>
      </c>
      <c r="AA245" s="4" t="s">
        <v>1512</v>
      </c>
      <c r="AB245" s="47" t="s">
        <v>1739</v>
      </c>
      <c r="AC245" s="4" t="s">
        <v>186</v>
      </c>
      <c r="AD245" s="7">
        <v>1</v>
      </c>
      <c r="AF245" s="7">
        <v>0</v>
      </c>
      <c r="AJ245" s="7">
        <f>IFERROR(VLOOKUP(Table43[[#This Row],[Kode BARANG Win2]],'[2]Template Impor Barang'!#REF!,2,0),0)</f>
        <v>0</v>
      </c>
      <c r="AK245" s="7">
        <f>Table43[[#This Row],[ISI/CTN]]</f>
        <v>144</v>
      </c>
      <c r="AL245" s="83">
        <f>Table43[[#This Row],[Kode Pcpl]]</f>
        <v>3042261</v>
      </c>
      <c r="AN245" s="36">
        <f>Table43[[#This Row],[Harga Jual Pcs GT
(-PPN)]]-(Table43[[#This Row],[Harga Jual Pcs GT
(-PPN)]]*8.5%)</f>
        <v>5864.5695240000005</v>
      </c>
      <c r="AO245" s="36">
        <f>Table43[[#This Row],[Harga Beli Pcs
(-PPN)]]*Table43[[#This Row],[ISI/CTN]]</f>
        <v>844498.01145600004</v>
      </c>
      <c r="AP245" s="36">
        <f>Table43[[#This Row],[Harga Beli Pcs
(-PPN)]]*1.11</f>
        <v>6509.6721716400007</v>
      </c>
      <c r="AQ245" s="36">
        <f>Table43[[#This Row],[Harga Beli Krt
(- PPN)]]*1.11</f>
        <v>937392.79271616007</v>
      </c>
      <c r="AR245" s="36">
        <v>6409.3656000000001</v>
      </c>
      <c r="AS245" s="36">
        <f>Table43[[#This Row],[Harga Jual Pcs GT
(-PPN)]]*Table43[[#This Row],[ISI/CTN]]</f>
        <v>922948.64639999997</v>
      </c>
      <c r="AT245" s="36">
        <f>Table43[[#This Row],[Harga Jual Pcs GT
(-PPN)]]*1.11</f>
        <v>7114.3958160000011</v>
      </c>
      <c r="AU245" s="36">
        <f>Table43[[#This Row],[Harga Jual Krt GT
(- PPN)]]*1.11</f>
        <v>1024472.9975040001</v>
      </c>
      <c r="AV245" s="36">
        <v>6409.3656000000001</v>
      </c>
      <c r="AW245" s="36">
        <f>Table43[[#This Row],[Harga Jual Pcs MT
(-PPN)]]*Table43[[#This Row],[ISI/CTN]]</f>
        <v>922948.64639999997</v>
      </c>
      <c r="AX245" s="36">
        <f>Table43[[#This Row],[Harga Jual Pcs MT
(-PPN)]]*1.11</f>
        <v>7114.3958160000011</v>
      </c>
      <c r="AY245" s="36">
        <f>Table43[[#This Row],[Harga Jual Pcs MT
(+PPN)]]*Table43[[#This Row],[ISI/CTN]]</f>
        <v>1024472.9975040002</v>
      </c>
      <c r="AZ245" s="44">
        <f>(Table43[[#This Row],[Harga Jual Pcs GT
(-PPN)]]-Table43[[#This Row],[Harga Beli Pcs
(-PPN)]])/Table43[[#This Row],[Harga Jual Pcs GT
(-PPN)]]</f>
        <v>8.4999999999999937E-2</v>
      </c>
      <c r="BA245" s="51">
        <f>Table43[[#This Row],[Harga Jual Pcs MT
(-PPN)]]-Table43[[#This Row],[Harga Beli Pcs
(-PPN)]]</f>
        <v>544.79607599999963</v>
      </c>
      <c r="BB245" s="57">
        <f>Table43[[#This Row],[Column1]]/Table43[[#This Row],[Harga Jual Pcs MT
(-PPN)]]</f>
        <v>8.4999999999999937E-2</v>
      </c>
      <c r="BC245" s="50"/>
      <c r="BD245" s="7" t="str">
        <f>IFERROR(VLOOKUP(Table43[[#This Row],[Kode BARANG Win2]],'[3]Daftar Barang dan Jasa'!$B$2:$D$3515,3,0),0)</f>
        <v>RB DETTOL BODY SOAP HK ORIGINAL 100GR X 144 PCS</v>
      </c>
      <c r="BE245" s="7" t="str">
        <f ca="1">IF(TODAY()-Table43[[#This Row],[Efektif
Pembuatan]]&gt;60,"Lama","Baru")</f>
        <v>Lama</v>
      </c>
      <c r="BF245" s="7" t="e">
        <f ca="1">IF(TODAY()-Table43[[#This Row],[Efektif Naik Harga]]&lt;30,"Naik","Sama")</f>
        <v>#VALUE!</v>
      </c>
      <c r="BG245" s="7" t="s">
        <v>400</v>
      </c>
      <c r="BH245" s="7" t="str">
        <f>IF(Table43[[#This Row],[Kode BARANG Win2]]&lt;&gt;"","IDR","")</f>
        <v>IDR</v>
      </c>
      <c r="BI245" s="7" t="str">
        <f>CONCATENATE(Table43[[#This Row],[kode  1 Digit
(Nomor)]],Table43[[#This Row],[kode  4 Digit                (Nomor)]])</f>
        <v>30422610100</v>
      </c>
      <c r="BJ245" s="7" t="str">
        <f>Table43[[#This Row],[Nama            Gramasi atau Jumlah Pack per CTN]]</f>
        <v>100GR</v>
      </c>
      <c r="BK245" s="7"/>
      <c r="BL245" s="7"/>
      <c r="BM245" s="4" t="str">
        <f>IF(Table43[[#This Row],[SATUAN Fix Win]]&lt;&gt;"","KRT")</f>
        <v>KRT</v>
      </c>
      <c r="BN245" s="4" t="str">
        <f>IF(Table43[[#This Row],[SATUAN Fix Win]]&lt;&gt;"","GD01")</f>
        <v>GD01</v>
      </c>
      <c r="BO245" s="4">
        <f>IF(Table43[[#This Row],[SATUAN Fix Win]]&lt;&gt;"",11611)</f>
        <v>11611</v>
      </c>
      <c r="BP245" s="4">
        <f>IF(Table43[[#This Row],[SATUAN Fix Win]]&lt;&gt;"",11612)</f>
        <v>11612</v>
      </c>
      <c r="BR245" s="4">
        <f>IF(Table43[[#This Row],[SATUAN Fix Win]]&lt;&gt;"",1)</f>
        <v>1</v>
      </c>
    </row>
    <row r="246" spans="1:70">
      <c r="A246" s="4" t="str">
        <f>CONCATENATE(Table43[[#This Row],[Kode BARANG Win2]],Table43[[#This Row],[No. Urut
Item Sama]])</f>
        <v>R1021206010010</v>
      </c>
      <c r="B246" s="7"/>
      <c r="C246" s="4" t="s">
        <v>1644</v>
      </c>
      <c r="D246" s="49" t="s">
        <v>486</v>
      </c>
      <c r="E246" s="49">
        <f>IFERROR(VLOOKUP(Table43[[#This Row],[NO]],[1]Sheet1!$G$3:$K$1267,5,0),0)</f>
        <v>0</v>
      </c>
      <c r="F246" s="26" t="s">
        <v>911</v>
      </c>
      <c r="G246" s="26">
        <v>144</v>
      </c>
      <c r="H246" s="26" t="s">
        <v>2073</v>
      </c>
      <c r="I246" s="49">
        <v>8993560024987</v>
      </c>
      <c r="J246" s="26" t="str">
        <f>Table43[[#This Row],[Nama Jenis Kemasan]]</f>
        <v>PCS</v>
      </c>
      <c r="K246" s="4" t="str">
        <f>TRIM(CONCATENATE(Table43[[#This Row],[Nama            KLP]]," ",Table43[[#This Row],[Nama            Sub KLP]]))</f>
        <v>DETTOL BODY SOAP</v>
      </c>
      <c r="L246" s="4" t="str">
        <f>CONCATENATE(Table43[[#This Row],[kode  2 Digit                (hrf+No)]],Table43[[#This Row],[kode  2 Digit                (Nomor)]],Table43[[#This Row],[kode  1 Digit                (Nomor)]])</f>
        <v>R1021</v>
      </c>
      <c r="M246" s="4" t="str">
        <f>IF(AH246="",CONCATENATE(R246,T246,V246,X246,Z246,AB246,AD246,AF246,Table43[[#This Row],[Tanda Kode Revisi]]),CONCATENATE(R246,T246,V246,X246,Z246,AB246,AD246,AH246))</f>
        <v>R1021206010010</v>
      </c>
      <c r="N246" s="11">
        <f t="shared" si="6"/>
        <v>14</v>
      </c>
      <c r="O246" s="13" t="str">
        <f>IF(AG246&lt;&gt;"",TRIM(UPPER(CONCATENATE(Q246," ",S246," ",U246," ",W246," ",Y246," ",AA246," ","X"," ",Table43[[#This Row],[ISI/CTN]]," ",AG246," ",AC246," ",AE246," ",AI246))),TRIM(UPPER(CONCATENATE(Q246," ",S246," ",U246," ",W246," ",Y246," ",AA246," ","X"," ",Table43[[#This Row],[ISI/CTN]]," ",AC246," ",AE246," ",AI246))))</f>
        <v>RB DETTOL BODY SOAP HK ORIGINAL 100GR X 144 PCS</v>
      </c>
      <c r="P246" s="11">
        <f t="shared" si="7"/>
        <v>47</v>
      </c>
      <c r="Q246" s="4" t="s">
        <v>1487</v>
      </c>
      <c r="R246" s="7" t="s">
        <v>94</v>
      </c>
      <c r="S246" s="4" t="s">
        <v>1496</v>
      </c>
      <c r="T246" s="45" t="s">
        <v>1723</v>
      </c>
      <c r="U246" s="46" t="s">
        <v>1505</v>
      </c>
      <c r="V246" s="7">
        <v>1</v>
      </c>
      <c r="W246" s="46" t="s">
        <v>1564</v>
      </c>
      <c r="X246" s="45" t="s">
        <v>1732</v>
      </c>
      <c r="Y246" s="4" t="s">
        <v>1491</v>
      </c>
      <c r="Z246" s="47" t="s">
        <v>1727</v>
      </c>
      <c r="AA246" s="4" t="s">
        <v>1512</v>
      </c>
      <c r="AB246" s="47" t="s">
        <v>1739</v>
      </c>
      <c r="AC246" s="4" t="s">
        <v>186</v>
      </c>
      <c r="AD246" s="7">
        <v>1</v>
      </c>
      <c r="AF246" s="7">
        <v>0</v>
      </c>
      <c r="AJ246" s="7">
        <f>IFERROR(VLOOKUP(Table43[[#This Row],[Kode BARANG Win2]],'[2]Template Impor Barang'!#REF!,2,0),0)</f>
        <v>0</v>
      </c>
      <c r="AK246" s="7">
        <f>Table43[[#This Row],[ISI/CTN]]</f>
        <v>144</v>
      </c>
      <c r="AL246" s="83" t="str">
        <f>Table43[[#This Row],[Kode Pcpl]]</f>
        <v>ID8208588M</v>
      </c>
      <c r="AN246" s="36">
        <f>Table43[[#This Row],[Harga Jual Pcs GT
(-PPN)]]-(Table43[[#This Row],[Harga Jual Pcs GT
(-PPN)]]*8.5%)</f>
        <v>5864.5695240000005</v>
      </c>
      <c r="AO246" s="36">
        <f>Table43[[#This Row],[Harga Beli Pcs
(-PPN)]]*Table43[[#This Row],[ISI/CTN]]</f>
        <v>844498.01145600004</v>
      </c>
      <c r="AP246" s="36">
        <f>Table43[[#This Row],[Harga Beli Pcs
(-PPN)]]*1.11</f>
        <v>6509.6721716400007</v>
      </c>
      <c r="AQ246" s="36">
        <f>Table43[[#This Row],[Harga Beli Krt
(- PPN)]]*1.11</f>
        <v>937392.79271616007</v>
      </c>
      <c r="AR246" s="36">
        <v>6409.3656000000001</v>
      </c>
      <c r="AS246" s="36">
        <f>Table43[[#This Row],[Harga Jual Pcs GT
(-PPN)]]*Table43[[#This Row],[ISI/CTN]]</f>
        <v>922948.64639999997</v>
      </c>
      <c r="AT246" s="36">
        <f>Table43[[#This Row],[Harga Jual Pcs GT
(-PPN)]]*1.11</f>
        <v>7114.3958160000011</v>
      </c>
      <c r="AU246" s="36">
        <f>Table43[[#This Row],[Harga Jual Krt GT
(- PPN)]]*1.11</f>
        <v>1024472.9975040001</v>
      </c>
      <c r="AV246" s="36">
        <v>6409.3656000000001</v>
      </c>
      <c r="AW246" s="36">
        <f>Table43[[#This Row],[Harga Jual Pcs MT
(-PPN)]]*Table43[[#This Row],[ISI/CTN]]</f>
        <v>922948.64639999997</v>
      </c>
      <c r="AX246" s="36">
        <f>Table43[[#This Row],[Harga Jual Pcs MT
(-PPN)]]*1.11</f>
        <v>7114.3958160000011</v>
      </c>
      <c r="AY246" s="36">
        <f>Table43[[#This Row],[Harga Jual Pcs MT
(+PPN)]]*Table43[[#This Row],[ISI/CTN]]</f>
        <v>1024472.9975040002</v>
      </c>
      <c r="AZ246" s="44">
        <f>(Table43[[#This Row],[Harga Jual Pcs GT
(-PPN)]]-Table43[[#This Row],[Harga Beli Pcs
(-PPN)]])/Table43[[#This Row],[Harga Jual Pcs GT
(-PPN)]]</f>
        <v>8.4999999999999937E-2</v>
      </c>
      <c r="BA246" s="51">
        <f>Table43[[#This Row],[Harga Jual Pcs MT
(-PPN)]]-Table43[[#This Row],[Harga Beli Pcs
(-PPN)]]</f>
        <v>544.79607599999963</v>
      </c>
      <c r="BB246" s="57">
        <f>Table43[[#This Row],[Column1]]/Table43[[#This Row],[Harga Jual Pcs MT
(-PPN)]]</f>
        <v>8.4999999999999937E-2</v>
      </c>
      <c r="BC246" s="50"/>
      <c r="BD246" s="7" t="str">
        <f>IFERROR(VLOOKUP(Table43[[#This Row],[Kode BARANG Win2]],'[3]Daftar Barang dan Jasa'!$B$2:$D$3515,3,0),0)</f>
        <v>RB DETTOL BODY SOAP HK ORIGINAL 100GR X 144 PCS</v>
      </c>
      <c r="BE246" s="7" t="str">
        <f ca="1">IF(TODAY()-Table43[[#This Row],[Efektif
Pembuatan]]&gt;60,"Lama","Baru")</f>
        <v>Lama</v>
      </c>
      <c r="BF246" s="7" t="e">
        <f ca="1">IF(TODAY()-Table43[[#This Row],[Efektif Naik Harga]]&lt;30,"Naik","Sama")</f>
        <v>#VALUE!</v>
      </c>
      <c r="BG246" s="7" t="s">
        <v>400</v>
      </c>
      <c r="BH246" s="7" t="str">
        <f>IF(Table43[[#This Row],[Kode BARANG Win2]]&lt;&gt;"","IDR","")</f>
        <v>IDR</v>
      </c>
      <c r="BI246" s="7" t="str">
        <f>CONCATENATE(Table43[[#This Row],[kode  1 Digit
(Nomor)]],Table43[[#This Row],[kode  4 Digit                (Nomor)]])</f>
        <v>ID8208588M0100</v>
      </c>
      <c r="BJ246" s="7" t="str">
        <f>Table43[[#This Row],[Nama            Gramasi atau Jumlah Pack per CTN]]</f>
        <v>100GR</v>
      </c>
      <c r="BK246" s="7"/>
      <c r="BL246" s="7"/>
      <c r="BM246" s="4" t="str">
        <f>IF(Table43[[#This Row],[SATUAN Fix Win]]&lt;&gt;"","KRT")</f>
        <v>KRT</v>
      </c>
      <c r="BN246" s="4" t="str">
        <f>IF(Table43[[#This Row],[SATUAN Fix Win]]&lt;&gt;"","GD01")</f>
        <v>GD01</v>
      </c>
      <c r="BO246" s="4">
        <f>IF(Table43[[#This Row],[SATUAN Fix Win]]&lt;&gt;"",11611)</f>
        <v>11611</v>
      </c>
      <c r="BP246" s="4">
        <f>IF(Table43[[#This Row],[SATUAN Fix Win]]&lt;&gt;"",11612)</f>
        <v>11612</v>
      </c>
      <c r="BR246" s="4">
        <f>IF(Table43[[#This Row],[SATUAN Fix Win]]&lt;&gt;"",1)</f>
        <v>1</v>
      </c>
    </row>
    <row r="247" spans="1:70">
      <c r="A247" s="4" t="str">
        <f>CONCATENATE(Table43[[#This Row],[Kode BARANG Win2]],Table43[[#This Row],[No. Urut
Item Sama]])</f>
        <v>R1021206010010</v>
      </c>
      <c r="B247" s="7"/>
      <c r="C247" s="4" t="s">
        <v>1644</v>
      </c>
      <c r="D247" s="49" t="s">
        <v>482</v>
      </c>
      <c r="E247" s="49">
        <f>IFERROR(VLOOKUP(Table43[[#This Row],[NO]],[1]Sheet1!$G$3:$K$1267,5,0),0)</f>
        <v>0</v>
      </c>
      <c r="F247" s="26" t="s">
        <v>907</v>
      </c>
      <c r="G247" s="26">
        <v>144</v>
      </c>
      <c r="H247" s="26" t="s">
        <v>2073</v>
      </c>
      <c r="I247" s="49">
        <v>8993560024987</v>
      </c>
      <c r="J247" s="26" t="str">
        <f>Table43[[#This Row],[Nama Jenis Kemasan]]</f>
        <v>PCS</v>
      </c>
      <c r="K247" s="4" t="str">
        <f>TRIM(CONCATENATE(Table43[[#This Row],[Nama            KLP]]," ",Table43[[#This Row],[Nama            Sub KLP]]))</f>
        <v>DETTOL BODY SOAP</v>
      </c>
      <c r="L247" s="4" t="str">
        <f>CONCATENATE(Table43[[#This Row],[kode  2 Digit                (hrf+No)]],Table43[[#This Row],[kode  2 Digit                (Nomor)]],Table43[[#This Row],[kode  1 Digit                (Nomor)]])</f>
        <v>R1021</v>
      </c>
      <c r="M247" s="4" t="str">
        <f>IF(AH247="",CONCATENATE(R247,T247,V247,X247,Z247,AB247,AD247,AF247,Table43[[#This Row],[Tanda Kode Revisi]]),CONCATENATE(R247,T247,V247,X247,Z247,AB247,AD247,AH247))</f>
        <v>R1021206010010</v>
      </c>
      <c r="N247" s="11">
        <f t="shared" si="6"/>
        <v>14</v>
      </c>
      <c r="O247" s="13" t="str">
        <f>IF(AG247&lt;&gt;"",TRIM(UPPER(CONCATENATE(Q247," ",S247," ",U247," ",W247," ",Y247," ",AA247," ","X"," ",Table43[[#This Row],[ISI/CTN]]," ",AG247," ",AC247," ",AE247," ",AI247))),TRIM(UPPER(CONCATENATE(Q247," ",S247," ",U247," ",W247," ",Y247," ",AA247," ","X"," ",Table43[[#This Row],[ISI/CTN]]," ",AC247," ",AE247," ",AI247))))</f>
        <v>RB DETTOL BODY SOAP HK ORIGINAL 100GR X 144 PCS</v>
      </c>
      <c r="P247" s="11">
        <f t="shared" si="7"/>
        <v>47</v>
      </c>
      <c r="Q247" s="4" t="s">
        <v>1487</v>
      </c>
      <c r="R247" s="7" t="s">
        <v>94</v>
      </c>
      <c r="S247" s="4" t="s">
        <v>1496</v>
      </c>
      <c r="T247" s="45" t="s">
        <v>1723</v>
      </c>
      <c r="U247" s="46" t="s">
        <v>1505</v>
      </c>
      <c r="V247" s="7">
        <v>1</v>
      </c>
      <c r="W247" s="46" t="s">
        <v>1564</v>
      </c>
      <c r="X247" s="45" t="s">
        <v>1732</v>
      </c>
      <c r="Y247" s="4" t="s">
        <v>1491</v>
      </c>
      <c r="Z247" s="47" t="s">
        <v>1727</v>
      </c>
      <c r="AA247" s="4" t="s">
        <v>1512</v>
      </c>
      <c r="AB247" s="47" t="s">
        <v>1739</v>
      </c>
      <c r="AC247" s="4" t="s">
        <v>186</v>
      </c>
      <c r="AD247" s="7">
        <v>1</v>
      </c>
      <c r="AF247" s="7">
        <v>0</v>
      </c>
      <c r="AJ247" s="7">
        <f>IFERROR(VLOOKUP(Table43[[#This Row],[Kode BARANG Win2]],'[2]Template Impor Barang'!#REF!,2,0),0)</f>
        <v>0</v>
      </c>
      <c r="AK247" s="7">
        <f>Table43[[#This Row],[ISI/CTN]]</f>
        <v>144</v>
      </c>
      <c r="AL247" s="83" t="str">
        <f>Table43[[#This Row],[Kode Pcpl]]</f>
        <v>ID8046689M</v>
      </c>
      <c r="AN247" s="36">
        <f>Table43[[#This Row],[Harga Jual Pcs GT
(-PPN)]]-(Table43[[#This Row],[Harga Jual Pcs GT
(-PPN)]]*8.5%)</f>
        <v>5864.5695240000005</v>
      </c>
      <c r="AO247" s="36">
        <f>Table43[[#This Row],[Harga Beli Pcs
(-PPN)]]*Table43[[#This Row],[ISI/CTN]]</f>
        <v>844498.01145600004</v>
      </c>
      <c r="AP247" s="36">
        <f>Table43[[#This Row],[Harga Beli Pcs
(-PPN)]]*1.11</f>
        <v>6509.6721716400007</v>
      </c>
      <c r="AQ247" s="36">
        <f>Table43[[#This Row],[Harga Beli Krt
(- PPN)]]*1.11</f>
        <v>937392.79271616007</v>
      </c>
      <c r="AR247" s="36">
        <v>6409.3656000000001</v>
      </c>
      <c r="AS247" s="36">
        <f>Table43[[#This Row],[Harga Jual Pcs GT
(-PPN)]]*Table43[[#This Row],[ISI/CTN]]</f>
        <v>922948.64639999997</v>
      </c>
      <c r="AT247" s="36">
        <f>Table43[[#This Row],[Harga Jual Pcs GT
(-PPN)]]*1.11</f>
        <v>7114.3958160000011</v>
      </c>
      <c r="AU247" s="36">
        <f>Table43[[#This Row],[Harga Jual Krt GT
(- PPN)]]*1.11</f>
        <v>1024472.9975040001</v>
      </c>
      <c r="AV247" s="36">
        <v>6409.3656000000001</v>
      </c>
      <c r="AW247" s="36">
        <f>Table43[[#This Row],[Harga Jual Pcs MT
(-PPN)]]*Table43[[#This Row],[ISI/CTN]]</f>
        <v>922948.64639999997</v>
      </c>
      <c r="AX247" s="36">
        <f>Table43[[#This Row],[Harga Jual Pcs MT
(-PPN)]]*1.11</f>
        <v>7114.3958160000011</v>
      </c>
      <c r="AY247" s="36">
        <f>Table43[[#This Row],[Harga Jual Pcs MT
(+PPN)]]*Table43[[#This Row],[ISI/CTN]]</f>
        <v>1024472.9975040002</v>
      </c>
      <c r="AZ247" s="44">
        <f>(Table43[[#This Row],[Harga Jual Pcs GT
(-PPN)]]-Table43[[#This Row],[Harga Beli Pcs
(-PPN)]])/Table43[[#This Row],[Harga Jual Pcs GT
(-PPN)]]</f>
        <v>8.4999999999999937E-2</v>
      </c>
      <c r="BA247" s="51">
        <f>Table43[[#This Row],[Harga Jual Pcs MT
(-PPN)]]-Table43[[#This Row],[Harga Beli Pcs
(-PPN)]]</f>
        <v>544.79607599999963</v>
      </c>
      <c r="BB247" s="57">
        <f>Table43[[#This Row],[Column1]]/Table43[[#This Row],[Harga Jual Pcs MT
(-PPN)]]</f>
        <v>8.4999999999999937E-2</v>
      </c>
      <c r="BC247" s="50"/>
      <c r="BD247" s="7" t="str">
        <f>IFERROR(VLOOKUP(Table43[[#This Row],[Kode BARANG Win2]],'[3]Daftar Barang dan Jasa'!$B$2:$D$3515,3,0),0)</f>
        <v>RB DETTOL BODY SOAP HK ORIGINAL 100GR X 144 PCS</v>
      </c>
      <c r="BE247" s="7" t="str">
        <f ca="1">IF(TODAY()-Table43[[#This Row],[Efektif
Pembuatan]]&gt;60,"Lama","Baru")</f>
        <v>Lama</v>
      </c>
      <c r="BF247" s="7" t="e">
        <f ca="1">IF(TODAY()-Table43[[#This Row],[Efektif Naik Harga]]&lt;30,"Naik","Sama")</f>
        <v>#VALUE!</v>
      </c>
      <c r="BG247" s="7" t="s">
        <v>400</v>
      </c>
      <c r="BH247" s="7" t="str">
        <f>IF(Table43[[#This Row],[Kode BARANG Win2]]&lt;&gt;"","IDR","")</f>
        <v>IDR</v>
      </c>
      <c r="BI247" s="7" t="str">
        <f>CONCATENATE(Table43[[#This Row],[kode  1 Digit
(Nomor)]],Table43[[#This Row],[kode  4 Digit                (Nomor)]])</f>
        <v>ID8046689M0100</v>
      </c>
      <c r="BJ247" s="7" t="str">
        <f>Table43[[#This Row],[Nama            Gramasi atau Jumlah Pack per CTN]]</f>
        <v>100GR</v>
      </c>
      <c r="BK247" s="7"/>
      <c r="BL247" s="7"/>
      <c r="BM247" s="4" t="str">
        <f>IF(Table43[[#This Row],[SATUAN Fix Win]]&lt;&gt;"","KRT")</f>
        <v>KRT</v>
      </c>
      <c r="BN247" s="4" t="str">
        <f>IF(Table43[[#This Row],[SATUAN Fix Win]]&lt;&gt;"","GD01")</f>
        <v>GD01</v>
      </c>
      <c r="BO247" s="4">
        <f>IF(Table43[[#This Row],[SATUAN Fix Win]]&lt;&gt;"",11611)</f>
        <v>11611</v>
      </c>
      <c r="BP247" s="4">
        <f>IF(Table43[[#This Row],[SATUAN Fix Win]]&lt;&gt;"",11612)</f>
        <v>11612</v>
      </c>
      <c r="BR247" s="4">
        <f>IF(Table43[[#This Row],[SATUAN Fix Win]]&lt;&gt;"",1)</f>
        <v>1</v>
      </c>
    </row>
    <row r="248" spans="1:70">
      <c r="A248" s="4" t="str">
        <f>CONCATENATE(Table43[[#This Row],[Kode BARANG Win2]],Table43[[#This Row],[No. Urut
Item Sama]])</f>
        <v>R1021206010010</v>
      </c>
      <c r="B248" s="7"/>
      <c r="C248" s="4" t="s">
        <v>1644</v>
      </c>
      <c r="D248" s="49" t="s">
        <v>484</v>
      </c>
      <c r="E248" s="49">
        <f>IFERROR(VLOOKUP(Table43[[#This Row],[NO]],[1]Sheet1!$G$3:$K$1267,5,0),0)</f>
        <v>0</v>
      </c>
      <c r="F248" s="26" t="s">
        <v>909</v>
      </c>
      <c r="G248" s="26">
        <v>144</v>
      </c>
      <c r="H248" s="26" t="s">
        <v>2073</v>
      </c>
      <c r="I248" s="49">
        <v>8993560024987</v>
      </c>
      <c r="J248" s="26" t="str">
        <f>Table43[[#This Row],[Nama Jenis Kemasan]]</f>
        <v>PCS</v>
      </c>
      <c r="K248" s="4" t="str">
        <f>TRIM(CONCATENATE(Table43[[#This Row],[Nama            KLP]]," ",Table43[[#This Row],[Nama            Sub KLP]]))</f>
        <v>DETTOL BODY SOAP</v>
      </c>
      <c r="L248" s="4" t="str">
        <f>CONCATENATE(Table43[[#This Row],[kode  2 Digit                (hrf+No)]],Table43[[#This Row],[kode  2 Digit                (Nomor)]],Table43[[#This Row],[kode  1 Digit                (Nomor)]])</f>
        <v>R1021</v>
      </c>
      <c r="M248" s="4" t="str">
        <f>IF(AH248="",CONCATENATE(R248,T248,V248,X248,Z248,AB248,AD248,AF248,Table43[[#This Row],[Tanda Kode Revisi]]),CONCATENATE(R248,T248,V248,X248,Z248,AB248,AD248,AH248))</f>
        <v>R1021206010010</v>
      </c>
      <c r="N248" s="11">
        <f t="shared" si="6"/>
        <v>14</v>
      </c>
      <c r="O248" s="13" t="str">
        <f>IF(AG248&lt;&gt;"",TRIM(UPPER(CONCATENATE(Q248," ",S248," ",U248," ",W248," ",Y248," ",AA248," ","X"," ",Table43[[#This Row],[ISI/CTN]]," ",AG248," ",AC248," ",AE248," ",AI248))),TRIM(UPPER(CONCATENATE(Q248," ",S248," ",U248," ",W248," ",Y248," ",AA248," ","X"," ",Table43[[#This Row],[ISI/CTN]]," ",AC248," ",AE248," ",AI248))))</f>
        <v>RB DETTOL BODY SOAP HK ORIGINAL 100GR X 144 PCS</v>
      </c>
      <c r="P248" s="11">
        <f t="shared" si="7"/>
        <v>47</v>
      </c>
      <c r="Q248" s="4" t="s">
        <v>1487</v>
      </c>
      <c r="R248" s="7" t="s">
        <v>94</v>
      </c>
      <c r="S248" s="4" t="s">
        <v>1496</v>
      </c>
      <c r="T248" s="45" t="s">
        <v>1723</v>
      </c>
      <c r="U248" s="46" t="s">
        <v>1505</v>
      </c>
      <c r="V248" s="7">
        <v>1</v>
      </c>
      <c r="W248" s="46" t="s">
        <v>1564</v>
      </c>
      <c r="X248" s="45" t="s">
        <v>1732</v>
      </c>
      <c r="Y248" s="4" t="s">
        <v>1491</v>
      </c>
      <c r="Z248" s="47" t="s">
        <v>1727</v>
      </c>
      <c r="AA248" s="4" t="s">
        <v>1512</v>
      </c>
      <c r="AB248" s="47" t="s">
        <v>1739</v>
      </c>
      <c r="AC248" s="4" t="s">
        <v>186</v>
      </c>
      <c r="AD248" s="7">
        <v>1</v>
      </c>
      <c r="AF248" s="7">
        <v>0</v>
      </c>
      <c r="AJ248" s="7">
        <f>IFERROR(VLOOKUP(Table43[[#This Row],[Kode BARANG Win2]],'[2]Template Impor Barang'!#REF!,2,0),0)</f>
        <v>0</v>
      </c>
      <c r="AK248" s="7">
        <f>Table43[[#This Row],[ISI/CTN]]</f>
        <v>144</v>
      </c>
      <c r="AL248" s="83" t="str">
        <f>Table43[[#This Row],[Kode Pcpl]]</f>
        <v>ID8096569M</v>
      </c>
      <c r="AN248" s="36">
        <f>Table43[[#This Row],[Harga Jual Pcs GT
(-PPN)]]-(Table43[[#This Row],[Harga Jual Pcs GT
(-PPN)]]*8.5%)</f>
        <v>5864.5695240000005</v>
      </c>
      <c r="AO248" s="36">
        <f>Table43[[#This Row],[Harga Beli Pcs
(-PPN)]]*Table43[[#This Row],[ISI/CTN]]</f>
        <v>844498.01145600004</v>
      </c>
      <c r="AP248" s="36">
        <f>Table43[[#This Row],[Harga Beli Pcs
(-PPN)]]*1.11</f>
        <v>6509.6721716400007</v>
      </c>
      <c r="AQ248" s="36">
        <f>Table43[[#This Row],[Harga Beli Krt
(- PPN)]]*1.11</f>
        <v>937392.79271616007</v>
      </c>
      <c r="AR248" s="36">
        <v>6409.3656000000001</v>
      </c>
      <c r="AS248" s="36">
        <f>Table43[[#This Row],[Harga Jual Pcs GT
(-PPN)]]*Table43[[#This Row],[ISI/CTN]]</f>
        <v>922948.64639999997</v>
      </c>
      <c r="AT248" s="36">
        <f>Table43[[#This Row],[Harga Jual Pcs GT
(-PPN)]]*1.11</f>
        <v>7114.3958160000011</v>
      </c>
      <c r="AU248" s="36">
        <f>Table43[[#This Row],[Harga Jual Krt GT
(- PPN)]]*1.11</f>
        <v>1024472.9975040001</v>
      </c>
      <c r="AV248" s="36">
        <v>6409.3656000000001</v>
      </c>
      <c r="AW248" s="36">
        <f>Table43[[#This Row],[Harga Jual Pcs MT
(-PPN)]]*Table43[[#This Row],[ISI/CTN]]</f>
        <v>922948.64639999997</v>
      </c>
      <c r="AX248" s="36">
        <f>Table43[[#This Row],[Harga Jual Pcs MT
(-PPN)]]*1.11</f>
        <v>7114.3958160000011</v>
      </c>
      <c r="AY248" s="36">
        <f>Table43[[#This Row],[Harga Jual Pcs MT
(+PPN)]]*Table43[[#This Row],[ISI/CTN]]</f>
        <v>1024472.9975040002</v>
      </c>
      <c r="AZ248" s="44">
        <f>(Table43[[#This Row],[Harga Jual Pcs GT
(-PPN)]]-Table43[[#This Row],[Harga Beli Pcs
(-PPN)]])/Table43[[#This Row],[Harga Jual Pcs GT
(-PPN)]]</f>
        <v>8.4999999999999937E-2</v>
      </c>
      <c r="BA248" s="51">
        <f>Table43[[#This Row],[Harga Jual Pcs MT
(-PPN)]]-Table43[[#This Row],[Harga Beli Pcs
(-PPN)]]</f>
        <v>544.79607599999963</v>
      </c>
      <c r="BB248" s="57">
        <f>Table43[[#This Row],[Column1]]/Table43[[#This Row],[Harga Jual Pcs MT
(-PPN)]]</f>
        <v>8.4999999999999937E-2</v>
      </c>
      <c r="BC248" s="50"/>
      <c r="BD248" s="7" t="str">
        <f>IFERROR(VLOOKUP(Table43[[#This Row],[Kode BARANG Win2]],'[3]Daftar Barang dan Jasa'!$B$2:$D$3515,3,0),0)</f>
        <v>RB DETTOL BODY SOAP HK ORIGINAL 100GR X 144 PCS</v>
      </c>
      <c r="BE248" s="7" t="str">
        <f ca="1">IF(TODAY()-Table43[[#This Row],[Efektif
Pembuatan]]&gt;60,"Lama","Baru")</f>
        <v>Lama</v>
      </c>
      <c r="BF248" s="7" t="e">
        <f ca="1">IF(TODAY()-Table43[[#This Row],[Efektif Naik Harga]]&lt;30,"Naik","Sama")</f>
        <v>#VALUE!</v>
      </c>
      <c r="BG248" s="7" t="s">
        <v>400</v>
      </c>
      <c r="BH248" s="7" t="str">
        <f>IF(Table43[[#This Row],[Kode BARANG Win2]]&lt;&gt;"","IDR","")</f>
        <v>IDR</v>
      </c>
      <c r="BI248" s="7" t="str">
        <f>CONCATENATE(Table43[[#This Row],[kode  1 Digit
(Nomor)]],Table43[[#This Row],[kode  4 Digit                (Nomor)]])</f>
        <v>ID8096569M0100</v>
      </c>
      <c r="BJ248" s="7" t="str">
        <f>Table43[[#This Row],[Nama            Gramasi atau Jumlah Pack per CTN]]</f>
        <v>100GR</v>
      </c>
      <c r="BK248" s="7"/>
      <c r="BL248" s="7"/>
      <c r="BM248" s="4" t="str">
        <f>IF(Table43[[#This Row],[SATUAN Fix Win]]&lt;&gt;"","KRT")</f>
        <v>KRT</v>
      </c>
      <c r="BN248" s="4" t="str">
        <f>IF(Table43[[#This Row],[SATUAN Fix Win]]&lt;&gt;"","GD01")</f>
        <v>GD01</v>
      </c>
      <c r="BO248" s="4">
        <f>IF(Table43[[#This Row],[SATUAN Fix Win]]&lt;&gt;"",11611)</f>
        <v>11611</v>
      </c>
      <c r="BP248" s="4">
        <f>IF(Table43[[#This Row],[SATUAN Fix Win]]&lt;&gt;"",11612)</f>
        <v>11612</v>
      </c>
      <c r="BR248" s="4">
        <f>IF(Table43[[#This Row],[SATUAN Fix Win]]&lt;&gt;"",1)</f>
        <v>1</v>
      </c>
    </row>
    <row r="249" spans="1:70">
      <c r="A249" s="4" t="str">
        <f>CONCATENATE(Table43[[#This Row],[Kode BARANG Win2]],Table43[[#This Row],[No. Urut
Item Sama]])</f>
        <v>R1021206010010</v>
      </c>
      <c r="B249" s="7"/>
      <c r="C249" s="4" t="s">
        <v>1644</v>
      </c>
      <c r="D249" s="49" t="s">
        <v>481</v>
      </c>
      <c r="E249" s="49">
        <f>IFERROR(VLOOKUP(Table43[[#This Row],[NO]],[1]Sheet1!$G$3:$K$1267,5,0),0)</f>
        <v>0</v>
      </c>
      <c r="F249" s="26" t="s">
        <v>906</v>
      </c>
      <c r="G249" s="26">
        <v>144</v>
      </c>
      <c r="H249" s="26" t="s">
        <v>2073</v>
      </c>
      <c r="I249" s="49">
        <v>8993560024987</v>
      </c>
      <c r="J249" s="26" t="str">
        <f>Table43[[#This Row],[Nama Jenis Kemasan]]</f>
        <v>PCS</v>
      </c>
      <c r="K249" s="4" t="str">
        <f>TRIM(CONCATENATE(Table43[[#This Row],[Nama            KLP]]," ",Table43[[#This Row],[Nama            Sub KLP]]))</f>
        <v>DETTOL BODY SOAP</v>
      </c>
      <c r="L249" s="4" t="str">
        <f>CONCATENATE(Table43[[#This Row],[kode  2 Digit                (hrf+No)]],Table43[[#This Row],[kode  2 Digit                (Nomor)]],Table43[[#This Row],[kode  1 Digit                (Nomor)]])</f>
        <v>R1021</v>
      </c>
      <c r="M249" s="4" t="str">
        <f>IF(AH249="",CONCATENATE(R249,T249,V249,X249,Z249,AB249,AD249,AF249,Table43[[#This Row],[Tanda Kode Revisi]]),CONCATENATE(R249,T249,V249,X249,Z249,AB249,AD249,AH249))</f>
        <v>R1021206010010</v>
      </c>
      <c r="N249" s="11">
        <f t="shared" si="6"/>
        <v>14</v>
      </c>
      <c r="O249" s="13" t="str">
        <f>IF(AG249&lt;&gt;"",TRIM(UPPER(CONCATENATE(Q249," ",S249," ",U249," ",W249," ",Y249," ",AA249," ","X"," ",Table43[[#This Row],[ISI/CTN]]," ",AG249," ",AC249," ",AE249," ",AI249))),TRIM(UPPER(CONCATENATE(Q249," ",S249," ",U249," ",W249," ",Y249," ",AA249," ","X"," ",Table43[[#This Row],[ISI/CTN]]," ",AC249," ",AE249," ",AI249))))</f>
        <v>RB DETTOL BODY SOAP HK ORIGINAL 100GR X 144 PCS</v>
      </c>
      <c r="P249" s="11">
        <f t="shared" si="7"/>
        <v>47</v>
      </c>
      <c r="Q249" s="4" t="s">
        <v>1487</v>
      </c>
      <c r="R249" s="7" t="s">
        <v>94</v>
      </c>
      <c r="S249" s="4" t="s">
        <v>1496</v>
      </c>
      <c r="T249" s="45" t="s">
        <v>1723</v>
      </c>
      <c r="U249" s="46" t="s">
        <v>1505</v>
      </c>
      <c r="V249" s="7">
        <v>1</v>
      </c>
      <c r="W249" s="46" t="s">
        <v>1564</v>
      </c>
      <c r="X249" s="45" t="s">
        <v>1732</v>
      </c>
      <c r="Y249" s="4" t="s">
        <v>1491</v>
      </c>
      <c r="Z249" s="47" t="s">
        <v>1727</v>
      </c>
      <c r="AA249" s="4" t="s">
        <v>1512</v>
      </c>
      <c r="AB249" s="47" t="s">
        <v>1739</v>
      </c>
      <c r="AC249" s="4" t="s">
        <v>186</v>
      </c>
      <c r="AD249" s="7">
        <v>1</v>
      </c>
      <c r="AF249" s="7">
        <v>0</v>
      </c>
      <c r="AJ249" s="7">
        <f>IFERROR(VLOOKUP(Table43[[#This Row],[Kode BARANG Win2]],'[2]Template Impor Barang'!#REF!,2,0),0)</f>
        <v>0</v>
      </c>
      <c r="AK249" s="7">
        <f>Table43[[#This Row],[ISI/CTN]]</f>
        <v>144</v>
      </c>
      <c r="AL249" s="83" t="str">
        <f>Table43[[#This Row],[Kode Pcpl]]</f>
        <v>ID0343843M</v>
      </c>
      <c r="AN249" s="36">
        <f>Table43[[#This Row],[Harga Jual Pcs GT
(-PPN)]]-(Table43[[#This Row],[Harga Jual Pcs GT
(-PPN)]]*8.5%)</f>
        <v>5864.5695240000005</v>
      </c>
      <c r="AO249" s="36">
        <f>Table43[[#This Row],[Harga Beli Pcs
(-PPN)]]*Table43[[#This Row],[ISI/CTN]]</f>
        <v>844498.01145600004</v>
      </c>
      <c r="AP249" s="36">
        <f>Table43[[#This Row],[Harga Beli Pcs
(-PPN)]]*1.11</f>
        <v>6509.6721716400007</v>
      </c>
      <c r="AQ249" s="36">
        <f>Table43[[#This Row],[Harga Beli Krt
(- PPN)]]*1.11</f>
        <v>937392.79271616007</v>
      </c>
      <c r="AR249" s="36">
        <v>6409.3656000000001</v>
      </c>
      <c r="AS249" s="36">
        <f>Table43[[#This Row],[Harga Jual Pcs GT
(-PPN)]]*Table43[[#This Row],[ISI/CTN]]</f>
        <v>922948.64639999997</v>
      </c>
      <c r="AT249" s="36">
        <f>Table43[[#This Row],[Harga Jual Pcs GT
(-PPN)]]*1.11</f>
        <v>7114.3958160000011</v>
      </c>
      <c r="AU249" s="36">
        <f>Table43[[#This Row],[Harga Jual Krt GT
(- PPN)]]*1.11</f>
        <v>1024472.9975040001</v>
      </c>
      <c r="AV249" s="36">
        <v>6409.3656000000001</v>
      </c>
      <c r="AW249" s="36">
        <f>Table43[[#This Row],[Harga Jual Pcs MT
(-PPN)]]*Table43[[#This Row],[ISI/CTN]]</f>
        <v>922948.64639999997</v>
      </c>
      <c r="AX249" s="36">
        <f>Table43[[#This Row],[Harga Jual Pcs MT
(-PPN)]]*1.11</f>
        <v>7114.3958160000011</v>
      </c>
      <c r="AY249" s="36">
        <f>Table43[[#This Row],[Harga Jual Pcs MT
(+PPN)]]*Table43[[#This Row],[ISI/CTN]]</f>
        <v>1024472.9975040002</v>
      </c>
      <c r="AZ249" s="44">
        <f>(Table43[[#This Row],[Harga Jual Pcs GT
(-PPN)]]-Table43[[#This Row],[Harga Beli Pcs
(-PPN)]])/Table43[[#This Row],[Harga Jual Pcs GT
(-PPN)]]</f>
        <v>8.4999999999999937E-2</v>
      </c>
      <c r="BA249" s="51">
        <f>Table43[[#This Row],[Harga Jual Pcs MT
(-PPN)]]-Table43[[#This Row],[Harga Beli Pcs
(-PPN)]]</f>
        <v>544.79607599999963</v>
      </c>
      <c r="BB249" s="57">
        <f>Table43[[#This Row],[Column1]]/Table43[[#This Row],[Harga Jual Pcs MT
(-PPN)]]</f>
        <v>8.4999999999999937E-2</v>
      </c>
      <c r="BC249" s="50"/>
      <c r="BD249" s="7" t="str">
        <f>IFERROR(VLOOKUP(Table43[[#This Row],[Kode BARANG Win2]],'[3]Daftar Barang dan Jasa'!$B$2:$D$3515,3,0),0)</f>
        <v>RB DETTOL BODY SOAP HK ORIGINAL 100GR X 144 PCS</v>
      </c>
      <c r="BE249" s="7" t="str">
        <f ca="1">IF(TODAY()-Table43[[#This Row],[Efektif
Pembuatan]]&gt;60,"Lama","Baru")</f>
        <v>Lama</v>
      </c>
      <c r="BF249" s="7" t="e">
        <f ca="1">IF(TODAY()-Table43[[#This Row],[Efektif Naik Harga]]&lt;30,"Naik","Sama")</f>
        <v>#VALUE!</v>
      </c>
      <c r="BG249" s="7" t="s">
        <v>400</v>
      </c>
      <c r="BH249" s="7" t="str">
        <f>IF(Table43[[#This Row],[Kode BARANG Win2]]&lt;&gt;"","IDR","")</f>
        <v>IDR</v>
      </c>
      <c r="BI249" s="7" t="str">
        <f>CONCATENATE(Table43[[#This Row],[kode  1 Digit
(Nomor)]],Table43[[#This Row],[kode  4 Digit                (Nomor)]])</f>
        <v>ID0343843M0100</v>
      </c>
      <c r="BJ249" s="7" t="str">
        <f>Table43[[#This Row],[Nama            Gramasi atau Jumlah Pack per CTN]]</f>
        <v>100GR</v>
      </c>
      <c r="BK249" s="7"/>
      <c r="BL249" s="7"/>
      <c r="BM249" s="4" t="str">
        <f>IF(Table43[[#This Row],[SATUAN Fix Win]]&lt;&gt;"","KRT")</f>
        <v>KRT</v>
      </c>
      <c r="BN249" s="4" t="str">
        <f>IF(Table43[[#This Row],[SATUAN Fix Win]]&lt;&gt;"","GD01")</f>
        <v>GD01</v>
      </c>
      <c r="BO249" s="4">
        <f>IF(Table43[[#This Row],[SATUAN Fix Win]]&lt;&gt;"",11611)</f>
        <v>11611</v>
      </c>
      <c r="BP249" s="4">
        <f>IF(Table43[[#This Row],[SATUAN Fix Win]]&lt;&gt;"",11612)</f>
        <v>11612</v>
      </c>
      <c r="BR249" s="4">
        <f>IF(Table43[[#This Row],[SATUAN Fix Win]]&lt;&gt;"",1)</f>
        <v>1</v>
      </c>
    </row>
    <row r="250" spans="1:70">
      <c r="A250" s="4" t="str">
        <f>CONCATENATE(Table43[[#This Row],[Kode BARANG Win2]],Table43[[#This Row],[No. Urut
Item Sama]])</f>
        <v>R1021206010010</v>
      </c>
      <c r="B250" s="7"/>
      <c r="C250" s="4" t="s">
        <v>1644</v>
      </c>
      <c r="D250" s="49" t="s">
        <v>483</v>
      </c>
      <c r="E250" s="49">
        <f>IFERROR(VLOOKUP(Table43[[#This Row],[NO]],[1]Sheet1!$G$3:$K$1267,5,0),0)</f>
        <v>0</v>
      </c>
      <c r="F250" s="26" t="s">
        <v>908</v>
      </c>
      <c r="G250" s="26">
        <v>144</v>
      </c>
      <c r="H250" s="26" t="s">
        <v>2073</v>
      </c>
      <c r="I250" s="49">
        <v>8993560024987</v>
      </c>
      <c r="J250" s="26" t="str">
        <f>Table43[[#This Row],[Nama Jenis Kemasan]]</f>
        <v>PCS</v>
      </c>
      <c r="K250" s="4" t="str">
        <f>TRIM(CONCATENATE(Table43[[#This Row],[Nama            KLP]]," ",Table43[[#This Row],[Nama            Sub KLP]]))</f>
        <v>DETTOL BODY SOAP</v>
      </c>
      <c r="L250" s="4" t="str">
        <f>CONCATENATE(Table43[[#This Row],[kode  2 Digit                (hrf+No)]],Table43[[#This Row],[kode  2 Digit                (Nomor)]],Table43[[#This Row],[kode  1 Digit                (Nomor)]])</f>
        <v>R1021</v>
      </c>
      <c r="M250" s="4" t="str">
        <f>IF(AH250="",CONCATENATE(R250,T250,V250,X250,Z250,AB250,AD250,AF250,Table43[[#This Row],[Tanda Kode Revisi]]),CONCATENATE(R250,T250,V250,X250,Z250,AB250,AD250,AH250))</f>
        <v>R1021206010010</v>
      </c>
      <c r="N250" s="11">
        <f t="shared" si="6"/>
        <v>14</v>
      </c>
      <c r="O250" s="13" t="str">
        <f>IF(AG250&lt;&gt;"",TRIM(UPPER(CONCATENATE(Q250," ",S250," ",U250," ",W250," ",Y250," ",AA250," ","X"," ",Table43[[#This Row],[ISI/CTN]]," ",AG250," ",AC250," ",AE250," ",AI250))),TRIM(UPPER(CONCATENATE(Q250," ",S250," ",U250," ",W250," ",Y250," ",AA250," ","X"," ",Table43[[#This Row],[ISI/CTN]]," ",AC250," ",AE250," ",AI250))))</f>
        <v>RB DETTOL BODY SOAP HK ORIGINAL 100GR X 144 PCS</v>
      </c>
      <c r="P250" s="11">
        <f t="shared" si="7"/>
        <v>47</v>
      </c>
      <c r="Q250" s="4" t="s">
        <v>1487</v>
      </c>
      <c r="R250" s="7" t="s">
        <v>94</v>
      </c>
      <c r="S250" s="4" t="s">
        <v>1496</v>
      </c>
      <c r="T250" s="45" t="s">
        <v>1723</v>
      </c>
      <c r="U250" s="46" t="s">
        <v>1505</v>
      </c>
      <c r="V250" s="7">
        <v>1</v>
      </c>
      <c r="W250" s="46" t="s">
        <v>1564</v>
      </c>
      <c r="X250" s="45" t="s">
        <v>1732</v>
      </c>
      <c r="Y250" s="4" t="s">
        <v>1491</v>
      </c>
      <c r="Z250" s="47" t="s">
        <v>1727</v>
      </c>
      <c r="AA250" s="4" t="s">
        <v>1512</v>
      </c>
      <c r="AB250" s="47" t="s">
        <v>1739</v>
      </c>
      <c r="AC250" s="4" t="s">
        <v>186</v>
      </c>
      <c r="AD250" s="7">
        <v>1</v>
      </c>
      <c r="AF250" s="7">
        <v>0</v>
      </c>
      <c r="AJ250" s="7">
        <f>IFERROR(VLOOKUP(Table43[[#This Row],[Kode BARANG Win2]],'[2]Template Impor Barang'!#REF!,2,0),0)</f>
        <v>0</v>
      </c>
      <c r="AK250" s="7">
        <f>Table43[[#This Row],[ISI/CTN]]</f>
        <v>144</v>
      </c>
      <c r="AL250" s="83" t="str">
        <f>Table43[[#This Row],[Kode Pcpl]]</f>
        <v>ID8086725M</v>
      </c>
      <c r="AN250" s="36">
        <f>Table43[[#This Row],[Harga Jual Pcs GT
(-PPN)]]-(Table43[[#This Row],[Harga Jual Pcs GT
(-PPN)]]*8.5%)</f>
        <v>5864.5695240000005</v>
      </c>
      <c r="AO250" s="36">
        <f>Table43[[#This Row],[Harga Beli Pcs
(-PPN)]]*Table43[[#This Row],[ISI/CTN]]</f>
        <v>844498.01145600004</v>
      </c>
      <c r="AP250" s="36">
        <f>Table43[[#This Row],[Harga Beli Pcs
(-PPN)]]*1.11</f>
        <v>6509.6721716400007</v>
      </c>
      <c r="AQ250" s="36">
        <f>Table43[[#This Row],[Harga Beli Krt
(- PPN)]]*1.11</f>
        <v>937392.79271616007</v>
      </c>
      <c r="AR250" s="36">
        <v>6409.3656000000001</v>
      </c>
      <c r="AS250" s="36">
        <f>Table43[[#This Row],[Harga Jual Pcs GT
(-PPN)]]*Table43[[#This Row],[ISI/CTN]]</f>
        <v>922948.64639999997</v>
      </c>
      <c r="AT250" s="36">
        <f>Table43[[#This Row],[Harga Jual Pcs GT
(-PPN)]]*1.11</f>
        <v>7114.3958160000011</v>
      </c>
      <c r="AU250" s="36">
        <f>Table43[[#This Row],[Harga Jual Krt GT
(- PPN)]]*1.11</f>
        <v>1024472.9975040001</v>
      </c>
      <c r="AV250" s="36">
        <v>6409.3656000000001</v>
      </c>
      <c r="AW250" s="36">
        <f>Table43[[#This Row],[Harga Jual Pcs MT
(-PPN)]]*Table43[[#This Row],[ISI/CTN]]</f>
        <v>922948.64639999997</v>
      </c>
      <c r="AX250" s="36">
        <f>Table43[[#This Row],[Harga Jual Pcs MT
(-PPN)]]*1.11</f>
        <v>7114.3958160000011</v>
      </c>
      <c r="AY250" s="36">
        <f>Table43[[#This Row],[Harga Jual Pcs MT
(+PPN)]]*Table43[[#This Row],[ISI/CTN]]</f>
        <v>1024472.9975040002</v>
      </c>
      <c r="AZ250" s="44">
        <f>(Table43[[#This Row],[Harga Jual Pcs GT
(-PPN)]]-Table43[[#This Row],[Harga Beli Pcs
(-PPN)]])/Table43[[#This Row],[Harga Jual Pcs GT
(-PPN)]]</f>
        <v>8.4999999999999937E-2</v>
      </c>
      <c r="BA250" s="51">
        <f>Table43[[#This Row],[Harga Jual Pcs MT
(-PPN)]]-Table43[[#This Row],[Harga Beli Pcs
(-PPN)]]</f>
        <v>544.79607599999963</v>
      </c>
      <c r="BB250" s="57">
        <f>Table43[[#This Row],[Column1]]/Table43[[#This Row],[Harga Jual Pcs MT
(-PPN)]]</f>
        <v>8.4999999999999937E-2</v>
      </c>
      <c r="BC250" s="50"/>
      <c r="BD250" s="7" t="str">
        <f>IFERROR(VLOOKUP(Table43[[#This Row],[Kode BARANG Win2]],'[3]Daftar Barang dan Jasa'!$B$2:$D$3515,3,0),0)</f>
        <v>RB DETTOL BODY SOAP HK ORIGINAL 100GR X 144 PCS</v>
      </c>
      <c r="BE250" s="7" t="str">
        <f ca="1">IF(TODAY()-Table43[[#This Row],[Efektif
Pembuatan]]&gt;60,"Lama","Baru")</f>
        <v>Lama</v>
      </c>
      <c r="BF250" s="7" t="e">
        <f ca="1">IF(TODAY()-Table43[[#This Row],[Efektif Naik Harga]]&lt;30,"Naik","Sama")</f>
        <v>#VALUE!</v>
      </c>
      <c r="BG250" s="7" t="s">
        <v>400</v>
      </c>
      <c r="BH250" s="7" t="str">
        <f>IF(Table43[[#This Row],[Kode BARANG Win2]]&lt;&gt;"","IDR","")</f>
        <v>IDR</v>
      </c>
      <c r="BI250" s="7" t="str">
        <f>CONCATENATE(Table43[[#This Row],[kode  1 Digit
(Nomor)]],Table43[[#This Row],[kode  4 Digit                (Nomor)]])</f>
        <v>ID8086725M0100</v>
      </c>
      <c r="BJ250" s="7" t="str">
        <f>Table43[[#This Row],[Nama            Gramasi atau Jumlah Pack per CTN]]</f>
        <v>100GR</v>
      </c>
      <c r="BK250" s="7"/>
      <c r="BL250" s="7"/>
      <c r="BM250" s="4" t="str">
        <f>IF(Table43[[#This Row],[SATUAN Fix Win]]&lt;&gt;"","KRT")</f>
        <v>KRT</v>
      </c>
      <c r="BN250" s="4" t="str">
        <f>IF(Table43[[#This Row],[SATUAN Fix Win]]&lt;&gt;"","GD01")</f>
        <v>GD01</v>
      </c>
      <c r="BO250" s="4">
        <f>IF(Table43[[#This Row],[SATUAN Fix Win]]&lt;&gt;"",11611)</f>
        <v>11611</v>
      </c>
      <c r="BP250" s="4">
        <f>IF(Table43[[#This Row],[SATUAN Fix Win]]&lt;&gt;"",11612)</f>
        <v>11612</v>
      </c>
      <c r="BR250" s="4">
        <f>IF(Table43[[#This Row],[SATUAN Fix Win]]&lt;&gt;"",1)</f>
        <v>1</v>
      </c>
    </row>
    <row r="251" spans="1:70">
      <c r="A251" s="4" t="str">
        <f>CONCATENATE(Table43[[#This Row],[Kode BARANG Win2]],Table43[[#This Row],[No. Urut
Item Sama]])</f>
        <v>R1021206010010</v>
      </c>
      <c r="B251" s="7"/>
      <c r="C251" s="4" t="s">
        <v>1644</v>
      </c>
      <c r="D251" s="49" t="s">
        <v>485</v>
      </c>
      <c r="E251" s="49">
        <f>IFERROR(VLOOKUP(Table43[[#This Row],[NO]],[1]Sheet1!$G$3:$K$1267,5,0),0)</f>
        <v>0</v>
      </c>
      <c r="F251" s="26" t="s">
        <v>910</v>
      </c>
      <c r="G251" s="26">
        <v>144</v>
      </c>
      <c r="H251" s="26" t="s">
        <v>2073</v>
      </c>
      <c r="I251" s="49">
        <v>8993560024987</v>
      </c>
      <c r="J251" s="26" t="str">
        <f>Table43[[#This Row],[Nama Jenis Kemasan]]</f>
        <v>PCS</v>
      </c>
      <c r="K251" s="4" t="str">
        <f>TRIM(CONCATENATE(Table43[[#This Row],[Nama            KLP]]," ",Table43[[#This Row],[Nama            Sub KLP]]))</f>
        <v>DETTOL BODY SOAP</v>
      </c>
      <c r="L251" s="4" t="str">
        <f>CONCATENATE(Table43[[#This Row],[kode  2 Digit                (hrf+No)]],Table43[[#This Row],[kode  2 Digit                (Nomor)]],Table43[[#This Row],[kode  1 Digit                (Nomor)]])</f>
        <v>R1021</v>
      </c>
      <c r="M251" s="4" t="str">
        <f>IF(AH251="",CONCATENATE(R251,T251,V251,X251,Z251,AB251,AD251,AF251,Table43[[#This Row],[Tanda Kode Revisi]]),CONCATENATE(R251,T251,V251,X251,Z251,AB251,AD251,AH251))</f>
        <v>R1021206010010</v>
      </c>
      <c r="N251" s="11">
        <f t="shared" si="6"/>
        <v>14</v>
      </c>
      <c r="O251" s="13" t="str">
        <f>IF(AG251&lt;&gt;"",TRIM(UPPER(CONCATENATE(Q251," ",S251," ",U251," ",W251," ",Y251," ",AA251," ","X"," ",Table43[[#This Row],[ISI/CTN]]," ",AG251," ",AC251," ",AE251," ",AI251))),TRIM(UPPER(CONCATENATE(Q251," ",S251," ",U251," ",W251," ",Y251," ",AA251," ","X"," ",Table43[[#This Row],[ISI/CTN]]," ",AC251," ",AE251," ",AI251))))</f>
        <v>RB DETTOL BODY SOAP HK ORIGINAL 100GR X 144 PCS</v>
      </c>
      <c r="P251" s="11">
        <f t="shared" si="7"/>
        <v>47</v>
      </c>
      <c r="Q251" s="4" t="s">
        <v>1487</v>
      </c>
      <c r="R251" s="7" t="s">
        <v>94</v>
      </c>
      <c r="S251" s="4" t="s">
        <v>1496</v>
      </c>
      <c r="T251" s="45" t="s">
        <v>1723</v>
      </c>
      <c r="U251" s="46" t="s">
        <v>1505</v>
      </c>
      <c r="V251" s="7">
        <v>1</v>
      </c>
      <c r="W251" s="46" t="s">
        <v>1564</v>
      </c>
      <c r="X251" s="45" t="s">
        <v>1732</v>
      </c>
      <c r="Y251" s="4" t="s">
        <v>1491</v>
      </c>
      <c r="Z251" s="47" t="s">
        <v>1727</v>
      </c>
      <c r="AA251" s="4" t="s">
        <v>1512</v>
      </c>
      <c r="AB251" s="47" t="s">
        <v>1739</v>
      </c>
      <c r="AC251" s="4" t="s">
        <v>186</v>
      </c>
      <c r="AD251" s="7">
        <v>1</v>
      </c>
      <c r="AF251" s="7">
        <v>0</v>
      </c>
      <c r="AJ251" s="7">
        <f>IFERROR(VLOOKUP(Table43[[#This Row],[Kode BARANG Win2]],'[2]Template Impor Barang'!#REF!,2,0),0)</f>
        <v>0</v>
      </c>
      <c r="AK251" s="7">
        <f>Table43[[#This Row],[ISI/CTN]]</f>
        <v>144</v>
      </c>
      <c r="AL251" s="83" t="str">
        <f>Table43[[#This Row],[Kode Pcpl]]</f>
        <v>ID8201506M</v>
      </c>
      <c r="AN251" s="36">
        <f>Table43[[#This Row],[Harga Jual Pcs GT
(-PPN)]]-(Table43[[#This Row],[Harga Jual Pcs GT
(-PPN)]]*8.5%)</f>
        <v>5864.5695240000005</v>
      </c>
      <c r="AO251" s="36">
        <f>Table43[[#This Row],[Harga Beli Pcs
(-PPN)]]*Table43[[#This Row],[ISI/CTN]]</f>
        <v>844498.01145600004</v>
      </c>
      <c r="AP251" s="36">
        <f>Table43[[#This Row],[Harga Beli Pcs
(-PPN)]]*1.11</f>
        <v>6509.6721716400007</v>
      </c>
      <c r="AQ251" s="36">
        <f>Table43[[#This Row],[Harga Beli Krt
(- PPN)]]*1.11</f>
        <v>937392.79271616007</v>
      </c>
      <c r="AR251" s="36">
        <v>6409.3656000000001</v>
      </c>
      <c r="AS251" s="36">
        <f>Table43[[#This Row],[Harga Jual Pcs GT
(-PPN)]]*Table43[[#This Row],[ISI/CTN]]</f>
        <v>922948.64639999997</v>
      </c>
      <c r="AT251" s="36">
        <f>Table43[[#This Row],[Harga Jual Pcs GT
(-PPN)]]*1.11</f>
        <v>7114.3958160000011</v>
      </c>
      <c r="AU251" s="36">
        <f>Table43[[#This Row],[Harga Jual Krt GT
(- PPN)]]*1.11</f>
        <v>1024472.9975040001</v>
      </c>
      <c r="AV251" s="36">
        <v>6409.3656000000001</v>
      </c>
      <c r="AW251" s="36">
        <f>Table43[[#This Row],[Harga Jual Pcs MT
(-PPN)]]*Table43[[#This Row],[ISI/CTN]]</f>
        <v>922948.64639999997</v>
      </c>
      <c r="AX251" s="36">
        <f>Table43[[#This Row],[Harga Jual Pcs MT
(-PPN)]]*1.11</f>
        <v>7114.3958160000011</v>
      </c>
      <c r="AY251" s="36">
        <f>Table43[[#This Row],[Harga Jual Pcs MT
(+PPN)]]*Table43[[#This Row],[ISI/CTN]]</f>
        <v>1024472.9975040002</v>
      </c>
      <c r="AZ251" s="44">
        <f>(Table43[[#This Row],[Harga Jual Pcs GT
(-PPN)]]-Table43[[#This Row],[Harga Beli Pcs
(-PPN)]])/Table43[[#This Row],[Harga Jual Pcs GT
(-PPN)]]</f>
        <v>8.4999999999999937E-2</v>
      </c>
      <c r="BA251" s="51">
        <f>Table43[[#This Row],[Harga Jual Pcs MT
(-PPN)]]-Table43[[#This Row],[Harga Beli Pcs
(-PPN)]]</f>
        <v>544.79607599999963</v>
      </c>
      <c r="BB251" s="57">
        <f>Table43[[#This Row],[Column1]]/Table43[[#This Row],[Harga Jual Pcs MT
(-PPN)]]</f>
        <v>8.4999999999999937E-2</v>
      </c>
      <c r="BC251" s="50"/>
      <c r="BD251" s="7" t="str">
        <f>IFERROR(VLOOKUP(Table43[[#This Row],[Kode BARANG Win2]],'[3]Daftar Barang dan Jasa'!$B$2:$D$3515,3,0),0)</f>
        <v>RB DETTOL BODY SOAP HK ORIGINAL 100GR X 144 PCS</v>
      </c>
      <c r="BE251" s="7" t="str">
        <f ca="1">IF(TODAY()-Table43[[#This Row],[Efektif
Pembuatan]]&gt;60,"Lama","Baru")</f>
        <v>Lama</v>
      </c>
      <c r="BF251" s="7" t="e">
        <f ca="1">IF(TODAY()-Table43[[#This Row],[Efektif Naik Harga]]&lt;30,"Naik","Sama")</f>
        <v>#VALUE!</v>
      </c>
      <c r="BG251" s="7" t="s">
        <v>400</v>
      </c>
      <c r="BH251" s="7" t="str">
        <f>IF(Table43[[#This Row],[Kode BARANG Win2]]&lt;&gt;"","IDR","")</f>
        <v>IDR</v>
      </c>
      <c r="BI251" s="7" t="str">
        <f>CONCATENATE(Table43[[#This Row],[kode  1 Digit
(Nomor)]],Table43[[#This Row],[kode  4 Digit                (Nomor)]])</f>
        <v>ID8201506M0100</v>
      </c>
      <c r="BJ251" s="7" t="str">
        <f>Table43[[#This Row],[Nama            Gramasi atau Jumlah Pack per CTN]]</f>
        <v>100GR</v>
      </c>
      <c r="BK251" s="7"/>
      <c r="BL251" s="7"/>
      <c r="BM251" s="4" t="str">
        <f>IF(Table43[[#This Row],[SATUAN Fix Win]]&lt;&gt;"","KRT")</f>
        <v>KRT</v>
      </c>
      <c r="BN251" s="4" t="str">
        <f>IF(Table43[[#This Row],[SATUAN Fix Win]]&lt;&gt;"","GD01")</f>
        <v>GD01</v>
      </c>
      <c r="BO251" s="4">
        <f>IF(Table43[[#This Row],[SATUAN Fix Win]]&lt;&gt;"",11611)</f>
        <v>11611</v>
      </c>
      <c r="BP251" s="4">
        <f>IF(Table43[[#This Row],[SATUAN Fix Win]]&lt;&gt;"",11612)</f>
        <v>11612</v>
      </c>
      <c r="BR251" s="4">
        <f>IF(Table43[[#This Row],[SATUAN Fix Win]]&lt;&gt;"",1)</f>
        <v>1</v>
      </c>
    </row>
    <row r="252" spans="1:70">
      <c r="A252" s="4" t="str">
        <f>CONCATENATE(Table43[[#This Row],[Kode BARANG Win2]],Table43[[#This Row],[No. Urut
Item Sama]])</f>
        <v>R1021206010010B</v>
      </c>
      <c r="B252" s="7"/>
      <c r="D252" s="49" t="s">
        <v>2477</v>
      </c>
      <c r="E252" s="49">
        <f>IFERROR(VLOOKUP(Table43[[#This Row],[NO]],[1]Sheet1!$G$3:$K$1267,5,0),0)</f>
        <v>20010010100010</v>
      </c>
      <c r="F252" s="26"/>
      <c r="G252" s="26">
        <v>144</v>
      </c>
      <c r="H252" s="26" t="s">
        <v>1782</v>
      </c>
      <c r="I252" s="49"/>
      <c r="J252" s="26" t="str">
        <f>Table43[[#This Row],[Nama Jenis Kemasan]]</f>
        <v>PCS</v>
      </c>
      <c r="K252" s="4" t="str">
        <f>TRIM(CONCATENATE(Table43[[#This Row],[Nama            KLP]]," ",Table43[[#This Row],[Nama            Sub KLP]]))</f>
        <v>DETTOL BODY SOAP</v>
      </c>
      <c r="L252" s="4" t="str">
        <f>CONCATENATE(Table43[[#This Row],[kode  2 Digit                (hrf+No)]],Table43[[#This Row],[kode  2 Digit                (Nomor)]],Table43[[#This Row],[kode  1 Digit                (Nomor)]])</f>
        <v>R1021</v>
      </c>
      <c r="M252" s="4" t="str">
        <f>IF(AH252="",CONCATENATE(R252,T252,V252,X252,Z252,AB252,AD252,AF252,Table43[[#This Row],[Tanda Kode Revisi]]),CONCATENATE(R252,T252,V252,X252,Z252,AB252,AD252,AH252))</f>
        <v>R1021206010010B</v>
      </c>
      <c r="N252" s="11">
        <f t="shared" si="6"/>
        <v>15</v>
      </c>
      <c r="O252" s="13" t="str">
        <f>IF(AG252&lt;&gt;"",TRIM(UPPER(CONCATENATE(Q252," ",S252," ",U252," ",W252," ",Y252," ",AA252," ","X"," ",Table43[[#This Row],[ISI/CTN]]," ",AG252," ",AC252," ",AE252," ",AI252))),TRIM(UPPER(CONCATENATE(Q252," ",S252," ",U252," ",W252," ",Y252," ",AA252," ","X"," ",Table43[[#This Row],[ISI/CTN]]," ",AC252," ",AE252," ",AI252))))</f>
        <v>RB B&gt; DETTOL BODY SOAP HK ORIGINAL 100GR X 144 PCS</v>
      </c>
      <c r="P252" s="11">
        <f t="shared" si="7"/>
        <v>50</v>
      </c>
      <c r="Q252" s="4" t="s">
        <v>2086</v>
      </c>
      <c r="R252" s="7" t="s">
        <v>94</v>
      </c>
      <c r="S252" s="4" t="s">
        <v>1496</v>
      </c>
      <c r="T252" s="45" t="s">
        <v>1723</v>
      </c>
      <c r="U252" s="46" t="s">
        <v>1505</v>
      </c>
      <c r="V252" s="7">
        <v>1</v>
      </c>
      <c r="W252" s="46" t="s">
        <v>1564</v>
      </c>
      <c r="X252" s="45" t="s">
        <v>1732</v>
      </c>
      <c r="Y252" s="4" t="s">
        <v>1491</v>
      </c>
      <c r="Z252" s="47" t="s">
        <v>1727</v>
      </c>
      <c r="AA252" s="4" t="s">
        <v>1512</v>
      </c>
      <c r="AB252" s="47" t="s">
        <v>1739</v>
      </c>
      <c r="AC252" s="4" t="s">
        <v>186</v>
      </c>
      <c r="AD252" s="7">
        <v>1</v>
      </c>
      <c r="AF252" s="7">
        <v>0</v>
      </c>
      <c r="AJ252" s="7">
        <f>IFERROR(VLOOKUP(Table43[[#This Row],[Kode BARANG Win2]],'[2]Template Impor Barang'!#REF!,2,0),0)</f>
        <v>0</v>
      </c>
      <c r="AK252" s="7">
        <f>Table43[[#This Row],[ISI/CTN]]</f>
        <v>144</v>
      </c>
      <c r="AL252" s="83" t="str">
        <f>Table43[[#This Row],[Kode Pcpl]]</f>
        <v>3226670B</v>
      </c>
      <c r="AM252" s="7" t="s">
        <v>2085</v>
      </c>
      <c r="AN252" s="36">
        <f>Table43[[#This Row],[Harga Jual Pcs GT
(-PPN)]]-(Table43[[#This Row],[Harga Jual Pcs GT
(-PPN)]]*8.5%)</f>
        <v>5864.5735500000001</v>
      </c>
      <c r="AO252" s="36">
        <f>Table43[[#This Row],[Harga Beli Pcs
(-PPN)]]*Table43[[#This Row],[ISI/CTN]]</f>
        <v>844498.59120000002</v>
      </c>
      <c r="AP252" s="36">
        <f>Table43[[#This Row],[Harga Beli Pcs
(-PPN)]]*1.11</f>
        <v>6509.6766405000008</v>
      </c>
      <c r="AQ252" s="36">
        <f>Table43[[#This Row],[Harga Beli Krt
(- PPN)]]*1.11</f>
        <v>937393.43623200012</v>
      </c>
      <c r="AR252" s="36">
        <v>6409.37</v>
      </c>
      <c r="AS252" s="36">
        <f>Table43[[#This Row],[Harga Jual Pcs GT
(-PPN)]]*Table43[[#This Row],[ISI/CTN]]</f>
        <v>922949.28</v>
      </c>
      <c r="AT252" s="36">
        <f>Table43[[#This Row],[Harga Jual Pcs GT
(-PPN)]]*1.11</f>
        <v>7114.4007000000001</v>
      </c>
      <c r="AU252" s="36">
        <f>Table43[[#This Row],[Harga Jual Krt GT
(- PPN)]]*1.11</f>
        <v>1024473.7008000001</v>
      </c>
      <c r="AV252" s="36"/>
      <c r="AW252" s="36">
        <f>Table43[[#This Row],[Harga Jual Pcs MT
(-PPN)]]*Table43[[#This Row],[ISI/CTN]]</f>
        <v>0</v>
      </c>
      <c r="AX252" s="36">
        <f>Table43[[#This Row],[Harga Jual Pcs MT
(-PPN)]]*1.11</f>
        <v>0</v>
      </c>
      <c r="AY252" s="36">
        <f>Table43[[#This Row],[Harga Jual Pcs MT
(+PPN)]]*Table43[[#This Row],[ISI/CTN]]</f>
        <v>0</v>
      </c>
      <c r="AZ252" s="44">
        <f>(Table43[[#This Row],[Harga Jual Pcs GT
(-PPN)]]-Table43[[#This Row],[Harga Beli Pcs
(-PPN)]])/Table43[[#This Row],[Harga Jual Pcs GT
(-PPN)]]</f>
        <v>8.4999999999999978E-2</v>
      </c>
      <c r="BA252" s="51">
        <f>Table43[[#This Row],[Harga Jual Pcs MT
(-PPN)]]-Table43[[#This Row],[Harga Beli Pcs
(-PPN)]]</f>
        <v>-5864.5735500000001</v>
      </c>
      <c r="BB252" s="57" t="e">
        <f>Table43[[#This Row],[Column1]]/Table43[[#This Row],[Harga Jual Pcs MT
(-PPN)]]</f>
        <v>#DIV/0!</v>
      </c>
      <c r="BC252" s="50"/>
      <c r="BD252" s="7" t="str">
        <f>IFERROR(VLOOKUP(Table43[[#This Row],[Kode BARANG Win2]],'[3]Daftar Barang dan Jasa'!$B$2:$D$3515,3,0),0)</f>
        <v>RB B&gt; DETTOL BODY SOAP HK ORIGINAL 100GR X PCS</v>
      </c>
      <c r="BE252" s="7" t="str">
        <f ca="1">IF(TODAY()-Table43[[#This Row],[Efektif
Pembuatan]]&gt;60,"Lama","Baru")</f>
        <v>Lama</v>
      </c>
      <c r="BF252" s="7" t="e">
        <f ca="1">IF(TODAY()-Table43[[#This Row],[Efektif Naik Harga]]&lt;30,"Naik","Sama")</f>
        <v>#VALUE!</v>
      </c>
      <c r="BG252" s="7" t="s">
        <v>400</v>
      </c>
      <c r="BH252" s="7" t="str">
        <f>IF(Table43[[#This Row],[Kode BARANG Win2]]&lt;&gt;"","IDR","")</f>
        <v>IDR</v>
      </c>
      <c r="BI252" s="7" t="str">
        <f>CONCATENATE(Table43[[#This Row],[kode  1 Digit
(Nomor)]],Table43[[#This Row],[kode  4 Digit                (Nomor)]])</f>
        <v>3226670B0100</v>
      </c>
      <c r="BJ252" s="7" t="str">
        <f>Table43[[#This Row],[Nama            Gramasi atau Jumlah Pack per CTN]]</f>
        <v>100GR</v>
      </c>
      <c r="BK252" s="7"/>
      <c r="BL252" s="7"/>
      <c r="BM252" s="4" t="str">
        <f>IF(Table43[[#This Row],[SATUAN Fix Win]]&lt;&gt;"","KRT")</f>
        <v>KRT</v>
      </c>
      <c r="BN252" s="4" t="str">
        <f>IF(Table43[[#This Row],[SATUAN Fix Win]]&lt;&gt;"","GD01")</f>
        <v>GD01</v>
      </c>
      <c r="BO252" s="4">
        <f>IF(Table43[[#This Row],[SATUAN Fix Win]]&lt;&gt;"",11611)</f>
        <v>11611</v>
      </c>
      <c r="BP252" s="4">
        <f>IF(Table43[[#This Row],[SATUAN Fix Win]]&lt;&gt;"",11612)</f>
        <v>11612</v>
      </c>
      <c r="BR252" s="4">
        <f>IF(Table43[[#This Row],[SATUAN Fix Win]]&lt;&gt;"",1)</f>
        <v>1</v>
      </c>
    </row>
    <row r="253" spans="1:70">
      <c r="A253" s="4" t="str">
        <f>CONCATENATE(Table43[[#This Row],[Kode BARANG Win2]],Table43[[#This Row],[No. Urut
Item Sama]])</f>
        <v>R1021207010010</v>
      </c>
      <c r="B253" s="7"/>
      <c r="C253" s="4" t="s">
        <v>1645</v>
      </c>
      <c r="D253" s="49">
        <v>3226052</v>
      </c>
      <c r="E253" s="49">
        <f>IFERROR(VLOOKUP(Table43[[#This Row],[NO]],[1]Sheet1!$G$3:$K$1267,5,0),0)</f>
        <v>0</v>
      </c>
      <c r="F253" s="26" t="s">
        <v>893</v>
      </c>
      <c r="G253" s="26">
        <v>144</v>
      </c>
      <c r="H253" s="26" t="s">
        <v>1645</v>
      </c>
      <c r="I253" s="49">
        <v>8993560025106</v>
      </c>
      <c r="J253" s="26" t="str">
        <f>Table43[[#This Row],[Nama Jenis Kemasan]]</f>
        <v>PCS</v>
      </c>
      <c r="K253" s="4" t="str">
        <f>TRIM(CONCATENATE(Table43[[#This Row],[Nama            KLP]]," ",Table43[[#This Row],[Nama            Sub KLP]]))</f>
        <v>DETTOL BODY SOAP</v>
      </c>
      <c r="L253" s="4" t="str">
        <f>CONCATENATE(Table43[[#This Row],[kode  2 Digit                (hrf+No)]],Table43[[#This Row],[kode  2 Digit                (Nomor)]],Table43[[#This Row],[kode  1 Digit                (Nomor)]])</f>
        <v>R1021</v>
      </c>
      <c r="M253" s="4" t="str">
        <f>IF(AH253="",CONCATENATE(R253,T253,V253,X253,Z253,AB253,AD253,AF253,Table43[[#This Row],[Tanda Kode Revisi]]),CONCATENATE(R253,T253,V253,X253,Z253,AB253,AD253,AH253))</f>
        <v>R1021207010010</v>
      </c>
      <c r="N253" s="11">
        <f t="shared" si="6"/>
        <v>14</v>
      </c>
      <c r="O253" s="13" t="str">
        <f>IF(AG253&lt;&gt;"",TRIM(UPPER(CONCATENATE(Q253," ",S253," ",U253," ",W253," ",Y253," ",AA253," ","X"," ",Table43[[#This Row],[ISI/CTN]]," ",AG253," ",AC253," ",AE253," ",AI253))),TRIM(UPPER(CONCATENATE(Q253," ",S253," ",U253," ",W253," ",Y253," ",AA253," ","X"," ",Table43[[#This Row],[ISI/CTN]]," ",AC253," ",AE253," ",AI253))))</f>
        <v>RB DETTOL BODY SOAP HK RE-ENERGIZER 100GR X 144 PCS</v>
      </c>
      <c r="P253" s="11">
        <f t="shared" si="7"/>
        <v>51</v>
      </c>
      <c r="Q253" s="4" t="s">
        <v>1487</v>
      </c>
      <c r="R253" s="7" t="s">
        <v>94</v>
      </c>
      <c r="S253" s="4" t="s">
        <v>1496</v>
      </c>
      <c r="T253" s="45" t="s">
        <v>1723</v>
      </c>
      <c r="U253" s="46" t="s">
        <v>1505</v>
      </c>
      <c r="V253" s="7">
        <v>1</v>
      </c>
      <c r="W253" s="46" t="s">
        <v>1564</v>
      </c>
      <c r="X253" s="45" t="s">
        <v>1732</v>
      </c>
      <c r="Y253" s="4" t="s">
        <v>1532</v>
      </c>
      <c r="Z253" s="47" t="s">
        <v>1728</v>
      </c>
      <c r="AA253" s="4" t="s">
        <v>1512</v>
      </c>
      <c r="AB253" s="47" t="s">
        <v>1739</v>
      </c>
      <c r="AC253" s="4" t="s">
        <v>186</v>
      </c>
      <c r="AD253" s="7">
        <v>1</v>
      </c>
      <c r="AF253" s="7">
        <v>0</v>
      </c>
      <c r="AJ253" s="7">
        <f>IFERROR(VLOOKUP(Table43[[#This Row],[Kode BARANG Win2]],'[2]Template Impor Barang'!#REF!,2,0),0)</f>
        <v>0</v>
      </c>
      <c r="AK253" s="7">
        <f>Table43[[#This Row],[ISI/CTN]]</f>
        <v>144</v>
      </c>
      <c r="AL253" s="83">
        <f>Table43[[#This Row],[Kode Pcpl]]</f>
        <v>3226052</v>
      </c>
      <c r="AN253" s="36">
        <f>Table43[[#This Row],[Harga Jual Pcs GT
(-PPN)]]-(Table43[[#This Row],[Harga Jual Pcs GT
(-PPN)]]*8.5%)</f>
        <v>5864.5695240000005</v>
      </c>
      <c r="AO253" s="36">
        <f>Table43[[#This Row],[Harga Beli Pcs
(-PPN)]]*Table43[[#This Row],[ISI/CTN]]</f>
        <v>844498.01145600004</v>
      </c>
      <c r="AP253" s="36">
        <f>Table43[[#This Row],[Harga Beli Pcs
(-PPN)]]*1.11</f>
        <v>6509.6721716400007</v>
      </c>
      <c r="AQ253" s="36">
        <f>Table43[[#This Row],[Harga Beli Krt
(- PPN)]]*1.11</f>
        <v>937392.79271616007</v>
      </c>
      <c r="AR253" s="36">
        <v>6409.3656000000001</v>
      </c>
      <c r="AS253" s="36">
        <f>Table43[[#This Row],[Harga Jual Pcs GT
(-PPN)]]*Table43[[#This Row],[ISI/CTN]]</f>
        <v>922948.64639999997</v>
      </c>
      <c r="AT253" s="36">
        <f>Table43[[#This Row],[Harga Jual Pcs GT
(-PPN)]]*1.11</f>
        <v>7114.3958160000011</v>
      </c>
      <c r="AU253" s="36">
        <f>Table43[[#This Row],[Harga Jual Krt GT
(- PPN)]]*1.11</f>
        <v>1024472.9975040001</v>
      </c>
      <c r="AV253" s="36">
        <v>6409.3656000000001</v>
      </c>
      <c r="AW253" s="36">
        <f>Table43[[#This Row],[Harga Jual Pcs MT
(-PPN)]]*Table43[[#This Row],[ISI/CTN]]</f>
        <v>922948.64639999997</v>
      </c>
      <c r="AX253" s="36">
        <f>Table43[[#This Row],[Harga Jual Pcs MT
(-PPN)]]*1.11</f>
        <v>7114.3958160000011</v>
      </c>
      <c r="AY253" s="36">
        <f>Table43[[#This Row],[Harga Jual Pcs MT
(+PPN)]]*Table43[[#This Row],[ISI/CTN]]</f>
        <v>1024472.9975040002</v>
      </c>
      <c r="AZ253" s="44">
        <f>(Table43[[#This Row],[Harga Jual Pcs GT
(-PPN)]]-Table43[[#This Row],[Harga Beli Pcs
(-PPN)]])/Table43[[#This Row],[Harga Jual Pcs GT
(-PPN)]]</f>
        <v>8.4999999999999937E-2</v>
      </c>
      <c r="BA253" s="51">
        <f>Table43[[#This Row],[Harga Jual Pcs MT
(-PPN)]]-Table43[[#This Row],[Harga Beli Pcs
(-PPN)]]</f>
        <v>544.79607599999963</v>
      </c>
      <c r="BB253" s="57">
        <f>Table43[[#This Row],[Column1]]/Table43[[#This Row],[Harga Jual Pcs MT
(-PPN)]]</f>
        <v>8.4999999999999937E-2</v>
      </c>
      <c r="BC253" s="50"/>
      <c r="BD253" s="7" t="str">
        <f>IFERROR(VLOOKUP(Table43[[#This Row],[Kode BARANG Win2]],'[3]Daftar Barang dan Jasa'!$B$2:$D$3515,3,0),0)</f>
        <v>RB DETTOL BODY SOAP HK RE-ENERGIZER 100GR X 144 PCS</v>
      </c>
      <c r="BE253" s="7" t="str">
        <f ca="1">IF(TODAY()-Table43[[#This Row],[Efektif
Pembuatan]]&gt;60,"Lama","Baru")</f>
        <v>Lama</v>
      </c>
      <c r="BF253" s="7" t="e">
        <f ca="1">IF(TODAY()-Table43[[#This Row],[Efektif Naik Harga]]&lt;30,"Naik","Sama")</f>
        <v>#VALUE!</v>
      </c>
      <c r="BG253" s="7" t="s">
        <v>400</v>
      </c>
      <c r="BH253" s="7" t="str">
        <f>IF(Table43[[#This Row],[Kode BARANG Win2]]&lt;&gt;"","IDR","")</f>
        <v>IDR</v>
      </c>
      <c r="BI253" s="7" t="str">
        <f>CONCATENATE(Table43[[#This Row],[kode  1 Digit
(Nomor)]],Table43[[#This Row],[kode  4 Digit                (Nomor)]])</f>
        <v>32260520100</v>
      </c>
      <c r="BJ253" s="7" t="str">
        <f>Table43[[#This Row],[Nama            Gramasi atau Jumlah Pack per CTN]]</f>
        <v>100GR</v>
      </c>
      <c r="BK253" s="7"/>
      <c r="BL253" s="7"/>
      <c r="BM253" s="4" t="str">
        <f>IF(Table43[[#This Row],[SATUAN Fix Win]]&lt;&gt;"","KRT")</f>
        <v>KRT</v>
      </c>
      <c r="BN253" s="4" t="str">
        <f>IF(Table43[[#This Row],[SATUAN Fix Win]]&lt;&gt;"","GD01")</f>
        <v>GD01</v>
      </c>
      <c r="BO253" s="4">
        <f>IF(Table43[[#This Row],[SATUAN Fix Win]]&lt;&gt;"",11611)</f>
        <v>11611</v>
      </c>
      <c r="BP253" s="4">
        <f>IF(Table43[[#This Row],[SATUAN Fix Win]]&lt;&gt;"",11612)</f>
        <v>11612</v>
      </c>
      <c r="BR253" s="4">
        <f>IF(Table43[[#This Row],[SATUAN Fix Win]]&lt;&gt;"",1)</f>
        <v>1</v>
      </c>
    </row>
    <row r="254" spans="1:70">
      <c r="A254" s="4" t="str">
        <f>CONCATENATE(Table43[[#This Row],[Kode BARANG Win2]],Table43[[#This Row],[No. Urut
Item Sama]])</f>
        <v>R1021207010010</v>
      </c>
      <c r="B254" s="7"/>
      <c r="C254" s="4" t="s">
        <v>1645</v>
      </c>
      <c r="D254" s="49">
        <v>3088940</v>
      </c>
      <c r="E254" s="49">
        <f>IFERROR(VLOOKUP(Table43[[#This Row],[NO]],[1]Sheet1!$G$3:$K$1267,5,0),0)</f>
        <v>0</v>
      </c>
      <c r="F254" s="26" t="s">
        <v>903</v>
      </c>
      <c r="G254" s="26">
        <v>144</v>
      </c>
      <c r="H254" s="26" t="s">
        <v>1816</v>
      </c>
      <c r="I254" s="49">
        <v>8993560025106</v>
      </c>
      <c r="J254" s="26" t="str">
        <f>Table43[[#This Row],[Nama Jenis Kemasan]]</f>
        <v>PCS</v>
      </c>
      <c r="K254" s="4" t="str">
        <f>TRIM(CONCATENATE(Table43[[#This Row],[Nama            KLP]]," ",Table43[[#This Row],[Nama            Sub KLP]]))</f>
        <v>DETTOL BODY SOAP</v>
      </c>
      <c r="L254" s="4" t="str">
        <f>CONCATENATE(Table43[[#This Row],[kode  2 Digit                (hrf+No)]],Table43[[#This Row],[kode  2 Digit                (Nomor)]],Table43[[#This Row],[kode  1 Digit                (Nomor)]])</f>
        <v>R1021</v>
      </c>
      <c r="M254" s="4" t="str">
        <f>IF(AH254="",CONCATENATE(R254,T254,V254,X254,Z254,AB254,AD254,AF254,Table43[[#This Row],[Tanda Kode Revisi]]),CONCATENATE(R254,T254,V254,X254,Z254,AB254,AD254,AH254))</f>
        <v>R1021207010010</v>
      </c>
      <c r="N254" s="11">
        <f t="shared" si="6"/>
        <v>14</v>
      </c>
      <c r="O254" s="13" t="str">
        <f>IF(AG254&lt;&gt;"",TRIM(UPPER(CONCATENATE(Q254," ",S254," ",U254," ",W254," ",Y254," ",AA254," ","X"," ",Table43[[#This Row],[ISI/CTN]]," ",AG254," ",AC254," ",AE254," ",AI254))),TRIM(UPPER(CONCATENATE(Q254," ",S254," ",U254," ",W254," ",Y254," ",AA254," ","X"," ",Table43[[#This Row],[ISI/CTN]]," ",AC254," ",AE254," ",AI254))))</f>
        <v>RB DETTOL BODY SOAP HK RE-ENERGIZER 100GR X 144 PCS</v>
      </c>
      <c r="P254" s="11">
        <f t="shared" si="7"/>
        <v>51</v>
      </c>
      <c r="Q254" s="4" t="s">
        <v>1487</v>
      </c>
      <c r="R254" s="7" t="s">
        <v>94</v>
      </c>
      <c r="S254" s="4" t="s">
        <v>1496</v>
      </c>
      <c r="T254" s="45" t="s">
        <v>1723</v>
      </c>
      <c r="U254" s="46" t="s">
        <v>1505</v>
      </c>
      <c r="V254" s="7">
        <v>1</v>
      </c>
      <c r="W254" s="46" t="s">
        <v>1564</v>
      </c>
      <c r="X254" s="45" t="s">
        <v>1732</v>
      </c>
      <c r="Y254" s="4" t="s">
        <v>1532</v>
      </c>
      <c r="Z254" s="47" t="s">
        <v>1728</v>
      </c>
      <c r="AA254" s="4" t="s">
        <v>1512</v>
      </c>
      <c r="AB254" s="47" t="s">
        <v>1739</v>
      </c>
      <c r="AC254" s="4" t="s">
        <v>186</v>
      </c>
      <c r="AD254" s="7">
        <v>1</v>
      </c>
      <c r="AF254" s="7">
        <v>0</v>
      </c>
      <c r="AJ254" s="7">
        <f>IFERROR(VLOOKUP(Table43[[#This Row],[Kode BARANG Win2]],'[2]Template Impor Barang'!#REF!,2,0),0)</f>
        <v>0</v>
      </c>
      <c r="AK254" s="7">
        <f>Table43[[#This Row],[ISI/CTN]]</f>
        <v>144</v>
      </c>
      <c r="AL254" s="83">
        <f>Table43[[#This Row],[Kode Pcpl]]</f>
        <v>3088940</v>
      </c>
      <c r="AN254" s="36">
        <f>Table43[[#This Row],[Harga Jual Pcs GT
(-PPN)]]-(Table43[[#This Row],[Harga Jual Pcs GT
(-PPN)]]*8.5%)</f>
        <v>5864.5695240000005</v>
      </c>
      <c r="AO254" s="36">
        <f>Table43[[#This Row],[Harga Beli Pcs
(-PPN)]]*Table43[[#This Row],[ISI/CTN]]</f>
        <v>844498.01145600004</v>
      </c>
      <c r="AP254" s="36">
        <f>Table43[[#This Row],[Harga Beli Pcs
(-PPN)]]*1.11</f>
        <v>6509.6721716400007</v>
      </c>
      <c r="AQ254" s="36">
        <f>Table43[[#This Row],[Harga Beli Krt
(- PPN)]]*1.11</f>
        <v>937392.79271616007</v>
      </c>
      <c r="AR254" s="36">
        <v>6409.3656000000001</v>
      </c>
      <c r="AS254" s="36">
        <f>Table43[[#This Row],[Harga Jual Pcs GT
(-PPN)]]*Table43[[#This Row],[ISI/CTN]]</f>
        <v>922948.64639999997</v>
      </c>
      <c r="AT254" s="36">
        <f>Table43[[#This Row],[Harga Jual Pcs GT
(-PPN)]]*1.11</f>
        <v>7114.3958160000011</v>
      </c>
      <c r="AU254" s="36">
        <f>Table43[[#This Row],[Harga Jual Krt GT
(- PPN)]]*1.11</f>
        <v>1024472.9975040001</v>
      </c>
      <c r="AV254" s="36">
        <v>6409.3656000000001</v>
      </c>
      <c r="AW254" s="36">
        <f>Table43[[#This Row],[Harga Jual Pcs MT
(-PPN)]]*Table43[[#This Row],[ISI/CTN]]</f>
        <v>922948.64639999997</v>
      </c>
      <c r="AX254" s="36">
        <f>Table43[[#This Row],[Harga Jual Pcs MT
(-PPN)]]*1.11</f>
        <v>7114.3958160000011</v>
      </c>
      <c r="AY254" s="36">
        <f>Table43[[#This Row],[Harga Jual Pcs MT
(+PPN)]]*Table43[[#This Row],[ISI/CTN]]</f>
        <v>1024472.9975040002</v>
      </c>
      <c r="AZ254" s="44">
        <f>(Table43[[#This Row],[Harga Jual Pcs GT
(-PPN)]]-Table43[[#This Row],[Harga Beli Pcs
(-PPN)]])/Table43[[#This Row],[Harga Jual Pcs GT
(-PPN)]]</f>
        <v>8.4999999999999937E-2</v>
      </c>
      <c r="BA254" s="51">
        <f>Table43[[#This Row],[Harga Jual Pcs MT
(-PPN)]]-Table43[[#This Row],[Harga Beli Pcs
(-PPN)]]</f>
        <v>544.79607599999963</v>
      </c>
      <c r="BB254" s="57">
        <f>Table43[[#This Row],[Column1]]/Table43[[#This Row],[Harga Jual Pcs MT
(-PPN)]]</f>
        <v>8.4999999999999937E-2</v>
      </c>
      <c r="BC254" s="50"/>
      <c r="BD254" s="7" t="str">
        <f>IFERROR(VLOOKUP(Table43[[#This Row],[Kode BARANG Win2]],'[3]Daftar Barang dan Jasa'!$B$2:$D$3515,3,0),0)</f>
        <v>RB DETTOL BODY SOAP HK RE-ENERGIZER 100GR X 144 PCS</v>
      </c>
      <c r="BE254" s="7" t="str">
        <f ca="1">IF(TODAY()-Table43[[#This Row],[Efektif
Pembuatan]]&gt;60,"Lama","Baru")</f>
        <v>Lama</v>
      </c>
      <c r="BF254" s="7" t="e">
        <f ca="1">IF(TODAY()-Table43[[#This Row],[Efektif Naik Harga]]&lt;30,"Naik","Sama")</f>
        <v>#VALUE!</v>
      </c>
      <c r="BG254" s="7" t="s">
        <v>400</v>
      </c>
      <c r="BH254" s="7" t="str">
        <f>IF(Table43[[#This Row],[Kode BARANG Win2]]&lt;&gt;"","IDR","")</f>
        <v>IDR</v>
      </c>
      <c r="BI254" s="7" t="str">
        <f>CONCATENATE(Table43[[#This Row],[kode  1 Digit
(Nomor)]],Table43[[#This Row],[kode  4 Digit                (Nomor)]])</f>
        <v>30889400100</v>
      </c>
      <c r="BJ254" s="7" t="str">
        <f>Table43[[#This Row],[Nama            Gramasi atau Jumlah Pack per CTN]]</f>
        <v>100GR</v>
      </c>
      <c r="BK254" s="7"/>
      <c r="BL254" s="7"/>
      <c r="BM254" s="4" t="str">
        <f>IF(Table43[[#This Row],[SATUAN Fix Win]]&lt;&gt;"","KRT")</f>
        <v>KRT</v>
      </c>
      <c r="BN254" s="4" t="str">
        <f>IF(Table43[[#This Row],[SATUAN Fix Win]]&lt;&gt;"","GD01")</f>
        <v>GD01</v>
      </c>
      <c r="BO254" s="4">
        <f>IF(Table43[[#This Row],[SATUAN Fix Win]]&lt;&gt;"",11611)</f>
        <v>11611</v>
      </c>
      <c r="BP254" s="4">
        <f>IF(Table43[[#This Row],[SATUAN Fix Win]]&lt;&gt;"",11612)</f>
        <v>11612</v>
      </c>
      <c r="BR254" s="4">
        <f>IF(Table43[[#This Row],[SATUAN Fix Win]]&lt;&gt;"",1)</f>
        <v>1</v>
      </c>
    </row>
    <row r="255" spans="1:70">
      <c r="A255" s="4" t="str">
        <f>CONCATENATE(Table43[[#This Row],[Kode BARANG Win2]],Table43[[#This Row],[No. Urut
Item Sama]])</f>
        <v>R1021207010010</v>
      </c>
      <c r="B255" s="7"/>
      <c r="C255" s="4" t="s">
        <v>1645</v>
      </c>
      <c r="D255" s="49">
        <v>3170964</v>
      </c>
      <c r="E255" s="49">
        <f>IFERROR(VLOOKUP(Table43[[#This Row],[NO]],[1]Sheet1!$G$3:$K$1267,5,0),0)</f>
        <v>0</v>
      </c>
      <c r="F255" s="26" t="s">
        <v>902</v>
      </c>
      <c r="G255" s="26">
        <v>144</v>
      </c>
      <c r="H255" s="26" t="s">
        <v>1820</v>
      </c>
      <c r="I255" s="49">
        <v>8993560025106</v>
      </c>
      <c r="J255" s="26" t="str">
        <f>Table43[[#This Row],[Nama Jenis Kemasan]]</f>
        <v>PCS</v>
      </c>
      <c r="K255" s="4" t="str">
        <f>TRIM(CONCATENATE(Table43[[#This Row],[Nama            KLP]]," ",Table43[[#This Row],[Nama            Sub KLP]]))</f>
        <v>DETTOL BODY SOAP</v>
      </c>
      <c r="L255" s="4" t="str">
        <f>CONCATENATE(Table43[[#This Row],[kode  2 Digit                (hrf+No)]],Table43[[#This Row],[kode  2 Digit                (Nomor)]],Table43[[#This Row],[kode  1 Digit                (Nomor)]])</f>
        <v>R1021</v>
      </c>
      <c r="M255" s="4" t="str">
        <f>IF(AH255="",CONCATENATE(R255,T255,V255,X255,Z255,AB255,AD255,AF255,Table43[[#This Row],[Tanda Kode Revisi]]),CONCATENATE(R255,T255,V255,X255,Z255,AB255,AD255,AH255))</f>
        <v>R1021207010010</v>
      </c>
      <c r="N255" s="11">
        <f t="shared" si="6"/>
        <v>14</v>
      </c>
      <c r="O255" s="13" t="str">
        <f>IF(AG255&lt;&gt;"",TRIM(UPPER(CONCATENATE(Q255," ",S255," ",U255," ",W255," ",Y255," ",AA255," ","X"," ",Table43[[#This Row],[ISI/CTN]]," ",AG255," ",AC255," ",AE255," ",AI255))),TRIM(UPPER(CONCATENATE(Q255," ",S255," ",U255," ",W255," ",Y255," ",AA255," ","X"," ",Table43[[#This Row],[ISI/CTN]]," ",AC255," ",AE255," ",AI255))))</f>
        <v>RB DETTOL BODY SOAP HK RE-ENERGIZER 100GR X 144 PCS</v>
      </c>
      <c r="P255" s="11">
        <f t="shared" si="7"/>
        <v>51</v>
      </c>
      <c r="Q255" s="4" t="s">
        <v>1487</v>
      </c>
      <c r="R255" s="7" t="s">
        <v>94</v>
      </c>
      <c r="S255" s="4" t="s">
        <v>1496</v>
      </c>
      <c r="T255" s="45" t="s">
        <v>1723</v>
      </c>
      <c r="U255" s="46" t="s">
        <v>1505</v>
      </c>
      <c r="V255" s="7">
        <v>1</v>
      </c>
      <c r="W255" s="46" t="s">
        <v>1564</v>
      </c>
      <c r="X255" s="45" t="s">
        <v>1732</v>
      </c>
      <c r="Y255" s="4" t="s">
        <v>1532</v>
      </c>
      <c r="Z255" s="47" t="s">
        <v>1728</v>
      </c>
      <c r="AA255" s="4" t="s">
        <v>1512</v>
      </c>
      <c r="AB255" s="47" t="s">
        <v>1739</v>
      </c>
      <c r="AC255" s="4" t="s">
        <v>186</v>
      </c>
      <c r="AD255" s="7">
        <v>1</v>
      </c>
      <c r="AF255" s="7">
        <v>0</v>
      </c>
      <c r="AJ255" s="7">
        <f>IFERROR(VLOOKUP(Table43[[#This Row],[Kode BARANG Win2]],'[2]Template Impor Barang'!#REF!,2,0),0)</f>
        <v>0</v>
      </c>
      <c r="AK255" s="7">
        <f>Table43[[#This Row],[ISI/CTN]]</f>
        <v>144</v>
      </c>
      <c r="AL255" s="83">
        <f>Table43[[#This Row],[Kode Pcpl]]</f>
        <v>3170964</v>
      </c>
      <c r="AN255" s="36">
        <f>Table43[[#This Row],[Harga Jual Pcs GT
(-PPN)]]-(Table43[[#This Row],[Harga Jual Pcs GT
(-PPN)]]*8.5%)</f>
        <v>5864.5695240000005</v>
      </c>
      <c r="AO255" s="36">
        <f>Table43[[#This Row],[Harga Beli Pcs
(-PPN)]]*Table43[[#This Row],[ISI/CTN]]</f>
        <v>844498.01145600004</v>
      </c>
      <c r="AP255" s="36">
        <f>Table43[[#This Row],[Harga Beli Pcs
(-PPN)]]*1.11</f>
        <v>6509.6721716400007</v>
      </c>
      <c r="AQ255" s="36">
        <f>Table43[[#This Row],[Harga Beli Krt
(- PPN)]]*1.11</f>
        <v>937392.79271616007</v>
      </c>
      <c r="AR255" s="36">
        <v>6409.3656000000001</v>
      </c>
      <c r="AS255" s="36">
        <f>Table43[[#This Row],[Harga Jual Pcs GT
(-PPN)]]*Table43[[#This Row],[ISI/CTN]]</f>
        <v>922948.64639999997</v>
      </c>
      <c r="AT255" s="36">
        <f>Table43[[#This Row],[Harga Jual Pcs GT
(-PPN)]]*1.11</f>
        <v>7114.3958160000011</v>
      </c>
      <c r="AU255" s="36">
        <f>Table43[[#This Row],[Harga Jual Krt GT
(- PPN)]]*1.11</f>
        <v>1024472.9975040001</v>
      </c>
      <c r="AV255" s="36">
        <v>6409.3656000000001</v>
      </c>
      <c r="AW255" s="36">
        <f>Table43[[#This Row],[Harga Jual Pcs MT
(-PPN)]]*Table43[[#This Row],[ISI/CTN]]</f>
        <v>922948.64639999997</v>
      </c>
      <c r="AX255" s="36">
        <f>Table43[[#This Row],[Harga Jual Pcs MT
(-PPN)]]*1.11</f>
        <v>7114.3958160000011</v>
      </c>
      <c r="AY255" s="36">
        <f>Table43[[#This Row],[Harga Jual Pcs MT
(+PPN)]]*Table43[[#This Row],[ISI/CTN]]</f>
        <v>1024472.9975040002</v>
      </c>
      <c r="AZ255" s="44">
        <f>(Table43[[#This Row],[Harga Jual Pcs GT
(-PPN)]]-Table43[[#This Row],[Harga Beli Pcs
(-PPN)]])/Table43[[#This Row],[Harga Jual Pcs GT
(-PPN)]]</f>
        <v>8.4999999999999937E-2</v>
      </c>
      <c r="BA255" s="51">
        <f>Table43[[#This Row],[Harga Jual Pcs MT
(-PPN)]]-Table43[[#This Row],[Harga Beli Pcs
(-PPN)]]</f>
        <v>544.79607599999963</v>
      </c>
      <c r="BB255" s="57">
        <f>Table43[[#This Row],[Column1]]/Table43[[#This Row],[Harga Jual Pcs MT
(-PPN)]]</f>
        <v>8.4999999999999937E-2</v>
      </c>
      <c r="BC255" s="50"/>
      <c r="BD255" s="7" t="str">
        <f>IFERROR(VLOOKUP(Table43[[#This Row],[Kode BARANG Win2]],'[3]Daftar Barang dan Jasa'!$B$2:$D$3515,3,0),0)</f>
        <v>RB DETTOL BODY SOAP HK RE-ENERGIZER 100GR X 144 PCS</v>
      </c>
      <c r="BE255" s="7" t="str">
        <f ca="1">IF(TODAY()-Table43[[#This Row],[Efektif
Pembuatan]]&gt;60,"Lama","Baru")</f>
        <v>Lama</v>
      </c>
      <c r="BF255" s="7" t="e">
        <f ca="1">IF(TODAY()-Table43[[#This Row],[Efektif Naik Harga]]&lt;30,"Naik","Sama")</f>
        <v>#VALUE!</v>
      </c>
      <c r="BG255" s="7" t="s">
        <v>400</v>
      </c>
      <c r="BH255" s="7" t="str">
        <f>IF(Table43[[#This Row],[Kode BARANG Win2]]&lt;&gt;"","IDR","")</f>
        <v>IDR</v>
      </c>
      <c r="BI255" s="7" t="str">
        <f>CONCATENATE(Table43[[#This Row],[kode  1 Digit
(Nomor)]],Table43[[#This Row],[kode  4 Digit                (Nomor)]])</f>
        <v>31709640100</v>
      </c>
      <c r="BJ255" s="7" t="str">
        <f>Table43[[#This Row],[Nama            Gramasi atau Jumlah Pack per CTN]]</f>
        <v>100GR</v>
      </c>
      <c r="BK255" s="7"/>
      <c r="BL255" s="7"/>
      <c r="BM255" s="4" t="str">
        <f>IF(Table43[[#This Row],[SATUAN Fix Win]]&lt;&gt;"","KRT")</f>
        <v>KRT</v>
      </c>
      <c r="BN255" s="4" t="str">
        <f>IF(Table43[[#This Row],[SATUAN Fix Win]]&lt;&gt;"","GD01")</f>
        <v>GD01</v>
      </c>
      <c r="BO255" s="4">
        <f>IF(Table43[[#This Row],[SATUAN Fix Win]]&lt;&gt;"",11611)</f>
        <v>11611</v>
      </c>
      <c r="BP255" s="4">
        <f>IF(Table43[[#This Row],[SATUAN Fix Win]]&lt;&gt;"",11612)</f>
        <v>11612</v>
      </c>
      <c r="BR255" s="4">
        <f>IF(Table43[[#This Row],[SATUAN Fix Win]]&lt;&gt;"",1)</f>
        <v>1</v>
      </c>
    </row>
    <row r="256" spans="1:70">
      <c r="A256" s="4" t="str">
        <f>CONCATENATE(Table43[[#This Row],[Kode BARANG Win2]],Table43[[#This Row],[No. Urut
Item Sama]])</f>
        <v>R1021207010010</v>
      </c>
      <c r="B256" s="7"/>
      <c r="C256" s="4" t="s">
        <v>1645</v>
      </c>
      <c r="D256" s="49">
        <v>3072664</v>
      </c>
      <c r="E256" s="49">
        <f>IFERROR(VLOOKUP(Table43[[#This Row],[NO]],[1]Sheet1!$G$3:$K$1267,5,0),0)</f>
        <v>0</v>
      </c>
      <c r="F256" s="26" t="s">
        <v>900</v>
      </c>
      <c r="G256" s="26">
        <v>144</v>
      </c>
      <c r="H256" s="26" t="s">
        <v>2073</v>
      </c>
      <c r="I256" s="49">
        <v>8993560025106</v>
      </c>
      <c r="J256" s="26" t="str">
        <f>Table43[[#This Row],[Nama Jenis Kemasan]]</f>
        <v>PCS</v>
      </c>
      <c r="K256" s="4" t="str">
        <f>TRIM(CONCATENATE(Table43[[#This Row],[Nama            KLP]]," ",Table43[[#This Row],[Nama            Sub KLP]]))</f>
        <v>DETTOL BODY SOAP</v>
      </c>
      <c r="L256" s="4" t="str">
        <f>CONCATENATE(Table43[[#This Row],[kode  2 Digit                (hrf+No)]],Table43[[#This Row],[kode  2 Digit                (Nomor)]],Table43[[#This Row],[kode  1 Digit                (Nomor)]])</f>
        <v>R1021</v>
      </c>
      <c r="M256" s="4" t="str">
        <f>IF(AH256="",CONCATENATE(R256,T256,V256,X256,Z256,AB256,AD256,AF256,Table43[[#This Row],[Tanda Kode Revisi]]),CONCATENATE(R256,T256,V256,X256,Z256,AB256,AD256,AH256))</f>
        <v>R1021207010010</v>
      </c>
      <c r="N256" s="11">
        <f t="shared" si="6"/>
        <v>14</v>
      </c>
      <c r="O256" s="13" t="str">
        <f>IF(AG256&lt;&gt;"",TRIM(UPPER(CONCATENATE(Q256," ",S256," ",U256," ",W256," ",Y256," ",AA256," ","X"," ",Table43[[#This Row],[ISI/CTN]]," ",AG256," ",AC256," ",AE256," ",AI256))),TRIM(UPPER(CONCATENATE(Q256," ",S256," ",U256," ",W256," ",Y256," ",AA256," ","X"," ",Table43[[#This Row],[ISI/CTN]]," ",AC256," ",AE256," ",AI256))))</f>
        <v>RB DETTOL BODY SOAP HK RE-ENERGIZER 100GR X 144 PCS</v>
      </c>
      <c r="P256" s="11">
        <f t="shared" si="7"/>
        <v>51</v>
      </c>
      <c r="Q256" s="4" t="s">
        <v>1487</v>
      </c>
      <c r="R256" s="7" t="s">
        <v>94</v>
      </c>
      <c r="S256" s="4" t="s">
        <v>1496</v>
      </c>
      <c r="T256" s="45" t="s">
        <v>1723</v>
      </c>
      <c r="U256" s="46" t="s">
        <v>1505</v>
      </c>
      <c r="V256" s="7">
        <v>1</v>
      </c>
      <c r="W256" s="46" t="s">
        <v>1564</v>
      </c>
      <c r="X256" s="45" t="s">
        <v>1732</v>
      </c>
      <c r="Y256" s="4" t="s">
        <v>1532</v>
      </c>
      <c r="Z256" s="47" t="s">
        <v>1728</v>
      </c>
      <c r="AA256" s="4" t="s">
        <v>1512</v>
      </c>
      <c r="AB256" s="47" t="s">
        <v>1739</v>
      </c>
      <c r="AC256" s="4" t="s">
        <v>186</v>
      </c>
      <c r="AD256" s="7">
        <v>1</v>
      </c>
      <c r="AF256" s="7">
        <v>0</v>
      </c>
      <c r="AJ256" s="7">
        <f>IFERROR(VLOOKUP(Table43[[#This Row],[Kode BARANG Win2]],'[2]Template Impor Barang'!#REF!,2,0),0)</f>
        <v>0</v>
      </c>
      <c r="AK256" s="7">
        <f>Table43[[#This Row],[ISI/CTN]]</f>
        <v>144</v>
      </c>
      <c r="AL256" s="83">
        <f>Table43[[#This Row],[Kode Pcpl]]</f>
        <v>3072664</v>
      </c>
      <c r="AN256" s="36">
        <f>Table43[[#This Row],[Harga Jual Pcs GT
(-PPN)]]-(Table43[[#This Row],[Harga Jual Pcs GT
(-PPN)]]*8.5%)</f>
        <v>5864.5695240000005</v>
      </c>
      <c r="AO256" s="36">
        <f>Table43[[#This Row],[Harga Beli Pcs
(-PPN)]]*Table43[[#This Row],[ISI/CTN]]</f>
        <v>844498.01145600004</v>
      </c>
      <c r="AP256" s="36">
        <f>Table43[[#This Row],[Harga Beli Pcs
(-PPN)]]*1.11</f>
        <v>6509.6721716400007</v>
      </c>
      <c r="AQ256" s="36">
        <f>Table43[[#This Row],[Harga Beli Krt
(- PPN)]]*1.11</f>
        <v>937392.79271616007</v>
      </c>
      <c r="AR256" s="36">
        <v>6409.3656000000001</v>
      </c>
      <c r="AS256" s="36">
        <f>Table43[[#This Row],[Harga Jual Pcs GT
(-PPN)]]*Table43[[#This Row],[ISI/CTN]]</f>
        <v>922948.64639999997</v>
      </c>
      <c r="AT256" s="36">
        <f>Table43[[#This Row],[Harga Jual Pcs GT
(-PPN)]]*1.11</f>
        <v>7114.3958160000011</v>
      </c>
      <c r="AU256" s="36">
        <f>Table43[[#This Row],[Harga Jual Krt GT
(- PPN)]]*1.11</f>
        <v>1024472.9975040001</v>
      </c>
      <c r="AV256" s="36">
        <v>6409.3656000000001</v>
      </c>
      <c r="AW256" s="36">
        <f>Table43[[#This Row],[Harga Jual Pcs MT
(-PPN)]]*Table43[[#This Row],[ISI/CTN]]</f>
        <v>922948.64639999997</v>
      </c>
      <c r="AX256" s="36">
        <f>Table43[[#This Row],[Harga Jual Pcs MT
(-PPN)]]*1.11</f>
        <v>7114.3958160000011</v>
      </c>
      <c r="AY256" s="36">
        <f>Table43[[#This Row],[Harga Jual Pcs MT
(+PPN)]]*Table43[[#This Row],[ISI/CTN]]</f>
        <v>1024472.9975040002</v>
      </c>
      <c r="AZ256" s="44">
        <f>(Table43[[#This Row],[Harga Jual Pcs GT
(-PPN)]]-Table43[[#This Row],[Harga Beli Pcs
(-PPN)]])/Table43[[#This Row],[Harga Jual Pcs GT
(-PPN)]]</f>
        <v>8.4999999999999937E-2</v>
      </c>
      <c r="BA256" s="51">
        <f>Table43[[#This Row],[Harga Jual Pcs MT
(-PPN)]]-Table43[[#This Row],[Harga Beli Pcs
(-PPN)]]</f>
        <v>544.79607599999963</v>
      </c>
      <c r="BB256" s="57">
        <f>Table43[[#This Row],[Column1]]/Table43[[#This Row],[Harga Jual Pcs MT
(-PPN)]]</f>
        <v>8.4999999999999937E-2</v>
      </c>
      <c r="BC256" s="50"/>
      <c r="BD256" s="7" t="str">
        <f>IFERROR(VLOOKUP(Table43[[#This Row],[Kode BARANG Win2]],'[3]Daftar Barang dan Jasa'!$B$2:$D$3515,3,0),0)</f>
        <v>RB DETTOL BODY SOAP HK RE-ENERGIZER 100GR X 144 PCS</v>
      </c>
      <c r="BE256" s="7" t="str">
        <f ca="1">IF(TODAY()-Table43[[#This Row],[Efektif
Pembuatan]]&gt;60,"Lama","Baru")</f>
        <v>Lama</v>
      </c>
      <c r="BF256" s="7" t="e">
        <f ca="1">IF(TODAY()-Table43[[#This Row],[Efektif Naik Harga]]&lt;30,"Naik","Sama")</f>
        <v>#VALUE!</v>
      </c>
      <c r="BG256" s="7" t="s">
        <v>400</v>
      </c>
      <c r="BH256" s="7" t="str">
        <f>IF(Table43[[#This Row],[Kode BARANG Win2]]&lt;&gt;"","IDR","")</f>
        <v>IDR</v>
      </c>
      <c r="BI256" s="7" t="str">
        <f>CONCATENATE(Table43[[#This Row],[kode  1 Digit
(Nomor)]],Table43[[#This Row],[kode  4 Digit                (Nomor)]])</f>
        <v>30726640100</v>
      </c>
      <c r="BJ256" s="7" t="str">
        <f>Table43[[#This Row],[Nama            Gramasi atau Jumlah Pack per CTN]]</f>
        <v>100GR</v>
      </c>
      <c r="BK256" s="7"/>
      <c r="BL256" s="7"/>
      <c r="BM256" s="4" t="str">
        <f>IF(Table43[[#This Row],[SATUAN Fix Win]]&lt;&gt;"","KRT")</f>
        <v>KRT</v>
      </c>
      <c r="BN256" s="4" t="str">
        <f>IF(Table43[[#This Row],[SATUAN Fix Win]]&lt;&gt;"","GD01")</f>
        <v>GD01</v>
      </c>
      <c r="BO256" s="4">
        <f>IF(Table43[[#This Row],[SATUAN Fix Win]]&lt;&gt;"",11611)</f>
        <v>11611</v>
      </c>
      <c r="BP256" s="4">
        <f>IF(Table43[[#This Row],[SATUAN Fix Win]]&lt;&gt;"",11612)</f>
        <v>11612</v>
      </c>
      <c r="BR256" s="4">
        <f>IF(Table43[[#This Row],[SATUAN Fix Win]]&lt;&gt;"",1)</f>
        <v>1</v>
      </c>
    </row>
    <row r="257" spans="1:70">
      <c r="A257" s="4" t="str">
        <f>CONCATENATE(Table43[[#This Row],[Kode BARANG Win2]],Table43[[#This Row],[No. Urut
Item Sama]])</f>
        <v>R1021207010010</v>
      </c>
      <c r="B257" s="7"/>
      <c r="C257" s="4" t="s">
        <v>1645</v>
      </c>
      <c r="D257" s="49">
        <v>3060640</v>
      </c>
      <c r="E257" s="49">
        <f>IFERROR(VLOOKUP(Table43[[#This Row],[NO]],[1]Sheet1!$G$3:$K$1267,5,0),0)</f>
        <v>0</v>
      </c>
      <c r="F257" s="26" t="s">
        <v>899</v>
      </c>
      <c r="G257" s="26">
        <v>144</v>
      </c>
      <c r="H257" s="26" t="s">
        <v>2073</v>
      </c>
      <c r="I257" s="49">
        <v>8993560025106</v>
      </c>
      <c r="J257" s="26" t="str">
        <f>Table43[[#This Row],[Nama Jenis Kemasan]]</f>
        <v>PCS</v>
      </c>
      <c r="K257" s="4" t="str">
        <f>TRIM(CONCATENATE(Table43[[#This Row],[Nama            KLP]]," ",Table43[[#This Row],[Nama            Sub KLP]]))</f>
        <v>DETTOL BODY SOAP</v>
      </c>
      <c r="L257" s="4" t="str">
        <f>CONCATENATE(Table43[[#This Row],[kode  2 Digit                (hrf+No)]],Table43[[#This Row],[kode  2 Digit                (Nomor)]],Table43[[#This Row],[kode  1 Digit                (Nomor)]])</f>
        <v>R1021</v>
      </c>
      <c r="M257" s="4" t="str">
        <f>IF(AH257="",CONCATENATE(R257,T257,V257,X257,Z257,AB257,AD257,AF257,Table43[[#This Row],[Tanda Kode Revisi]]),CONCATENATE(R257,T257,V257,X257,Z257,AB257,AD257,AH257))</f>
        <v>R1021207010010</v>
      </c>
      <c r="N257" s="11">
        <f t="shared" si="6"/>
        <v>14</v>
      </c>
      <c r="O257" s="13" t="str">
        <f>IF(AG257&lt;&gt;"",TRIM(UPPER(CONCATENATE(Q257," ",S257," ",U257," ",W257," ",Y257," ",AA257," ","X"," ",Table43[[#This Row],[ISI/CTN]]," ",AG257," ",AC257," ",AE257," ",AI257))),TRIM(UPPER(CONCATENATE(Q257," ",S257," ",U257," ",W257," ",Y257," ",AA257," ","X"," ",Table43[[#This Row],[ISI/CTN]]," ",AC257," ",AE257," ",AI257))))</f>
        <v>RB DETTOL BODY SOAP HK RE-ENERGIZER 100GR X 144 PCS</v>
      </c>
      <c r="P257" s="11">
        <f t="shared" si="7"/>
        <v>51</v>
      </c>
      <c r="Q257" s="4" t="s">
        <v>1487</v>
      </c>
      <c r="R257" s="7" t="s">
        <v>94</v>
      </c>
      <c r="S257" s="4" t="s">
        <v>1496</v>
      </c>
      <c r="T257" s="45" t="s">
        <v>1723</v>
      </c>
      <c r="U257" s="46" t="s">
        <v>1505</v>
      </c>
      <c r="V257" s="7">
        <v>1</v>
      </c>
      <c r="W257" s="46" t="s">
        <v>1564</v>
      </c>
      <c r="X257" s="45" t="s">
        <v>1732</v>
      </c>
      <c r="Y257" s="4" t="s">
        <v>1532</v>
      </c>
      <c r="Z257" s="47" t="s">
        <v>1728</v>
      </c>
      <c r="AA257" s="4" t="s">
        <v>1512</v>
      </c>
      <c r="AB257" s="47" t="s">
        <v>1739</v>
      </c>
      <c r="AC257" s="4" t="s">
        <v>186</v>
      </c>
      <c r="AD257" s="7">
        <v>1</v>
      </c>
      <c r="AF257" s="7">
        <v>0</v>
      </c>
      <c r="AJ257" s="7">
        <f>IFERROR(VLOOKUP(Table43[[#This Row],[Kode BARANG Win2]],'[2]Template Impor Barang'!#REF!,2,0),0)</f>
        <v>0</v>
      </c>
      <c r="AK257" s="7">
        <f>Table43[[#This Row],[ISI/CTN]]</f>
        <v>144</v>
      </c>
      <c r="AL257" s="83">
        <f>Table43[[#This Row],[Kode Pcpl]]</f>
        <v>3060640</v>
      </c>
      <c r="AN257" s="36">
        <f>Table43[[#This Row],[Harga Jual Pcs GT
(-PPN)]]-(Table43[[#This Row],[Harga Jual Pcs GT
(-PPN)]]*8.5%)</f>
        <v>5864.5695240000005</v>
      </c>
      <c r="AO257" s="36">
        <f>Table43[[#This Row],[Harga Beli Pcs
(-PPN)]]*Table43[[#This Row],[ISI/CTN]]</f>
        <v>844498.01145600004</v>
      </c>
      <c r="AP257" s="36">
        <f>Table43[[#This Row],[Harga Beli Pcs
(-PPN)]]*1.11</f>
        <v>6509.6721716400007</v>
      </c>
      <c r="AQ257" s="36">
        <f>Table43[[#This Row],[Harga Beli Krt
(- PPN)]]*1.11</f>
        <v>937392.79271616007</v>
      </c>
      <c r="AR257" s="36">
        <v>6409.3656000000001</v>
      </c>
      <c r="AS257" s="36">
        <f>Table43[[#This Row],[Harga Jual Pcs GT
(-PPN)]]*Table43[[#This Row],[ISI/CTN]]</f>
        <v>922948.64639999997</v>
      </c>
      <c r="AT257" s="36">
        <f>Table43[[#This Row],[Harga Jual Pcs GT
(-PPN)]]*1.11</f>
        <v>7114.3958160000011</v>
      </c>
      <c r="AU257" s="36">
        <f>Table43[[#This Row],[Harga Jual Krt GT
(- PPN)]]*1.11</f>
        <v>1024472.9975040001</v>
      </c>
      <c r="AV257" s="36">
        <v>6409.3656000000001</v>
      </c>
      <c r="AW257" s="36">
        <f>Table43[[#This Row],[Harga Jual Pcs MT
(-PPN)]]*Table43[[#This Row],[ISI/CTN]]</f>
        <v>922948.64639999997</v>
      </c>
      <c r="AX257" s="36">
        <f>Table43[[#This Row],[Harga Jual Pcs MT
(-PPN)]]*1.11</f>
        <v>7114.3958160000011</v>
      </c>
      <c r="AY257" s="36">
        <f>Table43[[#This Row],[Harga Jual Pcs MT
(+PPN)]]*Table43[[#This Row],[ISI/CTN]]</f>
        <v>1024472.9975040002</v>
      </c>
      <c r="AZ257" s="44">
        <f>(Table43[[#This Row],[Harga Jual Pcs GT
(-PPN)]]-Table43[[#This Row],[Harga Beli Pcs
(-PPN)]])/Table43[[#This Row],[Harga Jual Pcs GT
(-PPN)]]</f>
        <v>8.4999999999999937E-2</v>
      </c>
      <c r="BA257" s="51">
        <f>Table43[[#This Row],[Harga Jual Pcs MT
(-PPN)]]-Table43[[#This Row],[Harga Beli Pcs
(-PPN)]]</f>
        <v>544.79607599999963</v>
      </c>
      <c r="BB257" s="57">
        <f>Table43[[#This Row],[Column1]]/Table43[[#This Row],[Harga Jual Pcs MT
(-PPN)]]</f>
        <v>8.4999999999999937E-2</v>
      </c>
      <c r="BC257" s="50"/>
      <c r="BD257" s="7" t="str">
        <f>IFERROR(VLOOKUP(Table43[[#This Row],[Kode BARANG Win2]],'[3]Daftar Barang dan Jasa'!$B$2:$D$3515,3,0),0)</f>
        <v>RB DETTOL BODY SOAP HK RE-ENERGIZER 100GR X 144 PCS</v>
      </c>
      <c r="BE257" s="7" t="str">
        <f ca="1">IF(TODAY()-Table43[[#This Row],[Efektif
Pembuatan]]&gt;60,"Lama","Baru")</f>
        <v>Lama</v>
      </c>
      <c r="BF257" s="7" t="e">
        <f ca="1">IF(TODAY()-Table43[[#This Row],[Efektif Naik Harga]]&lt;30,"Naik","Sama")</f>
        <v>#VALUE!</v>
      </c>
      <c r="BG257" s="7" t="s">
        <v>400</v>
      </c>
      <c r="BH257" s="7" t="str">
        <f>IF(Table43[[#This Row],[Kode BARANG Win2]]&lt;&gt;"","IDR","")</f>
        <v>IDR</v>
      </c>
      <c r="BI257" s="7" t="str">
        <f>CONCATENATE(Table43[[#This Row],[kode  1 Digit
(Nomor)]],Table43[[#This Row],[kode  4 Digit                (Nomor)]])</f>
        <v>30606400100</v>
      </c>
      <c r="BJ257" s="7" t="str">
        <f>Table43[[#This Row],[Nama            Gramasi atau Jumlah Pack per CTN]]</f>
        <v>100GR</v>
      </c>
      <c r="BK257" s="7"/>
      <c r="BL257" s="7"/>
      <c r="BM257" s="4" t="str">
        <f>IF(Table43[[#This Row],[SATUAN Fix Win]]&lt;&gt;"","KRT")</f>
        <v>KRT</v>
      </c>
      <c r="BN257" s="4" t="str">
        <f>IF(Table43[[#This Row],[SATUAN Fix Win]]&lt;&gt;"","GD01")</f>
        <v>GD01</v>
      </c>
      <c r="BO257" s="4">
        <f>IF(Table43[[#This Row],[SATUAN Fix Win]]&lt;&gt;"",11611)</f>
        <v>11611</v>
      </c>
      <c r="BP257" s="4">
        <f>IF(Table43[[#This Row],[SATUAN Fix Win]]&lt;&gt;"",11612)</f>
        <v>11612</v>
      </c>
      <c r="BR257" s="4">
        <f>IF(Table43[[#This Row],[SATUAN Fix Win]]&lt;&gt;"",1)</f>
        <v>1</v>
      </c>
    </row>
    <row r="258" spans="1:70">
      <c r="A258" s="4" t="str">
        <f>CONCATENATE(Table43[[#This Row],[Kode BARANG Win2]],Table43[[#This Row],[No. Urut
Item Sama]])</f>
        <v>R1021207010010</v>
      </c>
      <c r="B258" s="7"/>
      <c r="C258" s="4" t="s">
        <v>1645</v>
      </c>
      <c r="D258" s="49" t="s">
        <v>479</v>
      </c>
      <c r="E258" s="49">
        <f>IFERROR(VLOOKUP(Table43[[#This Row],[NO]],[1]Sheet1!$G$3:$K$1267,5,0),0)</f>
        <v>0</v>
      </c>
      <c r="F258" s="26" t="s">
        <v>897</v>
      </c>
      <c r="G258" s="26">
        <v>144</v>
      </c>
      <c r="H258" s="26" t="s">
        <v>2073</v>
      </c>
      <c r="I258" s="49">
        <v>8993560025106</v>
      </c>
      <c r="J258" s="26" t="str">
        <f>Table43[[#This Row],[Nama Jenis Kemasan]]</f>
        <v>PCS</v>
      </c>
      <c r="K258" s="4" t="str">
        <f>TRIM(CONCATENATE(Table43[[#This Row],[Nama            KLP]]," ",Table43[[#This Row],[Nama            Sub KLP]]))</f>
        <v>DETTOL BODY SOAP</v>
      </c>
      <c r="L258" s="4" t="str">
        <f>CONCATENATE(Table43[[#This Row],[kode  2 Digit                (hrf+No)]],Table43[[#This Row],[kode  2 Digit                (Nomor)]],Table43[[#This Row],[kode  1 Digit                (Nomor)]])</f>
        <v>R1021</v>
      </c>
      <c r="M258" s="4" t="str">
        <f>IF(AH258="",CONCATENATE(R258,T258,V258,X258,Z258,AB258,AD258,AF258,Table43[[#This Row],[Tanda Kode Revisi]]),CONCATENATE(R258,T258,V258,X258,Z258,AB258,AD258,AH258))</f>
        <v>R1021207010010</v>
      </c>
      <c r="N258" s="11">
        <f t="shared" si="6"/>
        <v>14</v>
      </c>
      <c r="O258" s="13" t="str">
        <f>IF(AG258&lt;&gt;"",TRIM(UPPER(CONCATENATE(Q258," ",S258," ",U258," ",W258," ",Y258," ",AA258," ","X"," ",Table43[[#This Row],[ISI/CTN]]," ",AG258," ",AC258," ",AE258," ",AI258))),TRIM(UPPER(CONCATENATE(Q258," ",S258," ",U258," ",W258," ",Y258," ",AA258," ","X"," ",Table43[[#This Row],[ISI/CTN]]," ",AC258," ",AE258," ",AI258))))</f>
        <v>RB DETTOL BODY SOAP HK RE-ENERGIZER 100GR X 144 PCS</v>
      </c>
      <c r="P258" s="11">
        <f t="shared" si="7"/>
        <v>51</v>
      </c>
      <c r="Q258" s="4" t="s">
        <v>1487</v>
      </c>
      <c r="R258" s="7" t="s">
        <v>94</v>
      </c>
      <c r="S258" s="4" t="s">
        <v>1496</v>
      </c>
      <c r="T258" s="45" t="s">
        <v>1723</v>
      </c>
      <c r="U258" s="46" t="s">
        <v>1505</v>
      </c>
      <c r="V258" s="7">
        <v>1</v>
      </c>
      <c r="W258" s="46" t="s">
        <v>1564</v>
      </c>
      <c r="X258" s="45" t="s">
        <v>1732</v>
      </c>
      <c r="Y258" s="4" t="s">
        <v>1532</v>
      </c>
      <c r="Z258" s="47" t="s">
        <v>1728</v>
      </c>
      <c r="AA258" s="4" t="s">
        <v>1512</v>
      </c>
      <c r="AB258" s="47" t="s">
        <v>1739</v>
      </c>
      <c r="AC258" s="4" t="s">
        <v>186</v>
      </c>
      <c r="AD258" s="7">
        <v>1</v>
      </c>
      <c r="AF258" s="7">
        <v>0</v>
      </c>
      <c r="AJ258" s="7">
        <f>IFERROR(VLOOKUP(Table43[[#This Row],[Kode BARANG Win2]],'[2]Template Impor Barang'!#REF!,2,0),0)</f>
        <v>0</v>
      </c>
      <c r="AK258" s="7">
        <f>Table43[[#This Row],[ISI/CTN]]</f>
        <v>144</v>
      </c>
      <c r="AL258" s="83" t="str">
        <f>Table43[[#This Row],[Kode Pcpl]]</f>
        <v>ID8195089M</v>
      </c>
      <c r="AN258" s="36">
        <f>Table43[[#This Row],[Harga Jual Pcs GT
(-PPN)]]-(Table43[[#This Row],[Harga Jual Pcs GT
(-PPN)]]*8.5%)</f>
        <v>5864.5695240000005</v>
      </c>
      <c r="AO258" s="36">
        <f>Table43[[#This Row],[Harga Beli Pcs
(-PPN)]]*Table43[[#This Row],[ISI/CTN]]</f>
        <v>844498.01145600004</v>
      </c>
      <c r="AP258" s="36">
        <f>Table43[[#This Row],[Harga Beli Pcs
(-PPN)]]*1.11</f>
        <v>6509.6721716400007</v>
      </c>
      <c r="AQ258" s="36">
        <f>Table43[[#This Row],[Harga Beli Krt
(- PPN)]]*1.11</f>
        <v>937392.79271616007</v>
      </c>
      <c r="AR258" s="36">
        <v>6409.3656000000001</v>
      </c>
      <c r="AS258" s="36">
        <f>Table43[[#This Row],[Harga Jual Pcs GT
(-PPN)]]*Table43[[#This Row],[ISI/CTN]]</f>
        <v>922948.64639999997</v>
      </c>
      <c r="AT258" s="36">
        <f>Table43[[#This Row],[Harga Jual Pcs GT
(-PPN)]]*1.11</f>
        <v>7114.3958160000011</v>
      </c>
      <c r="AU258" s="36">
        <f>Table43[[#This Row],[Harga Jual Krt GT
(- PPN)]]*1.11</f>
        <v>1024472.9975040001</v>
      </c>
      <c r="AV258" s="36">
        <v>6409.3656000000001</v>
      </c>
      <c r="AW258" s="36">
        <f>Table43[[#This Row],[Harga Jual Pcs MT
(-PPN)]]*Table43[[#This Row],[ISI/CTN]]</f>
        <v>922948.64639999997</v>
      </c>
      <c r="AX258" s="36">
        <f>Table43[[#This Row],[Harga Jual Pcs MT
(-PPN)]]*1.11</f>
        <v>7114.3958160000011</v>
      </c>
      <c r="AY258" s="36">
        <f>Table43[[#This Row],[Harga Jual Pcs MT
(+PPN)]]*Table43[[#This Row],[ISI/CTN]]</f>
        <v>1024472.9975040002</v>
      </c>
      <c r="AZ258" s="44">
        <f>(Table43[[#This Row],[Harga Jual Pcs GT
(-PPN)]]-Table43[[#This Row],[Harga Beli Pcs
(-PPN)]])/Table43[[#This Row],[Harga Jual Pcs GT
(-PPN)]]</f>
        <v>8.4999999999999937E-2</v>
      </c>
      <c r="BA258" s="51">
        <f>Table43[[#This Row],[Harga Jual Pcs MT
(-PPN)]]-Table43[[#This Row],[Harga Beli Pcs
(-PPN)]]</f>
        <v>544.79607599999963</v>
      </c>
      <c r="BB258" s="57">
        <f>Table43[[#This Row],[Column1]]/Table43[[#This Row],[Harga Jual Pcs MT
(-PPN)]]</f>
        <v>8.4999999999999937E-2</v>
      </c>
      <c r="BC258" s="50"/>
      <c r="BD258" s="7" t="str">
        <f>IFERROR(VLOOKUP(Table43[[#This Row],[Kode BARANG Win2]],'[3]Daftar Barang dan Jasa'!$B$2:$D$3515,3,0),0)</f>
        <v>RB DETTOL BODY SOAP HK RE-ENERGIZER 100GR X 144 PCS</v>
      </c>
      <c r="BE258" s="7" t="str">
        <f ca="1">IF(TODAY()-Table43[[#This Row],[Efektif
Pembuatan]]&gt;60,"Lama","Baru")</f>
        <v>Lama</v>
      </c>
      <c r="BF258" s="7" t="e">
        <f ca="1">IF(TODAY()-Table43[[#This Row],[Efektif Naik Harga]]&lt;30,"Naik","Sama")</f>
        <v>#VALUE!</v>
      </c>
      <c r="BG258" s="7" t="s">
        <v>400</v>
      </c>
      <c r="BH258" s="7" t="str">
        <f>IF(Table43[[#This Row],[Kode BARANG Win2]]&lt;&gt;"","IDR","")</f>
        <v>IDR</v>
      </c>
      <c r="BI258" s="7" t="str">
        <f>CONCATENATE(Table43[[#This Row],[kode  1 Digit
(Nomor)]],Table43[[#This Row],[kode  4 Digit                (Nomor)]])</f>
        <v>ID8195089M0100</v>
      </c>
      <c r="BJ258" s="7" t="str">
        <f>Table43[[#This Row],[Nama            Gramasi atau Jumlah Pack per CTN]]</f>
        <v>100GR</v>
      </c>
      <c r="BK258" s="7"/>
      <c r="BL258" s="7"/>
      <c r="BM258" s="4" t="str">
        <f>IF(Table43[[#This Row],[SATUAN Fix Win]]&lt;&gt;"","KRT")</f>
        <v>KRT</v>
      </c>
      <c r="BN258" s="4" t="str">
        <f>IF(Table43[[#This Row],[SATUAN Fix Win]]&lt;&gt;"","GD01")</f>
        <v>GD01</v>
      </c>
      <c r="BO258" s="4">
        <f>IF(Table43[[#This Row],[SATUAN Fix Win]]&lt;&gt;"",11611)</f>
        <v>11611</v>
      </c>
      <c r="BP258" s="4">
        <f>IF(Table43[[#This Row],[SATUAN Fix Win]]&lt;&gt;"",11612)</f>
        <v>11612</v>
      </c>
      <c r="BR258" s="4">
        <f>IF(Table43[[#This Row],[SATUAN Fix Win]]&lt;&gt;"",1)</f>
        <v>1</v>
      </c>
    </row>
    <row r="259" spans="1:70">
      <c r="A259" s="4" t="str">
        <f>CONCATENATE(Table43[[#This Row],[Kode BARANG Win2]],Table43[[#This Row],[No. Urut
Item Sama]])</f>
        <v>R1021207010010</v>
      </c>
      <c r="B259" s="7"/>
      <c r="C259" s="4" t="s">
        <v>1645</v>
      </c>
      <c r="D259" s="49">
        <v>3031554</v>
      </c>
      <c r="E259" s="49">
        <f>IFERROR(VLOOKUP(Table43[[#This Row],[NO]],[1]Sheet1!$G$3:$K$1267,5,0),0)</f>
        <v>0</v>
      </c>
      <c r="F259" s="26" t="s">
        <v>898</v>
      </c>
      <c r="G259" s="26">
        <v>144</v>
      </c>
      <c r="H259" s="26" t="s">
        <v>2073</v>
      </c>
      <c r="I259" s="49">
        <v>8993560025106</v>
      </c>
      <c r="J259" s="26" t="str">
        <f>Table43[[#This Row],[Nama Jenis Kemasan]]</f>
        <v>PCS</v>
      </c>
      <c r="K259" s="4" t="str">
        <f>TRIM(CONCATENATE(Table43[[#This Row],[Nama            KLP]]," ",Table43[[#This Row],[Nama            Sub KLP]]))</f>
        <v>DETTOL BODY SOAP</v>
      </c>
      <c r="L259" s="4" t="str">
        <f>CONCATENATE(Table43[[#This Row],[kode  2 Digit                (hrf+No)]],Table43[[#This Row],[kode  2 Digit                (Nomor)]],Table43[[#This Row],[kode  1 Digit                (Nomor)]])</f>
        <v>R1021</v>
      </c>
      <c r="M259" s="4" t="str">
        <f>IF(AH259="",CONCATENATE(R259,T259,V259,X259,Z259,AB259,AD259,AF259,Table43[[#This Row],[Tanda Kode Revisi]]),CONCATENATE(R259,T259,V259,X259,Z259,AB259,AD259,AH259))</f>
        <v>R1021207010010</v>
      </c>
      <c r="N259" s="11">
        <f t="shared" si="6"/>
        <v>14</v>
      </c>
      <c r="O259" s="13" t="str">
        <f>IF(AG259&lt;&gt;"",TRIM(UPPER(CONCATENATE(Q259," ",S259," ",U259," ",W259," ",Y259," ",AA259," ","X"," ",Table43[[#This Row],[ISI/CTN]]," ",AG259," ",AC259," ",AE259," ",AI259))),TRIM(UPPER(CONCATENATE(Q259," ",S259," ",U259," ",W259," ",Y259," ",AA259," ","X"," ",Table43[[#This Row],[ISI/CTN]]," ",AC259," ",AE259," ",AI259))))</f>
        <v>RB DETTOL BODY SOAP HK RE-ENERGIZER 100GR X 144 PCS</v>
      </c>
      <c r="P259" s="11">
        <f t="shared" si="7"/>
        <v>51</v>
      </c>
      <c r="Q259" s="4" t="s">
        <v>1487</v>
      </c>
      <c r="R259" s="7" t="s">
        <v>94</v>
      </c>
      <c r="S259" s="4" t="s">
        <v>1496</v>
      </c>
      <c r="T259" s="45" t="s">
        <v>1723</v>
      </c>
      <c r="U259" s="46" t="s">
        <v>1505</v>
      </c>
      <c r="V259" s="7">
        <v>1</v>
      </c>
      <c r="W259" s="46" t="s">
        <v>1564</v>
      </c>
      <c r="X259" s="45" t="s">
        <v>1732</v>
      </c>
      <c r="Y259" s="4" t="s">
        <v>1532</v>
      </c>
      <c r="Z259" s="47" t="s">
        <v>1728</v>
      </c>
      <c r="AA259" s="4" t="s">
        <v>1512</v>
      </c>
      <c r="AB259" s="47" t="s">
        <v>1739</v>
      </c>
      <c r="AC259" s="4" t="s">
        <v>186</v>
      </c>
      <c r="AD259" s="7">
        <v>1</v>
      </c>
      <c r="AF259" s="7">
        <v>0</v>
      </c>
      <c r="AJ259" s="7">
        <f>IFERROR(VLOOKUP(Table43[[#This Row],[Kode BARANG Win2]],'[2]Template Impor Barang'!#REF!,2,0),0)</f>
        <v>0</v>
      </c>
      <c r="AK259" s="7">
        <f>Table43[[#This Row],[ISI/CTN]]</f>
        <v>144</v>
      </c>
      <c r="AL259" s="83">
        <f>Table43[[#This Row],[Kode Pcpl]]</f>
        <v>3031554</v>
      </c>
      <c r="AN259" s="36">
        <f>Table43[[#This Row],[Harga Jual Pcs GT
(-PPN)]]-(Table43[[#This Row],[Harga Jual Pcs GT
(-PPN)]]*8.5%)</f>
        <v>5864.5695240000005</v>
      </c>
      <c r="AO259" s="36">
        <f>Table43[[#This Row],[Harga Beli Pcs
(-PPN)]]*Table43[[#This Row],[ISI/CTN]]</f>
        <v>844498.01145600004</v>
      </c>
      <c r="AP259" s="36">
        <f>Table43[[#This Row],[Harga Beli Pcs
(-PPN)]]*1.11</f>
        <v>6509.6721716400007</v>
      </c>
      <c r="AQ259" s="36">
        <f>Table43[[#This Row],[Harga Beli Krt
(- PPN)]]*1.11</f>
        <v>937392.79271616007</v>
      </c>
      <c r="AR259" s="36">
        <v>6409.3656000000001</v>
      </c>
      <c r="AS259" s="36">
        <f>Table43[[#This Row],[Harga Jual Pcs GT
(-PPN)]]*Table43[[#This Row],[ISI/CTN]]</f>
        <v>922948.64639999997</v>
      </c>
      <c r="AT259" s="36">
        <f>Table43[[#This Row],[Harga Jual Pcs GT
(-PPN)]]*1.11</f>
        <v>7114.3958160000011</v>
      </c>
      <c r="AU259" s="36">
        <f>Table43[[#This Row],[Harga Jual Krt GT
(- PPN)]]*1.11</f>
        <v>1024472.9975040001</v>
      </c>
      <c r="AV259" s="36">
        <v>6409.3656000000001</v>
      </c>
      <c r="AW259" s="36">
        <f>Table43[[#This Row],[Harga Jual Pcs MT
(-PPN)]]*Table43[[#This Row],[ISI/CTN]]</f>
        <v>922948.64639999997</v>
      </c>
      <c r="AX259" s="36">
        <f>Table43[[#This Row],[Harga Jual Pcs MT
(-PPN)]]*1.11</f>
        <v>7114.3958160000011</v>
      </c>
      <c r="AY259" s="36">
        <f>Table43[[#This Row],[Harga Jual Pcs MT
(+PPN)]]*Table43[[#This Row],[ISI/CTN]]</f>
        <v>1024472.9975040002</v>
      </c>
      <c r="AZ259" s="44">
        <f>(Table43[[#This Row],[Harga Jual Pcs GT
(-PPN)]]-Table43[[#This Row],[Harga Beli Pcs
(-PPN)]])/Table43[[#This Row],[Harga Jual Pcs GT
(-PPN)]]</f>
        <v>8.4999999999999937E-2</v>
      </c>
      <c r="BA259" s="51">
        <f>Table43[[#This Row],[Harga Jual Pcs MT
(-PPN)]]-Table43[[#This Row],[Harga Beli Pcs
(-PPN)]]</f>
        <v>544.79607599999963</v>
      </c>
      <c r="BB259" s="57">
        <f>Table43[[#This Row],[Column1]]/Table43[[#This Row],[Harga Jual Pcs MT
(-PPN)]]</f>
        <v>8.4999999999999937E-2</v>
      </c>
      <c r="BC259" s="50"/>
      <c r="BD259" s="7" t="str">
        <f>IFERROR(VLOOKUP(Table43[[#This Row],[Kode BARANG Win2]],'[3]Daftar Barang dan Jasa'!$B$2:$D$3515,3,0),0)</f>
        <v>RB DETTOL BODY SOAP HK RE-ENERGIZER 100GR X 144 PCS</v>
      </c>
      <c r="BE259" s="7" t="str">
        <f ca="1">IF(TODAY()-Table43[[#This Row],[Efektif
Pembuatan]]&gt;60,"Lama","Baru")</f>
        <v>Lama</v>
      </c>
      <c r="BF259" s="7" t="e">
        <f ca="1">IF(TODAY()-Table43[[#This Row],[Efektif Naik Harga]]&lt;30,"Naik","Sama")</f>
        <v>#VALUE!</v>
      </c>
      <c r="BG259" s="7" t="s">
        <v>400</v>
      </c>
      <c r="BH259" s="7" t="str">
        <f>IF(Table43[[#This Row],[Kode BARANG Win2]]&lt;&gt;"","IDR","")</f>
        <v>IDR</v>
      </c>
      <c r="BI259" s="7" t="str">
        <f>CONCATENATE(Table43[[#This Row],[kode  1 Digit
(Nomor)]],Table43[[#This Row],[kode  4 Digit                (Nomor)]])</f>
        <v>30315540100</v>
      </c>
      <c r="BJ259" s="7" t="str">
        <f>Table43[[#This Row],[Nama            Gramasi atau Jumlah Pack per CTN]]</f>
        <v>100GR</v>
      </c>
      <c r="BK259" s="7"/>
      <c r="BL259" s="7"/>
      <c r="BM259" s="4" t="str">
        <f>IF(Table43[[#This Row],[SATUAN Fix Win]]&lt;&gt;"","KRT")</f>
        <v>KRT</v>
      </c>
      <c r="BN259" s="4" t="str">
        <f>IF(Table43[[#This Row],[SATUAN Fix Win]]&lt;&gt;"","GD01")</f>
        <v>GD01</v>
      </c>
      <c r="BO259" s="4">
        <f>IF(Table43[[#This Row],[SATUAN Fix Win]]&lt;&gt;"",11611)</f>
        <v>11611</v>
      </c>
      <c r="BP259" s="4">
        <f>IF(Table43[[#This Row],[SATUAN Fix Win]]&lt;&gt;"",11612)</f>
        <v>11612</v>
      </c>
      <c r="BR259" s="4">
        <f>IF(Table43[[#This Row],[SATUAN Fix Win]]&lt;&gt;"",1)</f>
        <v>1</v>
      </c>
    </row>
    <row r="260" spans="1:70">
      <c r="A260" s="4" t="str">
        <f>CONCATENATE(Table43[[#This Row],[Kode BARANG Win2]],Table43[[#This Row],[No. Urut
Item Sama]])</f>
        <v>R1021207010010</v>
      </c>
      <c r="B260" s="7"/>
      <c r="C260" s="4" t="s">
        <v>1645</v>
      </c>
      <c r="D260" s="49">
        <v>3042267</v>
      </c>
      <c r="E260" s="49">
        <f>IFERROR(VLOOKUP(Table43[[#This Row],[NO]],[1]Sheet1!$G$3:$K$1267,5,0),0)</f>
        <v>0</v>
      </c>
      <c r="F260" s="26" t="s">
        <v>901</v>
      </c>
      <c r="G260" s="26">
        <v>144</v>
      </c>
      <c r="H260" s="26" t="s">
        <v>2073</v>
      </c>
      <c r="I260" s="49">
        <v>8993560025106</v>
      </c>
      <c r="J260" s="26" t="str">
        <f>Table43[[#This Row],[Nama Jenis Kemasan]]</f>
        <v>PCS</v>
      </c>
      <c r="K260" s="4" t="str">
        <f>TRIM(CONCATENATE(Table43[[#This Row],[Nama            KLP]]," ",Table43[[#This Row],[Nama            Sub KLP]]))</f>
        <v>DETTOL BODY SOAP</v>
      </c>
      <c r="L260" s="4" t="str">
        <f>CONCATENATE(Table43[[#This Row],[kode  2 Digit                (hrf+No)]],Table43[[#This Row],[kode  2 Digit                (Nomor)]],Table43[[#This Row],[kode  1 Digit                (Nomor)]])</f>
        <v>R1021</v>
      </c>
      <c r="M260" s="4" t="str">
        <f>IF(AH260="",CONCATENATE(R260,T260,V260,X260,Z260,AB260,AD260,AF260,Table43[[#This Row],[Tanda Kode Revisi]]),CONCATENATE(R260,T260,V260,X260,Z260,AB260,AD260,AH260))</f>
        <v>R1021207010010</v>
      </c>
      <c r="N260" s="11">
        <f t="shared" si="6"/>
        <v>14</v>
      </c>
      <c r="O260" s="13" t="str">
        <f>IF(AG260&lt;&gt;"",TRIM(UPPER(CONCATENATE(Q260," ",S260," ",U260," ",W260," ",Y260," ",AA260," ","X"," ",Table43[[#This Row],[ISI/CTN]]," ",AG260," ",AC260," ",AE260," ",AI260))),TRIM(UPPER(CONCATENATE(Q260," ",S260," ",U260," ",W260," ",Y260," ",AA260," ","X"," ",Table43[[#This Row],[ISI/CTN]]," ",AC260," ",AE260," ",AI260))))</f>
        <v>RB DETTOL BODY SOAP HK RE-ENERGIZER 100GR X 144 PCS</v>
      </c>
      <c r="P260" s="11">
        <f t="shared" si="7"/>
        <v>51</v>
      </c>
      <c r="Q260" s="4" t="s">
        <v>1487</v>
      </c>
      <c r="R260" s="7" t="s">
        <v>94</v>
      </c>
      <c r="S260" s="4" t="s">
        <v>1496</v>
      </c>
      <c r="T260" s="45" t="s">
        <v>1723</v>
      </c>
      <c r="U260" s="46" t="s">
        <v>1505</v>
      </c>
      <c r="V260" s="7">
        <v>1</v>
      </c>
      <c r="W260" s="46" t="s">
        <v>1564</v>
      </c>
      <c r="X260" s="45" t="s">
        <v>1732</v>
      </c>
      <c r="Y260" s="4" t="s">
        <v>1532</v>
      </c>
      <c r="Z260" s="47" t="s">
        <v>1728</v>
      </c>
      <c r="AA260" s="4" t="s">
        <v>1512</v>
      </c>
      <c r="AB260" s="47" t="s">
        <v>1739</v>
      </c>
      <c r="AC260" s="4" t="s">
        <v>186</v>
      </c>
      <c r="AD260" s="7">
        <v>1</v>
      </c>
      <c r="AF260" s="7">
        <v>0</v>
      </c>
      <c r="AJ260" s="7">
        <f>IFERROR(VLOOKUP(Table43[[#This Row],[Kode BARANG Win2]],'[2]Template Impor Barang'!#REF!,2,0),0)</f>
        <v>0</v>
      </c>
      <c r="AK260" s="7">
        <f>Table43[[#This Row],[ISI/CTN]]</f>
        <v>144</v>
      </c>
      <c r="AL260" s="83">
        <f>Table43[[#This Row],[Kode Pcpl]]</f>
        <v>3042267</v>
      </c>
      <c r="AN260" s="36">
        <f>Table43[[#This Row],[Harga Jual Pcs GT
(-PPN)]]-(Table43[[#This Row],[Harga Jual Pcs GT
(-PPN)]]*8.5%)</f>
        <v>5864.5695240000005</v>
      </c>
      <c r="AO260" s="36">
        <f>Table43[[#This Row],[Harga Beli Pcs
(-PPN)]]*Table43[[#This Row],[ISI/CTN]]</f>
        <v>844498.01145600004</v>
      </c>
      <c r="AP260" s="36">
        <f>Table43[[#This Row],[Harga Beli Pcs
(-PPN)]]*1.11</f>
        <v>6509.6721716400007</v>
      </c>
      <c r="AQ260" s="36">
        <f>Table43[[#This Row],[Harga Beli Krt
(- PPN)]]*1.11</f>
        <v>937392.79271616007</v>
      </c>
      <c r="AR260" s="36">
        <v>6409.3656000000001</v>
      </c>
      <c r="AS260" s="36">
        <f>Table43[[#This Row],[Harga Jual Pcs GT
(-PPN)]]*Table43[[#This Row],[ISI/CTN]]</f>
        <v>922948.64639999997</v>
      </c>
      <c r="AT260" s="36">
        <f>Table43[[#This Row],[Harga Jual Pcs GT
(-PPN)]]*1.11</f>
        <v>7114.3958160000011</v>
      </c>
      <c r="AU260" s="36">
        <f>Table43[[#This Row],[Harga Jual Krt GT
(- PPN)]]*1.11</f>
        <v>1024472.9975040001</v>
      </c>
      <c r="AV260" s="36">
        <v>6409.3656000000001</v>
      </c>
      <c r="AW260" s="36">
        <f>Table43[[#This Row],[Harga Jual Pcs MT
(-PPN)]]*Table43[[#This Row],[ISI/CTN]]</f>
        <v>922948.64639999997</v>
      </c>
      <c r="AX260" s="36">
        <f>Table43[[#This Row],[Harga Jual Pcs MT
(-PPN)]]*1.11</f>
        <v>7114.3958160000011</v>
      </c>
      <c r="AY260" s="36">
        <f>Table43[[#This Row],[Harga Jual Pcs MT
(+PPN)]]*Table43[[#This Row],[ISI/CTN]]</f>
        <v>1024472.9975040002</v>
      </c>
      <c r="AZ260" s="44">
        <f>(Table43[[#This Row],[Harga Jual Pcs GT
(-PPN)]]-Table43[[#This Row],[Harga Beli Pcs
(-PPN)]])/Table43[[#This Row],[Harga Jual Pcs GT
(-PPN)]]</f>
        <v>8.4999999999999937E-2</v>
      </c>
      <c r="BA260" s="51">
        <f>Table43[[#This Row],[Harga Jual Pcs MT
(-PPN)]]-Table43[[#This Row],[Harga Beli Pcs
(-PPN)]]</f>
        <v>544.79607599999963</v>
      </c>
      <c r="BB260" s="57">
        <f>Table43[[#This Row],[Column1]]/Table43[[#This Row],[Harga Jual Pcs MT
(-PPN)]]</f>
        <v>8.4999999999999937E-2</v>
      </c>
      <c r="BC260" s="50"/>
      <c r="BD260" s="7" t="str">
        <f>IFERROR(VLOOKUP(Table43[[#This Row],[Kode BARANG Win2]],'[3]Daftar Barang dan Jasa'!$B$2:$D$3515,3,0),0)</f>
        <v>RB DETTOL BODY SOAP HK RE-ENERGIZER 100GR X 144 PCS</v>
      </c>
      <c r="BE260" s="7" t="str">
        <f ca="1">IF(TODAY()-Table43[[#This Row],[Efektif
Pembuatan]]&gt;60,"Lama","Baru")</f>
        <v>Lama</v>
      </c>
      <c r="BF260" s="7" t="e">
        <f ca="1">IF(TODAY()-Table43[[#This Row],[Efektif Naik Harga]]&lt;30,"Naik","Sama")</f>
        <v>#VALUE!</v>
      </c>
      <c r="BG260" s="7" t="s">
        <v>400</v>
      </c>
      <c r="BH260" s="7" t="str">
        <f>IF(Table43[[#This Row],[Kode BARANG Win2]]&lt;&gt;"","IDR","")</f>
        <v>IDR</v>
      </c>
      <c r="BI260" s="7" t="str">
        <f>CONCATENATE(Table43[[#This Row],[kode  1 Digit
(Nomor)]],Table43[[#This Row],[kode  4 Digit                (Nomor)]])</f>
        <v>30422670100</v>
      </c>
      <c r="BJ260" s="7" t="str">
        <f>Table43[[#This Row],[Nama            Gramasi atau Jumlah Pack per CTN]]</f>
        <v>100GR</v>
      </c>
      <c r="BK260" s="7"/>
      <c r="BL260" s="7"/>
      <c r="BM260" s="4" t="str">
        <f>IF(Table43[[#This Row],[SATUAN Fix Win]]&lt;&gt;"","KRT")</f>
        <v>KRT</v>
      </c>
      <c r="BN260" s="4" t="str">
        <f>IF(Table43[[#This Row],[SATUAN Fix Win]]&lt;&gt;"","GD01")</f>
        <v>GD01</v>
      </c>
      <c r="BO260" s="4">
        <f>IF(Table43[[#This Row],[SATUAN Fix Win]]&lt;&gt;"",11611)</f>
        <v>11611</v>
      </c>
      <c r="BP260" s="4">
        <f>IF(Table43[[#This Row],[SATUAN Fix Win]]&lt;&gt;"",11612)</f>
        <v>11612</v>
      </c>
      <c r="BR260" s="4">
        <f>IF(Table43[[#This Row],[SATUAN Fix Win]]&lt;&gt;"",1)</f>
        <v>1</v>
      </c>
    </row>
    <row r="261" spans="1:70">
      <c r="A261" s="4" t="str">
        <f>CONCATENATE(Table43[[#This Row],[Kode BARANG Win2]],Table43[[#This Row],[No. Urut
Item Sama]])</f>
        <v>R1021207010010</v>
      </c>
      <c r="B261" s="7"/>
      <c r="C261" s="4" t="s">
        <v>1645</v>
      </c>
      <c r="D261" s="49" t="s">
        <v>478</v>
      </c>
      <c r="E261" s="49">
        <f>IFERROR(VLOOKUP(Table43[[#This Row],[NO]],[1]Sheet1!$G$3:$K$1267,5,0),0)</f>
        <v>0</v>
      </c>
      <c r="F261" s="26" t="s">
        <v>896</v>
      </c>
      <c r="G261" s="26">
        <v>144</v>
      </c>
      <c r="H261" s="26" t="s">
        <v>2073</v>
      </c>
      <c r="I261" s="49">
        <v>8993560025106</v>
      </c>
      <c r="J261" s="26" t="str">
        <f>Table43[[#This Row],[Nama Jenis Kemasan]]</f>
        <v>PCS</v>
      </c>
      <c r="K261" s="4" t="str">
        <f>TRIM(CONCATENATE(Table43[[#This Row],[Nama            KLP]]," ",Table43[[#This Row],[Nama            Sub KLP]]))</f>
        <v>DETTOL BODY SOAP</v>
      </c>
      <c r="L261" s="4" t="str">
        <f>CONCATENATE(Table43[[#This Row],[kode  2 Digit                (hrf+No)]],Table43[[#This Row],[kode  2 Digit                (Nomor)]],Table43[[#This Row],[kode  1 Digit                (Nomor)]])</f>
        <v>R1021</v>
      </c>
      <c r="M261" s="4" t="str">
        <f>IF(AH261="",CONCATENATE(R261,T261,V261,X261,Z261,AB261,AD261,AF261,Table43[[#This Row],[Tanda Kode Revisi]]),CONCATENATE(R261,T261,V261,X261,Z261,AB261,AD261,AH261))</f>
        <v>R1021207010010</v>
      </c>
      <c r="N261" s="11">
        <f t="shared" si="6"/>
        <v>14</v>
      </c>
      <c r="O261" s="13" t="str">
        <f>IF(AG261&lt;&gt;"",TRIM(UPPER(CONCATENATE(Q261," ",S261," ",U261," ",W261," ",Y261," ",AA261," ","X"," ",Table43[[#This Row],[ISI/CTN]]," ",AG261," ",AC261," ",AE261," ",AI261))),TRIM(UPPER(CONCATENATE(Q261," ",S261," ",U261," ",W261," ",Y261," ",AA261," ","X"," ",Table43[[#This Row],[ISI/CTN]]," ",AC261," ",AE261," ",AI261))))</f>
        <v>RB DETTOL BODY SOAP HK RE-ENERGIZER 100GR X 144 PCS</v>
      </c>
      <c r="P261" s="11">
        <f t="shared" si="7"/>
        <v>51</v>
      </c>
      <c r="Q261" s="4" t="s">
        <v>1487</v>
      </c>
      <c r="R261" s="7" t="s">
        <v>94</v>
      </c>
      <c r="S261" s="4" t="s">
        <v>1496</v>
      </c>
      <c r="T261" s="45" t="s">
        <v>1723</v>
      </c>
      <c r="U261" s="46" t="s">
        <v>1505</v>
      </c>
      <c r="V261" s="7">
        <v>1</v>
      </c>
      <c r="W261" s="46" t="s">
        <v>1564</v>
      </c>
      <c r="X261" s="45" t="s">
        <v>1732</v>
      </c>
      <c r="Y261" s="4" t="s">
        <v>1532</v>
      </c>
      <c r="Z261" s="47" t="s">
        <v>1728</v>
      </c>
      <c r="AA261" s="4" t="s">
        <v>1512</v>
      </c>
      <c r="AB261" s="47" t="s">
        <v>1739</v>
      </c>
      <c r="AC261" s="4" t="s">
        <v>186</v>
      </c>
      <c r="AD261" s="7">
        <v>1</v>
      </c>
      <c r="AF261" s="7">
        <v>0</v>
      </c>
      <c r="AJ261" s="7">
        <f>IFERROR(VLOOKUP(Table43[[#This Row],[Kode BARANG Win2]],'[2]Template Impor Barang'!#REF!,2,0),0)</f>
        <v>0</v>
      </c>
      <c r="AK261" s="7">
        <f>Table43[[#This Row],[ISI/CTN]]</f>
        <v>144</v>
      </c>
      <c r="AL261" s="83" t="str">
        <f>Table43[[#This Row],[Kode Pcpl]]</f>
        <v>ID8097636M</v>
      </c>
      <c r="AN261" s="36">
        <f>Table43[[#This Row],[Harga Jual Pcs GT
(-PPN)]]-(Table43[[#This Row],[Harga Jual Pcs GT
(-PPN)]]*8.5%)</f>
        <v>5864.5695240000005</v>
      </c>
      <c r="AO261" s="36">
        <f>Table43[[#This Row],[Harga Beli Pcs
(-PPN)]]*Table43[[#This Row],[ISI/CTN]]</f>
        <v>844498.01145600004</v>
      </c>
      <c r="AP261" s="36">
        <f>Table43[[#This Row],[Harga Beli Pcs
(-PPN)]]*1.11</f>
        <v>6509.6721716400007</v>
      </c>
      <c r="AQ261" s="36">
        <f>Table43[[#This Row],[Harga Beli Krt
(- PPN)]]*1.11</f>
        <v>937392.79271616007</v>
      </c>
      <c r="AR261" s="36">
        <v>6409.3656000000001</v>
      </c>
      <c r="AS261" s="36">
        <f>Table43[[#This Row],[Harga Jual Pcs GT
(-PPN)]]*Table43[[#This Row],[ISI/CTN]]</f>
        <v>922948.64639999997</v>
      </c>
      <c r="AT261" s="36">
        <f>Table43[[#This Row],[Harga Jual Pcs GT
(-PPN)]]*1.11</f>
        <v>7114.3958160000011</v>
      </c>
      <c r="AU261" s="36">
        <f>Table43[[#This Row],[Harga Jual Krt GT
(- PPN)]]*1.11</f>
        <v>1024472.9975040001</v>
      </c>
      <c r="AV261" s="36">
        <v>6409.3656000000001</v>
      </c>
      <c r="AW261" s="36">
        <f>Table43[[#This Row],[Harga Jual Pcs MT
(-PPN)]]*Table43[[#This Row],[ISI/CTN]]</f>
        <v>922948.64639999997</v>
      </c>
      <c r="AX261" s="36">
        <f>Table43[[#This Row],[Harga Jual Pcs MT
(-PPN)]]*1.11</f>
        <v>7114.3958160000011</v>
      </c>
      <c r="AY261" s="36">
        <f>Table43[[#This Row],[Harga Jual Pcs MT
(+PPN)]]*Table43[[#This Row],[ISI/CTN]]</f>
        <v>1024472.9975040002</v>
      </c>
      <c r="AZ261" s="44">
        <f>(Table43[[#This Row],[Harga Jual Pcs GT
(-PPN)]]-Table43[[#This Row],[Harga Beli Pcs
(-PPN)]])/Table43[[#This Row],[Harga Jual Pcs GT
(-PPN)]]</f>
        <v>8.4999999999999937E-2</v>
      </c>
      <c r="BA261" s="51">
        <f>Table43[[#This Row],[Harga Jual Pcs MT
(-PPN)]]-Table43[[#This Row],[Harga Beli Pcs
(-PPN)]]</f>
        <v>544.79607599999963</v>
      </c>
      <c r="BB261" s="57">
        <f>Table43[[#This Row],[Column1]]/Table43[[#This Row],[Harga Jual Pcs MT
(-PPN)]]</f>
        <v>8.4999999999999937E-2</v>
      </c>
      <c r="BC261" s="50"/>
      <c r="BD261" s="7" t="str">
        <f>IFERROR(VLOOKUP(Table43[[#This Row],[Kode BARANG Win2]],'[3]Daftar Barang dan Jasa'!$B$2:$D$3515,3,0),0)</f>
        <v>RB DETTOL BODY SOAP HK RE-ENERGIZER 100GR X 144 PCS</v>
      </c>
      <c r="BE261" s="7" t="str">
        <f ca="1">IF(TODAY()-Table43[[#This Row],[Efektif
Pembuatan]]&gt;60,"Lama","Baru")</f>
        <v>Lama</v>
      </c>
      <c r="BF261" s="7" t="e">
        <f ca="1">IF(TODAY()-Table43[[#This Row],[Efektif Naik Harga]]&lt;30,"Naik","Sama")</f>
        <v>#VALUE!</v>
      </c>
      <c r="BG261" s="7" t="s">
        <v>400</v>
      </c>
      <c r="BH261" s="7" t="str">
        <f>IF(Table43[[#This Row],[Kode BARANG Win2]]&lt;&gt;"","IDR","")</f>
        <v>IDR</v>
      </c>
      <c r="BI261" s="7" t="str">
        <f>CONCATENATE(Table43[[#This Row],[kode  1 Digit
(Nomor)]],Table43[[#This Row],[kode  4 Digit                (Nomor)]])</f>
        <v>ID8097636M0100</v>
      </c>
      <c r="BJ261" s="7" t="str">
        <f>Table43[[#This Row],[Nama            Gramasi atau Jumlah Pack per CTN]]</f>
        <v>100GR</v>
      </c>
      <c r="BK261" s="7"/>
      <c r="BL261" s="7"/>
      <c r="BM261" s="4" t="str">
        <f>IF(Table43[[#This Row],[SATUAN Fix Win]]&lt;&gt;"","KRT")</f>
        <v>KRT</v>
      </c>
      <c r="BN261" s="4" t="str">
        <f>IF(Table43[[#This Row],[SATUAN Fix Win]]&lt;&gt;"","GD01")</f>
        <v>GD01</v>
      </c>
      <c r="BO261" s="4">
        <f>IF(Table43[[#This Row],[SATUAN Fix Win]]&lt;&gt;"",11611)</f>
        <v>11611</v>
      </c>
      <c r="BP261" s="4">
        <f>IF(Table43[[#This Row],[SATUAN Fix Win]]&lt;&gt;"",11612)</f>
        <v>11612</v>
      </c>
      <c r="BR261" s="4">
        <f>IF(Table43[[#This Row],[SATUAN Fix Win]]&lt;&gt;"",1)</f>
        <v>1</v>
      </c>
    </row>
    <row r="262" spans="1:70">
      <c r="A262" s="4" t="str">
        <f>CONCATENATE(Table43[[#This Row],[Kode BARANG Win2]],Table43[[#This Row],[No. Urut
Item Sama]])</f>
        <v>R1021207010010</v>
      </c>
      <c r="B262" s="7"/>
      <c r="C262" s="4" t="s">
        <v>1645</v>
      </c>
      <c r="D262" s="49">
        <v>8201503</v>
      </c>
      <c r="E262" s="49">
        <f>IFERROR(VLOOKUP(Table43[[#This Row],[NO]],[1]Sheet1!$G$3:$K$1267,5,0),0)</f>
        <v>0</v>
      </c>
      <c r="F262" s="26" t="s">
        <v>895</v>
      </c>
      <c r="G262" s="26">
        <v>144</v>
      </c>
      <c r="H262" s="26" t="s">
        <v>2073</v>
      </c>
      <c r="I262" s="49">
        <v>8993560025106</v>
      </c>
      <c r="J262" s="26" t="str">
        <f>Table43[[#This Row],[Nama Jenis Kemasan]]</f>
        <v>PCS</v>
      </c>
      <c r="K262" s="4" t="str">
        <f>TRIM(CONCATENATE(Table43[[#This Row],[Nama            KLP]]," ",Table43[[#This Row],[Nama            Sub KLP]]))</f>
        <v>DETTOL BODY SOAP</v>
      </c>
      <c r="L262" s="4" t="str">
        <f>CONCATENATE(Table43[[#This Row],[kode  2 Digit                (hrf+No)]],Table43[[#This Row],[kode  2 Digit                (Nomor)]],Table43[[#This Row],[kode  1 Digit                (Nomor)]])</f>
        <v>R1021</v>
      </c>
      <c r="M262" s="4" t="str">
        <f>IF(AH262="",CONCATENATE(R262,T262,V262,X262,Z262,AB262,AD262,AF262,Table43[[#This Row],[Tanda Kode Revisi]]),CONCATENATE(R262,T262,V262,X262,Z262,AB262,AD262,AH262))</f>
        <v>R1021207010010</v>
      </c>
      <c r="N262" s="11">
        <f t="shared" si="6"/>
        <v>14</v>
      </c>
      <c r="O262" s="13" t="str">
        <f>IF(AG262&lt;&gt;"",TRIM(UPPER(CONCATENATE(Q262," ",S262," ",U262," ",W262," ",Y262," ",AA262," ","X"," ",Table43[[#This Row],[ISI/CTN]]," ",AG262," ",AC262," ",AE262," ",AI262))),TRIM(UPPER(CONCATENATE(Q262," ",S262," ",U262," ",W262," ",Y262," ",AA262," ","X"," ",Table43[[#This Row],[ISI/CTN]]," ",AC262," ",AE262," ",AI262))))</f>
        <v>RB DETTOL BODY SOAP HK RE-ENERGIZER 100GR X 144 PCS</v>
      </c>
      <c r="P262" s="11">
        <f t="shared" si="7"/>
        <v>51</v>
      </c>
      <c r="Q262" s="4" t="s">
        <v>1487</v>
      </c>
      <c r="R262" s="7" t="s">
        <v>94</v>
      </c>
      <c r="S262" s="4" t="s">
        <v>1496</v>
      </c>
      <c r="T262" s="45" t="s">
        <v>1723</v>
      </c>
      <c r="U262" s="46" t="s">
        <v>1505</v>
      </c>
      <c r="V262" s="7">
        <v>1</v>
      </c>
      <c r="W262" s="46" t="s">
        <v>1564</v>
      </c>
      <c r="X262" s="45" t="s">
        <v>1732</v>
      </c>
      <c r="Y262" s="4" t="s">
        <v>1532</v>
      </c>
      <c r="Z262" s="47" t="s">
        <v>1728</v>
      </c>
      <c r="AA262" s="4" t="s">
        <v>1512</v>
      </c>
      <c r="AB262" s="47" t="s">
        <v>1739</v>
      </c>
      <c r="AC262" s="4" t="s">
        <v>186</v>
      </c>
      <c r="AD262" s="7">
        <v>1</v>
      </c>
      <c r="AF262" s="7">
        <v>0</v>
      </c>
      <c r="AJ262" s="7">
        <f>IFERROR(VLOOKUP(Table43[[#This Row],[Kode BARANG Win2]],'[2]Template Impor Barang'!#REF!,2,0),0)</f>
        <v>0</v>
      </c>
      <c r="AK262" s="7">
        <f>Table43[[#This Row],[ISI/CTN]]</f>
        <v>144</v>
      </c>
      <c r="AL262" s="83">
        <f>Table43[[#This Row],[Kode Pcpl]]</f>
        <v>8201503</v>
      </c>
      <c r="AN262" s="36">
        <f>Table43[[#This Row],[Harga Jual Pcs GT
(-PPN)]]-(Table43[[#This Row],[Harga Jual Pcs GT
(-PPN)]]*8.5%)</f>
        <v>5864.5695240000005</v>
      </c>
      <c r="AO262" s="36">
        <f>Table43[[#This Row],[Harga Beli Pcs
(-PPN)]]*Table43[[#This Row],[ISI/CTN]]</f>
        <v>844498.01145600004</v>
      </c>
      <c r="AP262" s="36">
        <f>Table43[[#This Row],[Harga Beli Pcs
(-PPN)]]*1.11</f>
        <v>6509.6721716400007</v>
      </c>
      <c r="AQ262" s="36">
        <f>Table43[[#This Row],[Harga Beli Krt
(- PPN)]]*1.11</f>
        <v>937392.79271616007</v>
      </c>
      <c r="AR262" s="36">
        <v>6409.3656000000001</v>
      </c>
      <c r="AS262" s="36">
        <f>Table43[[#This Row],[Harga Jual Pcs GT
(-PPN)]]*Table43[[#This Row],[ISI/CTN]]</f>
        <v>922948.64639999997</v>
      </c>
      <c r="AT262" s="36">
        <f>Table43[[#This Row],[Harga Jual Pcs GT
(-PPN)]]*1.11</f>
        <v>7114.3958160000011</v>
      </c>
      <c r="AU262" s="36">
        <f>Table43[[#This Row],[Harga Jual Krt GT
(- PPN)]]*1.11</f>
        <v>1024472.9975040001</v>
      </c>
      <c r="AV262" s="36">
        <v>6409.3656000000001</v>
      </c>
      <c r="AW262" s="36">
        <f>Table43[[#This Row],[Harga Jual Pcs MT
(-PPN)]]*Table43[[#This Row],[ISI/CTN]]</f>
        <v>922948.64639999997</v>
      </c>
      <c r="AX262" s="36">
        <f>Table43[[#This Row],[Harga Jual Pcs MT
(-PPN)]]*1.11</f>
        <v>7114.3958160000011</v>
      </c>
      <c r="AY262" s="36">
        <f>Table43[[#This Row],[Harga Jual Pcs MT
(+PPN)]]*Table43[[#This Row],[ISI/CTN]]</f>
        <v>1024472.9975040002</v>
      </c>
      <c r="AZ262" s="44">
        <f>(Table43[[#This Row],[Harga Jual Pcs GT
(-PPN)]]-Table43[[#This Row],[Harga Beli Pcs
(-PPN)]])/Table43[[#This Row],[Harga Jual Pcs GT
(-PPN)]]</f>
        <v>8.4999999999999937E-2</v>
      </c>
      <c r="BA262" s="51">
        <f>Table43[[#This Row],[Harga Jual Pcs MT
(-PPN)]]-Table43[[#This Row],[Harga Beli Pcs
(-PPN)]]</f>
        <v>544.79607599999963</v>
      </c>
      <c r="BB262" s="57">
        <f>Table43[[#This Row],[Column1]]/Table43[[#This Row],[Harga Jual Pcs MT
(-PPN)]]</f>
        <v>8.4999999999999937E-2</v>
      </c>
      <c r="BC262" s="50"/>
      <c r="BD262" s="7" t="str">
        <f>IFERROR(VLOOKUP(Table43[[#This Row],[Kode BARANG Win2]],'[3]Daftar Barang dan Jasa'!$B$2:$D$3515,3,0),0)</f>
        <v>RB DETTOL BODY SOAP HK RE-ENERGIZER 100GR X 144 PCS</v>
      </c>
      <c r="BE262" s="7" t="str">
        <f ca="1">IF(TODAY()-Table43[[#This Row],[Efektif
Pembuatan]]&gt;60,"Lama","Baru")</f>
        <v>Lama</v>
      </c>
      <c r="BF262" s="7" t="e">
        <f ca="1">IF(TODAY()-Table43[[#This Row],[Efektif Naik Harga]]&lt;30,"Naik","Sama")</f>
        <v>#VALUE!</v>
      </c>
      <c r="BG262" s="7" t="s">
        <v>400</v>
      </c>
      <c r="BH262" s="7" t="str">
        <f>IF(Table43[[#This Row],[Kode BARANG Win2]]&lt;&gt;"","IDR","")</f>
        <v>IDR</v>
      </c>
      <c r="BI262" s="7" t="str">
        <f>CONCATENATE(Table43[[#This Row],[kode  1 Digit
(Nomor)]],Table43[[#This Row],[kode  4 Digit                (Nomor)]])</f>
        <v>82015030100</v>
      </c>
      <c r="BJ262" s="7" t="str">
        <f>Table43[[#This Row],[Nama            Gramasi atau Jumlah Pack per CTN]]</f>
        <v>100GR</v>
      </c>
      <c r="BK262" s="7"/>
      <c r="BL262" s="7"/>
      <c r="BM262" s="4" t="str">
        <f>IF(Table43[[#This Row],[SATUAN Fix Win]]&lt;&gt;"","KRT")</f>
        <v>KRT</v>
      </c>
      <c r="BN262" s="4" t="str">
        <f>IF(Table43[[#This Row],[SATUAN Fix Win]]&lt;&gt;"","GD01")</f>
        <v>GD01</v>
      </c>
      <c r="BO262" s="4">
        <f>IF(Table43[[#This Row],[SATUAN Fix Win]]&lt;&gt;"",11611)</f>
        <v>11611</v>
      </c>
      <c r="BP262" s="4">
        <f>IF(Table43[[#This Row],[SATUAN Fix Win]]&lt;&gt;"",11612)</f>
        <v>11612</v>
      </c>
      <c r="BR262" s="4">
        <f>IF(Table43[[#This Row],[SATUAN Fix Win]]&lt;&gt;"",1)</f>
        <v>1</v>
      </c>
    </row>
    <row r="263" spans="1:70">
      <c r="A263" s="4" t="str">
        <f>CONCATENATE(Table43[[#This Row],[Kode BARANG Win2]],Table43[[#This Row],[No. Urut
Item Sama]])</f>
        <v>R1021207010010</v>
      </c>
      <c r="B263" s="7"/>
      <c r="C263" s="4" t="s">
        <v>1645</v>
      </c>
      <c r="D263" s="49" t="s">
        <v>480</v>
      </c>
      <c r="E263" s="49">
        <f>IFERROR(VLOOKUP(Table43[[#This Row],[NO]],[1]Sheet1!$G$3:$K$1267,5,0),0)</f>
        <v>0</v>
      </c>
      <c r="F263" s="26" t="s">
        <v>895</v>
      </c>
      <c r="G263" s="26">
        <v>144</v>
      </c>
      <c r="H263" s="26" t="s">
        <v>2073</v>
      </c>
      <c r="I263" s="49">
        <v>8993560025106</v>
      </c>
      <c r="J263" s="26" t="str">
        <f>Table43[[#This Row],[Nama Jenis Kemasan]]</f>
        <v>PCS</v>
      </c>
      <c r="K263" s="4" t="str">
        <f>TRIM(CONCATENATE(Table43[[#This Row],[Nama            KLP]]," ",Table43[[#This Row],[Nama            Sub KLP]]))</f>
        <v>DETTOL BODY SOAP</v>
      </c>
      <c r="L263" s="4" t="str">
        <f>CONCATENATE(Table43[[#This Row],[kode  2 Digit                (hrf+No)]],Table43[[#This Row],[kode  2 Digit                (Nomor)]],Table43[[#This Row],[kode  1 Digit                (Nomor)]])</f>
        <v>R1021</v>
      </c>
      <c r="M263" s="4" t="str">
        <f>IF(AH263="",CONCATENATE(R263,T263,V263,X263,Z263,AB263,AD263,AF263,Table43[[#This Row],[Tanda Kode Revisi]]),CONCATENATE(R263,T263,V263,X263,Z263,AB263,AD263,AH263))</f>
        <v>R1021207010010</v>
      </c>
      <c r="N263" s="11">
        <f t="shared" si="6"/>
        <v>14</v>
      </c>
      <c r="O263" s="13" t="str">
        <f>IF(AG263&lt;&gt;"",TRIM(UPPER(CONCATENATE(Q263," ",S263," ",U263," ",W263," ",Y263," ",AA263," ","X"," ",Table43[[#This Row],[ISI/CTN]]," ",AG263," ",AC263," ",AE263," ",AI263))),TRIM(UPPER(CONCATENATE(Q263," ",S263," ",U263," ",W263," ",Y263," ",AA263," ","X"," ",Table43[[#This Row],[ISI/CTN]]," ",AC263," ",AE263," ",AI263))))</f>
        <v>RB DETTOL BODY SOAP HK RE-ENERGIZER 100GR X 144 PCS</v>
      </c>
      <c r="P263" s="11">
        <f t="shared" si="7"/>
        <v>51</v>
      </c>
      <c r="Q263" s="4" t="s">
        <v>1487</v>
      </c>
      <c r="R263" s="7" t="s">
        <v>94</v>
      </c>
      <c r="S263" s="4" t="s">
        <v>1496</v>
      </c>
      <c r="T263" s="45" t="s">
        <v>1723</v>
      </c>
      <c r="U263" s="46" t="s">
        <v>1505</v>
      </c>
      <c r="V263" s="7">
        <v>1</v>
      </c>
      <c r="W263" s="46" t="s">
        <v>1564</v>
      </c>
      <c r="X263" s="45" t="s">
        <v>1732</v>
      </c>
      <c r="Y263" s="4" t="s">
        <v>1532</v>
      </c>
      <c r="Z263" s="47" t="s">
        <v>1728</v>
      </c>
      <c r="AA263" s="4" t="s">
        <v>1512</v>
      </c>
      <c r="AB263" s="47" t="s">
        <v>1739</v>
      </c>
      <c r="AC263" s="4" t="s">
        <v>186</v>
      </c>
      <c r="AD263" s="7">
        <v>1</v>
      </c>
      <c r="AF263" s="7">
        <v>0</v>
      </c>
      <c r="AJ263" s="7">
        <f>IFERROR(VLOOKUP(Table43[[#This Row],[Kode BARANG Win2]],'[2]Template Impor Barang'!#REF!,2,0),0)</f>
        <v>0</v>
      </c>
      <c r="AK263" s="7">
        <f>Table43[[#This Row],[ISI/CTN]]</f>
        <v>144</v>
      </c>
      <c r="AL263" s="83" t="str">
        <f>Table43[[#This Row],[Kode Pcpl]]</f>
        <v>ID8201503M</v>
      </c>
      <c r="AN263" s="36">
        <f>Table43[[#This Row],[Harga Jual Pcs GT
(-PPN)]]-(Table43[[#This Row],[Harga Jual Pcs GT
(-PPN)]]*8.5%)</f>
        <v>5864.5695240000005</v>
      </c>
      <c r="AO263" s="36">
        <f>Table43[[#This Row],[Harga Beli Pcs
(-PPN)]]*Table43[[#This Row],[ISI/CTN]]</f>
        <v>844498.01145600004</v>
      </c>
      <c r="AP263" s="36">
        <f>Table43[[#This Row],[Harga Beli Pcs
(-PPN)]]*1.11</f>
        <v>6509.6721716400007</v>
      </c>
      <c r="AQ263" s="36">
        <f>Table43[[#This Row],[Harga Beli Krt
(- PPN)]]*1.11</f>
        <v>937392.79271616007</v>
      </c>
      <c r="AR263" s="36">
        <v>6409.3656000000001</v>
      </c>
      <c r="AS263" s="36">
        <f>Table43[[#This Row],[Harga Jual Pcs GT
(-PPN)]]*Table43[[#This Row],[ISI/CTN]]</f>
        <v>922948.64639999997</v>
      </c>
      <c r="AT263" s="36">
        <f>Table43[[#This Row],[Harga Jual Pcs GT
(-PPN)]]*1.11</f>
        <v>7114.3958160000011</v>
      </c>
      <c r="AU263" s="36">
        <f>Table43[[#This Row],[Harga Jual Krt GT
(- PPN)]]*1.11</f>
        <v>1024472.9975040001</v>
      </c>
      <c r="AV263" s="36">
        <v>6409.3656000000001</v>
      </c>
      <c r="AW263" s="36">
        <f>Table43[[#This Row],[Harga Jual Pcs MT
(-PPN)]]*Table43[[#This Row],[ISI/CTN]]</f>
        <v>922948.64639999997</v>
      </c>
      <c r="AX263" s="36">
        <f>Table43[[#This Row],[Harga Jual Pcs MT
(-PPN)]]*1.11</f>
        <v>7114.3958160000011</v>
      </c>
      <c r="AY263" s="36">
        <f>Table43[[#This Row],[Harga Jual Pcs MT
(+PPN)]]*Table43[[#This Row],[ISI/CTN]]</f>
        <v>1024472.9975040002</v>
      </c>
      <c r="AZ263" s="44">
        <f>(Table43[[#This Row],[Harga Jual Pcs GT
(-PPN)]]-Table43[[#This Row],[Harga Beli Pcs
(-PPN)]])/Table43[[#This Row],[Harga Jual Pcs GT
(-PPN)]]</f>
        <v>8.4999999999999937E-2</v>
      </c>
      <c r="BA263" s="51">
        <f>Table43[[#This Row],[Harga Jual Pcs MT
(-PPN)]]-Table43[[#This Row],[Harga Beli Pcs
(-PPN)]]</f>
        <v>544.79607599999963</v>
      </c>
      <c r="BB263" s="57">
        <f>Table43[[#This Row],[Column1]]/Table43[[#This Row],[Harga Jual Pcs MT
(-PPN)]]</f>
        <v>8.4999999999999937E-2</v>
      </c>
      <c r="BC263" s="50"/>
      <c r="BD263" s="7" t="str">
        <f>IFERROR(VLOOKUP(Table43[[#This Row],[Kode BARANG Win2]],'[3]Daftar Barang dan Jasa'!$B$2:$D$3515,3,0),0)</f>
        <v>RB DETTOL BODY SOAP HK RE-ENERGIZER 100GR X 144 PCS</v>
      </c>
      <c r="BE263" s="7" t="str">
        <f ca="1">IF(TODAY()-Table43[[#This Row],[Efektif
Pembuatan]]&gt;60,"Lama","Baru")</f>
        <v>Lama</v>
      </c>
      <c r="BF263" s="7" t="e">
        <f ca="1">IF(TODAY()-Table43[[#This Row],[Efektif Naik Harga]]&lt;30,"Naik","Sama")</f>
        <v>#VALUE!</v>
      </c>
      <c r="BG263" s="7" t="s">
        <v>400</v>
      </c>
      <c r="BH263" s="7" t="str">
        <f>IF(Table43[[#This Row],[Kode BARANG Win2]]&lt;&gt;"","IDR","")</f>
        <v>IDR</v>
      </c>
      <c r="BI263" s="7" t="str">
        <f>CONCATENATE(Table43[[#This Row],[kode  1 Digit
(Nomor)]],Table43[[#This Row],[kode  4 Digit                (Nomor)]])</f>
        <v>ID8201503M0100</v>
      </c>
      <c r="BJ263" s="7" t="str">
        <f>Table43[[#This Row],[Nama            Gramasi atau Jumlah Pack per CTN]]</f>
        <v>100GR</v>
      </c>
      <c r="BK263" s="7"/>
      <c r="BL263" s="7"/>
      <c r="BM263" s="4" t="str">
        <f>IF(Table43[[#This Row],[SATUAN Fix Win]]&lt;&gt;"","KRT")</f>
        <v>KRT</v>
      </c>
      <c r="BN263" s="4" t="str">
        <f>IF(Table43[[#This Row],[SATUAN Fix Win]]&lt;&gt;"","GD01")</f>
        <v>GD01</v>
      </c>
      <c r="BO263" s="4">
        <f>IF(Table43[[#This Row],[SATUAN Fix Win]]&lt;&gt;"",11611)</f>
        <v>11611</v>
      </c>
      <c r="BP263" s="4">
        <f>IF(Table43[[#This Row],[SATUAN Fix Win]]&lt;&gt;"",11612)</f>
        <v>11612</v>
      </c>
      <c r="BR263" s="4">
        <f>IF(Table43[[#This Row],[SATUAN Fix Win]]&lt;&gt;"",1)</f>
        <v>1</v>
      </c>
    </row>
    <row r="264" spans="1:70">
      <c r="A264" s="4" t="str">
        <f>CONCATENATE(Table43[[#This Row],[Kode BARANG Win2]],Table43[[#This Row],[No. Urut
Item Sama]])</f>
        <v>R1021207010011</v>
      </c>
      <c r="B264" s="7"/>
      <c r="C264" s="4" t="s">
        <v>1645</v>
      </c>
      <c r="D264" s="49">
        <v>3303383</v>
      </c>
      <c r="E264" s="49">
        <f>IFERROR(VLOOKUP(Table43[[#This Row],[NO]],[1]Sheet1!$G$3:$K$1267,5,0),0)</f>
        <v>0</v>
      </c>
      <c r="F264" s="26" t="s">
        <v>894</v>
      </c>
      <c r="G264" s="26">
        <v>36</v>
      </c>
      <c r="H264" s="26" t="s">
        <v>2073</v>
      </c>
      <c r="I264" s="49">
        <v>8993560025106</v>
      </c>
      <c r="J264" s="26" t="str">
        <f>Table43[[#This Row],[Nama Jenis Kemasan]]</f>
        <v>PCS</v>
      </c>
      <c r="K264" s="4" t="str">
        <f>TRIM(CONCATENATE(Table43[[#This Row],[Nama            KLP]]," ",Table43[[#This Row],[Nama            Sub KLP]]))</f>
        <v>DETTOL BODY SOAP</v>
      </c>
      <c r="L264" s="4" t="str">
        <f>CONCATENATE(Table43[[#This Row],[kode  2 Digit                (hrf+No)]],Table43[[#This Row],[kode  2 Digit                (Nomor)]],Table43[[#This Row],[kode  1 Digit                (Nomor)]])</f>
        <v>R1021</v>
      </c>
      <c r="M264" s="4" t="str">
        <f>IF(AH264="",CONCATENATE(R264,T264,V264,X264,Z264,AB264,AD264,AF264,Table43[[#This Row],[Tanda Kode Revisi]]),CONCATENATE(R264,T264,V264,X264,Z264,AB264,AD264,AH264))</f>
        <v>R1021207010011</v>
      </c>
      <c r="N264" s="11">
        <f t="shared" ref="N264:N327" si="8">LEN(M264)</f>
        <v>14</v>
      </c>
      <c r="O264" s="13" t="str">
        <f>IF(AG264&lt;&gt;"",TRIM(UPPER(CONCATENATE(Q264," ",S264," ",U264," ",W264," ",Y264," ",AA264," ","X"," ",Table43[[#This Row],[ISI/CTN]]," ",AG264," ",AC264," ",AE264," ",AI264))),TRIM(UPPER(CONCATENATE(Q264," ",S264," ",U264," ",W264," ",Y264," ",AA264," ","X"," ",Table43[[#This Row],[ISI/CTN]]," ",AC264," ",AE264," ",AI264))))</f>
        <v>RB DETTOL BODY SOAP HK RE-ENERGIZER 100GR X 36 PCS 3+1</v>
      </c>
      <c r="P264" s="11">
        <f t="shared" ref="P264:P327" si="9">LEN(O264)</f>
        <v>54</v>
      </c>
      <c r="Q264" s="4" t="s">
        <v>1487</v>
      </c>
      <c r="R264" s="7" t="s">
        <v>94</v>
      </c>
      <c r="S264" s="4" t="s">
        <v>1496</v>
      </c>
      <c r="T264" s="45" t="s">
        <v>1723</v>
      </c>
      <c r="U264" s="46" t="s">
        <v>1505</v>
      </c>
      <c r="V264" s="7">
        <v>1</v>
      </c>
      <c r="W264" s="46" t="s">
        <v>1564</v>
      </c>
      <c r="X264" s="45" t="s">
        <v>1732</v>
      </c>
      <c r="Y264" s="4" t="s">
        <v>1532</v>
      </c>
      <c r="Z264" s="47" t="s">
        <v>1728</v>
      </c>
      <c r="AA264" s="4" t="s">
        <v>1512</v>
      </c>
      <c r="AB264" s="47" t="s">
        <v>1739</v>
      </c>
      <c r="AC264" s="4" t="s">
        <v>186</v>
      </c>
      <c r="AD264" s="7">
        <v>1</v>
      </c>
      <c r="AE264" s="82" t="s">
        <v>2480</v>
      </c>
      <c r="AF264" s="7">
        <v>1</v>
      </c>
      <c r="AJ264" s="7">
        <f>IFERROR(VLOOKUP(Table43[[#This Row],[Kode BARANG Win2]],'[2]Template Impor Barang'!#REF!,2,0),0)</f>
        <v>0</v>
      </c>
      <c r="AK264" s="7">
        <f>Table43[[#This Row],[ISI/CTN]]</f>
        <v>36</v>
      </c>
      <c r="AL264" s="83">
        <f>Table43[[#This Row],[Kode Pcpl]]</f>
        <v>3303383</v>
      </c>
      <c r="AN264" s="36">
        <f>Table43[[#This Row],[Harga Jual Pcs GT
(-PPN)]]-(Table43[[#This Row],[Harga Jual Pcs GT
(-PPN)]]*8.5%)</f>
        <v>17593.696249999997</v>
      </c>
      <c r="AO264" s="36">
        <f>Table43[[#This Row],[Harga Beli Pcs
(-PPN)]]*Table43[[#This Row],[ISI/CTN]]</f>
        <v>633373.06499999994</v>
      </c>
      <c r="AP264" s="36">
        <f>Table43[[#This Row],[Harga Beli Pcs
(-PPN)]]*1.11</f>
        <v>19529.0028375</v>
      </c>
      <c r="AQ264" s="36">
        <f>Table43[[#This Row],[Harga Beli Krt
(- PPN)]]*1.11</f>
        <v>703044.10215000005</v>
      </c>
      <c r="AR264" s="36">
        <v>19228.083333333332</v>
      </c>
      <c r="AS264" s="36">
        <f>Table43[[#This Row],[Harga Jual Pcs GT
(-PPN)]]*Table43[[#This Row],[ISI/CTN]]</f>
        <v>692211</v>
      </c>
      <c r="AT264" s="36">
        <f>Table43[[#This Row],[Harga Jual Pcs GT
(-PPN)]]*1.11</f>
        <v>21343.172500000001</v>
      </c>
      <c r="AU264" s="36">
        <f>Table43[[#This Row],[Harga Jual Krt GT
(- PPN)]]*1.11</f>
        <v>768354.21000000008</v>
      </c>
      <c r="AV264" s="36">
        <v>6409.3656000000001</v>
      </c>
      <c r="AW264" s="36">
        <f>Table43[[#This Row],[Harga Jual Pcs MT
(-PPN)]]*Table43[[#This Row],[ISI/CTN]]</f>
        <v>230737.16159999999</v>
      </c>
      <c r="AX264" s="36">
        <f>Table43[[#This Row],[Harga Jual Pcs MT
(-PPN)]]*1.11</f>
        <v>7114.3958160000011</v>
      </c>
      <c r="AY264" s="36">
        <f>Table43[[#This Row],[Harga Jual Pcs MT
(+PPN)]]*Table43[[#This Row],[ISI/CTN]]</f>
        <v>256118.24937600005</v>
      </c>
      <c r="AZ264" s="44">
        <f>(Table43[[#This Row],[Harga Jual Pcs GT
(-PPN)]]-Table43[[#This Row],[Harga Beli Pcs
(-PPN)]])/Table43[[#This Row],[Harga Jual Pcs GT
(-PPN)]]</f>
        <v>8.5000000000000089E-2</v>
      </c>
      <c r="BA264" s="51">
        <f>Table43[[#This Row],[Harga Jual Pcs MT
(-PPN)]]-Table43[[#This Row],[Harga Beli Pcs
(-PPN)]]</f>
        <v>-11184.330649999996</v>
      </c>
      <c r="BB264" s="57">
        <f>Table43[[#This Row],[Column1]]/Table43[[#This Row],[Harga Jual Pcs MT
(-PPN)]]</f>
        <v>-1.7449980775008367</v>
      </c>
      <c r="BC264" s="50"/>
      <c r="BD264" s="7">
        <f>IFERROR(VLOOKUP(Table43[[#This Row],[Kode BARANG Win2]],'[3]Daftar Barang dan Jasa'!$B$2:$D$3515,3,0),0)</f>
        <v>0</v>
      </c>
      <c r="BE264" s="7" t="str">
        <f ca="1">IF(TODAY()-Table43[[#This Row],[Efektif
Pembuatan]]&gt;60,"Lama","Baru")</f>
        <v>Lama</v>
      </c>
      <c r="BF264" s="7" t="str">
        <f ca="1">IF(TODAY()-Table43[[#This Row],[Efektif Naik Harga]]&lt;30,"Naik","Sama")</f>
        <v>Sama</v>
      </c>
      <c r="BG264" s="7" t="s">
        <v>400</v>
      </c>
      <c r="BH264" s="7" t="str">
        <f>IF(Table43[[#This Row],[Kode BARANG Win2]]&lt;&gt;"","IDR","")</f>
        <v>IDR</v>
      </c>
      <c r="BI264" s="7" t="str">
        <f>CONCATENATE(Table43[[#This Row],[kode  1 Digit
(Nomor)]],Table43[[#This Row],[kode  4 Digit                (Nomor)]])</f>
        <v>33033830100</v>
      </c>
      <c r="BJ264" s="7" t="str">
        <f>Table43[[#This Row],[Nama            Gramasi atau Jumlah Pack per CTN]]</f>
        <v>100GR</v>
      </c>
      <c r="BK264" s="7"/>
      <c r="BL264" s="7"/>
      <c r="BM264" s="4" t="str">
        <f>IF(Table43[[#This Row],[SATUAN Fix Win]]&lt;&gt;"","KRT")</f>
        <v>KRT</v>
      </c>
      <c r="BN264" s="4" t="str">
        <f>IF(Table43[[#This Row],[SATUAN Fix Win]]&lt;&gt;"","GD01")</f>
        <v>GD01</v>
      </c>
      <c r="BO264" s="4">
        <f>IF(Table43[[#This Row],[SATUAN Fix Win]]&lt;&gt;"",11611)</f>
        <v>11611</v>
      </c>
      <c r="BP264" s="4">
        <f>IF(Table43[[#This Row],[SATUAN Fix Win]]&lt;&gt;"",11612)</f>
        <v>11612</v>
      </c>
      <c r="BR264" s="4">
        <f>IF(Table43[[#This Row],[SATUAN Fix Win]]&lt;&gt;"",1)</f>
        <v>1</v>
      </c>
    </row>
    <row r="265" spans="1:70">
      <c r="A265" s="4" t="str">
        <f>CONCATENATE(Table43[[#This Row],[Kode BARANG Win2]],Table43[[#This Row],[No. Urut
Item Sama]])</f>
        <v>R1021208010010</v>
      </c>
      <c r="B265" s="7"/>
      <c r="C265" s="4" t="s">
        <v>1646</v>
      </c>
      <c r="D265" s="49">
        <v>3226038</v>
      </c>
      <c r="E265" s="49">
        <f>IFERROR(VLOOKUP(Table43[[#This Row],[NO]],[1]Sheet1!$G$3:$K$1267,5,0),0)</f>
        <v>0</v>
      </c>
      <c r="F265" s="26" t="s">
        <v>879</v>
      </c>
      <c r="G265" s="26">
        <v>144</v>
      </c>
      <c r="H265" s="26" t="s">
        <v>1646</v>
      </c>
      <c r="I265" s="49">
        <v>8993560025069</v>
      </c>
      <c r="J265" s="26" t="str">
        <f>Table43[[#This Row],[Nama Jenis Kemasan]]</f>
        <v>PCS</v>
      </c>
      <c r="K265" s="4" t="str">
        <f>TRIM(CONCATENATE(Table43[[#This Row],[Nama            KLP]]," ",Table43[[#This Row],[Nama            Sub KLP]]))</f>
        <v>DETTOL BODY SOAP</v>
      </c>
      <c r="L265" s="4" t="str">
        <f>CONCATENATE(Table43[[#This Row],[kode  2 Digit                (hrf+No)]],Table43[[#This Row],[kode  2 Digit                (Nomor)]],Table43[[#This Row],[kode  1 Digit                (Nomor)]])</f>
        <v>R1021</v>
      </c>
      <c r="M265" s="4" t="str">
        <f>IF(AH265="",CONCATENATE(R265,T265,V265,X265,Z265,AB265,AD265,AF265,Table43[[#This Row],[Tanda Kode Revisi]]),CONCATENATE(R265,T265,V265,X265,Z265,AB265,AD265,AH265))</f>
        <v>R1021208010010</v>
      </c>
      <c r="N265" s="11">
        <f t="shared" si="8"/>
        <v>14</v>
      </c>
      <c r="O265" s="13" t="str">
        <f>IF(AG265&lt;&gt;"",TRIM(UPPER(CONCATENATE(Q265," ",S265," ",U265," ",W265," ",Y265," ",AA265," ","X"," ",Table43[[#This Row],[ISI/CTN]]," ",AG265," ",AC265," ",AE265," ",AI265))),TRIM(UPPER(CONCATENATE(Q265," ",S265," ",U265," ",W265," ",Y265," ",AA265," ","X"," ",Table43[[#This Row],[ISI/CTN]]," ",AC265," ",AE265," ",AI265))))</f>
        <v>RB DETTOL BODY SOAP HK SENSITIVE 100GR X 144 PCS</v>
      </c>
      <c r="P265" s="11">
        <f t="shared" si="9"/>
        <v>48</v>
      </c>
      <c r="Q265" s="4" t="s">
        <v>1487</v>
      </c>
      <c r="R265" s="7" t="s">
        <v>94</v>
      </c>
      <c r="S265" s="4" t="s">
        <v>1496</v>
      </c>
      <c r="T265" s="45" t="s">
        <v>1723</v>
      </c>
      <c r="U265" s="46" t="s">
        <v>1505</v>
      </c>
      <c r="V265" s="7">
        <v>1</v>
      </c>
      <c r="W265" s="46" t="s">
        <v>1564</v>
      </c>
      <c r="X265" s="45" t="s">
        <v>1732</v>
      </c>
      <c r="Y265" s="4" t="s">
        <v>1555</v>
      </c>
      <c r="Z265" s="47" t="s">
        <v>1729</v>
      </c>
      <c r="AA265" s="4" t="s">
        <v>1512</v>
      </c>
      <c r="AB265" s="47" t="s">
        <v>1739</v>
      </c>
      <c r="AC265" s="4" t="s">
        <v>186</v>
      </c>
      <c r="AD265" s="7">
        <v>1</v>
      </c>
      <c r="AF265" s="7">
        <v>0</v>
      </c>
      <c r="AJ265" s="7">
        <f>IFERROR(VLOOKUP(Table43[[#This Row],[Kode BARANG Win2]],'[2]Template Impor Barang'!#REF!,2,0),0)</f>
        <v>0</v>
      </c>
      <c r="AK265" s="7">
        <f>Table43[[#This Row],[ISI/CTN]]</f>
        <v>144</v>
      </c>
      <c r="AL265" s="83">
        <f>Table43[[#This Row],[Kode Pcpl]]</f>
        <v>3226038</v>
      </c>
      <c r="AN265" s="36">
        <f>Table43[[#This Row],[Harga Jual Pcs GT
(-PPN)]]-(Table43[[#This Row],[Harga Jual Pcs GT
(-PPN)]]*8.5%)</f>
        <v>5864.5695240000005</v>
      </c>
      <c r="AO265" s="36">
        <f>Table43[[#This Row],[Harga Beli Pcs
(-PPN)]]*Table43[[#This Row],[ISI/CTN]]</f>
        <v>844498.01145600004</v>
      </c>
      <c r="AP265" s="36">
        <f>Table43[[#This Row],[Harga Beli Pcs
(-PPN)]]*1.11</f>
        <v>6509.6721716400007</v>
      </c>
      <c r="AQ265" s="36">
        <f>Table43[[#This Row],[Harga Beli Krt
(- PPN)]]*1.11</f>
        <v>937392.79271616007</v>
      </c>
      <c r="AR265" s="36">
        <v>6409.3656000000001</v>
      </c>
      <c r="AS265" s="36">
        <f>Table43[[#This Row],[Harga Jual Pcs GT
(-PPN)]]*Table43[[#This Row],[ISI/CTN]]</f>
        <v>922948.64639999997</v>
      </c>
      <c r="AT265" s="36">
        <f>Table43[[#This Row],[Harga Jual Pcs GT
(-PPN)]]*1.11</f>
        <v>7114.3958160000011</v>
      </c>
      <c r="AU265" s="36">
        <f>Table43[[#This Row],[Harga Jual Krt GT
(- PPN)]]*1.11</f>
        <v>1024472.9975040001</v>
      </c>
      <c r="AV265" s="36">
        <v>6409.3656000000001</v>
      </c>
      <c r="AW265" s="36">
        <f>Table43[[#This Row],[Harga Jual Pcs MT
(-PPN)]]*Table43[[#This Row],[ISI/CTN]]</f>
        <v>922948.64639999997</v>
      </c>
      <c r="AX265" s="36">
        <f>Table43[[#This Row],[Harga Jual Pcs MT
(-PPN)]]*1.11</f>
        <v>7114.3958160000011</v>
      </c>
      <c r="AY265" s="36">
        <f>Table43[[#This Row],[Harga Jual Pcs MT
(+PPN)]]*Table43[[#This Row],[ISI/CTN]]</f>
        <v>1024472.9975040002</v>
      </c>
      <c r="AZ265" s="44">
        <f>(Table43[[#This Row],[Harga Jual Pcs GT
(-PPN)]]-Table43[[#This Row],[Harga Beli Pcs
(-PPN)]])/Table43[[#This Row],[Harga Jual Pcs GT
(-PPN)]]</f>
        <v>8.4999999999999937E-2</v>
      </c>
      <c r="BA265" s="51">
        <f>Table43[[#This Row],[Harga Jual Pcs MT
(-PPN)]]-Table43[[#This Row],[Harga Beli Pcs
(-PPN)]]</f>
        <v>544.79607599999963</v>
      </c>
      <c r="BB265" s="57">
        <f>Table43[[#This Row],[Column1]]/Table43[[#This Row],[Harga Jual Pcs MT
(-PPN)]]</f>
        <v>8.4999999999999937E-2</v>
      </c>
      <c r="BC265" s="50"/>
      <c r="BD265" s="7" t="str">
        <f>IFERROR(VLOOKUP(Table43[[#This Row],[Kode BARANG Win2]],'[3]Daftar Barang dan Jasa'!$B$2:$D$3515,3,0),0)</f>
        <v>RB DETTOL BODY SOAP HK SENSITIVE 100GR X 144 PCS</v>
      </c>
      <c r="BE265" s="7" t="str">
        <f ca="1">IF(TODAY()-Table43[[#This Row],[Efektif
Pembuatan]]&gt;60,"Lama","Baru")</f>
        <v>Lama</v>
      </c>
      <c r="BF265" s="7" t="e">
        <f ca="1">IF(TODAY()-Table43[[#This Row],[Efektif Naik Harga]]&lt;30,"Naik","Sama")</f>
        <v>#VALUE!</v>
      </c>
      <c r="BG265" s="7" t="s">
        <v>400</v>
      </c>
      <c r="BH265" s="7" t="str">
        <f>IF(Table43[[#This Row],[Kode BARANG Win2]]&lt;&gt;"","IDR","")</f>
        <v>IDR</v>
      </c>
      <c r="BI265" s="7" t="str">
        <f>CONCATENATE(Table43[[#This Row],[kode  1 Digit
(Nomor)]],Table43[[#This Row],[kode  4 Digit                (Nomor)]])</f>
        <v>32260380100</v>
      </c>
      <c r="BJ265" s="7" t="str">
        <f>Table43[[#This Row],[Nama            Gramasi atau Jumlah Pack per CTN]]</f>
        <v>100GR</v>
      </c>
      <c r="BK265" s="7"/>
      <c r="BL265" s="7"/>
      <c r="BM265" s="4" t="str">
        <f>IF(Table43[[#This Row],[SATUAN Fix Win]]&lt;&gt;"","KRT")</f>
        <v>KRT</v>
      </c>
      <c r="BN265" s="4" t="str">
        <f>IF(Table43[[#This Row],[SATUAN Fix Win]]&lt;&gt;"","GD01")</f>
        <v>GD01</v>
      </c>
      <c r="BO265" s="4">
        <f>IF(Table43[[#This Row],[SATUAN Fix Win]]&lt;&gt;"",11611)</f>
        <v>11611</v>
      </c>
      <c r="BP265" s="4">
        <f>IF(Table43[[#This Row],[SATUAN Fix Win]]&lt;&gt;"",11612)</f>
        <v>11612</v>
      </c>
      <c r="BR265" s="4">
        <f>IF(Table43[[#This Row],[SATUAN Fix Win]]&lt;&gt;"",1)</f>
        <v>1</v>
      </c>
    </row>
    <row r="266" spans="1:70">
      <c r="A266" s="4" t="str">
        <f>CONCATENATE(Table43[[#This Row],[Kode BARANG Win2]],Table43[[#This Row],[No. Urut
Item Sama]])</f>
        <v>R1021208010010</v>
      </c>
      <c r="B266" s="7"/>
      <c r="C266" s="4" t="s">
        <v>1646</v>
      </c>
      <c r="D266" s="49">
        <v>3088970</v>
      </c>
      <c r="E266" s="49">
        <f>IFERROR(VLOOKUP(Table43[[#This Row],[NO]],[1]Sheet1!$G$3:$K$1267,5,0),0)</f>
        <v>0</v>
      </c>
      <c r="F266" s="26" t="s">
        <v>892</v>
      </c>
      <c r="G266" s="26">
        <v>144</v>
      </c>
      <c r="H266" s="26" t="s">
        <v>1817</v>
      </c>
      <c r="I266" s="49">
        <v>8993560025069</v>
      </c>
      <c r="J266" s="26" t="str">
        <f>Table43[[#This Row],[Nama Jenis Kemasan]]</f>
        <v>PCS</v>
      </c>
      <c r="K266" s="4" t="str">
        <f>TRIM(CONCATENATE(Table43[[#This Row],[Nama            KLP]]," ",Table43[[#This Row],[Nama            Sub KLP]]))</f>
        <v>DETTOL BODY SOAP</v>
      </c>
      <c r="L266" s="4" t="str">
        <f>CONCATENATE(Table43[[#This Row],[kode  2 Digit                (hrf+No)]],Table43[[#This Row],[kode  2 Digit                (Nomor)]],Table43[[#This Row],[kode  1 Digit                (Nomor)]])</f>
        <v>R1021</v>
      </c>
      <c r="M266" s="4" t="str">
        <f>IF(AH266="",CONCATENATE(R266,T266,V266,X266,Z266,AB266,AD266,AF266,Table43[[#This Row],[Tanda Kode Revisi]]),CONCATENATE(R266,T266,V266,X266,Z266,AB266,AD266,AH266))</f>
        <v>R1021208010010</v>
      </c>
      <c r="N266" s="11">
        <f t="shared" si="8"/>
        <v>14</v>
      </c>
      <c r="O266" s="13" t="str">
        <f>IF(AG266&lt;&gt;"",TRIM(UPPER(CONCATENATE(Q266," ",S266," ",U266," ",W266," ",Y266," ",AA266," ","X"," ",Table43[[#This Row],[ISI/CTN]]," ",AG266," ",AC266," ",AE266," ",AI266))),TRIM(UPPER(CONCATENATE(Q266," ",S266," ",U266," ",W266," ",Y266," ",AA266," ","X"," ",Table43[[#This Row],[ISI/CTN]]," ",AC266," ",AE266," ",AI266))))</f>
        <v>RB DETTOL BODY SOAP HK SENSITIVE 100GR X 144 PCS</v>
      </c>
      <c r="P266" s="11">
        <f t="shared" si="9"/>
        <v>48</v>
      </c>
      <c r="Q266" s="4" t="s">
        <v>1487</v>
      </c>
      <c r="R266" s="7" t="s">
        <v>94</v>
      </c>
      <c r="S266" s="4" t="s">
        <v>1496</v>
      </c>
      <c r="T266" s="45" t="s">
        <v>1723</v>
      </c>
      <c r="U266" s="46" t="s">
        <v>1505</v>
      </c>
      <c r="V266" s="7">
        <v>1</v>
      </c>
      <c r="W266" s="46" t="s">
        <v>1564</v>
      </c>
      <c r="X266" s="45" t="s">
        <v>1732</v>
      </c>
      <c r="Y266" s="4" t="s">
        <v>1555</v>
      </c>
      <c r="Z266" s="47" t="s">
        <v>1729</v>
      </c>
      <c r="AA266" s="4" t="s">
        <v>1512</v>
      </c>
      <c r="AB266" s="47" t="s">
        <v>1739</v>
      </c>
      <c r="AC266" s="4" t="s">
        <v>186</v>
      </c>
      <c r="AD266" s="7">
        <v>1</v>
      </c>
      <c r="AF266" s="7">
        <v>0</v>
      </c>
      <c r="AJ266" s="7">
        <f>IFERROR(VLOOKUP(Table43[[#This Row],[Kode BARANG Win2]],'[2]Template Impor Barang'!#REF!,2,0),0)</f>
        <v>0</v>
      </c>
      <c r="AK266" s="7">
        <f>Table43[[#This Row],[ISI/CTN]]</f>
        <v>144</v>
      </c>
      <c r="AL266" s="83">
        <f>Table43[[#This Row],[Kode Pcpl]]</f>
        <v>3088970</v>
      </c>
      <c r="AN266" s="36">
        <f>Table43[[#This Row],[Harga Jual Pcs GT
(-PPN)]]-(Table43[[#This Row],[Harga Jual Pcs GT
(-PPN)]]*8.5%)</f>
        <v>5864.5695240000005</v>
      </c>
      <c r="AO266" s="36">
        <f>Table43[[#This Row],[Harga Beli Pcs
(-PPN)]]*Table43[[#This Row],[ISI/CTN]]</f>
        <v>844498.01145600004</v>
      </c>
      <c r="AP266" s="36">
        <f>Table43[[#This Row],[Harga Beli Pcs
(-PPN)]]*1.11</f>
        <v>6509.6721716400007</v>
      </c>
      <c r="AQ266" s="36">
        <f>Table43[[#This Row],[Harga Beli Krt
(- PPN)]]*1.11</f>
        <v>937392.79271616007</v>
      </c>
      <c r="AR266" s="36">
        <v>6409.3656000000001</v>
      </c>
      <c r="AS266" s="36">
        <f>Table43[[#This Row],[Harga Jual Pcs GT
(-PPN)]]*Table43[[#This Row],[ISI/CTN]]</f>
        <v>922948.64639999997</v>
      </c>
      <c r="AT266" s="36">
        <f>Table43[[#This Row],[Harga Jual Pcs GT
(-PPN)]]*1.11</f>
        <v>7114.3958160000011</v>
      </c>
      <c r="AU266" s="36">
        <f>Table43[[#This Row],[Harga Jual Krt GT
(- PPN)]]*1.11</f>
        <v>1024472.9975040001</v>
      </c>
      <c r="AV266" s="36">
        <v>6409.3656000000001</v>
      </c>
      <c r="AW266" s="36">
        <f>Table43[[#This Row],[Harga Jual Pcs MT
(-PPN)]]*Table43[[#This Row],[ISI/CTN]]</f>
        <v>922948.64639999997</v>
      </c>
      <c r="AX266" s="36">
        <f>Table43[[#This Row],[Harga Jual Pcs MT
(-PPN)]]*1.11</f>
        <v>7114.3958160000011</v>
      </c>
      <c r="AY266" s="36">
        <f>Table43[[#This Row],[Harga Jual Pcs MT
(+PPN)]]*Table43[[#This Row],[ISI/CTN]]</f>
        <v>1024472.9975040002</v>
      </c>
      <c r="AZ266" s="44">
        <f>(Table43[[#This Row],[Harga Jual Pcs GT
(-PPN)]]-Table43[[#This Row],[Harga Beli Pcs
(-PPN)]])/Table43[[#This Row],[Harga Jual Pcs GT
(-PPN)]]</f>
        <v>8.4999999999999937E-2</v>
      </c>
      <c r="BA266" s="51">
        <f>Table43[[#This Row],[Harga Jual Pcs MT
(-PPN)]]-Table43[[#This Row],[Harga Beli Pcs
(-PPN)]]</f>
        <v>544.79607599999963</v>
      </c>
      <c r="BB266" s="57">
        <f>Table43[[#This Row],[Column1]]/Table43[[#This Row],[Harga Jual Pcs MT
(-PPN)]]</f>
        <v>8.4999999999999937E-2</v>
      </c>
      <c r="BC266" s="50"/>
      <c r="BD266" s="7" t="str">
        <f>IFERROR(VLOOKUP(Table43[[#This Row],[Kode BARANG Win2]],'[3]Daftar Barang dan Jasa'!$B$2:$D$3515,3,0),0)</f>
        <v>RB DETTOL BODY SOAP HK SENSITIVE 100GR X 144 PCS</v>
      </c>
      <c r="BE266" s="7" t="str">
        <f ca="1">IF(TODAY()-Table43[[#This Row],[Efektif
Pembuatan]]&gt;60,"Lama","Baru")</f>
        <v>Lama</v>
      </c>
      <c r="BF266" s="7" t="e">
        <f ca="1">IF(TODAY()-Table43[[#This Row],[Efektif Naik Harga]]&lt;30,"Naik","Sama")</f>
        <v>#VALUE!</v>
      </c>
      <c r="BG266" s="7" t="s">
        <v>400</v>
      </c>
      <c r="BH266" s="7" t="str">
        <f>IF(Table43[[#This Row],[Kode BARANG Win2]]&lt;&gt;"","IDR","")</f>
        <v>IDR</v>
      </c>
      <c r="BI266" s="7" t="str">
        <f>CONCATENATE(Table43[[#This Row],[kode  1 Digit
(Nomor)]],Table43[[#This Row],[kode  4 Digit                (Nomor)]])</f>
        <v>30889700100</v>
      </c>
      <c r="BJ266" s="7" t="str">
        <f>Table43[[#This Row],[Nama            Gramasi atau Jumlah Pack per CTN]]</f>
        <v>100GR</v>
      </c>
      <c r="BK266" s="7"/>
      <c r="BL266" s="7"/>
      <c r="BM266" s="4" t="str">
        <f>IF(Table43[[#This Row],[SATUAN Fix Win]]&lt;&gt;"","KRT")</f>
        <v>KRT</v>
      </c>
      <c r="BN266" s="4" t="str">
        <f>IF(Table43[[#This Row],[SATUAN Fix Win]]&lt;&gt;"","GD01")</f>
        <v>GD01</v>
      </c>
      <c r="BO266" s="4">
        <f>IF(Table43[[#This Row],[SATUAN Fix Win]]&lt;&gt;"",11611)</f>
        <v>11611</v>
      </c>
      <c r="BP266" s="4">
        <f>IF(Table43[[#This Row],[SATUAN Fix Win]]&lt;&gt;"",11612)</f>
        <v>11612</v>
      </c>
      <c r="BR266" s="4">
        <f>IF(Table43[[#This Row],[SATUAN Fix Win]]&lt;&gt;"",1)</f>
        <v>1</v>
      </c>
    </row>
    <row r="267" spans="1:70">
      <c r="A267" s="4" t="str">
        <f>CONCATENATE(Table43[[#This Row],[Kode BARANG Win2]],Table43[[#This Row],[No. Urut
Item Sama]])</f>
        <v>R1021208010010</v>
      </c>
      <c r="B267" s="7"/>
      <c r="C267" s="4" t="s">
        <v>1646</v>
      </c>
      <c r="D267" s="49">
        <v>3182834</v>
      </c>
      <c r="E267" s="49">
        <f>IFERROR(VLOOKUP(Table43[[#This Row],[NO]],[1]Sheet1!$G$3:$K$1267,5,0),0)</f>
        <v>0</v>
      </c>
      <c r="F267" s="26" t="s">
        <v>891</v>
      </c>
      <c r="G267" s="26">
        <v>144</v>
      </c>
      <c r="H267" s="26" t="s">
        <v>1821</v>
      </c>
      <c r="I267" s="49">
        <v>8993560025069</v>
      </c>
      <c r="J267" s="26" t="str">
        <f>Table43[[#This Row],[Nama Jenis Kemasan]]</f>
        <v>PCS</v>
      </c>
      <c r="K267" s="4" t="str">
        <f>TRIM(CONCATENATE(Table43[[#This Row],[Nama            KLP]]," ",Table43[[#This Row],[Nama            Sub KLP]]))</f>
        <v>DETTOL BODY SOAP</v>
      </c>
      <c r="L267" s="4" t="str">
        <f>CONCATENATE(Table43[[#This Row],[kode  2 Digit                (hrf+No)]],Table43[[#This Row],[kode  2 Digit                (Nomor)]],Table43[[#This Row],[kode  1 Digit                (Nomor)]])</f>
        <v>R1021</v>
      </c>
      <c r="M267" s="4" t="str">
        <f>IF(AH267="",CONCATENATE(R267,T267,V267,X267,Z267,AB267,AD267,AF267,Table43[[#This Row],[Tanda Kode Revisi]]),CONCATENATE(R267,T267,V267,X267,Z267,AB267,AD267,AH267))</f>
        <v>R1021208010010</v>
      </c>
      <c r="N267" s="11">
        <f t="shared" si="8"/>
        <v>14</v>
      </c>
      <c r="O267" s="13" t="str">
        <f>IF(AG267&lt;&gt;"",TRIM(UPPER(CONCATENATE(Q267," ",S267," ",U267," ",W267," ",Y267," ",AA267," ","X"," ",Table43[[#This Row],[ISI/CTN]]," ",AG267," ",AC267," ",AE267," ",AI267))),TRIM(UPPER(CONCATENATE(Q267," ",S267," ",U267," ",W267," ",Y267," ",AA267," ","X"," ",Table43[[#This Row],[ISI/CTN]]," ",AC267," ",AE267," ",AI267))))</f>
        <v>RB DETTOL BODY SOAP HK SENSITIVE 100GR X 144 PCS</v>
      </c>
      <c r="P267" s="11">
        <f t="shared" si="9"/>
        <v>48</v>
      </c>
      <c r="Q267" s="4" t="s">
        <v>1487</v>
      </c>
      <c r="R267" s="7" t="s">
        <v>94</v>
      </c>
      <c r="S267" s="4" t="s">
        <v>1496</v>
      </c>
      <c r="T267" s="45" t="s">
        <v>1723</v>
      </c>
      <c r="U267" s="46" t="s">
        <v>1505</v>
      </c>
      <c r="V267" s="7">
        <v>1</v>
      </c>
      <c r="W267" s="46" t="s">
        <v>1564</v>
      </c>
      <c r="X267" s="45" t="s">
        <v>1732</v>
      </c>
      <c r="Y267" s="4" t="s">
        <v>1555</v>
      </c>
      <c r="Z267" s="47" t="s">
        <v>1729</v>
      </c>
      <c r="AA267" s="4" t="s">
        <v>1512</v>
      </c>
      <c r="AB267" s="47" t="s">
        <v>1739</v>
      </c>
      <c r="AC267" s="4" t="s">
        <v>186</v>
      </c>
      <c r="AD267" s="7">
        <v>1</v>
      </c>
      <c r="AF267" s="7">
        <v>0</v>
      </c>
      <c r="AJ267" s="7">
        <f>IFERROR(VLOOKUP(Table43[[#This Row],[Kode BARANG Win2]],'[2]Template Impor Barang'!#REF!,2,0),0)</f>
        <v>0</v>
      </c>
      <c r="AK267" s="7">
        <f>Table43[[#This Row],[ISI/CTN]]</f>
        <v>144</v>
      </c>
      <c r="AL267" s="83">
        <f>Table43[[#This Row],[Kode Pcpl]]</f>
        <v>3182834</v>
      </c>
      <c r="AN267" s="36">
        <f>Table43[[#This Row],[Harga Jual Pcs GT
(-PPN)]]-(Table43[[#This Row],[Harga Jual Pcs GT
(-PPN)]]*8.5%)</f>
        <v>5864.5695240000005</v>
      </c>
      <c r="AO267" s="36">
        <f>Table43[[#This Row],[Harga Beli Pcs
(-PPN)]]*Table43[[#This Row],[ISI/CTN]]</f>
        <v>844498.01145600004</v>
      </c>
      <c r="AP267" s="36">
        <f>Table43[[#This Row],[Harga Beli Pcs
(-PPN)]]*1.11</f>
        <v>6509.6721716400007</v>
      </c>
      <c r="AQ267" s="36">
        <f>Table43[[#This Row],[Harga Beli Krt
(- PPN)]]*1.11</f>
        <v>937392.79271616007</v>
      </c>
      <c r="AR267" s="36">
        <v>6409.3656000000001</v>
      </c>
      <c r="AS267" s="36">
        <f>Table43[[#This Row],[Harga Jual Pcs GT
(-PPN)]]*Table43[[#This Row],[ISI/CTN]]</f>
        <v>922948.64639999997</v>
      </c>
      <c r="AT267" s="36">
        <f>Table43[[#This Row],[Harga Jual Pcs GT
(-PPN)]]*1.11</f>
        <v>7114.3958160000011</v>
      </c>
      <c r="AU267" s="36">
        <f>Table43[[#This Row],[Harga Jual Krt GT
(- PPN)]]*1.11</f>
        <v>1024472.9975040001</v>
      </c>
      <c r="AV267" s="36">
        <v>6409.3656000000001</v>
      </c>
      <c r="AW267" s="36">
        <f>Table43[[#This Row],[Harga Jual Pcs MT
(-PPN)]]*Table43[[#This Row],[ISI/CTN]]</f>
        <v>922948.64639999997</v>
      </c>
      <c r="AX267" s="36">
        <f>Table43[[#This Row],[Harga Jual Pcs MT
(-PPN)]]*1.11</f>
        <v>7114.3958160000011</v>
      </c>
      <c r="AY267" s="36">
        <f>Table43[[#This Row],[Harga Jual Pcs MT
(+PPN)]]*Table43[[#This Row],[ISI/CTN]]</f>
        <v>1024472.9975040002</v>
      </c>
      <c r="AZ267" s="44">
        <f>(Table43[[#This Row],[Harga Jual Pcs GT
(-PPN)]]-Table43[[#This Row],[Harga Beli Pcs
(-PPN)]])/Table43[[#This Row],[Harga Jual Pcs GT
(-PPN)]]</f>
        <v>8.4999999999999937E-2</v>
      </c>
      <c r="BA267" s="51">
        <f>Table43[[#This Row],[Harga Jual Pcs MT
(-PPN)]]-Table43[[#This Row],[Harga Beli Pcs
(-PPN)]]</f>
        <v>544.79607599999963</v>
      </c>
      <c r="BB267" s="57">
        <f>Table43[[#This Row],[Column1]]/Table43[[#This Row],[Harga Jual Pcs MT
(-PPN)]]</f>
        <v>8.4999999999999937E-2</v>
      </c>
      <c r="BC267" s="50"/>
      <c r="BD267" s="7" t="str">
        <f>IFERROR(VLOOKUP(Table43[[#This Row],[Kode BARANG Win2]],'[3]Daftar Barang dan Jasa'!$B$2:$D$3515,3,0),0)</f>
        <v>RB DETTOL BODY SOAP HK SENSITIVE 100GR X 144 PCS</v>
      </c>
      <c r="BE267" s="7" t="str">
        <f ca="1">IF(TODAY()-Table43[[#This Row],[Efektif
Pembuatan]]&gt;60,"Lama","Baru")</f>
        <v>Lama</v>
      </c>
      <c r="BF267" s="7" t="e">
        <f ca="1">IF(TODAY()-Table43[[#This Row],[Efektif Naik Harga]]&lt;30,"Naik","Sama")</f>
        <v>#VALUE!</v>
      </c>
      <c r="BG267" s="7" t="s">
        <v>400</v>
      </c>
      <c r="BH267" s="7" t="str">
        <f>IF(Table43[[#This Row],[Kode BARANG Win2]]&lt;&gt;"","IDR","")</f>
        <v>IDR</v>
      </c>
      <c r="BI267" s="7" t="str">
        <f>CONCATENATE(Table43[[#This Row],[kode  1 Digit
(Nomor)]],Table43[[#This Row],[kode  4 Digit                (Nomor)]])</f>
        <v>31828340100</v>
      </c>
      <c r="BJ267" s="7" t="str">
        <f>Table43[[#This Row],[Nama            Gramasi atau Jumlah Pack per CTN]]</f>
        <v>100GR</v>
      </c>
      <c r="BK267" s="7"/>
      <c r="BL267" s="7"/>
      <c r="BM267" s="4" t="str">
        <f>IF(Table43[[#This Row],[SATUAN Fix Win]]&lt;&gt;"","KRT")</f>
        <v>KRT</v>
      </c>
      <c r="BN267" s="4" t="str">
        <f>IF(Table43[[#This Row],[SATUAN Fix Win]]&lt;&gt;"","GD01")</f>
        <v>GD01</v>
      </c>
      <c r="BO267" s="4">
        <f>IF(Table43[[#This Row],[SATUAN Fix Win]]&lt;&gt;"",11611)</f>
        <v>11611</v>
      </c>
      <c r="BP267" s="4">
        <f>IF(Table43[[#This Row],[SATUAN Fix Win]]&lt;&gt;"",11612)</f>
        <v>11612</v>
      </c>
      <c r="BR267" s="4">
        <f>IF(Table43[[#This Row],[SATUAN Fix Win]]&lt;&gt;"",1)</f>
        <v>1</v>
      </c>
    </row>
    <row r="268" spans="1:70">
      <c r="A268" s="4" t="str">
        <f>CONCATENATE(Table43[[#This Row],[Kode BARANG Win2]],Table43[[#This Row],[No. Urut
Item Sama]])</f>
        <v>R1021208010010</v>
      </c>
      <c r="B268" s="7"/>
      <c r="C268" s="4" t="s">
        <v>1646</v>
      </c>
      <c r="D268" s="49">
        <v>3337509</v>
      </c>
      <c r="E268" s="49">
        <f>IFERROR(VLOOKUP(Table43[[#This Row],[NO]],[1]Sheet1!$G$3:$K$1267,5,0),0)</f>
        <v>0</v>
      </c>
      <c r="F268" s="26" t="s">
        <v>887</v>
      </c>
      <c r="G268" s="26">
        <v>144</v>
      </c>
      <c r="H268" s="26" t="s">
        <v>2073</v>
      </c>
      <c r="I268" s="49">
        <v>8993560025069</v>
      </c>
      <c r="J268" s="26" t="str">
        <f>Table43[[#This Row],[Nama Jenis Kemasan]]</f>
        <v>PCS</v>
      </c>
      <c r="K268" s="4" t="str">
        <f>TRIM(CONCATENATE(Table43[[#This Row],[Nama            KLP]]," ",Table43[[#This Row],[Nama            Sub KLP]]))</f>
        <v>DETTOL BODY SOAP</v>
      </c>
      <c r="L268" s="4" t="str">
        <f>CONCATENATE(Table43[[#This Row],[kode  2 Digit                (hrf+No)]],Table43[[#This Row],[kode  2 Digit                (Nomor)]],Table43[[#This Row],[kode  1 Digit                (Nomor)]])</f>
        <v>R1021</v>
      </c>
      <c r="M268" s="4" t="str">
        <f>IF(AH268="",CONCATENATE(R268,T268,V268,X268,Z268,AB268,AD268,AF268,Table43[[#This Row],[Tanda Kode Revisi]]),CONCATENATE(R268,T268,V268,X268,Z268,AB268,AD268,AH268))</f>
        <v>R1021208010010</v>
      </c>
      <c r="N268" s="11">
        <f t="shared" si="8"/>
        <v>14</v>
      </c>
      <c r="O268" s="13" t="str">
        <f>IF(AG268&lt;&gt;"",TRIM(UPPER(CONCATENATE(Q268," ",S268," ",U268," ",W268," ",Y268," ",AA268," ","X"," ",Table43[[#This Row],[ISI/CTN]]," ",AG268," ",AC268," ",AE268," ",AI268))),TRIM(UPPER(CONCATENATE(Q268," ",S268," ",U268," ",W268," ",Y268," ",AA268," ","X"," ",Table43[[#This Row],[ISI/CTN]]," ",AC268," ",AE268," ",AI268))))</f>
        <v>RB DETTOL BODY SOAP HK SENSITIVE 100GR X 144 PCS</v>
      </c>
      <c r="P268" s="11">
        <f t="shared" si="9"/>
        <v>48</v>
      </c>
      <c r="Q268" s="4" t="s">
        <v>1487</v>
      </c>
      <c r="R268" s="7" t="s">
        <v>94</v>
      </c>
      <c r="S268" s="4" t="s">
        <v>1496</v>
      </c>
      <c r="T268" s="45" t="s">
        <v>1723</v>
      </c>
      <c r="U268" s="46" t="s">
        <v>1505</v>
      </c>
      <c r="V268" s="7">
        <v>1</v>
      </c>
      <c r="W268" s="46" t="s">
        <v>1564</v>
      </c>
      <c r="X268" s="45" t="s">
        <v>1732</v>
      </c>
      <c r="Y268" s="4" t="s">
        <v>1555</v>
      </c>
      <c r="Z268" s="47" t="s">
        <v>1729</v>
      </c>
      <c r="AA268" s="4" t="s">
        <v>1512</v>
      </c>
      <c r="AB268" s="47" t="s">
        <v>1739</v>
      </c>
      <c r="AC268" s="4" t="s">
        <v>186</v>
      </c>
      <c r="AD268" s="7">
        <v>1</v>
      </c>
      <c r="AF268" s="7">
        <v>0</v>
      </c>
      <c r="AJ268" s="7">
        <f>IFERROR(VLOOKUP(Table43[[#This Row],[Kode BARANG Win2]],'[2]Template Impor Barang'!#REF!,2,0),0)</f>
        <v>0</v>
      </c>
      <c r="AK268" s="7">
        <f>Table43[[#This Row],[ISI/CTN]]</f>
        <v>144</v>
      </c>
      <c r="AL268" s="83">
        <f>Table43[[#This Row],[Kode Pcpl]]</f>
        <v>3337509</v>
      </c>
      <c r="AN268" s="36">
        <f>Table43[[#This Row],[Harga Jual Pcs GT
(-PPN)]]-(Table43[[#This Row],[Harga Jual Pcs GT
(-PPN)]]*8.5%)</f>
        <v>5864.5695240000005</v>
      </c>
      <c r="AO268" s="36">
        <f>Table43[[#This Row],[Harga Beli Pcs
(-PPN)]]*Table43[[#This Row],[ISI/CTN]]</f>
        <v>844498.01145600004</v>
      </c>
      <c r="AP268" s="36">
        <f>Table43[[#This Row],[Harga Beli Pcs
(-PPN)]]*1.11</f>
        <v>6509.6721716400007</v>
      </c>
      <c r="AQ268" s="36">
        <f>Table43[[#This Row],[Harga Beli Krt
(- PPN)]]*1.11</f>
        <v>937392.79271616007</v>
      </c>
      <c r="AR268" s="36">
        <v>6409.3656000000001</v>
      </c>
      <c r="AS268" s="36">
        <f>Table43[[#This Row],[Harga Jual Pcs GT
(-PPN)]]*Table43[[#This Row],[ISI/CTN]]</f>
        <v>922948.64639999997</v>
      </c>
      <c r="AT268" s="36">
        <f>Table43[[#This Row],[Harga Jual Pcs GT
(-PPN)]]*1.11</f>
        <v>7114.3958160000011</v>
      </c>
      <c r="AU268" s="36">
        <f>Table43[[#This Row],[Harga Jual Krt GT
(- PPN)]]*1.11</f>
        <v>1024472.9975040001</v>
      </c>
      <c r="AV268" s="36">
        <v>6409.3656000000001</v>
      </c>
      <c r="AW268" s="36">
        <f>Table43[[#This Row],[Harga Jual Pcs MT
(-PPN)]]*Table43[[#This Row],[ISI/CTN]]</f>
        <v>922948.64639999997</v>
      </c>
      <c r="AX268" s="36">
        <f>Table43[[#This Row],[Harga Jual Pcs MT
(-PPN)]]*1.11</f>
        <v>7114.3958160000011</v>
      </c>
      <c r="AY268" s="36">
        <f>Table43[[#This Row],[Harga Jual Pcs MT
(+PPN)]]*Table43[[#This Row],[ISI/CTN]]</f>
        <v>1024472.9975040002</v>
      </c>
      <c r="AZ268" s="44">
        <f>(Table43[[#This Row],[Harga Jual Pcs GT
(-PPN)]]-Table43[[#This Row],[Harga Beli Pcs
(-PPN)]])/Table43[[#This Row],[Harga Jual Pcs GT
(-PPN)]]</f>
        <v>8.4999999999999937E-2</v>
      </c>
      <c r="BA268" s="51">
        <f>Table43[[#This Row],[Harga Jual Pcs MT
(-PPN)]]-Table43[[#This Row],[Harga Beli Pcs
(-PPN)]]</f>
        <v>544.79607599999963</v>
      </c>
      <c r="BB268" s="57">
        <f>Table43[[#This Row],[Column1]]/Table43[[#This Row],[Harga Jual Pcs MT
(-PPN)]]</f>
        <v>8.4999999999999937E-2</v>
      </c>
      <c r="BC268" s="50"/>
      <c r="BD268" s="7" t="str">
        <f>IFERROR(VLOOKUP(Table43[[#This Row],[Kode BARANG Win2]],'[3]Daftar Barang dan Jasa'!$B$2:$D$3515,3,0),0)</f>
        <v>RB DETTOL BODY SOAP HK SENSITIVE 100GR X 144 PCS</v>
      </c>
      <c r="BE268" s="7" t="str">
        <f ca="1">IF(TODAY()-Table43[[#This Row],[Efektif
Pembuatan]]&gt;60,"Lama","Baru")</f>
        <v>Lama</v>
      </c>
      <c r="BF268" s="7" t="e">
        <f ca="1">IF(TODAY()-Table43[[#This Row],[Efektif Naik Harga]]&lt;30,"Naik","Sama")</f>
        <v>#VALUE!</v>
      </c>
      <c r="BG268" s="7" t="s">
        <v>400</v>
      </c>
      <c r="BH268" s="7" t="str">
        <f>IF(Table43[[#This Row],[Kode BARANG Win2]]&lt;&gt;"","IDR","")</f>
        <v>IDR</v>
      </c>
      <c r="BI268" s="7" t="str">
        <f>CONCATENATE(Table43[[#This Row],[kode  1 Digit
(Nomor)]],Table43[[#This Row],[kode  4 Digit                (Nomor)]])</f>
        <v>33375090100</v>
      </c>
      <c r="BJ268" s="7" t="str">
        <f>Table43[[#This Row],[Nama            Gramasi atau Jumlah Pack per CTN]]</f>
        <v>100GR</v>
      </c>
      <c r="BK268" s="7"/>
      <c r="BL268" s="7"/>
      <c r="BM268" s="4" t="str">
        <f>IF(Table43[[#This Row],[SATUAN Fix Win]]&lt;&gt;"","KRT")</f>
        <v>KRT</v>
      </c>
      <c r="BN268" s="4" t="str">
        <f>IF(Table43[[#This Row],[SATUAN Fix Win]]&lt;&gt;"","GD01")</f>
        <v>GD01</v>
      </c>
      <c r="BO268" s="4">
        <f>IF(Table43[[#This Row],[SATUAN Fix Win]]&lt;&gt;"",11611)</f>
        <v>11611</v>
      </c>
      <c r="BP268" s="4">
        <f>IF(Table43[[#This Row],[SATUAN Fix Win]]&lt;&gt;"",11612)</f>
        <v>11612</v>
      </c>
      <c r="BR268" s="4">
        <f>IF(Table43[[#This Row],[SATUAN Fix Win]]&lt;&gt;"",1)</f>
        <v>1</v>
      </c>
    </row>
    <row r="269" spans="1:70">
      <c r="A269" s="4" t="str">
        <f>CONCATENATE(Table43[[#This Row],[Kode BARANG Win2]],Table43[[#This Row],[No. Urut
Item Sama]])</f>
        <v>R1021208010010</v>
      </c>
      <c r="B269" s="7"/>
      <c r="C269" s="4" t="s">
        <v>1646</v>
      </c>
      <c r="D269" s="49">
        <v>3072665</v>
      </c>
      <c r="E269" s="49">
        <f>IFERROR(VLOOKUP(Table43[[#This Row],[NO]],[1]Sheet1!$G$3:$K$1267,5,0),0)</f>
        <v>0</v>
      </c>
      <c r="F269" s="26" t="s">
        <v>889</v>
      </c>
      <c r="G269" s="26">
        <v>144</v>
      </c>
      <c r="H269" s="26" t="s">
        <v>2073</v>
      </c>
      <c r="I269" s="49">
        <v>8993560025069</v>
      </c>
      <c r="J269" s="26" t="str">
        <f>Table43[[#This Row],[Nama Jenis Kemasan]]</f>
        <v>PCS</v>
      </c>
      <c r="K269" s="4" t="str">
        <f>TRIM(CONCATENATE(Table43[[#This Row],[Nama            KLP]]," ",Table43[[#This Row],[Nama            Sub KLP]]))</f>
        <v>DETTOL BODY SOAP</v>
      </c>
      <c r="L269" s="4" t="str">
        <f>CONCATENATE(Table43[[#This Row],[kode  2 Digit                (hrf+No)]],Table43[[#This Row],[kode  2 Digit                (Nomor)]],Table43[[#This Row],[kode  1 Digit                (Nomor)]])</f>
        <v>R1021</v>
      </c>
      <c r="M269" s="4" t="str">
        <f>IF(AH269="",CONCATENATE(R269,T269,V269,X269,Z269,AB269,AD269,AF269,Table43[[#This Row],[Tanda Kode Revisi]]),CONCATENATE(R269,T269,V269,X269,Z269,AB269,AD269,AH269))</f>
        <v>R1021208010010</v>
      </c>
      <c r="N269" s="11">
        <f t="shared" si="8"/>
        <v>14</v>
      </c>
      <c r="O269" s="13" t="str">
        <f>IF(AG269&lt;&gt;"",TRIM(UPPER(CONCATENATE(Q269," ",S269," ",U269," ",W269," ",Y269," ",AA269," ","X"," ",Table43[[#This Row],[ISI/CTN]]," ",AG269," ",AC269," ",AE269," ",AI269))),TRIM(UPPER(CONCATENATE(Q269," ",S269," ",U269," ",W269," ",Y269," ",AA269," ","X"," ",Table43[[#This Row],[ISI/CTN]]," ",AC269," ",AE269," ",AI269))))</f>
        <v>RB DETTOL BODY SOAP HK SENSITIVE 100GR X 144 PCS</v>
      </c>
      <c r="P269" s="11">
        <f t="shared" si="9"/>
        <v>48</v>
      </c>
      <c r="Q269" s="4" t="s">
        <v>1487</v>
      </c>
      <c r="R269" s="7" t="s">
        <v>94</v>
      </c>
      <c r="S269" s="4" t="s">
        <v>1496</v>
      </c>
      <c r="T269" s="45" t="s">
        <v>1723</v>
      </c>
      <c r="U269" s="46" t="s">
        <v>1505</v>
      </c>
      <c r="V269" s="7">
        <v>1</v>
      </c>
      <c r="W269" s="46" t="s">
        <v>1564</v>
      </c>
      <c r="X269" s="45" t="s">
        <v>1732</v>
      </c>
      <c r="Y269" s="4" t="s">
        <v>1555</v>
      </c>
      <c r="Z269" s="47" t="s">
        <v>1729</v>
      </c>
      <c r="AA269" s="4" t="s">
        <v>1512</v>
      </c>
      <c r="AB269" s="47" t="s">
        <v>1739</v>
      </c>
      <c r="AC269" s="4" t="s">
        <v>186</v>
      </c>
      <c r="AD269" s="7">
        <v>1</v>
      </c>
      <c r="AF269" s="7">
        <v>0</v>
      </c>
      <c r="AJ269" s="7">
        <f>IFERROR(VLOOKUP(Table43[[#This Row],[Kode BARANG Win2]],'[2]Template Impor Barang'!#REF!,2,0),0)</f>
        <v>0</v>
      </c>
      <c r="AK269" s="7">
        <f>Table43[[#This Row],[ISI/CTN]]</f>
        <v>144</v>
      </c>
      <c r="AL269" s="83">
        <f>Table43[[#This Row],[Kode Pcpl]]</f>
        <v>3072665</v>
      </c>
      <c r="AN269" s="36">
        <f>Table43[[#This Row],[Harga Jual Pcs GT
(-PPN)]]-(Table43[[#This Row],[Harga Jual Pcs GT
(-PPN)]]*8.5%)</f>
        <v>5864.5695240000005</v>
      </c>
      <c r="AO269" s="36">
        <f>Table43[[#This Row],[Harga Beli Pcs
(-PPN)]]*Table43[[#This Row],[ISI/CTN]]</f>
        <v>844498.01145600004</v>
      </c>
      <c r="AP269" s="36">
        <f>Table43[[#This Row],[Harga Beli Pcs
(-PPN)]]*1.11</f>
        <v>6509.6721716400007</v>
      </c>
      <c r="AQ269" s="36">
        <f>Table43[[#This Row],[Harga Beli Krt
(- PPN)]]*1.11</f>
        <v>937392.79271616007</v>
      </c>
      <c r="AR269" s="36">
        <v>6409.3656000000001</v>
      </c>
      <c r="AS269" s="36">
        <f>Table43[[#This Row],[Harga Jual Pcs GT
(-PPN)]]*Table43[[#This Row],[ISI/CTN]]</f>
        <v>922948.64639999997</v>
      </c>
      <c r="AT269" s="36">
        <f>Table43[[#This Row],[Harga Jual Pcs GT
(-PPN)]]*1.11</f>
        <v>7114.3958160000011</v>
      </c>
      <c r="AU269" s="36">
        <f>Table43[[#This Row],[Harga Jual Krt GT
(- PPN)]]*1.11</f>
        <v>1024472.9975040001</v>
      </c>
      <c r="AV269" s="36">
        <v>6409.3656000000001</v>
      </c>
      <c r="AW269" s="36">
        <f>Table43[[#This Row],[Harga Jual Pcs MT
(-PPN)]]*Table43[[#This Row],[ISI/CTN]]</f>
        <v>922948.64639999997</v>
      </c>
      <c r="AX269" s="36">
        <f>Table43[[#This Row],[Harga Jual Pcs MT
(-PPN)]]*1.11</f>
        <v>7114.3958160000011</v>
      </c>
      <c r="AY269" s="36">
        <f>Table43[[#This Row],[Harga Jual Pcs MT
(+PPN)]]*Table43[[#This Row],[ISI/CTN]]</f>
        <v>1024472.9975040002</v>
      </c>
      <c r="AZ269" s="44">
        <f>(Table43[[#This Row],[Harga Jual Pcs GT
(-PPN)]]-Table43[[#This Row],[Harga Beli Pcs
(-PPN)]])/Table43[[#This Row],[Harga Jual Pcs GT
(-PPN)]]</f>
        <v>8.4999999999999937E-2</v>
      </c>
      <c r="BA269" s="51">
        <f>Table43[[#This Row],[Harga Jual Pcs MT
(-PPN)]]-Table43[[#This Row],[Harga Beli Pcs
(-PPN)]]</f>
        <v>544.79607599999963</v>
      </c>
      <c r="BB269" s="57">
        <f>Table43[[#This Row],[Column1]]/Table43[[#This Row],[Harga Jual Pcs MT
(-PPN)]]</f>
        <v>8.4999999999999937E-2</v>
      </c>
      <c r="BC269" s="50"/>
      <c r="BD269" s="7" t="str">
        <f>IFERROR(VLOOKUP(Table43[[#This Row],[Kode BARANG Win2]],'[3]Daftar Barang dan Jasa'!$B$2:$D$3515,3,0),0)</f>
        <v>RB DETTOL BODY SOAP HK SENSITIVE 100GR X 144 PCS</v>
      </c>
      <c r="BE269" s="7" t="str">
        <f ca="1">IF(TODAY()-Table43[[#This Row],[Efektif
Pembuatan]]&gt;60,"Lama","Baru")</f>
        <v>Lama</v>
      </c>
      <c r="BF269" s="7" t="e">
        <f ca="1">IF(TODAY()-Table43[[#This Row],[Efektif Naik Harga]]&lt;30,"Naik","Sama")</f>
        <v>#VALUE!</v>
      </c>
      <c r="BG269" s="7" t="s">
        <v>400</v>
      </c>
      <c r="BH269" s="7" t="str">
        <f>IF(Table43[[#This Row],[Kode BARANG Win2]]&lt;&gt;"","IDR","")</f>
        <v>IDR</v>
      </c>
      <c r="BI269" s="7" t="str">
        <f>CONCATENATE(Table43[[#This Row],[kode  1 Digit
(Nomor)]],Table43[[#This Row],[kode  4 Digit                (Nomor)]])</f>
        <v>30726650100</v>
      </c>
      <c r="BJ269" s="7" t="str">
        <f>Table43[[#This Row],[Nama            Gramasi atau Jumlah Pack per CTN]]</f>
        <v>100GR</v>
      </c>
      <c r="BK269" s="7"/>
      <c r="BL269" s="7"/>
      <c r="BM269" s="4" t="str">
        <f>IF(Table43[[#This Row],[SATUAN Fix Win]]&lt;&gt;"","KRT")</f>
        <v>KRT</v>
      </c>
      <c r="BN269" s="4" t="str">
        <f>IF(Table43[[#This Row],[SATUAN Fix Win]]&lt;&gt;"","GD01")</f>
        <v>GD01</v>
      </c>
      <c r="BO269" s="4">
        <f>IF(Table43[[#This Row],[SATUAN Fix Win]]&lt;&gt;"",11611)</f>
        <v>11611</v>
      </c>
      <c r="BP269" s="4">
        <f>IF(Table43[[#This Row],[SATUAN Fix Win]]&lt;&gt;"",11612)</f>
        <v>11612</v>
      </c>
      <c r="BR269" s="4">
        <f>IF(Table43[[#This Row],[SATUAN Fix Win]]&lt;&gt;"",1)</f>
        <v>1</v>
      </c>
    </row>
    <row r="270" spans="1:70">
      <c r="A270" s="4" t="str">
        <f>CONCATENATE(Table43[[#This Row],[Kode BARANG Win2]],Table43[[#This Row],[No. Urut
Item Sama]])</f>
        <v>R1021208010010</v>
      </c>
      <c r="B270" s="7"/>
      <c r="C270" s="4" t="s">
        <v>1646</v>
      </c>
      <c r="D270" s="49">
        <v>3060913</v>
      </c>
      <c r="E270" s="49">
        <f>IFERROR(VLOOKUP(Table43[[#This Row],[NO]],[1]Sheet1!$G$3:$K$1267,5,0),0)</f>
        <v>0</v>
      </c>
      <c r="F270" s="26" t="s">
        <v>888</v>
      </c>
      <c r="G270" s="26">
        <v>144</v>
      </c>
      <c r="H270" s="26" t="s">
        <v>2073</v>
      </c>
      <c r="I270" s="49">
        <v>8993560025069</v>
      </c>
      <c r="J270" s="26" t="str">
        <f>Table43[[#This Row],[Nama Jenis Kemasan]]</f>
        <v>PCS</v>
      </c>
      <c r="K270" s="4" t="str">
        <f>TRIM(CONCATENATE(Table43[[#This Row],[Nama            KLP]]," ",Table43[[#This Row],[Nama            Sub KLP]]))</f>
        <v>DETTOL BODY SOAP</v>
      </c>
      <c r="L270" s="4" t="str">
        <f>CONCATENATE(Table43[[#This Row],[kode  2 Digit                (hrf+No)]],Table43[[#This Row],[kode  2 Digit                (Nomor)]],Table43[[#This Row],[kode  1 Digit                (Nomor)]])</f>
        <v>R1021</v>
      </c>
      <c r="M270" s="4" t="str">
        <f>IF(AH270="",CONCATENATE(R270,T270,V270,X270,Z270,AB270,AD270,AF270,Table43[[#This Row],[Tanda Kode Revisi]]),CONCATENATE(R270,T270,V270,X270,Z270,AB270,AD270,AH270))</f>
        <v>R1021208010010</v>
      </c>
      <c r="N270" s="11">
        <f t="shared" si="8"/>
        <v>14</v>
      </c>
      <c r="O270" s="13" t="str">
        <f>IF(AG270&lt;&gt;"",TRIM(UPPER(CONCATENATE(Q270," ",S270," ",U270," ",W270," ",Y270," ",AA270," ","X"," ",Table43[[#This Row],[ISI/CTN]]," ",AG270," ",AC270," ",AE270," ",AI270))),TRIM(UPPER(CONCATENATE(Q270," ",S270," ",U270," ",W270," ",Y270," ",AA270," ","X"," ",Table43[[#This Row],[ISI/CTN]]," ",AC270," ",AE270," ",AI270))))</f>
        <v>RB DETTOL BODY SOAP HK SENSITIVE 100GR X 144 PCS</v>
      </c>
      <c r="P270" s="11">
        <f t="shared" si="9"/>
        <v>48</v>
      </c>
      <c r="Q270" s="4" t="s">
        <v>1487</v>
      </c>
      <c r="R270" s="7" t="s">
        <v>94</v>
      </c>
      <c r="S270" s="4" t="s">
        <v>1496</v>
      </c>
      <c r="T270" s="45" t="s">
        <v>1723</v>
      </c>
      <c r="U270" s="46" t="s">
        <v>1505</v>
      </c>
      <c r="V270" s="7">
        <v>1</v>
      </c>
      <c r="W270" s="46" t="s">
        <v>1564</v>
      </c>
      <c r="X270" s="45" t="s">
        <v>1732</v>
      </c>
      <c r="Y270" s="4" t="s">
        <v>1555</v>
      </c>
      <c r="Z270" s="47" t="s">
        <v>1729</v>
      </c>
      <c r="AA270" s="4" t="s">
        <v>1512</v>
      </c>
      <c r="AB270" s="47" t="s">
        <v>1739</v>
      </c>
      <c r="AC270" s="4" t="s">
        <v>186</v>
      </c>
      <c r="AD270" s="7">
        <v>1</v>
      </c>
      <c r="AF270" s="7">
        <v>0</v>
      </c>
      <c r="AJ270" s="7">
        <f>IFERROR(VLOOKUP(Table43[[#This Row],[Kode BARANG Win2]],'[2]Template Impor Barang'!#REF!,2,0),0)</f>
        <v>0</v>
      </c>
      <c r="AK270" s="7">
        <f>Table43[[#This Row],[ISI/CTN]]</f>
        <v>144</v>
      </c>
      <c r="AL270" s="83">
        <f>Table43[[#This Row],[Kode Pcpl]]</f>
        <v>3060913</v>
      </c>
      <c r="AN270" s="36">
        <f>Table43[[#This Row],[Harga Jual Pcs GT
(-PPN)]]-(Table43[[#This Row],[Harga Jual Pcs GT
(-PPN)]]*8.5%)</f>
        <v>5864.5695240000005</v>
      </c>
      <c r="AO270" s="36">
        <f>Table43[[#This Row],[Harga Beli Pcs
(-PPN)]]*Table43[[#This Row],[ISI/CTN]]</f>
        <v>844498.01145600004</v>
      </c>
      <c r="AP270" s="36">
        <f>Table43[[#This Row],[Harga Beli Pcs
(-PPN)]]*1.11</f>
        <v>6509.6721716400007</v>
      </c>
      <c r="AQ270" s="36">
        <f>Table43[[#This Row],[Harga Beli Krt
(- PPN)]]*1.11</f>
        <v>937392.79271616007</v>
      </c>
      <c r="AR270" s="36">
        <v>6409.3656000000001</v>
      </c>
      <c r="AS270" s="36">
        <f>Table43[[#This Row],[Harga Jual Pcs GT
(-PPN)]]*Table43[[#This Row],[ISI/CTN]]</f>
        <v>922948.64639999997</v>
      </c>
      <c r="AT270" s="36">
        <f>Table43[[#This Row],[Harga Jual Pcs GT
(-PPN)]]*1.11</f>
        <v>7114.3958160000011</v>
      </c>
      <c r="AU270" s="36">
        <f>Table43[[#This Row],[Harga Jual Krt GT
(- PPN)]]*1.11</f>
        <v>1024472.9975040001</v>
      </c>
      <c r="AV270" s="36">
        <v>6409.3656000000001</v>
      </c>
      <c r="AW270" s="36">
        <f>Table43[[#This Row],[Harga Jual Pcs MT
(-PPN)]]*Table43[[#This Row],[ISI/CTN]]</f>
        <v>922948.64639999997</v>
      </c>
      <c r="AX270" s="36">
        <f>Table43[[#This Row],[Harga Jual Pcs MT
(-PPN)]]*1.11</f>
        <v>7114.3958160000011</v>
      </c>
      <c r="AY270" s="36">
        <f>Table43[[#This Row],[Harga Jual Pcs MT
(+PPN)]]*Table43[[#This Row],[ISI/CTN]]</f>
        <v>1024472.9975040002</v>
      </c>
      <c r="AZ270" s="44">
        <f>(Table43[[#This Row],[Harga Jual Pcs GT
(-PPN)]]-Table43[[#This Row],[Harga Beli Pcs
(-PPN)]])/Table43[[#This Row],[Harga Jual Pcs GT
(-PPN)]]</f>
        <v>8.4999999999999937E-2</v>
      </c>
      <c r="BA270" s="51">
        <f>Table43[[#This Row],[Harga Jual Pcs MT
(-PPN)]]-Table43[[#This Row],[Harga Beli Pcs
(-PPN)]]</f>
        <v>544.79607599999963</v>
      </c>
      <c r="BB270" s="57">
        <f>Table43[[#This Row],[Column1]]/Table43[[#This Row],[Harga Jual Pcs MT
(-PPN)]]</f>
        <v>8.4999999999999937E-2</v>
      </c>
      <c r="BC270" s="50"/>
      <c r="BD270" s="7" t="str">
        <f>IFERROR(VLOOKUP(Table43[[#This Row],[Kode BARANG Win2]],'[3]Daftar Barang dan Jasa'!$B$2:$D$3515,3,0),0)</f>
        <v>RB DETTOL BODY SOAP HK SENSITIVE 100GR X 144 PCS</v>
      </c>
      <c r="BE270" s="7" t="str">
        <f ca="1">IF(TODAY()-Table43[[#This Row],[Efektif
Pembuatan]]&gt;60,"Lama","Baru")</f>
        <v>Lama</v>
      </c>
      <c r="BF270" s="7" t="e">
        <f ca="1">IF(TODAY()-Table43[[#This Row],[Efektif Naik Harga]]&lt;30,"Naik","Sama")</f>
        <v>#VALUE!</v>
      </c>
      <c r="BG270" s="7" t="s">
        <v>400</v>
      </c>
      <c r="BH270" s="7" t="str">
        <f>IF(Table43[[#This Row],[Kode BARANG Win2]]&lt;&gt;"","IDR","")</f>
        <v>IDR</v>
      </c>
      <c r="BI270" s="7" t="str">
        <f>CONCATENATE(Table43[[#This Row],[kode  1 Digit
(Nomor)]],Table43[[#This Row],[kode  4 Digit                (Nomor)]])</f>
        <v>30609130100</v>
      </c>
      <c r="BJ270" s="7" t="str">
        <f>Table43[[#This Row],[Nama            Gramasi atau Jumlah Pack per CTN]]</f>
        <v>100GR</v>
      </c>
      <c r="BK270" s="7"/>
      <c r="BL270" s="7"/>
      <c r="BM270" s="4" t="str">
        <f>IF(Table43[[#This Row],[SATUAN Fix Win]]&lt;&gt;"","KRT")</f>
        <v>KRT</v>
      </c>
      <c r="BN270" s="4" t="str">
        <f>IF(Table43[[#This Row],[SATUAN Fix Win]]&lt;&gt;"","GD01")</f>
        <v>GD01</v>
      </c>
      <c r="BO270" s="4">
        <f>IF(Table43[[#This Row],[SATUAN Fix Win]]&lt;&gt;"",11611)</f>
        <v>11611</v>
      </c>
      <c r="BP270" s="4">
        <f>IF(Table43[[#This Row],[SATUAN Fix Win]]&lt;&gt;"",11612)</f>
        <v>11612</v>
      </c>
      <c r="BR270" s="4">
        <f>IF(Table43[[#This Row],[SATUAN Fix Win]]&lt;&gt;"",1)</f>
        <v>1</v>
      </c>
    </row>
    <row r="271" spans="1:70">
      <c r="A271" s="4" t="str">
        <f>CONCATENATE(Table43[[#This Row],[Kode BARANG Win2]],Table43[[#This Row],[No. Urut
Item Sama]])</f>
        <v>R1021208010010</v>
      </c>
      <c r="B271" s="7"/>
      <c r="C271" s="4" t="s">
        <v>1646</v>
      </c>
      <c r="D271" s="49" t="s">
        <v>477</v>
      </c>
      <c r="E271" s="49">
        <f>IFERROR(VLOOKUP(Table43[[#This Row],[NO]],[1]Sheet1!$G$3:$K$1267,5,0),0)</f>
        <v>0</v>
      </c>
      <c r="F271" s="26" t="s">
        <v>884</v>
      </c>
      <c r="G271" s="26">
        <v>144</v>
      </c>
      <c r="H271" s="26" t="s">
        <v>2073</v>
      </c>
      <c r="I271" s="49">
        <v>8993560025069</v>
      </c>
      <c r="J271" s="26" t="str">
        <f>Table43[[#This Row],[Nama Jenis Kemasan]]</f>
        <v>PCS</v>
      </c>
      <c r="K271" s="4" t="str">
        <f>TRIM(CONCATENATE(Table43[[#This Row],[Nama            KLP]]," ",Table43[[#This Row],[Nama            Sub KLP]]))</f>
        <v>DETTOL BODY SOAP</v>
      </c>
      <c r="L271" s="4" t="str">
        <f>CONCATENATE(Table43[[#This Row],[kode  2 Digit                (hrf+No)]],Table43[[#This Row],[kode  2 Digit                (Nomor)]],Table43[[#This Row],[kode  1 Digit                (Nomor)]])</f>
        <v>R1021</v>
      </c>
      <c r="M271" s="4" t="str">
        <f>IF(AH271="",CONCATENATE(R271,T271,V271,X271,Z271,AB271,AD271,AF271,Table43[[#This Row],[Tanda Kode Revisi]]),CONCATENATE(R271,T271,V271,X271,Z271,AB271,AD271,AH271))</f>
        <v>R1021208010010</v>
      </c>
      <c r="N271" s="11">
        <f t="shared" si="8"/>
        <v>14</v>
      </c>
      <c r="O271" s="13" t="str">
        <f>IF(AG271&lt;&gt;"",TRIM(UPPER(CONCATENATE(Q271," ",S271," ",U271," ",W271," ",Y271," ",AA271," ","X"," ",Table43[[#This Row],[ISI/CTN]]," ",AG271," ",AC271," ",AE271," ",AI271))),TRIM(UPPER(CONCATENATE(Q271," ",S271," ",U271," ",W271," ",Y271," ",AA271," ","X"," ",Table43[[#This Row],[ISI/CTN]]," ",AC271," ",AE271," ",AI271))))</f>
        <v>RB DETTOL BODY SOAP HK SENSITIVE 100GR X 144 PCS</v>
      </c>
      <c r="P271" s="11">
        <f t="shared" si="9"/>
        <v>48</v>
      </c>
      <c r="Q271" s="4" t="s">
        <v>1487</v>
      </c>
      <c r="R271" s="7" t="s">
        <v>94</v>
      </c>
      <c r="S271" s="4" t="s">
        <v>1496</v>
      </c>
      <c r="T271" s="45" t="s">
        <v>1723</v>
      </c>
      <c r="U271" s="46" t="s">
        <v>1505</v>
      </c>
      <c r="V271" s="7">
        <v>1</v>
      </c>
      <c r="W271" s="46" t="s">
        <v>1564</v>
      </c>
      <c r="X271" s="45" t="s">
        <v>1732</v>
      </c>
      <c r="Y271" s="4" t="s">
        <v>1555</v>
      </c>
      <c r="Z271" s="47" t="s">
        <v>1729</v>
      </c>
      <c r="AA271" s="4" t="s">
        <v>1512</v>
      </c>
      <c r="AB271" s="47" t="s">
        <v>1739</v>
      </c>
      <c r="AC271" s="4" t="s">
        <v>186</v>
      </c>
      <c r="AD271" s="7">
        <v>1</v>
      </c>
      <c r="AF271" s="7">
        <v>0</v>
      </c>
      <c r="AJ271" s="7">
        <f>IFERROR(VLOOKUP(Table43[[#This Row],[Kode BARANG Win2]],'[2]Template Impor Barang'!#REF!,2,0),0)</f>
        <v>0</v>
      </c>
      <c r="AK271" s="7">
        <f>Table43[[#This Row],[ISI/CTN]]</f>
        <v>144</v>
      </c>
      <c r="AL271" s="83" t="str">
        <f>Table43[[#This Row],[Kode Pcpl]]</f>
        <v>ID8195042M</v>
      </c>
      <c r="AN271" s="36">
        <f>Table43[[#This Row],[Harga Jual Pcs GT
(-PPN)]]-(Table43[[#This Row],[Harga Jual Pcs GT
(-PPN)]]*8.5%)</f>
        <v>5864.5695240000005</v>
      </c>
      <c r="AO271" s="36">
        <f>Table43[[#This Row],[Harga Beli Pcs
(-PPN)]]*Table43[[#This Row],[ISI/CTN]]</f>
        <v>844498.01145600004</v>
      </c>
      <c r="AP271" s="36">
        <f>Table43[[#This Row],[Harga Beli Pcs
(-PPN)]]*1.11</f>
        <v>6509.6721716400007</v>
      </c>
      <c r="AQ271" s="36">
        <f>Table43[[#This Row],[Harga Beli Krt
(- PPN)]]*1.11</f>
        <v>937392.79271616007</v>
      </c>
      <c r="AR271" s="36">
        <v>6409.3656000000001</v>
      </c>
      <c r="AS271" s="36">
        <f>Table43[[#This Row],[Harga Jual Pcs GT
(-PPN)]]*Table43[[#This Row],[ISI/CTN]]</f>
        <v>922948.64639999997</v>
      </c>
      <c r="AT271" s="36">
        <f>Table43[[#This Row],[Harga Jual Pcs GT
(-PPN)]]*1.11</f>
        <v>7114.3958160000011</v>
      </c>
      <c r="AU271" s="36">
        <f>Table43[[#This Row],[Harga Jual Krt GT
(- PPN)]]*1.11</f>
        <v>1024472.9975040001</v>
      </c>
      <c r="AV271" s="36">
        <v>6409.3656000000001</v>
      </c>
      <c r="AW271" s="36">
        <f>Table43[[#This Row],[Harga Jual Pcs MT
(-PPN)]]*Table43[[#This Row],[ISI/CTN]]</f>
        <v>922948.64639999997</v>
      </c>
      <c r="AX271" s="36">
        <f>Table43[[#This Row],[Harga Jual Pcs MT
(-PPN)]]*1.11</f>
        <v>7114.3958160000011</v>
      </c>
      <c r="AY271" s="36">
        <f>Table43[[#This Row],[Harga Jual Pcs MT
(+PPN)]]*Table43[[#This Row],[ISI/CTN]]</f>
        <v>1024472.9975040002</v>
      </c>
      <c r="AZ271" s="44">
        <f>(Table43[[#This Row],[Harga Jual Pcs GT
(-PPN)]]-Table43[[#This Row],[Harga Beli Pcs
(-PPN)]])/Table43[[#This Row],[Harga Jual Pcs GT
(-PPN)]]</f>
        <v>8.4999999999999937E-2</v>
      </c>
      <c r="BA271" s="51">
        <f>Table43[[#This Row],[Harga Jual Pcs MT
(-PPN)]]-Table43[[#This Row],[Harga Beli Pcs
(-PPN)]]</f>
        <v>544.79607599999963</v>
      </c>
      <c r="BB271" s="57">
        <f>Table43[[#This Row],[Column1]]/Table43[[#This Row],[Harga Jual Pcs MT
(-PPN)]]</f>
        <v>8.4999999999999937E-2</v>
      </c>
      <c r="BC271" s="50"/>
      <c r="BD271" s="7" t="str">
        <f>IFERROR(VLOOKUP(Table43[[#This Row],[Kode BARANG Win2]],'[3]Daftar Barang dan Jasa'!$B$2:$D$3515,3,0),0)</f>
        <v>RB DETTOL BODY SOAP HK SENSITIVE 100GR X 144 PCS</v>
      </c>
      <c r="BE271" s="7" t="str">
        <f ca="1">IF(TODAY()-Table43[[#This Row],[Efektif
Pembuatan]]&gt;60,"Lama","Baru")</f>
        <v>Lama</v>
      </c>
      <c r="BF271" s="7" t="e">
        <f ca="1">IF(TODAY()-Table43[[#This Row],[Efektif Naik Harga]]&lt;30,"Naik","Sama")</f>
        <v>#VALUE!</v>
      </c>
      <c r="BG271" s="7" t="s">
        <v>400</v>
      </c>
      <c r="BH271" s="7" t="str">
        <f>IF(Table43[[#This Row],[Kode BARANG Win2]]&lt;&gt;"","IDR","")</f>
        <v>IDR</v>
      </c>
      <c r="BI271" s="7" t="str">
        <f>CONCATENATE(Table43[[#This Row],[kode  1 Digit
(Nomor)]],Table43[[#This Row],[kode  4 Digit                (Nomor)]])</f>
        <v>ID8195042M0100</v>
      </c>
      <c r="BJ271" s="7" t="str">
        <f>Table43[[#This Row],[Nama            Gramasi atau Jumlah Pack per CTN]]</f>
        <v>100GR</v>
      </c>
      <c r="BK271" s="7"/>
      <c r="BL271" s="7"/>
      <c r="BM271" s="4" t="str">
        <f>IF(Table43[[#This Row],[SATUAN Fix Win]]&lt;&gt;"","KRT")</f>
        <v>KRT</v>
      </c>
      <c r="BN271" s="4" t="str">
        <f>IF(Table43[[#This Row],[SATUAN Fix Win]]&lt;&gt;"","GD01")</f>
        <v>GD01</v>
      </c>
      <c r="BO271" s="4">
        <f>IF(Table43[[#This Row],[SATUAN Fix Win]]&lt;&gt;"",11611)</f>
        <v>11611</v>
      </c>
      <c r="BP271" s="4">
        <f>IF(Table43[[#This Row],[SATUAN Fix Win]]&lt;&gt;"",11612)</f>
        <v>11612</v>
      </c>
      <c r="BR271" s="4">
        <f>IF(Table43[[#This Row],[SATUAN Fix Win]]&lt;&gt;"",1)</f>
        <v>1</v>
      </c>
    </row>
    <row r="272" spans="1:70">
      <c r="A272" s="4" t="str">
        <f>CONCATENATE(Table43[[#This Row],[Kode BARANG Win2]],Table43[[#This Row],[No. Urut
Item Sama]])</f>
        <v>R1021208010010</v>
      </c>
      <c r="B272" s="7"/>
      <c r="C272" s="4" t="s">
        <v>1646</v>
      </c>
      <c r="D272" s="49">
        <v>3031551</v>
      </c>
      <c r="E272" s="49">
        <f>IFERROR(VLOOKUP(Table43[[#This Row],[NO]],[1]Sheet1!$G$3:$K$1267,5,0),0)</f>
        <v>0</v>
      </c>
      <c r="F272" s="26" t="s">
        <v>886</v>
      </c>
      <c r="G272" s="26">
        <v>144</v>
      </c>
      <c r="H272" s="26" t="s">
        <v>2073</v>
      </c>
      <c r="I272" s="49">
        <v>8993560025069</v>
      </c>
      <c r="J272" s="26" t="str">
        <f>Table43[[#This Row],[Nama Jenis Kemasan]]</f>
        <v>PCS</v>
      </c>
      <c r="K272" s="4" t="str">
        <f>TRIM(CONCATENATE(Table43[[#This Row],[Nama            KLP]]," ",Table43[[#This Row],[Nama            Sub KLP]]))</f>
        <v>DETTOL BODY SOAP</v>
      </c>
      <c r="L272" s="4" t="str">
        <f>CONCATENATE(Table43[[#This Row],[kode  2 Digit                (hrf+No)]],Table43[[#This Row],[kode  2 Digit                (Nomor)]],Table43[[#This Row],[kode  1 Digit                (Nomor)]])</f>
        <v>R1021</v>
      </c>
      <c r="M272" s="4" t="str">
        <f>IF(AH272="",CONCATENATE(R272,T272,V272,X272,Z272,AB272,AD272,AF272,Table43[[#This Row],[Tanda Kode Revisi]]),CONCATENATE(R272,T272,V272,X272,Z272,AB272,AD272,AH272))</f>
        <v>R1021208010010</v>
      </c>
      <c r="N272" s="11">
        <f t="shared" si="8"/>
        <v>14</v>
      </c>
      <c r="O272" s="13" t="str">
        <f>IF(AG272&lt;&gt;"",TRIM(UPPER(CONCATENATE(Q272," ",S272," ",U272," ",W272," ",Y272," ",AA272," ","X"," ",Table43[[#This Row],[ISI/CTN]]," ",AG272," ",AC272," ",AE272," ",AI272))),TRIM(UPPER(CONCATENATE(Q272," ",S272," ",U272," ",W272," ",Y272," ",AA272," ","X"," ",Table43[[#This Row],[ISI/CTN]]," ",AC272," ",AE272," ",AI272))))</f>
        <v>RB DETTOL BODY SOAP HK SENSITIVE 100GR X 144 PCS</v>
      </c>
      <c r="P272" s="11">
        <f t="shared" si="9"/>
        <v>48</v>
      </c>
      <c r="Q272" s="4" t="s">
        <v>1487</v>
      </c>
      <c r="R272" s="7" t="s">
        <v>94</v>
      </c>
      <c r="S272" s="4" t="s">
        <v>1496</v>
      </c>
      <c r="T272" s="45" t="s">
        <v>1723</v>
      </c>
      <c r="U272" s="46" t="s">
        <v>1505</v>
      </c>
      <c r="V272" s="7">
        <v>1</v>
      </c>
      <c r="W272" s="46" t="s">
        <v>1564</v>
      </c>
      <c r="X272" s="45" t="s">
        <v>1732</v>
      </c>
      <c r="Y272" s="4" t="s">
        <v>1555</v>
      </c>
      <c r="Z272" s="47" t="s">
        <v>1729</v>
      </c>
      <c r="AA272" s="4" t="s">
        <v>1512</v>
      </c>
      <c r="AB272" s="47" t="s">
        <v>1739</v>
      </c>
      <c r="AC272" s="4" t="s">
        <v>186</v>
      </c>
      <c r="AD272" s="7">
        <v>1</v>
      </c>
      <c r="AF272" s="7">
        <v>0</v>
      </c>
      <c r="AJ272" s="7">
        <f>IFERROR(VLOOKUP(Table43[[#This Row],[Kode BARANG Win2]],'[2]Template Impor Barang'!#REF!,2,0),0)</f>
        <v>0</v>
      </c>
      <c r="AK272" s="7">
        <f>Table43[[#This Row],[ISI/CTN]]</f>
        <v>144</v>
      </c>
      <c r="AL272" s="83">
        <f>Table43[[#This Row],[Kode Pcpl]]</f>
        <v>3031551</v>
      </c>
      <c r="AN272" s="36">
        <f>Table43[[#This Row],[Harga Jual Pcs GT
(-PPN)]]-(Table43[[#This Row],[Harga Jual Pcs GT
(-PPN)]]*8.5%)</f>
        <v>5864.5695240000005</v>
      </c>
      <c r="AO272" s="36">
        <f>Table43[[#This Row],[Harga Beli Pcs
(-PPN)]]*Table43[[#This Row],[ISI/CTN]]</f>
        <v>844498.01145600004</v>
      </c>
      <c r="AP272" s="36">
        <f>Table43[[#This Row],[Harga Beli Pcs
(-PPN)]]*1.11</f>
        <v>6509.6721716400007</v>
      </c>
      <c r="AQ272" s="36">
        <f>Table43[[#This Row],[Harga Beli Krt
(- PPN)]]*1.11</f>
        <v>937392.79271616007</v>
      </c>
      <c r="AR272" s="36">
        <v>6409.3656000000001</v>
      </c>
      <c r="AS272" s="36">
        <f>Table43[[#This Row],[Harga Jual Pcs GT
(-PPN)]]*Table43[[#This Row],[ISI/CTN]]</f>
        <v>922948.64639999997</v>
      </c>
      <c r="AT272" s="36">
        <f>Table43[[#This Row],[Harga Jual Pcs GT
(-PPN)]]*1.11</f>
        <v>7114.3958160000011</v>
      </c>
      <c r="AU272" s="36">
        <f>Table43[[#This Row],[Harga Jual Krt GT
(- PPN)]]*1.11</f>
        <v>1024472.9975040001</v>
      </c>
      <c r="AV272" s="36">
        <v>6409.3656000000001</v>
      </c>
      <c r="AW272" s="36">
        <f>Table43[[#This Row],[Harga Jual Pcs MT
(-PPN)]]*Table43[[#This Row],[ISI/CTN]]</f>
        <v>922948.64639999997</v>
      </c>
      <c r="AX272" s="36">
        <f>Table43[[#This Row],[Harga Jual Pcs MT
(-PPN)]]*1.11</f>
        <v>7114.3958160000011</v>
      </c>
      <c r="AY272" s="36">
        <f>Table43[[#This Row],[Harga Jual Pcs MT
(+PPN)]]*Table43[[#This Row],[ISI/CTN]]</f>
        <v>1024472.9975040002</v>
      </c>
      <c r="AZ272" s="44">
        <f>(Table43[[#This Row],[Harga Jual Pcs GT
(-PPN)]]-Table43[[#This Row],[Harga Beli Pcs
(-PPN)]])/Table43[[#This Row],[Harga Jual Pcs GT
(-PPN)]]</f>
        <v>8.4999999999999937E-2</v>
      </c>
      <c r="BA272" s="51">
        <f>Table43[[#This Row],[Harga Jual Pcs MT
(-PPN)]]-Table43[[#This Row],[Harga Beli Pcs
(-PPN)]]</f>
        <v>544.79607599999963</v>
      </c>
      <c r="BB272" s="57">
        <f>Table43[[#This Row],[Column1]]/Table43[[#This Row],[Harga Jual Pcs MT
(-PPN)]]</f>
        <v>8.4999999999999937E-2</v>
      </c>
      <c r="BC272" s="50"/>
      <c r="BD272" s="7" t="str">
        <f>IFERROR(VLOOKUP(Table43[[#This Row],[Kode BARANG Win2]],'[3]Daftar Barang dan Jasa'!$B$2:$D$3515,3,0),0)</f>
        <v>RB DETTOL BODY SOAP HK SENSITIVE 100GR X 144 PCS</v>
      </c>
      <c r="BE272" s="7" t="str">
        <f ca="1">IF(TODAY()-Table43[[#This Row],[Efektif
Pembuatan]]&gt;60,"Lama","Baru")</f>
        <v>Lama</v>
      </c>
      <c r="BF272" s="7" t="e">
        <f ca="1">IF(TODAY()-Table43[[#This Row],[Efektif Naik Harga]]&lt;30,"Naik","Sama")</f>
        <v>#VALUE!</v>
      </c>
      <c r="BG272" s="7" t="s">
        <v>400</v>
      </c>
      <c r="BH272" s="7" t="str">
        <f>IF(Table43[[#This Row],[Kode BARANG Win2]]&lt;&gt;"","IDR","")</f>
        <v>IDR</v>
      </c>
      <c r="BI272" s="7" t="str">
        <f>CONCATENATE(Table43[[#This Row],[kode  1 Digit
(Nomor)]],Table43[[#This Row],[kode  4 Digit                (Nomor)]])</f>
        <v>30315510100</v>
      </c>
      <c r="BJ272" s="7" t="str">
        <f>Table43[[#This Row],[Nama            Gramasi atau Jumlah Pack per CTN]]</f>
        <v>100GR</v>
      </c>
      <c r="BK272" s="7"/>
      <c r="BL272" s="7"/>
      <c r="BM272" s="4" t="str">
        <f>IF(Table43[[#This Row],[SATUAN Fix Win]]&lt;&gt;"","KRT")</f>
        <v>KRT</v>
      </c>
      <c r="BN272" s="4" t="str">
        <f>IF(Table43[[#This Row],[SATUAN Fix Win]]&lt;&gt;"","GD01")</f>
        <v>GD01</v>
      </c>
      <c r="BO272" s="4">
        <f>IF(Table43[[#This Row],[SATUAN Fix Win]]&lt;&gt;"",11611)</f>
        <v>11611</v>
      </c>
      <c r="BP272" s="4">
        <f>IF(Table43[[#This Row],[SATUAN Fix Win]]&lt;&gt;"",11612)</f>
        <v>11612</v>
      </c>
      <c r="BR272" s="4">
        <f>IF(Table43[[#This Row],[SATUAN Fix Win]]&lt;&gt;"",1)</f>
        <v>1</v>
      </c>
    </row>
    <row r="273" spans="1:70">
      <c r="A273" s="4" t="str">
        <f>CONCATENATE(Table43[[#This Row],[Kode BARANG Win2]],Table43[[#This Row],[No. Urut
Item Sama]])</f>
        <v>R1021208010010</v>
      </c>
      <c r="B273" s="7"/>
      <c r="C273" s="4" t="s">
        <v>1646</v>
      </c>
      <c r="D273" s="49">
        <v>3042273</v>
      </c>
      <c r="E273" s="49">
        <f>IFERROR(VLOOKUP(Table43[[#This Row],[NO]],[1]Sheet1!$G$3:$K$1267,5,0),0)</f>
        <v>0</v>
      </c>
      <c r="F273" s="26" t="s">
        <v>890</v>
      </c>
      <c r="G273" s="26">
        <v>144</v>
      </c>
      <c r="H273" s="26" t="s">
        <v>2073</v>
      </c>
      <c r="I273" s="49">
        <v>8993560025069</v>
      </c>
      <c r="J273" s="26" t="str">
        <f>Table43[[#This Row],[Nama Jenis Kemasan]]</f>
        <v>PCS</v>
      </c>
      <c r="K273" s="4" t="str">
        <f>TRIM(CONCATENATE(Table43[[#This Row],[Nama            KLP]]," ",Table43[[#This Row],[Nama            Sub KLP]]))</f>
        <v>DETTOL BODY SOAP</v>
      </c>
      <c r="L273" s="4" t="str">
        <f>CONCATENATE(Table43[[#This Row],[kode  2 Digit                (hrf+No)]],Table43[[#This Row],[kode  2 Digit                (Nomor)]],Table43[[#This Row],[kode  1 Digit                (Nomor)]])</f>
        <v>R1021</v>
      </c>
      <c r="M273" s="4" t="str">
        <f>IF(AH273="",CONCATENATE(R273,T273,V273,X273,Z273,AB273,AD273,AF273,Table43[[#This Row],[Tanda Kode Revisi]]),CONCATENATE(R273,T273,V273,X273,Z273,AB273,AD273,AH273))</f>
        <v>R1021208010010</v>
      </c>
      <c r="N273" s="11">
        <f t="shared" si="8"/>
        <v>14</v>
      </c>
      <c r="O273" s="13" t="str">
        <f>IF(AG273&lt;&gt;"",TRIM(UPPER(CONCATENATE(Q273," ",S273," ",U273," ",W273," ",Y273," ",AA273," ","X"," ",Table43[[#This Row],[ISI/CTN]]," ",AG273," ",AC273," ",AE273," ",AI273))),TRIM(UPPER(CONCATENATE(Q273," ",S273," ",U273," ",W273," ",Y273," ",AA273," ","X"," ",Table43[[#This Row],[ISI/CTN]]," ",AC273," ",AE273," ",AI273))))</f>
        <v>RB DETTOL BODY SOAP HK SENSITIVE 100GR X 144 PCS</v>
      </c>
      <c r="P273" s="11">
        <f t="shared" si="9"/>
        <v>48</v>
      </c>
      <c r="Q273" s="4" t="s">
        <v>1487</v>
      </c>
      <c r="R273" s="7" t="s">
        <v>94</v>
      </c>
      <c r="S273" s="4" t="s">
        <v>1496</v>
      </c>
      <c r="T273" s="45" t="s">
        <v>1723</v>
      </c>
      <c r="U273" s="46" t="s">
        <v>1505</v>
      </c>
      <c r="V273" s="7">
        <v>1</v>
      </c>
      <c r="W273" s="46" t="s">
        <v>1564</v>
      </c>
      <c r="X273" s="45" t="s">
        <v>1732</v>
      </c>
      <c r="Y273" s="4" t="s">
        <v>1555</v>
      </c>
      <c r="Z273" s="47" t="s">
        <v>1729</v>
      </c>
      <c r="AA273" s="4" t="s">
        <v>1512</v>
      </c>
      <c r="AB273" s="47" t="s">
        <v>1739</v>
      </c>
      <c r="AC273" s="4" t="s">
        <v>186</v>
      </c>
      <c r="AD273" s="7">
        <v>1</v>
      </c>
      <c r="AF273" s="7">
        <v>0</v>
      </c>
      <c r="AJ273" s="7">
        <f>IFERROR(VLOOKUP(Table43[[#This Row],[Kode BARANG Win2]],'[2]Template Impor Barang'!#REF!,2,0),0)</f>
        <v>0</v>
      </c>
      <c r="AK273" s="7">
        <f>Table43[[#This Row],[ISI/CTN]]</f>
        <v>144</v>
      </c>
      <c r="AL273" s="83">
        <f>Table43[[#This Row],[Kode Pcpl]]</f>
        <v>3042273</v>
      </c>
      <c r="AN273" s="36">
        <f>Table43[[#This Row],[Harga Jual Pcs GT
(-PPN)]]-(Table43[[#This Row],[Harga Jual Pcs GT
(-PPN)]]*8.5%)</f>
        <v>5864.5695240000005</v>
      </c>
      <c r="AO273" s="36">
        <f>Table43[[#This Row],[Harga Beli Pcs
(-PPN)]]*Table43[[#This Row],[ISI/CTN]]</f>
        <v>844498.01145600004</v>
      </c>
      <c r="AP273" s="36">
        <f>Table43[[#This Row],[Harga Beli Pcs
(-PPN)]]*1.11</f>
        <v>6509.6721716400007</v>
      </c>
      <c r="AQ273" s="36">
        <f>Table43[[#This Row],[Harga Beli Krt
(- PPN)]]*1.11</f>
        <v>937392.79271616007</v>
      </c>
      <c r="AR273" s="36">
        <v>6409.3656000000001</v>
      </c>
      <c r="AS273" s="36">
        <f>Table43[[#This Row],[Harga Jual Pcs GT
(-PPN)]]*Table43[[#This Row],[ISI/CTN]]</f>
        <v>922948.64639999997</v>
      </c>
      <c r="AT273" s="36">
        <f>Table43[[#This Row],[Harga Jual Pcs GT
(-PPN)]]*1.11</f>
        <v>7114.3958160000011</v>
      </c>
      <c r="AU273" s="36">
        <f>Table43[[#This Row],[Harga Jual Krt GT
(- PPN)]]*1.11</f>
        <v>1024472.9975040001</v>
      </c>
      <c r="AV273" s="36">
        <v>6409.3656000000001</v>
      </c>
      <c r="AW273" s="36">
        <f>Table43[[#This Row],[Harga Jual Pcs MT
(-PPN)]]*Table43[[#This Row],[ISI/CTN]]</f>
        <v>922948.64639999997</v>
      </c>
      <c r="AX273" s="36">
        <f>Table43[[#This Row],[Harga Jual Pcs MT
(-PPN)]]*1.11</f>
        <v>7114.3958160000011</v>
      </c>
      <c r="AY273" s="36">
        <f>Table43[[#This Row],[Harga Jual Pcs MT
(+PPN)]]*Table43[[#This Row],[ISI/CTN]]</f>
        <v>1024472.9975040002</v>
      </c>
      <c r="AZ273" s="44">
        <f>(Table43[[#This Row],[Harga Jual Pcs GT
(-PPN)]]-Table43[[#This Row],[Harga Beli Pcs
(-PPN)]])/Table43[[#This Row],[Harga Jual Pcs GT
(-PPN)]]</f>
        <v>8.4999999999999937E-2</v>
      </c>
      <c r="BA273" s="51">
        <f>Table43[[#This Row],[Harga Jual Pcs MT
(-PPN)]]-Table43[[#This Row],[Harga Beli Pcs
(-PPN)]]</f>
        <v>544.79607599999963</v>
      </c>
      <c r="BB273" s="57">
        <f>Table43[[#This Row],[Column1]]/Table43[[#This Row],[Harga Jual Pcs MT
(-PPN)]]</f>
        <v>8.4999999999999937E-2</v>
      </c>
      <c r="BC273" s="50"/>
      <c r="BD273" s="7" t="str">
        <f>IFERROR(VLOOKUP(Table43[[#This Row],[Kode BARANG Win2]],'[3]Daftar Barang dan Jasa'!$B$2:$D$3515,3,0),0)</f>
        <v>RB DETTOL BODY SOAP HK SENSITIVE 100GR X 144 PCS</v>
      </c>
      <c r="BE273" s="7" t="str">
        <f ca="1">IF(TODAY()-Table43[[#This Row],[Efektif
Pembuatan]]&gt;60,"Lama","Baru")</f>
        <v>Lama</v>
      </c>
      <c r="BF273" s="7" t="e">
        <f ca="1">IF(TODAY()-Table43[[#This Row],[Efektif Naik Harga]]&lt;30,"Naik","Sama")</f>
        <v>#VALUE!</v>
      </c>
      <c r="BG273" s="7" t="s">
        <v>400</v>
      </c>
      <c r="BH273" s="7" t="str">
        <f>IF(Table43[[#This Row],[Kode BARANG Win2]]&lt;&gt;"","IDR","")</f>
        <v>IDR</v>
      </c>
      <c r="BI273" s="7" t="str">
        <f>CONCATENATE(Table43[[#This Row],[kode  1 Digit
(Nomor)]],Table43[[#This Row],[kode  4 Digit                (Nomor)]])</f>
        <v>30422730100</v>
      </c>
      <c r="BJ273" s="7" t="str">
        <f>Table43[[#This Row],[Nama            Gramasi atau Jumlah Pack per CTN]]</f>
        <v>100GR</v>
      </c>
      <c r="BK273" s="7"/>
      <c r="BL273" s="7"/>
      <c r="BM273" s="4" t="str">
        <f>IF(Table43[[#This Row],[SATUAN Fix Win]]&lt;&gt;"","KRT")</f>
        <v>KRT</v>
      </c>
      <c r="BN273" s="4" t="str">
        <f>IF(Table43[[#This Row],[SATUAN Fix Win]]&lt;&gt;"","GD01")</f>
        <v>GD01</v>
      </c>
      <c r="BO273" s="4">
        <f>IF(Table43[[#This Row],[SATUAN Fix Win]]&lt;&gt;"",11611)</f>
        <v>11611</v>
      </c>
      <c r="BP273" s="4">
        <f>IF(Table43[[#This Row],[SATUAN Fix Win]]&lt;&gt;"",11612)</f>
        <v>11612</v>
      </c>
      <c r="BR273" s="4">
        <f>IF(Table43[[#This Row],[SATUAN Fix Win]]&lt;&gt;"",1)</f>
        <v>1</v>
      </c>
    </row>
    <row r="274" spans="1:70">
      <c r="A274" s="4" t="str">
        <f>CONCATENATE(Table43[[#This Row],[Kode BARANG Win2]],Table43[[#This Row],[No. Urut
Item Sama]])</f>
        <v>R1021208010010</v>
      </c>
      <c r="B274" s="7"/>
      <c r="C274" s="4" t="s">
        <v>1646</v>
      </c>
      <c r="D274" s="49" t="s">
        <v>476</v>
      </c>
      <c r="E274" s="49">
        <f>IFERROR(VLOOKUP(Table43[[#This Row],[NO]],[1]Sheet1!$G$3:$K$1267,5,0),0)</f>
        <v>0</v>
      </c>
      <c r="F274" s="26" t="s">
        <v>883</v>
      </c>
      <c r="G274" s="26">
        <v>144</v>
      </c>
      <c r="H274" s="26" t="s">
        <v>2073</v>
      </c>
      <c r="I274" s="49">
        <v>8993560025069</v>
      </c>
      <c r="J274" s="26" t="str">
        <f>Table43[[#This Row],[Nama Jenis Kemasan]]</f>
        <v>PCS</v>
      </c>
      <c r="K274" s="4" t="str">
        <f>TRIM(CONCATENATE(Table43[[#This Row],[Nama            KLP]]," ",Table43[[#This Row],[Nama            Sub KLP]]))</f>
        <v>DETTOL BODY SOAP</v>
      </c>
      <c r="L274" s="4" t="str">
        <f>CONCATENATE(Table43[[#This Row],[kode  2 Digit                (hrf+No)]],Table43[[#This Row],[kode  2 Digit                (Nomor)]],Table43[[#This Row],[kode  1 Digit                (Nomor)]])</f>
        <v>R1021</v>
      </c>
      <c r="M274" s="4" t="str">
        <f>IF(AH274="",CONCATENATE(R274,T274,V274,X274,Z274,AB274,AD274,AF274,Table43[[#This Row],[Tanda Kode Revisi]]),CONCATENATE(R274,T274,V274,X274,Z274,AB274,AD274,AH274))</f>
        <v>R1021208010010</v>
      </c>
      <c r="N274" s="11">
        <f t="shared" si="8"/>
        <v>14</v>
      </c>
      <c r="O274" s="13" t="str">
        <f>IF(AG274&lt;&gt;"",TRIM(UPPER(CONCATENATE(Q274," ",S274," ",U274," ",W274," ",Y274," ",AA274," ","X"," ",Table43[[#This Row],[ISI/CTN]]," ",AG274," ",AC274," ",AE274," ",AI274))),TRIM(UPPER(CONCATENATE(Q274," ",S274," ",U274," ",W274," ",Y274," ",AA274," ","X"," ",Table43[[#This Row],[ISI/CTN]]," ",AC274," ",AE274," ",AI274))))</f>
        <v>RB DETTOL BODY SOAP HK SENSITIVE 100GR X 144 PCS</v>
      </c>
      <c r="P274" s="11">
        <f t="shared" si="9"/>
        <v>48</v>
      </c>
      <c r="Q274" s="4" t="s">
        <v>1487</v>
      </c>
      <c r="R274" s="7" t="s">
        <v>94</v>
      </c>
      <c r="S274" s="4" t="s">
        <v>1496</v>
      </c>
      <c r="T274" s="45" t="s">
        <v>1723</v>
      </c>
      <c r="U274" s="46" t="s">
        <v>1505</v>
      </c>
      <c r="V274" s="7">
        <v>1</v>
      </c>
      <c r="W274" s="46" t="s">
        <v>1564</v>
      </c>
      <c r="X274" s="45" t="s">
        <v>1732</v>
      </c>
      <c r="Y274" s="4" t="s">
        <v>1555</v>
      </c>
      <c r="Z274" s="47" t="s">
        <v>1729</v>
      </c>
      <c r="AA274" s="4" t="s">
        <v>1512</v>
      </c>
      <c r="AB274" s="47" t="s">
        <v>1739</v>
      </c>
      <c r="AC274" s="4" t="s">
        <v>186</v>
      </c>
      <c r="AD274" s="7">
        <v>1</v>
      </c>
      <c r="AF274" s="7">
        <v>0</v>
      </c>
      <c r="AJ274" s="7">
        <f>IFERROR(VLOOKUP(Table43[[#This Row],[Kode BARANG Win2]],'[2]Template Impor Barang'!#REF!,2,0),0)</f>
        <v>0</v>
      </c>
      <c r="AK274" s="7">
        <f>Table43[[#This Row],[ISI/CTN]]</f>
        <v>144</v>
      </c>
      <c r="AL274" s="83" t="str">
        <f>Table43[[#This Row],[Kode Pcpl]]</f>
        <v>ID8096561M</v>
      </c>
      <c r="AN274" s="36">
        <f>Table43[[#This Row],[Harga Jual Pcs GT
(-PPN)]]-(Table43[[#This Row],[Harga Jual Pcs GT
(-PPN)]]*8.5%)</f>
        <v>5864.5695240000005</v>
      </c>
      <c r="AO274" s="36">
        <f>Table43[[#This Row],[Harga Beli Pcs
(-PPN)]]*Table43[[#This Row],[ISI/CTN]]</f>
        <v>844498.01145600004</v>
      </c>
      <c r="AP274" s="36">
        <f>Table43[[#This Row],[Harga Beli Pcs
(-PPN)]]*1.11</f>
        <v>6509.6721716400007</v>
      </c>
      <c r="AQ274" s="36">
        <f>Table43[[#This Row],[Harga Beli Krt
(- PPN)]]*1.11</f>
        <v>937392.79271616007</v>
      </c>
      <c r="AR274" s="36">
        <v>6409.3656000000001</v>
      </c>
      <c r="AS274" s="36">
        <f>Table43[[#This Row],[Harga Jual Pcs GT
(-PPN)]]*Table43[[#This Row],[ISI/CTN]]</f>
        <v>922948.64639999997</v>
      </c>
      <c r="AT274" s="36">
        <f>Table43[[#This Row],[Harga Jual Pcs GT
(-PPN)]]*1.11</f>
        <v>7114.3958160000011</v>
      </c>
      <c r="AU274" s="36">
        <f>Table43[[#This Row],[Harga Jual Krt GT
(- PPN)]]*1.11</f>
        <v>1024472.9975040001</v>
      </c>
      <c r="AV274" s="36">
        <v>6409.3656000000001</v>
      </c>
      <c r="AW274" s="36">
        <f>Table43[[#This Row],[Harga Jual Pcs MT
(-PPN)]]*Table43[[#This Row],[ISI/CTN]]</f>
        <v>922948.64639999997</v>
      </c>
      <c r="AX274" s="36">
        <f>Table43[[#This Row],[Harga Jual Pcs MT
(-PPN)]]*1.11</f>
        <v>7114.3958160000011</v>
      </c>
      <c r="AY274" s="36">
        <f>Table43[[#This Row],[Harga Jual Pcs MT
(+PPN)]]*Table43[[#This Row],[ISI/CTN]]</f>
        <v>1024472.9975040002</v>
      </c>
      <c r="AZ274" s="44">
        <f>(Table43[[#This Row],[Harga Jual Pcs GT
(-PPN)]]-Table43[[#This Row],[Harga Beli Pcs
(-PPN)]])/Table43[[#This Row],[Harga Jual Pcs GT
(-PPN)]]</f>
        <v>8.4999999999999937E-2</v>
      </c>
      <c r="BA274" s="51">
        <f>Table43[[#This Row],[Harga Jual Pcs MT
(-PPN)]]-Table43[[#This Row],[Harga Beli Pcs
(-PPN)]]</f>
        <v>544.79607599999963</v>
      </c>
      <c r="BB274" s="57">
        <f>Table43[[#This Row],[Column1]]/Table43[[#This Row],[Harga Jual Pcs MT
(-PPN)]]</f>
        <v>8.4999999999999937E-2</v>
      </c>
      <c r="BC274" s="50"/>
      <c r="BD274" s="7" t="str">
        <f>IFERROR(VLOOKUP(Table43[[#This Row],[Kode BARANG Win2]],'[3]Daftar Barang dan Jasa'!$B$2:$D$3515,3,0),0)</f>
        <v>RB DETTOL BODY SOAP HK SENSITIVE 100GR X 144 PCS</v>
      </c>
      <c r="BE274" s="7" t="str">
        <f ca="1">IF(TODAY()-Table43[[#This Row],[Efektif
Pembuatan]]&gt;60,"Lama","Baru")</f>
        <v>Lama</v>
      </c>
      <c r="BF274" s="7" t="e">
        <f ca="1">IF(TODAY()-Table43[[#This Row],[Efektif Naik Harga]]&lt;30,"Naik","Sama")</f>
        <v>#VALUE!</v>
      </c>
      <c r="BG274" s="7" t="s">
        <v>400</v>
      </c>
      <c r="BH274" s="7" t="str">
        <f>IF(Table43[[#This Row],[Kode BARANG Win2]]&lt;&gt;"","IDR","")</f>
        <v>IDR</v>
      </c>
      <c r="BI274" s="7" t="str">
        <f>CONCATENATE(Table43[[#This Row],[kode  1 Digit
(Nomor)]],Table43[[#This Row],[kode  4 Digit                (Nomor)]])</f>
        <v>ID8096561M0100</v>
      </c>
      <c r="BJ274" s="7" t="str">
        <f>Table43[[#This Row],[Nama            Gramasi atau Jumlah Pack per CTN]]</f>
        <v>100GR</v>
      </c>
      <c r="BK274" s="7"/>
      <c r="BL274" s="7"/>
      <c r="BM274" s="4" t="str">
        <f>IF(Table43[[#This Row],[SATUAN Fix Win]]&lt;&gt;"","KRT")</f>
        <v>KRT</v>
      </c>
      <c r="BN274" s="4" t="str">
        <f>IF(Table43[[#This Row],[SATUAN Fix Win]]&lt;&gt;"","GD01")</f>
        <v>GD01</v>
      </c>
      <c r="BO274" s="4">
        <f>IF(Table43[[#This Row],[SATUAN Fix Win]]&lt;&gt;"",11611)</f>
        <v>11611</v>
      </c>
      <c r="BP274" s="4">
        <f>IF(Table43[[#This Row],[SATUAN Fix Win]]&lt;&gt;"",11612)</f>
        <v>11612</v>
      </c>
      <c r="BR274" s="4">
        <f>IF(Table43[[#This Row],[SATUAN Fix Win]]&lt;&gt;"",1)</f>
        <v>1</v>
      </c>
    </row>
    <row r="275" spans="1:70">
      <c r="A275" s="4" t="str">
        <f>CONCATENATE(Table43[[#This Row],[Kode BARANG Win2]],Table43[[#This Row],[No. Urut
Item Sama]])</f>
        <v>R1021208010010</v>
      </c>
      <c r="B275" s="7"/>
      <c r="C275" s="4" t="s">
        <v>1646</v>
      </c>
      <c r="D275" s="49" t="s">
        <v>474</v>
      </c>
      <c r="E275" s="49">
        <f>IFERROR(VLOOKUP(Table43[[#This Row],[NO]],[1]Sheet1!$G$3:$K$1267,5,0),0)</f>
        <v>0</v>
      </c>
      <c r="F275" s="26" t="s">
        <v>881</v>
      </c>
      <c r="G275" s="26">
        <v>144</v>
      </c>
      <c r="H275" s="26" t="s">
        <v>2073</v>
      </c>
      <c r="I275" s="49">
        <v>8993560025069</v>
      </c>
      <c r="J275" s="26" t="str">
        <f>Table43[[#This Row],[Nama Jenis Kemasan]]</f>
        <v>PCS</v>
      </c>
      <c r="K275" s="4" t="str">
        <f>TRIM(CONCATENATE(Table43[[#This Row],[Nama            KLP]]," ",Table43[[#This Row],[Nama            Sub KLP]]))</f>
        <v>DETTOL BODY SOAP</v>
      </c>
      <c r="L275" s="4" t="str">
        <f>CONCATENATE(Table43[[#This Row],[kode  2 Digit                (hrf+No)]],Table43[[#This Row],[kode  2 Digit                (Nomor)]],Table43[[#This Row],[kode  1 Digit                (Nomor)]])</f>
        <v>R1021</v>
      </c>
      <c r="M275" s="4" t="str">
        <f>IF(AH275="",CONCATENATE(R275,T275,V275,X275,Z275,AB275,AD275,AF275,Table43[[#This Row],[Tanda Kode Revisi]]),CONCATENATE(R275,T275,V275,X275,Z275,AB275,AD275,AH275))</f>
        <v>R1021208010010</v>
      </c>
      <c r="N275" s="11">
        <f t="shared" si="8"/>
        <v>14</v>
      </c>
      <c r="O275" s="13" t="str">
        <f>IF(AG275&lt;&gt;"",TRIM(UPPER(CONCATENATE(Q275," ",S275," ",U275," ",W275," ",Y275," ",AA275," ","X"," ",Table43[[#This Row],[ISI/CTN]]," ",AG275," ",AC275," ",AE275," ",AI275))),TRIM(UPPER(CONCATENATE(Q275," ",S275," ",U275," ",W275," ",Y275," ",AA275," ","X"," ",Table43[[#This Row],[ISI/CTN]]," ",AC275," ",AE275," ",AI275))))</f>
        <v>RB DETTOL BODY SOAP HK SENSITIVE 100GR X 144 PCS</v>
      </c>
      <c r="P275" s="11">
        <f t="shared" si="9"/>
        <v>48</v>
      </c>
      <c r="Q275" s="4" t="s">
        <v>1487</v>
      </c>
      <c r="R275" s="7" t="s">
        <v>94</v>
      </c>
      <c r="S275" s="4" t="s">
        <v>1496</v>
      </c>
      <c r="T275" s="45" t="s">
        <v>1723</v>
      </c>
      <c r="U275" s="46" t="s">
        <v>1505</v>
      </c>
      <c r="V275" s="7">
        <v>1</v>
      </c>
      <c r="W275" s="46" t="s">
        <v>1564</v>
      </c>
      <c r="X275" s="45" t="s">
        <v>1732</v>
      </c>
      <c r="Y275" s="4" t="s">
        <v>1555</v>
      </c>
      <c r="Z275" s="47" t="s">
        <v>1729</v>
      </c>
      <c r="AA275" s="4" t="s">
        <v>1512</v>
      </c>
      <c r="AB275" s="47" t="s">
        <v>1739</v>
      </c>
      <c r="AC275" s="4" t="s">
        <v>186</v>
      </c>
      <c r="AD275" s="7">
        <v>1</v>
      </c>
      <c r="AF275" s="7">
        <v>0</v>
      </c>
      <c r="AJ275" s="7">
        <f>IFERROR(VLOOKUP(Table43[[#This Row],[Kode BARANG Win2]],'[2]Template Impor Barang'!#REF!,2,0),0)</f>
        <v>0</v>
      </c>
      <c r="AK275" s="7">
        <f>Table43[[#This Row],[ISI/CTN]]</f>
        <v>144</v>
      </c>
      <c r="AL275" s="83" t="str">
        <f>Table43[[#This Row],[Kode Pcpl]]</f>
        <v>ID0343834M</v>
      </c>
      <c r="AN275" s="36">
        <f>Table43[[#This Row],[Harga Jual Pcs GT
(-PPN)]]-(Table43[[#This Row],[Harga Jual Pcs GT
(-PPN)]]*8.5%)</f>
        <v>5864.5695240000005</v>
      </c>
      <c r="AO275" s="36">
        <f>Table43[[#This Row],[Harga Beli Pcs
(-PPN)]]*Table43[[#This Row],[ISI/CTN]]</f>
        <v>844498.01145600004</v>
      </c>
      <c r="AP275" s="36">
        <f>Table43[[#This Row],[Harga Beli Pcs
(-PPN)]]*1.11</f>
        <v>6509.6721716400007</v>
      </c>
      <c r="AQ275" s="36">
        <f>Table43[[#This Row],[Harga Beli Krt
(- PPN)]]*1.11</f>
        <v>937392.79271616007</v>
      </c>
      <c r="AR275" s="36">
        <v>6409.3656000000001</v>
      </c>
      <c r="AS275" s="36">
        <f>Table43[[#This Row],[Harga Jual Pcs GT
(-PPN)]]*Table43[[#This Row],[ISI/CTN]]</f>
        <v>922948.64639999997</v>
      </c>
      <c r="AT275" s="36">
        <f>Table43[[#This Row],[Harga Jual Pcs GT
(-PPN)]]*1.11</f>
        <v>7114.3958160000011</v>
      </c>
      <c r="AU275" s="36">
        <f>Table43[[#This Row],[Harga Jual Krt GT
(- PPN)]]*1.11</f>
        <v>1024472.9975040001</v>
      </c>
      <c r="AV275" s="36">
        <v>6409.3656000000001</v>
      </c>
      <c r="AW275" s="36">
        <f>Table43[[#This Row],[Harga Jual Pcs MT
(-PPN)]]*Table43[[#This Row],[ISI/CTN]]</f>
        <v>922948.64639999997</v>
      </c>
      <c r="AX275" s="36">
        <f>Table43[[#This Row],[Harga Jual Pcs MT
(-PPN)]]*1.11</f>
        <v>7114.3958160000011</v>
      </c>
      <c r="AY275" s="36">
        <f>Table43[[#This Row],[Harga Jual Pcs MT
(+PPN)]]*Table43[[#This Row],[ISI/CTN]]</f>
        <v>1024472.9975040002</v>
      </c>
      <c r="AZ275" s="44">
        <f>(Table43[[#This Row],[Harga Jual Pcs GT
(-PPN)]]-Table43[[#This Row],[Harga Beli Pcs
(-PPN)]])/Table43[[#This Row],[Harga Jual Pcs GT
(-PPN)]]</f>
        <v>8.4999999999999937E-2</v>
      </c>
      <c r="BA275" s="51">
        <f>Table43[[#This Row],[Harga Jual Pcs MT
(-PPN)]]-Table43[[#This Row],[Harga Beli Pcs
(-PPN)]]</f>
        <v>544.79607599999963</v>
      </c>
      <c r="BB275" s="57">
        <f>Table43[[#This Row],[Column1]]/Table43[[#This Row],[Harga Jual Pcs MT
(-PPN)]]</f>
        <v>8.4999999999999937E-2</v>
      </c>
      <c r="BC275" s="50"/>
      <c r="BD275" s="7" t="str">
        <f>IFERROR(VLOOKUP(Table43[[#This Row],[Kode BARANG Win2]],'[3]Daftar Barang dan Jasa'!$B$2:$D$3515,3,0),0)</f>
        <v>RB DETTOL BODY SOAP HK SENSITIVE 100GR X 144 PCS</v>
      </c>
      <c r="BE275" s="7" t="str">
        <f ca="1">IF(TODAY()-Table43[[#This Row],[Efektif
Pembuatan]]&gt;60,"Lama","Baru")</f>
        <v>Lama</v>
      </c>
      <c r="BF275" s="7" t="e">
        <f ca="1">IF(TODAY()-Table43[[#This Row],[Efektif Naik Harga]]&lt;30,"Naik","Sama")</f>
        <v>#VALUE!</v>
      </c>
      <c r="BG275" s="7" t="s">
        <v>400</v>
      </c>
      <c r="BH275" s="7" t="str">
        <f>IF(Table43[[#This Row],[Kode BARANG Win2]]&lt;&gt;"","IDR","")</f>
        <v>IDR</v>
      </c>
      <c r="BI275" s="7" t="str">
        <f>CONCATENATE(Table43[[#This Row],[kode  1 Digit
(Nomor)]],Table43[[#This Row],[kode  4 Digit                (Nomor)]])</f>
        <v>ID0343834M0100</v>
      </c>
      <c r="BJ275" s="7" t="str">
        <f>Table43[[#This Row],[Nama            Gramasi atau Jumlah Pack per CTN]]</f>
        <v>100GR</v>
      </c>
      <c r="BK275" s="7"/>
      <c r="BL275" s="7"/>
      <c r="BM275" s="4" t="str">
        <f>IF(Table43[[#This Row],[SATUAN Fix Win]]&lt;&gt;"","KRT")</f>
        <v>KRT</v>
      </c>
      <c r="BN275" s="4" t="str">
        <f>IF(Table43[[#This Row],[SATUAN Fix Win]]&lt;&gt;"","GD01")</f>
        <v>GD01</v>
      </c>
      <c r="BO275" s="4">
        <f>IF(Table43[[#This Row],[SATUAN Fix Win]]&lt;&gt;"",11611)</f>
        <v>11611</v>
      </c>
      <c r="BP275" s="4">
        <f>IF(Table43[[#This Row],[SATUAN Fix Win]]&lt;&gt;"",11612)</f>
        <v>11612</v>
      </c>
      <c r="BR275" s="4">
        <f>IF(Table43[[#This Row],[SATUAN Fix Win]]&lt;&gt;"",1)</f>
        <v>1</v>
      </c>
    </row>
    <row r="276" spans="1:70">
      <c r="A276" s="4" t="str">
        <f>CONCATENATE(Table43[[#This Row],[Kode BARANG Win2]],Table43[[#This Row],[No. Urut
Item Sama]])</f>
        <v>R1021208010010</v>
      </c>
      <c r="B276" s="7"/>
      <c r="C276" s="4" t="s">
        <v>1646</v>
      </c>
      <c r="D276" s="49" t="s">
        <v>475</v>
      </c>
      <c r="E276" s="49">
        <f>IFERROR(VLOOKUP(Table43[[#This Row],[NO]],[1]Sheet1!$G$3:$K$1267,5,0),0)</f>
        <v>0</v>
      </c>
      <c r="F276" s="26" t="s">
        <v>882</v>
      </c>
      <c r="G276" s="26">
        <v>144</v>
      </c>
      <c r="H276" s="26" t="s">
        <v>2073</v>
      </c>
      <c r="I276" s="49">
        <v>8993560025069</v>
      </c>
      <c r="J276" s="26" t="str">
        <f>Table43[[#This Row],[Nama Jenis Kemasan]]</f>
        <v>PCS</v>
      </c>
      <c r="K276" s="4" t="str">
        <f>TRIM(CONCATENATE(Table43[[#This Row],[Nama            KLP]]," ",Table43[[#This Row],[Nama            Sub KLP]]))</f>
        <v>DETTOL BODY SOAP</v>
      </c>
      <c r="L276" s="4" t="str">
        <f>CONCATENATE(Table43[[#This Row],[kode  2 Digit                (hrf+No)]],Table43[[#This Row],[kode  2 Digit                (Nomor)]],Table43[[#This Row],[kode  1 Digit                (Nomor)]])</f>
        <v>R1021</v>
      </c>
      <c r="M276" s="4" t="str">
        <f>IF(AH276="",CONCATENATE(R276,T276,V276,X276,Z276,AB276,AD276,AF276,Table43[[#This Row],[Tanda Kode Revisi]]),CONCATENATE(R276,T276,V276,X276,Z276,AB276,AD276,AH276))</f>
        <v>R1021208010010</v>
      </c>
      <c r="N276" s="11">
        <f t="shared" si="8"/>
        <v>14</v>
      </c>
      <c r="O276" s="13" t="str">
        <f>IF(AG276&lt;&gt;"",TRIM(UPPER(CONCATENATE(Q276," ",S276," ",U276," ",W276," ",Y276," ",AA276," ","X"," ",Table43[[#This Row],[ISI/CTN]]," ",AG276," ",AC276," ",AE276," ",AI276))),TRIM(UPPER(CONCATENATE(Q276," ",S276," ",U276," ",W276," ",Y276," ",AA276," ","X"," ",Table43[[#This Row],[ISI/CTN]]," ",AC276," ",AE276," ",AI276))))</f>
        <v>RB DETTOL BODY SOAP HK SENSITIVE 100GR X 144 PCS</v>
      </c>
      <c r="P276" s="11">
        <f t="shared" si="9"/>
        <v>48</v>
      </c>
      <c r="Q276" s="4" t="s">
        <v>1487</v>
      </c>
      <c r="R276" s="7" t="s">
        <v>94</v>
      </c>
      <c r="S276" s="4" t="s">
        <v>1496</v>
      </c>
      <c r="T276" s="45" t="s">
        <v>1723</v>
      </c>
      <c r="U276" s="46" t="s">
        <v>1505</v>
      </c>
      <c r="V276" s="7">
        <v>1</v>
      </c>
      <c r="W276" s="46" t="s">
        <v>1564</v>
      </c>
      <c r="X276" s="45" t="s">
        <v>1732</v>
      </c>
      <c r="Y276" s="4" t="s">
        <v>1555</v>
      </c>
      <c r="Z276" s="47" t="s">
        <v>1729</v>
      </c>
      <c r="AA276" s="4" t="s">
        <v>1512</v>
      </c>
      <c r="AB276" s="47" t="s">
        <v>1739</v>
      </c>
      <c r="AC276" s="4" t="s">
        <v>186</v>
      </c>
      <c r="AD276" s="7">
        <v>1</v>
      </c>
      <c r="AF276" s="7">
        <v>0</v>
      </c>
      <c r="AJ276" s="7">
        <f>IFERROR(VLOOKUP(Table43[[#This Row],[Kode BARANG Win2]],'[2]Template Impor Barang'!#REF!,2,0),0)</f>
        <v>0</v>
      </c>
      <c r="AK276" s="7">
        <f>Table43[[#This Row],[ISI/CTN]]</f>
        <v>144</v>
      </c>
      <c r="AL276" s="83" t="str">
        <f>Table43[[#This Row],[Kode Pcpl]]</f>
        <v>ID8086712M</v>
      </c>
      <c r="AN276" s="36">
        <f>Table43[[#This Row],[Harga Jual Pcs GT
(-PPN)]]-(Table43[[#This Row],[Harga Jual Pcs GT
(-PPN)]]*8.5%)</f>
        <v>5864.5695240000005</v>
      </c>
      <c r="AO276" s="36">
        <f>Table43[[#This Row],[Harga Beli Pcs
(-PPN)]]*Table43[[#This Row],[ISI/CTN]]</f>
        <v>844498.01145600004</v>
      </c>
      <c r="AP276" s="36">
        <f>Table43[[#This Row],[Harga Beli Pcs
(-PPN)]]*1.11</f>
        <v>6509.6721716400007</v>
      </c>
      <c r="AQ276" s="36">
        <f>Table43[[#This Row],[Harga Beli Krt
(- PPN)]]*1.11</f>
        <v>937392.79271616007</v>
      </c>
      <c r="AR276" s="36">
        <v>6409.3656000000001</v>
      </c>
      <c r="AS276" s="36">
        <f>Table43[[#This Row],[Harga Jual Pcs GT
(-PPN)]]*Table43[[#This Row],[ISI/CTN]]</f>
        <v>922948.64639999997</v>
      </c>
      <c r="AT276" s="36">
        <f>Table43[[#This Row],[Harga Jual Pcs GT
(-PPN)]]*1.11</f>
        <v>7114.3958160000011</v>
      </c>
      <c r="AU276" s="36">
        <f>Table43[[#This Row],[Harga Jual Krt GT
(- PPN)]]*1.11</f>
        <v>1024472.9975040001</v>
      </c>
      <c r="AV276" s="36">
        <v>6409.3656000000001</v>
      </c>
      <c r="AW276" s="36">
        <f>Table43[[#This Row],[Harga Jual Pcs MT
(-PPN)]]*Table43[[#This Row],[ISI/CTN]]</f>
        <v>922948.64639999997</v>
      </c>
      <c r="AX276" s="36">
        <f>Table43[[#This Row],[Harga Jual Pcs MT
(-PPN)]]*1.11</f>
        <v>7114.3958160000011</v>
      </c>
      <c r="AY276" s="36">
        <f>Table43[[#This Row],[Harga Jual Pcs MT
(+PPN)]]*Table43[[#This Row],[ISI/CTN]]</f>
        <v>1024472.9975040002</v>
      </c>
      <c r="AZ276" s="44">
        <f>(Table43[[#This Row],[Harga Jual Pcs GT
(-PPN)]]-Table43[[#This Row],[Harga Beli Pcs
(-PPN)]])/Table43[[#This Row],[Harga Jual Pcs GT
(-PPN)]]</f>
        <v>8.4999999999999937E-2</v>
      </c>
      <c r="BA276" s="51">
        <f>Table43[[#This Row],[Harga Jual Pcs MT
(-PPN)]]-Table43[[#This Row],[Harga Beli Pcs
(-PPN)]]</f>
        <v>544.79607599999963</v>
      </c>
      <c r="BB276" s="57">
        <f>Table43[[#This Row],[Column1]]/Table43[[#This Row],[Harga Jual Pcs MT
(-PPN)]]</f>
        <v>8.4999999999999937E-2</v>
      </c>
      <c r="BC276" s="50"/>
      <c r="BD276" s="7" t="str">
        <f>IFERROR(VLOOKUP(Table43[[#This Row],[Kode BARANG Win2]],'[3]Daftar Barang dan Jasa'!$B$2:$D$3515,3,0),0)</f>
        <v>RB DETTOL BODY SOAP HK SENSITIVE 100GR X 144 PCS</v>
      </c>
      <c r="BE276" s="7" t="str">
        <f ca="1">IF(TODAY()-Table43[[#This Row],[Efektif
Pembuatan]]&gt;60,"Lama","Baru")</f>
        <v>Lama</v>
      </c>
      <c r="BF276" s="7" t="e">
        <f ca="1">IF(TODAY()-Table43[[#This Row],[Efektif Naik Harga]]&lt;30,"Naik","Sama")</f>
        <v>#VALUE!</v>
      </c>
      <c r="BG276" s="7" t="s">
        <v>400</v>
      </c>
      <c r="BH276" s="7" t="str">
        <f>IF(Table43[[#This Row],[Kode BARANG Win2]]&lt;&gt;"","IDR","")</f>
        <v>IDR</v>
      </c>
      <c r="BI276" s="7" t="str">
        <f>CONCATENATE(Table43[[#This Row],[kode  1 Digit
(Nomor)]],Table43[[#This Row],[kode  4 Digit                (Nomor)]])</f>
        <v>ID8086712M0100</v>
      </c>
      <c r="BJ276" s="7" t="str">
        <f>Table43[[#This Row],[Nama            Gramasi atau Jumlah Pack per CTN]]</f>
        <v>100GR</v>
      </c>
      <c r="BK276" s="7"/>
      <c r="BL276" s="7"/>
      <c r="BM276" s="4" t="str">
        <f>IF(Table43[[#This Row],[SATUAN Fix Win]]&lt;&gt;"","KRT")</f>
        <v>KRT</v>
      </c>
      <c r="BN276" s="4" t="str">
        <f>IF(Table43[[#This Row],[SATUAN Fix Win]]&lt;&gt;"","GD01")</f>
        <v>GD01</v>
      </c>
      <c r="BO276" s="4">
        <f>IF(Table43[[#This Row],[SATUAN Fix Win]]&lt;&gt;"",11611)</f>
        <v>11611</v>
      </c>
      <c r="BP276" s="4">
        <f>IF(Table43[[#This Row],[SATUAN Fix Win]]&lt;&gt;"",11612)</f>
        <v>11612</v>
      </c>
      <c r="BR276" s="4">
        <f>IF(Table43[[#This Row],[SATUAN Fix Win]]&lt;&gt;"",1)</f>
        <v>1</v>
      </c>
    </row>
    <row r="277" spans="1:70">
      <c r="A277" s="4" t="str">
        <f>CONCATENATE(Table43[[#This Row],[Kode BARANG Win2]],Table43[[#This Row],[No. Urut
Item Sama]])</f>
        <v>R1021208010010</v>
      </c>
      <c r="B277" s="7"/>
      <c r="C277" s="4" t="s">
        <v>1646</v>
      </c>
      <c r="D277" s="49">
        <v>8201499</v>
      </c>
      <c r="E277" s="49">
        <f>IFERROR(VLOOKUP(Table43[[#This Row],[NO]],[1]Sheet1!$G$3:$K$1267,5,0),0)</f>
        <v>0</v>
      </c>
      <c r="F277" s="26" t="s">
        <v>880</v>
      </c>
      <c r="G277" s="26">
        <v>144</v>
      </c>
      <c r="H277" s="26" t="s">
        <v>2073</v>
      </c>
      <c r="I277" s="49">
        <v>8993560025069</v>
      </c>
      <c r="J277" s="26" t="str">
        <f>Table43[[#This Row],[Nama Jenis Kemasan]]</f>
        <v>PCS</v>
      </c>
      <c r="K277" s="4" t="str">
        <f>TRIM(CONCATENATE(Table43[[#This Row],[Nama            KLP]]," ",Table43[[#This Row],[Nama            Sub KLP]]))</f>
        <v>DETTOL BODY SOAP</v>
      </c>
      <c r="L277" s="4" t="str">
        <f>CONCATENATE(Table43[[#This Row],[kode  2 Digit                (hrf+No)]],Table43[[#This Row],[kode  2 Digit                (Nomor)]],Table43[[#This Row],[kode  1 Digit                (Nomor)]])</f>
        <v>R1021</v>
      </c>
      <c r="M277" s="4" t="str">
        <f>IF(AH277="",CONCATENATE(R277,T277,V277,X277,Z277,AB277,AD277,AF277,Table43[[#This Row],[Tanda Kode Revisi]]),CONCATENATE(R277,T277,V277,X277,Z277,AB277,AD277,AH277))</f>
        <v>R1021208010010</v>
      </c>
      <c r="N277" s="11">
        <f t="shared" si="8"/>
        <v>14</v>
      </c>
      <c r="O277" s="13" t="str">
        <f>IF(AG277&lt;&gt;"",TRIM(UPPER(CONCATENATE(Q277," ",S277," ",U277," ",W277," ",Y277," ",AA277," ","X"," ",Table43[[#This Row],[ISI/CTN]]," ",AG277," ",AC277," ",AE277," ",AI277))),TRIM(UPPER(CONCATENATE(Q277," ",S277," ",U277," ",W277," ",Y277," ",AA277," ","X"," ",Table43[[#This Row],[ISI/CTN]]," ",AC277," ",AE277," ",AI277))))</f>
        <v>RB DETTOL BODY SOAP HK SENSITIVE 100GR X 144 PCS</v>
      </c>
      <c r="P277" s="11">
        <f t="shared" si="9"/>
        <v>48</v>
      </c>
      <c r="Q277" s="4" t="s">
        <v>1487</v>
      </c>
      <c r="R277" s="7" t="s">
        <v>94</v>
      </c>
      <c r="S277" s="4" t="s">
        <v>1496</v>
      </c>
      <c r="T277" s="45" t="s">
        <v>1723</v>
      </c>
      <c r="U277" s="46" t="s">
        <v>1505</v>
      </c>
      <c r="V277" s="7">
        <v>1</v>
      </c>
      <c r="W277" s="46" t="s">
        <v>1564</v>
      </c>
      <c r="X277" s="45" t="s">
        <v>1732</v>
      </c>
      <c r="Y277" s="4" t="s">
        <v>1555</v>
      </c>
      <c r="Z277" s="47" t="s">
        <v>1729</v>
      </c>
      <c r="AA277" s="4" t="s">
        <v>1512</v>
      </c>
      <c r="AB277" s="47" t="s">
        <v>1739</v>
      </c>
      <c r="AC277" s="4" t="s">
        <v>186</v>
      </c>
      <c r="AD277" s="7">
        <v>1</v>
      </c>
      <c r="AF277" s="7">
        <v>0</v>
      </c>
      <c r="AJ277" s="7">
        <f>IFERROR(VLOOKUP(Table43[[#This Row],[Kode BARANG Win2]],'[2]Template Impor Barang'!#REF!,2,0),0)</f>
        <v>0</v>
      </c>
      <c r="AK277" s="7">
        <f>Table43[[#This Row],[ISI/CTN]]</f>
        <v>144</v>
      </c>
      <c r="AL277" s="83">
        <f>Table43[[#This Row],[Kode Pcpl]]</f>
        <v>8201499</v>
      </c>
      <c r="AN277" s="36">
        <f>Table43[[#This Row],[Harga Jual Pcs GT
(-PPN)]]-(Table43[[#This Row],[Harga Jual Pcs GT
(-PPN)]]*8.5%)</f>
        <v>5864.5695240000005</v>
      </c>
      <c r="AO277" s="36">
        <f>Table43[[#This Row],[Harga Beli Pcs
(-PPN)]]*Table43[[#This Row],[ISI/CTN]]</f>
        <v>844498.01145600004</v>
      </c>
      <c r="AP277" s="36">
        <f>Table43[[#This Row],[Harga Beli Pcs
(-PPN)]]*1.11</f>
        <v>6509.6721716400007</v>
      </c>
      <c r="AQ277" s="36">
        <f>Table43[[#This Row],[Harga Beli Krt
(- PPN)]]*1.11</f>
        <v>937392.79271616007</v>
      </c>
      <c r="AR277" s="36">
        <v>6409.3656000000001</v>
      </c>
      <c r="AS277" s="36">
        <f>Table43[[#This Row],[Harga Jual Pcs GT
(-PPN)]]*Table43[[#This Row],[ISI/CTN]]</f>
        <v>922948.64639999997</v>
      </c>
      <c r="AT277" s="36">
        <f>Table43[[#This Row],[Harga Jual Pcs GT
(-PPN)]]*1.11</f>
        <v>7114.3958160000011</v>
      </c>
      <c r="AU277" s="36">
        <f>Table43[[#This Row],[Harga Jual Krt GT
(- PPN)]]*1.11</f>
        <v>1024472.9975040001</v>
      </c>
      <c r="AV277" s="36">
        <v>6409.3656000000001</v>
      </c>
      <c r="AW277" s="36">
        <f>Table43[[#This Row],[Harga Jual Pcs MT
(-PPN)]]*Table43[[#This Row],[ISI/CTN]]</f>
        <v>922948.64639999997</v>
      </c>
      <c r="AX277" s="36">
        <f>Table43[[#This Row],[Harga Jual Pcs MT
(-PPN)]]*1.11</f>
        <v>7114.3958160000011</v>
      </c>
      <c r="AY277" s="36">
        <f>Table43[[#This Row],[Harga Jual Pcs MT
(+PPN)]]*Table43[[#This Row],[ISI/CTN]]</f>
        <v>1024472.9975040002</v>
      </c>
      <c r="AZ277" s="44">
        <f>(Table43[[#This Row],[Harga Jual Pcs GT
(-PPN)]]-Table43[[#This Row],[Harga Beli Pcs
(-PPN)]])/Table43[[#This Row],[Harga Jual Pcs GT
(-PPN)]]</f>
        <v>8.4999999999999937E-2</v>
      </c>
      <c r="BA277" s="51">
        <f>Table43[[#This Row],[Harga Jual Pcs MT
(-PPN)]]-Table43[[#This Row],[Harga Beli Pcs
(-PPN)]]</f>
        <v>544.79607599999963</v>
      </c>
      <c r="BB277" s="57">
        <f>Table43[[#This Row],[Column1]]/Table43[[#This Row],[Harga Jual Pcs MT
(-PPN)]]</f>
        <v>8.4999999999999937E-2</v>
      </c>
      <c r="BC277" s="50"/>
      <c r="BD277" s="7" t="str">
        <f>IFERROR(VLOOKUP(Table43[[#This Row],[Kode BARANG Win2]],'[3]Daftar Barang dan Jasa'!$B$2:$D$3515,3,0),0)</f>
        <v>RB DETTOL BODY SOAP HK SENSITIVE 100GR X 144 PCS</v>
      </c>
      <c r="BE277" s="7" t="str">
        <f ca="1">IF(TODAY()-Table43[[#This Row],[Efektif
Pembuatan]]&gt;60,"Lama","Baru")</f>
        <v>Lama</v>
      </c>
      <c r="BF277" s="7" t="e">
        <f ca="1">IF(TODAY()-Table43[[#This Row],[Efektif Naik Harga]]&lt;30,"Naik","Sama")</f>
        <v>#VALUE!</v>
      </c>
      <c r="BG277" s="7" t="s">
        <v>400</v>
      </c>
      <c r="BH277" s="7" t="str">
        <f>IF(Table43[[#This Row],[Kode BARANG Win2]]&lt;&gt;"","IDR","")</f>
        <v>IDR</v>
      </c>
      <c r="BI277" s="7" t="str">
        <f>CONCATENATE(Table43[[#This Row],[kode  1 Digit
(Nomor)]],Table43[[#This Row],[kode  4 Digit                (Nomor)]])</f>
        <v>82014990100</v>
      </c>
      <c r="BJ277" s="7" t="str">
        <f>Table43[[#This Row],[Nama            Gramasi atau Jumlah Pack per CTN]]</f>
        <v>100GR</v>
      </c>
      <c r="BK277" s="7"/>
      <c r="BL277" s="7"/>
      <c r="BM277" s="4" t="str">
        <f>IF(Table43[[#This Row],[SATUAN Fix Win]]&lt;&gt;"","KRT")</f>
        <v>KRT</v>
      </c>
      <c r="BN277" s="4" t="str">
        <f>IF(Table43[[#This Row],[SATUAN Fix Win]]&lt;&gt;"","GD01")</f>
        <v>GD01</v>
      </c>
      <c r="BO277" s="4">
        <f>IF(Table43[[#This Row],[SATUAN Fix Win]]&lt;&gt;"",11611)</f>
        <v>11611</v>
      </c>
      <c r="BP277" s="4">
        <f>IF(Table43[[#This Row],[SATUAN Fix Win]]&lt;&gt;"",11612)</f>
        <v>11612</v>
      </c>
      <c r="BR277" s="4">
        <f>IF(Table43[[#This Row],[SATUAN Fix Win]]&lt;&gt;"",1)</f>
        <v>1</v>
      </c>
    </row>
    <row r="278" spans="1:70">
      <c r="A278" s="4" t="str">
        <f>CONCATENATE(Table43[[#This Row],[Kode BARANG Win2]],Table43[[#This Row],[No. Urut
Item Sama]])</f>
        <v>R1021208010011</v>
      </c>
      <c r="B278" s="7"/>
      <c r="C278" s="4" t="s">
        <v>1646</v>
      </c>
      <c r="D278" s="49">
        <v>3303379</v>
      </c>
      <c r="E278" s="49">
        <f>IFERROR(VLOOKUP(Table43[[#This Row],[NO]],[1]Sheet1!$G$3:$K$1267,5,0),0)</f>
        <v>0</v>
      </c>
      <c r="F278" s="26" t="s">
        <v>885</v>
      </c>
      <c r="G278" s="26">
        <v>36</v>
      </c>
      <c r="H278" s="26" t="s">
        <v>2073</v>
      </c>
      <c r="I278" s="49">
        <v>8993560025069</v>
      </c>
      <c r="J278" s="26" t="str">
        <f>Table43[[#This Row],[Nama Jenis Kemasan]]</f>
        <v>PCS</v>
      </c>
      <c r="K278" s="4" t="str">
        <f>TRIM(CONCATENATE(Table43[[#This Row],[Nama            KLP]]," ",Table43[[#This Row],[Nama            Sub KLP]]))</f>
        <v>DETTOL BODY SOAP</v>
      </c>
      <c r="L278" s="4" t="str">
        <f>CONCATENATE(Table43[[#This Row],[kode  2 Digit                (hrf+No)]],Table43[[#This Row],[kode  2 Digit                (Nomor)]],Table43[[#This Row],[kode  1 Digit                (Nomor)]])</f>
        <v>R1021</v>
      </c>
      <c r="M278" s="4" t="str">
        <f>IF(AH278="",CONCATENATE(R278,T278,V278,X278,Z278,AB278,AD278,AF278,Table43[[#This Row],[Tanda Kode Revisi]]),CONCATENATE(R278,T278,V278,X278,Z278,AB278,AD278,AH278))</f>
        <v>R1021208010011</v>
      </c>
      <c r="N278" s="11">
        <f t="shared" si="8"/>
        <v>14</v>
      </c>
      <c r="O278" s="13" t="str">
        <f>IF(AG278&lt;&gt;"",TRIM(UPPER(CONCATENATE(Q278," ",S278," ",U278," ",W278," ",Y278," ",AA278," ","X"," ",Table43[[#This Row],[ISI/CTN]]," ",AG278," ",AC278," ",AE278," ",AI278))),TRIM(UPPER(CONCATENATE(Q278," ",S278," ",U278," ",W278," ",Y278," ",AA278," ","X"," ",Table43[[#This Row],[ISI/CTN]]," ",AC278," ",AE278," ",AI278))))</f>
        <v>RB DETTOL BODY SOAP HK SENSITIVE 100GR X 36 PCS 3+1</v>
      </c>
      <c r="P278" s="11">
        <f t="shared" si="9"/>
        <v>51</v>
      </c>
      <c r="Q278" s="4" t="s">
        <v>1487</v>
      </c>
      <c r="R278" s="7" t="s">
        <v>94</v>
      </c>
      <c r="S278" s="4" t="s">
        <v>1496</v>
      </c>
      <c r="T278" s="45" t="s">
        <v>1723</v>
      </c>
      <c r="U278" s="46" t="s">
        <v>1505</v>
      </c>
      <c r="V278" s="7">
        <v>1</v>
      </c>
      <c r="W278" s="46" t="s">
        <v>1564</v>
      </c>
      <c r="X278" s="45" t="s">
        <v>1732</v>
      </c>
      <c r="Y278" s="4" t="s">
        <v>1555</v>
      </c>
      <c r="Z278" s="47" t="s">
        <v>1729</v>
      </c>
      <c r="AA278" s="4" t="s">
        <v>1512</v>
      </c>
      <c r="AB278" s="47" t="s">
        <v>1739</v>
      </c>
      <c r="AC278" s="4" t="s">
        <v>186</v>
      </c>
      <c r="AD278" s="7">
        <v>1</v>
      </c>
      <c r="AE278" s="82" t="s">
        <v>2480</v>
      </c>
      <c r="AF278" s="7">
        <v>1</v>
      </c>
      <c r="AJ278" s="7">
        <f>IFERROR(VLOOKUP(Table43[[#This Row],[Kode BARANG Win2]],'[2]Template Impor Barang'!#REF!,2,0),0)</f>
        <v>0</v>
      </c>
      <c r="AK278" s="7">
        <f>Table43[[#This Row],[ISI/CTN]]</f>
        <v>36</v>
      </c>
      <c r="AL278" s="83">
        <f>Table43[[#This Row],[Kode Pcpl]]</f>
        <v>3303379</v>
      </c>
      <c r="AN278" s="36">
        <f>Table43[[#This Row],[Harga Jual Pcs GT
(-PPN)]]-(Table43[[#This Row],[Harga Jual Pcs GT
(-PPN)]]*8.5%)</f>
        <v>17593.696249999997</v>
      </c>
      <c r="AO278" s="36">
        <f>Table43[[#This Row],[Harga Beli Pcs
(-PPN)]]*Table43[[#This Row],[ISI/CTN]]</f>
        <v>633373.06499999994</v>
      </c>
      <c r="AP278" s="36">
        <f>Table43[[#This Row],[Harga Beli Pcs
(-PPN)]]*1.11</f>
        <v>19529.0028375</v>
      </c>
      <c r="AQ278" s="36">
        <f>Table43[[#This Row],[Harga Beli Krt
(- PPN)]]*1.11</f>
        <v>703044.10215000005</v>
      </c>
      <c r="AR278" s="36">
        <v>19228.083333333332</v>
      </c>
      <c r="AS278" s="36">
        <f>Table43[[#This Row],[Harga Jual Pcs GT
(-PPN)]]*Table43[[#This Row],[ISI/CTN]]</f>
        <v>692211</v>
      </c>
      <c r="AT278" s="36">
        <f>Table43[[#This Row],[Harga Jual Pcs GT
(-PPN)]]*1.11</f>
        <v>21343.172500000001</v>
      </c>
      <c r="AU278" s="36">
        <f>Table43[[#This Row],[Harga Jual Krt GT
(- PPN)]]*1.11</f>
        <v>768354.21000000008</v>
      </c>
      <c r="AV278" s="36">
        <v>6409.3656000000001</v>
      </c>
      <c r="AW278" s="36">
        <f>Table43[[#This Row],[Harga Jual Pcs MT
(-PPN)]]*Table43[[#This Row],[ISI/CTN]]</f>
        <v>230737.16159999999</v>
      </c>
      <c r="AX278" s="36">
        <f>Table43[[#This Row],[Harga Jual Pcs MT
(-PPN)]]*1.11</f>
        <v>7114.3958160000011</v>
      </c>
      <c r="AY278" s="36">
        <f>Table43[[#This Row],[Harga Jual Pcs MT
(+PPN)]]*Table43[[#This Row],[ISI/CTN]]</f>
        <v>256118.24937600005</v>
      </c>
      <c r="AZ278" s="44">
        <f>(Table43[[#This Row],[Harga Jual Pcs GT
(-PPN)]]-Table43[[#This Row],[Harga Beli Pcs
(-PPN)]])/Table43[[#This Row],[Harga Jual Pcs GT
(-PPN)]]</f>
        <v>8.5000000000000089E-2</v>
      </c>
      <c r="BA278" s="51">
        <f>Table43[[#This Row],[Harga Jual Pcs MT
(-PPN)]]-Table43[[#This Row],[Harga Beli Pcs
(-PPN)]]</f>
        <v>-11184.330649999996</v>
      </c>
      <c r="BB278" s="57">
        <f>Table43[[#This Row],[Column1]]/Table43[[#This Row],[Harga Jual Pcs MT
(-PPN)]]</f>
        <v>-1.7449980775008367</v>
      </c>
      <c r="BC278" s="50"/>
      <c r="BD278" s="7">
        <f>IFERROR(VLOOKUP(Table43[[#This Row],[Kode BARANG Win2]],'[3]Daftar Barang dan Jasa'!$B$2:$D$3515,3,0),0)</f>
        <v>0</v>
      </c>
      <c r="BE278" s="7" t="str">
        <f ca="1">IF(TODAY()-Table43[[#This Row],[Efektif
Pembuatan]]&gt;60,"Lama","Baru")</f>
        <v>Lama</v>
      </c>
      <c r="BF278" s="7" t="str">
        <f ca="1">IF(TODAY()-Table43[[#This Row],[Efektif Naik Harga]]&lt;30,"Naik","Sama")</f>
        <v>Sama</v>
      </c>
      <c r="BG278" s="7" t="s">
        <v>400</v>
      </c>
      <c r="BH278" s="7" t="str">
        <f>IF(Table43[[#This Row],[Kode BARANG Win2]]&lt;&gt;"","IDR","")</f>
        <v>IDR</v>
      </c>
      <c r="BI278" s="7" t="str">
        <f>CONCATENATE(Table43[[#This Row],[kode  1 Digit
(Nomor)]],Table43[[#This Row],[kode  4 Digit                (Nomor)]])</f>
        <v>33033790100</v>
      </c>
      <c r="BJ278" s="7" t="str">
        <f>Table43[[#This Row],[Nama            Gramasi atau Jumlah Pack per CTN]]</f>
        <v>100GR</v>
      </c>
      <c r="BK278" s="7"/>
      <c r="BL278" s="7"/>
      <c r="BM278" s="4" t="str">
        <f>IF(Table43[[#This Row],[SATUAN Fix Win]]&lt;&gt;"","KRT")</f>
        <v>KRT</v>
      </c>
      <c r="BN278" s="4" t="str">
        <f>IF(Table43[[#This Row],[SATUAN Fix Win]]&lt;&gt;"","GD01")</f>
        <v>GD01</v>
      </c>
      <c r="BO278" s="4">
        <f>IF(Table43[[#This Row],[SATUAN Fix Win]]&lt;&gt;"",11611)</f>
        <v>11611</v>
      </c>
      <c r="BP278" s="4">
        <f>IF(Table43[[#This Row],[SATUAN Fix Win]]&lt;&gt;"",11612)</f>
        <v>11612</v>
      </c>
      <c r="BR278" s="4">
        <f>IF(Table43[[#This Row],[SATUAN Fix Win]]&lt;&gt;"",1)</f>
        <v>1</v>
      </c>
    </row>
    <row r="279" spans="1:70">
      <c r="A279" s="4" t="str">
        <f>CONCATENATE(Table43[[#This Row],[Kode BARANG Win2]],Table43[[#This Row],[No. Urut
Item Sama]])</f>
        <v>R1021209010010</v>
      </c>
      <c r="B279" s="7"/>
      <c r="C279" s="4" t="s">
        <v>1647</v>
      </c>
      <c r="D279" s="49">
        <v>3226054</v>
      </c>
      <c r="E279" s="49">
        <f>IFERROR(VLOOKUP(Table43[[#This Row],[NO]],[1]Sheet1!$G$3:$K$1267,5,0),0)</f>
        <v>0</v>
      </c>
      <c r="F279" s="26" t="s">
        <v>864</v>
      </c>
      <c r="G279" s="26">
        <v>144</v>
      </c>
      <c r="H279" s="26" t="s">
        <v>1647</v>
      </c>
      <c r="I279" s="49">
        <v>8993560025083</v>
      </c>
      <c r="J279" s="26" t="str">
        <f>Table43[[#This Row],[Nama Jenis Kemasan]]</f>
        <v>PCS</v>
      </c>
      <c r="K279" s="4" t="str">
        <f>TRIM(CONCATENATE(Table43[[#This Row],[Nama            KLP]]," ",Table43[[#This Row],[Nama            Sub KLP]]))</f>
        <v>DETTOL BODY SOAP</v>
      </c>
      <c r="L279" s="4" t="str">
        <f>CONCATENATE(Table43[[#This Row],[kode  2 Digit                (hrf+No)]],Table43[[#This Row],[kode  2 Digit                (Nomor)]],Table43[[#This Row],[kode  1 Digit                (Nomor)]])</f>
        <v>R1021</v>
      </c>
      <c r="M279" s="4" t="str">
        <f>IF(AH279="",CONCATENATE(R279,T279,V279,X279,Z279,AB279,AD279,AF279,Table43[[#This Row],[Tanda Kode Revisi]]),CONCATENATE(R279,T279,V279,X279,Z279,AB279,AD279,AH279))</f>
        <v>R1021209010010</v>
      </c>
      <c r="N279" s="11">
        <f t="shared" si="8"/>
        <v>14</v>
      </c>
      <c r="O279" s="13" t="str">
        <f>IF(AG279&lt;&gt;"",TRIM(UPPER(CONCATENATE(Q279," ",S279," ",U279," ",W279," ",Y279," ",AA279," ","X"," ",Table43[[#This Row],[ISI/CTN]]," ",AG279," ",AC279," ",AE279," ",AI279))),TRIM(UPPER(CONCATENATE(Q279," ",S279," ",U279," ",W279," ",Y279," ",AA279," ","X"," ",Table43[[#This Row],[ISI/CTN]]," ",AC279," ",AE279," ",AI279))))</f>
        <v>RB DETTOL BODY SOAP HK SKINCARE 100GR X 144 PCS</v>
      </c>
      <c r="P279" s="11">
        <f t="shared" si="9"/>
        <v>47</v>
      </c>
      <c r="Q279" s="4" t="s">
        <v>1487</v>
      </c>
      <c r="R279" s="7" t="s">
        <v>94</v>
      </c>
      <c r="S279" s="4" t="s">
        <v>1496</v>
      </c>
      <c r="T279" s="45" t="s">
        <v>1723</v>
      </c>
      <c r="U279" s="46" t="s">
        <v>1505</v>
      </c>
      <c r="V279" s="7">
        <v>1</v>
      </c>
      <c r="W279" s="46" t="s">
        <v>1564</v>
      </c>
      <c r="X279" s="45" t="s">
        <v>1732</v>
      </c>
      <c r="Y279" s="4" t="s">
        <v>1533</v>
      </c>
      <c r="Z279" s="47" t="s">
        <v>1736</v>
      </c>
      <c r="AA279" s="4" t="s">
        <v>1512</v>
      </c>
      <c r="AB279" s="47" t="s">
        <v>1739</v>
      </c>
      <c r="AC279" s="4" t="s">
        <v>186</v>
      </c>
      <c r="AD279" s="7">
        <v>1</v>
      </c>
      <c r="AF279" s="7">
        <v>0</v>
      </c>
      <c r="AJ279" s="7">
        <f>IFERROR(VLOOKUP(Table43[[#This Row],[Kode BARANG Win2]],'[2]Template Impor Barang'!#REF!,2,0),0)</f>
        <v>0</v>
      </c>
      <c r="AK279" s="7">
        <f>Table43[[#This Row],[ISI/CTN]]</f>
        <v>144</v>
      </c>
      <c r="AL279" s="83">
        <f>Table43[[#This Row],[Kode Pcpl]]</f>
        <v>3226054</v>
      </c>
      <c r="AN279" s="36">
        <f>Table43[[#This Row],[Harga Jual Pcs GT
(-PPN)]]-(Table43[[#This Row],[Harga Jual Pcs GT
(-PPN)]]*8.5%)</f>
        <v>5864.5695240000005</v>
      </c>
      <c r="AO279" s="36">
        <f>Table43[[#This Row],[Harga Beli Pcs
(-PPN)]]*Table43[[#This Row],[ISI/CTN]]</f>
        <v>844498.01145600004</v>
      </c>
      <c r="AP279" s="36">
        <f>Table43[[#This Row],[Harga Beli Pcs
(-PPN)]]*1.11</f>
        <v>6509.6721716400007</v>
      </c>
      <c r="AQ279" s="36">
        <f>Table43[[#This Row],[Harga Beli Krt
(- PPN)]]*1.11</f>
        <v>937392.79271616007</v>
      </c>
      <c r="AR279" s="36">
        <v>6409.3656000000001</v>
      </c>
      <c r="AS279" s="36">
        <f>Table43[[#This Row],[Harga Jual Pcs GT
(-PPN)]]*Table43[[#This Row],[ISI/CTN]]</f>
        <v>922948.64639999997</v>
      </c>
      <c r="AT279" s="36">
        <f>Table43[[#This Row],[Harga Jual Pcs GT
(-PPN)]]*1.11</f>
        <v>7114.3958160000011</v>
      </c>
      <c r="AU279" s="36">
        <f>Table43[[#This Row],[Harga Jual Krt GT
(- PPN)]]*1.11</f>
        <v>1024472.9975040001</v>
      </c>
      <c r="AV279" s="36">
        <v>6409.3656000000001</v>
      </c>
      <c r="AW279" s="36">
        <f>Table43[[#This Row],[Harga Jual Pcs MT
(-PPN)]]*Table43[[#This Row],[ISI/CTN]]</f>
        <v>922948.64639999997</v>
      </c>
      <c r="AX279" s="36">
        <f>Table43[[#This Row],[Harga Jual Pcs MT
(-PPN)]]*1.11</f>
        <v>7114.3958160000011</v>
      </c>
      <c r="AY279" s="36">
        <f>Table43[[#This Row],[Harga Jual Pcs MT
(+PPN)]]*Table43[[#This Row],[ISI/CTN]]</f>
        <v>1024472.9975040002</v>
      </c>
      <c r="AZ279" s="44">
        <f>(Table43[[#This Row],[Harga Jual Pcs GT
(-PPN)]]-Table43[[#This Row],[Harga Beli Pcs
(-PPN)]])/Table43[[#This Row],[Harga Jual Pcs GT
(-PPN)]]</f>
        <v>8.4999999999999937E-2</v>
      </c>
      <c r="BA279" s="51">
        <f>Table43[[#This Row],[Harga Jual Pcs MT
(-PPN)]]-Table43[[#This Row],[Harga Beli Pcs
(-PPN)]]</f>
        <v>544.79607599999963</v>
      </c>
      <c r="BB279" s="57">
        <f>Table43[[#This Row],[Column1]]/Table43[[#This Row],[Harga Jual Pcs MT
(-PPN)]]</f>
        <v>8.4999999999999937E-2</v>
      </c>
      <c r="BC279" s="50"/>
      <c r="BD279" s="7" t="str">
        <f>IFERROR(VLOOKUP(Table43[[#This Row],[Kode BARANG Win2]],'[3]Daftar Barang dan Jasa'!$B$2:$D$3515,3,0),0)</f>
        <v>RB DETTOL BODY SOAP HK SKINCARE 100GR X 144 PCS</v>
      </c>
      <c r="BE279" s="7" t="str">
        <f ca="1">IF(TODAY()-Table43[[#This Row],[Efektif
Pembuatan]]&gt;60,"Lama","Baru")</f>
        <v>Lama</v>
      </c>
      <c r="BF279" s="7" t="e">
        <f ca="1">IF(TODAY()-Table43[[#This Row],[Efektif Naik Harga]]&lt;30,"Naik","Sama")</f>
        <v>#VALUE!</v>
      </c>
      <c r="BG279" s="7" t="s">
        <v>400</v>
      </c>
      <c r="BH279" s="7" t="str">
        <f>IF(Table43[[#This Row],[Kode BARANG Win2]]&lt;&gt;"","IDR","")</f>
        <v>IDR</v>
      </c>
      <c r="BI279" s="7" t="str">
        <f>CONCATENATE(Table43[[#This Row],[kode  1 Digit
(Nomor)]],Table43[[#This Row],[kode  4 Digit                (Nomor)]])</f>
        <v>32260540100</v>
      </c>
      <c r="BJ279" s="7" t="str">
        <f>Table43[[#This Row],[Nama            Gramasi atau Jumlah Pack per CTN]]</f>
        <v>100GR</v>
      </c>
      <c r="BK279" s="7"/>
      <c r="BL279" s="7"/>
      <c r="BM279" s="4" t="str">
        <f>IF(Table43[[#This Row],[SATUAN Fix Win]]&lt;&gt;"","KRT")</f>
        <v>KRT</v>
      </c>
      <c r="BN279" s="4" t="str">
        <f>IF(Table43[[#This Row],[SATUAN Fix Win]]&lt;&gt;"","GD01")</f>
        <v>GD01</v>
      </c>
      <c r="BO279" s="4">
        <f>IF(Table43[[#This Row],[SATUAN Fix Win]]&lt;&gt;"",11611)</f>
        <v>11611</v>
      </c>
      <c r="BP279" s="4">
        <f>IF(Table43[[#This Row],[SATUAN Fix Win]]&lt;&gt;"",11612)</f>
        <v>11612</v>
      </c>
      <c r="BR279" s="4">
        <f>IF(Table43[[#This Row],[SATUAN Fix Win]]&lt;&gt;"",1)</f>
        <v>1</v>
      </c>
    </row>
    <row r="280" spans="1:70">
      <c r="A280" s="4" t="str">
        <f>CONCATENATE(Table43[[#This Row],[Kode BARANG Win2]],Table43[[#This Row],[No. Urut
Item Sama]])</f>
        <v>R1021209010010</v>
      </c>
      <c r="B280" s="7"/>
      <c r="C280" s="4" t="s">
        <v>1647</v>
      </c>
      <c r="D280" s="49">
        <v>3337514</v>
      </c>
      <c r="E280" s="49">
        <f>IFERROR(VLOOKUP(Table43[[#This Row],[NO]],[1]Sheet1!$G$3:$K$1267,5,0),0)</f>
        <v>0</v>
      </c>
      <c r="F280" s="26" t="s">
        <v>874</v>
      </c>
      <c r="G280" s="26">
        <v>144</v>
      </c>
      <c r="H280" s="26" t="s">
        <v>2073</v>
      </c>
      <c r="I280" s="49">
        <v>8993560025083</v>
      </c>
      <c r="J280" s="26" t="str">
        <f>Table43[[#This Row],[Nama Jenis Kemasan]]</f>
        <v>PCS</v>
      </c>
      <c r="K280" s="4" t="str">
        <f>TRIM(CONCATENATE(Table43[[#This Row],[Nama            KLP]]," ",Table43[[#This Row],[Nama            Sub KLP]]))</f>
        <v>DETTOL BODY SOAP</v>
      </c>
      <c r="L280" s="4" t="str">
        <f>CONCATENATE(Table43[[#This Row],[kode  2 Digit                (hrf+No)]],Table43[[#This Row],[kode  2 Digit                (Nomor)]],Table43[[#This Row],[kode  1 Digit                (Nomor)]])</f>
        <v>R1021</v>
      </c>
      <c r="M280" s="4" t="str">
        <f>IF(AH280="",CONCATENATE(R280,T280,V280,X280,Z280,AB280,AD280,AF280,Table43[[#This Row],[Tanda Kode Revisi]]),CONCATENATE(R280,T280,V280,X280,Z280,AB280,AD280,AH280))</f>
        <v>R1021209010010</v>
      </c>
      <c r="N280" s="11">
        <f t="shared" si="8"/>
        <v>14</v>
      </c>
      <c r="O280" s="13" t="str">
        <f>IF(AG280&lt;&gt;"",TRIM(UPPER(CONCATENATE(Q280," ",S280," ",U280," ",W280," ",Y280," ",AA280," ","X"," ",Table43[[#This Row],[ISI/CTN]]," ",AG280," ",AC280," ",AE280," ",AI280))),TRIM(UPPER(CONCATENATE(Q280," ",S280," ",U280," ",W280," ",Y280," ",AA280," ","X"," ",Table43[[#This Row],[ISI/CTN]]," ",AC280," ",AE280," ",AI280))))</f>
        <v>RB DETTOL BODY SOAP HK SKINCARE 100GR X 144 PCS</v>
      </c>
      <c r="P280" s="11">
        <f t="shared" si="9"/>
        <v>47</v>
      </c>
      <c r="Q280" s="4" t="s">
        <v>1487</v>
      </c>
      <c r="R280" s="7" t="s">
        <v>94</v>
      </c>
      <c r="S280" s="4" t="s">
        <v>1496</v>
      </c>
      <c r="T280" s="45" t="s">
        <v>1723</v>
      </c>
      <c r="U280" s="46" t="s">
        <v>1505</v>
      </c>
      <c r="V280" s="7">
        <v>1</v>
      </c>
      <c r="W280" s="46" t="s">
        <v>1564</v>
      </c>
      <c r="X280" s="45" t="s">
        <v>1732</v>
      </c>
      <c r="Y280" s="4" t="s">
        <v>1533</v>
      </c>
      <c r="Z280" s="47" t="s">
        <v>1736</v>
      </c>
      <c r="AA280" s="4" t="s">
        <v>1512</v>
      </c>
      <c r="AB280" s="47" t="s">
        <v>1739</v>
      </c>
      <c r="AC280" s="4" t="s">
        <v>186</v>
      </c>
      <c r="AD280" s="7">
        <v>1</v>
      </c>
      <c r="AF280" s="7">
        <v>0</v>
      </c>
      <c r="AJ280" s="7">
        <f>IFERROR(VLOOKUP(Table43[[#This Row],[Kode BARANG Win2]],'[2]Template Impor Barang'!#REF!,2,0),0)</f>
        <v>0</v>
      </c>
      <c r="AK280" s="7">
        <f>Table43[[#This Row],[ISI/CTN]]</f>
        <v>144</v>
      </c>
      <c r="AL280" s="83">
        <f>Table43[[#This Row],[Kode Pcpl]]</f>
        <v>3337514</v>
      </c>
      <c r="AN280" s="36">
        <f>Table43[[#This Row],[Harga Jual Pcs GT
(-PPN)]]-(Table43[[#This Row],[Harga Jual Pcs GT
(-PPN)]]*8.5%)</f>
        <v>5864.5695240000005</v>
      </c>
      <c r="AO280" s="36">
        <f>Table43[[#This Row],[Harga Beli Pcs
(-PPN)]]*Table43[[#This Row],[ISI/CTN]]</f>
        <v>844498.01145600004</v>
      </c>
      <c r="AP280" s="36">
        <f>Table43[[#This Row],[Harga Beli Pcs
(-PPN)]]*1.11</f>
        <v>6509.6721716400007</v>
      </c>
      <c r="AQ280" s="36">
        <f>Table43[[#This Row],[Harga Beli Krt
(- PPN)]]*1.11</f>
        <v>937392.79271616007</v>
      </c>
      <c r="AR280" s="36">
        <v>6409.3656000000001</v>
      </c>
      <c r="AS280" s="36">
        <f>Table43[[#This Row],[Harga Jual Pcs GT
(-PPN)]]*Table43[[#This Row],[ISI/CTN]]</f>
        <v>922948.64639999997</v>
      </c>
      <c r="AT280" s="36">
        <f>Table43[[#This Row],[Harga Jual Pcs GT
(-PPN)]]*1.11</f>
        <v>7114.3958160000011</v>
      </c>
      <c r="AU280" s="36">
        <f>Table43[[#This Row],[Harga Jual Krt GT
(- PPN)]]*1.11</f>
        <v>1024472.9975040001</v>
      </c>
      <c r="AV280" s="36">
        <v>6409.3656000000001</v>
      </c>
      <c r="AW280" s="36">
        <f>Table43[[#This Row],[Harga Jual Pcs MT
(-PPN)]]*Table43[[#This Row],[ISI/CTN]]</f>
        <v>922948.64639999997</v>
      </c>
      <c r="AX280" s="36">
        <f>Table43[[#This Row],[Harga Jual Pcs MT
(-PPN)]]*1.11</f>
        <v>7114.3958160000011</v>
      </c>
      <c r="AY280" s="36">
        <f>Table43[[#This Row],[Harga Jual Pcs MT
(+PPN)]]*Table43[[#This Row],[ISI/CTN]]</f>
        <v>1024472.9975040002</v>
      </c>
      <c r="AZ280" s="44">
        <f>(Table43[[#This Row],[Harga Jual Pcs GT
(-PPN)]]-Table43[[#This Row],[Harga Beli Pcs
(-PPN)]])/Table43[[#This Row],[Harga Jual Pcs GT
(-PPN)]]</f>
        <v>8.4999999999999937E-2</v>
      </c>
      <c r="BA280" s="51">
        <f>Table43[[#This Row],[Harga Jual Pcs MT
(-PPN)]]-Table43[[#This Row],[Harga Beli Pcs
(-PPN)]]</f>
        <v>544.79607599999963</v>
      </c>
      <c r="BB280" s="57">
        <f>Table43[[#This Row],[Column1]]/Table43[[#This Row],[Harga Jual Pcs MT
(-PPN)]]</f>
        <v>8.4999999999999937E-2</v>
      </c>
      <c r="BC280" s="50"/>
      <c r="BD280" s="7" t="str">
        <f>IFERROR(VLOOKUP(Table43[[#This Row],[Kode BARANG Win2]],'[3]Daftar Barang dan Jasa'!$B$2:$D$3515,3,0),0)</f>
        <v>RB DETTOL BODY SOAP HK SKINCARE 100GR X 144 PCS</v>
      </c>
      <c r="BE280" s="7" t="str">
        <f ca="1">IF(TODAY()-Table43[[#This Row],[Efektif
Pembuatan]]&gt;60,"Lama","Baru")</f>
        <v>Lama</v>
      </c>
      <c r="BF280" s="7" t="e">
        <f ca="1">IF(TODAY()-Table43[[#This Row],[Efektif Naik Harga]]&lt;30,"Naik","Sama")</f>
        <v>#VALUE!</v>
      </c>
      <c r="BG280" s="7" t="s">
        <v>400</v>
      </c>
      <c r="BH280" s="7" t="str">
        <f>IF(Table43[[#This Row],[Kode BARANG Win2]]&lt;&gt;"","IDR","")</f>
        <v>IDR</v>
      </c>
      <c r="BI280" s="7" t="str">
        <f>CONCATENATE(Table43[[#This Row],[kode  1 Digit
(Nomor)]],Table43[[#This Row],[kode  4 Digit                (Nomor)]])</f>
        <v>33375140100</v>
      </c>
      <c r="BJ280" s="7" t="str">
        <f>Table43[[#This Row],[Nama            Gramasi atau Jumlah Pack per CTN]]</f>
        <v>100GR</v>
      </c>
      <c r="BK280" s="7"/>
      <c r="BL280" s="7"/>
      <c r="BM280" s="4" t="str">
        <f>IF(Table43[[#This Row],[SATUAN Fix Win]]&lt;&gt;"","KRT")</f>
        <v>KRT</v>
      </c>
      <c r="BN280" s="4" t="str">
        <f>IF(Table43[[#This Row],[SATUAN Fix Win]]&lt;&gt;"","GD01")</f>
        <v>GD01</v>
      </c>
      <c r="BO280" s="4">
        <f>IF(Table43[[#This Row],[SATUAN Fix Win]]&lt;&gt;"",11611)</f>
        <v>11611</v>
      </c>
      <c r="BP280" s="4">
        <f>IF(Table43[[#This Row],[SATUAN Fix Win]]&lt;&gt;"",11612)</f>
        <v>11612</v>
      </c>
      <c r="BR280" s="4">
        <f>IF(Table43[[#This Row],[SATUAN Fix Win]]&lt;&gt;"",1)</f>
        <v>1</v>
      </c>
    </row>
    <row r="281" spans="1:70">
      <c r="A281" s="4" t="str">
        <f>CONCATENATE(Table43[[#This Row],[Kode BARANG Win2]],Table43[[#This Row],[No. Urut
Item Sama]])</f>
        <v>R1021209010010</v>
      </c>
      <c r="B281" s="7"/>
      <c r="C281" s="4" t="s">
        <v>1647</v>
      </c>
      <c r="D281" s="49">
        <v>3179981</v>
      </c>
      <c r="E281" s="49">
        <f>IFERROR(VLOOKUP(Table43[[#This Row],[NO]],[1]Sheet1!$G$3:$K$1267,5,0),0)</f>
        <v>0</v>
      </c>
      <c r="F281" s="26" t="s">
        <v>878</v>
      </c>
      <c r="G281" s="26">
        <v>144</v>
      </c>
      <c r="H281" s="26" t="s">
        <v>2073</v>
      </c>
      <c r="I281" s="49">
        <v>8993560025083</v>
      </c>
      <c r="J281" s="26" t="str">
        <f>Table43[[#This Row],[Nama Jenis Kemasan]]</f>
        <v>PCS</v>
      </c>
      <c r="K281" s="4" t="str">
        <f>TRIM(CONCATENATE(Table43[[#This Row],[Nama            KLP]]," ",Table43[[#This Row],[Nama            Sub KLP]]))</f>
        <v>DETTOL BODY SOAP</v>
      </c>
      <c r="L281" s="4" t="str">
        <f>CONCATENATE(Table43[[#This Row],[kode  2 Digit                (hrf+No)]],Table43[[#This Row],[kode  2 Digit                (Nomor)]],Table43[[#This Row],[kode  1 Digit                (Nomor)]])</f>
        <v>R1021</v>
      </c>
      <c r="M281" s="4" t="str">
        <f>IF(AH281="",CONCATENATE(R281,T281,V281,X281,Z281,AB281,AD281,AF281,Table43[[#This Row],[Tanda Kode Revisi]]),CONCATENATE(R281,T281,V281,X281,Z281,AB281,AD281,AH281))</f>
        <v>R1021209010010</v>
      </c>
      <c r="N281" s="11">
        <f t="shared" si="8"/>
        <v>14</v>
      </c>
      <c r="O281" s="13" t="str">
        <f>IF(AG281&lt;&gt;"",TRIM(UPPER(CONCATENATE(Q281," ",S281," ",U281," ",W281," ",Y281," ",AA281," ","X"," ",Table43[[#This Row],[ISI/CTN]]," ",AG281," ",AC281," ",AE281," ",AI281))),TRIM(UPPER(CONCATENATE(Q281," ",S281," ",U281," ",W281," ",Y281," ",AA281," ","X"," ",Table43[[#This Row],[ISI/CTN]]," ",AC281," ",AE281," ",AI281))))</f>
        <v>RB DETTOL BODY SOAP HK SKINCARE 100GR X 144 PCS</v>
      </c>
      <c r="P281" s="11">
        <f t="shared" si="9"/>
        <v>47</v>
      </c>
      <c r="Q281" s="4" t="s">
        <v>1487</v>
      </c>
      <c r="R281" s="7" t="s">
        <v>94</v>
      </c>
      <c r="S281" s="4" t="s">
        <v>1496</v>
      </c>
      <c r="T281" s="45" t="s">
        <v>1723</v>
      </c>
      <c r="U281" s="46" t="s">
        <v>1505</v>
      </c>
      <c r="V281" s="7">
        <v>1</v>
      </c>
      <c r="W281" s="46" t="s">
        <v>1564</v>
      </c>
      <c r="X281" s="45" t="s">
        <v>1732</v>
      </c>
      <c r="Y281" s="4" t="s">
        <v>1533</v>
      </c>
      <c r="Z281" s="47" t="s">
        <v>1736</v>
      </c>
      <c r="AA281" s="4" t="s">
        <v>1512</v>
      </c>
      <c r="AB281" s="47" t="s">
        <v>1739</v>
      </c>
      <c r="AC281" s="4" t="s">
        <v>186</v>
      </c>
      <c r="AD281" s="7">
        <v>1</v>
      </c>
      <c r="AF281" s="7">
        <v>0</v>
      </c>
      <c r="AJ281" s="7">
        <f>IFERROR(VLOOKUP(Table43[[#This Row],[Kode BARANG Win2]],'[2]Template Impor Barang'!#REF!,2,0),0)</f>
        <v>0</v>
      </c>
      <c r="AK281" s="7">
        <f>Table43[[#This Row],[ISI/CTN]]</f>
        <v>144</v>
      </c>
      <c r="AL281" s="83">
        <f>Table43[[#This Row],[Kode Pcpl]]</f>
        <v>3179981</v>
      </c>
      <c r="AN281" s="36">
        <f>Table43[[#This Row],[Harga Jual Pcs GT
(-PPN)]]-(Table43[[#This Row],[Harga Jual Pcs GT
(-PPN)]]*8.5%)</f>
        <v>5864.5695240000005</v>
      </c>
      <c r="AO281" s="36">
        <f>Table43[[#This Row],[Harga Beli Pcs
(-PPN)]]*Table43[[#This Row],[ISI/CTN]]</f>
        <v>844498.01145600004</v>
      </c>
      <c r="AP281" s="36">
        <f>Table43[[#This Row],[Harga Beli Pcs
(-PPN)]]*1.11</f>
        <v>6509.6721716400007</v>
      </c>
      <c r="AQ281" s="36">
        <f>Table43[[#This Row],[Harga Beli Krt
(- PPN)]]*1.11</f>
        <v>937392.79271616007</v>
      </c>
      <c r="AR281" s="36">
        <v>6409.3656000000001</v>
      </c>
      <c r="AS281" s="36">
        <f>Table43[[#This Row],[Harga Jual Pcs GT
(-PPN)]]*Table43[[#This Row],[ISI/CTN]]</f>
        <v>922948.64639999997</v>
      </c>
      <c r="AT281" s="36">
        <f>Table43[[#This Row],[Harga Jual Pcs GT
(-PPN)]]*1.11</f>
        <v>7114.3958160000011</v>
      </c>
      <c r="AU281" s="36">
        <f>Table43[[#This Row],[Harga Jual Krt GT
(- PPN)]]*1.11</f>
        <v>1024472.9975040001</v>
      </c>
      <c r="AV281" s="36">
        <v>6409.3656000000001</v>
      </c>
      <c r="AW281" s="36">
        <f>Table43[[#This Row],[Harga Jual Pcs MT
(-PPN)]]*Table43[[#This Row],[ISI/CTN]]</f>
        <v>922948.64639999997</v>
      </c>
      <c r="AX281" s="36">
        <f>Table43[[#This Row],[Harga Jual Pcs MT
(-PPN)]]*1.11</f>
        <v>7114.3958160000011</v>
      </c>
      <c r="AY281" s="36">
        <f>Table43[[#This Row],[Harga Jual Pcs MT
(+PPN)]]*Table43[[#This Row],[ISI/CTN]]</f>
        <v>1024472.9975040002</v>
      </c>
      <c r="AZ281" s="44">
        <f>(Table43[[#This Row],[Harga Jual Pcs GT
(-PPN)]]-Table43[[#This Row],[Harga Beli Pcs
(-PPN)]])/Table43[[#This Row],[Harga Jual Pcs GT
(-PPN)]]</f>
        <v>8.4999999999999937E-2</v>
      </c>
      <c r="BA281" s="51">
        <f>Table43[[#This Row],[Harga Jual Pcs MT
(-PPN)]]-Table43[[#This Row],[Harga Beli Pcs
(-PPN)]]</f>
        <v>544.79607599999963</v>
      </c>
      <c r="BB281" s="57">
        <f>Table43[[#This Row],[Column1]]/Table43[[#This Row],[Harga Jual Pcs MT
(-PPN)]]</f>
        <v>8.4999999999999937E-2</v>
      </c>
      <c r="BC281" s="50"/>
      <c r="BD281" s="7" t="str">
        <f>IFERROR(VLOOKUP(Table43[[#This Row],[Kode BARANG Win2]],'[3]Daftar Barang dan Jasa'!$B$2:$D$3515,3,0),0)</f>
        <v>RB DETTOL BODY SOAP HK SKINCARE 100GR X 144 PCS</v>
      </c>
      <c r="BE281" s="7" t="str">
        <f ca="1">IF(TODAY()-Table43[[#This Row],[Efektif
Pembuatan]]&gt;60,"Lama","Baru")</f>
        <v>Lama</v>
      </c>
      <c r="BF281" s="7" t="e">
        <f ca="1">IF(TODAY()-Table43[[#This Row],[Efektif Naik Harga]]&lt;30,"Naik","Sama")</f>
        <v>#VALUE!</v>
      </c>
      <c r="BG281" s="7" t="s">
        <v>400</v>
      </c>
      <c r="BH281" s="7" t="str">
        <f>IF(Table43[[#This Row],[Kode BARANG Win2]]&lt;&gt;"","IDR","")</f>
        <v>IDR</v>
      </c>
      <c r="BI281" s="7" t="str">
        <f>CONCATENATE(Table43[[#This Row],[kode  1 Digit
(Nomor)]],Table43[[#This Row],[kode  4 Digit                (Nomor)]])</f>
        <v>31799810100</v>
      </c>
      <c r="BJ281" s="7" t="str">
        <f>Table43[[#This Row],[Nama            Gramasi atau Jumlah Pack per CTN]]</f>
        <v>100GR</v>
      </c>
      <c r="BK281" s="7"/>
      <c r="BL281" s="7"/>
      <c r="BM281" s="4" t="str">
        <f>IF(Table43[[#This Row],[SATUAN Fix Win]]&lt;&gt;"","KRT")</f>
        <v>KRT</v>
      </c>
      <c r="BN281" s="4" t="str">
        <f>IF(Table43[[#This Row],[SATUAN Fix Win]]&lt;&gt;"","GD01")</f>
        <v>GD01</v>
      </c>
      <c r="BO281" s="4">
        <f>IF(Table43[[#This Row],[SATUAN Fix Win]]&lt;&gt;"",11611)</f>
        <v>11611</v>
      </c>
      <c r="BP281" s="4">
        <f>IF(Table43[[#This Row],[SATUAN Fix Win]]&lt;&gt;"",11612)</f>
        <v>11612</v>
      </c>
      <c r="BR281" s="4">
        <f>IF(Table43[[#This Row],[SATUAN Fix Win]]&lt;&gt;"",1)</f>
        <v>1</v>
      </c>
    </row>
    <row r="282" spans="1:70">
      <c r="A282" s="4" t="str">
        <f>CONCATENATE(Table43[[#This Row],[Kode BARANG Win2]],Table43[[#This Row],[No. Urut
Item Sama]])</f>
        <v>R1021209010010</v>
      </c>
      <c r="B282" s="7"/>
      <c r="C282" s="4" t="s">
        <v>1647</v>
      </c>
      <c r="D282" s="49">
        <v>3072666</v>
      </c>
      <c r="E282" s="49">
        <f>IFERROR(VLOOKUP(Table43[[#This Row],[NO]],[1]Sheet1!$G$3:$K$1267,5,0),0)</f>
        <v>0</v>
      </c>
      <c r="F282" s="26" t="s">
        <v>876</v>
      </c>
      <c r="G282" s="26">
        <v>144</v>
      </c>
      <c r="H282" s="26" t="s">
        <v>2073</v>
      </c>
      <c r="I282" s="49">
        <v>8993560025083</v>
      </c>
      <c r="J282" s="26" t="str">
        <f>Table43[[#This Row],[Nama Jenis Kemasan]]</f>
        <v>PCS</v>
      </c>
      <c r="K282" s="4" t="str">
        <f>TRIM(CONCATENATE(Table43[[#This Row],[Nama            KLP]]," ",Table43[[#This Row],[Nama            Sub KLP]]))</f>
        <v>DETTOL BODY SOAP</v>
      </c>
      <c r="L282" s="4" t="str">
        <f>CONCATENATE(Table43[[#This Row],[kode  2 Digit                (hrf+No)]],Table43[[#This Row],[kode  2 Digit                (Nomor)]],Table43[[#This Row],[kode  1 Digit                (Nomor)]])</f>
        <v>R1021</v>
      </c>
      <c r="M282" s="4" t="str">
        <f>IF(AH282="",CONCATENATE(R282,T282,V282,X282,Z282,AB282,AD282,AF282,Table43[[#This Row],[Tanda Kode Revisi]]),CONCATENATE(R282,T282,V282,X282,Z282,AB282,AD282,AH282))</f>
        <v>R1021209010010</v>
      </c>
      <c r="N282" s="11">
        <f t="shared" si="8"/>
        <v>14</v>
      </c>
      <c r="O282" s="13" t="str">
        <f>IF(AG282&lt;&gt;"",TRIM(UPPER(CONCATENATE(Q282," ",S282," ",U282," ",W282," ",Y282," ",AA282," ","X"," ",Table43[[#This Row],[ISI/CTN]]," ",AG282," ",AC282," ",AE282," ",AI282))),TRIM(UPPER(CONCATENATE(Q282," ",S282," ",U282," ",W282," ",Y282," ",AA282," ","X"," ",Table43[[#This Row],[ISI/CTN]]," ",AC282," ",AE282," ",AI282))))</f>
        <v>RB DETTOL BODY SOAP HK SKINCARE 100GR X 144 PCS</v>
      </c>
      <c r="P282" s="11">
        <f t="shared" si="9"/>
        <v>47</v>
      </c>
      <c r="Q282" s="4" t="s">
        <v>1487</v>
      </c>
      <c r="R282" s="7" t="s">
        <v>94</v>
      </c>
      <c r="S282" s="4" t="s">
        <v>1496</v>
      </c>
      <c r="T282" s="45" t="s">
        <v>1723</v>
      </c>
      <c r="U282" s="46" t="s">
        <v>1505</v>
      </c>
      <c r="V282" s="7">
        <v>1</v>
      </c>
      <c r="W282" s="46" t="s">
        <v>1564</v>
      </c>
      <c r="X282" s="45" t="s">
        <v>1732</v>
      </c>
      <c r="Y282" s="4" t="s">
        <v>1533</v>
      </c>
      <c r="Z282" s="47" t="s">
        <v>1736</v>
      </c>
      <c r="AA282" s="4" t="s">
        <v>1512</v>
      </c>
      <c r="AB282" s="47" t="s">
        <v>1739</v>
      </c>
      <c r="AC282" s="4" t="s">
        <v>186</v>
      </c>
      <c r="AD282" s="7">
        <v>1</v>
      </c>
      <c r="AF282" s="7">
        <v>0</v>
      </c>
      <c r="AJ282" s="7">
        <f>IFERROR(VLOOKUP(Table43[[#This Row],[Kode BARANG Win2]],'[2]Template Impor Barang'!#REF!,2,0),0)</f>
        <v>0</v>
      </c>
      <c r="AK282" s="7">
        <f>Table43[[#This Row],[ISI/CTN]]</f>
        <v>144</v>
      </c>
      <c r="AL282" s="83">
        <f>Table43[[#This Row],[Kode Pcpl]]</f>
        <v>3072666</v>
      </c>
      <c r="AN282" s="36">
        <f>Table43[[#This Row],[Harga Jual Pcs GT
(-PPN)]]-(Table43[[#This Row],[Harga Jual Pcs GT
(-PPN)]]*8.5%)</f>
        <v>5864.5695240000005</v>
      </c>
      <c r="AO282" s="36">
        <f>Table43[[#This Row],[Harga Beli Pcs
(-PPN)]]*Table43[[#This Row],[ISI/CTN]]</f>
        <v>844498.01145600004</v>
      </c>
      <c r="AP282" s="36">
        <f>Table43[[#This Row],[Harga Beli Pcs
(-PPN)]]*1.11</f>
        <v>6509.6721716400007</v>
      </c>
      <c r="AQ282" s="36">
        <f>Table43[[#This Row],[Harga Beli Krt
(- PPN)]]*1.11</f>
        <v>937392.79271616007</v>
      </c>
      <c r="AR282" s="36">
        <v>6409.3656000000001</v>
      </c>
      <c r="AS282" s="36">
        <f>Table43[[#This Row],[Harga Jual Pcs GT
(-PPN)]]*Table43[[#This Row],[ISI/CTN]]</f>
        <v>922948.64639999997</v>
      </c>
      <c r="AT282" s="36">
        <f>Table43[[#This Row],[Harga Jual Pcs GT
(-PPN)]]*1.11</f>
        <v>7114.3958160000011</v>
      </c>
      <c r="AU282" s="36">
        <f>Table43[[#This Row],[Harga Jual Krt GT
(- PPN)]]*1.11</f>
        <v>1024472.9975040001</v>
      </c>
      <c r="AV282" s="36">
        <v>6409.3656000000001</v>
      </c>
      <c r="AW282" s="36">
        <f>Table43[[#This Row],[Harga Jual Pcs MT
(-PPN)]]*Table43[[#This Row],[ISI/CTN]]</f>
        <v>922948.64639999997</v>
      </c>
      <c r="AX282" s="36">
        <f>Table43[[#This Row],[Harga Jual Pcs MT
(-PPN)]]*1.11</f>
        <v>7114.3958160000011</v>
      </c>
      <c r="AY282" s="36">
        <f>Table43[[#This Row],[Harga Jual Pcs MT
(+PPN)]]*Table43[[#This Row],[ISI/CTN]]</f>
        <v>1024472.9975040002</v>
      </c>
      <c r="AZ282" s="44">
        <f>(Table43[[#This Row],[Harga Jual Pcs GT
(-PPN)]]-Table43[[#This Row],[Harga Beli Pcs
(-PPN)]])/Table43[[#This Row],[Harga Jual Pcs GT
(-PPN)]]</f>
        <v>8.4999999999999937E-2</v>
      </c>
      <c r="BA282" s="51">
        <f>Table43[[#This Row],[Harga Jual Pcs MT
(-PPN)]]-Table43[[#This Row],[Harga Beli Pcs
(-PPN)]]</f>
        <v>544.79607599999963</v>
      </c>
      <c r="BB282" s="57">
        <f>Table43[[#This Row],[Column1]]/Table43[[#This Row],[Harga Jual Pcs MT
(-PPN)]]</f>
        <v>8.4999999999999937E-2</v>
      </c>
      <c r="BC282" s="50"/>
      <c r="BD282" s="7" t="str">
        <f>IFERROR(VLOOKUP(Table43[[#This Row],[Kode BARANG Win2]],'[3]Daftar Barang dan Jasa'!$B$2:$D$3515,3,0),0)</f>
        <v>RB DETTOL BODY SOAP HK SKINCARE 100GR X 144 PCS</v>
      </c>
      <c r="BE282" s="7" t="str">
        <f ca="1">IF(TODAY()-Table43[[#This Row],[Efektif
Pembuatan]]&gt;60,"Lama","Baru")</f>
        <v>Lama</v>
      </c>
      <c r="BF282" s="7" t="e">
        <f ca="1">IF(TODAY()-Table43[[#This Row],[Efektif Naik Harga]]&lt;30,"Naik","Sama")</f>
        <v>#VALUE!</v>
      </c>
      <c r="BG282" s="7" t="s">
        <v>400</v>
      </c>
      <c r="BH282" s="7" t="str">
        <f>IF(Table43[[#This Row],[Kode BARANG Win2]]&lt;&gt;"","IDR","")</f>
        <v>IDR</v>
      </c>
      <c r="BI282" s="7" t="str">
        <f>CONCATENATE(Table43[[#This Row],[kode  1 Digit
(Nomor)]],Table43[[#This Row],[kode  4 Digit                (Nomor)]])</f>
        <v>30726660100</v>
      </c>
      <c r="BJ282" s="7" t="str">
        <f>Table43[[#This Row],[Nama            Gramasi atau Jumlah Pack per CTN]]</f>
        <v>100GR</v>
      </c>
      <c r="BK282" s="7"/>
      <c r="BL282" s="7"/>
      <c r="BM282" s="4" t="str">
        <f>IF(Table43[[#This Row],[SATUAN Fix Win]]&lt;&gt;"","KRT")</f>
        <v>KRT</v>
      </c>
      <c r="BN282" s="4" t="str">
        <f>IF(Table43[[#This Row],[SATUAN Fix Win]]&lt;&gt;"","GD01")</f>
        <v>GD01</v>
      </c>
      <c r="BO282" s="4">
        <f>IF(Table43[[#This Row],[SATUAN Fix Win]]&lt;&gt;"",11611)</f>
        <v>11611</v>
      </c>
      <c r="BP282" s="4">
        <f>IF(Table43[[#This Row],[SATUAN Fix Win]]&lt;&gt;"",11612)</f>
        <v>11612</v>
      </c>
      <c r="BR282" s="4">
        <f>IF(Table43[[#This Row],[SATUAN Fix Win]]&lt;&gt;"",1)</f>
        <v>1</v>
      </c>
    </row>
    <row r="283" spans="1:70">
      <c r="A283" s="4" t="str">
        <f>CONCATENATE(Table43[[#This Row],[Kode BARANG Win2]],Table43[[#This Row],[No. Urut
Item Sama]])</f>
        <v>R1021209010010</v>
      </c>
      <c r="B283" s="7"/>
      <c r="C283" s="4" t="s">
        <v>1647</v>
      </c>
      <c r="D283" s="49">
        <v>3088979</v>
      </c>
      <c r="E283" s="49">
        <f>IFERROR(VLOOKUP(Table43[[#This Row],[NO]],[1]Sheet1!$G$3:$K$1267,5,0),0)</f>
        <v>0</v>
      </c>
      <c r="F283" s="26" t="s">
        <v>877</v>
      </c>
      <c r="G283" s="26">
        <v>144</v>
      </c>
      <c r="H283" s="26" t="s">
        <v>2073</v>
      </c>
      <c r="I283" s="49">
        <v>8993560025083</v>
      </c>
      <c r="J283" s="26" t="str">
        <f>Table43[[#This Row],[Nama Jenis Kemasan]]</f>
        <v>PCS</v>
      </c>
      <c r="K283" s="4" t="str">
        <f>TRIM(CONCATENATE(Table43[[#This Row],[Nama            KLP]]," ",Table43[[#This Row],[Nama            Sub KLP]]))</f>
        <v>DETTOL BODY SOAP</v>
      </c>
      <c r="L283" s="4" t="str">
        <f>CONCATENATE(Table43[[#This Row],[kode  2 Digit                (hrf+No)]],Table43[[#This Row],[kode  2 Digit                (Nomor)]],Table43[[#This Row],[kode  1 Digit                (Nomor)]])</f>
        <v>R1021</v>
      </c>
      <c r="M283" s="4" t="str">
        <f>IF(AH283="",CONCATENATE(R283,T283,V283,X283,Z283,AB283,AD283,AF283,Table43[[#This Row],[Tanda Kode Revisi]]),CONCATENATE(R283,T283,V283,X283,Z283,AB283,AD283,AH283))</f>
        <v>R1021209010010</v>
      </c>
      <c r="N283" s="11">
        <f t="shared" si="8"/>
        <v>14</v>
      </c>
      <c r="O283" s="13" t="str">
        <f>IF(AG283&lt;&gt;"",TRIM(UPPER(CONCATENATE(Q283," ",S283," ",U283," ",W283," ",Y283," ",AA283," ","X"," ",Table43[[#This Row],[ISI/CTN]]," ",AG283," ",AC283," ",AE283," ",AI283))),TRIM(UPPER(CONCATENATE(Q283," ",S283," ",U283," ",W283," ",Y283," ",AA283," ","X"," ",Table43[[#This Row],[ISI/CTN]]," ",AC283," ",AE283," ",AI283))))</f>
        <v>RB DETTOL BODY SOAP HK SKINCARE 100GR X 144 PCS</v>
      </c>
      <c r="P283" s="11">
        <f t="shared" si="9"/>
        <v>47</v>
      </c>
      <c r="Q283" s="4" t="s">
        <v>1487</v>
      </c>
      <c r="R283" s="7" t="s">
        <v>94</v>
      </c>
      <c r="S283" s="4" t="s">
        <v>1496</v>
      </c>
      <c r="T283" s="45" t="s">
        <v>1723</v>
      </c>
      <c r="U283" s="46" t="s">
        <v>1505</v>
      </c>
      <c r="V283" s="7">
        <v>1</v>
      </c>
      <c r="W283" s="46" t="s">
        <v>1564</v>
      </c>
      <c r="X283" s="45" t="s">
        <v>1732</v>
      </c>
      <c r="Y283" s="4" t="s">
        <v>1533</v>
      </c>
      <c r="Z283" s="47" t="s">
        <v>1736</v>
      </c>
      <c r="AA283" s="4" t="s">
        <v>1512</v>
      </c>
      <c r="AB283" s="47" t="s">
        <v>1739</v>
      </c>
      <c r="AC283" s="4" t="s">
        <v>186</v>
      </c>
      <c r="AD283" s="7">
        <v>1</v>
      </c>
      <c r="AF283" s="7">
        <v>0</v>
      </c>
      <c r="AJ283" s="7">
        <f>IFERROR(VLOOKUP(Table43[[#This Row],[Kode BARANG Win2]],'[2]Template Impor Barang'!#REF!,2,0),0)</f>
        <v>0</v>
      </c>
      <c r="AK283" s="7">
        <f>Table43[[#This Row],[ISI/CTN]]</f>
        <v>144</v>
      </c>
      <c r="AL283" s="83">
        <f>Table43[[#This Row],[Kode Pcpl]]</f>
        <v>3088979</v>
      </c>
      <c r="AN283" s="36">
        <f>Table43[[#This Row],[Harga Jual Pcs GT
(-PPN)]]-(Table43[[#This Row],[Harga Jual Pcs GT
(-PPN)]]*8.5%)</f>
        <v>5864.5695240000005</v>
      </c>
      <c r="AO283" s="36">
        <f>Table43[[#This Row],[Harga Beli Pcs
(-PPN)]]*Table43[[#This Row],[ISI/CTN]]</f>
        <v>844498.01145600004</v>
      </c>
      <c r="AP283" s="36">
        <f>Table43[[#This Row],[Harga Beli Pcs
(-PPN)]]*1.11</f>
        <v>6509.6721716400007</v>
      </c>
      <c r="AQ283" s="36">
        <f>Table43[[#This Row],[Harga Beli Krt
(- PPN)]]*1.11</f>
        <v>937392.79271616007</v>
      </c>
      <c r="AR283" s="36">
        <v>6409.3656000000001</v>
      </c>
      <c r="AS283" s="36">
        <f>Table43[[#This Row],[Harga Jual Pcs GT
(-PPN)]]*Table43[[#This Row],[ISI/CTN]]</f>
        <v>922948.64639999997</v>
      </c>
      <c r="AT283" s="36">
        <f>Table43[[#This Row],[Harga Jual Pcs GT
(-PPN)]]*1.11</f>
        <v>7114.3958160000011</v>
      </c>
      <c r="AU283" s="36">
        <f>Table43[[#This Row],[Harga Jual Krt GT
(- PPN)]]*1.11</f>
        <v>1024472.9975040001</v>
      </c>
      <c r="AV283" s="36">
        <v>6409.3656000000001</v>
      </c>
      <c r="AW283" s="36">
        <f>Table43[[#This Row],[Harga Jual Pcs MT
(-PPN)]]*Table43[[#This Row],[ISI/CTN]]</f>
        <v>922948.64639999997</v>
      </c>
      <c r="AX283" s="36">
        <f>Table43[[#This Row],[Harga Jual Pcs MT
(-PPN)]]*1.11</f>
        <v>7114.3958160000011</v>
      </c>
      <c r="AY283" s="36">
        <f>Table43[[#This Row],[Harga Jual Pcs MT
(+PPN)]]*Table43[[#This Row],[ISI/CTN]]</f>
        <v>1024472.9975040002</v>
      </c>
      <c r="AZ283" s="44">
        <f>(Table43[[#This Row],[Harga Jual Pcs GT
(-PPN)]]-Table43[[#This Row],[Harga Beli Pcs
(-PPN)]])/Table43[[#This Row],[Harga Jual Pcs GT
(-PPN)]]</f>
        <v>8.4999999999999937E-2</v>
      </c>
      <c r="BA283" s="51">
        <f>Table43[[#This Row],[Harga Jual Pcs MT
(-PPN)]]-Table43[[#This Row],[Harga Beli Pcs
(-PPN)]]</f>
        <v>544.79607599999963</v>
      </c>
      <c r="BB283" s="57">
        <f>Table43[[#This Row],[Column1]]/Table43[[#This Row],[Harga Jual Pcs MT
(-PPN)]]</f>
        <v>8.4999999999999937E-2</v>
      </c>
      <c r="BC283" s="50"/>
      <c r="BD283" s="7" t="str">
        <f>IFERROR(VLOOKUP(Table43[[#This Row],[Kode BARANG Win2]],'[3]Daftar Barang dan Jasa'!$B$2:$D$3515,3,0),0)</f>
        <v>RB DETTOL BODY SOAP HK SKINCARE 100GR X 144 PCS</v>
      </c>
      <c r="BE283" s="7" t="str">
        <f ca="1">IF(TODAY()-Table43[[#This Row],[Efektif
Pembuatan]]&gt;60,"Lama","Baru")</f>
        <v>Lama</v>
      </c>
      <c r="BF283" s="7" t="e">
        <f ca="1">IF(TODAY()-Table43[[#This Row],[Efektif Naik Harga]]&lt;30,"Naik","Sama")</f>
        <v>#VALUE!</v>
      </c>
      <c r="BG283" s="7" t="s">
        <v>400</v>
      </c>
      <c r="BH283" s="7" t="str">
        <f>IF(Table43[[#This Row],[Kode BARANG Win2]]&lt;&gt;"","IDR","")</f>
        <v>IDR</v>
      </c>
      <c r="BI283" s="7" t="str">
        <f>CONCATENATE(Table43[[#This Row],[kode  1 Digit
(Nomor)]],Table43[[#This Row],[kode  4 Digit                (Nomor)]])</f>
        <v>30889790100</v>
      </c>
      <c r="BJ283" s="7" t="str">
        <f>Table43[[#This Row],[Nama            Gramasi atau Jumlah Pack per CTN]]</f>
        <v>100GR</v>
      </c>
      <c r="BK283" s="7"/>
      <c r="BL283" s="7"/>
      <c r="BM283" s="4" t="str">
        <f>IF(Table43[[#This Row],[SATUAN Fix Win]]&lt;&gt;"","KRT")</f>
        <v>KRT</v>
      </c>
      <c r="BN283" s="4" t="str">
        <f>IF(Table43[[#This Row],[SATUAN Fix Win]]&lt;&gt;"","GD01")</f>
        <v>GD01</v>
      </c>
      <c r="BO283" s="4">
        <f>IF(Table43[[#This Row],[SATUAN Fix Win]]&lt;&gt;"",11611)</f>
        <v>11611</v>
      </c>
      <c r="BP283" s="4">
        <f>IF(Table43[[#This Row],[SATUAN Fix Win]]&lt;&gt;"",11612)</f>
        <v>11612</v>
      </c>
      <c r="BR283" s="4">
        <f>IF(Table43[[#This Row],[SATUAN Fix Win]]&lt;&gt;"",1)</f>
        <v>1</v>
      </c>
    </row>
    <row r="284" spans="1:70">
      <c r="A284" s="4" t="str">
        <f>CONCATENATE(Table43[[#This Row],[Kode BARANG Win2]],Table43[[#This Row],[No. Urut
Item Sama]])</f>
        <v>R1021209010010</v>
      </c>
      <c r="B284" s="7"/>
      <c r="C284" s="4" t="s">
        <v>1647</v>
      </c>
      <c r="D284" s="49">
        <v>3060842</v>
      </c>
      <c r="E284" s="49">
        <f>IFERROR(VLOOKUP(Table43[[#This Row],[NO]],[1]Sheet1!$G$3:$K$1267,5,0),0)</f>
        <v>0</v>
      </c>
      <c r="F284" s="26" t="s">
        <v>875</v>
      </c>
      <c r="G284" s="26">
        <v>144</v>
      </c>
      <c r="H284" s="26" t="s">
        <v>2073</v>
      </c>
      <c r="I284" s="49">
        <v>8993560025083</v>
      </c>
      <c r="J284" s="26" t="str">
        <f>Table43[[#This Row],[Nama Jenis Kemasan]]</f>
        <v>PCS</v>
      </c>
      <c r="K284" s="4" t="str">
        <f>TRIM(CONCATENATE(Table43[[#This Row],[Nama            KLP]]," ",Table43[[#This Row],[Nama            Sub KLP]]))</f>
        <v>DETTOL BODY SOAP</v>
      </c>
      <c r="L284" s="4" t="str">
        <f>CONCATENATE(Table43[[#This Row],[kode  2 Digit                (hrf+No)]],Table43[[#This Row],[kode  2 Digit                (Nomor)]],Table43[[#This Row],[kode  1 Digit                (Nomor)]])</f>
        <v>R1021</v>
      </c>
      <c r="M284" s="4" t="str">
        <f>IF(AH284="",CONCATENATE(R284,T284,V284,X284,Z284,AB284,AD284,AF284,Table43[[#This Row],[Tanda Kode Revisi]]),CONCATENATE(R284,T284,V284,X284,Z284,AB284,AD284,AH284))</f>
        <v>R1021209010010</v>
      </c>
      <c r="N284" s="11">
        <f t="shared" si="8"/>
        <v>14</v>
      </c>
      <c r="O284" s="13" t="str">
        <f>IF(AG284&lt;&gt;"",TRIM(UPPER(CONCATENATE(Q284," ",S284," ",U284," ",W284," ",Y284," ",AA284," ","X"," ",Table43[[#This Row],[ISI/CTN]]," ",AG284," ",AC284," ",AE284," ",AI284))),TRIM(UPPER(CONCATENATE(Q284," ",S284," ",U284," ",W284," ",Y284," ",AA284," ","X"," ",Table43[[#This Row],[ISI/CTN]]," ",AC284," ",AE284," ",AI284))))</f>
        <v>RB DETTOL BODY SOAP HK SKINCARE 100GR X 144 PCS</v>
      </c>
      <c r="P284" s="11">
        <f t="shared" si="9"/>
        <v>47</v>
      </c>
      <c r="Q284" s="4" t="s">
        <v>1487</v>
      </c>
      <c r="R284" s="7" t="s">
        <v>94</v>
      </c>
      <c r="S284" s="4" t="s">
        <v>1496</v>
      </c>
      <c r="T284" s="45" t="s">
        <v>1723</v>
      </c>
      <c r="U284" s="46" t="s">
        <v>1505</v>
      </c>
      <c r="V284" s="7">
        <v>1</v>
      </c>
      <c r="W284" s="46" t="s">
        <v>1564</v>
      </c>
      <c r="X284" s="45" t="s">
        <v>1732</v>
      </c>
      <c r="Y284" s="4" t="s">
        <v>1533</v>
      </c>
      <c r="Z284" s="47" t="s">
        <v>1736</v>
      </c>
      <c r="AA284" s="4" t="s">
        <v>1512</v>
      </c>
      <c r="AB284" s="47" t="s">
        <v>1739</v>
      </c>
      <c r="AC284" s="4" t="s">
        <v>186</v>
      </c>
      <c r="AD284" s="7">
        <v>1</v>
      </c>
      <c r="AF284" s="7">
        <v>0</v>
      </c>
      <c r="AJ284" s="7">
        <f>IFERROR(VLOOKUP(Table43[[#This Row],[Kode BARANG Win2]],'[2]Template Impor Barang'!#REF!,2,0),0)</f>
        <v>0</v>
      </c>
      <c r="AK284" s="7">
        <f>Table43[[#This Row],[ISI/CTN]]</f>
        <v>144</v>
      </c>
      <c r="AL284" s="83">
        <f>Table43[[#This Row],[Kode Pcpl]]</f>
        <v>3060842</v>
      </c>
      <c r="AN284" s="36">
        <f>Table43[[#This Row],[Harga Jual Pcs GT
(-PPN)]]-(Table43[[#This Row],[Harga Jual Pcs GT
(-PPN)]]*8.5%)</f>
        <v>5864.5695240000005</v>
      </c>
      <c r="AO284" s="36">
        <f>Table43[[#This Row],[Harga Beli Pcs
(-PPN)]]*Table43[[#This Row],[ISI/CTN]]</f>
        <v>844498.01145600004</v>
      </c>
      <c r="AP284" s="36">
        <f>Table43[[#This Row],[Harga Beli Pcs
(-PPN)]]*1.11</f>
        <v>6509.6721716400007</v>
      </c>
      <c r="AQ284" s="36">
        <f>Table43[[#This Row],[Harga Beli Krt
(- PPN)]]*1.11</f>
        <v>937392.79271616007</v>
      </c>
      <c r="AR284" s="36">
        <v>6409.3656000000001</v>
      </c>
      <c r="AS284" s="36">
        <f>Table43[[#This Row],[Harga Jual Pcs GT
(-PPN)]]*Table43[[#This Row],[ISI/CTN]]</f>
        <v>922948.64639999997</v>
      </c>
      <c r="AT284" s="36">
        <f>Table43[[#This Row],[Harga Jual Pcs GT
(-PPN)]]*1.11</f>
        <v>7114.3958160000011</v>
      </c>
      <c r="AU284" s="36">
        <f>Table43[[#This Row],[Harga Jual Krt GT
(- PPN)]]*1.11</f>
        <v>1024472.9975040001</v>
      </c>
      <c r="AV284" s="36">
        <v>6409.3656000000001</v>
      </c>
      <c r="AW284" s="36">
        <f>Table43[[#This Row],[Harga Jual Pcs MT
(-PPN)]]*Table43[[#This Row],[ISI/CTN]]</f>
        <v>922948.64639999997</v>
      </c>
      <c r="AX284" s="36">
        <f>Table43[[#This Row],[Harga Jual Pcs MT
(-PPN)]]*1.11</f>
        <v>7114.3958160000011</v>
      </c>
      <c r="AY284" s="36">
        <f>Table43[[#This Row],[Harga Jual Pcs MT
(+PPN)]]*Table43[[#This Row],[ISI/CTN]]</f>
        <v>1024472.9975040002</v>
      </c>
      <c r="AZ284" s="44">
        <f>(Table43[[#This Row],[Harga Jual Pcs GT
(-PPN)]]-Table43[[#This Row],[Harga Beli Pcs
(-PPN)]])/Table43[[#This Row],[Harga Jual Pcs GT
(-PPN)]]</f>
        <v>8.4999999999999937E-2</v>
      </c>
      <c r="BA284" s="51">
        <f>Table43[[#This Row],[Harga Jual Pcs MT
(-PPN)]]-Table43[[#This Row],[Harga Beli Pcs
(-PPN)]]</f>
        <v>544.79607599999963</v>
      </c>
      <c r="BB284" s="57">
        <f>Table43[[#This Row],[Column1]]/Table43[[#This Row],[Harga Jual Pcs MT
(-PPN)]]</f>
        <v>8.4999999999999937E-2</v>
      </c>
      <c r="BC284" s="50"/>
      <c r="BD284" s="7" t="str">
        <f>IFERROR(VLOOKUP(Table43[[#This Row],[Kode BARANG Win2]],'[3]Daftar Barang dan Jasa'!$B$2:$D$3515,3,0),0)</f>
        <v>RB DETTOL BODY SOAP HK SKINCARE 100GR X 144 PCS</v>
      </c>
      <c r="BE284" s="7" t="str">
        <f ca="1">IF(TODAY()-Table43[[#This Row],[Efektif
Pembuatan]]&gt;60,"Lama","Baru")</f>
        <v>Lama</v>
      </c>
      <c r="BF284" s="7" t="e">
        <f ca="1">IF(TODAY()-Table43[[#This Row],[Efektif Naik Harga]]&lt;30,"Naik","Sama")</f>
        <v>#VALUE!</v>
      </c>
      <c r="BG284" s="7" t="s">
        <v>400</v>
      </c>
      <c r="BH284" s="7" t="str">
        <f>IF(Table43[[#This Row],[Kode BARANG Win2]]&lt;&gt;"","IDR","")</f>
        <v>IDR</v>
      </c>
      <c r="BI284" s="7" t="str">
        <f>CONCATENATE(Table43[[#This Row],[kode  1 Digit
(Nomor)]],Table43[[#This Row],[kode  4 Digit                (Nomor)]])</f>
        <v>30608420100</v>
      </c>
      <c r="BJ284" s="7" t="str">
        <f>Table43[[#This Row],[Nama            Gramasi atau Jumlah Pack per CTN]]</f>
        <v>100GR</v>
      </c>
      <c r="BK284" s="7"/>
      <c r="BL284" s="7"/>
      <c r="BM284" s="4" t="str">
        <f>IF(Table43[[#This Row],[SATUAN Fix Win]]&lt;&gt;"","KRT")</f>
        <v>KRT</v>
      </c>
      <c r="BN284" s="4" t="str">
        <f>IF(Table43[[#This Row],[SATUAN Fix Win]]&lt;&gt;"","GD01")</f>
        <v>GD01</v>
      </c>
      <c r="BO284" s="4">
        <f>IF(Table43[[#This Row],[SATUAN Fix Win]]&lt;&gt;"",11611)</f>
        <v>11611</v>
      </c>
      <c r="BP284" s="4">
        <f>IF(Table43[[#This Row],[SATUAN Fix Win]]&lt;&gt;"",11612)</f>
        <v>11612</v>
      </c>
      <c r="BR284" s="4">
        <f>IF(Table43[[#This Row],[SATUAN Fix Win]]&lt;&gt;"",1)</f>
        <v>1</v>
      </c>
    </row>
    <row r="285" spans="1:70">
      <c r="A285" s="4" t="str">
        <f>CONCATENATE(Table43[[#This Row],[Kode BARANG Win2]],Table43[[#This Row],[No. Urut
Item Sama]])</f>
        <v>R1021209010010</v>
      </c>
      <c r="B285" s="7"/>
      <c r="C285" s="4" t="s">
        <v>1647</v>
      </c>
      <c r="D285" s="49" t="s">
        <v>472</v>
      </c>
      <c r="E285" s="49">
        <f>IFERROR(VLOOKUP(Table43[[#This Row],[NO]],[1]Sheet1!$G$3:$K$1267,5,0),0)</f>
        <v>0</v>
      </c>
      <c r="F285" s="26" t="s">
        <v>870</v>
      </c>
      <c r="G285" s="26">
        <v>144</v>
      </c>
      <c r="H285" s="26" t="s">
        <v>2073</v>
      </c>
      <c r="I285" s="49">
        <v>8993560025083</v>
      </c>
      <c r="J285" s="26" t="str">
        <f>Table43[[#This Row],[Nama Jenis Kemasan]]</f>
        <v>PCS</v>
      </c>
      <c r="K285" s="4" t="str">
        <f>TRIM(CONCATENATE(Table43[[#This Row],[Nama            KLP]]," ",Table43[[#This Row],[Nama            Sub KLP]]))</f>
        <v>DETTOL BODY SOAP</v>
      </c>
      <c r="L285" s="4" t="str">
        <f>CONCATENATE(Table43[[#This Row],[kode  2 Digit                (hrf+No)]],Table43[[#This Row],[kode  2 Digit                (Nomor)]],Table43[[#This Row],[kode  1 Digit                (Nomor)]])</f>
        <v>R1021</v>
      </c>
      <c r="M285" s="4" t="str">
        <f>IF(AH285="",CONCATENATE(R285,T285,V285,X285,Z285,AB285,AD285,AF285,Table43[[#This Row],[Tanda Kode Revisi]]),CONCATENATE(R285,T285,V285,X285,Z285,AB285,AD285,AH285))</f>
        <v>R1021209010010</v>
      </c>
      <c r="N285" s="11">
        <f t="shared" si="8"/>
        <v>14</v>
      </c>
      <c r="O285" s="13" t="str">
        <f>IF(AG285&lt;&gt;"",TRIM(UPPER(CONCATENATE(Q285," ",S285," ",U285," ",W285," ",Y285," ",AA285," ","X"," ",Table43[[#This Row],[ISI/CTN]]," ",AG285," ",AC285," ",AE285," ",AI285))),TRIM(UPPER(CONCATENATE(Q285," ",S285," ",U285," ",W285," ",Y285," ",AA285," ","X"," ",Table43[[#This Row],[ISI/CTN]]," ",AC285," ",AE285," ",AI285))))</f>
        <v>RB DETTOL BODY SOAP HK SKINCARE 100GR X 144 PCS</v>
      </c>
      <c r="P285" s="11">
        <f t="shared" si="9"/>
        <v>47</v>
      </c>
      <c r="Q285" s="4" t="s">
        <v>1487</v>
      </c>
      <c r="R285" s="7" t="s">
        <v>94</v>
      </c>
      <c r="S285" s="4" t="s">
        <v>1496</v>
      </c>
      <c r="T285" s="45" t="s">
        <v>1723</v>
      </c>
      <c r="U285" s="46" t="s">
        <v>1505</v>
      </c>
      <c r="V285" s="7">
        <v>1</v>
      </c>
      <c r="W285" s="46" t="s">
        <v>1564</v>
      </c>
      <c r="X285" s="45" t="s">
        <v>1732</v>
      </c>
      <c r="Y285" s="4" t="s">
        <v>1533</v>
      </c>
      <c r="Z285" s="47" t="s">
        <v>1736</v>
      </c>
      <c r="AA285" s="4" t="s">
        <v>1512</v>
      </c>
      <c r="AB285" s="47" t="s">
        <v>1739</v>
      </c>
      <c r="AC285" s="4" t="s">
        <v>186</v>
      </c>
      <c r="AD285" s="7">
        <v>1</v>
      </c>
      <c r="AF285" s="7">
        <v>0</v>
      </c>
      <c r="AJ285" s="7">
        <f>IFERROR(VLOOKUP(Table43[[#This Row],[Kode BARANG Win2]],'[2]Template Impor Barang'!#REF!,2,0),0)</f>
        <v>0</v>
      </c>
      <c r="AK285" s="7">
        <f>Table43[[#This Row],[ISI/CTN]]</f>
        <v>144</v>
      </c>
      <c r="AL285" s="83" t="str">
        <f>Table43[[#This Row],[Kode Pcpl]]</f>
        <v>ID8195056M</v>
      </c>
      <c r="AN285" s="36">
        <f>Table43[[#This Row],[Harga Jual Pcs GT
(-PPN)]]-(Table43[[#This Row],[Harga Jual Pcs GT
(-PPN)]]*8.5%)</f>
        <v>5864.5695240000005</v>
      </c>
      <c r="AO285" s="36">
        <f>Table43[[#This Row],[Harga Beli Pcs
(-PPN)]]*Table43[[#This Row],[ISI/CTN]]</f>
        <v>844498.01145600004</v>
      </c>
      <c r="AP285" s="36">
        <f>Table43[[#This Row],[Harga Beli Pcs
(-PPN)]]*1.11</f>
        <v>6509.6721716400007</v>
      </c>
      <c r="AQ285" s="36">
        <f>Table43[[#This Row],[Harga Beli Krt
(- PPN)]]*1.11</f>
        <v>937392.79271616007</v>
      </c>
      <c r="AR285" s="36">
        <v>6409.3656000000001</v>
      </c>
      <c r="AS285" s="36">
        <f>Table43[[#This Row],[Harga Jual Pcs GT
(-PPN)]]*Table43[[#This Row],[ISI/CTN]]</f>
        <v>922948.64639999997</v>
      </c>
      <c r="AT285" s="36">
        <f>Table43[[#This Row],[Harga Jual Pcs GT
(-PPN)]]*1.11</f>
        <v>7114.3958160000011</v>
      </c>
      <c r="AU285" s="36">
        <f>Table43[[#This Row],[Harga Jual Krt GT
(- PPN)]]*1.11</f>
        <v>1024472.9975040001</v>
      </c>
      <c r="AV285" s="36">
        <v>6409.3656000000001</v>
      </c>
      <c r="AW285" s="36">
        <f>Table43[[#This Row],[Harga Jual Pcs MT
(-PPN)]]*Table43[[#This Row],[ISI/CTN]]</f>
        <v>922948.64639999997</v>
      </c>
      <c r="AX285" s="36">
        <f>Table43[[#This Row],[Harga Jual Pcs MT
(-PPN)]]*1.11</f>
        <v>7114.3958160000011</v>
      </c>
      <c r="AY285" s="36">
        <f>Table43[[#This Row],[Harga Jual Pcs MT
(+PPN)]]*Table43[[#This Row],[ISI/CTN]]</f>
        <v>1024472.9975040002</v>
      </c>
      <c r="AZ285" s="44">
        <f>(Table43[[#This Row],[Harga Jual Pcs GT
(-PPN)]]-Table43[[#This Row],[Harga Beli Pcs
(-PPN)]])/Table43[[#This Row],[Harga Jual Pcs GT
(-PPN)]]</f>
        <v>8.4999999999999937E-2</v>
      </c>
      <c r="BA285" s="51">
        <f>Table43[[#This Row],[Harga Jual Pcs MT
(-PPN)]]-Table43[[#This Row],[Harga Beli Pcs
(-PPN)]]</f>
        <v>544.79607599999963</v>
      </c>
      <c r="BB285" s="57">
        <f>Table43[[#This Row],[Column1]]/Table43[[#This Row],[Harga Jual Pcs MT
(-PPN)]]</f>
        <v>8.4999999999999937E-2</v>
      </c>
      <c r="BC285" s="50"/>
      <c r="BD285" s="7" t="str">
        <f>IFERROR(VLOOKUP(Table43[[#This Row],[Kode BARANG Win2]],'[3]Daftar Barang dan Jasa'!$B$2:$D$3515,3,0),0)</f>
        <v>RB DETTOL BODY SOAP HK SKINCARE 100GR X 144 PCS</v>
      </c>
      <c r="BE285" s="7" t="str">
        <f ca="1">IF(TODAY()-Table43[[#This Row],[Efektif
Pembuatan]]&gt;60,"Lama","Baru")</f>
        <v>Lama</v>
      </c>
      <c r="BF285" s="7" t="e">
        <f ca="1">IF(TODAY()-Table43[[#This Row],[Efektif Naik Harga]]&lt;30,"Naik","Sama")</f>
        <v>#VALUE!</v>
      </c>
      <c r="BG285" s="7" t="s">
        <v>400</v>
      </c>
      <c r="BH285" s="7" t="str">
        <f>IF(Table43[[#This Row],[Kode BARANG Win2]]&lt;&gt;"","IDR","")</f>
        <v>IDR</v>
      </c>
      <c r="BI285" s="7" t="str">
        <f>CONCATENATE(Table43[[#This Row],[kode  1 Digit
(Nomor)]],Table43[[#This Row],[kode  4 Digit                (Nomor)]])</f>
        <v>ID8195056M0100</v>
      </c>
      <c r="BJ285" s="7" t="str">
        <f>Table43[[#This Row],[Nama            Gramasi atau Jumlah Pack per CTN]]</f>
        <v>100GR</v>
      </c>
      <c r="BK285" s="7"/>
      <c r="BL285" s="7"/>
      <c r="BM285" s="4" t="str">
        <f>IF(Table43[[#This Row],[SATUAN Fix Win]]&lt;&gt;"","KRT")</f>
        <v>KRT</v>
      </c>
      <c r="BN285" s="4" t="str">
        <f>IF(Table43[[#This Row],[SATUAN Fix Win]]&lt;&gt;"","GD01")</f>
        <v>GD01</v>
      </c>
      <c r="BO285" s="4">
        <f>IF(Table43[[#This Row],[SATUAN Fix Win]]&lt;&gt;"",11611)</f>
        <v>11611</v>
      </c>
      <c r="BP285" s="4">
        <f>IF(Table43[[#This Row],[SATUAN Fix Win]]&lt;&gt;"",11612)</f>
        <v>11612</v>
      </c>
      <c r="BR285" s="4">
        <f>IF(Table43[[#This Row],[SATUAN Fix Win]]&lt;&gt;"",1)</f>
        <v>1</v>
      </c>
    </row>
    <row r="286" spans="1:70">
      <c r="A286" s="4" t="str">
        <f>CONCATENATE(Table43[[#This Row],[Kode BARANG Win2]],Table43[[#This Row],[No. Urut
Item Sama]])</f>
        <v>R1021209010010</v>
      </c>
      <c r="B286" s="7"/>
      <c r="C286" s="4" t="s">
        <v>1647</v>
      </c>
      <c r="D286" s="49">
        <v>3031552</v>
      </c>
      <c r="E286" s="49">
        <f>IFERROR(VLOOKUP(Table43[[#This Row],[NO]],[1]Sheet1!$G$3:$K$1267,5,0),0)</f>
        <v>0</v>
      </c>
      <c r="F286" s="26" t="s">
        <v>871</v>
      </c>
      <c r="G286" s="26">
        <v>144</v>
      </c>
      <c r="H286" s="26" t="s">
        <v>2073</v>
      </c>
      <c r="I286" s="49">
        <v>8993560025083</v>
      </c>
      <c r="J286" s="26" t="str">
        <f>Table43[[#This Row],[Nama Jenis Kemasan]]</f>
        <v>PCS</v>
      </c>
      <c r="K286" s="4" t="str">
        <f>TRIM(CONCATENATE(Table43[[#This Row],[Nama            KLP]]," ",Table43[[#This Row],[Nama            Sub KLP]]))</f>
        <v>DETTOL BODY SOAP</v>
      </c>
      <c r="L286" s="4" t="str">
        <f>CONCATENATE(Table43[[#This Row],[kode  2 Digit                (hrf+No)]],Table43[[#This Row],[kode  2 Digit                (Nomor)]],Table43[[#This Row],[kode  1 Digit                (Nomor)]])</f>
        <v>R1021</v>
      </c>
      <c r="M286" s="4" t="str">
        <f>IF(AH286="",CONCATENATE(R286,T286,V286,X286,Z286,AB286,AD286,AF286,Table43[[#This Row],[Tanda Kode Revisi]]),CONCATENATE(R286,T286,V286,X286,Z286,AB286,AD286,AH286))</f>
        <v>R1021209010010</v>
      </c>
      <c r="N286" s="11">
        <f t="shared" si="8"/>
        <v>14</v>
      </c>
      <c r="O286" s="13" t="str">
        <f>IF(AG286&lt;&gt;"",TRIM(UPPER(CONCATENATE(Q286," ",S286," ",U286," ",W286," ",Y286," ",AA286," ","X"," ",Table43[[#This Row],[ISI/CTN]]," ",AG286," ",AC286," ",AE286," ",AI286))),TRIM(UPPER(CONCATENATE(Q286," ",S286," ",U286," ",W286," ",Y286," ",AA286," ","X"," ",Table43[[#This Row],[ISI/CTN]]," ",AC286," ",AE286," ",AI286))))</f>
        <v>RB DETTOL BODY SOAP HK SKINCARE 100GR X 144 PCS</v>
      </c>
      <c r="P286" s="11">
        <f t="shared" si="9"/>
        <v>47</v>
      </c>
      <c r="Q286" s="4" t="s">
        <v>1487</v>
      </c>
      <c r="R286" s="7" t="s">
        <v>94</v>
      </c>
      <c r="S286" s="4" t="s">
        <v>1496</v>
      </c>
      <c r="T286" s="45" t="s">
        <v>1723</v>
      </c>
      <c r="U286" s="46" t="s">
        <v>1505</v>
      </c>
      <c r="V286" s="7">
        <v>1</v>
      </c>
      <c r="W286" s="46" t="s">
        <v>1564</v>
      </c>
      <c r="X286" s="45" t="s">
        <v>1732</v>
      </c>
      <c r="Y286" s="4" t="s">
        <v>1533</v>
      </c>
      <c r="Z286" s="47" t="s">
        <v>1736</v>
      </c>
      <c r="AA286" s="4" t="s">
        <v>1512</v>
      </c>
      <c r="AB286" s="47" t="s">
        <v>1739</v>
      </c>
      <c r="AC286" s="4" t="s">
        <v>186</v>
      </c>
      <c r="AD286" s="7">
        <v>1</v>
      </c>
      <c r="AF286" s="7">
        <v>0</v>
      </c>
      <c r="AJ286" s="7">
        <f>IFERROR(VLOOKUP(Table43[[#This Row],[Kode BARANG Win2]],'[2]Template Impor Barang'!#REF!,2,0),0)</f>
        <v>0</v>
      </c>
      <c r="AK286" s="7">
        <f>Table43[[#This Row],[ISI/CTN]]</f>
        <v>144</v>
      </c>
      <c r="AL286" s="83">
        <f>Table43[[#This Row],[Kode Pcpl]]</f>
        <v>3031552</v>
      </c>
      <c r="AN286" s="36">
        <f>Table43[[#This Row],[Harga Jual Pcs GT
(-PPN)]]-(Table43[[#This Row],[Harga Jual Pcs GT
(-PPN)]]*8.5%)</f>
        <v>5864.5695240000005</v>
      </c>
      <c r="AO286" s="36">
        <f>Table43[[#This Row],[Harga Beli Pcs
(-PPN)]]*Table43[[#This Row],[ISI/CTN]]</f>
        <v>844498.01145600004</v>
      </c>
      <c r="AP286" s="36">
        <f>Table43[[#This Row],[Harga Beli Pcs
(-PPN)]]*1.11</f>
        <v>6509.6721716400007</v>
      </c>
      <c r="AQ286" s="36">
        <f>Table43[[#This Row],[Harga Beli Krt
(- PPN)]]*1.11</f>
        <v>937392.79271616007</v>
      </c>
      <c r="AR286" s="36">
        <v>6409.3656000000001</v>
      </c>
      <c r="AS286" s="36">
        <f>Table43[[#This Row],[Harga Jual Pcs GT
(-PPN)]]*Table43[[#This Row],[ISI/CTN]]</f>
        <v>922948.64639999997</v>
      </c>
      <c r="AT286" s="36">
        <f>Table43[[#This Row],[Harga Jual Pcs GT
(-PPN)]]*1.11</f>
        <v>7114.3958160000011</v>
      </c>
      <c r="AU286" s="36">
        <f>Table43[[#This Row],[Harga Jual Krt GT
(- PPN)]]*1.11</f>
        <v>1024472.9975040001</v>
      </c>
      <c r="AV286" s="36">
        <v>6409.3656000000001</v>
      </c>
      <c r="AW286" s="36">
        <f>Table43[[#This Row],[Harga Jual Pcs MT
(-PPN)]]*Table43[[#This Row],[ISI/CTN]]</f>
        <v>922948.64639999997</v>
      </c>
      <c r="AX286" s="36">
        <f>Table43[[#This Row],[Harga Jual Pcs MT
(-PPN)]]*1.11</f>
        <v>7114.3958160000011</v>
      </c>
      <c r="AY286" s="36">
        <f>Table43[[#This Row],[Harga Jual Pcs MT
(+PPN)]]*Table43[[#This Row],[ISI/CTN]]</f>
        <v>1024472.9975040002</v>
      </c>
      <c r="AZ286" s="44">
        <f>(Table43[[#This Row],[Harga Jual Pcs GT
(-PPN)]]-Table43[[#This Row],[Harga Beli Pcs
(-PPN)]])/Table43[[#This Row],[Harga Jual Pcs GT
(-PPN)]]</f>
        <v>8.4999999999999937E-2</v>
      </c>
      <c r="BA286" s="51">
        <f>Table43[[#This Row],[Harga Jual Pcs MT
(-PPN)]]-Table43[[#This Row],[Harga Beli Pcs
(-PPN)]]</f>
        <v>544.79607599999963</v>
      </c>
      <c r="BB286" s="57">
        <f>Table43[[#This Row],[Column1]]/Table43[[#This Row],[Harga Jual Pcs MT
(-PPN)]]</f>
        <v>8.4999999999999937E-2</v>
      </c>
      <c r="BC286" s="50"/>
      <c r="BD286" s="7" t="str">
        <f>IFERROR(VLOOKUP(Table43[[#This Row],[Kode BARANG Win2]],'[3]Daftar Barang dan Jasa'!$B$2:$D$3515,3,0),0)</f>
        <v>RB DETTOL BODY SOAP HK SKINCARE 100GR X 144 PCS</v>
      </c>
      <c r="BE286" s="7" t="str">
        <f ca="1">IF(TODAY()-Table43[[#This Row],[Efektif
Pembuatan]]&gt;60,"Lama","Baru")</f>
        <v>Lama</v>
      </c>
      <c r="BF286" s="7" t="e">
        <f ca="1">IF(TODAY()-Table43[[#This Row],[Efektif Naik Harga]]&lt;30,"Naik","Sama")</f>
        <v>#VALUE!</v>
      </c>
      <c r="BG286" s="7" t="s">
        <v>400</v>
      </c>
      <c r="BH286" s="7" t="str">
        <f>IF(Table43[[#This Row],[Kode BARANG Win2]]&lt;&gt;"","IDR","")</f>
        <v>IDR</v>
      </c>
      <c r="BI286" s="7" t="str">
        <f>CONCATENATE(Table43[[#This Row],[kode  1 Digit
(Nomor)]],Table43[[#This Row],[kode  4 Digit                (Nomor)]])</f>
        <v>30315520100</v>
      </c>
      <c r="BJ286" s="7" t="str">
        <f>Table43[[#This Row],[Nama            Gramasi atau Jumlah Pack per CTN]]</f>
        <v>100GR</v>
      </c>
      <c r="BK286" s="7"/>
      <c r="BL286" s="7"/>
      <c r="BM286" s="4" t="str">
        <f>IF(Table43[[#This Row],[SATUAN Fix Win]]&lt;&gt;"","KRT")</f>
        <v>KRT</v>
      </c>
      <c r="BN286" s="4" t="str">
        <f>IF(Table43[[#This Row],[SATUAN Fix Win]]&lt;&gt;"","GD01")</f>
        <v>GD01</v>
      </c>
      <c r="BO286" s="4">
        <f>IF(Table43[[#This Row],[SATUAN Fix Win]]&lt;&gt;"",11611)</f>
        <v>11611</v>
      </c>
      <c r="BP286" s="4">
        <f>IF(Table43[[#This Row],[SATUAN Fix Win]]&lt;&gt;"",11612)</f>
        <v>11612</v>
      </c>
      <c r="BR286" s="4">
        <f>IF(Table43[[#This Row],[SATUAN Fix Win]]&lt;&gt;"",1)</f>
        <v>1</v>
      </c>
    </row>
    <row r="287" spans="1:70">
      <c r="A287" s="4" t="str">
        <f>CONCATENATE(Table43[[#This Row],[Kode BARANG Win2]],Table43[[#This Row],[No. Urut
Item Sama]])</f>
        <v>R1021209010010</v>
      </c>
      <c r="B287" s="7"/>
      <c r="C287" s="4" t="s">
        <v>1647</v>
      </c>
      <c r="D287" s="49">
        <v>3042277</v>
      </c>
      <c r="E287" s="49">
        <f>IFERROR(VLOOKUP(Table43[[#This Row],[NO]],[1]Sheet1!$G$3:$K$1267,5,0),0)</f>
        <v>0</v>
      </c>
      <c r="F287" s="26" t="s">
        <v>873</v>
      </c>
      <c r="G287" s="26">
        <v>144</v>
      </c>
      <c r="H287" s="26" t="s">
        <v>2073</v>
      </c>
      <c r="I287" s="49">
        <v>8993560025083</v>
      </c>
      <c r="J287" s="26" t="str">
        <f>Table43[[#This Row],[Nama Jenis Kemasan]]</f>
        <v>PCS</v>
      </c>
      <c r="K287" s="4" t="str">
        <f>TRIM(CONCATENATE(Table43[[#This Row],[Nama            KLP]]," ",Table43[[#This Row],[Nama            Sub KLP]]))</f>
        <v>DETTOL BODY SOAP</v>
      </c>
      <c r="L287" s="4" t="str">
        <f>CONCATENATE(Table43[[#This Row],[kode  2 Digit                (hrf+No)]],Table43[[#This Row],[kode  2 Digit                (Nomor)]],Table43[[#This Row],[kode  1 Digit                (Nomor)]])</f>
        <v>R1021</v>
      </c>
      <c r="M287" s="4" t="str">
        <f>IF(AH287="",CONCATENATE(R287,T287,V287,X287,Z287,AB287,AD287,AF287,Table43[[#This Row],[Tanda Kode Revisi]]),CONCATENATE(R287,T287,V287,X287,Z287,AB287,AD287,AH287))</f>
        <v>R1021209010010</v>
      </c>
      <c r="N287" s="11">
        <f t="shared" si="8"/>
        <v>14</v>
      </c>
      <c r="O287" s="13" t="str">
        <f>IF(AG287&lt;&gt;"",TRIM(UPPER(CONCATENATE(Q287," ",S287," ",U287," ",W287," ",Y287," ",AA287," ","X"," ",Table43[[#This Row],[ISI/CTN]]," ",AG287," ",AC287," ",AE287," ",AI287))),TRIM(UPPER(CONCATENATE(Q287," ",S287," ",U287," ",W287," ",Y287," ",AA287," ","X"," ",Table43[[#This Row],[ISI/CTN]]," ",AC287," ",AE287," ",AI287))))</f>
        <v>RB DETTOL BODY SOAP HK SKINCARE 100GR X 144 PCS</v>
      </c>
      <c r="P287" s="11">
        <f t="shared" si="9"/>
        <v>47</v>
      </c>
      <c r="Q287" s="4" t="s">
        <v>1487</v>
      </c>
      <c r="R287" s="7" t="s">
        <v>94</v>
      </c>
      <c r="S287" s="4" t="s">
        <v>1496</v>
      </c>
      <c r="T287" s="45" t="s">
        <v>1723</v>
      </c>
      <c r="U287" s="46" t="s">
        <v>1505</v>
      </c>
      <c r="V287" s="7">
        <v>1</v>
      </c>
      <c r="W287" s="46" t="s">
        <v>1564</v>
      </c>
      <c r="X287" s="45" t="s">
        <v>1732</v>
      </c>
      <c r="Y287" s="4" t="s">
        <v>1533</v>
      </c>
      <c r="Z287" s="47" t="s">
        <v>1736</v>
      </c>
      <c r="AA287" s="4" t="s">
        <v>1512</v>
      </c>
      <c r="AB287" s="47" t="s">
        <v>1739</v>
      </c>
      <c r="AC287" s="4" t="s">
        <v>186</v>
      </c>
      <c r="AD287" s="7">
        <v>1</v>
      </c>
      <c r="AF287" s="7">
        <v>0</v>
      </c>
      <c r="AJ287" s="7">
        <f>IFERROR(VLOOKUP(Table43[[#This Row],[Kode BARANG Win2]],'[2]Template Impor Barang'!#REF!,2,0),0)</f>
        <v>0</v>
      </c>
      <c r="AK287" s="7">
        <f>Table43[[#This Row],[ISI/CTN]]</f>
        <v>144</v>
      </c>
      <c r="AL287" s="83">
        <f>Table43[[#This Row],[Kode Pcpl]]</f>
        <v>3042277</v>
      </c>
      <c r="AN287" s="36">
        <f>Table43[[#This Row],[Harga Jual Pcs GT
(-PPN)]]-(Table43[[#This Row],[Harga Jual Pcs GT
(-PPN)]]*8.5%)</f>
        <v>5864.5695240000005</v>
      </c>
      <c r="AO287" s="36">
        <f>Table43[[#This Row],[Harga Beli Pcs
(-PPN)]]*Table43[[#This Row],[ISI/CTN]]</f>
        <v>844498.01145600004</v>
      </c>
      <c r="AP287" s="36">
        <f>Table43[[#This Row],[Harga Beli Pcs
(-PPN)]]*1.11</f>
        <v>6509.6721716400007</v>
      </c>
      <c r="AQ287" s="36">
        <f>Table43[[#This Row],[Harga Beli Krt
(- PPN)]]*1.11</f>
        <v>937392.79271616007</v>
      </c>
      <c r="AR287" s="36">
        <v>6409.3656000000001</v>
      </c>
      <c r="AS287" s="36">
        <f>Table43[[#This Row],[Harga Jual Pcs GT
(-PPN)]]*Table43[[#This Row],[ISI/CTN]]</f>
        <v>922948.64639999997</v>
      </c>
      <c r="AT287" s="36">
        <f>Table43[[#This Row],[Harga Jual Pcs GT
(-PPN)]]*1.11</f>
        <v>7114.3958160000011</v>
      </c>
      <c r="AU287" s="36">
        <f>Table43[[#This Row],[Harga Jual Krt GT
(- PPN)]]*1.11</f>
        <v>1024472.9975040001</v>
      </c>
      <c r="AV287" s="36">
        <v>6409.3656000000001</v>
      </c>
      <c r="AW287" s="36">
        <f>Table43[[#This Row],[Harga Jual Pcs MT
(-PPN)]]*Table43[[#This Row],[ISI/CTN]]</f>
        <v>922948.64639999997</v>
      </c>
      <c r="AX287" s="36">
        <f>Table43[[#This Row],[Harga Jual Pcs MT
(-PPN)]]*1.11</f>
        <v>7114.3958160000011</v>
      </c>
      <c r="AY287" s="36">
        <f>Table43[[#This Row],[Harga Jual Pcs MT
(+PPN)]]*Table43[[#This Row],[ISI/CTN]]</f>
        <v>1024472.9975040002</v>
      </c>
      <c r="AZ287" s="44">
        <f>(Table43[[#This Row],[Harga Jual Pcs GT
(-PPN)]]-Table43[[#This Row],[Harga Beli Pcs
(-PPN)]])/Table43[[#This Row],[Harga Jual Pcs GT
(-PPN)]]</f>
        <v>8.4999999999999937E-2</v>
      </c>
      <c r="BA287" s="51">
        <f>Table43[[#This Row],[Harga Jual Pcs MT
(-PPN)]]-Table43[[#This Row],[Harga Beli Pcs
(-PPN)]]</f>
        <v>544.79607599999963</v>
      </c>
      <c r="BB287" s="57">
        <f>Table43[[#This Row],[Column1]]/Table43[[#This Row],[Harga Jual Pcs MT
(-PPN)]]</f>
        <v>8.4999999999999937E-2</v>
      </c>
      <c r="BC287" s="50"/>
      <c r="BD287" s="7" t="str">
        <f>IFERROR(VLOOKUP(Table43[[#This Row],[Kode BARANG Win2]],'[3]Daftar Barang dan Jasa'!$B$2:$D$3515,3,0),0)</f>
        <v>RB DETTOL BODY SOAP HK SKINCARE 100GR X 144 PCS</v>
      </c>
      <c r="BE287" s="7" t="str">
        <f ca="1">IF(TODAY()-Table43[[#This Row],[Efektif
Pembuatan]]&gt;60,"Lama","Baru")</f>
        <v>Lama</v>
      </c>
      <c r="BF287" s="7" t="e">
        <f ca="1">IF(TODAY()-Table43[[#This Row],[Efektif Naik Harga]]&lt;30,"Naik","Sama")</f>
        <v>#VALUE!</v>
      </c>
      <c r="BG287" s="7" t="s">
        <v>400</v>
      </c>
      <c r="BH287" s="7" t="str">
        <f>IF(Table43[[#This Row],[Kode BARANG Win2]]&lt;&gt;"","IDR","")</f>
        <v>IDR</v>
      </c>
      <c r="BI287" s="7" t="str">
        <f>CONCATENATE(Table43[[#This Row],[kode  1 Digit
(Nomor)]],Table43[[#This Row],[kode  4 Digit                (Nomor)]])</f>
        <v>30422770100</v>
      </c>
      <c r="BJ287" s="7" t="str">
        <f>Table43[[#This Row],[Nama            Gramasi atau Jumlah Pack per CTN]]</f>
        <v>100GR</v>
      </c>
      <c r="BK287" s="7"/>
      <c r="BL287" s="7"/>
      <c r="BM287" s="4" t="str">
        <f>IF(Table43[[#This Row],[SATUAN Fix Win]]&lt;&gt;"","KRT")</f>
        <v>KRT</v>
      </c>
      <c r="BN287" s="4" t="str">
        <f>IF(Table43[[#This Row],[SATUAN Fix Win]]&lt;&gt;"","GD01")</f>
        <v>GD01</v>
      </c>
      <c r="BO287" s="4">
        <f>IF(Table43[[#This Row],[SATUAN Fix Win]]&lt;&gt;"",11611)</f>
        <v>11611</v>
      </c>
      <c r="BP287" s="4">
        <f>IF(Table43[[#This Row],[SATUAN Fix Win]]&lt;&gt;"",11612)</f>
        <v>11612</v>
      </c>
      <c r="BR287" s="4">
        <f>IF(Table43[[#This Row],[SATUAN Fix Win]]&lt;&gt;"",1)</f>
        <v>1</v>
      </c>
    </row>
    <row r="288" spans="1:70">
      <c r="A288" s="4" t="str">
        <f>CONCATENATE(Table43[[#This Row],[Kode BARANG Win2]],Table43[[#This Row],[No. Urut
Item Sama]])</f>
        <v>R1021209010010</v>
      </c>
      <c r="B288" s="7"/>
      <c r="C288" s="4" t="s">
        <v>1647</v>
      </c>
      <c r="D288" s="49" t="s">
        <v>471</v>
      </c>
      <c r="E288" s="49">
        <f>IFERROR(VLOOKUP(Table43[[#This Row],[NO]],[1]Sheet1!$G$3:$K$1267,5,0),0)</f>
        <v>0</v>
      </c>
      <c r="F288" s="26" t="s">
        <v>869</v>
      </c>
      <c r="G288" s="26">
        <v>144</v>
      </c>
      <c r="H288" s="26" t="s">
        <v>2073</v>
      </c>
      <c r="I288" s="49">
        <v>8993560025083</v>
      </c>
      <c r="J288" s="26" t="str">
        <f>Table43[[#This Row],[Nama Jenis Kemasan]]</f>
        <v>PCS</v>
      </c>
      <c r="K288" s="4" t="str">
        <f>TRIM(CONCATENATE(Table43[[#This Row],[Nama            KLP]]," ",Table43[[#This Row],[Nama            Sub KLP]]))</f>
        <v>DETTOL BODY SOAP</v>
      </c>
      <c r="L288" s="4" t="str">
        <f>CONCATENATE(Table43[[#This Row],[kode  2 Digit                (hrf+No)]],Table43[[#This Row],[kode  2 Digit                (Nomor)]],Table43[[#This Row],[kode  1 Digit                (Nomor)]])</f>
        <v>R1021</v>
      </c>
      <c r="M288" s="4" t="str">
        <f>IF(AH288="",CONCATENATE(R288,T288,V288,X288,Z288,AB288,AD288,AF288,Table43[[#This Row],[Tanda Kode Revisi]]),CONCATENATE(R288,T288,V288,X288,Z288,AB288,AD288,AH288))</f>
        <v>R1021209010010</v>
      </c>
      <c r="N288" s="11">
        <f t="shared" si="8"/>
        <v>14</v>
      </c>
      <c r="O288" s="13" t="str">
        <f>IF(AG288&lt;&gt;"",TRIM(UPPER(CONCATENATE(Q288," ",S288," ",U288," ",W288," ",Y288," ",AA288," ","X"," ",Table43[[#This Row],[ISI/CTN]]," ",AG288," ",AC288," ",AE288," ",AI288))),TRIM(UPPER(CONCATENATE(Q288," ",S288," ",U288," ",W288," ",Y288," ",AA288," ","X"," ",Table43[[#This Row],[ISI/CTN]]," ",AC288," ",AE288," ",AI288))))</f>
        <v>RB DETTOL BODY SOAP HK SKINCARE 100GR X 144 PCS</v>
      </c>
      <c r="P288" s="11">
        <f t="shared" si="9"/>
        <v>47</v>
      </c>
      <c r="Q288" s="4" t="s">
        <v>1487</v>
      </c>
      <c r="R288" s="7" t="s">
        <v>94</v>
      </c>
      <c r="S288" s="4" t="s">
        <v>1496</v>
      </c>
      <c r="T288" s="45" t="s">
        <v>1723</v>
      </c>
      <c r="U288" s="46" t="s">
        <v>1505</v>
      </c>
      <c r="V288" s="7">
        <v>1</v>
      </c>
      <c r="W288" s="46" t="s">
        <v>1564</v>
      </c>
      <c r="X288" s="45" t="s">
        <v>1732</v>
      </c>
      <c r="Y288" s="4" t="s">
        <v>1533</v>
      </c>
      <c r="Z288" s="47" t="s">
        <v>1736</v>
      </c>
      <c r="AA288" s="4" t="s">
        <v>1512</v>
      </c>
      <c r="AB288" s="47" t="s">
        <v>1739</v>
      </c>
      <c r="AC288" s="4" t="s">
        <v>186</v>
      </c>
      <c r="AD288" s="7">
        <v>1</v>
      </c>
      <c r="AF288" s="7">
        <v>0</v>
      </c>
      <c r="AJ288" s="7">
        <f>IFERROR(VLOOKUP(Table43[[#This Row],[Kode BARANG Win2]],'[2]Template Impor Barang'!#REF!,2,0),0)</f>
        <v>0</v>
      </c>
      <c r="AK288" s="7">
        <f>Table43[[#This Row],[ISI/CTN]]</f>
        <v>144</v>
      </c>
      <c r="AL288" s="83" t="str">
        <f>Table43[[#This Row],[Kode Pcpl]]</f>
        <v>ID8096563M</v>
      </c>
      <c r="AN288" s="36">
        <f>Table43[[#This Row],[Harga Jual Pcs GT
(-PPN)]]-(Table43[[#This Row],[Harga Jual Pcs GT
(-PPN)]]*8.5%)</f>
        <v>5864.5695240000005</v>
      </c>
      <c r="AO288" s="36">
        <f>Table43[[#This Row],[Harga Beli Pcs
(-PPN)]]*Table43[[#This Row],[ISI/CTN]]</f>
        <v>844498.01145600004</v>
      </c>
      <c r="AP288" s="36">
        <f>Table43[[#This Row],[Harga Beli Pcs
(-PPN)]]*1.11</f>
        <v>6509.6721716400007</v>
      </c>
      <c r="AQ288" s="36">
        <f>Table43[[#This Row],[Harga Beli Krt
(- PPN)]]*1.11</f>
        <v>937392.79271616007</v>
      </c>
      <c r="AR288" s="36">
        <v>6409.3656000000001</v>
      </c>
      <c r="AS288" s="36">
        <f>Table43[[#This Row],[Harga Jual Pcs GT
(-PPN)]]*Table43[[#This Row],[ISI/CTN]]</f>
        <v>922948.64639999997</v>
      </c>
      <c r="AT288" s="36">
        <f>Table43[[#This Row],[Harga Jual Pcs GT
(-PPN)]]*1.11</f>
        <v>7114.3958160000011</v>
      </c>
      <c r="AU288" s="36">
        <f>Table43[[#This Row],[Harga Jual Krt GT
(- PPN)]]*1.11</f>
        <v>1024472.9975040001</v>
      </c>
      <c r="AV288" s="36">
        <v>6409.3656000000001</v>
      </c>
      <c r="AW288" s="36">
        <f>Table43[[#This Row],[Harga Jual Pcs MT
(-PPN)]]*Table43[[#This Row],[ISI/CTN]]</f>
        <v>922948.64639999997</v>
      </c>
      <c r="AX288" s="36">
        <f>Table43[[#This Row],[Harga Jual Pcs MT
(-PPN)]]*1.11</f>
        <v>7114.3958160000011</v>
      </c>
      <c r="AY288" s="36">
        <f>Table43[[#This Row],[Harga Jual Pcs MT
(+PPN)]]*Table43[[#This Row],[ISI/CTN]]</f>
        <v>1024472.9975040002</v>
      </c>
      <c r="AZ288" s="44">
        <f>(Table43[[#This Row],[Harga Jual Pcs GT
(-PPN)]]-Table43[[#This Row],[Harga Beli Pcs
(-PPN)]])/Table43[[#This Row],[Harga Jual Pcs GT
(-PPN)]]</f>
        <v>8.4999999999999937E-2</v>
      </c>
      <c r="BA288" s="51">
        <f>Table43[[#This Row],[Harga Jual Pcs MT
(-PPN)]]-Table43[[#This Row],[Harga Beli Pcs
(-PPN)]]</f>
        <v>544.79607599999963</v>
      </c>
      <c r="BB288" s="57">
        <f>Table43[[#This Row],[Column1]]/Table43[[#This Row],[Harga Jual Pcs MT
(-PPN)]]</f>
        <v>8.4999999999999937E-2</v>
      </c>
      <c r="BC288" s="50"/>
      <c r="BD288" s="7" t="str">
        <f>IFERROR(VLOOKUP(Table43[[#This Row],[Kode BARANG Win2]],'[3]Daftar Barang dan Jasa'!$B$2:$D$3515,3,0),0)</f>
        <v>RB DETTOL BODY SOAP HK SKINCARE 100GR X 144 PCS</v>
      </c>
      <c r="BE288" s="7" t="str">
        <f ca="1">IF(TODAY()-Table43[[#This Row],[Efektif
Pembuatan]]&gt;60,"Lama","Baru")</f>
        <v>Lama</v>
      </c>
      <c r="BF288" s="7" t="e">
        <f ca="1">IF(TODAY()-Table43[[#This Row],[Efektif Naik Harga]]&lt;30,"Naik","Sama")</f>
        <v>#VALUE!</v>
      </c>
      <c r="BG288" s="7" t="s">
        <v>400</v>
      </c>
      <c r="BH288" s="7" t="str">
        <f>IF(Table43[[#This Row],[Kode BARANG Win2]]&lt;&gt;"","IDR","")</f>
        <v>IDR</v>
      </c>
      <c r="BI288" s="7" t="str">
        <f>CONCATENATE(Table43[[#This Row],[kode  1 Digit
(Nomor)]],Table43[[#This Row],[kode  4 Digit                (Nomor)]])</f>
        <v>ID8096563M0100</v>
      </c>
      <c r="BJ288" s="7" t="str">
        <f>Table43[[#This Row],[Nama            Gramasi atau Jumlah Pack per CTN]]</f>
        <v>100GR</v>
      </c>
      <c r="BK288" s="7"/>
      <c r="BL288" s="7"/>
      <c r="BM288" s="4" t="str">
        <f>IF(Table43[[#This Row],[SATUAN Fix Win]]&lt;&gt;"","KRT")</f>
        <v>KRT</v>
      </c>
      <c r="BN288" s="4" t="str">
        <f>IF(Table43[[#This Row],[SATUAN Fix Win]]&lt;&gt;"","GD01")</f>
        <v>GD01</v>
      </c>
      <c r="BO288" s="4">
        <f>IF(Table43[[#This Row],[SATUAN Fix Win]]&lt;&gt;"",11611)</f>
        <v>11611</v>
      </c>
      <c r="BP288" s="4">
        <f>IF(Table43[[#This Row],[SATUAN Fix Win]]&lt;&gt;"",11612)</f>
        <v>11612</v>
      </c>
      <c r="BR288" s="4">
        <f>IF(Table43[[#This Row],[SATUAN Fix Win]]&lt;&gt;"",1)</f>
        <v>1</v>
      </c>
    </row>
    <row r="289" spans="1:70">
      <c r="A289" s="4" t="str">
        <f>CONCATENATE(Table43[[#This Row],[Kode BARANG Win2]],Table43[[#This Row],[No. Urut
Item Sama]])</f>
        <v>R1021209010010</v>
      </c>
      <c r="B289" s="7"/>
      <c r="C289" s="4" t="s">
        <v>1647</v>
      </c>
      <c r="D289" s="49" t="s">
        <v>467</v>
      </c>
      <c r="E289" s="49">
        <f>IFERROR(VLOOKUP(Table43[[#This Row],[NO]],[1]Sheet1!$G$3:$K$1267,5,0),0)</f>
        <v>0</v>
      </c>
      <c r="F289" s="26" t="s">
        <v>867</v>
      </c>
      <c r="G289" s="26">
        <v>144</v>
      </c>
      <c r="H289" s="26" t="s">
        <v>2073</v>
      </c>
      <c r="I289" s="49">
        <v>8993560025083</v>
      </c>
      <c r="J289" s="26" t="str">
        <f>Table43[[#This Row],[Nama Jenis Kemasan]]</f>
        <v>PCS</v>
      </c>
      <c r="K289" s="4" t="str">
        <f>TRIM(CONCATENATE(Table43[[#This Row],[Nama            KLP]]," ",Table43[[#This Row],[Nama            Sub KLP]]))</f>
        <v>DETTOL BODY SOAP</v>
      </c>
      <c r="L289" s="4" t="str">
        <f>CONCATENATE(Table43[[#This Row],[kode  2 Digit                (hrf+No)]],Table43[[#This Row],[kode  2 Digit                (Nomor)]],Table43[[#This Row],[kode  1 Digit                (Nomor)]])</f>
        <v>R1021</v>
      </c>
      <c r="M289" s="4" t="str">
        <f>IF(AH289="",CONCATENATE(R289,T289,V289,X289,Z289,AB289,AD289,AF289,Table43[[#This Row],[Tanda Kode Revisi]]),CONCATENATE(R289,T289,V289,X289,Z289,AB289,AD289,AH289))</f>
        <v>R1021209010010</v>
      </c>
      <c r="N289" s="11">
        <f t="shared" si="8"/>
        <v>14</v>
      </c>
      <c r="O289" s="13" t="str">
        <f>IF(AG289&lt;&gt;"",TRIM(UPPER(CONCATENATE(Q289," ",S289," ",U289," ",W289," ",Y289," ",AA289," ","X"," ",Table43[[#This Row],[ISI/CTN]]," ",AG289," ",AC289," ",AE289," ",AI289))),TRIM(UPPER(CONCATENATE(Q289," ",S289," ",U289," ",W289," ",Y289," ",AA289," ","X"," ",Table43[[#This Row],[ISI/CTN]]," ",AC289," ",AE289," ",AI289))))</f>
        <v>RB DETTOL BODY SOAP HK SKINCARE 100GR X 144 PCS</v>
      </c>
      <c r="P289" s="11">
        <f t="shared" si="9"/>
        <v>47</v>
      </c>
      <c r="Q289" s="4" t="s">
        <v>1487</v>
      </c>
      <c r="R289" s="7" t="s">
        <v>94</v>
      </c>
      <c r="S289" s="4" t="s">
        <v>1496</v>
      </c>
      <c r="T289" s="45" t="s">
        <v>1723</v>
      </c>
      <c r="U289" s="46" t="s">
        <v>1505</v>
      </c>
      <c r="V289" s="7">
        <v>1</v>
      </c>
      <c r="W289" s="46" t="s">
        <v>1564</v>
      </c>
      <c r="X289" s="45" t="s">
        <v>1732</v>
      </c>
      <c r="Y289" s="4" t="s">
        <v>1533</v>
      </c>
      <c r="Z289" s="47" t="s">
        <v>1736</v>
      </c>
      <c r="AA289" s="4" t="s">
        <v>1512</v>
      </c>
      <c r="AB289" s="47" t="s">
        <v>1739</v>
      </c>
      <c r="AC289" s="4" t="s">
        <v>186</v>
      </c>
      <c r="AD289" s="7">
        <v>1</v>
      </c>
      <c r="AF289" s="7">
        <v>0</v>
      </c>
      <c r="AJ289" s="7">
        <f>IFERROR(VLOOKUP(Table43[[#This Row],[Kode BARANG Win2]],'[2]Template Impor Barang'!#REF!,2,0),0)</f>
        <v>0</v>
      </c>
      <c r="AK289" s="7">
        <f>Table43[[#This Row],[ISI/CTN]]</f>
        <v>144</v>
      </c>
      <c r="AL289" s="83" t="str">
        <f>Table43[[#This Row],[Kode Pcpl]]</f>
        <v>ID0343837</v>
      </c>
      <c r="AN289" s="36">
        <f>Table43[[#This Row],[Harga Jual Pcs GT
(-PPN)]]-(Table43[[#This Row],[Harga Jual Pcs GT
(-PPN)]]*8.5%)</f>
        <v>5864.5695240000005</v>
      </c>
      <c r="AO289" s="36">
        <f>Table43[[#This Row],[Harga Beli Pcs
(-PPN)]]*Table43[[#This Row],[ISI/CTN]]</f>
        <v>844498.01145600004</v>
      </c>
      <c r="AP289" s="36">
        <f>Table43[[#This Row],[Harga Beli Pcs
(-PPN)]]*1.11</f>
        <v>6509.6721716400007</v>
      </c>
      <c r="AQ289" s="36">
        <f>Table43[[#This Row],[Harga Beli Krt
(- PPN)]]*1.11</f>
        <v>937392.79271616007</v>
      </c>
      <c r="AR289" s="36">
        <v>6409.3656000000001</v>
      </c>
      <c r="AS289" s="36">
        <f>Table43[[#This Row],[Harga Jual Pcs GT
(-PPN)]]*Table43[[#This Row],[ISI/CTN]]</f>
        <v>922948.64639999997</v>
      </c>
      <c r="AT289" s="36">
        <f>Table43[[#This Row],[Harga Jual Pcs GT
(-PPN)]]*1.11</f>
        <v>7114.3958160000011</v>
      </c>
      <c r="AU289" s="36">
        <f>Table43[[#This Row],[Harga Jual Krt GT
(- PPN)]]*1.11</f>
        <v>1024472.9975040001</v>
      </c>
      <c r="AV289" s="36">
        <v>6409.3656000000001</v>
      </c>
      <c r="AW289" s="36">
        <f>Table43[[#This Row],[Harga Jual Pcs MT
(-PPN)]]*Table43[[#This Row],[ISI/CTN]]</f>
        <v>922948.64639999997</v>
      </c>
      <c r="AX289" s="36">
        <f>Table43[[#This Row],[Harga Jual Pcs MT
(-PPN)]]*1.11</f>
        <v>7114.3958160000011</v>
      </c>
      <c r="AY289" s="36">
        <f>Table43[[#This Row],[Harga Jual Pcs MT
(+PPN)]]*Table43[[#This Row],[ISI/CTN]]</f>
        <v>1024472.9975040002</v>
      </c>
      <c r="AZ289" s="44">
        <f>(Table43[[#This Row],[Harga Jual Pcs GT
(-PPN)]]-Table43[[#This Row],[Harga Beli Pcs
(-PPN)]])/Table43[[#This Row],[Harga Jual Pcs GT
(-PPN)]]</f>
        <v>8.4999999999999937E-2</v>
      </c>
      <c r="BA289" s="51">
        <f>Table43[[#This Row],[Harga Jual Pcs MT
(-PPN)]]-Table43[[#This Row],[Harga Beli Pcs
(-PPN)]]</f>
        <v>544.79607599999963</v>
      </c>
      <c r="BB289" s="57">
        <f>Table43[[#This Row],[Column1]]/Table43[[#This Row],[Harga Jual Pcs MT
(-PPN)]]</f>
        <v>8.4999999999999937E-2</v>
      </c>
      <c r="BC289" s="50"/>
      <c r="BD289" s="7" t="str">
        <f>IFERROR(VLOOKUP(Table43[[#This Row],[Kode BARANG Win2]],'[3]Daftar Barang dan Jasa'!$B$2:$D$3515,3,0),0)</f>
        <v>RB DETTOL BODY SOAP HK SKINCARE 100GR X 144 PCS</v>
      </c>
      <c r="BE289" s="7" t="str">
        <f ca="1">IF(TODAY()-Table43[[#This Row],[Efektif
Pembuatan]]&gt;60,"Lama","Baru")</f>
        <v>Lama</v>
      </c>
      <c r="BF289" s="7" t="e">
        <f ca="1">IF(TODAY()-Table43[[#This Row],[Efektif Naik Harga]]&lt;30,"Naik","Sama")</f>
        <v>#VALUE!</v>
      </c>
      <c r="BG289" s="7" t="s">
        <v>400</v>
      </c>
      <c r="BH289" s="7" t="str">
        <f>IF(Table43[[#This Row],[Kode BARANG Win2]]&lt;&gt;"","IDR","")</f>
        <v>IDR</v>
      </c>
      <c r="BI289" s="7" t="str">
        <f>CONCATENATE(Table43[[#This Row],[kode  1 Digit
(Nomor)]],Table43[[#This Row],[kode  4 Digit                (Nomor)]])</f>
        <v>ID03438370100</v>
      </c>
      <c r="BJ289" s="7" t="str">
        <f>Table43[[#This Row],[Nama            Gramasi atau Jumlah Pack per CTN]]</f>
        <v>100GR</v>
      </c>
      <c r="BK289" s="7"/>
      <c r="BL289" s="7"/>
      <c r="BM289" s="4" t="str">
        <f>IF(Table43[[#This Row],[SATUAN Fix Win]]&lt;&gt;"","KRT")</f>
        <v>KRT</v>
      </c>
      <c r="BN289" s="4" t="str">
        <f>IF(Table43[[#This Row],[SATUAN Fix Win]]&lt;&gt;"","GD01")</f>
        <v>GD01</v>
      </c>
      <c r="BO289" s="4">
        <f>IF(Table43[[#This Row],[SATUAN Fix Win]]&lt;&gt;"",11611)</f>
        <v>11611</v>
      </c>
      <c r="BP289" s="4">
        <f>IF(Table43[[#This Row],[SATUAN Fix Win]]&lt;&gt;"",11612)</f>
        <v>11612</v>
      </c>
      <c r="BR289" s="4">
        <f>IF(Table43[[#This Row],[SATUAN Fix Win]]&lt;&gt;"",1)</f>
        <v>1</v>
      </c>
    </row>
    <row r="290" spans="1:70">
      <c r="A290" s="4" t="str">
        <f>CONCATENATE(Table43[[#This Row],[Kode BARANG Win2]],Table43[[#This Row],[No. Urut
Item Sama]])</f>
        <v>R1021209010010</v>
      </c>
      <c r="B290" s="7"/>
      <c r="C290" s="4" t="s">
        <v>1647</v>
      </c>
      <c r="D290" s="49" t="s">
        <v>468</v>
      </c>
      <c r="E290" s="49">
        <f>IFERROR(VLOOKUP(Table43[[#This Row],[NO]],[1]Sheet1!$G$3:$K$1267,5,0),0)</f>
        <v>0</v>
      </c>
      <c r="F290" s="26" t="s">
        <v>867</v>
      </c>
      <c r="G290" s="26">
        <v>144</v>
      </c>
      <c r="H290" s="26" t="s">
        <v>2073</v>
      </c>
      <c r="I290" s="49">
        <v>8993560025083</v>
      </c>
      <c r="J290" s="26" t="str">
        <f>Table43[[#This Row],[Nama Jenis Kemasan]]</f>
        <v>PCS</v>
      </c>
      <c r="K290" s="4" t="str">
        <f>TRIM(CONCATENATE(Table43[[#This Row],[Nama            KLP]]," ",Table43[[#This Row],[Nama            Sub KLP]]))</f>
        <v>DETTOL BODY SOAP</v>
      </c>
      <c r="L290" s="4" t="str">
        <f>CONCATENATE(Table43[[#This Row],[kode  2 Digit                (hrf+No)]],Table43[[#This Row],[kode  2 Digit                (Nomor)]],Table43[[#This Row],[kode  1 Digit                (Nomor)]])</f>
        <v>R1021</v>
      </c>
      <c r="M290" s="4" t="str">
        <f>IF(AH290="",CONCATENATE(R290,T290,V290,X290,Z290,AB290,AD290,AF290,Table43[[#This Row],[Tanda Kode Revisi]]),CONCATENATE(R290,T290,V290,X290,Z290,AB290,AD290,AH290))</f>
        <v>R1021209010010</v>
      </c>
      <c r="N290" s="11">
        <f t="shared" si="8"/>
        <v>14</v>
      </c>
      <c r="O290" s="13" t="str">
        <f>IF(AG290&lt;&gt;"",TRIM(UPPER(CONCATENATE(Q290," ",S290," ",U290," ",W290," ",Y290," ",AA290," ","X"," ",Table43[[#This Row],[ISI/CTN]]," ",AG290," ",AC290," ",AE290," ",AI290))),TRIM(UPPER(CONCATENATE(Q290," ",S290," ",U290," ",W290," ",Y290," ",AA290," ","X"," ",Table43[[#This Row],[ISI/CTN]]," ",AC290," ",AE290," ",AI290))))</f>
        <v>RB DETTOL BODY SOAP HK SKINCARE 100GR X 144 PCS</v>
      </c>
      <c r="P290" s="11">
        <f t="shared" si="9"/>
        <v>47</v>
      </c>
      <c r="Q290" s="4" t="s">
        <v>1487</v>
      </c>
      <c r="R290" s="7" t="s">
        <v>94</v>
      </c>
      <c r="S290" s="4" t="s">
        <v>1496</v>
      </c>
      <c r="T290" s="45" t="s">
        <v>1723</v>
      </c>
      <c r="U290" s="46" t="s">
        <v>1505</v>
      </c>
      <c r="V290" s="7">
        <v>1</v>
      </c>
      <c r="W290" s="46" t="s">
        <v>1564</v>
      </c>
      <c r="X290" s="45" t="s">
        <v>1732</v>
      </c>
      <c r="Y290" s="4" t="s">
        <v>1533</v>
      </c>
      <c r="Z290" s="47" t="s">
        <v>1736</v>
      </c>
      <c r="AA290" s="4" t="s">
        <v>1512</v>
      </c>
      <c r="AB290" s="47" t="s">
        <v>1739</v>
      </c>
      <c r="AC290" s="4" t="s">
        <v>186</v>
      </c>
      <c r="AD290" s="7">
        <v>1</v>
      </c>
      <c r="AF290" s="7">
        <v>0</v>
      </c>
      <c r="AJ290" s="7">
        <f>IFERROR(VLOOKUP(Table43[[#This Row],[Kode BARANG Win2]],'[2]Template Impor Barang'!#REF!,2,0),0)</f>
        <v>0</v>
      </c>
      <c r="AK290" s="7">
        <f>Table43[[#This Row],[ISI/CTN]]</f>
        <v>144</v>
      </c>
      <c r="AL290" s="83" t="str">
        <f>Table43[[#This Row],[Kode Pcpl]]</f>
        <v>ID0343837M</v>
      </c>
      <c r="AN290" s="36">
        <f>Table43[[#This Row],[Harga Jual Pcs GT
(-PPN)]]-(Table43[[#This Row],[Harga Jual Pcs GT
(-PPN)]]*8.5%)</f>
        <v>5864.5695240000005</v>
      </c>
      <c r="AO290" s="36">
        <f>Table43[[#This Row],[Harga Beli Pcs
(-PPN)]]*Table43[[#This Row],[ISI/CTN]]</f>
        <v>844498.01145600004</v>
      </c>
      <c r="AP290" s="36">
        <f>Table43[[#This Row],[Harga Beli Pcs
(-PPN)]]*1.11</f>
        <v>6509.6721716400007</v>
      </c>
      <c r="AQ290" s="36">
        <f>Table43[[#This Row],[Harga Beli Krt
(- PPN)]]*1.11</f>
        <v>937392.79271616007</v>
      </c>
      <c r="AR290" s="36">
        <v>6409.3656000000001</v>
      </c>
      <c r="AS290" s="36">
        <f>Table43[[#This Row],[Harga Jual Pcs GT
(-PPN)]]*Table43[[#This Row],[ISI/CTN]]</f>
        <v>922948.64639999997</v>
      </c>
      <c r="AT290" s="36">
        <f>Table43[[#This Row],[Harga Jual Pcs GT
(-PPN)]]*1.11</f>
        <v>7114.3958160000011</v>
      </c>
      <c r="AU290" s="36">
        <f>Table43[[#This Row],[Harga Jual Krt GT
(- PPN)]]*1.11</f>
        <v>1024472.9975040001</v>
      </c>
      <c r="AV290" s="36">
        <v>6409.3656000000001</v>
      </c>
      <c r="AW290" s="36">
        <f>Table43[[#This Row],[Harga Jual Pcs MT
(-PPN)]]*Table43[[#This Row],[ISI/CTN]]</f>
        <v>922948.64639999997</v>
      </c>
      <c r="AX290" s="36">
        <f>Table43[[#This Row],[Harga Jual Pcs MT
(-PPN)]]*1.11</f>
        <v>7114.3958160000011</v>
      </c>
      <c r="AY290" s="36">
        <f>Table43[[#This Row],[Harga Jual Pcs MT
(+PPN)]]*Table43[[#This Row],[ISI/CTN]]</f>
        <v>1024472.9975040002</v>
      </c>
      <c r="AZ290" s="44">
        <f>(Table43[[#This Row],[Harga Jual Pcs GT
(-PPN)]]-Table43[[#This Row],[Harga Beli Pcs
(-PPN)]])/Table43[[#This Row],[Harga Jual Pcs GT
(-PPN)]]</f>
        <v>8.4999999999999937E-2</v>
      </c>
      <c r="BA290" s="51">
        <f>Table43[[#This Row],[Harga Jual Pcs MT
(-PPN)]]-Table43[[#This Row],[Harga Beli Pcs
(-PPN)]]</f>
        <v>544.79607599999963</v>
      </c>
      <c r="BB290" s="57">
        <f>Table43[[#This Row],[Column1]]/Table43[[#This Row],[Harga Jual Pcs MT
(-PPN)]]</f>
        <v>8.4999999999999937E-2</v>
      </c>
      <c r="BC290" s="50"/>
      <c r="BD290" s="7" t="str">
        <f>IFERROR(VLOOKUP(Table43[[#This Row],[Kode BARANG Win2]],'[3]Daftar Barang dan Jasa'!$B$2:$D$3515,3,0),0)</f>
        <v>RB DETTOL BODY SOAP HK SKINCARE 100GR X 144 PCS</v>
      </c>
      <c r="BE290" s="7" t="str">
        <f ca="1">IF(TODAY()-Table43[[#This Row],[Efektif
Pembuatan]]&gt;60,"Lama","Baru")</f>
        <v>Lama</v>
      </c>
      <c r="BF290" s="7" t="e">
        <f ca="1">IF(TODAY()-Table43[[#This Row],[Efektif Naik Harga]]&lt;30,"Naik","Sama")</f>
        <v>#VALUE!</v>
      </c>
      <c r="BG290" s="7" t="s">
        <v>400</v>
      </c>
      <c r="BH290" s="7" t="str">
        <f>IF(Table43[[#This Row],[Kode BARANG Win2]]&lt;&gt;"","IDR","")</f>
        <v>IDR</v>
      </c>
      <c r="BI290" s="7" t="str">
        <f>CONCATENATE(Table43[[#This Row],[kode  1 Digit
(Nomor)]],Table43[[#This Row],[kode  4 Digit                (Nomor)]])</f>
        <v>ID0343837M0100</v>
      </c>
      <c r="BJ290" s="7" t="str">
        <f>Table43[[#This Row],[Nama            Gramasi atau Jumlah Pack per CTN]]</f>
        <v>100GR</v>
      </c>
      <c r="BK290" s="7"/>
      <c r="BL290" s="7"/>
      <c r="BM290" s="4" t="str">
        <f>IF(Table43[[#This Row],[SATUAN Fix Win]]&lt;&gt;"","KRT")</f>
        <v>KRT</v>
      </c>
      <c r="BN290" s="4" t="str">
        <f>IF(Table43[[#This Row],[SATUAN Fix Win]]&lt;&gt;"","GD01")</f>
        <v>GD01</v>
      </c>
      <c r="BO290" s="4">
        <f>IF(Table43[[#This Row],[SATUAN Fix Win]]&lt;&gt;"",11611)</f>
        <v>11611</v>
      </c>
      <c r="BP290" s="4">
        <f>IF(Table43[[#This Row],[SATUAN Fix Win]]&lt;&gt;"",11612)</f>
        <v>11612</v>
      </c>
      <c r="BR290" s="4">
        <f>IF(Table43[[#This Row],[SATUAN Fix Win]]&lt;&gt;"",1)</f>
        <v>1</v>
      </c>
    </row>
    <row r="291" spans="1:70">
      <c r="A291" s="4" t="str">
        <f>CONCATENATE(Table43[[#This Row],[Kode BARANG Win2]],Table43[[#This Row],[No. Urut
Item Sama]])</f>
        <v>R1021209010010</v>
      </c>
      <c r="B291" s="7"/>
      <c r="C291" s="4" t="s">
        <v>1647</v>
      </c>
      <c r="D291" s="49" t="s">
        <v>469</v>
      </c>
      <c r="E291" s="49">
        <f>IFERROR(VLOOKUP(Table43[[#This Row],[NO]],[1]Sheet1!$G$3:$K$1267,5,0),0)</f>
        <v>0</v>
      </c>
      <c r="F291" s="26" t="s">
        <v>868</v>
      </c>
      <c r="G291" s="26">
        <v>144</v>
      </c>
      <c r="H291" s="26" t="s">
        <v>2073</v>
      </c>
      <c r="I291" s="49">
        <v>8993560025083</v>
      </c>
      <c r="J291" s="26" t="str">
        <f>Table43[[#This Row],[Nama Jenis Kemasan]]</f>
        <v>PCS</v>
      </c>
      <c r="K291" s="4" t="str">
        <f>TRIM(CONCATENATE(Table43[[#This Row],[Nama            KLP]]," ",Table43[[#This Row],[Nama            Sub KLP]]))</f>
        <v>DETTOL BODY SOAP</v>
      </c>
      <c r="L291" s="4" t="str">
        <f>CONCATENATE(Table43[[#This Row],[kode  2 Digit                (hrf+No)]],Table43[[#This Row],[kode  2 Digit                (Nomor)]],Table43[[#This Row],[kode  1 Digit                (Nomor)]])</f>
        <v>R1021</v>
      </c>
      <c r="M291" s="4" t="str">
        <f>IF(AH291="",CONCATENATE(R291,T291,V291,X291,Z291,AB291,AD291,AF291,Table43[[#This Row],[Tanda Kode Revisi]]),CONCATENATE(R291,T291,V291,X291,Z291,AB291,AD291,AH291))</f>
        <v>R1021209010010</v>
      </c>
      <c r="N291" s="11">
        <f t="shared" si="8"/>
        <v>14</v>
      </c>
      <c r="O291" s="13" t="str">
        <f>IF(AG291&lt;&gt;"",TRIM(UPPER(CONCATENATE(Q291," ",S291," ",U291," ",W291," ",Y291," ",AA291," ","X"," ",Table43[[#This Row],[ISI/CTN]]," ",AG291," ",AC291," ",AE291," ",AI291))),TRIM(UPPER(CONCATENATE(Q291," ",S291," ",U291," ",W291," ",Y291," ",AA291," ","X"," ",Table43[[#This Row],[ISI/CTN]]," ",AC291," ",AE291," ",AI291))))</f>
        <v>RB DETTOL BODY SOAP HK SKINCARE 100GR X 144 PCS</v>
      </c>
      <c r="P291" s="11">
        <f t="shared" si="9"/>
        <v>47</v>
      </c>
      <c r="Q291" s="4" t="s">
        <v>1487</v>
      </c>
      <c r="R291" s="7" t="s">
        <v>94</v>
      </c>
      <c r="S291" s="4" t="s">
        <v>1496</v>
      </c>
      <c r="T291" s="45" t="s">
        <v>1723</v>
      </c>
      <c r="U291" s="46" t="s">
        <v>1505</v>
      </c>
      <c r="V291" s="7">
        <v>1</v>
      </c>
      <c r="W291" s="46" t="s">
        <v>1564</v>
      </c>
      <c r="X291" s="45" t="s">
        <v>1732</v>
      </c>
      <c r="Y291" s="4" t="s">
        <v>1533</v>
      </c>
      <c r="Z291" s="47" t="s">
        <v>1736</v>
      </c>
      <c r="AA291" s="4" t="s">
        <v>1512</v>
      </c>
      <c r="AB291" s="47" t="s">
        <v>1739</v>
      </c>
      <c r="AC291" s="4" t="s">
        <v>186</v>
      </c>
      <c r="AD291" s="7">
        <v>1</v>
      </c>
      <c r="AF291" s="7">
        <v>0</v>
      </c>
      <c r="AJ291" s="7">
        <f>IFERROR(VLOOKUP(Table43[[#This Row],[Kode BARANG Win2]],'[2]Template Impor Barang'!#REF!,2,0),0)</f>
        <v>0</v>
      </c>
      <c r="AK291" s="7">
        <f>Table43[[#This Row],[ISI/CTN]]</f>
        <v>144</v>
      </c>
      <c r="AL291" s="83" t="str">
        <f>Table43[[#This Row],[Kode Pcpl]]</f>
        <v>ID8086714</v>
      </c>
      <c r="AN291" s="36">
        <f>Table43[[#This Row],[Harga Jual Pcs GT
(-PPN)]]-(Table43[[#This Row],[Harga Jual Pcs GT
(-PPN)]]*8.5%)</f>
        <v>5864.5695240000005</v>
      </c>
      <c r="AO291" s="36">
        <f>Table43[[#This Row],[Harga Beli Pcs
(-PPN)]]*Table43[[#This Row],[ISI/CTN]]</f>
        <v>844498.01145600004</v>
      </c>
      <c r="AP291" s="36">
        <f>Table43[[#This Row],[Harga Beli Pcs
(-PPN)]]*1.11</f>
        <v>6509.6721716400007</v>
      </c>
      <c r="AQ291" s="36">
        <f>Table43[[#This Row],[Harga Beli Krt
(- PPN)]]*1.11</f>
        <v>937392.79271616007</v>
      </c>
      <c r="AR291" s="36">
        <v>6409.3656000000001</v>
      </c>
      <c r="AS291" s="36">
        <f>Table43[[#This Row],[Harga Jual Pcs GT
(-PPN)]]*Table43[[#This Row],[ISI/CTN]]</f>
        <v>922948.64639999997</v>
      </c>
      <c r="AT291" s="36">
        <f>Table43[[#This Row],[Harga Jual Pcs GT
(-PPN)]]*1.11</f>
        <v>7114.3958160000011</v>
      </c>
      <c r="AU291" s="36">
        <f>Table43[[#This Row],[Harga Jual Krt GT
(- PPN)]]*1.11</f>
        <v>1024472.9975040001</v>
      </c>
      <c r="AV291" s="36">
        <v>6409.3656000000001</v>
      </c>
      <c r="AW291" s="36">
        <f>Table43[[#This Row],[Harga Jual Pcs MT
(-PPN)]]*Table43[[#This Row],[ISI/CTN]]</f>
        <v>922948.64639999997</v>
      </c>
      <c r="AX291" s="36">
        <f>Table43[[#This Row],[Harga Jual Pcs MT
(-PPN)]]*1.11</f>
        <v>7114.3958160000011</v>
      </c>
      <c r="AY291" s="36">
        <f>Table43[[#This Row],[Harga Jual Pcs MT
(+PPN)]]*Table43[[#This Row],[ISI/CTN]]</f>
        <v>1024472.9975040002</v>
      </c>
      <c r="AZ291" s="44">
        <f>(Table43[[#This Row],[Harga Jual Pcs GT
(-PPN)]]-Table43[[#This Row],[Harga Beli Pcs
(-PPN)]])/Table43[[#This Row],[Harga Jual Pcs GT
(-PPN)]]</f>
        <v>8.4999999999999937E-2</v>
      </c>
      <c r="BA291" s="51">
        <f>Table43[[#This Row],[Harga Jual Pcs MT
(-PPN)]]-Table43[[#This Row],[Harga Beli Pcs
(-PPN)]]</f>
        <v>544.79607599999963</v>
      </c>
      <c r="BB291" s="57">
        <f>Table43[[#This Row],[Column1]]/Table43[[#This Row],[Harga Jual Pcs MT
(-PPN)]]</f>
        <v>8.4999999999999937E-2</v>
      </c>
      <c r="BC291" s="50"/>
      <c r="BD291" s="7" t="str">
        <f>IFERROR(VLOOKUP(Table43[[#This Row],[Kode BARANG Win2]],'[3]Daftar Barang dan Jasa'!$B$2:$D$3515,3,0),0)</f>
        <v>RB DETTOL BODY SOAP HK SKINCARE 100GR X 144 PCS</v>
      </c>
      <c r="BE291" s="7" t="str">
        <f ca="1">IF(TODAY()-Table43[[#This Row],[Efektif
Pembuatan]]&gt;60,"Lama","Baru")</f>
        <v>Lama</v>
      </c>
      <c r="BF291" s="7" t="e">
        <f ca="1">IF(TODAY()-Table43[[#This Row],[Efektif Naik Harga]]&lt;30,"Naik","Sama")</f>
        <v>#VALUE!</v>
      </c>
      <c r="BG291" s="7" t="s">
        <v>400</v>
      </c>
      <c r="BH291" s="7" t="str">
        <f>IF(Table43[[#This Row],[Kode BARANG Win2]]&lt;&gt;"","IDR","")</f>
        <v>IDR</v>
      </c>
      <c r="BI291" s="7" t="str">
        <f>CONCATENATE(Table43[[#This Row],[kode  1 Digit
(Nomor)]],Table43[[#This Row],[kode  4 Digit                (Nomor)]])</f>
        <v>ID80867140100</v>
      </c>
      <c r="BJ291" s="7" t="str">
        <f>Table43[[#This Row],[Nama            Gramasi atau Jumlah Pack per CTN]]</f>
        <v>100GR</v>
      </c>
      <c r="BK291" s="7"/>
      <c r="BL291" s="7"/>
      <c r="BM291" s="4" t="str">
        <f>IF(Table43[[#This Row],[SATUAN Fix Win]]&lt;&gt;"","KRT")</f>
        <v>KRT</v>
      </c>
      <c r="BN291" s="4" t="str">
        <f>IF(Table43[[#This Row],[SATUAN Fix Win]]&lt;&gt;"","GD01")</f>
        <v>GD01</v>
      </c>
      <c r="BO291" s="4">
        <f>IF(Table43[[#This Row],[SATUAN Fix Win]]&lt;&gt;"",11611)</f>
        <v>11611</v>
      </c>
      <c r="BP291" s="4">
        <f>IF(Table43[[#This Row],[SATUAN Fix Win]]&lt;&gt;"",11612)</f>
        <v>11612</v>
      </c>
      <c r="BR291" s="4">
        <f>IF(Table43[[#This Row],[SATUAN Fix Win]]&lt;&gt;"",1)</f>
        <v>1</v>
      </c>
    </row>
    <row r="292" spans="1:70">
      <c r="A292" s="4" t="str">
        <f>CONCATENATE(Table43[[#This Row],[Kode BARANG Win2]],Table43[[#This Row],[No. Urut
Item Sama]])</f>
        <v>R1021209010010</v>
      </c>
      <c r="B292" s="7"/>
      <c r="C292" s="4" t="s">
        <v>1647</v>
      </c>
      <c r="D292" s="49" t="s">
        <v>470</v>
      </c>
      <c r="E292" s="49">
        <f>IFERROR(VLOOKUP(Table43[[#This Row],[NO]],[1]Sheet1!$G$3:$K$1267,5,0),0)</f>
        <v>0</v>
      </c>
      <c r="F292" s="26" t="s">
        <v>868</v>
      </c>
      <c r="G292" s="26">
        <v>144</v>
      </c>
      <c r="H292" s="26" t="s">
        <v>2073</v>
      </c>
      <c r="I292" s="49">
        <v>8993560025083</v>
      </c>
      <c r="J292" s="26" t="str">
        <f>Table43[[#This Row],[Nama Jenis Kemasan]]</f>
        <v>PCS</v>
      </c>
      <c r="K292" s="4" t="str">
        <f>TRIM(CONCATENATE(Table43[[#This Row],[Nama            KLP]]," ",Table43[[#This Row],[Nama            Sub KLP]]))</f>
        <v>DETTOL BODY SOAP</v>
      </c>
      <c r="L292" s="4" t="str">
        <f>CONCATENATE(Table43[[#This Row],[kode  2 Digit                (hrf+No)]],Table43[[#This Row],[kode  2 Digit                (Nomor)]],Table43[[#This Row],[kode  1 Digit                (Nomor)]])</f>
        <v>R1021</v>
      </c>
      <c r="M292" s="4" t="str">
        <f>IF(AH292="",CONCATENATE(R292,T292,V292,X292,Z292,AB292,AD292,AF292,Table43[[#This Row],[Tanda Kode Revisi]]),CONCATENATE(R292,T292,V292,X292,Z292,AB292,AD292,AH292))</f>
        <v>R1021209010010</v>
      </c>
      <c r="N292" s="11">
        <f t="shared" si="8"/>
        <v>14</v>
      </c>
      <c r="O292" s="13" t="str">
        <f>IF(AG292&lt;&gt;"",TRIM(UPPER(CONCATENATE(Q292," ",S292," ",U292," ",W292," ",Y292," ",AA292," ","X"," ",Table43[[#This Row],[ISI/CTN]]," ",AG292," ",AC292," ",AE292," ",AI292))),TRIM(UPPER(CONCATENATE(Q292," ",S292," ",U292," ",W292," ",Y292," ",AA292," ","X"," ",Table43[[#This Row],[ISI/CTN]]," ",AC292," ",AE292," ",AI292))))</f>
        <v>RB DETTOL BODY SOAP HK SKINCARE 100GR X 144 PCS</v>
      </c>
      <c r="P292" s="11">
        <f t="shared" si="9"/>
        <v>47</v>
      </c>
      <c r="Q292" s="4" t="s">
        <v>1487</v>
      </c>
      <c r="R292" s="7" t="s">
        <v>94</v>
      </c>
      <c r="S292" s="4" t="s">
        <v>1496</v>
      </c>
      <c r="T292" s="45" t="s">
        <v>1723</v>
      </c>
      <c r="U292" s="46" t="s">
        <v>1505</v>
      </c>
      <c r="V292" s="7">
        <v>1</v>
      </c>
      <c r="W292" s="46" t="s">
        <v>1564</v>
      </c>
      <c r="X292" s="45" t="s">
        <v>1732</v>
      </c>
      <c r="Y292" s="4" t="s">
        <v>1533</v>
      </c>
      <c r="Z292" s="47" t="s">
        <v>1736</v>
      </c>
      <c r="AA292" s="4" t="s">
        <v>1512</v>
      </c>
      <c r="AB292" s="47" t="s">
        <v>1739</v>
      </c>
      <c r="AC292" s="4" t="s">
        <v>186</v>
      </c>
      <c r="AD292" s="7">
        <v>1</v>
      </c>
      <c r="AF292" s="7">
        <v>0</v>
      </c>
      <c r="AJ292" s="7">
        <f>IFERROR(VLOOKUP(Table43[[#This Row],[Kode BARANG Win2]],'[2]Template Impor Barang'!#REF!,2,0),0)</f>
        <v>0</v>
      </c>
      <c r="AK292" s="7">
        <f>Table43[[#This Row],[ISI/CTN]]</f>
        <v>144</v>
      </c>
      <c r="AL292" s="83" t="str">
        <f>Table43[[#This Row],[Kode Pcpl]]</f>
        <v>ID8086714M</v>
      </c>
      <c r="AN292" s="36">
        <f>Table43[[#This Row],[Harga Jual Pcs GT
(-PPN)]]-(Table43[[#This Row],[Harga Jual Pcs GT
(-PPN)]]*8.5%)</f>
        <v>5864.5695240000005</v>
      </c>
      <c r="AO292" s="36">
        <f>Table43[[#This Row],[Harga Beli Pcs
(-PPN)]]*Table43[[#This Row],[ISI/CTN]]</f>
        <v>844498.01145600004</v>
      </c>
      <c r="AP292" s="36">
        <f>Table43[[#This Row],[Harga Beli Pcs
(-PPN)]]*1.11</f>
        <v>6509.6721716400007</v>
      </c>
      <c r="AQ292" s="36">
        <f>Table43[[#This Row],[Harga Beli Krt
(- PPN)]]*1.11</f>
        <v>937392.79271616007</v>
      </c>
      <c r="AR292" s="36">
        <v>6409.3656000000001</v>
      </c>
      <c r="AS292" s="36">
        <f>Table43[[#This Row],[Harga Jual Pcs GT
(-PPN)]]*Table43[[#This Row],[ISI/CTN]]</f>
        <v>922948.64639999997</v>
      </c>
      <c r="AT292" s="36">
        <f>Table43[[#This Row],[Harga Jual Pcs GT
(-PPN)]]*1.11</f>
        <v>7114.3958160000011</v>
      </c>
      <c r="AU292" s="36">
        <f>Table43[[#This Row],[Harga Jual Krt GT
(- PPN)]]*1.11</f>
        <v>1024472.9975040001</v>
      </c>
      <c r="AV292" s="36">
        <v>6409.3656000000001</v>
      </c>
      <c r="AW292" s="36">
        <f>Table43[[#This Row],[Harga Jual Pcs MT
(-PPN)]]*Table43[[#This Row],[ISI/CTN]]</f>
        <v>922948.64639999997</v>
      </c>
      <c r="AX292" s="36">
        <f>Table43[[#This Row],[Harga Jual Pcs MT
(-PPN)]]*1.11</f>
        <v>7114.3958160000011</v>
      </c>
      <c r="AY292" s="36">
        <f>Table43[[#This Row],[Harga Jual Pcs MT
(+PPN)]]*Table43[[#This Row],[ISI/CTN]]</f>
        <v>1024472.9975040002</v>
      </c>
      <c r="AZ292" s="44">
        <f>(Table43[[#This Row],[Harga Jual Pcs GT
(-PPN)]]-Table43[[#This Row],[Harga Beli Pcs
(-PPN)]])/Table43[[#This Row],[Harga Jual Pcs GT
(-PPN)]]</f>
        <v>8.4999999999999937E-2</v>
      </c>
      <c r="BA292" s="51">
        <f>Table43[[#This Row],[Harga Jual Pcs MT
(-PPN)]]-Table43[[#This Row],[Harga Beli Pcs
(-PPN)]]</f>
        <v>544.79607599999963</v>
      </c>
      <c r="BB292" s="57">
        <f>Table43[[#This Row],[Column1]]/Table43[[#This Row],[Harga Jual Pcs MT
(-PPN)]]</f>
        <v>8.4999999999999937E-2</v>
      </c>
      <c r="BC292" s="50"/>
      <c r="BD292" s="7" t="str">
        <f>IFERROR(VLOOKUP(Table43[[#This Row],[Kode BARANG Win2]],'[3]Daftar Barang dan Jasa'!$B$2:$D$3515,3,0),0)</f>
        <v>RB DETTOL BODY SOAP HK SKINCARE 100GR X 144 PCS</v>
      </c>
      <c r="BE292" s="7" t="str">
        <f ca="1">IF(TODAY()-Table43[[#This Row],[Efektif
Pembuatan]]&gt;60,"Lama","Baru")</f>
        <v>Lama</v>
      </c>
      <c r="BF292" s="7" t="e">
        <f ca="1">IF(TODAY()-Table43[[#This Row],[Efektif Naik Harga]]&lt;30,"Naik","Sama")</f>
        <v>#VALUE!</v>
      </c>
      <c r="BG292" s="7" t="s">
        <v>400</v>
      </c>
      <c r="BH292" s="7" t="str">
        <f>IF(Table43[[#This Row],[Kode BARANG Win2]]&lt;&gt;"","IDR","")</f>
        <v>IDR</v>
      </c>
      <c r="BI292" s="7" t="str">
        <f>CONCATENATE(Table43[[#This Row],[kode  1 Digit
(Nomor)]],Table43[[#This Row],[kode  4 Digit                (Nomor)]])</f>
        <v>ID8086714M0100</v>
      </c>
      <c r="BJ292" s="7" t="str">
        <f>Table43[[#This Row],[Nama            Gramasi atau Jumlah Pack per CTN]]</f>
        <v>100GR</v>
      </c>
      <c r="BK292" s="7"/>
      <c r="BL292" s="7"/>
      <c r="BM292" s="4" t="str">
        <f>IF(Table43[[#This Row],[SATUAN Fix Win]]&lt;&gt;"","KRT")</f>
        <v>KRT</v>
      </c>
      <c r="BN292" s="4" t="str">
        <f>IF(Table43[[#This Row],[SATUAN Fix Win]]&lt;&gt;"","GD01")</f>
        <v>GD01</v>
      </c>
      <c r="BO292" s="4">
        <f>IF(Table43[[#This Row],[SATUAN Fix Win]]&lt;&gt;"",11611)</f>
        <v>11611</v>
      </c>
      <c r="BP292" s="4">
        <f>IF(Table43[[#This Row],[SATUAN Fix Win]]&lt;&gt;"",11612)</f>
        <v>11612</v>
      </c>
      <c r="BR292" s="4">
        <f>IF(Table43[[#This Row],[SATUAN Fix Win]]&lt;&gt;"",1)</f>
        <v>1</v>
      </c>
    </row>
    <row r="293" spans="1:70">
      <c r="A293" s="4" t="str">
        <f>CONCATENATE(Table43[[#This Row],[Kode BARANG Win2]],Table43[[#This Row],[No. Urut
Item Sama]])</f>
        <v>R1021209010010</v>
      </c>
      <c r="B293" s="7"/>
      <c r="C293" s="4" t="s">
        <v>1647</v>
      </c>
      <c r="D293" s="49">
        <v>8201501</v>
      </c>
      <c r="E293" s="49">
        <f>IFERROR(VLOOKUP(Table43[[#This Row],[NO]],[1]Sheet1!$G$3:$K$1267,5,0),0)</f>
        <v>0</v>
      </c>
      <c r="F293" s="26" t="s">
        <v>866</v>
      </c>
      <c r="G293" s="26">
        <v>144</v>
      </c>
      <c r="H293" s="26" t="s">
        <v>2073</v>
      </c>
      <c r="I293" s="49">
        <v>8993560025083</v>
      </c>
      <c r="J293" s="26" t="str">
        <f>Table43[[#This Row],[Nama Jenis Kemasan]]</f>
        <v>PCS</v>
      </c>
      <c r="K293" s="4" t="str">
        <f>TRIM(CONCATENATE(Table43[[#This Row],[Nama            KLP]]," ",Table43[[#This Row],[Nama            Sub KLP]]))</f>
        <v>DETTOL BODY SOAP</v>
      </c>
      <c r="L293" s="4" t="str">
        <f>CONCATENATE(Table43[[#This Row],[kode  2 Digit                (hrf+No)]],Table43[[#This Row],[kode  2 Digit                (Nomor)]],Table43[[#This Row],[kode  1 Digit                (Nomor)]])</f>
        <v>R1021</v>
      </c>
      <c r="M293" s="4" t="str">
        <f>IF(AH293="",CONCATENATE(R293,T293,V293,X293,Z293,AB293,AD293,AF293,Table43[[#This Row],[Tanda Kode Revisi]]),CONCATENATE(R293,T293,V293,X293,Z293,AB293,AD293,AH293))</f>
        <v>R1021209010010</v>
      </c>
      <c r="N293" s="11">
        <f t="shared" si="8"/>
        <v>14</v>
      </c>
      <c r="O293" s="13" t="str">
        <f>IF(AG293&lt;&gt;"",TRIM(UPPER(CONCATENATE(Q293," ",S293," ",U293," ",W293," ",Y293," ",AA293," ","X"," ",Table43[[#This Row],[ISI/CTN]]," ",AG293," ",AC293," ",AE293," ",AI293))),TRIM(UPPER(CONCATENATE(Q293," ",S293," ",U293," ",W293," ",Y293," ",AA293," ","X"," ",Table43[[#This Row],[ISI/CTN]]," ",AC293," ",AE293," ",AI293))))</f>
        <v>RB DETTOL BODY SOAP HK SKINCARE 100GR X 144 PCS</v>
      </c>
      <c r="P293" s="11">
        <f t="shared" si="9"/>
        <v>47</v>
      </c>
      <c r="Q293" s="4" t="s">
        <v>1487</v>
      </c>
      <c r="R293" s="7" t="s">
        <v>94</v>
      </c>
      <c r="S293" s="4" t="s">
        <v>1496</v>
      </c>
      <c r="T293" s="45" t="s">
        <v>1723</v>
      </c>
      <c r="U293" s="46" t="s">
        <v>1505</v>
      </c>
      <c r="V293" s="7">
        <v>1</v>
      </c>
      <c r="W293" s="46" t="s">
        <v>1564</v>
      </c>
      <c r="X293" s="45" t="s">
        <v>1732</v>
      </c>
      <c r="Y293" s="4" t="s">
        <v>1533</v>
      </c>
      <c r="Z293" s="47" t="s">
        <v>1736</v>
      </c>
      <c r="AA293" s="4" t="s">
        <v>1512</v>
      </c>
      <c r="AB293" s="47" t="s">
        <v>1739</v>
      </c>
      <c r="AC293" s="4" t="s">
        <v>186</v>
      </c>
      <c r="AD293" s="7">
        <v>1</v>
      </c>
      <c r="AF293" s="7">
        <v>0</v>
      </c>
      <c r="AJ293" s="7">
        <f>IFERROR(VLOOKUP(Table43[[#This Row],[Kode BARANG Win2]],'[2]Template Impor Barang'!#REF!,2,0),0)</f>
        <v>0</v>
      </c>
      <c r="AK293" s="7">
        <f>Table43[[#This Row],[ISI/CTN]]</f>
        <v>144</v>
      </c>
      <c r="AL293" s="83">
        <f>Table43[[#This Row],[Kode Pcpl]]</f>
        <v>8201501</v>
      </c>
      <c r="AN293" s="36">
        <f>Table43[[#This Row],[Harga Jual Pcs GT
(-PPN)]]-(Table43[[#This Row],[Harga Jual Pcs GT
(-PPN)]]*8.5%)</f>
        <v>5864.5695240000005</v>
      </c>
      <c r="AO293" s="36">
        <f>Table43[[#This Row],[Harga Beli Pcs
(-PPN)]]*Table43[[#This Row],[ISI/CTN]]</f>
        <v>844498.01145600004</v>
      </c>
      <c r="AP293" s="36">
        <f>Table43[[#This Row],[Harga Beli Pcs
(-PPN)]]*1.11</f>
        <v>6509.6721716400007</v>
      </c>
      <c r="AQ293" s="36">
        <f>Table43[[#This Row],[Harga Beli Krt
(- PPN)]]*1.11</f>
        <v>937392.79271616007</v>
      </c>
      <c r="AR293" s="36">
        <v>6409.3656000000001</v>
      </c>
      <c r="AS293" s="36">
        <f>Table43[[#This Row],[Harga Jual Pcs GT
(-PPN)]]*Table43[[#This Row],[ISI/CTN]]</f>
        <v>922948.64639999997</v>
      </c>
      <c r="AT293" s="36">
        <f>Table43[[#This Row],[Harga Jual Pcs GT
(-PPN)]]*1.11</f>
        <v>7114.3958160000011</v>
      </c>
      <c r="AU293" s="36">
        <f>Table43[[#This Row],[Harga Jual Krt GT
(- PPN)]]*1.11</f>
        <v>1024472.9975040001</v>
      </c>
      <c r="AV293" s="36">
        <v>6409.3656000000001</v>
      </c>
      <c r="AW293" s="36">
        <f>Table43[[#This Row],[Harga Jual Pcs MT
(-PPN)]]*Table43[[#This Row],[ISI/CTN]]</f>
        <v>922948.64639999997</v>
      </c>
      <c r="AX293" s="36">
        <f>Table43[[#This Row],[Harga Jual Pcs MT
(-PPN)]]*1.11</f>
        <v>7114.3958160000011</v>
      </c>
      <c r="AY293" s="36">
        <f>Table43[[#This Row],[Harga Jual Pcs MT
(+PPN)]]*Table43[[#This Row],[ISI/CTN]]</f>
        <v>1024472.9975040002</v>
      </c>
      <c r="AZ293" s="44">
        <f>(Table43[[#This Row],[Harga Jual Pcs GT
(-PPN)]]-Table43[[#This Row],[Harga Beli Pcs
(-PPN)]])/Table43[[#This Row],[Harga Jual Pcs GT
(-PPN)]]</f>
        <v>8.4999999999999937E-2</v>
      </c>
      <c r="BA293" s="51">
        <f>Table43[[#This Row],[Harga Jual Pcs MT
(-PPN)]]-Table43[[#This Row],[Harga Beli Pcs
(-PPN)]]</f>
        <v>544.79607599999963</v>
      </c>
      <c r="BB293" s="57">
        <f>Table43[[#This Row],[Column1]]/Table43[[#This Row],[Harga Jual Pcs MT
(-PPN)]]</f>
        <v>8.4999999999999937E-2</v>
      </c>
      <c r="BC293" s="50"/>
      <c r="BD293" s="7" t="str">
        <f>IFERROR(VLOOKUP(Table43[[#This Row],[Kode BARANG Win2]],'[3]Daftar Barang dan Jasa'!$B$2:$D$3515,3,0),0)</f>
        <v>RB DETTOL BODY SOAP HK SKINCARE 100GR X 144 PCS</v>
      </c>
      <c r="BE293" s="7" t="str">
        <f ca="1">IF(TODAY()-Table43[[#This Row],[Efektif
Pembuatan]]&gt;60,"Lama","Baru")</f>
        <v>Lama</v>
      </c>
      <c r="BF293" s="7" t="e">
        <f ca="1">IF(TODAY()-Table43[[#This Row],[Efektif Naik Harga]]&lt;30,"Naik","Sama")</f>
        <v>#VALUE!</v>
      </c>
      <c r="BG293" s="7" t="s">
        <v>400</v>
      </c>
      <c r="BH293" s="7" t="str">
        <f>IF(Table43[[#This Row],[Kode BARANG Win2]]&lt;&gt;"","IDR","")</f>
        <v>IDR</v>
      </c>
      <c r="BI293" s="7" t="str">
        <f>CONCATENATE(Table43[[#This Row],[kode  1 Digit
(Nomor)]],Table43[[#This Row],[kode  4 Digit                (Nomor)]])</f>
        <v>82015010100</v>
      </c>
      <c r="BJ293" s="7" t="str">
        <f>Table43[[#This Row],[Nama            Gramasi atau Jumlah Pack per CTN]]</f>
        <v>100GR</v>
      </c>
      <c r="BK293" s="7"/>
      <c r="BL293" s="7"/>
      <c r="BM293" s="4" t="str">
        <f>IF(Table43[[#This Row],[SATUAN Fix Win]]&lt;&gt;"","KRT")</f>
        <v>KRT</v>
      </c>
      <c r="BN293" s="4" t="str">
        <f>IF(Table43[[#This Row],[SATUAN Fix Win]]&lt;&gt;"","GD01")</f>
        <v>GD01</v>
      </c>
      <c r="BO293" s="4">
        <f>IF(Table43[[#This Row],[SATUAN Fix Win]]&lt;&gt;"",11611)</f>
        <v>11611</v>
      </c>
      <c r="BP293" s="4">
        <f>IF(Table43[[#This Row],[SATUAN Fix Win]]&lt;&gt;"",11612)</f>
        <v>11612</v>
      </c>
      <c r="BR293" s="4">
        <f>IF(Table43[[#This Row],[SATUAN Fix Win]]&lt;&gt;"",1)</f>
        <v>1</v>
      </c>
    </row>
    <row r="294" spans="1:70">
      <c r="A294" s="4" t="str">
        <f>CONCATENATE(Table43[[#This Row],[Kode BARANG Win2]],Table43[[#This Row],[No. Urut
Item Sama]])</f>
        <v>R1021209010010</v>
      </c>
      <c r="B294" s="7"/>
      <c r="C294" s="4" t="s">
        <v>1647</v>
      </c>
      <c r="D294" s="49" t="s">
        <v>473</v>
      </c>
      <c r="E294" s="49">
        <f>IFERROR(VLOOKUP(Table43[[#This Row],[NO]],[1]Sheet1!$G$3:$K$1267,5,0),0)</f>
        <v>0</v>
      </c>
      <c r="F294" s="26" t="s">
        <v>866</v>
      </c>
      <c r="G294" s="26">
        <v>144</v>
      </c>
      <c r="H294" s="26" t="s">
        <v>2073</v>
      </c>
      <c r="I294" s="49">
        <v>8993560025083</v>
      </c>
      <c r="J294" s="26" t="str">
        <f>Table43[[#This Row],[Nama Jenis Kemasan]]</f>
        <v>PCS</v>
      </c>
      <c r="K294" s="4" t="str">
        <f>TRIM(CONCATENATE(Table43[[#This Row],[Nama            KLP]]," ",Table43[[#This Row],[Nama            Sub KLP]]))</f>
        <v>DETTOL BODY SOAP</v>
      </c>
      <c r="L294" s="4" t="str">
        <f>CONCATENATE(Table43[[#This Row],[kode  2 Digit                (hrf+No)]],Table43[[#This Row],[kode  2 Digit                (Nomor)]],Table43[[#This Row],[kode  1 Digit                (Nomor)]])</f>
        <v>R1021</v>
      </c>
      <c r="M294" s="4" t="str">
        <f>IF(AH294="",CONCATENATE(R294,T294,V294,X294,Z294,AB294,AD294,AF294,Table43[[#This Row],[Tanda Kode Revisi]]),CONCATENATE(R294,T294,V294,X294,Z294,AB294,AD294,AH294))</f>
        <v>R1021209010010</v>
      </c>
      <c r="N294" s="11">
        <f t="shared" si="8"/>
        <v>14</v>
      </c>
      <c r="O294" s="13" t="str">
        <f>IF(AG294&lt;&gt;"",TRIM(UPPER(CONCATENATE(Q294," ",S294," ",U294," ",W294," ",Y294," ",AA294," ","X"," ",Table43[[#This Row],[ISI/CTN]]," ",AG294," ",AC294," ",AE294," ",AI294))),TRIM(UPPER(CONCATENATE(Q294," ",S294," ",U294," ",W294," ",Y294," ",AA294," ","X"," ",Table43[[#This Row],[ISI/CTN]]," ",AC294," ",AE294," ",AI294))))</f>
        <v>RB DETTOL BODY SOAP HK SKINCARE 100GR X 144 PCS</v>
      </c>
      <c r="P294" s="11">
        <f t="shared" si="9"/>
        <v>47</v>
      </c>
      <c r="Q294" s="4" t="s">
        <v>1487</v>
      </c>
      <c r="R294" s="7" t="s">
        <v>94</v>
      </c>
      <c r="S294" s="4" t="s">
        <v>1496</v>
      </c>
      <c r="T294" s="45" t="s">
        <v>1723</v>
      </c>
      <c r="U294" s="46" t="s">
        <v>1505</v>
      </c>
      <c r="V294" s="7">
        <v>1</v>
      </c>
      <c r="W294" s="46" t="s">
        <v>1564</v>
      </c>
      <c r="X294" s="45" t="s">
        <v>1732</v>
      </c>
      <c r="Y294" s="4" t="s">
        <v>1533</v>
      </c>
      <c r="Z294" s="47" t="s">
        <v>1736</v>
      </c>
      <c r="AA294" s="4" t="s">
        <v>1512</v>
      </c>
      <c r="AB294" s="47" t="s">
        <v>1739</v>
      </c>
      <c r="AC294" s="4" t="s">
        <v>186</v>
      </c>
      <c r="AD294" s="7">
        <v>1</v>
      </c>
      <c r="AF294" s="7">
        <v>0</v>
      </c>
      <c r="AJ294" s="7">
        <f>IFERROR(VLOOKUP(Table43[[#This Row],[Kode BARANG Win2]],'[2]Template Impor Barang'!#REF!,2,0),0)</f>
        <v>0</v>
      </c>
      <c r="AK294" s="7">
        <f>Table43[[#This Row],[ISI/CTN]]</f>
        <v>144</v>
      </c>
      <c r="AL294" s="83" t="str">
        <f>Table43[[#This Row],[Kode Pcpl]]</f>
        <v>ID8201501M</v>
      </c>
      <c r="AN294" s="36">
        <f>Table43[[#This Row],[Harga Jual Pcs GT
(-PPN)]]-(Table43[[#This Row],[Harga Jual Pcs GT
(-PPN)]]*8.5%)</f>
        <v>5864.5695240000005</v>
      </c>
      <c r="AO294" s="36">
        <f>Table43[[#This Row],[Harga Beli Pcs
(-PPN)]]*Table43[[#This Row],[ISI/CTN]]</f>
        <v>844498.01145600004</v>
      </c>
      <c r="AP294" s="36">
        <f>Table43[[#This Row],[Harga Beli Pcs
(-PPN)]]*1.11</f>
        <v>6509.6721716400007</v>
      </c>
      <c r="AQ294" s="36">
        <f>Table43[[#This Row],[Harga Beli Krt
(- PPN)]]*1.11</f>
        <v>937392.79271616007</v>
      </c>
      <c r="AR294" s="36">
        <v>6409.3656000000001</v>
      </c>
      <c r="AS294" s="36">
        <f>Table43[[#This Row],[Harga Jual Pcs GT
(-PPN)]]*Table43[[#This Row],[ISI/CTN]]</f>
        <v>922948.64639999997</v>
      </c>
      <c r="AT294" s="36">
        <f>Table43[[#This Row],[Harga Jual Pcs GT
(-PPN)]]*1.11</f>
        <v>7114.3958160000011</v>
      </c>
      <c r="AU294" s="36">
        <f>Table43[[#This Row],[Harga Jual Krt GT
(- PPN)]]*1.11</f>
        <v>1024472.9975040001</v>
      </c>
      <c r="AV294" s="36">
        <v>6409.3656000000001</v>
      </c>
      <c r="AW294" s="36">
        <f>Table43[[#This Row],[Harga Jual Pcs MT
(-PPN)]]*Table43[[#This Row],[ISI/CTN]]</f>
        <v>922948.64639999997</v>
      </c>
      <c r="AX294" s="36">
        <f>Table43[[#This Row],[Harga Jual Pcs MT
(-PPN)]]*1.11</f>
        <v>7114.3958160000011</v>
      </c>
      <c r="AY294" s="36">
        <f>Table43[[#This Row],[Harga Jual Pcs MT
(+PPN)]]*Table43[[#This Row],[ISI/CTN]]</f>
        <v>1024472.9975040002</v>
      </c>
      <c r="AZ294" s="44">
        <f>(Table43[[#This Row],[Harga Jual Pcs GT
(-PPN)]]-Table43[[#This Row],[Harga Beli Pcs
(-PPN)]])/Table43[[#This Row],[Harga Jual Pcs GT
(-PPN)]]</f>
        <v>8.4999999999999937E-2</v>
      </c>
      <c r="BA294" s="51">
        <f>Table43[[#This Row],[Harga Jual Pcs MT
(-PPN)]]-Table43[[#This Row],[Harga Beli Pcs
(-PPN)]]</f>
        <v>544.79607599999963</v>
      </c>
      <c r="BB294" s="57">
        <f>Table43[[#This Row],[Column1]]/Table43[[#This Row],[Harga Jual Pcs MT
(-PPN)]]</f>
        <v>8.4999999999999937E-2</v>
      </c>
      <c r="BC294" s="50"/>
      <c r="BD294" s="7" t="str">
        <f>IFERROR(VLOOKUP(Table43[[#This Row],[Kode BARANG Win2]],'[3]Daftar Barang dan Jasa'!$B$2:$D$3515,3,0),0)</f>
        <v>RB DETTOL BODY SOAP HK SKINCARE 100GR X 144 PCS</v>
      </c>
      <c r="BE294" s="7" t="str">
        <f ca="1">IF(TODAY()-Table43[[#This Row],[Efektif
Pembuatan]]&gt;60,"Lama","Baru")</f>
        <v>Lama</v>
      </c>
      <c r="BF294" s="7" t="e">
        <f ca="1">IF(TODAY()-Table43[[#This Row],[Efektif Naik Harga]]&lt;30,"Naik","Sama")</f>
        <v>#VALUE!</v>
      </c>
      <c r="BG294" s="7" t="s">
        <v>400</v>
      </c>
      <c r="BH294" s="7" t="str">
        <f>IF(Table43[[#This Row],[Kode BARANG Win2]]&lt;&gt;"","IDR","")</f>
        <v>IDR</v>
      </c>
      <c r="BI294" s="7" t="str">
        <f>CONCATENATE(Table43[[#This Row],[kode  1 Digit
(Nomor)]],Table43[[#This Row],[kode  4 Digit                (Nomor)]])</f>
        <v>ID8201501M0100</v>
      </c>
      <c r="BJ294" s="7" t="str">
        <f>Table43[[#This Row],[Nama            Gramasi atau Jumlah Pack per CTN]]</f>
        <v>100GR</v>
      </c>
      <c r="BK294" s="7"/>
      <c r="BL294" s="7"/>
      <c r="BM294" s="4" t="str">
        <f>IF(Table43[[#This Row],[SATUAN Fix Win]]&lt;&gt;"","KRT")</f>
        <v>KRT</v>
      </c>
      <c r="BN294" s="4" t="str">
        <f>IF(Table43[[#This Row],[SATUAN Fix Win]]&lt;&gt;"","GD01")</f>
        <v>GD01</v>
      </c>
      <c r="BO294" s="4">
        <f>IF(Table43[[#This Row],[SATUAN Fix Win]]&lt;&gt;"",11611)</f>
        <v>11611</v>
      </c>
      <c r="BP294" s="4">
        <f>IF(Table43[[#This Row],[SATUAN Fix Win]]&lt;&gt;"",11612)</f>
        <v>11612</v>
      </c>
      <c r="BR294" s="4">
        <f>IF(Table43[[#This Row],[SATUAN Fix Win]]&lt;&gt;"",1)</f>
        <v>1</v>
      </c>
    </row>
    <row r="295" spans="1:70">
      <c r="A295" s="4" t="str">
        <f>CONCATENATE(Table43[[#This Row],[Kode BARANG Win2]],Table43[[#This Row],[No. Urut
Item Sama]])</f>
        <v>R1021209010011</v>
      </c>
      <c r="B295" s="7"/>
      <c r="C295" s="4" t="s">
        <v>1647</v>
      </c>
      <c r="D295" s="49">
        <v>3303385</v>
      </c>
      <c r="E295" s="49">
        <f>IFERROR(VLOOKUP(Table43[[#This Row],[NO]],[1]Sheet1!$G$3:$K$1267,5,0),0)</f>
        <v>0</v>
      </c>
      <c r="F295" s="26" t="s">
        <v>865</v>
      </c>
      <c r="G295" s="26">
        <v>36</v>
      </c>
      <c r="H295" s="26" t="s">
        <v>2073</v>
      </c>
      <c r="I295" s="49">
        <v>8993560025083</v>
      </c>
      <c r="J295" s="26" t="str">
        <f>Table43[[#This Row],[Nama Jenis Kemasan]]</f>
        <v>PCS</v>
      </c>
      <c r="K295" s="4" t="str">
        <f>TRIM(CONCATENATE(Table43[[#This Row],[Nama            KLP]]," ",Table43[[#This Row],[Nama            Sub KLP]]))</f>
        <v>DETTOL BODY SOAP</v>
      </c>
      <c r="L295" s="4" t="str">
        <f>CONCATENATE(Table43[[#This Row],[kode  2 Digit                (hrf+No)]],Table43[[#This Row],[kode  2 Digit                (Nomor)]],Table43[[#This Row],[kode  1 Digit                (Nomor)]])</f>
        <v>R1021</v>
      </c>
      <c r="M295" s="4" t="str">
        <f>IF(AH295="",CONCATENATE(R295,T295,V295,X295,Z295,AB295,AD295,AF295,Table43[[#This Row],[Tanda Kode Revisi]]),CONCATENATE(R295,T295,V295,X295,Z295,AB295,AD295,AH295))</f>
        <v>R1021209010011</v>
      </c>
      <c r="N295" s="11">
        <f t="shared" si="8"/>
        <v>14</v>
      </c>
      <c r="O295" s="13" t="str">
        <f>IF(AG295&lt;&gt;"",TRIM(UPPER(CONCATENATE(Q295," ",S295," ",U295," ",W295," ",Y295," ",AA295," ","X"," ",Table43[[#This Row],[ISI/CTN]]," ",AG295," ",AC295," ",AE295," ",AI295))),TRIM(UPPER(CONCATENATE(Q295," ",S295," ",U295," ",W295," ",Y295," ",AA295," ","X"," ",Table43[[#This Row],[ISI/CTN]]," ",AC295," ",AE295," ",AI295))))</f>
        <v>RB DETTOL BODY SOAP HK SKINCARE 100GR X 36 PCS 3+1</v>
      </c>
      <c r="P295" s="11">
        <f t="shared" si="9"/>
        <v>50</v>
      </c>
      <c r="Q295" s="4" t="s">
        <v>1487</v>
      </c>
      <c r="R295" s="7" t="s">
        <v>94</v>
      </c>
      <c r="S295" s="4" t="s">
        <v>1496</v>
      </c>
      <c r="T295" s="45" t="s">
        <v>1723</v>
      </c>
      <c r="U295" s="46" t="s">
        <v>1505</v>
      </c>
      <c r="V295" s="7">
        <v>1</v>
      </c>
      <c r="W295" s="46" t="s">
        <v>1564</v>
      </c>
      <c r="X295" s="45" t="s">
        <v>1732</v>
      </c>
      <c r="Y295" s="4" t="s">
        <v>1533</v>
      </c>
      <c r="Z295" s="47" t="s">
        <v>1736</v>
      </c>
      <c r="AA295" s="4" t="s">
        <v>1512</v>
      </c>
      <c r="AB295" s="47" t="s">
        <v>1739</v>
      </c>
      <c r="AC295" s="4" t="s">
        <v>186</v>
      </c>
      <c r="AD295" s="7">
        <v>1</v>
      </c>
      <c r="AE295" s="82" t="s">
        <v>2480</v>
      </c>
      <c r="AF295" s="7">
        <v>1</v>
      </c>
      <c r="AJ295" s="7">
        <f>IFERROR(VLOOKUP(Table43[[#This Row],[Kode BARANG Win2]],'[2]Template Impor Barang'!#REF!,2,0),0)</f>
        <v>0</v>
      </c>
      <c r="AK295" s="7">
        <f>Table43[[#This Row],[ISI/CTN]]</f>
        <v>36</v>
      </c>
      <c r="AL295" s="83">
        <f>Table43[[#This Row],[Kode Pcpl]]</f>
        <v>3303385</v>
      </c>
      <c r="AN295" s="36">
        <f>Table43[[#This Row],[Harga Jual Pcs GT
(-PPN)]]-(Table43[[#This Row],[Harga Jual Pcs GT
(-PPN)]]*8.5%)</f>
        <v>17593.696249999997</v>
      </c>
      <c r="AO295" s="36">
        <f>Table43[[#This Row],[Harga Beli Pcs
(-PPN)]]*Table43[[#This Row],[ISI/CTN]]</f>
        <v>633373.06499999994</v>
      </c>
      <c r="AP295" s="36">
        <f>Table43[[#This Row],[Harga Beli Pcs
(-PPN)]]*1.11</f>
        <v>19529.0028375</v>
      </c>
      <c r="AQ295" s="36">
        <f>Table43[[#This Row],[Harga Beli Krt
(- PPN)]]*1.11</f>
        <v>703044.10215000005</v>
      </c>
      <c r="AR295" s="36">
        <v>19228.083333333332</v>
      </c>
      <c r="AS295" s="36">
        <f>Table43[[#This Row],[Harga Jual Pcs GT
(-PPN)]]*Table43[[#This Row],[ISI/CTN]]</f>
        <v>692211</v>
      </c>
      <c r="AT295" s="36">
        <f>Table43[[#This Row],[Harga Jual Pcs GT
(-PPN)]]*1.11</f>
        <v>21343.172500000001</v>
      </c>
      <c r="AU295" s="36">
        <f>Table43[[#This Row],[Harga Jual Krt GT
(- PPN)]]*1.11</f>
        <v>768354.21000000008</v>
      </c>
      <c r="AV295" s="36">
        <v>6409.3656000000001</v>
      </c>
      <c r="AW295" s="36">
        <f>Table43[[#This Row],[Harga Jual Pcs MT
(-PPN)]]*Table43[[#This Row],[ISI/CTN]]</f>
        <v>230737.16159999999</v>
      </c>
      <c r="AX295" s="36">
        <f>Table43[[#This Row],[Harga Jual Pcs MT
(-PPN)]]*1.11</f>
        <v>7114.3958160000011</v>
      </c>
      <c r="AY295" s="36">
        <f>Table43[[#This Row],[Harga Jual Pcs MT
(+PPN)]]*Table43[[#This Row],[ISI/CTN]]</f>
        <v>256118.24937600005</v>
      </c>
      <c r="AZ295" s="44">
        <f>(Table43[[#This Row],[Harga Jual Pcs GT
(-PPN)]]-Table43[[#This Row],[Harga Beli Pcs
(-PPN)]])/Table43[[#This Row],[Harga Jual Pcs GT
(-PPN)]]</f>
        <v>8.5000000000000089E-2</v>
      </c>
      <c r="BA295" s="51">
        <f>Table43[[#This Row],[Harga Jual Pcs MT
(-PPN)]]-Table43[[#This Row],[Harga Beli Pcs
(-PPN)]]</f>
        <v>-11184.330649999996</v>
      </c>
      <c r="BB295" s="57">
        <f>Table43[[#This Row],[Column1]]/Table43[[#This Row],[Harga Jual Pcs MT
(-PPN)]]</f>
        <v>-1.7449980775008367</v>
      </c>
      <c r="BC295" s="50"/>
      <c r="BD295" s="7">
        <f>IFERROR(VLOOKUP(Table43[[#This Row],[Kode BARANG Win2]],'[3]Daftar Barang dan Jasa'!$B$2:$D$3515,3,0),0)</f>
        <v>0</v>
      </c>
      <c r="BE295" s="7" t="str">
        <f ca="1">IF(TODAY()-Table43[[#This Row],[Efektif
Pembuatan]]&gt;60,"Lama","Baru")</f>
        <v>Lama</v>
      </c>
      <c r="BF295" s="7" t="str">
        <f ca="1">IF(TODAY()-Table43[[#This Row],[Efektif Naik Harga]]&lt;30,"Naik","Sama")</f>
        <v>Sama</v>
      </c>
      <c r="BG295" s="7" t="s">
        <v>400</v>
      </c>
      <c r="BH295" s="7" t="str">
        <f>IF(Table43[[#This Row],[Kode BARANG Win2]]&lt;&gt;"","IDR","")</f>
        <v>IDR</v>
      </c>
      <c r="BI295" s="7" t="str">
        <f>CONCATENATE(Table43[[#This Row],[kode  1 Digit
(Nomor)]],Table43[[#This Row],[kode  4 Digit                (Nomor)]])</f>
        <v>33033850100</v>
      </c>
      <c r="BJ295" s="7" t="str">
        <f>Table43[[#This Row],[Nama            Gramasi atau Jumlah Pack per CTN]]</f>
        <v>100GR</v>
      </c>
      <c r="BK295" s="7"/>
      <c r="BL295" s="7"/>
      <c r="BM295" s="4" t="str">
        <f>IF(Table43[[#This Row],[SATUAN Fix Win]]&lt;&gt;"","KRT")</f>
        <v>KRT</v>
      </c>
      <c r="BN295" s="4" t="str">
        <f>IF(Table43[[#This Row],[SATUAN Fix Win]]&lt;&gt;"","GD01")</f>
        <v>GD01</v>
      </c>
      <c r="BO295" s="4">
        <f>IF(Table43[[#This Row],[SATUAN Fix Win]]&lt;&gt;"",11611)</f>
        <v>11611</v>
      </c>
      <c r="BP295" s="4">
        <f>IF(Table43[[#This Row],[SATUAN Fix Win]]&lt;&gt;"",11612)</f>
        <v>11612</v>
      </c>
      <c r="BR295" s="4">
        <f>IF(Table43[[#This Row],[SATUAN Fix Win]]&lt;&gt;"",1)</f>
        <v>1</v>
      </c>
    </row>
    <row r="296" spans="1:70">
      <c r="A296" s="4" t="str">
        <f>CONCATENATE(Table43[[#This Row],[Kode BARANG Win2]],Table43[[#This Row],[No. Urut
Item Sama]])</f>
        <v>R1021301010010</v>
      </c>
      <c r="B296" s="7"/>
      <c r="C296" s="4" t="s">
        <v>1648</v>
      </c>
      <c r="D296" s="49">
        <v>3279341</v>
      </c>
      <c r="E296" s="49">
        <f>IFERROR(VLOOKUP(Table43[[#This Row],[NO]],[1]Sheet1!$G$3:$K$1267,5,0),0)</f>
        <v>0</v>
      </c>
      <c r="F296" s="26" t="s">
        <v>844</v>
      </c>
      <c r="G296" s="26">
        <v>27</v>
      </c>
      <c r="H296" s="26" t="s">
        <v>1648</v>
      </c>
      <c r="I296" s="49">
        <v>8993560024192</v>
      </c>
      <c r="J296" s="26" t="str">
        <f>Table43[[#This Row],[Nama Jenis Kemasan]]</f>
        <v>PCS</v>
      </c>
      <c r="K296" s="4" t="str">
        <f>TRIM(CONCATENATE(Table43[[#This Row],[Nama            KLP]]," ",Table43[[#This Row],[Nama            Sub KLP]]))</f>
        <v>DETTOL BODY SOAP</v>
      </c>
      <c r="L296" s="4" t="str">
        <f>CONCATENATE(Table43[[#This Row],[kode  2 Digit                (hrf+No)]],Table43[[#This Row],[kode  2 Digit                (Nomor)]],Table43[[#This Row],[kode  1 Digit                (Nomor)]])</f>
        <v>R1021</v>
      </c>
      <c r="M296" s="4" t="str">
        <f>IF(AH296="",CONCATENATE(R296,T296,V296,X296,Z296,AB296,AD296,AF296,Table43[[#This Row],[Tanda Kode Revisi]]),CONCATENATE(R296,T296,V296,X296,Z296,AB296,AD296,AH296))</f>
        <v>R1021301010010</v>
      </c>
      <c r="N296" s="11">
        <f t="shared" si="8"/>
        <v>14</v>
      </c>
      <c r="O296" s="13" t="str">
        <f>IF(AG296&lt;&gt;"",TRIM(UPPER(CONCATENATE(Q296," ",S296," ",U296," ",W296," ",Y296," ",AA296," ","X"," ",Table43[[#This Row],[ISI/CTN]]," ",AG296," ",AC296," ",AE296," ",AI296))),TRIM(UPPER(CONCATENATE(Q296," ",S296," ",U296," ",W296," ",Y296," ",AA296," ","X"," ",Table43[[#This Row],[ISI/CTN]]," ",AC296," ",AE296," ",AI296))))</f>
        <v>RB DETTOL BODY SOAP SH COOL 100GR X 27 PCS</v>
      </c>
      <c r="P296" s="11">
        <f t="shared" si="9"/>
        <v>42</v>
      </c>
      <c r="Q296" s="4" t="s">
        <v>1487</v>
      </c>
      <c r="R296" s="7" t="s">
        <v>94</v>
      </c>
      <c r="S296" s="4" t="s">
        <v>1496</v>
      </c>
      <c r="T296" s="45" t="s">
        <v>1723</v>
      </c>
      <c r="U296" s="46" t="s">
        <v>1505</v>
      </c>
      <c r="V296" s="7">
        <v>1</v>
      </c>
      <c r="W296" s="46" t="s">
        <v>1567</v>
      </c>
      <c r="X296" s="45" t="s">
        <v>1733</v>
      </c>
      <c r="Y296" s="4" t="s">
        <v>1492</v>
      </c>
      <c r="Z296" s="47" t="s">
        <v>1722</v>
      </c>
      <c r="AA296" s="4" t="s">
        <v>1512</v>
      </c>
      <c r="AB296" s="47" t="s">
        <v>1739</v>
      </c>
      <c r="AC296" s="4" t="s">
        <v>186</v>
      </c>
      <c r="AD296" s="7">
        <v>1</v>
      </c>
      <c r="AF296" s="7">
        <v>0</v>
      </c>
      <c r="AJ296" s="7">
        <f>IFERROR(VLOOKUP(Table43[[#This Row],[Kode BARANG Win2]],'[2]Template Impor Barang'!#REF!,2,0),0)</f>
        <v>0</v>
      </c>
      <c r="AK296" s="7">
        <f>Table43[[#This Row],[ISI/CTN]]</f>
        <v>27</v>
      </c>
      <c r="AL296" s="83">
        <f>Table43[[#This Row],[Kode Pcpl]]</f>
        <v>3279341</v>
      </c>
      <c r="AN296" s="36">
        <f>Table43[[#This Row],[Harga Jual Pcs GT
(-PPN)]]-(Table43[[#This Row],[Harga Jual Pcs GT
(-PPN)]]*8.5%)</f>
        <v>25693.200000000001</v>
      </c>
      <c r="AO296" s="36">
        <f>Table43[[#This Row],[Harga Beli Pcs
(-PPN)]]*Table43[[#This Row],[ISI/CTN]]</f>
        <v>693716.4</v>
      </c>
      <c r="AP296" s="36">
        <f>Table43[[#This Row],[Harga Beli Pcs
(-PPN)]]*1.11</f>
        <v>28519.452000000005</v>
      </c>
      <c r="AQ296" s="36">
        <f>Table43[[#This Row],[Harga Beli Krt
(- PPN)]]*1.11</f>
        <v>770025.20400000014</v>
      </c>
      <c r="AR296" s="36">
        <v>28080</v>
      </c>
      <c r="AS296" s="36">
        <f>Table43[[#This Row],[Harga Jual Pcs GT
(-PPN)]]*Table43[[#This Row],[ISI/CTN]]</f>
        <v>758160</v>
      </c>
      <c r="AT296" s="36">
        <f>Table43[[#This Row],[Harga Jual Pcs GT
(-PPN)]]*1.11</f>
        <v>31168.800000000003</v>
      </c>
      <c r="AU296" s="36">
        <f>Table43[[#This Row],[Harga Jual Krt GT
(- PPN)]]*1.11</f>
        <v>841557.60000000009</v>
      </c>
      <c r="AV296" s="36">
        <v>28080</v>
      </c>
      <c r="AW296" s="36">
        <f>Table43[[#This Row],[Harga Jual Pcs MT
(-PPN)]]*Table43[[#This Row],[ISI/CTN]]</f>
        <v>758160</v>
      </c>
      <c r="AX296" s="36">
        <f>Table43[[#This Row],[Harga Jual Pcs MT
(-PPN)]]*1.11</f>
        <v>31168.800000000003</v>
      </c>
      <c r="AY296" s="36">
        <f>Table43[[#This Row],[Harga Jual Pcs MT
(+PPN)]]*Table43[[#This Row],[ISI/CTN]]</f>
        <v>841557.60000000009</v>
      </c>
      <c r="AZ296" s="44">
        <f>(Table43[[#This Row],[Harga Jual Pcs GT
(-PPN)]]-Table43[[#This Row],[Harga Beli Pcs
(-PPN)]])/Table43[[#This Row],[Harga Jual Pcs GT
(-PPN)]]</f>
        <v>8.4999999999999978E-2</v>
      </c>
      <c r="BA296" s="51">
        <f>Table43[[#This Row],[Harga Jual Pcs MT
(-PPN)]]-Table43[[#This Row],[Harga Beli Pcs
(-PPN)]]</f>
        <v>2386.7999999999993</v>
      </c>
      <c r="BB296" s="57">
        <f>Table43[[#This Row],[Column1]]/Table43[[#This Row],[Harga Jual Pcs MT
(-PPN)]]</f>
        <v>8.4999999999999978E-2</v>
      </c>
      <c r="BC296" s="50"/>
      <c r="BD296" s="7" t="str">
        <f>IFERROR(VLOOKUP(Table43[[#This Row],[Kode BARANG Win2]],'[3]Daftar Barang dan Jasa'!$B$2:$D$3515,3,0),0)</f>
        <v>RB DETTOL BODY SOAP SH COOL 100GR X 27 PCS</v>
      </c>
      <c r="BE296" s="7" t="str">
        <f ca="1">IF(TODAY()-Table43[[#This Row],[Efektif
Pembuatan]]&gt;60,"Lama","Baru")</f>
        <v>Lama</v>
      </c>
      <c r="BF296" s="7" t="e">
        <f ca="1">IF(TODAY()-Table43[[#This Row],[Efektif Naik Harga]]&lt;30,"Naik","Sama")</f>
        <v>#VALUE!</v>
      </c>
      <c r="BG296" s="7" t="s">
        <v>400</v>
      </c>
      <c r="BH296" s="7" t="str">
        <f>IF(Table43[[#This Row],[Kode BARANG Win2]]&lt;&gt;"","IDR","")</f>
        <v>IDR</v>
      </c>
      <c r="BI296" s="7" t="str">
        <f>CONCATENATE(Table43[[#This Row],[kode  1 Digit
(Nomor)]],Table43[[#This Row],[kode  4 Digit                (Nomor)]])</f>
        <v>32793410100</v>
      </c>
      <c r="BJ296" s="7" t="str">
        <f>Table43[[#This Row],[Nama            Gramasi atau Jumlah Pack per CTN]]</f>
        <v>100GR</v>
      </c>
      <c r="BK296" s="7"/>
      <c r="BL296" s="7"/>
      <c r="BM296" s="4" t="str">
        <f>IF(Table43[[#This Row],[SATUAN Fix Win]]&lt;&gt;"","KRT")</f>
        <v>KRT</v>
      </c>
      <c r="BN296" s="4" t="str">
        <f>IF(Table43[[#This Row],[SATUAN Fix Win]]&lt;&gt;"","GD01")</f>
        <v>GD01</v>
      </c>
      <c r="BO296" s="4">
        <f>IF(Table43[[#This Row],[SATUAN Fix Win]]&lt;&gt;"",11611)</f>
        <v>11611</v>
      </c>
      <c r="BP296" s="4">
        <f>IF(Table43[[#This Row],[SATUAN Fix Win]]&lt;&gt;"",11612)</f>
        <v>11612</v>
      </c>
      <c r="BR296" s="4">
        <f>IF(Table43[[#This Row],[SATUAN Fix Win]]&lt;&gt;"",1)</f>
        <v>1</v>
      </c>
    </row>
    <row r="297" spans="1:70">
      <c r="A297" s="4" t="str">
        <f>CONCATENATE(Table43[[#This Row],[Kode BARANG Win2]],Table43[[#This Row],[No. Urut
Item Sama]])</f>
        <v>R1021301010010</v>
      </c>
      <c r="B297" s="7"/>
      <c r="C297" s="4" t="s">
        <v>1648</v>
      </c>
      <c r="D297" s="49">
        <v>3171285</v>
      </c>
      <c r="E297" s="49">
        <f>IFERROR(VLOOKUP(Table43[[#This Row],[NO]],[1]Sheet1!$G$3:$K$1267,5,0),0)</f>
        <v>0</v>
      </c>
      <c r="F297" s="26" t="s">
        <v>830</v>
      </c>
      <c r="G297" s="26">
        <v>27</v>
      </c>
      <c r="H297" s="26" t="s">
        <v>1648</v>
      </c>
      <c r="I297" s="49">
        <v>8993560024192</v>
      </c>
      <c r="J297" s="26" t="str">
        <f>Table43[[#This Row],[Nama Jenis Kemasan]]</f>
        <v>PCS</v>
      </c>
      <c r="K297" s="4" t="str">
        <f>TRIM(CONCATENATE(Table43[[#This Row],[Nama            KLP]]," ",Table43[[#This Row],[Nama            Sub KLP]]))</f>
        <v>DETTOL BODY SOAP</v>
      </c>
      <c r="L297" s="4" t="str">
        <f>CONCATENATE(Table43[[#This Row],[kode  2 Digit                (hrf+No)]],Table43[[#This Row],[kode  2 Digit                (Nomor)]],Table43[[#This Row],[kode  1 Digit                (Nomor)]])</f>
        <v>R1021</v>
      </c>
      <c r="M297" s="4" t="str">
        <f>IF(AH297="",CONCATENATE(R297,T297,V297,X297,Z297,AB297,AD297,AF297,Table43[[#This Row],[Tanda Kode Revisi]]),CONCATENATE(R297,T297,V297,X297,Z297,AB297,AD297,AH297))</f>
        <v>R1021301010010</v>
      </c>
      <c r="N297" s="11">
        <f t="shared" si="8"/>
        <v>14</v>
      </c>
      <c r="O297" s="13" t="str">
        <f>IF(AG297&lt;&gt;"",TRIM(UPPER(CONCATENATE(Q297," ",S297," ",U297," ",W297," ",Y297," ",AA297," ","X"," ",Table43[[#This Row],[ISI/CTN]]," ",AG297," ",AC297," ",AE297," ",AI297))),TRIM(UPPER(CONCATENATE(Q297," ",S297," ",U297," ",W297," ",Y297," ",AA297," ","X"," ",Table43[[#This Row],[ISI/CTN]]," ",AC297," ",AE297," ",AI297))))</f>
        <v>RB DETTOL BODY SOAP SH COOL 100GR X 27 PCS</v>
      </c>
      <c r="P297" s="11">
        <f t="shared" si="9"/>
        <v>42</v>
      </c>
      <c r="Q297" s="4" t="s">
        <v>1487</v>
      </c>
      <c r="R297" s="7" t="s">
        <v>94</v>
      </c>
      <c r="S297" s="4" t="s">
        <v>1496</v>
      </c>
      <c r="T297" s="45" t="s">
        <v>1723</v>
      </c>
      <c r="U297" s="46" t="s">
        <v>1505</v>
      </c>
      <c r="V297" s="7">
        <v>1</v>
      </c>
      <c r="W297" s="46" t="s">
        <v>1567</v>
      </c>
      <c r="X297" s="45" t="s">
        <v>1733</v>
      </c>
      <c r="Y297" s="4" t="s">
        <v>1492</v>
      </c>
      <c r="Z297" s="47" t="s">
        <v>1722</v>
      </c>
      <c r="AA297" s="4" t="s">
        <v>1512</v>
      </c>
      <c r="AB297" s="47" t="s">
        <v>1739</v>
      </c>
      <c r="AC297" s="4" t="s">
        <v>186</v>
      </c>
      <c r="AD297" s="7">
        <v>1</v>
      </c>
      <c r="AF297" s="7">
        <v>0</v>
      </c>
      <c r="AJ297" s="7">
        <f>IFERROR(VLOOKUP(Table43[[#This Row],[Kode BARANG Win2]],'[2]Template Impor Barang'!#REF!,2,0),0)</f>
        <v>0</v>
      </c>
      <c r="AK297" s="7">
        <f>Table43[[#This Row],[ISI/CTN]]</f>
        <v>27</v>
      </c>
      <c r="AL297" s="83">
        <f>Table43[[#This Row],[Kode Pcpl]]</f>
        <v>3171285</v>
      </c>
      <c r="AN297" s="36">
        <f>Table43[[#This Row],[Harga Jual Pcs GT
(-PPN)]]-(Table43[[#This Row],[Harga Jual Pcs GT
(-PPN)]]*8.5%)</f>
        <v>25693.200000000001</v>
      </c>
      <c r="AO297" s="36">
        <f>Table43[[#This Row],[Harga Beli Pcs
(-PPN)]]*Table43[[#This Row],[ISI/CTN]]</f>
        <v>693716.4</v>
      </c>
      <c r="AP297" s="36">
        <f>Table43[[#This Row],[Harga Beli Pcs
(-PPN)]]*1.11</f>
        <v>28519.452000000005</v>
      </c>
      <c r="AQ297" s="36">
        <f>Table43[[#This Row],[Harga Beli Krt
(- PPN)]]*1.11</f>
        <v>770025.20400000014</v>
      </c>
      <c r="AR297" s="36">
        <v>28080</v>
      </c>
      <c r="AS297" s="36">
        <f>Table43[[#This Row],[Harga Jual Pcs GT
(-PPN)]]*Table43[[#This Row],[ISI/CTN]]</f>
        <v>758160</v>
      </c>
      <c r="AT297" s="36">
        <f>Table43[[#This Row],[Harga Jual Pcs GT
(-PPN)]]*1.11</f>
        <v>31168.800000000003</v>
      </c>
      <c r="AU297" s="36">
        <f>Table43[[#This Row],[Harga Jual Krt GT
(- PPN)]]*1.11</f>
        <v>841557.60000000009</v>
      </c>
      <c r="AV297" s="36">
        <v>28080</v>
      </c>
      <c r="AW297" s="36">
        <f>Table43[[#This Row],[Harga Jual Pcs MT
(-PPN)]]*Table43[[#This Row],[ISI/CTN]]</f>
        <v>758160</v>
      </c>
      <c r="AX297" s="36">
        <f>Table43[[#This Row],[Harga Jual Pcs MT
(-PPN)]]*1.11</f>
        <v>31168.800000000003</v>
      </c>
      <c r="AY297" s="36">
        <f>Table43[[#This Row],[Harga Jual Pcs MT
(+PPN)]]*Table43[[#This Row],[ISI/CTN]]</f>
        <v>841557.60000000009</v>
      </c>
      <c r="AZ297" s="44">
        <f>(Table43[[#This Row],[Harga Jual Pcs GT
(-PPN)]]-Table43[[#This Row],[Harga Beli Pcs
(-PPN)]])/Table43[[#This Row],[Harga Jual Pcs GT
(-PPN)]]</f>
        <v>8.4999999999999978E-2</v>
      </c>
      <c r="BA297" s="51">
        <f>Table43[[#This Row],[Harga Jual Pcs MT
(-PPN)]]-Table43[[#This Row],[Harga Beli Pcs
(-PPN)]]</f>
        <v>2386.7999999999993</v>
      </c>
      <c r="BB297" s="57">
        <f>Table43[[#This Row],[Column1]]/Table43[[#This Row],[Harga Jual Pcs MT
(-PPN)]]</f>
        <v>8.4999999999999978E-2</v>
      </c>
      <c r="BC297" s="50"/>
      <c r="BD297" s="7" t="str">
        <f>IFERROR(VLOOKUP(Table43[[#This Row],[Kode BARANG Win2]],'[3]Daftar Barang dan Jasa'!$B$2:$D$3515,3,0),0)</f>
        <v>RB DETTOL BODY SOAP SH COOL 100GR X 27 PCS</v>
      </c>
      <c r="BE297" s="7" t="str">
        <f ca="1">IF(TODAY()-Table43[[#This Row],[Efektif
Pembuatan]]&gt;60,"Lama","Baru")</f>
        <v>Lama</v>
      </c>
      <c r="BF297" s="7" t="e">
        <f ca="1">IF(TODAY()-Table43[[#This Row],[Efektif Naik Harga]]&lt;30,"Naik","Sama")</f>
        <v>#VALUE!</v>
      </c>
      <c r="BG297" s="7" t="s">
        <v>400</v>
      </c>
      <c r="BH297" s="7" t="str">
        <f>IF(Table43[[#This Row],[Kode BARANG Win2]]&lt;&gt;"","IDR","")</f>
        <v>IDR</v>
      </c>
      <c r="BI297" s="7" t="str">
        <f>CONCATENATE(Table43[[#This Row],[kode  1 Digit
(Nomor)]],Table43[[#This Row],[kode  4 Digit                (Nomor)]])</f>
        <v>31712850100</v>
      </c>
      <c r="BJ297" s="7" t="str">
        <f>Table43[[#This Row],[Nama            Gramasi atau Jumlah Pack per CTN]]</f>
        <v>100GR</v>
      </c>
      <c r="BK297" s="7"/>
      <c r="BL297" s="7"/>
      <c r="BM297" s="4" t="str">
        <f>IF(Table43[[#This Row],[SATUAN Fix Win]]&lt;&gt;"","KRT")</f>
        <v>KRT</v>
      </c>
      <c r="BN297" s="4" t="str">
        <f>IF(Table43[[#This Row],[SATUAN Fix Win]]&lt;&gt;"","GD01")</f>
        <v>GD01</v>
      </c>
      <c r="BO297" s="4">
        <f>IF(Table43[[#This Row],[SATUAN Fix Win]]&lt;&gt;"",11611)</f>
        <v>11611</v>
      </c>
      <c r="BP297" s="4">
        <f>IF(Table43[[#This Row],[SATUAN Fix Win]]&lt;&gt;"",11612)</f>
        <v>11612</v>
      </c>
      <c r="BR297" s="4">
        <f>IF(Table43[[#This Row],[SATUAN Fix Win]]&lt;&gt;"",1)</f>
        <v>1</v>
      </c>
    </row>
    <row r="298" spans="1:70">
      <c r="A298" s="4" t="str">
        <f>CONCATENATE(Table43[[#This Row],[Kode BARANG Win2]],Table43[[#This Row],[No. Urut
Item Sama]])</f>
        <v>R1021301010010</v>
      </c>
      <c r="B298" s="7"/>
      <c r="C298" s="4" t="s">
        <v>1648</v>
      </c>
      <c r="D298" s="49">
        <v>3166932</v>
      </c>
      <c r="E298" s="49">
        <f>IFERROR(VLOOKUP(Table43[[#This Row],[NO]],[1]Sheet1!$G$3:$K$1267,5,0),0)</f>
        <v>0</v>
      </c>
      <c r="F298" s="26" t="s">
        <v>840</v>
      </c>
      <c r="G298" s="26">
        <v>27</v>
      </c>
      <c r="H298" s="26" t="s">
        <v>2073</v>
      </c>
      <c r="I298" s="49">
        <v>8993560024192</v>
      </c>
      <c r="J298" s="26" t="str">
        <f>Table43[[#This Row],[Nama Jenis Kemasan]]</f>
        <v>PCS</v>
      </c>
      <c r="K298" s="4" t="str">
        <f>TRIM(CONCATENATE(Table43[[#This Row],[Nama            KLP]]," ",Table43[[#This Row],[Nama            Sub KLP]]))</f>
        <v>DETTOL BODY SOAP</v>
      </c>
      <c r="L298" s="4" t="str">
        <f>CONCATENATE(Table43[[#This Row],[kode  2 Digit                (hrf+No)]],Table43[[#This Row],[kode  2 Digit                (Nomor)]],Table43[[#This Row],[kode  1 Digit                (Nomor)]])</f>
        <v>R1021</v>
      </c>
      <c r="M298" s="4" t="str">
        <f>IF(AH298="",CONCATENATE(R298,T298,V298,X298,Z298,AB298,AD298,AF298,Table43[[#This Row],[Tanda Kode Revisi]]),CONCATENATE(R298,T298,V298,X298,Z298,AB298,AD298,AH298))</f>
        <v>R1021301010010</v>
      </c>
      <c r="N298" s="11">
        <f t="shared" si="8"/>
        <v>14</v>
      </c>
      <c r="O298" s="13" t="str">
        <f>IF(AG298&lt;&gt;"",TRIM(UPPER(CONCATENATE(Q298," ",S298," ",U298," ",W298," ",Y298," ",AA298," ","X"," ",Table43[[#This Row],[ISI/CTN]]," ",AG298," ",AC298," ",AE298," ",AI298))),TRIM(UPPER(CONCATENATE(Q298," ",S298," ",U298," ",W298," ",Y298," ",AA298," ","X"," ",Table43[[#This Row],[ISI/CTN]]," ",AC298," ",AE298," ",AI298))))</f>
        <v>RB DETTOL BODY SOAP SH COOL 100GR X 27 PCS</v>
      </c>
      <c r="P298" s="11">
        <f t="shared" si="9"/>
        <v>42</v>
      </c>
      <c r="Q298" s="4" t="s">
        <v>1487</v>
      </c>
      <c r="R298" s="7" t="s">
        <v>94</v>
      </c>
      <c r="S298" s="4" t="s">
        <v>1496</v>
      </c>
      <c r="T298" s="45" t="s">
        <v>1723</v>
      </c>
      <c r="U298" s="46" t="s">
        <v>1505</v>
      </c>
      <c r="V298" s="7">
        <v>1</v>
      </c>
      <c r="W298" s="46" t="s">
        <v>1567</v>
      </c>
      <c r="X298" s="45" t="s">
        <v>1733</v>
      </c>
      <c r="Y298" s="4" t="s">
        <v>1492</v>
      </c>
      <c r="Z298" s="47" t="s">
        <v>1722</v>
      </c>
      <c r="AA298" s="4" t="s">
        <v>1512</v>
      </c>
      <c r="AB298" s="47" t="s">
        <v>1739</v>
      </c>
      <c r="AC298" s="4" t="s">
        <v>186</v>
      </c>
      <c r="AD298" s="7">
        <v>1</v>
      </c>
      <c r="AF298" s="7">
        <v>0</v>
      </c>
      <c r="AJ298" s="7">
        <f>IFERROR(VLOOKUP(Table43[[#This Row],[Kode BARANG Win2]],'[2]Template Impor Barang'!#REF!,2,0),0)</f>
        <v>0</v>
      </c>
      <c r="AK298" s="7">
        <f>Table43[[#This Row],[ISI/CTN]]</f>
        <v>27</v>
      </c>
      <c r="AL298" s="83">
        <f>Table43[[#This Row],[Kode Pcpl]]</f>
        <v>3166932</v>
      </c>
      <c r="AN298" s="36">
        <f>Table43[[#This Row],[Harga Jual Pcs GT
(-PPN)]]-(Table43[[#This Row],[Harga Jual Pcs GT
(-PPN)]]*8.5%)</f>
        <v>25693.200000000001</v>
      </c>
      <c r="AO298" s="36">
        <f>Table43[[#This Row],[Harga Beli Pcs
(-PPN)]]*Table43[[#This Row],[ISI/CTN]]</f>
        <v>693716.4</v>
      </c>
      <c r="AP298" s="36">
        <f>Table43[[#This Row],[Harga Beli Pcs
(-PPN)]]*1.11</f>
        <v>28519.452000000005</v>
      </c>
      <c r="AQ298" s="36">
        <f>Table43[[#This Row],[Harga Beli Krt
(- PPN)]]*1.11</f>
        <v>770025.20400000014</v>
      </c>
      <c r="AR298" s="36">
        <v>28080</v>
      </c>
      <c r="AS298" s="36">
        <f>Table43[[#This Row],[Harga Jual Pcs GT
(-PPN)]]*Table43[[#This Row],[ISI/CTN]]</f>
        <v>758160</v>
      </c>
      <c r="AT298" s="36">
        <f>Table43[[#This Row],[Harga Jual Pcs GT
(-PPN)]]*1.11</f>
        <v>31168.800000000003</v>
      </c>
      <c r="AU298" s="36">
        <f>Table43[[#This Row],[Harga Jual Krt GT
(- PPN)]]*1.11</f>
        <v>841557.60000000009</v>
      </c>
      <c r="AV298" s="36">
        <v>28080</v>
      </c>
      <c r="AW298" s="36">
        <f>Table43[[#This Row],[Harga Jual Pcs MT
(-PPN)]]*Table43[[#This Row],[ISI/CTN]]</f>
        <v>758160</v>
      </c>
      <c r="AX298" s="36">
        <f>Table43[[#This Row],[Harga Jual Pcs MT
(-PPN)]]*1.11</f>
        <v>31168.800000000003</v>
      </c>
      <c r="AY298" s="36">
        <f>Table43[[#This Row],[Harga Jual Pcs MT
(+PPN)]]*Table43[[#This Row],[ISI/CTN]]</f>
        <v>841557.60000000009</v>
      </c>
      <c r="AZ298" s="44">
        <f>(Table43[[#This Row],[Harga Jual Pcs GT
(-PPN)]]-Table43[[#This Row],[Harga Beli Pcs
(-PPN)]])/Table43[[#This Row],[Harga Jual Pcs GT
(-PPN)]]</f>
        <v>8.4999999999999978E-2</v>
      </c>
      <c r="BA298" s="51">
        <f>Table43[[#This Row],[Harga Jual Pcs MT
(-PPN)]]-Table43[[#This Row],[Harga Beli Pcs
(-PPN)]]</f>
        <v>2386.7999999999993</v>
      </c>
      <c r="BB298" s="57">
        <f>Table43[[#This Row],[Column1]]/Table43[[#This Row],[Harga Jual Pcs MT
(-PPN)]]</f>
        <v>8.4999999999999978E-2</v>
      </c>
      <c r="BC298" s="50"/>
      <c r="BD298" s="7" t="str">
        <f>IFERROR(VLOOKUP(Table43[[#This Row],[Kode BARANG Win2]],'[3]Daftar Barang dan Jasa'!$B$2:$D$3515,3,0),0)</f>
        <v>RB DETTOL BODY SOAP SH COOL 100GR X 27 PCS</v>
      </c>
      <c r="BE298" s="7" t="str">
        <f ca="1">IF(TODAY()-Table43[[#This Row],[Efektif
Pembuatan]]&gt;60,"Lama","Baru")</f>
        <v>Lama</v>
      </c>
      <c r="BF298" s="7" t="e">
        <f ca="1">IF(TODAY()-Table43[[#This Row],[Efektif Naik Harga]]&lt;30,"Naik","Sama")</f>
        <v>#VALUE!</v>
      </c>
      <c r="BG298" s="7" t="s">
        <v>400</v>
      </c>
      <c r="BH298" s="7" t="str">
        <f>IF(Table43[[#This Row],[Kode BARANG Win2]]&lt;&gt;"","IDR","")</f>
        <v>IDR</v>
      </c>
      <c r="BI298" s="7" t="str">
        <f>CONCATENATE(Table43[[#This Row],[kode  1 Digit
(Nomor)]],Table43[[#This Row],[kode  4 Digit                (Nomor)]])</f>
        <v>31669320100</v>
      </c>
      <c r="BJ298" s="7" t="str">
        <f>Table43[[#This Row],[Nama            Gramasi atau Jumlah Pack per CTN]]</f>
        <v>100GR</v>
      </c>
      <c r="BK298" s="7"/>
      <c r="BL298" s="7"/>
      <c r="BM298" s="4" t="str">
        <f>IF(Table43[[#This Row],[SATUAN Fix Win]]&lt;&gt;"","KRT")</f>
        <v>KRT</v>
      </c>
      <c r="BN298" s="4" t="str">
        <f>IF(Table43[[#This Row],[SATUAN Fix Win]]&lt;&gt;"","GD01")</f>
        <v>GD01</v>
      </c>
      <c r="BO298" s="4">
        <f>IF(Table43[[#This Row],[SATUAN Fix Win]]&lt;&gt;"",11611)</f>
        <v>11611</v>
      </c>
      <c r="BP298" s="4">
        <f>IF(Table43[[#This Row],[SATUAN Fix Win]]&lt;&gt;"",11612)</f>
        <v>11612</v>
      </c>
      <c r="BR298" s="4">
        <f>IF(Table43[[#This Row],[SATUAN Fix Win]]&lt;&gt;"",1)</f>
        <v>1</v>
      </c>
    </row>
    <row r="299" spans="1:70">
      <c r="A299" s="4" t="str">
        <f>CONCATENATE(Table43[[#This Row],[Kode BARANG Win2]],Table43[[#This Row],[No. Urut
Item Sama]])</f>
        <v>R1021301010010</v>
      </c>
      <c r="B299" s="7"/>
      <c r="C299" s="4" t="s">
        <v>1648</v>
      </c>
      <c r="D299" s="49">
        <v>3060312</v>
      </c>
      <c r="E299" s="49">
        <f>IFERROR(VLOOKUP(Table43[[#This Row],[NO]],[1]Sheet1!$G$3:$K$1267,5,0),0)</f>
        <v>0</v>
      </c>
      <c r="F299" s="26" t="s">
        <v>845</v>
      </c>
      <c r="G299" s="26">
        <v>27</v>
      </c>
      <c r="H299" s="26" t="s">
        <v>2073</v>
      </c>
      <c r="I299" s="49">
        <v>8993560024192</v>
      </c>
      <c r="J299" s="26" t="str">
        <f>Table43[[#This Row],[Nama Jenis Kemasan]]</f>
        <v>PCS</v>
      </c>
      <c r="K299" s="4" t="str">
        <f>TRIM(CONCATENATE(Table43[[#This Row],[Nama            KLP]]," ",Table43[[#This Row],[Nama            Sub KLP]]))</f>
        <v>DETTOL BODY SOAP</v>
      </c>
      <c r="L299" s="4" t="str">
        <f>CONCATENATE(Table43[[#This Row],[kode  2 Digit                (hrf+No)]],Table43[[#This Row],[kode  2 Digit                (Nomor)]],Table43[[#This Row],[kode  1 Digit                (Nomor)]])</f>
        <v>R1021</v>
      </c>
      <c r="M299" s="4" t="str">
        <f>IF(AH299="",CONCATENATE(R299,T299,V299,X299,Z299,AB299,AD299,AF299,Table43[[#This Row],[Tanda Kode Revisi]]),CONCATENATE(R299,T299,V299,X299,Z299,AB299,AD299,AH299))</f>
        <v>R1021301010010</v>
      </c>
      <c r="N299" s="11">
        <f t="shared" si="8"/>
        <v>14</v>
      </c>
      <c r="O299" s="13" t="str">
        <f>IF(AG299&lt;&gt;"",TRIM(UPPER(CONCATENATE(Q299," ",S299," ",U299," ",W299," ",Y299," ",AA299," ","X"," ",Table43[[#This Row],[ISI/CTN]]," ",AG299," ",AC299," ",AE299," ",AI299))),TRIM(UPPER(CONCATENATE(Q299," ",S299," ",U299," ",W299," ",Y299," ",AA299," ","X"," ",Table43[[#This Row],[ISI/CTN]]," ",AC299," ",AE299," ",AI299))))</f>
        <v>RB DETTOL BODY SOAP SH COOL 100GR X 27 PCS</v>
      </c>
      <c r="P299" s="11">
        <f t="shared" si="9"/>
        <v>42</v>
      </c>
      <c r="Q299" s="4" t="s">
        <v>1487</v>
      </c>
      <c r="R299" s="7" t="s">
        <v>94</v>
      </c>
      <c r="S299" s="4" t="s">
        <v>1496</v>
      </c>
      <c r="T299" s="45" t="s">
        <v>1723</v>
      </c>
      <c r="U299" s="46" t="s">
        <v>1505</v>
      </c>
      <c r="V299" s="7">
        <v>1</v>
      </c>
      <c r="W299" s="46" t="s">
        <v>1567</v>
      </c>
      <c r="X299" s="45" t="s">
        <v>1733</v>
      </c>
      <c r="Y299" s="4" t="s">
        <v>1492</v>
      </c>
      <c r="Z299" s="47" t="s">
        <v>1722</v>
      </c>
      <c r="AA299" s="4" t="s">
        <v>1512</v>
      </c>
      <c r="AB299" s="47" t="s">
        <v>1739</v>
      </c>
      <c r="AC299" s="4" t="s">
        <v>186</v>
      </c>
      <c r="AD299" s="7">
        <v>1</v>
      </c>
      <c r="AF299" s="7">
        <v>0</v>
      </c>
      <c r="AJ299" s="7">
        <f>IFERROR(VLOOKUP(Table43[[#This Row],[Kode BARANG Win2]],'[2]Template Impor Barang'!#REF!,2,0),0)</f>
        <v>0</v>
      </c>
      <c r="AK299" s="7">
        <f>Table43[[#This Row],[ISI/CTN]]</f>
        <v>27</v>
      </c>
      <c r="AL299" s="83">
        <f>Table43[[#This Row],[Kode Pcpl]]</f>
        <v>3060312</v>
      </c>
      <c r="AN299" s="36">
        <f>Table43[[#This Row],[Harga Jual Pcs GT
(-PPN)]]-(Table43[[#This Row],[Harga Jual Pcs GT
(-PPN)]]*8.5%)</f>
        <v>25693.200000000001</v>
      </c>
      <c r="AO299" s="36">
        <f>Table43[[#This Row],[Harga Beli Pcs
(-PPN)]]*Table43[[#This Row],[ISI/CTN]]</f>
        <v>693716.4</v>
      </c>
      <c r="AP299" s="36">
        <f>Table43[[#This Row],[Harga Beli Pcs
(-PPN)]]*1.11</f>
        <v>28519.452000000005</v>
      </c>
      <c r="AQ299" s="36">
        <f>Table43[[#This Row],[Harga Beli Krt
(- PPN)]]*1.11</f>
        <v>770025.20400000014</v>
      </c>
      <c r="AR299" s="36">
        <v>28080</v>
      </c>
      <c r="AS299" s="36">
        <f>Table43[[#This Row],[Harga Jual Pcs GT
(-PPN)]]*Table43[[#This Row],[ISI/CTN]]</f>
        <v>758160</v>
      </c>
      <c r="AT299" s="36">
        <f>Table43[[#This Row],[Harga Jual Pcs GT
(-PPN)]]*1.11</f>
        <v>31168.800000000003</v>
      </c>
      <c r="AU299" s="36">
        <f>Table43[[#This Row],[Harga Jual Krt GT
(- PPN)]]*1.11</f>
        <v>841557.60000000009</v>
      </c>
      <c r="AV299" s="36">
        <v>28080</v>
      </c>
      <c r="AW299" s="36">
        <f>Table43[[#This Row],[Harga Jual Pcs MT
(-PPN)]]*Table43[[#This Row],[ISI/CTN]]</f>
        <v>758160</v>
      </c>
      <c r="AX299" s="36">
        <f>Table43[[#This Row],[Harga Jual Pcs MT
(-PPN)]]*1.11</f>
        <v>31168.800000000003</v>
      </c>
      <c r="AY299" s="36">
        <f>Table43[[#This Row],[Harga Jual Pcs MT
(+PPN)]]*Table43[[#This Row],[ISI/CTN]]</f>
        <v>841557.60000000009</v>
      </c>
      <c r="AZ299" s="44">
        <f>(Table43[[#This Row],[Harga Jual Pcs GT
(-PPN)]]-Table43[[#This Row],[Harga Beli Pcs
(-PPN)]])/Table43[[#This Row],[Harga Jual Pcs GT
(-PPN)]]</f>
        <v>8.4999999999999978E-2</v>
      </c>
      <c r="BA299" s="51">
        <f>Table43[[#This Row],[Harga Jual Pcs MT
(-PPN)]]-Table43[[#This Row],[Harga Beli Pcs
(-PPN)]]</f>
        <v>2386.7999999999993</v>
      </c>
      <c r="BB299" s="57">
        <f>Table43[[#This Row],[Column1]]/Table43[[#This Row],[Harga Jual Pcs MT
(-PPN)]]</f>
        <v>8.4999999999999978E-2</v>
      </c>
      <c r="BC299" s="50"/>
      <c r="BD299" s="7" t="str">
        <f>IFERROR(VLOOKUP(Table43[[#This Row],[Kode BARANG Win2]],'[3]Daftar Barang dan Jasa'!$B$2:$D$3515,3,0),0)</f>
        <v>RB DETTOL BODY SOAP SH COOL 100GR X 27 PCS</v>
      </c>
      <c r="BE299" s="7" t="str">
        <f ca="1">IF(TODAY()-Table43[[#This Row],[Efektif
Pembuatan]]&gt;60,"Lama","Baru")</f>
        <v>Lama</v>
      </c>
      <c r="BF299" s="7" t="e">
        <f ca="1">IF(TODAY()-Table43[[#This Row],[Efektif Naik Harga]]&lt;30,"Naik","Sama")</f>
        <v>#VALUE!</v>
      </c>
      <c r="BG299" s="7" t="s">
        <v>400</v>
      </c>
      <c r="BH299" s="7" t="str">
        <f>IF(Table43[[#This Row],[Kode BARANG Win2]]&lt;&gt;"","IDR","")</f>
        <v>IDR</v>
      </c>
      <c r="BI299" s="7" t="str">
        <f>CONCATENATE(Table43[[#This Row],[kode  1 Digit
(Nomor)]],Table43[[#This Row],[kode  4 Digit                (Nomor)]])</f>
        <v>30603120100</v>
      </c>
      <c r="BJ299" s="7" t="str">
        <f>Table43[[#This Row],[Nama            Gramasi atau Jumlah Pack per CTN]]</f>
        <v>100GR</v>
      </c>
      <c r="BK299" s="7"/>
      <c r="BL299" s="7"/>
      <c r="BM299" s="4" t="str">
        <f>IF(Table43[[#This Row],[SATUAN Fix Win]]&lt;&gt;"","KRT")</f>
        <v>KRT</v>
      </c>
      <c r="BN299" s="4" t="str">
        <f>IF(Table43[[#This Row],[SATUAN Fix Win]]&lt;&gt;"","GD01")</f>
        <v>GD01</v>
      </c>
      <c r="BO299" s="4">
        <f>IF(Table43[[#This Row],[SATUAN Fix Win]]&lt;&gt;"",11611)</f>
        <v>11611</v>
      </c>
      <c r="BP299" s="4">
        <f>IF(Table43[[#This Row],[SATUAN Fix Win]]&lt;&gt;"",11612)</f>
        <v>11612</v>
      </c>
      <c r="BR299" s="4">
        <f>IF(Table43[[#This Row],[SATUAN Fix Win]]&lt;&gt;"",1)</f>
        <v>1</v>
      </c>
    </row>
    <row r="300" spans="1:70">
      <c r="A300" s="4" t="str">
        <f>CONCATENATE(Table43[[#This Row],[Kode BARANG Win2]],Table43[[#This Row],[No. Urut
Item Sama]])</f>
        <v>R1021301010010</v>
      </c>
      <c r="B300" s="7"/>
      <c r="C300" s="4" t="s">
        <v>1648</v>
      </c>
      <c r="D300" s="49">
        <v>3089721</v>
      </c>
      <c r="E300" s="49">
        <f>IFERROR(VLOOKUP(Table43[[#This Row],[NO]],[1]Sheet1!$G$3:$K$1267,5,0),0)</f>
        <v>0</v>
      </c>
      <c r="F300" s="26" t="s">
        <v>842</v>
      </c>
      <c r="G300" s="26">
        <v>27</v>
      </c>
      <c r="H300" s="26" t="s">
        <v>2073</v>
      </c>
      <c r="I300" s="49">
        <v>8993560024192</v>
      </c>
      <c r="J300" s="26" t="str">
        <f>Table43[[#This Row],[Nama Jenis Kemasan]]</f>
        <v>PCS</v>
      </c>
      <c r="K300" s="4" t="str">
        <f>TRIM(CONCATENATE(Table43[[#This Row],[Nama            KLP]]," ",Table43[[#This Row],[Nama            Sub KLP]]))</f>
        <v>DETTOL BODY SOAP</v>
      </c>
      <c r="L300" s="4" t="str">
        <f>CONCATENATE(Table43[[#This Row],[kode  2 Digit                (hrf+No)]],Table43[[#This Row],[kode  2 Digit                (Nomor)]],Table43[[#This Row],[kode  1 Digit                (Nomor)]])</f>
        <v>R1021</v>
      </c>
      <c r="M300" s="4" t="str">
        <f>IF(AH300="",CONCATENATE(R300,T300,V300,X300,Z300,AB300,AD300,AF300,Table43[[#This Row],[Tanda Kode Revisi]]),CONCATENATE(R300,T300,V300,X300,Z300,AB300,AD300,AH300))</f>
        <v>R1021301010010</v>
      </c>
      <c r="N300" s="11">
        <f t="shared" si="8"/>
        <v>14</v>
      </c>
      <c r="O300" s="13" t="str">
        <f>IF(AG300&lt;&gt;"",TRIM(UPPER(CONCATENATE(Q300," ",S300," ",U300," ",W300," ",Y300," ",AA300," ","X"," ",Table43[[#This Row],[ISI/CTN]]," ",AG300," ",AC300," ",AE300," ",AI300))),TRIM(UPPER(CONCATENATE(Q300," ",S300," ",U300," ",W300," ",Y300," ",AA300," ","X"," ",Table43[[#This Row],[ISI/CTN]]," ",AC300," ",AE300," ",AI300))))</f>
        <v>RB DETTOL BODY SOAP SH COOL 100GR X 27 PCS</v>
      </c>
      <c r="P300" s="11">
        <f t="shared" si="9"/>
        <v>42</v>
      </c>
      <c r="Q300" s="4" t="s">
        <v>1487</v>
      </c>
      <c r="R300" s="7" t="s">
        <v>94</v>
      </c>
      <c r="S300" s="4" t="s">
        <v>1496</v>
      </c>
      <c r="T300" s="45" t="s">
        <v>1723</v>
      </c>
      <c r="U300" s="46" t="s">
        <v>1505</v>
      </c>
      <c r="V300" s="7">
        <v>1</v>
      </c>
      <c r="W300" s="46" t="s">
        <v>1567</v>
      </c>
      <c r="X300" s="45" t="s">
        <v>1733</v>
      </c>
      <c r="Y300" s="4" t="s">
        <v>1492</v>
      </c>
      <c r="Z300" s="47" t="s">
        <v>1722</v>
      </c>
      <c r="AA300" s="4" t="s">
        <v>1512</v>
      </c>
      <c r="AB300" s="47" t="s">
        <v>1739</v>
      </c>
      <c r="AC300" s="4" t="s">
        <v>186</v>
      </c>
      <c r="AD300" s="7">
        <v>1</v>
      </c>
      <c r="AF300" s="7">
        <v>0</v>
      </c>
      <c r="AJ300" s="7">
        <f>IFERROR(VLOOKUP(Table43[[#This Row],[Kode BARANG Win2]],'[2]Template Impor Barang'!#REF!,2,0),0)</f>
        <v>0</v>
      </c>
      <c r="AK300" s="7">
        <f>Table43[[#This Row],[ISI/CTN]]</f>
        <v>27</v>
      </c>
      <c r="AL300" s="83">
        <f>Table43[[#This Row],[Kode Pcpl]]</f>
        <v>3089721</v>
      </c>
      <c r="AN300" s="36">
        <f>Table43[[#This Row],[Harga Jual Pcs GT
(-PPN)]]-(Table43[[#This Row],[Harga Jual Pcs GT
(-PPN)]]*8.5%)</f>
        <v>25693.200000000001</v>
      </c>
      <c r="AO300" s="36">
        <f>Table43[[#This Row],[Harga Beli Pcs
(-PPN)]]*Table43[[#This Row],[ISI/CTN]]</f>
        <v>693716.4</v>
      </c>
      <c r="AP300" s="36">
        <f>Table43[[#This Row],[Harga Beli Pcs
(-PPN)]]*1.11</f>
        <v>28519.452000000005</v>
      </c>
      <c r="AQ300" s="36">
        <f>Table43[[#This Row],[Harga Beli Krt
(- PPN)]]*1.11</f>
        <v>770025.20400000014</v>
      </c>
      <c r="AR300" s="36">
        <v>28080</v>
      </c>
      <c r="AS300" s="36">
        <f>Table43[[#This Row],[Harga Jual Pcs GT
(-PPN)]]*Table43[[#This Row],[ISI/CTN]]</f>
        <v>758160</v>
      </c>
      <c r="AT300" s="36">
        <f>Table43[[#This Row],[Harga Jual Pcs GT
(-PPN)]]*1.11</f>
        <v>31168.800000000003</v>
      </c>
      <c r="AU300" s="36">
        <f>Table43[[#This Row],[Harga Jual Krt GT
(- PPN)]]*1.11</f>
        <v>841557.60000000009</v>
      </c>
      <c r="AV300" s="36">
        <v>28080</v>
      </c>
      <c r="AW300" s="36">
        <f>Table43[[#This Row],[Harga Jual Pcs MT
(-PPN)]]*Table43[[#This Row],[ISI/CTN]]</f>
        <v>758160</v>
      </c>
      <c r="AX300" s="36">
        <f>Table43[[#This Row],[Harga Jual Pcs MT
(-PPN)]]*1.11</f>
        <v>31168.800000000003</v>
      </c>
      <c r="AY300" s="36">
        <f>Table43[[#This Row],[Harga Jual Pcs MT
(+PPN)]]*Table43[[#This Row],[ISI/CTN]]</f>
        <v>841557.60000000009</v>
      </c>
      <c r="AZ300" s="44">
        <f>(Table43[[#This Row],[Harga Jual Pcs GT
(-PPN)]]-Table43[[#This Row],[Harga Beli Pcs
(-PPN)]])/Table43[[#This Row],[Harga Jual Pcs GT
(-PPN)]]</f>
        <v>8.4999999999999978E-2</v>
      </c>
      <c r="BA300" s="51">
        <f>Table43[[#This Row],[Harga Jual Pcs MT
(-PPN)]]-Table43[[#This Row],[Harga Beli Pcs
(-PPN)]]</f>
        <v>2386.7999999999993</v>
      </c>
      <c r="BB300" s="57">
        <f>Table43[[#This Row],[Column1]]/Table43[[#This Row],[Harga Jual Pcs MT
(-PPN)]]</f>
        <v>8.4999999999999978E-2</v>
      </c>
      <c r="BC300" s="50"/>
      <c r="BD300" s="7" t="str">
        <f>IFERROR(VLOOKUP(Table43[[#This Row],[Kode BARANG Win2]],'[3]Daftar Barang dan Jasa'!$B$2:$D$3515,3,0),0)</f>
        <v>RB DETTOL BODY SOAP SH COOL 100GR X 27 PCS</v>
      </c>
      <c r="BE300" s="7" t="str">
        <f ca="1">IF(TODAY()-Table43[[#This Row],[Efektif
Pembuatan]]&gt;60,"Lama","Baru")</f>
        <v>Lama</v>
      </c>
      <c r="BF300" s="7" t="e">
        <f ca="1">IF(TODAY()-Table43[[#This Row],[Efektif Naik Harga]]&lt;30,"Naik","Sama")</f>
        <v>#VALUE!</v>
      </c>
      <c r="BG300" s="7" t="s">
        <v>400</v>
      </c>
      <c r="BH300" s="7" t="str">
        <f>IF(Table43[[#This Row],[Kode BARANG Win2]]&lt;&gt;"","IDR","")</f>
        <v>IDR</v>
      </c>
      <c r="BI300" s="7" t="str">
        <f>CONCATENATE(Table43[[#This Row],[kode  1 Digit
(Nomor)]],Table43[[#This Row],[kode  4 Digit                (Nomor)]])</f>
        <v>30897210100</v>
      </c>
      <c r="BJ300" s="7" t="str">
        <f>Table43[[#This Row],[Nama            Gramasi atau Jumlah Pack per CTN]]</f>
        <v>100GR</v>
      </c>
      <c r="BK300" s="7"/>
      <c r="BL300" s="7"/>
      <c r="BM300" s="4" t="str">
        <f>IF(Table43[[#This Row],[SATUAN Fix Win]]&lt;&gt;"","KRT")</f>
        <v>KRT</v>
      </c>
      <c r="BN300" s="4" t="str">
        <f>IF(Table43[[#This Row],[SATUAN Fix Win]]&lt;&gt;"","GD01")</f>
        <v>GD01</v>
      </c>
      <c r="BO300" s="4">
        <f>IF(Table43[[#This Row],[SATUAN Fix Win]]&lt;&gt;"",11611)</f>
        <v>11611</v>
      </c>
      <c r="BP300" s="4">
        <f>IF(Table43[[#This Row],[SATUAN Fix Win]]&lt;&gt;"",11612)</f>
        <v>11612</v>
      </c>
      <c r="BR300" s="4">
        <f>IF(Table43[[#This Row],[SATUAN Fix Win]]&lt;&gt;"",1)</f>
        <v>1</v>
      </c>
    </row>
    <row r="301" spans="1:70">
      <c r="A301" s="4" t="str">
        <f>CONCATENATE(Table43[[#This Row],[Kode BARANG Win2]],Table43[[#This Row],[No. Urut
Item Sama]])</f>
        <v>R1021301010010</v>
      </c>
      <c r="B301" s="7"/>
      <c r="C301" s="4" t="s">
        <v>1648</v>
      </c>
      <c r="D301" s="49">
        <v>3031605</v>
      </c>
      <c r="E301" s="49">
        <f>IFERROR(VLOOKUP(Table43[[#This Row],[NO]],[1]Sheet1!$G$3:$K$1267,5,0),0)</f>
        <v>0</v>
      </c>
      <c r="F301" s="26" t="s">
        <v>833</v>
      </c>
      <c r="G301" s="26">
        <v>27</v>
      </c>
      <c r="H301" s="26" t="s">
        <v>2073</v>
      </c>
      <c r="I301" s="49">
        <v>8993560024192</v>
      </c>
      <c r="J301" s="26" t="str">
        <f>Table43[[#This Row],[Nama Jenis Kemasan]]</f>
        <v>PCS</v>
      </c>
      <c r="K301" s="4" t="str">
        <f>TRIM(CONCATENATE(Table43[[#This Row],[Nama            KLP]]," ",Table43[[#This Row],[Nama            Sub KLP]]))</f>
        <v>DETTOL BODY SOAP</v>
      </c>
      <c r="L301" s="4" t="str">
        <f>CONCATENATE(Table43[[#This Row],[kode  2 Digit                (hrf+No)]],Table43[[#This Row],[kode  2 Digit                (Nomor)]],Table43[[#This Row],[kode  1 Digit                (Nomor)]])</f>
        <v>R1021</v>
      </c>
      <c r="M301" s="4" t="str">
        <f>IF(AH301="",CONCATENATE(R301,T301,V301,X301,Z301,AB301,AD301,AF301,Table43[[#This Row],[Tanda Kode Revisi]]),CONCATENATE(R301,T301,V301,X301,Z301,AB301,AD301,AH301))</f>
        <v>R1021301010010</v>
      </c>
      <c r="N301" s="11">
        <f t="shared" si="8"/>
        <v>14</v>
      </c>
      <c r="O301" s="13" t="str">
        <f>IF(AG301&lt;&gt;"",TRIM(UPPER(CONCATENATE(Q301," ",S301," ",U301," ",W301," ",Y301," ",AA301," ","X"," ",Table43[[#This Row],[ISI/CTN]]," ",AG301," ",AC301," ",AE301," ",AI301))),TRIM(UPPER(CONCATENATE(Q301," ",S301," ",U301," ",W301," ",Y301," ",AA301," ","X"," ",Table43[[#This Row],[ISI/CTN]]," ",AC301," ",AE301," ",AI301))))</f>
        <v>RB DETTOL BODY SOAP SH COOL 100GR X 27 PCS</v>
      </c>
      <c r="P301" s="11">
        <f t="shared" si="9"/>
        <v>42</v>
      </c>
      <c r="Q301" s="4" t="s">
        <v>1487</v>
      </c>
      <c r="R301" s="7" t="s">
        <v>94</v>
      </c>
      <c r="S301" s="4" t="s">
        <v>1496</v>
      </c>
      <c r="T301" s="45" t="s">
        <v>1723</v>
      </c>
      <c r="U301" s="46" t="s">
        <v>1505</v>
      </c>
      <c r="V301" s="7">
        <v>1</v>
      </c>
      <c r="W301" s="46" t="s">
        <v>1567</v>
      </c>
      <c r="X301" s="45" t="s">
        <v>1733</v>
      </c>
      <c r="Y301" s="4" t="s">
        <v>1492</v>
      </c>
      <c r="Z301" s="47" t="s">
        <v>1722</v>
      </c>
      <c r="AA301" s="4" t="s">
        <v>1512</v>
      </c>
      <c r="AB301" s="47" t="s">
        <v>1739</v>
      </c>
      <c r="AC301" s="4" t="s">
        <v>186</v>
      </c>
      <c r="AD301" s="7">
        <v>1</v>
      </c>
      <c r="AF301" s="7">
        <v>0</v>
      </c>
      <c r="AJ301" s="7">
        <f>IFERROR(VLOOKUP(Table43[[#This Row],[Kode BARANG Win2]],'[2]Template Impor Barang'!#REF!,2,0),0)</f>
        <v>0</v>
      </c>
      <c r="AK301" s="7">
        <f>Table43[[#This Row],[ISI/CTN]]</f>
        <v>27</v>
      </c>
      <c r="AL301" s="83">
        <f>Table43[[#This Row],[Kode Pcpl]]</f>
        <v>3031605</v>
      </c>
      <c r="AN301" s="36">
        <f>Table43[[#This Row],[Harga Jual Pcs GT
(-PPN)]]-(Table43[[#This Row],[Harga Jual Pcs GT
(-PPN)]]*8.5%)</f>
        <v>25693.200000000001</v>
      </c>
      <c r="AO301" s="36">
        <f>Table43[[#This Row],[Harga Beli Pcs
(-PPN)]]*Table43[[#This Row],[ISI/CTN]]</f>
        <v>693716.4</v>
      </c>
      <c r="AP301" s="36">
        <f>Table43[[#This Row],[Harga Beli Pcs
(-PPN)]]*1.11</f>
        <v>28519.452000000005</v>
      </c>
      <c r="AQ301" s="36">
        <f>Table43[[#This Row],[Harga Beli Krt
(- PPN)]]*1.11</f>
        <v>770025.20400000014</v>
      </c>
      <c r="AR301" s="36">
        <v>28080</v>
      </c>
      <c r="AS301" s="36">
        <f>Table43[[#This Row],[Harga Jual Pcs GT
(-PPN)]]*Table43[[#This Row],[ISI/CTN]]</f>
        <v>758160</v>
      </c>
      <c r="AT301" s="36">
        <f>Table43[[#This Row],[Harga Jual Pcs GT
(-PPN)]]*1.11</f>
        <v>31168.800000000003</v>
      </c>
      <c r="AU301" s="36">
        <f>Table43[[#This Row],[Harga Jual Krt GT
(- PPN)]]*1.11</f>
        <v>841557.60000000009</v>
      </c>
      <c r="AV301" s="36">
        <v>28080</v>
      </c>
      <c r="AW301" s="36">
        <f>Table43[[#This Row],[Harga Jual Pcs MT
(-PPN)]]*Table43[[#This Row],[ISI/CTN]]</f>
        <v>758160</v>
      </c>
      <c r="AX301" s="36">
        <f>Table43[[#This Row],[Harga Jual Pcs MT
(-PPN)]]*1.11</f>
        <v>31168.800000000003</v>
      </c>
      <c r="AY301" s="36">
        <f>Table43[[#This Row],[Harga Jual Pcs MT
(+PPN)]]*Table43[[#This Row],[ISI/CTN]]</f>
        <v>841557.60000000009</v>
      </c>
      <c r="AZ301" s="44">
        <f>(Table43[[#This Row],[Harga Jual Pcs GT
(-PPN)]]-Table43[[#This Row],[Harga Beli Pcs
(-PPN)]])/Table43[[#This Row],[Harga Jual Pcs GT
(-PPN)]]</f>
        <v>8.4999999999999978E-2</v>
      </c>
      <c r="BA301" s="51">
        <f>Table43[[#This Row],[Harga Jual Pcs MT
(-PPN)]]-Table43[[#This Row],[Harga Beli Pcs
(-PPN)]]</f>
        <v>2386.7999999999993</v>
      </c>
      <c r="BB301" s="57">
        <f>Table43[[#This Row],[Column1]]/Table43[[#This Row],[Harga Jual Pcs MT
(-PPN)]]</f>
        <v>8.4999999999999978E-2</v>
      </c>
      <c r="BC301" s="50"/>
      <c r="BD301" s="7" t="str">
        <f>IFERROR(VLOOKUP(Table43[[#This Row],[Kode BARANG Win2]],'[3]Daftar Barang dan Jasa'!$B$2:$D$3515,3,0),0)</f>
        <v>RB DETTOL BODY SOAP SH COOL 100GR X 27 PCS</v>
      </c>
      <c r="BE301" s="7" t="str">
        <f ca="1">IF(TODAY()-Table43[[#This Row],[Efektif
Pembuatan]]&gt;60,"Lama","Baru")</f>
        <v>Lama</v>
      </c>
      <c r="BF301" s="7" t="e">
        <f ca="1">IF(TODAY()-Table43[[#This Row],[Efektif Naik Harga]]&lt;30,"Naik","Sama")</f>
        <v>#VALUE!</v>
      </c>
      <c r="BG301" s="7" t="s">
        <v>400</v>
      </c>
      <c r="BH301" s="7" t="str">
        <f>IF(Table43[[#This Row],[Kode BARANG Win2]]&lt;&gt;"","IDR","")</f>
        <v>IDR</v>
      </c>
      <c r="BI301" s="7" t="str">
        <f>CONCATENATE(Table43[[#This Row],[kode  1 Digit
(Nomor)]],Table43[[#This Row],[kode  4 Digit                (Nomor)]])</f>
        <v>30316050100</v>
      </c>
      <c r="BJ301" s="7" t="str">
        <f>Table43[[#This Row],[Nama            Gramasi atau Jumlah Pack per CTN]]</f>
        <v>100GR</v>
      </c>
      <c r="BK301" s="7"/>
      <c r="BL301" s="7"/>
      <c r="BM301" s="4" t="str">
        <f>IF(Table43[[#This Row],[SATUAN Fix Win]]&lt;&gt;"","KRT")</f>
        <v>KRT</v>
      </c>
      <c r="BN301" s="4" t="str">
        <f>IF(Table43[[#This Row],[SATUAN Fix Win]]&lt;&gt;"","GD01")</f>
        <v>GD01</v>
      </c>
      <c r="BO301" s="4">
        <f>IF(Table43[[#This Row],[SATUAN Fix Win]]&lt;&gt;"",11611)</f>
        <v>11611</v>
      </c>
      <c r="BP301" s="4">
        <f>IF(Table43[[#This Row],[SATUAN Fix Win]]&lt;&gt;"",11612)</f>
        <v>11612</v>
      </c>
      <c r="BR301" s="4">
        <f>IF(Table43[[#This Row],[SATUAN Fix Win]]&lt;&gt;"",1)</f>
        <v>1</v>
      </c>
    </row>
    <row r="302" spans="1:70">
      <c r="A302" s="4" t="str">
        <f>CONCATENATE(Table43[[#This Row],[Kode BARANG Win2]],Table43[[#This Row],[No. Urut
Item Sama]])</f>
        <v>R1021301010010</v>
      </c>
      <c r="B302" s="7"/>
      <c r="C302" s="4" t="s">
        <v>1648</v>
      </c>
      <c r="D302" s="49">
        <v>3046054</v>
      </c>
      <c r="E302" s="49">
        <f>IFERROR(VLOOKUP(Table43[[#This Row],[NO]],[1]Sheet1!$G$3:$K$1267,5,0),0)</f>
        <v>0</v>
      </c>
      <c r="F302" s="26" t="s">
        <v>843</v>
      </c>
      <c r="G302" s="26">
        <v>27</v>
      </c>
      <c r="H302" s="26" t="s">
        <v>2073</v>
      </c>
      <c r="I302" s="49">
        <v>8993560024192</v>
      </c>
      <c r="J302" s="26" t="str">
        <f>Table43[[#This Row],[Nama Jenis Kemasan]]</f>
        <v>PCS</v>
      </c>
      <c r="K302" s="4" t="str">
        <f>TRIM(CONCATENATE(Table43[[#This Row],[Nama            KLP]]," ",Table43[[#This Row],[Nama            Sub KLP]]))</f>
        <v>DETTOL BODY SOAP</v>
      </c>
      <c r="L302" s="4" t="str">
        <f>CONCATENATE(Table43[[#This Row],[kode  2 Digit                (hrf+No)]],Table43[[#This Row],[kode  2 Digit                (Nomor)]],Table43[[#This Row],[kode  1 Digit                (Nomor)]])</f>
        <v>R1021</v>
      </c>
      <c r="M302" s="4" t="str">
        <f>IF(AH302="",CONCATENATE(R302,T302,V302,X302,Z302,AB302,AD302,AF302,Table43[[#This Row],[Tanda Kode Revisi]]),CONCATENATE(R302,T302,V302,X302,Z302,AB302,AD302,AH302))</f>
        <v>R1021301010010</v>
      </c>
      <c r="N302" s="11">
        <f t="shared" si="8"/>
        <v>14</v>
      </c>
      <c r="O302" s="13" t="str">
        <f>IF(AG302&lt;&gt;"",TRIM(UPPER(CONCATENATE(Q302," ",S302," ",U302," ",W302," ",Y302," ",AA302," ","X"," ",Table43[[#This Row],[ISI/CTN]]," ",AG302," ",AC302," ",AE302," ",AI302))),TRIM(UPPER(CONCATENATE(Q302," ",S302," ",U302," ",W302," ",Y302," ",AA302," ","X"," ",Table43[[#This Row],[ISI/CTN]]," ",AC302," ",AE302," ",AI302))))</f>
        <v>RB DETTOL BODY SOAP SH COOL 100GR X 27 PCS</v>
      </c>
      <c r="P302" s="11">
        <f t="shared" si="9"/>
        <v>42</v>
      </c>
      <c r="Q302" s="4" t="s">
        <v>1487</v>
      </c>
      <c r="R302" s="7" t="s">
        <v>94</v>
      </c>
      <c r="S302" s="4" t="s">
        <v>1496</v>
      </c>
      <c r="T302" s="45" t="s">
        <v>1723</v>
      </c>
      <c r="U302" s="46" t="s">
        <v>1505</v>
      </c>
      <c r="V302" s="7">
        <v>1</v>
      </c>
      <c r="W302" s="46" t="s">
        <v>1567</v>
      </c>
      <c r="X302" s="45" t="s">
        <v>1733</v>
      </c>
      <c r="Y302" s="4" t="s">
        <v>1492</v>
      </c>
      <c r="Z302" s="47" t="s">
        <v>1722</v>
      </c>
      <c r="AA302" s="4" t="s">
        <v>1512</v>
      </c>
      <c r="AB302" s="47" t="s">
        <v>1739</v>
      </c>
      <c r="AC302" s="4" t="s">
        <v>186</v>
      </c>
      <c r="AD302" s="7">
        <v>1</v>
      </c>
      <c r="AF302" s="7">
        <v>0</v>
      </c>
      <c r="AJ302" s="7">
        <f>IFERROR(VLOOKUP(Table43[[#This Row],[Kode BARANG Win2]],'[2]Template Impor Barang'!#REF!,2,0),0)</f>
        <v>0</v>
      </c>
      <c r="AK302" s="7">
        <f>Table43[[#This Row],[ISI/CTN]]</f>
        <v>27</v>
      </c>
      <c r="AL302" s="83">
        <f>Table43[[#This Row],[Kode Pcpl]]</f>
        <v>3046054</v>
      </c>
      <c r="AN302" s="36">
        <f>Table43[[#This Row],[Harga Jual Pcs GT
(-PPN)]]-(Table43[[#This Row],[Harga Jual Pcs GT
(-PPN)]]*8.5%)</f>
        <v>25693.200000000001</v>
      </c>
      <c r="AO302" s="36">
        <f>Table43[[#This Row],[Harga Beli Pcs
(-PPN)]]*Table43[[#This Row],[ISI/CTN]]</f>
        <v>693716.4</v>
      </c>
      <c r="AP302" s="36">
        <f>Table43[[#This Row],[Harga Beli Pcs
(-PPN)]]*1.11</f>
        <v>28519.452000000005</v>
      </c>
      <c r="AQ302" s="36">
        <f>Table43[[#This Row],[Harga Beli Krt
(- PPN)]]*1.11</f>
        <v>770025.20400000014</v>
      </c>
      <c r="AR302" s="36">
        <v>28080</v>
      </c>
      <c r="AS302" s="36">
        <f>Table43[[#This Row],[Harga Jual Pcs GT
(-PPN)]]*Table43[[#This Row],[ISI/CTN]]</f>
        <v>758160</v>
      </c>
      <c r="AT302" s="36">
        <f>Table43[[#This Row],[Harga Jual Pcs GT
(-PPN)]]*1.11</f>
        <v>31168.800000000003</v>
      </c>
      <c r="AU302" s="36">
        <f>Table43[[#This Row],[Harga Jual Krt GT
(- PPN)]]*1.11</f>
        <v>841557.60000000009</v>
      </c>
      <c r="AV302" s="36">
        <v>28080</v>
      </c>
      <c r="AW302" s="36">
        <f>Table43[[#This Row],[Harga Jual Pcs MT
(-PPN)]]*Table43[[#This Row],[ISI/CTN]]</f>
        <v>758160</v>
      </c>
      <c r="AX302" s="36">
        <f>Table43[[#This Row],[Harga Jual Pcs MT
(-PPN)]]*1.11</f>
        <v>31168.800000000003</v>
      </c>
      <c r="AY302" s="36">
        <f>Table43[[#This Row],[Harga Jual Pcs MT
(+PPN)]]*Table43[[#This Row],[ISI/CTN]]</f>
        <v>841557.60000000009</v>
      </c>
      <c r="AZ302" s="44">
        <f>(Table43[[#This Row],[Harga Jual Pcs GT
(-PPN)]]-Table43[[#This Row],[Harga Beli Pcs
(-PPN)]])/Table43[[#This Row],[Harga Jual Pcs GT
(-PPN)]]</f>
        <v>8.4999999999999978E-2</v>
      </c>
      <c r="BA302" s="51">
        <f>Table43[[#This Row],[Harga Jual Pcs MT
(-PPN)]]-Table43[[#This Row],[Harga Beli Pcs
(-PPN)]]</f>
        <v>2386.7999999999993</v>
      </c>
      <c r="BB302" s="57">
        <f>Table43[[#This Row],[Column1]]/Table43[[#This Row],[Harga Jual Pcs MT
(-PPN)]]</f>
        <v>8.4999999999999978E-2</v>
      </c>
      <c r="BC302" s="50"/>
      <c r="BD302" s="7" t="str">
        <f>IFERROR(VLOOKUP(Table43[[#This Row],[Kode BARANG Win2]],'[3]Daftar Barang dan Jasa'!$B$2:$D$3515,3,0),0)</f>
        <v>RB DETTOL BODY SOAP SH COOL 100GR X 27 PCS</v>
      </c>
      <c r="BE302" s="7" t="str">
        <f ca="1">IF(TODAY()-Table43[[#This Row],[Efektif
Pembuatan]]&gt;60,"Lama","Baru")</f>
        <v>Lama</v>
      </c>
      <c r="BF302" s="7" t="e">
        <f ca="1">IF(TODAY()-Table43[[#This Row],[Efektif Naik Harga]]&lt;30,"Naik","Sama")</f>
        <v>#VALUE!</v>
      </c>
      <c r="BG302" s="7" t="s">
        <v>400</v>
      </c>
      <c r="BH302" s="7" t="str">
        <f>IF(Table43[[#This Row],[Kode BARANG Win2]]&lt;&gt;"","IDR","")</f>
        <v>IDR</v>
      </c>
      <c r="BI302" s="7" t="str">
        <f>CONCATENATE(Table43[[#This Row],[kode  1 Digit
(Nomor)]],Table43[[#This Row],[kode  4 Digit                (Nomor)]])</f>
        <v>30460540100</v>
      </c>
      <c r="BJ302" s="7" t="str">
        <f>Table43[[#This Row],[Nama            Gramasi atau Jumlah Pack per CTN]]</f>
        <v>100GR</v>
      </c>
      <c r="BK302" s="7"/>
      <c r="BL302" s="7"/>
      <c r="BM302" s="4" t="str">
        <f>IF(Table43[[#This Row],[SATUAN Fix Win]]&lt;&gt;"","KRT")</f>
        <v>KRT</v>
      </c>
      <c r="BN302" s="4" t="str">
        <f>IF(Table43[[#This Row],[SATUAN Fix Win]]&lt;&gt;"","GD01")</f>
        <v>GD01</v>
      </c>
      <c r="BO302" s="4">
        <f>IF(Table43[[#This Row],[SATUAN Fix Win]]&lt;&gt;"",11611)</f>
        <v>11611</v>
      </c>
      <c r="BP302" s="4">
        <f>IF(Table43[[#This Row],[SATUAN Fix Win]]&lt;&gt;"",11612)</f>
        <v>11612</v>
      </c>
      <c r="BR302" s="4">
        <f>IF(Table43[[#This Row],[SATUAN Fix Win]]&lt;&gt;"",1)</f>
        <v>1</v>
      </c>
    </row>
    <row r="303" spans="1:70">
      <c r="A303" s="4" t="str">
        <f>CONCATENATE(Table43[[#This Row],[Kode BARANG Win2]],Table43[[#This Row],[No. Urut
Item Sama]])</f>
        <v>R1021301010010</v>
      </c>
      <c r="B303" s="7"/>
      <c r="C303" s="4" t="s">
        <v>1648</v>
      </c>
      <c r="D303" s="49" t="s">
        <v>459</v>
      </c>
      <c r="E303" s="49">
        <f>IFERROR(VLOOKUP(Table43[[#This Row],[NO]],[1]Sheet1!$G$3:$K$1267,5,0),0)</f>
        <v>0</v>
      </c>
      <c r="F303" s="26" t="s">
        <v>839</v>
      </c>
      <c r="G303" s="26">
        <v>27</v>
      </c>
      <c r="H303" s="26" t="s">
        <v>2073</v>
      </c>
      <c r="I303" s="49">
        <v>8993560024192</v>
      </c>
      <c r="J303" s="26" t="str">
        <f>Table43[[#This Row],[Nama Jenis Kemasan]]</f>
        <v>PCS</v>
      </c>
      <c r="K303" s="4" t="str">
        <f>TRIM(CONCATENATE(Table43[[#This Row],[Nama            KLP]]," ",Table43[[#This Row],[Nama            Sub KLP]]))</f>
        <v>DETTOL BODY SOAP</v>
      </c>
      <c r="L303" s="4" t="str">
        <f>CONCATENATE(Table43[[#This Row],[kode  2 Digit                (hrf+No)]],Table43[[#This Row],[kode  2 Digit                (Nomor)]],Table43[[#This Row],[kode  1 Digit                (Nomor)]])</f>
        <v>R1021</v>
      </c>
      <c r="M303" s="4" t="str">
        <f>IF(AH303="",CONCATENATE(R303,T303,V303,X303,Z303,AB303,AD303,AF303,Table43[[#This Row],[Tanda Kode Revisi]]),CONCATENATE(R303,T303,V303,X303,Z303,AB303,AD303,AH303))</f>
        <v>R1021301010010</v>
      </c>
      <c r="N303" s="11">
        <f t="shared" si="8"/>
        <v>14</v>
      </c>
      <c r="O303" s="13" t="str">
        <f>IF(AG303&lt;&gt;"",TRIM(UPPER(CONCATENATE(Q303," ",S303," ",U303," ",W303," ",Y303," ",AA303," ","X"," ",Table43[[#This Row],[ISI/CTN]]," ",AG303," ",AC303," ",AE303," ",AI303))),TRIM(UPPER(CONCATENATE(Q303," ",S303," ",U303," ",W303," ",Y303," ",AA303," ","X"," ",Table43[[#This Row],[ISI/CTN]]," ",AC303," ",AE303," ",AI303))))</f>
        <v>RB DETTOL BODY SOAP SH COOL 100GR X 27 PCS</v>
      </c>
      <c r="P303" s="11">
        <f t="shared" si="9"/>
        <v>42</v>
      </c>
      <c r="Q303" s="4" t="s">
        <v>1487</v>
      </c>
      <c r="R303" s="7" t="s">
        <v>94</v>
      </c>
      <c r="S303" s="4" t="s">
        <v>1496</v>
      </c>
      <c r="T303" s="45" t="s">
        <v>1723</v>
      </c>
      <c r="U303" s="46" t="s">
        <v>1505</v>
      </c>
      <c r="V303" s="7">
        <v>1</v>
      </c>
      <c r="W303" s="46" t="s">
        <v>1567</v>
      </c>
      <c r="X303" s="45" t="s">
        <v>1733</v>
      </c>
      <c r="Y303" s="4" t="s">
        <v>1492</v>
      </c>
      <c r="Z303" s="47" t="s">
        <v>1722</v>
      </c>
      <c r="AA303" s="4" t="s">
        <v>1512</v>
      </c>
      <c r="AB303" s="47" t="s">
        <v>1739</v>
      </c>
      <c r="AC303" s="4" t="s">
        <v>186</v>
      </c>
      <c r="AD303" s="7">
        <v>1</v>
      </c>
      <c r="AF303" s="7">
        <v>0</v>
      </c>
      <c r="AJ303" s="7">
        <f>IFERROR(VLOOKUP(Table43[[#This Row],[Kode BARANG Win2]],'[2]Template Impor Barang'!#REF!,2,0),0)</f>
        <v>0</v>
      </c>
      <c r="AK303" s="7">
        <f>Table43[[#This Row],[ISI/CTN]]</f>
        <v>27</v>
      </c>
      <c r="AL303" s="83" t="str">
        <f>Table43[[#This Row],[Kode Pcpl]]</f>
        <v>ID8195117M</v>
      </c>
      <c r="AN303" s="36">
        <f>Table43[[#This Row],[Harga Jual Pcs GT
(-PPN)]]-(Table43[[#This Row],[Harga Jual Pcs GT
(-PPN)]]*8.5%)</f>
        <v>25693.200000000001</v>
      </c>
      <c r="AO303" s="36">
        <f>Table43[[#This Row],[Harga Beli Pcs
(-PPN)]]*Table43[[#This Row],[ISI/CTN]]</f>
        <v>693716.4</v>
      </c>
      <c r="AP303" s="36">
        <f>Table43[[#This Row],[Harga Beli Pcs
(-PPN)]]*1.11</f>
        <v>28519.452000000005</v>
      </c>
      <c r="AQ303" s="36">
        <f>Table43[[#This Row],[Harga Beli Krt
(- PPN)]]*1.11</f>
        <v>770025.20400000014</v>
      </c>
      <c r="AR303" s="36">
        <v>28080</v>
      </c>
      <c r="AS303" s="36">
        <f>Table43[[#This Row],[Harga Jual Pcs GT
(-PPN)]]*Table43[[#This Row],[ISI/CTN]]</f>
        <v>758160</v>
      </c>
      <c r="AT303" s="36">
        <f>Table43[[#This Row],[Harga Jual Pcs GT
(-PPN)]]*1.11</f>
        <v>31168.800000000003</v>
      </c>
      <c r="AU303" s="36">
        <f>Table43[[#This Row],[Harga Jual Krt GT
(- PPN)]]*1.11</f>
        <v>841557.60000000009</v>
      </c>
      <c r="AV303" s="36">
        <v>28080</v>
      </c>
      <c r="AW303" s="36">
        <f>Table43[[#This Row],[Harga Jual Pcs MT
(-PPN)]]*Table43[[#This Row],[ISI/CTN]]</f>
        <v>758160</v>
      </c>
      <c r="AX303" s="36">
        <f>Table43[[#This Row],[Harga Jual Pcs MT
(-PPN)]]*1.11</f>
        <v>31168.800000000003</v>
      </c>
      <c r="AY303" s="36">
        <f>Table43[[#This Row],[Harga Jual Pcs MT
(+PPN)]]*Table43[[#This Row],[ISI/CTN]]</f>
        <v>841557.60000000009</v>
      </c>
      <c r="AZ303" s="44">
        <f>(Table43[[#This Row],[Harga Jual Pcs GT
(-PPN)]]-Table43[[#This Row],[Harga Beli Pcs
(-PPN)]])/Table43[[#This Row],[Harga Jual Pcs GT
(-PPN)]]</f>
        <v>8.4999999999999978E-2</v>
      </c>
      <c r="BA303" s="51">
        <f>Table43[[#This Row],[Harga Jual Pcs MT
(-PPN)]]-Table43[[#This Row],[Harga Beli Pcs
(-PPN)]]</f>
        <v>2386.7999999999993</v>
      </c>
      <c r="BB303" s="57">
        <f>Table43[[#This Row],[Column1]]/Table43[[#This Row],[Harga Jual Pcs MT
(-PPN)]]</f>
        <v>8.4999999999999978E-2</v>
      </c>
      <c r="BC303" s="50"/>
      <c r="BD303" s="7" t="str">
        <f>IFERROR(VLOOKUP(Table43[[#This Row],[Kode BARANG Win2]],'[3]Daftar Barang dan Jasa'!$B$2:$D$3515,3,0),0)</f>
        <v>RB DETTOL BODY SOAP SH COOL 100GR X 27 PCS</v>
      </c>
      <c r="BE303" s="7" t="str">
        <f ca="1">IF(TODAY()-Table43[[#This Row],[Efektif
Pembuatan]]&gt;60,"Lama","Baru")</f>
        <v>Lama</v>
      </c>
      <c r="BF303" s="7" t="e">
        <f ca="1">IF(TODAY()-Table43[[#This Row],[Efektif Naik Harga]]&lt;30,"Naik","Sama")</f>
        <v>#VALUE!</v>
      </c>
      <c r="BG303" s="7" t="s">
        <v>400</v>
      </c>
      <c r="BH303" s="7" t="str">
        <f>IF(Table43[[#This Row],[Kode BARANG Win2]]&lt;&gt;"","IDR","")</f>
        <v>IDR</v>
      </c>
      <c r="BI303" s="7" t="str">
        <f>CONCATENATE(Table43[[#This Row],[kode  1 Digit
(Nomor)]],Table43[[#This Row],[kode  4 Digit                (Nomor)]])</f>
        <v>ID8195117M0100</v>
      </c>
      <c r="BJ303" s="7" t="str">
        <f>Table43[[#This Row],[Nama            Gramasi atau Jumlah Pack per CTN]]</f>
        <v>100GR</v>
      </c>
      <c r="BK303" s="7"/>
      <c r="BL303" s="7"/>
      <c r="BM303" s="4" t="str">
        <f>IF(Table43[[#This Row],[SATUAN Fix Win]]&lt;&gt;"","KRT")</f>
        <v>KRT</v>
      </c>
      <c r="BN303" s="4" t="str">
        <f>IF(Table43[[#This Row],[SATUAN Fix Win]]&lt;&gt;"","GD01")</f>
        <v>GD01</v>
      </c>
      <c r="BO303" s="4">
        <f>IF(Table43[[#This Row],[SATUAN Fix Win]]&lt;&gt;"",11611)</f>
        <v>11611</v>
      </c>
      <c r="BP303" s="4">
        <f>IF(Table43[[#This Row],[SATUAN Fix Win]]&lt;&gt;"",11612)</f>
        <v>11612</v>
      </c>
      <c r="BR303" s="4">
        <f>IF(Table43[[#This Row],[SATUAN Fix Win]]&lt;&gt;"",1)</f>
        <v>1</v>
      </c>
    </row>
    <row r="304" spans="1:70">
      <c r="A304" s="4" t="str">
        <f>CONCATENATE(Table43[[#This Row],[Kode BARANG Win2]],Table43[[#This Row],[No. Urut
Item Sama]])</f>
        <v>R1021301010010</v>
      </c>
      <c r="B304" s="7"/>
      <c r="C304" s="4" t="s">
        <v>1648</v>
      </c>
      <c r="D304" s="49">
        <v>3040208</v>
      </c>
      <c r="E304" s="49">
        <f>IFERROR(VLOOKUP(Table43[[#This Row],[NO]],[1]Sheet1!$G$3:$K$1267,5,0),0)</f>
        <v>0</v>
      </c>
      <c r="F304" s="26" t="s">
        <v>841</v>
      </c>
      <c r="G304" s="26">
        <v>27</v>
      </c>
      <c r="H304" s="26" t="s">
        <v>2073</v>
      </c>
      <c r="I304" s="49">
        <v>8993560024192</v>
      </c>
      <c r="J304" s="26" t="str">
        <f>Table43[[#This Row],[Nama Jenis Kemasan]]</f>
        <v>PCS</v>
      </c>
      <c r="K304" s="4" t="str">
        <f>TRIM(CONCATENATE(Table43[[#This Row],[Nama            KLP]]," ",Table43[[#This Row],[Nama            Sub KLP]]))</f>
        <v>DETTOL BODY SOAP</v>
      </c>
      <c r="L304" s="4" t="str">
        <f>CONCATENATE(Table43[[#This Row],[kode  2 Digit                (hrf+No)]],Table43[[#This Row],[kode  2 Digit                (Nomor)]],Table43[[#This Row],[kode  1 Digit                (Nomor)]])</f>
        <v>R1021</v>
      </c>
      <c r="M304" s="4" t="str">
        <f>IF(AH304="",CONCATENATE(R304,T304,V304,X304,Z304,AB304,AD304,AF304,Table43[[#This Row],[Tanda Kode Revisi]]),CONCATENATE(R304,T304,V304,X304,Z304,AB304,AD304,AH304))</f>
        <v>R1021301010010</v>
      </c>
      <c r="N304" s="11">
        <f t="shared" si="8"/>
        <v>14</v>
      </c>
      <c r="O304" s="13" t="str">
        <f>IF(AG304&lt;&gt;"",TRIM(UPPER(CONCATENATE(Q304," ",S304," ",U304," ",W304," ",Y304," ",AA304," ","X"," ",Table43[[#This Row],[ISI/CTN]]," ",AG304," ",AC304," ",AE304," ",AI304))),TRIM(UPPER(CONCATENATE(Q304," ",S304," ",U304," ",W304," ",Y304," ",AA304," ","X"," ",Table43[[#This Row],[ISI/CTN]]," ",AC304," ",AE304," ",AI304))))</f>
        <v>RB DETTOL BODY SOAP SH COOL 100GR X 27 PCS</v>
      </c>
      <c r="P304" s="11">
        <f t="shared" si="9"/>
        <v>42</v>
      </c>
      <c r="Q304" s="4" t="s">
        <v>1487</v>
      </c>
      <c r="R304" s="7" t="s">
        <v>94</v>
      </c>
      <c r="S304" s="4" t="s">
        <v>1496</v>
      </c>
      <c r="T304" s="45" t="s">
        <v>1723</v>
      </c>
      <c r="U304" s="46" t="s">
        <v>1505</v>
      </c>
      <c r="V304" s="7">
        <v>1</v>
      </c>
      <c r="W304" s="46" t="s">
        <v>1567</v>
      </c>
      <c r="X304" s="45" t="s">
        <v>1733</v>
      </c>
      <c r="Y304" s="4" t="s">
        <v>1492</v>
      </c>
      <c r="Z304" s="47" t="s">
        <v>1722</v>
      </c>
      <c r="AA304" s="4" t="s">
        <v>1512</v>
      </c>
      <c r="AB304" s="47" t="s">
        <v>1739</v>
      </c>
      <c r="AC304" s="4" t="s">
        <v>186</v>
      </c>
      <c r="AD304" s="7">
        <v>1</v>
      </c>
      <c r="AF304" s="7">
        <v>0</v>
      </c>
      <c r="AJ304" s="7">
        <f>IFERROR(VLOOKUP(Table43[[#This Row],[Kode BARANG Win2]],'[2]Template Impor Barang'!#REF!,2,0),0)</f>
        <v>0</v>
      </c>
      <c r="AK304" s="7">
        <f>Table43[[#This Row],[ISI/CTN]]</f>
        <v>27</v>
      </c>
      <c r="AL304" s="83">
        <f>Table43[[#This Row],[Kode Pcpl]]</f>
        <v>3040208</v>
      </c>
      <c r="AN304" s="36">
        <f>Table43[[#This Row],[Harga Jual Pcs GT
(-PPN)]]-(Table43[[#This Row],[Harga Jual Pcs GT
(-PPN)]]*8.5%)</f>
        <v>25693.200000000001</v>
      </c>
      <c r="AO304" s="36">
        <f>Table43[[#This Row],[Harga Beli Pcs
(-PPN)]]*Table43[[#This Row],[ISI/CTN]]</f>
        <v>693716.4</v>
      </c>
      <c r="AP304" s="36">
        <f>Table43[[#This Row],[Harga Beli Pcs
(-PPN)]]*1.11</f>
        <v>28519.452000000005</v>
      </c>
      <c r="AQ304" s="36">
        <f>Table43[[#This Row],[Harga Beli Krt
(- PPN)]]*1.11</f>
        <v>770025.20400000014</v>
      </c>
      <c r="AR304" s="36">
        <v>28080</v>
      </c>
      <c r="AS304" s="36">
        <f>Table43[[#This Row],[Harga Jual Pcs GT
(-PPN)]]*Table43[[#This Row],[ISI/CTN]]</f>
        <v>758160</v>
      </c>
      <c r="AT304" s="36">
        <f>Table43[[#This Row],[Harga Jual Pcs GT
(-PPN)]]*1.11</f>
        <v>31168.800000000003</v>
      </c>
      <c r="AU304" s="36">
        <f>Table43[[#This Row],[Harga Jual Krt GT
(- PPN)]]*1.11</f>
        <v>841557.60000000009</v>
      </c>
      <c r="AV304" s="36">
        <v>28080</v>
      </c>
      <c r="AW304" s="36">
        <f>Table43[[#This Row],[Harga Jual Pcs MT
(-PPN)]]*Table43[[#This Row],[ISI/CTN]]</f>
        <v>758160</v>
      </c>
      <c r="AX304" s="36">
        <f>Table43[[#This Row],[Harga Jual Pcs MT
(-PPN)]]*1.11</f>
        <v>31168.800000000003</v>
      </c>
      <c r="AY304" s="36">
        <f>Table43[[#This Row],[Harga Jual Pcs MT
(+PPN)]]*Table43[[#This Row],[ISI/CTN]]</f>
        <v>841557.60000000009</v>
      </c>
      <c r="AZ304" s="44">
        <f>(Table43[[#This Row],[Harga Jual Pcs GT
(-PPN)]]-Table43[[#This Row],[Harga Beli Pcs
(-PPN)]])/Table43[[#This Row],[Harga Jual Pcs GT
(-PPN)]]</f>
        <v>8.4999999999999978E-2</v>
      </c>
      <c r="BA304" s="51">
        <f>Table43[[#This Row],[Harga Jual Pcs MT
(-PPN)]]-Table43[[#This Row],[Harga Beli Pcs
(-PPN)]]</f>
        <v>2386.7999999999993</v>
      </c>
      <c r="BB304" s="57">
        <f>Table43[[#This Row],[Column1]]/Table43[[#This Row],[Harga Jual Pcs MT
(-PPN)]]</f>
        <v>8.4999999999999978E-2</v>
      </c>
      <c r="BC304" s="50"/>
      <c r="BD304" s="7" t="str">
        <f>IFERROR(VLOOKUP(Table43[[#This Row],[Kode BARANG Win2]],'[3]Daftar Barang dan Jasa'!$B$2:$D$3515,3,0),0)</f>
        <v>RB DETTOL BODY SOAP SH COOL 100GR X 27 PCS</v>
      </c>
      <c r="BE304" s="7" t="str">
        <f ca="1">IF(TODAY()-Table43[[#This Row],[Efektif
Pembuatan]]&gt;60,"Lama","Baru")</f>
        <v>Lama</v>
      </c>
      <c r="BF304" s="7" t="e">
        <f ca="1">IF(TODAY()-Table43[[#This Row],[Efektif Naik Harga]]&lt;30,"Naik","Sama")</f>
        <v>#VALUE!</v>
      </c>
      <c r="BG304" s="7" t="s">
        <v>400</v>
      </c>
      <c r="BH304" s="7" t="str">
        <f>IF(Table43[[#This Row],[Kode BARANG Win2]]&lt;&gt;"","IDR","")</f>
        <v>IDR</v>
      </c>
      <c r="BI304" s="7" t="str">
        <f>CONCATENATE(Table43[[#This Row],[kode  1 Digit
(Nomor)]],Table43[[#This Row],[kode  4 Digit                (Nomor)]])</f>
        <v>30402080100</v>
      </c>
      <c r="BJ304" s="7" t="str">
        <f>Table43[[#This Row],[Nama            Gramasi atau Jumlah Pack per CTN]]</f>
        <v>100GR</v>
      </c>
      <c r="BK304" s="7"/>
      <c r="BL304" s="7"/>
      <c r="BM304" s="4" t="str">
        <f>IF(Table43[[#This Row],[SATUAN Fix Win]]&lt;&gt;"","KRT")</f>
        <v>KRT</v>
      </c>
      <c r="BN304" s="4" t="str">
        <f>IF(Table43[[#This Row],[SATUAN Fix Win]]&lt;&gt;"","GD01")</f>
        <v>GD01</v>
      </c>
      <c r="BO304" s="4">
        <f>IF(Table43[[#This Row],[SATUAN Fix Win]]&lt;&gt;"",11611)</f>
        <v>11611</v>
      </c>
      <c r="BP304" s="4">
        <f>IF(Table43[[#This Row],[SATUAN Fix Win]]&lt;&gt;"",11612)</f>
        <v>11612</v>
      </c>
      <c r="BR304" s="4">
        <f>IF(Table43[[#This Row],[SATUAN Fix Win]]&lt;&gt;"",1)</f>
        <v>1</v>
      </c>
    </row>
    <row r="305" spans="1:70">
      <c r="A305" s="4" t="str">
        <f>CONCATENATE(Table43[[#This Row],[Kode BARANG Win2]],Table43[[#This Row],[No. Urut
Item Sama]])</f>
        <v>R1021301010010</v>
      </c>
      <c r="B305" s="7"/>
      <c r="C305" s="4" t="s">
        <v>1648</v>
      </c>
      <c r="D305" s="49" t="s">
        <v>451</v>
      </c>
      <c r="E305" s="49">
        <f>IFERROR(VLOOKUP(Table43[[#This Row],[NO]],[1]Sheet1!$G$3:$K$1267,5,0),0)</f>
        <v>0</v>
      </c>
      <c r="F305" s="26" t="s">
        <v>832</v>
      </c>
      <c r="G305" s="26">
        <v>27</v>
      </c>
      <c r="H305" s="26" t="s">
        <v>2073</v>
      </c>
      <c r="I305" s="49">
        <v>8993560024192</v>
      </c>
      <c r="J305" s="26" t="str">
        <f>Table43[[#This Row],[Nama Jenis Kemasan]]</f>
        <v>PCS</v>
      </c>
      <c r="K305" s="4" t="str">
        <f>TRIM(CONCATENATE(Table43[[#This Row],[Nama            KLP]]," ",Table43[[#This Row],[Nama            Sub KLP]]))</f>
        <v>DETTOL BODY SOAP</v>
      </c>
      <c r="L305" s="4" t="str">
        <f>CONCATENATE(Table43[[#This Row],[kode  2 Digit                (hrf+No)]],Table43[[#This Row],[kode  2 Digit                (Nomor)]],Table43[[#This Row],[kode  1 Digit                (Nomor)]])</f>
        <v>R1021</v>
      </c>
      <c r="M305" s="4" t="str">
        <f>IF(AH305="",CONCATENATE(R305,T305,V305,X305,Z305,AB305,AD305,AF305,Table43[[#This Row],[Tanda Kode Revisi]]),CONCATENATE(R305,T305,V305,X305,Z305,AB305,AD305,AH305))</f>
        <v>R1021301010010</v>
      </c>
      <c r="N305" s="11">
        <f t="shared" si="8"/>
        <v>14</v>
      </c>
      <c r="O305" s="13" t="str">
        <f>IF(AG305&lt;&gt;"",TRIM(UPPER(CONCATENATE(Q305," ",S305," ",U305," ",W305," ",Y305," ",AA305," ","X"," ",Table43[[#This Row],[ISI/CTN]]," ",AG305," ",AC305," ",AE305," ",AI305))),TRIM(UPPER(CONCATENATE(Q305," ",S305," ",U305," ",W305," ",Y305," ",AA305," ","X"," ",Table43[[#This Row],[ISI/CTN]]," ",AC305," ",AE305," ",AI305))))</f>
        <v>RB DETTOL BODY SOAP SH COOL 100GR X 27 PCS</v>
      </c>
      <c r="P305" s="11">
        <f t="shared" si="9"/>
        <v>42</v>
      </c>
      <c r="Q305" s="4" t="s">
        <v>1487</v>
      </c>
      <c r="R305" s="7" t="s">
        <v>94</v>
      </c>
      <c r="S305" s="4" t="s">
        <v>1496</v>
      </c>
      <c r="T305" s="45" t="s">
        <v>1723</v>
      </c>
      <c r="U305" s="46" t="s">
        <v>1505</v>
      </c>
      <c r="V305" s="7">
        <v>1</v>
      </c>
      <c r="W305" s="46" t="s">
        <v>1567</v>
      </c>
      <c r="X305" s="45" t="s">
        <v>1733</v>
      </c>
      <c r="Y305" s="4" t="s">
        <v>1492</v>
      </c>
      <c r="Z305" s="47" t="s">
        <v>1722</v>
      </c>
      <c r="AA305" s="4" t="s">
        <v>1512</v>
      </c>
      <c r="AB305" s="47" t="s">
        <v>1739</v>
      </c>
      <c r="AC305" s="4" t="s">
        <v>186</v>
      </c>
      <c r="AD305" s="7">
        <v>1</v>
      </c>
      <c r="AF305" s="7">
        <v>0</v>
      </c>
      <c r="AJ305" s="7">
        <f>IFERROR(VLOOKUP(Table43[[#This Row],[Kode BARANG Win2]],'[2]Template Impor Barang'!#REF!,2,0),0)</f>
        <v>0</v>
      </c>
      <c r="AK305" s="7">
        <f>Table43[[#This Row],[ISI/CTN]]</f>
        <v>27</v>
      </c>
      <c r="AL305" s="83" t="str">
        <f>Table43[[#This Row],[Kode Pcpl]]</f>
        <v>ID8046663</v>
      </c>
      <c r="AN305" s="36">
        <f>Table43[[#This Row],[Harga Jual Pcs GT
(-PPN)]]-(Table43[[#This Row],[Harga Jual Pcs GT
(-PPN)]]*8.5%)</f>
        <v>25693.200000000001</v>
      </c>
      <c r="AO305" s="36">
        <f>Table43[[#This Row],[Harga Beli Pcs
(-PPN)]]*Table43[[#This Row],[ISI/CTN]]</f>
        <v>693716.4</v>
      </c>
      <c r="AP305" s="36">
        <f>Table43[[#This Row],[Harga Beli Pcs
(-PPN)]]*1.11</f>
        <v>28519.452000000005</v>
      </c>
      <c r="AQ305" s="36">
        <f>Table43[[#This Row],[Harga Beli Krt
(- PPN)]]*1.11</f>
        <v>770025.20400000014</v>
      </c>
      <c r="AR305" s="36">
        <v>28080</v>
      </c>
      <c r="AS305" s="36">
        <f>Table43[[#This Row],[Harga Jual Pcs GT
(-PPN)]]*Table43[[#This Row],[ISI/CTN]]</f>
        <v>758160</v>
      </c>
      <c r="AT305" s="36">
        <f>Table43[[#This Row],[Harga Jual Pcs GT
(-PPN)]]*1.11</f>
        <v>31168.800000000003</v>
      </c>
      <c r="AU305" s="36">
        <f>Table43[[#This Row],[Harga Jual Krt GT
(- PPN)]]*1.11</f>
        <v>841557.60000000009</v>
      </c>
      <c r="AV305" s="36">
        <v>28080</v>
      </c>
      <c r="AW305" s="36">
        <f>Table43[[#This Row],[Harga Jual Pcs MT
(-PPN)]]*Table43[[#This Row],[ISI/CTN]]</f>
        <v>758160</v>
      </c>
      <c r="AX305" s="36">
        <f>Table43[[#This Row],[Harga Jual Pcs MT
(-PPN)]]*1.11</f>
        <v>31168.800000000003</v>
      </c>
      <c r="AY305" s="36">
        <f>Table43[[#This Row],[Harga Jual Pcs MT
(+PPN)]]*Table43[[#This Row],[ISI/CTN]]</f>
        <v>841557.60000000009</v>
      </c>
      <c r="AZ305" s="44">
        <f>(Table43[[#This Row],[Harga Jual Pcs GT
(-PPN)]]-Table43[[#This Row],[Harga Beli Pcs
(-PPN)]])/Table43[[#This Row],[Harga Jual Pcs GT
(-PPN)]]</f>
        <v>8.4999999999999978E-2</v>
      </c>
      <c r="BA305" s="51">
        <f>Table43[[#This Row],[Harga Jual Pcs MT
(-PPN)]]-Table43[[#This Row],[Harga Beli Pcs
(-PPN)]]</f>
        <v>2386.7999999999993</v>
      </c>
      <c r="BB305" s="57">
        <f>Table43[[#This Row],[Column1]]/Table43[[#This Row],[Harga Jual Pcs MT
(-PPN)]]</f>
        <v>8.4999999999999978E-2</v>
      </c>
      <c r="BC305" s="50"/>
      <c r="BD305" s="7" t="str">
        <f>IFERROR(VLOOKUP(Table43[[#This Row],[Kode BARANG Win2]],'[3]Daftar Barang dan Jasa'!$B$2:$D$3515,3,0),0)</f>
        <v>RB DETTOL BODY SOAP SH COOL 100GR X 27 PCS</v>
      </c>
      <c r="BE305" s="7" t="str">
        <f ca="1">IF(TODAY()-Table43[[#This Row],[Efektif
Pembuatan]]&gt;60,"Lama","Baru")</f>
        <v>Lama</v>
      </c>
      <c r="BF305" s="7" t="e">
        <f ca="1">IF(TODAY()-Table43[[#This Row],[Efektif Naik Harga]]&lt;30,"Naik","Sama")</f>
        <v>#VALUE!</v>
      </c>
      <c r="BG305" s="7" t="s">
        <v>400</v>
      </c>
      <c r="BH305" s="7" t="str">
        <f>IF(Table43[[#This Row],[Kode BARANG Win2]]&lt;&gt;"","IDR","")</f>
        <v>IDR</v>
      </c>
      <c r="BI305" s="7" t="str">
        <f>CONCATENATE(Table43[[#This Row],[kode  1 Digit
(Nomor)]],Table43[[#This Row],[kode  4 Digit                (Nomor)]])</f>
        <v>ID80466630100</v>
      </c>
      <c r="BJ305" s="7" t="str">
        <f>Table43[[#This Row],[Nama            Gramasi atau Jumlah Pack per CTN]]</f>
        <v>100GR</v>
      </c>
      <c r="BK305" s="7"/>
      <c r="BL305" s="7"/>
      <c r="BM305" s="4" t="str">
        <f>IF(Table43[[#This Row],[SATUAN Fix Win]]&lt;&gt;"","KRT")</f>
        <v>KRT</v>
      </c>
      <c r="BN305" s="4" t="str">
        <f>IF(Table43[[#This Row],[SATUAN Fix Win]]&lt;&gt;"","GD01")</f>
        <v>GD01</v>
      </c>
      <c r="BO305" s="4">
        <f>IF(Table43[[#This Row],[SATUAN Fix Win]]&lt;&gt;"",11611)</f>
        <v>11611</v>
      </c>
      <c r="BP305" s="4">
        <f>IF(Table43[[#This Row],[SATUAN Fix Win]]&lt;&gt;"",11612)</f>
        <v>11612</v>
      </c>
      <c r="BR305" s="4">
        <f>IF(Table43[[#This Row],[SATUAN Fix Win]]&lt;&gt;"",1)</f>
        <v>1</v>
      </c>
    </row>
    <row r="306" spans="1:70">
      <c r="A306" s="4" t="str">
        <f>CONCATENATE(Table43[[#This Row],[Kode BARANG Win2]],Table43[[#This Row],[No. Urut
Item Sama]])</f>
        <v>R1021301010010</v>
      </c>
      <c r="B306" s="7"/>
      <c r="C306" s="4" t="s">
        <v>1648</v>
      </c>
      <c r="D306" s="49" t="s">
        <v>452</v>
      </c>
      <c r="E306" s="49">
        <f>IFERROR(VLOOKUP(Table43[[#This Row],[NO]],[1]Sheet1!$G$3:$K$1267,5,0),0)</f>
        <v>0</v>
      </c>
      <c r="F306" s="26" t="s">
        <v>832</v>
      </c>
      <c r="G306" s="26">
        <v>27</v>
      </c>
      <c r="H306" s="26" t="s">
        <v>2073</v>
      </c>
      <c r="I306" s="49">
        <v>8993560024192</v>
      </c>
      <c r="J306" s="26" t="str">
        <f>Table43[[#This Row],[Nama Jenis Kemasan]]</f>
        <v>PCS</v>
      </c>
      <c r="K306" s="4" t="str">
        <f>TRIM(CONCATENATE(Table43[[#This Row],[Nama            KLP]]," ",Table43[[#This Row],[Nama            Sub KLP]]))</f>
        <v>DETTOL BODY SOAP</v>
      </c>
      <c r="L306" s="4" t="str">
        <f>CONCATENATE(Table43[[#This Row],[kode  2 Digit                (hrf+No)]],Table43[[#This Row],[kode  2 Digit                (Nomor)]],Table43[[#This Row],[kode  1 Digit                (Nomor)]])</f>
        <v>R1021</v>
      </c>
      <c r="M306" s="4" t="str">
        <f>IF(AH306="",CONCATENATE(R306,T306,V306,X306,Z306,AB306,AD306,AF306,Table43[[#This Row],[Tanda Kode Revisi]]),CONCATENATE(R306,T306,V306,X306,Z306,AB306,AD306,AH306))</f>
        <v>R1021301010010</v>
      </c>
      <c r="N306" s="11">
        <f t="shared" si="8"/>
        <v>14</v>
      </c>
      <c r="O306" s="13" t="str">
        <f>IF(AG306&lt;&gt;"",TRIM(UPPER(CONCATENATE(Q306," ",S306," ",U306," ",W306," ",Y306," ",AA306," ","X"," ",Table43[[#This Row],[ISI/CTN]]," ",AG306," ",AC306," ",AE306," ",AI306))),TRIM(UPPER(CONCATENATE(Q306," ",S306," ",U306," ",W306," ",Y306," ",AA306," ","X"," ",Table43[[#This Row],[ISI/CTN]]," ",AC306," ",AE306," ",AI306))))</f>
        <v>RB DETTOL BODY SOAP SH COOL 100GR X 27 PCS</v>
      </c>
      <c r="P306" s="11">
        <f t="shared" si="9"/>
        <v>42</v>
      </c>
      <c r="Q306" s="4" t="s">
        <v>1487</v>
      </c>
      <c r="R306" s="7" t="s">
        <v>94</v>
      </c>
      <c r="S306" s="4" t="s">
        <v>1496</v>
      </c>
      <c r="T306" s="45" t="s">
        <v>1723</v>
      </c>
      <c r="U306" s="46" t="s">
        <v>1505</v>
      </c>
      <c r="V306" s="7">
        <v>1</v>
      </c>
      <c r="W306" s="46" t="s">
        <v>1567</v>
      </c>
      <c r="X306" s="45" t="s">
        <v>1733</v>
      </c>
      <c r="Y306" s="4" t="s">
        <v>1492</v>
      </c>
      <c r="Z306" s="47" t="s">
        <v>1722</v>
      </c>
      <c r="AA306" s="4" t="s">
        <v>1512</v>
      </c>
      <c r="AB306" s="47" t="s">
        <v>1739</v>
      </c>
      <c r="AC306" s="4" t="s">
        <v>186</v>
      </c>
      <c r="AD306" s="7">
        <v>1</v>
      </c>
      <c r="AF306" s="7">
        <v>0</v>
      </c>
      <c r="AJ306" s="7">
        <f>IFERROR(VLOOKUP(Table43[[#This Row],[Kode BARANG Win2]],'[2]Template Impor Barang'!#REF!,2,0),0)</f>
        <v>0</v>
      </c>
      <c r="AK306" s="7">
        <f>Table43[[#This Row],[ISI/CTN]]</f>
        <v>27</v>
      </c>
      <c r="AL306" s="83" t="str">
        <f>Table43[[#This Row],[Kode Pcpl]]</f>
        <v>ID8046663M</v>
      </c>
      <c r="AN306" s="36">
        <f>Table43[[#This Row],[Harga Jual Pcs GT
(-PPN)]]-(Table43[[#This Row],[Harga Jual Pcs GT
(-PPN)]]*8.5%)</f>
        <v>25693.200000000001</v>
      </c>
      <c r="AO306" s="36">
        <f>Table43[[#This Row],[Harga Beli Pcs
(-PPN)]]*Table43[[#This Row],[ISI/CTN]]</f>
        <v>693716.4</v>
      </c>
      <c r="AP306" s="36">
        <f>Table43[[#This Row],[Harga Beli Pcs
(-PPN)]]*1.11</f>
        <v>28519.452000000005</v>
      </c>
      <c r="AQ306" s="36">
        <f>Table43[[#This Row],[Harga Beli Krt
(- PPN)]]*1.11</f>
        <v>770025.20400000014</v>
      </c>
      <c r="AR306" s="36">
        <v>28080</v>
      </c>
      <c r="AS306" s="36">
        <f>Table43[[#This Row],[Harga Jual Pcs GT
(-PPN)]]*Table43[[#This Row],[ISI/CTN]]</f>
        <v>758160</v>
      </c>
      <c r="AT306" s="36">
        <f>Table43[[#This Row],[Harga Jual Pcs GT
(-PPN)]]*1.11</f>
        <v>31168.800000000003</v>
      </c>
      <c r="AU306" s="36">
        <f>Table43[[#This Row],[Harga Jual Krt GT
(- PPN)]]*1.11</f>
        <v>841557.60000000009</v>
      </c>
      <c r="AV306" s="36">
        <v>28080</v>
      </c>
      <c r="AW306" s="36">
        <f>Table43[[#This Row],[Harga Jual Pcs MT
(-PPN)]]*Table43[[#This Row],[ISI/CTN]]</f>
        <v>758160</v>
      </c>
      <c r="AX306" s="36">
        <f>Table43[[#This Row],[Harga Jual Pcs MT
(-PPN)]]*1.11</f>
        <v>31168.800000000003</v>
      </c>
      <c r="AY306" s="36">
        <f>Table43[[#This Row],[Harga Jual Pcs MT
(+PPN)]]*Table43[[#This Row],[ISI/CTN]]</f>
        <v>841557.60000000009</v>
      </c>
      <c r="AZ306" s="44">
        <f>(Table43[[#This Row],[Harga Jual Pcs GT
(-PPN)]]-Table43[[#This Row],[Harga Beli Pcs
(-PPN)]])/Table43[[#This Row],[Harga Jual Pcs GT
(-PPN)]]</f>
        <v>8.4999999999999978E-2</v>
      </c>
      <c r="BA306" s="51">
        <f>Table43[[#This Row],[Harga Jual Pcs MT
(-PPN)]]-Table43[[#This Row],[Harga Beli Pcs
(-PPN)]]</f>
        <v>2386.7999999999993</v>
      </c>
      <c r="BB306" s="57">
        <f>Table43[[#This Row],[Column1]]/Table43[[#This Row],[Harga Jual Pcs MT
(-PPN)]]</f>
        <v>8.4999999999999978E-2</v>
      </c>
      <c r="BC306" s="50"/>
      <c r="BD306" s="7" t="str">
        <f>IFERROR(VLOOKUP(Table43[[#This Row],[Kode BARANG Win2]],'[3]Daftar Barang dan Jasa'!$B$2:$D$3515,3,0),0)</f>
        <v>RB DETTOL BODY SOAP SH COOL 100GR X 27 PCS</v>
      </c>
      <c r="BE306" s="7" t="str">
        <f ca="1">IF(TODAY()-Table43[[#This Row],[Efektif
Pembuatan]]&gt;60,"Lama","Baru")</f>
        <v>Lama</v>
      </c>
      <c r="BF306" s="7" t="e">
        <f ca="1">IF(TODAY()-Table43[[#This Row],[Efektif Naik Harga]]&lt;30,"Naik","Sama")</f>
        <v>#VALUE!</v>
      </c>
      <c r="BG306" s="7" t="s">
        <v>400</v>
      </c>
      <c r="BH306" s="7" t="str">
        <f>IF(Table43[[#This Row],[Kode BARANG Win2]]&lt;&gt;"","IDR","")</f>
        <v>IDR</v>
      </c>
      <c r="BI306" s="7" t="str">
        <f>CONCATENATE(Table43[[#This Row],[kode  1 Digit
(Nomor)]],Table43[[#This Row],[kode  4 Digit                (Nomor)]])</f>
        <v>ID8046663M0100</v>
      </c>
      <c r="BJ306" s="7" t="str">
        <f>Table43[[#This Row],[Nama            Gramasi atau Jumlah Pack per CTN]]</f>
        <v>100GR</v>
      </c>
      <c r="BK306" s="7"/>
      <c r="BL306" s="7"/>
      <c r="BM306" s="4" t="str">
        <f>IF(Table43[[#This Row],[SATUAN Fix Win]]&lt;&gt;"","KRT")</f>
        <v>KRT</v>
      </c>
      <c r="BN306" s="4" t="str">
        <f>IF(Table43[[#This Row],[SATUAN Fix Win]]&lt;&gt;"","GD01")</f>
        <v>GD01</v>
      </c>
      <c r="BO306" s="4">
        <f>IF(Table43[[#This Row],[SATUAN Fix Win]]&lt;&gt;"",11611)</f>
        <v>11611</v>
      </c>
      <c r="BP306" s="4">
        <f>IF(Table43[[#This Row],[SATUAN Fix Win]]&lt;&gt;"",11612)</f>
        <v>11612</v>
      </c>
      <c r="BR306" s="4">
        <f>IF(Table43[[#This Row],[SATUAN Fix Win]]&lt;&gt;"",1)</f>
        <v>1</v>
      </c>
    </row>
    <row r="307" spans="1:70">
      <c r="A307" s="4" t="str">
        <f>CONCATENATE(Table43[[#This Row],[Kode BARANG Win2]],Table43[[#This Row],[No. Urut
Item Sama]])</f>
        <v>R1021301010010</v>
      </c>
      <c r="B307" s="7"/>
      <c r="C307" s="4" t="s">
        <v>1648</v>
      </c>
      <c r="D307" s="49" t="s">
        <v>456</v>
      </c>
      <c r="E307" s="49">
        <f>IFERROR(VLOOKUP(Table43[[#This Row],[NO]],[1]Sheet1!$G$3:$K$1267,5,0),0)</f>
        <v>0</v>
      </c>
      <c r="F307" s="26" t="s">
        <v>836</v>
      </c>
      <c r="G307" s="26">
        <v>27</v>
      </c>
      <c r="H307" s="26" t="s">
        <v>2073</v>
      </c>
      <c r="I307" s="49">
        <v>8993560024192</v>
      </c>
      <c r="J307" s="26" t="str">
        <f>Table43[[#This Row],[Nama Jenis Kemasan]]</f>
        <v>PCS</v>
      </c>
      <c r="K307" s="4" t="str">
        <f>TRIM(CONCATENATE(Table43[[#This Row],[Nama            KLP]]," ",Table43[[#This Row],[Nama            Sub KLP]]))</f>
        <v>DETTOL BODY SOAP</v>
      </c>
      <c r="L307" s="4" t="str">
        <f>CONCATENATE(Table43[[#This Row],[kode  2 Digit                (hrf+No)]],Table43[[#This Row],[kode  2 Digit                (Nomor)]],Table43[[#This Row],[kode  1 Digit                (Nomor)]])</f>
        <v>R1021</v>
      </c>
      <c r="M307" s="4" t="str">
        <f>IF(AH307="",CONCATENATE(R307,T307,V307,X307,Z307,AB307,AD307,AF307,Table43[[#This Row],[Tanda Kode Revisi]]),CONCATENATE(R307,T307,V307,X307,Z307,AB307,AD307,AH307))</f>
        <v>R1021301010010</v>
      </c>
      <c r="N307" s="11">
        <f t="shared" si="8"/>
        <v>14</v>
      </c>
      <c r="O307" s="13" t="str">
        <f>IF(AG307&lt;&gt;"",TRIM(UPPER(CONCATENATE(Q307," ",S307," ",U307," ",W307," ",Y307," ",AA307," ","X"," ",Table43[[#This Row],[ISI/CTN]]," ",AG307," ",AC307," ",AE307," ",AI307))),TRIM(UPPER(CONCATENATE(Q307," ",S307," ",U307," ",W307," ",Y307," ",AA307," ","X"," ",Table43[[#This Row],[ISI/CTN]]," ",AC307," ",AE307," ",AI307))))</f>
        <v>RB DETTOL BODY SOAP SH COOL 100GR X 27 PCS</v>
      </c>
      <c r="P307" s="11">
        <f t="shared" si="9"/>
        <v>42</v>
      </c>
      <c r="Q307" s="4" t="s">
        <v>1487</v>
      </c>
      <c r="R307" s="7" t="s">
        <v>94</v>
      </c>
      <c r="S307" s="4" t="s">
        <v>1496</v>
      </c>
      <c r="T307" s="45" t="s">
        <v>1723</v>
      </c>
      <c r="U307" s="46" t="s">
        <v>1505</v>
      </c>
      <c r="V307" s="7">
        <v>1</v>
      </c>
      <c r="W307" s="46" t="s">
        <v>1567</v>
      </c>
      <c r="X307" s="45" t="s">
        <v>1733</v>
      </c>
      <c r="Y307" s="4" t="s">
        <v>1492</v>
      </c>
      <c r="Z307" s="47" t="s">
        <v>1722</v>
      </c>
      <c r="AA307" s="4" t="s">
        <v>1512</v>
      </c>
      <c r="AB307" s="47" t="s">
        <v>1739</v>
      </c>
      <c r="AC307" s="4" t="s">
        <v>186</v>
      </c>
      <c r="AD307" s="7">
        <v>1</v>
      </c>
      <c r="AF307" s="7">
        <v>0</v>
      </c>
      <c r="AJ307" s="7">
        <f>IFERROR(VLOOKUP(Table43[[#This Row],[Kode BARANG Win2]],'[2]Template Impor Barang'!#REF!,2,0),0)</f>
        <v>0</v>
      </c>
      <c r="AK307" s="7">
        <f>Table43[[#This Row],[ISI/CTN]]</f>
        <v>27</v>
      </c>
      <c r="AL307" s="83" t="str">
        <f>Table43[[#This Row],[Kode Pcpl]]</f>
        <v>ID8123279</v>
      </c>
      <c r="AN307" s="36">
        <f>Table43[[#This Row],[Harga Jual Pcs GT
(-PPN)]]-(Table43[[#This Row],[Harga Jual Pcs GT
(-PPN)]]*8.5%)</f>
        <v>25693.200000000001</v>
      </c>
      <c r="AO307" s="36">
        <f>Table43[[#This Row],[Harga Beli Pcs
(-PPN)]]*Table43[[#This Row],[ISI/CTN]]</f>
        <v>693716.4</v>
      </c>
      <c r="AP307" s="36">
        <f>Table43[[#This Row],[Harga Beli Pcs
(-PPN)]]*1.11</f>
        <v>28519.452000000005</v>
      </c>
      <c r="AQ307" s="36">
        <f>Table43[[#This Row],[Harga Beli Krt
(- PPN)]]*1.11</f>
        <v>770025.20400000014</v>
      </c>
      <c r="AR307" s="36">
        <v>28080</v>
      </c>
      <c r="AS307" s="36">
        <f>Table43[[#This Row],[Harga Jual Pcs GT
(-PPN)]]*Table43[[#This Row],[ISI/CTN]]</f>
        <v>758160</v>
      </c>
      <c r="AT307" s="36">
        <f>Table43[[#This Row],[Harga Jual Pcs GT
(-PPN)]]*1.11</f>
        <v>31168.800000000003</v>
      </c>
      <c r="AU307" s="36">
        <f>Table43[[#This Row],[Harga Jual Krt GT
(- PPN)]]*1.11</f>
        <v>841557.60000000009</v>
      </c>
      <c r="AV307" s="36">
        <v>28080</v>
      </c>
      <c r="AW307" s="36">
        <f>Table43[[#This Row],[Harga Jual Pcs MT
(-PPN)]]*Table43[[#This Row],[ISI/CTN]]</f>
        <v>758160</v>
      </c>
      <c r="AX307" s="36">
        <f>Table43[[#This Row],[Harga Jual Pcs MT
(-PPN)]]*1.11</f>
        <v>31168.800000000003</v>
      </c>
      <c r="AY307" s="36">
        <f>Table43[[#This Row],[Harga Jual Pcs MT
(+PPN)]]*Table43[[#This Row],[ISI/CTN]]</f>
        <v>841557.60000000009</v>
      </c>
      <c r="AZ307" s="44">
        <f>(Table43[[#This Row],[Harga Jual Pcs GT
(-PPN)]]-Table43[[#This Row],[Harga Beli Pcs
(-PPN)]])/Table43[[#This Row],[Harga Jual Pcs GT
(-PPN)]]</f>
        <v>8.4999999999999978E-2</v>
      </c>
      <c r="BA307" s="51">
        <f>Table43[[#This Row],[Harga Jual Pcs MT
(-PPN)]]-Table43[[#This Row],[Harga Beli Pcs
(-PPN)]]</f>
        <v>2386.7999999999993</v>
      </c>
      <c r="BB307" s="57">
        <f>Table43[[#This Row],[Column1]]/Table43[[#This Row],[Harga Jual Pcs MT
(-PPN)]]</f>
        <v>8.4999999999999978E-2</v>
      </c>
      <c r="BC307" s="50"/>
      <c r="BD307" s="7" t="str">
        <f>IFERROR(VLOOKUP(Table43[[#This Row],[Kode BARANG Win2]],'[3]Daftar Barang dan Jasa'!$B$2:$D$3515,3,0),0)</f>
        <v>RB DETTOL BODY SOAP SH COOL 100GR X 27 PCS</v>
      </c>
      <c r="BE307" s="7" t="str">
        <f ca="1">IF(TODAY()-Table43[[#This Row],[Efektif
Pembuatan]]&gt;60,"Lama","Baru")</f>
        <v>Lama</v>
      </c>
      <c r="BF307" s="7" t="e">
        <f ca="1">IF(TODAY()-Table43[[#This Row],[Efektif Naik Harga]]&lt;30,"Naik","Sama")</f>
        <v>#VALUE!</v>
      </c>
      <c r="BG307" s="7" t="s">
        <v>400</v>
      </c>
      <c r="BH307" s="7" t="str">
        <f>IF(Table43[[#This Row],[Kode BARANG Win2]]&lt;&gt;"","IDR","")</f>
        <v>IDR</v>
      </c>
      <c r="BI307" s="7" t="str">
        <f>CONCATENATE(Table43[[#This Row],[kode  1 Digit
(Nomor)]],Table43[[#This Row],[kode  4 Digit                (Nomor)]])</f>
        <v>ID81232790100</v>
      </c>
      <c r="BJ307" s="7" t="str">
        <f>Table43[[#This Row],[Nama            Gramasi atau Jumlah Pack per CTN]]</f>
        <v>100GR</v>
      </c>
      <c r="BK307" s="7"/>
      <c r="BL307" s="7"/>
      <c r="BM307" s="4" t="str">
        <f>IF(Table43[[#This Row],[SATUAN Fix Win]]&lt;&gt;"","KRT")</f>
        <v>KRT</v>
      </c>
      <c r="BN307" s="4" t="str">
        <f>IF(Table43[[#This Row],[SATUAN Fix Win]]&lt;&gt;"","GD01")</f>
        <v>GD01</v>
      </c>
      <c r="BO307" s="4">
        <f>IF(Table43[[#This Row],[SATUAN Fix Win]]&lt;&gt;"",11611)</f>
        <v>11611</v>
      </c>
      <c r="BP307" s="4">
        <f>IF(Table43[[#This Row],[SATUAN Fix Win]]&lt;&gt;"",11612)</f>
        <v>11612</v>
      </c>
      <c r="BR307" s="4">
        <f>IF(Table43[[#This Row],[SATUAN Fix Win]]&lt;&gt;"",1)</f>
        <v>1</v>
      </c>
    </row>
    <row r="308" spans="1:70">
      <c r="A308" s="4" t="str">
        <f>CONCATENATE(Table43[[#This Row],[Kode BARANG Win2]],Table43[[#This Row],[No. Urut
Item Sama]])</f>
        <v>R1021301010010</v>
      </c>
      <c r="B308" s="7"/>
      <c r="C308" s="4" t="s">
        <v>1648</v>
      </c>
      <c r="D308" s="49" t="s">
        <v>460</v>
      </c>
      <c r="E308" s="49">
        <f>IFERROR(VLOOKUP(Table43[[#This Row],[NO]],[1]Sheet1!$G$3:$K$1267,5,0),0)</f>
        <v>0</v>
      </c>
      <c r="F308" s="26" t="s">
        <v>836</v>
      </c>
      <c r="G308" s="26">
        <v>27</v>
      </c>
      <c r="H308" s="26" t="s">
        <v>2073</v>
      </c>
      <c r="I308" s="49">
        <v>8993560024192</v>
      </c>
      <c r="J308" s="26" t="str">
        <f>Table43[[#This Row],[Nama Jenis Kemasan]]</f>
        <v>PCS</v>
      </c>
      <c r="K308" s="4" t="str">
        <f>TRIM(CONCATENATE(Table43[[#This Row],[Nama            KLP]]," ",Table43[[#This Row],[Nama            Sub KLP]]))</f>
        <v>DETTOL BODY SOAP</v>
      </c>
      <c r="L308" s="4" t="str">
        <f>CONCATENATE(Table43[[#This Row],[kode  2 Digit                (hrf+No)]],Table43[[#This Row],[kode  2 Digit                (Nomor)]],Table43[[#This Row],[kode  1 Digit                (Nomor)]])</f>
        <v>R1021</v>
      </c>
      <c r="M308" s="4" t="str">
        <f>IF(AH308="",CONCATENATE(R308,T308,V308,X308,Z308,AB308,AD308,AF308,Table43[[#This Row],[Tanda Kode Revisi]]),CONCATENATE(R308,T308,V308,X308,Z308,AB308,AD308,AH308))</f>
        <v>R1021301010010</v>
      </c>
      <c r="N308" s="11">
        <f t="shared" si="8"/>
        <v>14</v>
      </c>
      <c r="O308" s="13" t="str">
        <f>IF(AG308&lt;&gt;"",TRIM(UPPER(CONCATENATE(Q308," ",S308," ",U308," ",W308," ",Y308," ",AA308," ","X"," ",Table43[[#This Row],[ISI/CTN]]," ",AG308," ",AC308," ",AE308," ",AI308))),TRIM(UPPER(CONCATENATE(Q308," ",S308," ",U308," ",W308," ",Y308," ",AA308," ","X"," ",Table43[[#This Row],[ISI/CTN]]," ",AC308," ",AE308," ",AI308))))</f>
        <v>RB DETTOL BODY SOAP SH COOL 100GR X 27 PCS</v>
      </c>
      <c r="P308" s="11">
        <f t="shared" si="9"/>
        <v>42</v>
      </c>
      <c r="Q308" s="4" t="s">
        <v>1487</v>
      </c>
      <c r="R308" s="7" t="s">
        <v>94</v>
      </c>
      <c r="S308" s="4" t="s">
        <v>1496</v>
      </c>
      <c r="T308" s="45" t="s">
        <v>1723</v>
      </c>
      <c r="U308" s="46" t="s">
        <v>1505</v>
      </c>
      <c r="V308" s="7">
        <v>1</v>
      </c>
      <c r="W308" s="46" t="s">
        <v>1567</v>
      </c>
      <c r="X308" s="45" t="s">
        <v>1733</v>
      </c>
      <c r="Y308" s="4" t="s">
        <v>1492</v>
      </c>
      <c r="Z308" s="47" t="s">
        <v>1722</v>
      </c>
      <c r="AA308" s="4" t="s">
        <v>1512</v>
      </c>
      <c r="AB308" s="47" t="s">
        <v>1739</v>
      </c>
      <c r="AC308" s="4" t="s">
        <v>186</v>
      </c>
      <c r="AD308" s="7">
        <v>1</v>
      </c>
      <c r="AF308" s="7">
        <v>0</v>
      </c>
      <c r="AJ308" s="7">
        <f>IFERROR(VLOOKUP(Table43[[#This Row],[Kode BARANG Win2]],'[2]Template Impor Barang'!#REF!,2,0),0)</f>
        <v>0</v>
      </c>
      <c r="AK308" s="7">
        <f>Table43[[#This Row],[ISI/CTN]]</f>
        <v>27</v>
      </c>
      <c r="AL308" s="83" t="str">
        <f>Table43[[#This Row],[Kode Pcpl]]</f>
        <v>ID8070526</v>
      </c>
      <c r="AN308" s="36">
        <f>Table43[[#This Row],[Harga Jual Pcs GT
(-PPN)]]-(Table43[[#This Row],[Harga Jual Pcs GT
(-PPN)]]*8.5%)</f>
        <v>25693.200000000001</v>
      </c>
      <c r="AO308" s="36">
        <f>Table43[[#This Row],[Harga Beli Pcs
(-PPN)]]*Table43[[#This Row],[ISI/CTN]]</f>
        <v>693716.4</v>
      </c>
      <c r="AP308" s="36">
        <f>Table43[[#This Row],[Harga Beli Pcs
(-PPN)]]*1.11</f>
        <v>28519.452000000005</v>
      </c>
      <c r="AQ308" s="36">
        <f>Table43[[#This Row],[Harga Beli Krt
(- PPN)]]*1.11</f>
        <v>770025.20400000014</v>
      </c>
      <c r="AR308" s="36">
        <v>28080</v>
      </c>
      <c r="AS308" s="36">
        <f>Table43[[#This Row],[Harga Jual Pcs GT
(-PPN)]]*Table43[[#This Row],[ISI/CTN]]</f>
        <v>758160</v>
      </c>
      <c r="AT308" s="36">
        <f>Table43[[#This Row],[Harga Jual Pcs GT
(-PPN)]]*1.11</f>
        <v>31168.800000000003</v>
      </c>
      <c r="AU308" s="36">
        <f>Table43[[#This Row],[Harga Jual Krt GT
(- PPN)]]*1.11</f>
        <v>841557.60000000009</v>
      </c>
      <c r="AV308" s="36">
        <v>28080</v>
      </c>
      <c r="AW308" s="36">
        <f>Table43[[#This Row],[Harga Jual Pcs MT
(-PPN)]]*Table43[[#This Row],[ISI/CTN]]</f>
        <v>758160</v>
      </c>
      <c r="AX308" s="36">
        <f>Table43[[#This Row],[Harga Jual Pcs MT
(-PPN)]]*1.11</f>
        <v>31168.800000000003</v>
      </c>
      <c r="AY308" s="36">
        <f>Table43[[#This Row],[Harga Jual Pcs MT
(+PPN)]]*Table43[[#This Row],[ISI/CTN]]</f>
        <v>841557.60000000009</v>
      </c>
      <c r="AZ308" s="44">
        <f>(Table43[[#This Row],[Harga Jual Pcs GT
(-PPN)]]-Table43[[#This Row],[Harga Beli Pcs
(-PPN)]])/Table43[[#This Row],[Harga Jual Pcs GT
(-PPN)]]</f>
        <v>8.4999999999999978E-2</v>
      </c>
      <c r="BA308" s="51">
        <f>Table43[[#This Row],[Harga Jual Pcs MT
(-PPN)]]-Table43[[#This Row],[Harga Beli Pcs
(-PPN)]]</f>
        <v>2386.7999999999993</v>
      </c>
      <c r="BB308" s="57">
        <f>Table43[[#This Row],[Column1]]/Table43[[#This Row],[Harga Jual Pcs MT
(-PPN)]]</f>
        <v>8.4999999999999978E-2</v>
      </c>
      <c r="BC308" s="50"/>
      <c r="BD308" s="7" t="str">
        <f>IFERROR(VLOOKUP(Table43[[#This Row],[Kode BARANG Win2]],'[3]Daftar Barang dan Jasa'!$B$2:$D$3515,3,0),0)</f>
        <v>RB DETTOL BODY SOAP SH COOL 100GR X 27 PCS</v>
      </c>
      <c r="BE308" s="7" t="str">
        <f ca="1">IF(TODAY()-Table43[[#This Row],[Efektif
Pembuatan]]&gt;60,"Lama","Baru")</f>
        <v>Lama</v>
      </c>
      <c r="BF308" s="7" t="e">
        <f ca="1">IF(TODAY()-Table43[[#This Row],[Efektif Naik Harga]]&lt;30,"Naik","Sama")</f>
        <v>#VALUE!</v>
      </c>
      <c r="BG308" s="7" t="s">
        <v>400</v>
      </c>
      <c r="BH308" s="7" t="str">
        <f>IF(Table43[[#This Row],[Kode BARANG Win2]]&lt;&gt;"","IDR","")</f>
        <v>IDR</v>
      </c>
      <c r="BI308" s="7" t="str">
        <f>CONCATENATE(Table43[[#This Row],[kode  1 Digit
(Nomor)]],Table43[[#This Row],[kode  4 Digit                (Nomor)]])</f>
        <v>ID80705260100</v>
      </c>
      <c r="BJ308" s="7" t="str">
        <f>Table43[[#This Row],[Nama            Gramasi atau Jumlah Pack per CTN]]</f>
        <v>100GR</v>
      </c>
      <c r="BK308" s="7"/>
      <c r="BL308" s="7"/>
      <c r="BM308" s="4" t="str">
        <f>IF(Table43[[#This Row],[SATUAN Fix Win]]&lt;&gt;"","KRT")</f>
        <v>KRT</v>
      </c>
      <c r="BN308" s="4" t="str">
        <f>IF(Table43[[#This Row],[SATUAN Fix Win]]&lt;&gt;"","GD01")</f>
        <v>GD01</v>
      </c>
      <c r="BO308" s="4">
        <f>IF(Table43[[#This Row],[SATUAN Fix Win]]&lt;&gt;"",11611)</f>
        <v>11611</v>
      </c>
      <c r="BP308" s="4">
        <f>IF(Table43[[#This Row],[SATUAN Fix Win]]&lt;&gt;"",11612)</f>
        <v>11612</v>
      </c>
      <c r="BR308" s="4">
        <f>IF(Table43[[#This Row],[SATUAN Fix Win]]&lt;&gt;"",1)</f>
        <v>1</v>
      </c>
    </row>
    <row r="309" spans="1:70">
      <c r="A309" s="4" t="str">
        <f>CONCATENATE(Table43[[#This Row],[Kode BARANG Win2]],Table43[[#This Row],[No. Urut
Item Sama]])</f>
        <v>R1021301010010</v>
      </c>
      <c r="B309" s="7"/>
      <c r="C309" s="4" t="s">
        <v>1648</v>
      </c>
      <c r="D309" s="49" t="s">
        <v>455</v>
      </c>
      <c r="E309" s="49">
        <f>IFERROR(VLOOKUP(Table43[[#This Row],[NO]],[1]Sheet1!$G$3:$K$1267,5,0),0)</f>
        <v>0</v>
      </c>
      <c r="F309" s="26" t="s">
        <v>835</v>
      </c>
      <c r="G309" s="26">
        <v>27</v>
      </c>
      <c r="H309" s="26" t="s">
        <v>2073</v>
      </c>
      <c r="I309" s="49">
        <v>8993560024192</v>
      </c>
      <c r="J309" s="26" t="str">
        <f>Table43[[#This Row],[Nama Jenis Kemasan]]</f>
        <v>PCS</v>
      </c>
      <c r="K309" s="4" t="str">
        <f>TRIM(CONCATENATE(Table43[[#This Row],[Nama            KLP]]," ",Table43[[#This Row],[Nama            Sub KLP]]))</f>
        <v>DETTOL BODY SOAP</v>
      </c>
      <c r="L309" s="4" t="str">
        <f>CONCATENATE(Table43[[#This Row],[kode  2 Digit                (hrf+No)]],Table43[[#This Row],[kode  2 Digit                (Nomor)]],Table43[[#This Row],[kode  1 Digit                (Nomor)]])</f>
        <v>R1021</v>
      </c>
      <c r="M309" s="4" t="str">
        <f>IF(AH309="",CONCATENATE(R309,T309,V309,X309,Z309,AB309,AD309,AF309,Table43[[#This Row],[Tanda Kode Revisi]]),CONCATENATE(R309,T309,V309,X309,Z309,AB309,AD309,AH309))</f>
        <v>R1021301010010</v>
      </c>
      <c r="N309" s="11">
        <f t="shared" si="8"/>
        <v>14</v>
      </c>
      <c r="O309" s="13" t="str">
        <f>IF(AG309&lt;&gt;"",TRIM(UPPER(CONCATENATE(Q309," ",S309," ",U309," ",W309," ",Y309," ",AA309," ","X"," ",Table43[[#This Row],[ISI/CTN]]," ",AG309," ",AC309," ",AE309," ",AI309))),TRIM(UPPER(CONCATENATE(Q309," ",S309," ",U309," ",W309," ",Y309," ",AA309," ","X"," ",Table43[[#This Row],[ISI/CTN]]," ",AC309," ",AE309," ",AI309))))</f>
        <v>RB DETTOL BODY SOAP SH COOL 100GR X 27 PCS</v>
      </c>
      <c r="P309" s="11">
        <f t="shared" si="9"/>
        <v>42</v>
      </c>
      <c r="Q309" s="4" t="s">
        <v>1487</v>
      </c>
      <c r="R309" s="7" t="s">
        <v>94</v>
      </c>
      <c r="S309" s="4" t="s">
        <v>1496</v>
      </c>
      <c r="T309" s="45" t="s">
        <v>1723</v>
      </c>
      <c r="U309" s="46" t="s">
        <v>1505</v>
      </c>
      <c r="V309" s="7">
        <v>1</v>
      </c>
      <c r="W309" s="46" t="s">
        <v>1567</v>
      </c>
      <c r="X309" s="45" t="s">
        <v>1733</v>
      </c>
      <c r="Y309" s="4" t="s">
        <v>1492</v>
      </c>
      <c r="Z309" s="47" t="s">
        <v>1722</v>
      </c>
      <c r="AA309" s="4" t="s">
        <v>1512</v>
      </c>
      <c r="AB309" s="47" t="s">
        <v>1739</v>
      </c>
      <c r="AC309" s="4" t="s">
        <v>186</v>
      </c>
      <c r="AD309" s="7">
        <v>1</v>
      </c>
      <c r="AF309" s="7">
        <v>0</v>
      </c>
      <c r="AJ309" s="7">
        <f>IFERROR(VLOOKUP(Table43[[#This Row],[Kode BARANG Win2]],'[2]Template Impor Barang'!#REF!,2,0),0)</f>
        <v>0</v>
      </c>
      <c r="AK309" s="7">
        <f>Table43[[#This Row],[ISI/CTN]]</f>
        <v>27</v>
      </c>
      <c r="AL309" s="83" t="str">
        <f>Table43[[#This Row],[Kode Pcpl]]</f>
        <v>ID8096601M</v>
      </c>
      <c r="AN309" s="36">
        <f>Table43[[#This Row],[Harga Jual Pcs GT
(-PPN)]]-(Table43[[#This Row],[Harga Jual Pcs GT
(-PPN)]]*8.5%)</f>
        <v>25693.200000000001</v>
      </c>
      <c r="AO309" s="36">
        <f>Table43[[#This Row],[Harga Beli Pcs
(-PPN)]]*Table43[[#This Row],[ISI/CTN]]</f>
        <v>693716.4</v>
      </c>
      <c r="AP309" s="36">
        <f>Table43[[#This Row],[Harga Beli Pcs
(-PPN)]]*1.11</f>
        <v>28519.452000000005</v>
      </c>
      <c r="AQ309" s="36">
        <f>Table43[[#This Row],[Harga Beli Krt
(- PPN)]]*1.11</f>
        <v>770025.20400000014</v>
      </c>
      <c r="AR309" s="36">
        <v>28080</v>
      </c>
      <c r="AS309" s="36">
        <f>Table43[[#This Row],[Harga Jual Pcs GT
(-PPN)]]*Table43[[#This Row],[ISI/CTN]]</f>
        <v>758160</v>
      </c>
      <c r="AT309" s="36">
        <f>Table43[[#This Row],[Harga Jual Pcs GT
(-PPN)]]*1.11</f>
        <v>31168.800000000003</v>
      </c>
      <c r="AU309" s="36">
        <f>Table43[[#This Row],[Harga Jual Krt GT
(- PPN)]]*1.11</f>
        <v>841557.60000000009</v>
      </c>
      <c r="AV309" s="36">
        <v>28080</v>
      </c>
      <c r="AW309" s="36">
        <f>Table43[[#This Row],[Harga Jual Pcs MT
(-PPN)]]*Table43[[#This Row],[ISI/CTN]]</f>
        <v>758160</v>
      </c>
      <c r="AX309" s="36">
        <f>Table43[[#This Row],[Harga Jual Pcs MT
(-PPN)]]*1.11</f>
        <v>31168.800000000003</v>
      </c>
      <c r="AY309" s="36">
        <f>Table43[[#This Row],[Harga Jual Pcs MT
(+PPN)]]*Table43[[#This Row],[ISI/CTN]]</f>
        <v>841557.60000000009</v>
      </c>
      <c r="AZ309" s="44">
        <f>(Table43[[#This Row],[Harga Jual Pcs GT
(-PPN)]]-Table43[[#This Row],[Harga Beli Pcs
(-PPN)]])/Table43[[#This Row],[Harga Jual Pcs GT
(-PPN)]]</f>
        <v>8.4999999999999978E-2</v>
      </c>
      <c r="BA309" s="51">
        <f>Table43[[#This Row],[Harga Jual Pcs MT
(-PPN)]]-Table43[[#This Row],[Harga Beli Pcs
(-PPN)]]</f>
        <v>2386.7999999999993</v>
      </c>
      <c r="BB309" s="57">
        <f>Table43[[#This Row],[Column1]]/Table43[[#This Row],[Harga Jual Pcs MT
(-PPN)]]</f>
        <v>8.4999999999999978E-2</v>
      </c>
      <c r="BC309" s="50"/>
      <c r="BD309" s="7" t="str">
        <f>IFERROR(VLOOKUP(Table43[[#This Row],[Kode BARANG Win2]],'[3]Daftar Barang dan Jasa'!$B$2:$D$3515,3,0),0)</f>
        <v>RB DETTOL BODY SOAP SH COOL 100GR X 27 PCS</v>
      </c>
      <c r="BE309" s="7" t="str">
        <f ca="1">IF(TODAY()-Table43[[#This Row],[Efektif
Pembuatan]]&gt;60,"Lama","Baru")</f>
        <v>Lama</v>
      </c>
      <c r="BF309" s="7" t="e">
        <f ca="1">IF(TODAY()-Table43[[#This Row],[Efektif Naik Harga]]&lt;30,"Naik","Sama")</f>
        <v>#VALUE!</v>
      </c>
      <c r="BG309" s="7" t="s">
        <v>400</v>
      </c>
      <c r="BH309" s="7" t="str">
        <f>IF(Table43[[#This Row],[Kode BARANG Win2]]&lt;&gt;"","IDR","")</f>
        <v>IDR</v>
      </c>
      <c r="BI309" s="7" t="str">
        <f>CONCATENATE(Table43[[#This Row],[kode  1 Digit
(Nomor)]],Table43[[#This Row],[kode  4 Digit                (Nomor)]])</f>
        <v>ID8096601M0100</v>
      </c>
      <c r="BJ309" s="7" t="str">
        <f>Table43[[#This Row],[Nama            Gramasi atau Jumlah Pack per CTN]]</f>
        <v>100GR</v>
      </c>
      <c r="BK309" s="7"/>
      <c r="BL309" s="7"/>
      <c r="BM309" s="4" t="str">
        <f>IF(Table43[[#This Row],[SATUAN Fix Win]]&lt;&gt;"","KRT")</f>
        <v>KRT</v>
      </c>
      <c r="BN309" s="4" t="str">
        <f>IF(Table43[[#This Row],[SATUAN Fix Win]]&lt;&gt;"","GD01")</f>
        <v>GD01</v>
      </c>
      <c r="BO309" s="4">
        <f>IF(Table43[[#This Row],[SATUAN Fix Win]]&lt;&gt;"",11611)</f>
        <v>11611</v>
      </c>
      <c r="BP309" s="4">
        <f>IF(Table43[[#This Row],[SATUAN Fix Win]]&lt;&gt;"",11612)</f>
        <v>11612</v>
      </c>
      <c r="BR309" s="4">
        <f>IF(Table43[[#This Row],[SATUAN Fix Win]]&lt;&gt;"",1)</f>
        <v>1</v>
      </c>
    </row>
    <row r="310" spans="1:70">
      <c r="A310" s="4" t="str">
        <f>CONCATENATE(Table43[[#This Row],[Kode BARANG Win2]],Table43[[#This Row],[No. Urut
Item Sama]])</f>
        <v>R1021301010010</v>
      </c>
      <c r="B310" s="7"/>
      <c r="C310" s="4" t="s">
        <v>1648</v>
      </c>
      <c r="D310" s="49" t="s">
        <v>457</v>
      </c>
      <c r="E310" s="49">
        <f>IFERROR(VLOOKUP(Table43[[#This Row],[NO]],[1]Sheet1!$G$3:$K$1267,5,0),0)</f>
        <v>0</v>
      </c>
      <c r="F310" s="26" t="s">
        <v>837</v>
      </c>
      <c r="G310" s="26">
        <v>27</v>
      </c>
      <c r="H310" s="26" t="s">
        <v>2073</v>
      </c>
      <c r="I310" s="49">
        <v>8993560024192</v>
      </c>
      <c r="J310" s="26" t="str">
        <f>Table43[[#This Row],[Nama Jenis Kemasan]]</f>
        <v>PCS</v>
      </c>
      <c r="K310" s="4" t="str">
        <f>TRIM(CONCATENATE(Table43[[#This Row],[Nama            KLP]]," ",Table43[[#This Row],[Nama            Sub KLP]]))</f>
        <v>DETTOL BODY SOAP</v>
      </c>
      <c r="L310" s="4" t="str">
        <f>CONCATENATE(Table43[[#This Row],[kode  2 Digit                (hrf+No)]],Table43[[#This Row],[kode  2 Digit                (Nomor)]],Table43[[#This Row],[kode  1 Digit                (Nomor)]])</f>
        <v>R1021</v>
      </c>
      <c r="M310" s="4" t="str">
        <f>IF(AH310="",CONCATENATE(R310,T310,V310,X310,Z310,AB310,AD310,AF310,Table43[[#This Row],[Tanda Kode Revisi]]),CONCATENATE(R310,T310,V310,X310,Z310,AB310,AD310,AH310))</f>
        <v>R1021301010010</v>
      </c>
      <c r="N310" s="11">
        <f t="shared" si="8"/>
        <v>14</v>
      </c>
      <c r="O310" s="13" t="str">
        <f>IF(AG310&lt;&gt;"",TRIM(UPPER(CONCATENATE(Q310," ",S310," ",U310," ",W310," ",Y310," ",AA310," ","X"," ",Table43[[#This Row],[ISI/CTN]]," ",AG310," ",AC310," ",AE310," ",AI310))),TRIM(UPPER(CONCATENATE(Q310," ",S310," ",U310," ",W310," ",Y310," ",AA310," ","X"," ",Table43[[#This Row],[ISI/CTN]]," ",AC310," ",AE310," ",AI310))))</f>
        <v>RB DETTOL BODY SOAP SH COOL 100GR X 27 PCS</v>
      </c>
      <c r="P310" s="11">
        <f t="shared" si="9"/>
        <v>42</v>
      </c>
      <c r="Q310" s="4" t="s">
        <v>1487</v>
      </c>
      <c r="R310" s="7" t="s">
        <v>94</v>
      </c>
      <c r="S310" s="4" t="s">
        <v>1496</v>
      </c>
      <c r="T310" s="45" t="s">
        <v>1723</v>
      </c>
      <c r="U310" s="46" t="s">
        <v>1505</v>
      </c>
      <c r="V310" s="7">
        <v>1</v>
      </c>
      <c r="W310" s="46" t="s">
        <v>1567</v>
      </c>
      <c r="X310" s="45" t="s">
        <v>1733</v>
      </c>
      <c r="Y310" s="4" t="s">
        <v>1492</v>
      </c>
      <c r="Z310" s="47" t="s">
        <v>1722</v>
      </c>
      <c r="AA310" s="4" t="s">
        <v>1512</v>
      </c>
      <c r="AB310" s="47" t="s">
        <v>1739</v>
      </c>
      <c r="AC310" s="4" t="s">
        <v>186</v>
      </c>
      <c r="AD310" s="7">
        <v>1</v>
      </c>
      <c r="AF310" s="7">
        <v>0</v>
      </c>
      <c r="AJ310" s="7">
        <f>IFERROR(VLOOKUP(Table43[[#This Row],[Kode BARANG Win2]],'[2]Template Impor Barang'!#REF!,2,0),0)</f>
        <v>0</v>
      </c>
      <c r="AK310" s="7">
        <f>Table43[[#This Row],[ISI/CTN]]</f>
        <v>27</v>
      </c>
      <c r="AL310" s="83" t="str">
        <f>Table43[[#This Row],[Kode Pcpl]]</f>
        <v>ID8151091</v>
      </c>
      <c r="AN310" s="36">
        <f>Table43[[#This Row],[Harga Jual Pcs GT
(-PPN)]]-(Table43[[#This Row],[Harga Jual Pcs GT
(-PPN)]]*8.5%)</f>
        <v>25693.200000000001</v>
      </c>
      <c r="AO310" s="36">
        <f>Table43[[#This Row],[Harga Beli Pcs
(-PPN)]]*Table43[[#This Row],[ISI/CTN]]</f>
        <v>693716.4</v>
      </c>
      <c r="AP310" s="36">
        <f>Table43[[#This Row],[Harga Beli Pcs
(-PPN)]]*1.11</f>
        <v>28519.452000000005</v>
      </c>
      <c r="AQ310" s="36">
        <f>Table43[[#This Row],[Harga Beli Krt
(- PPN)]]*1.11</f>
        <v>770025.20400000014</v>
      </c>
      <c r="AR310" s="36">
        <v>28080</v>
      </c>
      <c r="AS310" s="36">
        <f>Table43[[#This Row],[Harga Jual Pcs GT
(-PPN)]]*Table43[[#This Row],[ISI/CTN]]</f>
        <v>758160</v>
      </c>
      <c r="AT310" s="36">
        <f>Table43[[#This Row],[Harga Jual Pcs GT
(-PPN)]]*1.11</f>
        <v>31168.800000000003</v>
      </c>
      <c r="AU310" s="36">
        <f>Table43[[#This Row],[Harga Jual Krt GT
(- PPN)]]*1.11</f>
        <v>841557.60000000009</v>
      </c>
      <c r="AV310" s="36">
        <v>28080</v>
      </c>
      <c r="AW310" s="36">
        <f>Table43[[#This Row],[Harga Jual Pcs MT
(-PPN)]]*Table43[[#This Row],[ISI/CTN]]</f>
        <v>758160</v>
      </c>
      <c r="AX310" s="36">
        <f>Table43[[#This Row],[Harga Jual Pcs MT
(-PPN)]]*1.11</f>
        <v>31168.800000000003</v>
      </c>
      <c r="AY310" s="36">
        <f>Table43[[#This Row],[Harga Jual Pcs MT
(+PPN)]]*Table43[[#This Row],[ISI/CTN]]</f>
        <v>841557.60000000009</v>
      </c>
      <c r="AZ310" s="44">
        <f>(Table43[[#This Row],[Harga Jual Pcs GT
(-PPN)]]-Table43[[#This Row],[Harga Beli Pcs
(-PPN)]])/Table43[[#This Row],[Harga Jual Pcs GT
(-PPN)]]</f>
        <v>8.4999999999999978E-2</v>
      </c>
      <c r="BA310" s="51">
        <f>Table43[[#This Row],[Harga Jual Pcs MT
(-PPN)]]-Table43[[#This Row],[Harga Beli Pcs
(-PPN)]]</f>
        <v>2386.7999999999993</v>
      </c>
      <c r="BB310" s="57">
        <f>Table43[[#This Row],[Column1]]/Table43[[#This Row],[Harga Jual Pcs MT
(-PPN)]]</f>
        <v>8.4999999999999978E-2</v>
      </c>
      <c r="BC310" s="50"/>
      <c r="BD310" s="7" t="str">
        <f>IFERROR(VLOOKUP(Table43[[#This Row],[Kode BARANG Win2]],'[3]Daftar Barang dan Jasa'!$B$2:$D$3515,3,0),0)</f>
        <v>RB DETTOL BODY SOAP SH COOL 100GR X 27 PCS</v>
      </c>
      <c r="BE310" s="7" t="str">
        <f ca="1">IF(TODAY()-Table43[[#This Row],[Efektif
Pembuatan]]&gt;60,"Lama","Baru")</f>
        <v>Lama</v>
      </c>
      <c r="BF310" s="7" t="e">
        <f ca="1">IF(TODAY()-Table43[[#This Row],[Efektif Naik Harga]]&lt;30,"Naik","Sama")</f>
        <v>#VALUE!</v>
      </c>
      <c r="BG310" s="7" t="s">
        <v>400</v>
      </c>
      <c r="BH310" s="7" t="str">
        <f>IF(Table43[[#This Row],[Kode BARANG Win2]]&lt;&gt;"","IDR","")</f>
        <v>IDR</v>
      </c>
      <c r="BI310" s="7" t="str">
        <f>CONCATENATE(Table43[[#This Row],[kode  1 Digit
(Nomor)]],Table43[[#This Row],[kode  4 Digit                (Nomor)]])</f>
        <v>ID81510910100</v>
      </c>
      <c r="BJ310" s="7" t="str">
        <f>Table43[[#This Row],[Nama            Gramasi atau Jumlah Pack per CTN]]</f>
        <v>100GR</v>
      </c>
      <c r="BK310" s="7"/>
      <c r="BL310" s="7"/>
      <c r="BM310" s="4" t="str">
        <f>IF(Table43[[#This Row],[SATUAN Fix Win]]&lt;&gt;"","KRT")</f>
        <v>KRT</v>
      </c>
      <c r="BN310" s="4" t="str">
        <f>IF(Table43[[#This Row],[SATUAN Fix Win]]&lt;&gt;"","GD01")</f>
        <v>GD01</v>
      </c>
      <c r="BO310" s="4">
        <f>IF(Table43[[#This Row],[SATUAN Fix Win]]&lt;&gt;"",11611)</f>
        <v>11611</v>
      </c>
      <c r="BP310" s="4">
        <f>IF(Table43[[#This Row],[SATUAN Fix Win]]&lt;&gt;"",11612)</f>
        <v>11612</v>
      </c>
      <c r="BR310" s="4">
        <f>IF(Table43[[#This Row],[SATUAN Fix Win]]&lt;&gt;"",1)</f>
        <v>1</v>
      </c>
    </row>
    <row r="311" spans="1:70">
      <c r="A311" s="4" t="str">
        <f>CONCATENATE(Table43[[#This Row],[Kode BARANG Win2]],Table43[[#This Row],[No. Urut
Item Sama]])</f>
        <v>R1021301010010</v>
      </c>
      <c r="B311" s="7"/>
      <c r="C311" s="4" t="s">
        <v>1648</v>
      </c>
      <c r="D311" s="49" t="s">
        <v>458</v>
      </c>
      <c r="E311" s="49">
        <f>IFERROR(VLOOKUP(Table43[[#This Row],[NO]],[1]Sheet1!$G$3:$K$1267,5,0),0)</f>
        <v>0</v>
      </c>
      <c r="F311" s="26" t="s">
        <v>838</v>
      </c>
      <c r="G311" s="26">
        <v>27</v>
      </c>
      <c r="H311" s="26" t="s">
        <v>2073</v>
      </c>
      <c r="I311" s="49">
        <v>8993560024192</v>
      </c>
      <c r="J311" s="26" t="str">
        <f>Table43[[#This Row],[Nama Jenis Kemasan]]</f>
        <v>PCS</v>
      </c>
      <c r="K311" s="4" t="str">
        <f>TRIM(CONCATENATE(Table43[[#This Row],[Nama            KLP]]," ",Table43[[#This Row],[Nama            Sub KLP]]))</f>
        <v>DETTOL BODY SOAP</v>
      </c>
      <c r="L311" s="4" t="str">
        <f>CONCATENATE(Table43[[#This Row],[kode  2 Digit                (hrf+No)]],Table43[[#This Row],[kode  2 Digit                (Nomor)]],Table43[[#This Row],[kode  1 Digit                (Nomor)]])</f>
        <v>R1021</v>
      </c>
      <c r="M311" s="4" t="str">
        <f>IF(AH311="",CONCATENATE(R311,T311,V311,X311,Z311,AB311,AD311,AF311,Table43[[#This Row],[Tanda Kode Revisi]]),CONCATENATE(R311,T311,V311,X311,Z311,AB311,AD311,AH311))</f>
        <v>R1021301010010</v>
      </c>
      <c r="N311" s="11">
        <f t="shared" si="8"/>
        <v>14</v>
      </c>
      <c r="O311" s="13" t="str">
        <f>IF(AG311&lt;&gt;"",TRIM(UPPER(CONCATENATE(Q311," ",S311," ",U311," ",W311," ",Y311," ",AA311," ","X"," ",Table43[[#This Row],[ISI/CTN]]," ",AG311," ",AC311," ",AE311," ",AI311))),TRIM(UPPER(CONCATENATE(Q311," ",S311," ",U311," ",W311," ",Y311," ",AA311," ","X"," ",Table43[[#This Row],[ISI/CTN]]," ",AC311," ",AE311," ",AI311))))</f>
        <v>RB DETTOL BODY SOAP SH COOL 100GR X 27 PCS</v>
      </c>
      <c r="P311" s="11">
        <f t="shared" si="9"/>
        <v>42</v>
      </c>
      <c r="Q311" s="4" t="s">
        <v>1487</v>
      </c>
      <c r="R311" s="7" t="s">
        <v>94</v>
      </c>
      <c r="S311" s="4" t="s">
        <v>1496</v>
      </c>
      <c r="T311" s="45" t="s">
        <v>1723</v>
      </c>
      <c r="U311" s="46" t="s">
        <v>1505</v>
      </c>
      <c r="V311" s="7">
        <v>1</v>
      </c>
      <c r="W311" s="46" t="s">
        <v>1567</v>
      </c>
      <c r="X311" s="45" t="s">
        <v>1733</v>
      </c>
      <c r="Y311" s="4" t="s">
        <v>1492</v>
      </c>
      <c r="Z311" s="47" t="s">
        <v>1722</v>
      </c>
      <c r="AA311" s="4" t="s">
        <v>1512</v>
      </c>
      <c r="AB311" s="47" t="s">
        <v>1739</v>
      </c>
      <c r="AC311" s="4" t="s">
        <v>186</v>
      </c>
      <c r="AD311" s="7">
        <v>1</v>
      </c>
      <c r="AF311" s="7">
        <v>0</v>
      </c>
      <c r="AJ311" s="7">
        <f>IFERROR(VLOOKUP(Table43[[#This Row],[Kode BARANG Win2]],'[2]Template Impor Barang'!#REF!,2,0),0)</f>
        <v>0</v>
      </c>
      <c r="AK311" s="7">
        <f>Table43[[#This Row],[ISI/CTN]]</f>
        <v>27</v>
      </c>
      <c r="AL311" s="83" t="str">
        <f>Table43[[#This Row],[Kode Pcpl]]</f>
        <v>ID8166042</v>
      </c>
      <c r="AN311" s="36">
        <f>Table43[[#This Row],[Harga Jual Pcs GT
(-PPN)]]-(Table43[[#This Row],[Harga Jual Pcs GT
(-PPN)]]*8.5%)</f>
        <v>25693.200000000001</v>
      </c>
      <c r="AO311" s="36">
        <f>Table43[[#This Row],[Harga Beli Pcs
(-PPN)]]*Table43[[#This Row],[ISI/CTN]]</f>
        <v>693716.4</v>
      </c>
      <c r="AP311" s="36">
        <f>Table43[[#This Row],[Harga Beli Pcs
(-PPN)]]*1.11</f>
        <v>28519.452000000005</v>
      </c>
      <c r="AQ311" s="36">
        <f>Table43[[#This Row],[Harga Beli Krt
(- PPN)]]*1.11</f>
        <v>770025.20400000014</v>
      </c>
      <c r="AR311" s="36">
        <v>28080</v>
      </c>
      <c r="AS311" s="36">
        <f>Table43[[#This Row],[Harga Jual Pcs GT
(-PPN)]]*Table43[[#This Row],[ISI/CTN]]</f>
        <v>758160</v>
      </c>
      <c r="AT311" s="36">
        <f>Table43[[#This Row],[Harga Jual Pcs GT
(-PPN)]]*1.11</f>
        <v>31168.800000000003</v>
      </c>
      <c r="AU311" s="36">
        <f>Table43[[#This Row],[Harga Jual Krt GT
(- PPN)]]*1.11</f>
        <v>841557.60000000009</v>
      </c>
      <c r="AV311" s="36">
        <v>28080</v>
      </c>
      <c r="AW311" s="36">
        <f>Table43[[#This Row],[Harga Jual Pcs MT
(-PPN)]]*Table43[[#This Row],[ISI/CTN]]</f>
        <v>758160</v>
      </c>
      <c r="AX311" s="36">
        <f>Table43[[#This Row],[Harga Jual Pcs MT
(-PPN)]]*1.11</f>
        <v>31168.800000000003</v>
      </c>
      <c r="AY311" s="36">
        <f>Table43[[#This Row],[Harga Jual Pcs MT
(+PPN)]]*Table43[[#This Row],[ISI/CTN]]</f>
        <v>841557.60000000009</v>
      </c>
      <c r="AZ311" s="44">
        <f>(Table43[[#This Row],[Harga Jual Pcs GT
(-PPN)]]-Table43[[#This Row],[Harga Beli Pcs
(-PPN)]])/Table43[[#This Row],[Harga Jual Pcs GT
(-PPN)]]</f>
        <v>8.4999999999999978E-2</v>
      </c>
      <c r="BA311" s="51">
        <f>Table43[[#This Row],[Harga Jual Pcs MT
(-PPN)]]-Table43[[#This Row],[Harga Beli Pcs
(-PPN)]]</f>
        <v>2386.7999999999993</v>
      </c>
      <c r="BB311" s="57">
        <f>Table43[[#This Row],[Column1]]/Table43[[#This Row],[Harga Jual Pcs MT
(-PPN)]]</f>
        <v>8.4999999999999978E-2</v>
      </c>
      <c r="BC311" s="50"/>
      <c r="BD311" s="7" t="str">
        <f>IFERROR(VLOOKUP(Table43[[#This Row],[Kode BARANG Win2]],'[3]Daftar Barang dan Jasa'!$B$2:$D$3515,3,0),0)</f>
        <v>RB DETTOL BODY SOAP SH COOL 100GR X 27 PCS</v>
      </c>
      <c r="BE311" s="7" t="str">
        <f ca="1">IF(TODAY()-Table43[[#This Row],[Efektif
Pembuatan]]&gt;60,"Lama","Baru")</f>
        <v>Lama</v>
      </c>
      <c r="BF311" s="7" t="e">
        <f ca="1">IF(TODAY()-Table43[[#This Row],[Efektif Naik Harga]]&lt;30,"Naik","Sama")</f>
        <v>#VALUE!</v>
      </c>
      <c r="BG311" s="7" t="s">
        <v>400</v>
      </c>
      <c r="BH311" s="7" t="str">
        <f>IF(Table43[[#This Row],[Kode BARANG Win2]]&lt;&gt;"","IDR","")</f>
        <v>IDR</v>
      </c>
      <c r="BI311" s="7" t="str">
        <f>CONCATENATE(Table43[[#This Row],[kode  1 Digit
(Nomor)]],Table43[[#This Row],[kode  4 Digit                (Nomor)]])</f>
        <v>ID81660420100</v>
      </c>
      <c r="BJ311" s="7" t="str">
        <f>Table43[[#This Row],[Nama            Gramasi atau Jumlah Pack per CTN]]</f>
        <v>100GR</v>
      </c>
      <c r="BK311" s="7"/>
      <c r="BL311" s="7"/>
      <c r="BM311" s="4" t="str">
        <f>IF(Table43[[#This Row],[SATUAN Fix Win]]&lt;&gt;"","KRT")</f>
        <v>KRT</v>
      </c>
      <c r="BN311" s="4" t="str">
        <f>IF(Table43[[#This Row],[SATUAN Fix Win]]&lt;&gt;"","GD01")</f>
        <v>GD01</v>
      </c>
      <c r="BO311" s="4">
        <f>IF(Table43[[#This Row],[SATUAN Fix Win]]&lt;&gt;"",11611)</f>
        <v>11611</v>
      </c>
      <c r="BP311" s="4">
        <f>IF(Table43[[#This Row],[SATUAN Fix Win]]&lt;&gt;"",11612)</f>
        <v>11612</v>
      </c>
      <c r="BR311" s="4">
        <f>IF(Table43[[#This Row],[SATUAN Fix Win]]&lt;&gt;"",1)</f>
        <v>1</v>
      </c>
    </row>
    <row r="312" spans="1:70">
      <c r="A312" s="4" t="str">
        <f>CONCATENATE(Table43[[#This Row],[Kode BARANG Win2]],Table43[[#This Row],[No. Urut
Item Sama]])</f>
        <v>R1021301010010</v>
      </c>
      <c r="B312" s="7"/>
      <c r="C312" s="4" t="s">
        <v>1648</v>
      </c>
      <c r="D312" s="49" t="s">
        <v>450</v>
      </c>
      <c r="E312" s="49">
        <f>IFERROR(VLOOKUP(Table43[[#This Row],[NO]],[1]Sheet1!$G$3:$K$1267,5,0),0)</f>
        <v>0</v>
      </c>
      <c r="F312" s="26" t="s">
        <v>831</v>
      </c>
      <c r="G312" s="26">
        <v>27</v>
      </c>
      <c r="H312" s="26" t="s">
        <v>2073</v>
      </c>
      <c r="I312" s="49">
        <v>8993560024192</v>
      </c>
      <c r="J312" s="26" t="str">
        <f>Table43[[#This Row],[Nama Jenis Kemasan]]</f>
        <v>PCS</v>
      </c>
      <c r="K312" s="4" t="str">
        <f>TRIM(CONCATENATE(Table43[[#This Row],[Nama            KLP]]," ",Table43[[#This Row],[Nama            Sub KLP]]))</f>
        <v>DETTOL BODY SOAP</v>
      </c>
      <c r="L312" s="4" t="str">
        <f>CONCATENATE(Table43[[#This Row],[kode  2 Digit                (hrf+No)]],Table43[[#This Row],[kode  2 Digit                (Nomor)]],Table43[[#This Row],[kode  1 Digit                (Nomor)]])</f>
        <v>R1021</v>
      </c>
      <c r="M312" s="4" t="str">
        <f>IF(AH312="",CONCATENATE(R312,T312,V312,X312,Z312,AB312,AD312,AF312,Table43[[#This Row],[Tanda Kode Revisi]]),CONCATENATE(R312,T312,V312,X312,Z312,AB312,AD312,AH312))</f>
        <v>R1021301010010</v>
      </c>
      <c r="N312" s="11">
        <f t="shared" si="8"/>
        <v>14</v>
      </c>
      <c r="O312" s="13" t="str">
        <f>IF(AG312&lt;&gt;"",TRIM(UPPER(CONCATENATE(Q312," ",S312," ",U312," ",W312," ",Y312," ",AA312," ","X"," ",Table43[[#This Row],[ISI/CTN]]," ",AG312," ",AC312," ",AE312," ",AI312))),TRIM(UPPER(CONCATENATE(Q312," ",S312," ",U312," ",W312," ",Y312," ",AA312," ","X"," ",Table43[[#This Row],[ISI/CTN]]," ",AC312," ",AE312," ",AI312))))</f>
        <v>RB DETTOL BODY SOAP SH COOL 100GR X 27 PCS</v>
      </c>
      <c r="P312" s="11">
        <f t="shared" si="9"/>
        <v>42</v>
      </c>
      <c r="Q312" s="4" t="s">
        <v>1487</v>
      </c>
      <c r="R312" s="7" t="s">
        <v>94</v>
      </c>
      <c r="S312" s="4" t="s">
        <v>1496</v>
      </c>
      <c r="T312" s="45" t="s">
        <v>1723</v>
      </c>
      <c r="U312" s="46" t="s">
        <v>1505</v>
      </c>
      <c r="V312" s="7">
        <v>1</v>
      </c>
      <c r="W312" s="46" t="s">
        <v>1567</v>
      </c>
      <c r="X312" s="45" t="s">
        <v>1733</v>
      </c>
      <c r="Y312" s="4" t="s">
        <v>1492</v>
      </c>
      <c r="Z312" s="47" t="s">
        <v>1722</v>
      </c>
      <c r="AA312" s="4" t="s">
        <v>1512</v>
      </c>
      <c r="AB312" s="47" t="s">
        <v>1739</v>
      </c>
      <c r="AC312" s="4" t="s">
        <v>186</v>
      </c>
      <c r="AD312" s="7">
        <v>1</v>
      </c>
      <c r="AF312" s="7">
        <v>0</v>
      </c>
      <c r="AJ312" s="7">
        <f>IFERROR(VLOOKUP(Table43[[#This Row],[Kode BARANG Win2]],'[2]Template Impor Barang'!#REF!,2,0),0)</f>
        <v>0</v>
      </c>
      <c r="AK312" s="7">
        <f>Table43[[#This Row],[ISI/CTN]]</f>
        <v>27</v>
      </c>
      <c r="AL312" s="83" t="str">
        <f>Table43[[#This Row],[Kode Pcpl]]</f>
        <v>ID0344253M</v>
      </c>
      <c r="AN312" s="36">
        <f>Table43[[#This Row],[Harga Jual Pcs GT
(-PPN)]]-(Table43[[#This Row],[Harga Jual Pcs GT
(-PPN)]]*8.5%)</f>
        <v>25693.200000000001</v>
      </c>
      <c r="AO312" s="36">
        <f>Table43[[#This Row],[Harga Beli Pcs
(-PPN)]]*Table43[[#This Row],[ISI/CTN]]</f>
        <v>693716.4</v>
      </c>
      <c r="AP312" s="36">
        <f>Table43[[#This Row],[Harga Beli Pcs
(-PPN)]]*1.11</f>
        <v>28519.452000000005</v>
      </c>
      <c r="AQ312" s="36">
        <f>Table43[[#This Row],[Harga Beli Krt
(- PPN)]]*1.11</f>
        <v>770025.20400000014</v>
      </c>
      <c r="AR312" s="36">
        <v>28080</v>
      </c>
      <c r="AS312" s="36">
        <f>Table43[[#This Row],[Harga Jual Pcs GT
(-PPN)]]*Table43[[#This Row],[ISI/CTN]]</f>
        <v>758160</v>
      </c>
      <c r="AT312" s="36">
        <f>Table43[[#This Row],[Harga Jual Pcs GT
(-PPN)]]*1.11</f>
        <v>31168.800000000003</v>
      </c>
      <c r="AU312" s="36">
        <f>Table43[[#This Row],[Harga Jual Krt GT
(- PPN)]]*1.11</f>
        <v>841557.60000000009</v>
      </c>
      <c r="AV312" s="36">
        <v>28080</v>
      </c>
      <c r="AW312" s="36">
        <f>Table43[[#This Row],[Harga Jual Pcs MT
(-PPN)]]*Table43[[#This Row],[ISI/CTN]]</f>
        <v>758160</v>
      </c>
      <c r="AX312" s="36">
        <f>Table43[[#This Row],[Harga Jual Pcs MT
(-PPN)]]*1.11</f>
        <v>31168.800000000003</v>
      </c>
      <c r="AY312" s="36">
        <f>Table43[[#This Row],[Harga Jual Pcs MT
(+PPN)]]*Table43[[#This Row],[ISI/CTN]]</f>
        <v>841557.60000000009</v>
      </c>
      <c r="AZ312" s="44">
        <f>(Table43[[#This Row],[Harga Jual Pcs GT
(-PPN)]]-Table43[[#This Row],[Harga Beli Pcs
(-PPN)]])/Table43[[#This Row],[Harga Jual Pcs GT
(-PPN)]]</f>
        <v>8.4999999999999978E-2</v>
      </c>
      <c r="BA312" s="51">
        <f>Table43[[#This Row],[Harga Jual Pcs MT
(-PPN)]]-Table43[[#This Row],[Harga Beli Pcs
(-PPN)]]</f>
        <v>2386.7999999999993</v>
      </c>
      <c r="BB312" s="57">
        <f>Table43[[#This Row],[Column1]]/Table43[[#This Row],[Harga Jual Pcs MT
(-PPN)]]</f>
        <v>8.4999999999999978E-2</v>
      </c>
      <c r="BC312" s="50"/>
      <c r="BD312" s="7" t="str">
        <f>IFERROR(VLOOKUP(Table43[[#This Row],[Kode BARANG Win2]],'[3]Daftar Barang dan Jasa'!$B$2:$D$3515,3,0),0)</f>
        <v>RB DETTOL BODY SOAP SH COOL 100GR X 27 PCS</v>
      </c>
      <c r="BE312" s="7" t="str">
        <f ca="1">IF(TODAY()-Table43[[#This Row],[Efektif
Pembuatan]]&gt;60,"Lama","Baru")</f>
        <v>Lama</v>
      </c>
      <c r="BF312" s="7" t="e">
        <f ca="1">IF(TODAY()-Table43[[#This Row],[Efektif Naik Harga]]&lt;30,"Naik","Sama")</f>
        <v>#VALUE!</v>
      </c>
      <c r="BG312" s="7" t="s">
        <v>400</v>
      </c>
      <c r="BH312" s="7" t="str">
        <f>IF(Table43[[#This Row],[Kode BARANG Win2]]&lt;&gt;"","IDR","")</f>
        <v>IDR</v>
      </c>
      <c r="BI312" s="7" t="str">
        <f>CONCATENATE(Table43[[#This Row],[kode  1 Digit
(Nomor)]],Table43[[#This Row],[kode  4 Digit                (Nomor)]])</f>
        <v>ID0344253M0100</v>
      </c>
      <c r="BJ312" s="7" t="str">
        <f>Table43[[#This Row],[Nama            Gramasi atau Jumlah Pack per CTN]]</f>
        <v>100GR</v>
      </c>
      <c r="BK312" s="7"/>
      <c r="BL312" s="7"/>
      <c r="BM312" s="4" t="str">
        <f>IF(Table43[[#This Row],[SATUAN Fix Win]]&lt;&gt;"","KRT")</f>
        <v>KRT</v>
      </c>
      <c r="BN312" s="4" t="str">
        <f>IF(Table43[[#This Row],[SATUAN Fix Win]]&lt;&gt;"","GD01")</f>
        <v>GD01</v>
      </c>
      <c r="BO312" s="4">
        <f>IF(Table43[[#This Row],[SATUAN Fix Win]]&lt;&gt;"",11611)</f>
        <v>11611</v>
      </c>
      <c r="BP312" s="4">
        <f>IF(Table43[[#This Row],[SATUAN Fix Win]]&lt;&gt;"",11612)</f>
        <v>11612</v>
      </c>
      <c r="BR312" s="4">
        <f>IF(Table43[[#This Row],[SATUAN Fix Win]]&lt;&gt;"",1)</f>
        <v>1</v>
      </c>
    </row>
    <row r="313" spans="1:70">
      <c r="A313" s="4" t="str">
        <f>CONCATENATE(Table43[[#This Row],[Kode BARANG Win2]],Table43[[#This Row],[No. Urut
Item Sama]])</f>
        <v>R1021301010010</v>
      </c>
      <c r="B313" s="7"/>
      <c r="C313" s="4" t="s">
        <v>1648</v>
      </c>
      <c r="D313" s="49" t="s">
        <v>453</v>
      </c>
      <c r="E313" s="49">
        <f>IFERROR(VLOOKUP(Table43[[#This Row],[NO]],[1]Sheet1!$G$3:$K$1267,5,0),0)</f>
        <v>0</v>
      </c>
      <c r="F313" s="26" t="s">
        <v>834</v>
      </c>
      <c r="G313" s="26">
        <v>27</v>
      </c>
      <c r="H313" s="26" t="s">
        <v>2073</v>
      </c>
      <c r="I313" s="49">
        <v>8993560024192</v>
      </c>
      <c r="J313" s="26" t="str">
        <f>Table43[[#This Row],[Nama Jenis Kemasan]]</f>
        <v>PCS</v>
      </c>
      <c r="K313" s="4" t="str">
        <f>TRIM(CONCATENATE(Table43[[#This Row],[Nama            KLP]]," ",Table43[[#This Row],[Nama            Sub KLP]]))</f>
        <v>DETTOL BODY SOAP</v>
      </c>
      <c r="L313" s="4" t="str">
        <f>CONCATENATE(Table43[[#This Row],[kode  2 Digit                (hrf+No)]],Table43[[#This Row],[kode  2 Digit                (Nomor)]],Table43[[#This Row],[kode  1 Digit                (Nomor)]])</f>
        <v>R1021</v>
      </c>
      <c r="M313" s="4" t="str">
        <f>IF(AH313="",CONCATENATE(R313,T313,V313,X313,Z313,AB313,AD313,AF313,Table43[[#This Row],[Tanda Kode Revisi]]),CONCATENATE(R313,T313,V313,X313,Z313,AB313,AD313,AH313))</f>
        <v>R1021301010010</v>
      </c>
      <c r="N313" s="11">
        <f t="shared" si="8"/>
        <v>14</v>
      </c>
      <c r="O313" s="13" t="str">
        <f>IF(AG313&lt;&gt;"",TRIM(UPPER(CONCATENATE(Q313," ",S313," ",U313," ",W313," ",Y313," ",AA313," ","X"," ",Table43[[#This Row],[ISI/CTN]]," ",AG313," ",AC313," ",AE313," ",AI313))),TRIM(UPPER(CONCATENATE(Q313," ",S313," ",U313," ",W313," ",Y313," ",AA313," ","X"," ",Table43[[#This Row],[ISI/CTN]]," ",AC313," ",AE313," ",AI313))))</f>
        <v>RB DETTOL BODY SOAP SH COOL 100GR X 27 PCS</v>
      </c>
      <c r="P313" s="11">
        <f t="shared" si="9"/>
        <v>42</v>
      </c>
      <c r="Q313" s="4" t="s">
        <v>1487</v>
      </c>
      <c r="R313" s="7" t="s">
        <v>94</v>
      </c>
      <c r="S313" s="4" t="s">
        <v>1496</v>
      </c>
      <c r="T313" s="45" t="s">
        <v>1723</v>
      </c>
      <c r="U313" s="46" t="s">
        <v>1505</v>
      </c>
      <c r="V313" s="7">
        <v>1</v>
      </c>
      <c r="W313" s="46" t="s">
        <v>1567</v>
      </c>
      <c r="X313" s="45" t="s">
        <v>1733</v>
      </c>
      <c r="Y313" s="4" t="s">
        <v>1492</v>
      </c>
      <c r="Z313" s="47" t="s">
        <v>1722</v>
      </c>
      <c r="AA313" s="4" t="s">
        <v>1512</v>
      </c>
      <c r="AB313" s="47" t="s">
        <v>1739</v>
      </c>
      <c r="AC313" s="4" t="s">
        <v>186</v>
      </c>
      <c r="AD313" s="7">
        <v>1</v>
      </c>
      <c r="AF313" s="7">
        <v>0</v>
      </c>
      <c r="AJ313" s="7">
        <f>IFERROR(VLOOKUP(Table43[[#This Row],[Kode BARANG Win2]],'[2]Template Impor Barang'!#REF!,2,0),0)</f>
        <v>0</v>
      </c>
      <c r="AK313" s="7">
        <f>Table43[[#This Row],[ISI/CTN]]</f>
        <v>27</v>
      </c>
      <c r="AL313" s="83" t="str">
        <f>Table43[[#This Row],[Kode Pcpl]]</f>
        <v>ID8089141</v>
      </c>
      <c r="AN313" s="36">
        <f>Table43[[#This Row],[Harga Jual Pcs GT
(-PPN)]]-(Table43[[#This Row],[Harga Jual Pcs GT
(-PPN)]]*8.5%)</f>
        <v>25693.200000000001</v>
      </c>
      <c r="AO313" s="36">
        <f>Table43[[#This Row],[Harga Beli Pcs
(-PPN)]]*Table43[[#This Row],[ISI/CTN]]</f>
        <v>693716.4</v>
      </c>
      <c r="AP313" s="36">
        <f>Table43[[#This Row],[Harga Beli Pcs
(-PPN)]]*1.11</f>
        <v>28519.452000000005</v>
      </c>
      <c r="AQ313" s="36">
        <f>Table43[[#This Row],[Harga Beli Krt
(- PPN)]]*1.11</f>
        <v>770025.20400000014</v>
      </c>
      <c r="AR313" s="36">
        <v>28080</v>
      </c>
      <c r="AS313" s="36">
        <f>Table43[[#This Row],[Harga Jual Pcs GT
(-PPN)]]*Table43[[#This Row],[ISI/CTN]]</f>
        <v>758160</v>
      </c>
      <c r="AT313" s="36">
        <f>Table43[[#This Row],[Harga Jual Pcs GT
(-PPN)]]*1.11</f>
        <v>31168.800000000003</v>
      </c>
      <c r="AU313" s="36">
        <f>Table43[[#This Row],[Harga Jual Krt GT
(- PPN)]]*1.11</f>
        <v>841557.60000000009</v>
      </c>
      <c r="AV313" s="36">
        <v>28080</v>
      </c>
      <c r="AW313" s="36">
        <f>Table43[[#This Row],[Harga Jual Pcs MT
(-PPN)]]*Table43[[#This Row],[ISI/CTN]]</f>
        <v>758160</v>
      </c>
      <c r="AX313" s="36">
        <f>Table43[[#This Row],[Harga Jual Pcs MT
(-PPN)]]*1.11</f>
        <v>31168.800000000003</v>
      </c>
      <c r="AY313" s="36">
        <f>Table43[[#This Row],[Harga Jual Pcs MT
(+PPN)]]*Table43[[#This Row],[ISI/CTN]]</f>
        <v>841557.60000000009</v>
      </c>
      <c r="AZ313" s="44">
        <f>(Table43[[#This Row],[Harga Jual Pcs GT
(-PPN)]]-Table43[[#This Row],[Harga Beli Pcs
(-PPN)]])/Table43[[#This Row],[Harga Jual Pcs GT
(-PPN)]]</f>
        <v>8.4999999999999978E-2</v>
      </c>
      <c r="BA313" s="51">
        <f>Table43[[#This Row],[Harga Jual Pcs MT
(-PPN)]]-Table43[[#This Row],[Harga Beli Pcs
(-PPN)]]</f>
        <v>2386.7999999999993</v>
      </c>
      <c r="BB313" s="57">
        <f>Table43[[#This Row],[Column1]]/Table43[[#This Row],[Harga Jual Pcs MT
(-PPN)]]</f>
        <v>8.4999999999999978E-2</v>
      </c>
      <c r="BC313" s="50"/>
      <c r="BD313" s="7" t="str">
        <f>IFERROR(VLOOKUP(Table43[[#This Row],[Kode BARANG Win2]],'[3]Daftar Barang dan Jasa'!$B$2:$D$3515,3,0),0)</f>
        <v>RB DETTOL BODY SOAP SH COOL 100GR X 27 PCS</v>
      </c>
      <c r="BE313" s="7" t="str">
        <f ca="1">IF(TODAY()-Table43[[#This Row],[Efektif
Pembuatan]]&gt;60,"Lama","Baru")</f>
        <v>Lama</v>
      </c>
      <c r="BF313" s="7" t="e">
        <f ca="1">IF(TODAY()-Table43[[#This Row],[Efektif Naik Harga]]&lt;30,"Naik","Sama")</f>
        <v>#VALUE!</v>
      </c>
      <c r="BG313" s="7" t="s">
        <v>400</v>
      </c>
      <c r="BH313" s="7" t="str">
        <f>IF(Table43[[#This Row],[Kode BARANG Win2]]&lt;&gt;"","IDR","")</f>
        <v>IDR</v>
      </c>
      <c r="BI313" s="7" t="str">
        <f>CONCATENATE(Table43[[#This Row],[kode  1 Digit
(Nomor)]],Table43[[#This Row],[kode  4 Digit                (Nomor)]])</f>
        <v>ID80891410100</v>
      </c>
      <c r="BJ313" s="7" t="str">
        <f>Table43[[#This Row],[Nama            Gramasi atau Jumlah Pack per CTN]]</f>
        <v>100GR</v>
      </c>
      <c r="BK313" s="7"/>
      <c r="BL313" s="7"/>
      <c r="BM313" s="4" t="str">
        <f>IF(Table43[[#This Row],[SATUAN Fix Win]]&lt;&gt;"","KRT")</f>
        <v>KRT</v>
      </c>
      <c r="BN313" s="4" t="str">
        <f>IF(Table43[[#This Row],[SATUAN Fix Win]]&lt;&gt;"","GD01")</f>
        <v>GD01</v>
      </c>
      <c r="BO313" s="4">
        <f>IF(Table43[[#This Row],[SATUAN Fix Win]]&lt;&gt;"",11611)</f>
        <v>11611</v>
      </c>
      <c r="BP313" s="4">
        <f>IF(Table43[[#This Row],[SATUAN Fix Win]]&lt;&gt;"",11612)</f>
        <v>11612</v>
      </c>
      <c r="BR313" s="4">
        <f>IF(Table43[[#This Row],[SATUAN Fix Win]]&lt;&gt;"",1)</f>
        <v>1</v>
      </c>
    </row>
    <row r="314" spans="1:70">
      <c r="A314" s="4" t="str">
        <f>CONCATENATE(Table43[[#This Row],[Kode BARANG Win2]],Table43[[#This Row],[No. Urut
Item Sama]])</f>
        <v>R1021301010010</v>
      </c>
      <c r="B314" s="7"/>
      <c r="C314" s="4" t="s">
        <v>1648</v>
      </c>
      <c r="D314" s="49" t="s">
        <v>454</v>
      </c>
      <c r="E314" s="49">
        <f>IFERROR(VLOOKUP(Table43[[#This Row],[NO]],[1]Sheet1!$G$3:$K$1267,5,0),0)</f>
        <v>0</v>
      </c>
      <c r="F314" s="26" t="s">
        <v>834</v>
      </c>
      <c r="G314" s="26">
        <v>27</v>
      </c>
      <c r="H314" s="26" t="s">
        <v>2073</v>
      </c>
      <c r="I314" s="49">
        <v>8993560024192</v>
      </c>
      <c r="J314" s="26" t="str">
        <f>Table43[[#This Row],[Nama Jenis Kemasan]]</f>
        <v>PCS</v>
      </c>
      <c r="K314" s="4" t="str">
        <f>TRIM(CONCATENATE(Table43[[#This Row],[Nama            KLP]]," ",Table43[[#This Row],[Nama            Sub KLP]]))</f>
        <v>DETTOL BODY SOAP</v>
      </c>
      <c r="L314" s="4" t="str">
        <f>CONCATENATE(Table43[[#This Row],[kode  2 Digit                (hrf+No)]],Table43[[#This Row],[kode  2 Digit                (Nomor)]],Table43[[#This Row],[kode  1 Digit                (Nomor)]])</f>
        <v>R1021</v>
      </c>
      <c r="M314" s="4" t="str">
        <f>IF(AH314="",CONCATENATE(R314,T314,V314,X314,Z314,AB314,AD314,AF314,Table43[[#This Row],[Tanda Kode Revisi]]),CONCATENATE(R314,T314,V314,X314,Z314,AB314,AD314,AH314))</f>
        <v>R1021301010010</v>
      </c>
      <c r="N314" s="11">
        <f t="shared" si="8"/>
        <v>14</v>
      </c>
      <c r="O314" s="13" t="str">
        <f>IF(AG314&lt;&gt;"",TRIM(UPPER(CONCATENATE(Q314," ",S314," ",U314," ",W314," ",Y314," ",AA314," ","X"," ",Table43[[#This Row],[ISI/CTN]]," ",AG314," ",AC314," ",AE314," ",AI314))),TRIM(UPPER(CONCATENATE(Q314," ",S314," ",U314," ",W314," ",Y314," ",AA314," ","X"," ",Table43[[#This Row],[ISI/CTN]]," ",AC314," ",AE314," ",AI314))))</f>
        <v>RB DETTOL BODY SOAP SH COOL 100GR X 27 PCS</v>
      </c>
      <c r="P314" s="11">
        <f t="shared" si="9"/>
        <v>42</v>
      </c>
      <c r="Q314" s="4" t="s">
        <v>1487</v>
      </c>
      <c r="R314" s="7" t="s">
        <v>94</v>
      </c>
      <c r="S314" s="4" t="s">
        <v>1496</v>
      </c>
      <c r="T314" s="45" t="s">
        <v>1723</v>
      </c>
      <c r="U314" s="46" t="s">
        <v>1505</v>
      </c>
      <c r="V314" s="7">
        <v>1</v>
      </c>
      <c r="W314" s="46" t="s">
        <v>1567</v>
      </c>
      <c r="X314" s="45" t="s">
        <v>1733</v>
      </c>
      <c r="Y314" s="4" t="s">
        <v>1492</v>
      </c>
      <c r="Z314" s="47" t="s">
        <v>1722</v>
      </c>
      <c r="AA314" s="4" t="s">
        <v>1512</v>
      </c>
      <c r="AB314" s="47" t="s">
        <v>1739</v>
      </c>
      <c r="AC314" s="4" t="s">
        <v>186</v>
      </c>
      <c r="AD314" s="7">
        <v>1</v>
      </c>
      <c r="AF314" s="7">
        <v>0</v>
      </c>
      <c r="AJ314" s="7">
        <f>IFERROR(VLOOKUP(Table43[[#This Row],[Kode BARANG Win2]],'[2]Template Impor Barang'!#REF!,2,0),0)</f>
        <v>0</v>
      </c>
      <c r="AK314" s="7">
        <f>Table43[[#This Row],[ISI/CTN]]</f>
        <v>27</v>
      </c>
      <c r="AL314" s="83" t="str">
        <f>Table43[[#This Row],[Kode Pcpl]]</f>
        <v>ID8089141M</v>
      </c>
      <c r="AN314" s="36">
        <f>Table43[[#This Row],[Harga Jual Pcs GT
(-PPN)]]-(Table43[[#This Row],[Harga Jual Pcs GT
(-PPN)]]*8.5%)</f>
        <v>25693.200000000001</v>
      </c>
      <c r="AO314" s="36">
        <f>Table43[[#This Row],[Harga Beli Pcs
(-PPN)]]*Table43[[#This Row],[ISI/CTN]]</f>
        <v>693716.4</v>
      </c>
      <c r="AP314" s="36">
        <f>Table43[[#This Row],[Harga Beli Pcs
(-PPN)]]*1.11</f>
        <v>28519.452000000005</v>
      </c>
      <c r="AQ314" s="36">
        <f>Table43[[#This Row],[Harga Beli Krt
(- PPN)]]*1.11</f>
        <v>770025.20400000014</v>
      </c>
      <c r="AR314" s="36">
        <v>28080</v>
      </c>
      <c r="AS314" s="36">
        <f>Table43[[#This Row],[Harga Jual Pcs GT
(-PPN)]]*Table43[[#This Row],[ISI/CTN]]</f>
        <v>758160</v>
      </c>
      <c r="AT314" s="36">
        <f>Table43[[#This Row],[Harga Jual Pcs GT
(-PPN)]]*1.11</f>
        <v>31168.800000000003</v>
      </c>
      <c r="AU314" s="36">
        <f>Table43[[#This Row],[Harga Jual Krt GT
(- PPN)]]*1.11</f>
        <v>841557.60000000009</v>
      </c>
      <c r="AV314" s="36">
        <v>28080</v>
      </c>
      <c r="AW314" s="36">
        <f>Table43[[#This Row],[Harga Jual Pcs MT
(-PPN)]]*Table43[[#This Row],[ISI/CTN]]</f>
        <v>758160</v>
      </c>
      <c r="AX314" s="36">
        <f>Table43[[#This Row],[Harga Jual Pcs MT
(-PPN)]]*1.11</f>
        <v>31168.800000000003</v>
      </c>
      <c r="AY314" s="36">
        <f>Table43[[#This Row],[Harga Jual Pcs MT
(+PPN)]]*Table43[[#This Row],[ISI/CTN]]</f>
        <v>841557.60000000009</v>
      </c>
      <c r="AZ314" s="44">
        <f>(Table43[[#This Row],[Harga Jual Pcs GT
(-PPN)]]-Table43[[#This Row],[Harga Beli Pcs
(-PPN)]])/Table43[[#This Row],[Harga Jual Pcs GT
(-PPN)]]</f>
        <v>8.4999999999999978E-2</v>
      </c>
      <c r="BA314" s="51">
        <f>Table43[[#This Row],[Harga Jual Pcs MT
(-PPN)]]-Table43[[#This Row],[Harga Beli Pcs
(-PPN)]]</f>
        <v>2386.7999999999993</v>
      </c>
      <c r="BB314" s="57">
        <f>Table43[[#This Row],[Column1]]/Table43[[#This Row],[Harga Jual Pcs MT
(-PPN)]]</f>
        <v>8.4999999999999978E-2</v>
      </c>
      <c r="BC314" s="50"/>
      <c r="BD314" s="7" t="str">
        <f>IFERROR(VLOOKUP(Table43[[#This Row],[Kode BARANG Win2]],'[3]Daftar Barang dan Jasa'!$B$2:$D$3515,3,0),0)</f>
        <v>RB DETTOL BODY SOAP SH COOL 100GR X 27 PCS</v>
      </c>
      <c r="BE314" s="7" t="str">
        <f ca="1">IF(TODAY()-Table43[[#This Row],[Efektif
Pembuatan]]&gt;60,"Lama","Baru")</f>
        <v>Lama</v>
      </c>
      <c r="BF314" s="7" t="e">
        <f ca="1">IF(TODAY()-Table43[[#This Row],[Efektif Naik Harga]]&lt;30,"Naik","Sama")</f>
        <v>#VALUE!</v>
      </c>
      <c r="BG314" s="7" t="s">
        <v>400</v>
      </c>
      <c r="BH314" s="7" t="str">
        <f>IF(Table43[[#This Row],[Kode BARANG Win2]]&lt;&gt;"","IDR","")</f>
        <v>IDR</v>
      </c>
      <c r="BI314" s="7" t="str">
        <f>CONCATENATE(Table43[[#This Row],[kode  1 Digit
(Nomor)]],Table43[[#This Row],[kode  4 Digit                (Nomor)]])</f>
        <v>ID8089141M0100</v>
      </c>
      <c r="BJ314" s="7" t="str">
        <f>Table43[[#This Row],[Nama            Gramasi atau Jumlah Pack per CTN]]</f>
        <v>100GR</v>
      </c>
      <c r="BK314" s="7"/>
      <c r="BL314" s="7"/>
      <c r="BM314" s="4" t="str">
        <f>IF(Table43[[#This Row],[SATUAN Fix Win]]&lt;&gt;"","KRT")</f>
        <v>KRT</v>
      </c>
      <c r="BN314" s="4" t="str">
        <f>IF(Table43[[#This Row],[SATUAN Fix Win]]&lt;&gt;"","GD01")</f>
        <v>GD01</v>
      </c>
      <c r="BO314" s="4">
        <f>IF(Table43[[#This Row],[SATUAN Fix Win]]&lt;&gt;"",11611)</f>
        <v>11611</v>
      </c>
      <c r="BP314" s="4">
        <f>IF(Table43[[#This Row],[SATUAN Fix Win]]&lt;&gt;"",11612)</f>
        <v>11612</v>
      </c>
      <c r="BR314" s="4">
        <f>IF(Table43[[#This Row],[SATUAN Fix Win]]&lt;&gt;"",1)</f>
        <v>1</v>
      </c>
    </row>
    <row r="315" spans="1:70">
      <c r="A315" s="4" t="str">
        <f>CONCATENATE(Table43[[#This Row],[Kode BARANG Win2]],Table43[[#This Row],[No. Urut
Item Sama]])</f>
        <v>R1021302010010</v>
      </c>
      <c r="B315" s="7"/>
      <c r="C315" s="4" t="s">
        <v>1649</v>
      </c>
      <c r="D315" s="49">
        <v>3279345</v>
      </c>
      <c r="E315" s="49">
        <f>IFERROR(VLOOKUP(Table43[[#This Row],[NO]],[1]Sheet1!$G$3:$K$1267,5,0),0)</f>
        <v>0</v>
      </c>
      <c r="F315" s="26" t="s">
        <v>829</v>
      </c>
      <c r="G315" s="26">
        <v>27</v>
      </c>
      <c r="H315" s="26" t="s">
        <v>1649</v>
      </c>
      <c r="I315" s="49">
        <v>8993560024154</v>
      </c>
      <c r="J315" s="26" t="str">
        <f>Table43[[#This Row],[Nama Jenis Kemasan]]</f>
        <v>PCS</v>
      </c>
      <c r="K315" s="4" t="str">
        <f>TRIM(CONCATENATE(Table43[[#This Row],[Nama            KLP]]," ",Table43[[#This Row],[Nama            Sub KLP]]))</f>
        <v>DETTOL BODY SOAP</v>
      </c>
      <c r="L315" s="4" t="str">
        <f>CONCATENATE(Table43[[#This Row],[kode  2 Digit                (hrf+No)]],Table43[[#This Row],[kode  2 Digit                (Nomor)]],Table43[[#This Row],[kode  1 Digit                (Nomor)]])</f>
        <v>R1021</v>
      </c>
      <c r="M315" s="4" t="str">
        <f>IF(AH315="",CONCATENATE(R315,T315,V315,X315,Z315,AB315,AD315,AF315,Table43[[#This Row],[Tanda Kode Revisi]]),CONCATENATE(R315,T315,V315,X315,Z315,AB315,AD315,AH315))</f>
        <v>R1021302010010</v>
      </c>
      <c r="N315" s="11">
        <f t="shared" si="8"/>
        <v>14</v>
      </c>
      <c r="O315" s="13" t="str">
        <f>IF(AG315&lt;&gt;"",TRIM(UPPER(CONCATENATE(Q315," ",S315," ",U315," ",W315," ",Y315," ",AA315," ","X"," ",Table43[[#This Row],[ISI/CTN]]," ",AG315," ",AC315," ",AE315," ",AI315))),TRIM(UPPER(CONCATENATE(Q315," ",S315," ",U315," ",W315," ",Y315," ",AA315," ","X"," ",Table43[[#This Row],[ISI/CTN]]," ",AC315," ",AE315," ",AI315))))</f>
        <v>RB DETTOL BODY SOAP SH FRESH 100GR X 27 PCS</v>
      </c>
      <c r="P315" s="11">
        <f t="shared" si="9"/>
        <v>43</v>
      </c>
      <c r="Q315" s="4" t="s">
        <v>1487</v>
      </c>
      <c r="R315" s="7" t="s">
        <v>94</v>
      </c>
      <c r="S315" s="4" t="s">
        <v>1496</v>
      </c>
      <c r="T315" s="45" t="s">
        <v>1723</v>
      </c>
      <c r="U315" s="46" t="s">
        <v>1505</v>
      </c>
      <c r="V315" s="7">
        <v>1</v>
      </c>
      <c r="W315" s="46" t="s">
        <v>1567</v>
      </c>
      <c r="X315" s="45" t="s">
        <v>1733</v>
      </c>
      <c r="Y315" s="4" t="s">
        <v>1527</v>
      </c>
      <c r="Z315" s="47" t="s">
        <v>1723</v>
      </c>
      <c r="AA315" s="4" t="s">
        <v>1512</v>
      </c>
      <c r="AB315" s="47" t="s">
        <v>1739</v>
      </c>
      <c r="AC315" s="4" t="s">
        <v>186</v>
      </c>
      <c r="AD315" s="7">
        <v>1</v>
      </c>
      <c r="AF315" s="7">
        <v>0</v>
      </c>
      <c r="AJ315" s="7">
        <f>IFERROR(VLOOKUP(Table43[[#This Row],[Kode BARANG Win2]],'[2]Template Impor Barang'!#REF!,2,0),0)</f>
        <v>0</v>
      </c>
      <c r="AK315" s="7">
        <f>Table43[[#This Row],[ISI/CTN]]</f>
        <v>27</v>
      </c>
      <c r="AL315" s="83">
        <f>Table43[[#This Row],[Kode Pcpl]]</f>
        <v>3279345</v>
      </c>
      <c r="AN315" s="36">
        <f>Table43[[#This Row],[Harga Jual Pcs GT
(-PPN)]]-(Table43[[#This Row],[Harga Jual Pcs GT
(-PPN)]]*8.5%)</f>
        <v>25693.200000000001</v>
      </c>
      <c r="AO315" s="36">
        <f>Table43[[#This Row],[Harga Beli Pcs
(-PPN)]]*Table43[[#This Row],[ISI/CTN]]</f>
        <v>693716.4</v>
      </c>
      <c r="AP315" s="36">
        <f>Table43[[#This Row],[Harga Beli Pcs
(-PPN)]]*1.11</f>
        <v>28519.452000000005</v>
      </c>
      <c r="AQ315" s="36">
        <f>Table43[[#This Row],[Harga Beli Krt
(- PPN)]]*1.11</f>
        <v>770025.20400000014</v>
      </c>
      <c r="AR315" s="36">
        <v>28080</v>
      </c>
      <c r="AS315" s="36">
        <f>Table43[[#This Row],[Harga Jual Pcs GT
(-PPN)]]*Table43[[#This Row],[ISI/CTN]]</f>
        <v>758160</v>
      </c>
      <c r="AT315" s="36">
        <f>Table43[[#This Row],[Harga Jual Pcs GT
(-PPN)]]*1.11</f>
        <v>31168.800000000003</v>
      </c>
      <c r="AU315" s="36">
        <f>Table43[[#This Row],[Harga Jual Krt GT
(- PPN)]]*1.11</f>
        <v>841557.60000000009</v>
      </c>
      <c r="AV315" s="36">
        <v>28080</v>
      </c>
      <c r="AW315" s="36">
        <f>Table43[[#This Row],[Harga Jual Pcs MT
(-PPN)]]*Table43[[#This Row],[ISI/CTN]]</f>
        <v>758160</v>
      </c>
      <c r="AX315" s="36">
        <f>Table43[[#This Row],[Harga Jual Pcs MT
(-PPN)]]*1.11</f>
        <v>31168.800000000003</v>
      </c>
      <c r="AY315" s="36">
        <f>Table43[[#This Row],[Harga Jual Pcs MT
(+PPN)]]*Table43[[#This Row],[ISI/CTN]]</f>
        <v>841557.60000000009</v>
      </c>
      <c r="AZ315" s="44">
        <f>(Table43[[#This Row],[Harga Jual Pcs GT
(-PPN)]]-Table43[[#This Row],[Harga Beli Pcs
(-PPN)]])/Table43[[#This Row],[Harga Jual Pcs GT
(-PPN)]]</f>
        <v>8.4999999999999978E-2</v>
      </c>
      <c r="BA315" s="51">
        <f>Table43[[#This Row],[Harga Jual Pcs MT
(-PPN)]]-Table43[[#This Row],[Harga Beli Pcs
(-PPN)]]</f>
        <v>2386.7999999999993</v>
      </c>
      <c r="BB315" s="57">
        <f>Table43[[#This Row],[Column1]]/Table43[[#This Row],[Harga Jual Pcs MT
(-PPN)]]</f>
        <v>8.4999999999999978E-2</v>
      </c>
      <c r="BC315" s="50"/>
      <c r="BD315" s="7" t="str">
        <f>IFERROR(VLOOKUP(Table43[[#This Row],[Kode BARANG Win2]],'[3]Daftar Barang dan Jasa'!$B$2:$D$3515,3,0),0)</f>
        <v>RB DETTOL BODY SOAP SH FRESH 100GR X 27 PCS</v>
      </c>
      <c r="BE315" s="7" t="str">
        <f ca="1">IF(TODAY()-Table43[[#This Row],[Efektif
Pembuatan]]&gt;60,"Lama","Baru")</f>
        <v>Lama</v>
      </c>
      <c r="BF315" s="7" t="e">
        <f ca="1">IF(TODAY()-Table43[[#This Row],[Efektif Naik Harga]]&lt;30,"Naik","Sama")</f>
        <v>#VALUE!</v>
      </c>
      <c r="BG315" s="7" t="s">
        <v>400</v>
      </c>
      <c r="BH315" s="7" t="str">
        <f>IF(Table43[[#This Row],[Kode BARANG Win2]]&lt;&gt;"","IDR","")</f>
        <v>IDR</v>
      </c>
      <c r="BI315" s="7" t="str">
        <f>CONCATENATE(Table43[[#This Row],[kode  1 Digit
(Nomor)]],Table43[[#This Row],[kode  4 Digit                (Nomor)]])</f>
        <v>32793450100</v>
      </c>
      <c r="BJ315" s="7" t="str">
        <f>Table43[[#This Row],[Nama            Gramasi atau Jumlah Pack per CTN]]</f>
        <v>100GR</v>
      </c>
      <c r="BK315" s="7"/>
      <c r="BL315" s="7"/>
      <c r="BM315" s="4" t="str">
        <f>IF(Table43[[#This Row],[SATUAN Fix Win]]&lt;&gt;"","KRT")</f>
        <v>KRT</v>
      </c>
      <c r="BN315" s="4" t="str">
        <f>IF(Table43[[#This Row],[SATUAN Fix Win]]&lt;&gt;"","GD01")</f>
        <v>GD01</v>
      </c>
      <c r="BO315" s="4">
        <f>IF(Table43[[#This Row],[SATUAN Fix Win]]&lt;&gt;"",11611)</f>
        <v>11611</v>
      </c>
      <c r="BP315" s="4">
        <f>IF(Table43[[#This Row],[SATUAN Fix Win]]&lt;&gt;"",11612)</f>
        <v>11612</v>
      </c>
      <c r="BR315" s="4">
        <f>IF(Table43[[#This Row],[SATUAN Fix Win]]&lt;&gt;"",1)</f>
        <v>1</v>
      </c>
    </row>
    <row r="316" spans="1:70">
      <c r="A316" s="4" t="str">
        <f>CONCATENATE(Table43[[#This Row],[Kode BARANG Win2]],Table43[[#This Row],[No. Urut
Item Sama]])</f>
        <v>R1021302010010</v>
      </c>
      <c r="B316" s="7"/>
      <c r="C316" s="4" t="s">
        <v>1649</v>
      </c>
      <c r="D316" s="49">
        <v>3170955</v>
      </c>
      <c r="E316" s="49">
        <f>IFERROR(VLOOKUP(Table43[[#This Row],[NO]],[1]Sheet1!$G$3:$K$1267,5,0),0)</f>
        <v>0</v>
      </c>
      <c r="F316" s="26" t="s">
        <v>815</v>
      </c>
      <c r="G316" s="26">
        <v>27</v>
      </c>
      <c r="H316" s="26" t="s">
        <v>1649</v>
      </c>
      <c r="I316" s="49">
        <v>8993560024154</v>
      </c>
      <c r="J316" s="26" t="str">
        <f>Table43[[#This Row],[Nama Jenis Kemasan]]</f>
        <v>PCS</v>
      </c>
      <c r="K316" s="4" t="str">
        <f>TRIM(CONCATENATE(Table43[[#This Row],[Nama            KLP]]," ",Table43[[#This Row],[Nama            Sub KLP]]))</f>
        <v>DETTOL BODY SOAP</v>
      </c>
      <c r="L316" s="4" t="str">
        <f>CONCATENATE(Table43[[#This Row],[kode  2 Digit                (hrf+No)]],Table43[[#This Row],[kode  2 Digit                (Nomor)]],Table43[[#This Row],[kode  1 Digit                (Nomor)]])</f>
        <v>R1021</v>
      </c>
      <c r="M316" s="4" t="str">
        <f>IF(AH316="",CONCATENATE(R316,T316,V316,X316,Z316,AB316,AD316,AF316,Table43[[#This Row],[Tanda Kode Revisi]]),CONCATENATE(R316,T316,V316,X316,Z316,AB316,AD316,AH316))</f>
        <v>R1021302010010</v>
      </c>
      <c r="N316" s="11">
        <f t="shared" si="8"/>
        <v>14</v>
      </c>
      <c r="O316" s="13" t="str">
        <f>IF(AG316&lt;&gt;"",TRIM(UPPER(CONCATENATE(Q316," ",S316," ",U316," ",W316," ",Y316," ",AA316," ","X"," ",Table43[[#This Row],[ISI/CTN]]," ",AG316," ",AC316," ",AE316," ",AI316))),TRIM(UPPER(CONCATENATE(Q316," ",S316," ",U316," ",W316," ",Y316," ",AA316," ","X"," ",Table43[[#This Row],[ISI/CTN]]," ",AC316," ",AE316," ",AI316))))</f>
        <v>RB DETTOL BODY SOAP SH FRESH 100GR X 27 PCS</v>
      </c>
      <c r="P316" s="11">
        <f t="shared" si="9"/>
        <v>43</v>
      </c>
      <c r="Q316" s="4" t="s">
        <v>1487</v>
      </c>
      <c r="R316" s="7" t="s">
        <v>94</v>
      </c>
      <c r="S316" s="4" t="s">
        <v>1496</v>
      </c>
      <c r="T316" s="45" t="s">
        <v>1723</v>
      </c>
      <c r="U316" s="46" t="s">
        <v>1505</v>
      </c>
      <c r="V316" s="7">
        <v>1</v>
      </c>
      <c r="W316" s="46" t="s">
        <v>1567</v>
      </c>
      <c r="X316" s="45" t="s">
        <v>1733</v>
      </c>
      <c r="Y316" s="4" t="s">
        <v>1527</v>
      </c>
      <c r="Z316" s="47" t="s">
        <v>1723</v>
      </c>
      <c r="AA316" s="4" t="s">
        <v>1512</v>
      </c>
      <c r="AB316" s="47" t="s">
        <v>1739</v>
      </c>
      <c r="AC316" s="4" t="s">
        <v>186</v>
      </c>
      <c r="AD316" s="7">
        <v>1</v>
      </c>
      <c r="AF316" s="7">
        <v>0</v>
      </c>
      <c r="AJ316" s="7">
        <f>IFERROR(VLOOKUP(Table43[[#This Row],[Kode BARANG Win2]],'[2]Template Impor Barang'!#REF!,2,0),0)</f>
        <v>0</v>
      </c>
      <c r="AK316" s="7">
        <f>Table43[[#This Row],[ISI/CTN]]</f>
        <v>27</v>
      </c>
      <c r="AL316" s="83">
        <f>Table43[[#This Row],[Kode Pcpl]]</f>
        <v>3170955</v>
      </c>
      <c r="AN316" s="36">
        <f>Table43[[#This Row],[Harga Jual Pcs GT
(-PPN)]]-(Table43[[#This Row],[Harga Jual Pcs GT
(-PPN)]]*8.5%)</f>
        <v>25693.200000000001</v>
      </c>
      <c r="AO316" s="36">
        <f>Table43[[#This Row],[Harga Beli Pcs
(-PPN)]]*Table43[[#This Row],[ISI/CTN]]</f>
        <v>693716.4</v>
      </c>
      <c r="AP316" s="36">
        <f>Table43[[#This Row],[Harga Beli Pcs
(-PPN)]]*1.11</f>
        <v>28519.452000000005</v>
      </c>
      <c r="AQ316" s="36">
        <f>Table43[[#This Row],[Harga Beli Krt
(- PPN)]]*1.11</f>
        <v>770025.20400000014</v>
      </c>
      <c r="AR316" s="36">
        <v>28080</v>
      </c>
      <c r="AS316" s="36">
        <f>Table43[[#This Row],[Harga Jual Pcs GT
(-PPN)]]*Table43[[#This Row],[ISI/CTN]]</f>
        <v>758160</v>
      </c>
      <c r="AT316" s="36">
        <f>Table43[[#This Row],[Harga Jual Pcs GT
(-PPN)]]*1.11</f>
        <v>31168.800000000003</v>
      </c>
      <c r="AU316" s="36">
        <f>Table43[[#This Row],[Harga Jual Krt GT
(- PPN)]]*1.11</f>
        <v>841557.60000000009</v>
      </c>
      <c r="AV316" s="36">
        <v>28080</v>
      </c>
      <c r="AW316" s="36">
        <f>Table43[[#This Row],[Harga Jual Pcs MT
(-PPN)]]*Table43[[#This Row],[ISI/CTN]]</f>
        <v>758160</v>
      </c>
      <c r="AX316" s="36">
        <f>Table43[[#This Row],[Harga Jual Pcs MT
(-PPN)]]*1.11</f>
        <v>31168.800000000003</v>
      </c>
      <c r="AY316" s="36">
        <f>Table43[[#This Row],[Harga Jual Pcs MT
(+PPN)]]*Table43[[#This Row],[ISI/CTN]]</f>
        <v>841557.60000000009</v>
      </c>
      <c r="AZ316" s="44">
        <f>(Table43[[#This Row],[Harga Jual Pcs GT
(-PPN)]]-Table43[[#This Row],[Harga Beli Pcs
(-PPN)]])/Table43[[#This Row],[Harga Jual Pcs GT
(-PPN)]]</f>
        <v>8.4999999999999978E-2</v>
      </c>
      <c r="BA316" s="51">
        <f>Table43[[#This Row],[Harga Jual Pcs MT
(-PPN)]]-Table43[[#This Row],[Harga Beli Pcs
(-PPN)]]</f>
        <v>2386.7999999999993</v>
      </c>
      <c r="BB316" s="57">
        <f>Table43[[#This Row],[Column1]]/Table43[[#This Row],[Harga Jual Pcs MT
(-PPN)]]</f>
        <v>8.4999999999999978E-2</v>
      </c>
      <c r="BC316" s="50"/>
      <c r="BD316" s="7" t="str">
        <f>IFERROR(VLOOKUP(Table43[[#This Row],[Kode BARANG Win2]],'[3]Daftar Barang dan Jasa'!$B$2:$D$3515,3,0),0)</f>
        <v>RB DETTOL BODY SOAP SH FRESH 100GR X 27 PCS</v>
      </c>
      <c r="BE316" s="7" t="str">
        <f ca="1">IF(TODAY()-Table43[[#This Row],[Efektif
Pembuatan]]&gt;60,"Lama","Baru")</f>
        <v>Lama</v>
      </c>
      <c r="BF316" s="7" t="e">
        <f ca="1">IF(TODAY()-Table43[[#This Row],[Efektif Naik Harga]]&lt;30,"Naik","Sama")</f>
        <v>#VALUE!</v>
      </c>
      <c r="BG316" s="7" t="s">
        <v>400</v>
      </c>
      <c r="BH316" s="7" t="str">
        <f>IF(Table43[[#This Row],[Kode BARANG Win2]]&lt;&gt;"","IDR","")</f>
        <v>IDR</v>
      </c>
      <c r="BI316" s="7" t="str">
        <f>CONCATENATE(Table43[[#This Row],[kode  1 Digit
(Nomor)]],Table43[[#This Row],[kode  4 Digit                (Nomor)]])</f>
        <v>31709550100</v>
      </c>
      <c r="BJ316" s="7" t="str">
        <f>Table43[[#This Row],[Nama            Gramasi atau Jumlah Pack per CTN]]</f>
        <v>100GR</v>
      </c>
      <c r="BK316" s="7"/>
      <c r="BL316" s="7"/>
      <c r="BM316" s="4" t="str">
        <f>IF(Table43[[#This Row],[SATUAN Fix Win]]&lt;&gt;"","KRT")</f>
        <v>KRT</v>
      </c>
      <c r="BN316" s="4" t="str">
        <f>IF(Table43[[#This Row],[SATUAN Fix Win]]&lt;&gt;"","GD01")</f>
        <v>GD01</v>
      </c>
      <c r="BO316" s="4">
        <f>IF(Table43[[#This Row],[SATUAN Fix Win]]&lt;&gt;"",11611)</f>
        <v>11611</v>
      </c>
      <c r="BP316" s="4">
        <f>IF(Table43[[#This Row],[SATUAN Fix Win]]&lt;&gt;"",11612)</f>
        <v>11612</v>
      </c>
      <c r="BR316" s="4">
        <f>IF(Table43[[#This Row],[SATUAN Fix Win]]&lt;&gt;"",1)</f>
        <v>1</v>
      </c>
    </row>
    <row r="317" spans="1:70">
      <c r="A317" s="4" t="str">
        <f>CONCATENATE(Table43[[#This Row],[Kode BARANG Win2]],Table43[[#This Row],[No. Urut
Item Sama]])</f>
        <v>R1021302010010</v>
      </c>
      <c r="B317" s="7"/>
      <c r="C317" s="4" t="s">
        <v>1649</v>
      </c>
      <c r="D317" s="49">
        <v>3060228</v>
      </c>
      <c r="E317" s="49">
        <f>IFERROR(VLOOKUP(Table43[[#This Row],[NO]],[1]Sheet1!$G$3:$K$1267,5,0),0)</f>
        <v>0</v>
      </c>
      <c r="F317" s="26" t="s">
        <v>826</v>
      </c>
      <c r="G317" s="26">
        <v>27</v>
      </c>
      <c r="H317" s="26" t="s">
        <v>2073</v>
      </c>
      <c r="I317" s="49">
        <v>8993560024154</v>
      </c>
      <c r="J317" s="26" t="str">
        <f>Table43[[#This Row],[Nama Jenis Kemasan]]</f>
        <v>PCS</v>
      </c>
      <c r="K317" s="4" t="str">
        <f>TRIM(CONCATENATE(Table43[[#This Row],[Nama            KLP]]," ",Table43[[#This Row],[Nama            Sub KLP]]))</f>
        <v>DETTOL BODY SOAP</v>
      </c>
      <c r="L317" s="4" t="str">
        <f>CONCATENATE(Table43[[#This Row],[kode  2 Digit                (hrf+No)]],Table43[[#This Row],[kode  2 Digit                (Nomor)]],Table43[[#This Row],[kode  1 Digit                (Nomor)]])</f>
        <v>R1021</v>
      </c>
      <c r="M317" s="4" t="str">
        <f>IF(AH317="",CONCATENATE(R317,T317,V317,X317,Z317,AB317,AD317,AF317,Table43[[#This Row],[Tanda Kode Revisi]]),CONCATENATE(R317,T317,V317,X317,Z317,AB317,AD317,AH317))</f>
        <v>R1021302010010</v>
      </c>
      <c r="N317" s="11">
        <f t="shared" si="8"/>
        <v>14</v>
      </c>
      <c r="O317" s="13" t="str">
        <f>IF(AG317&lt;&gt;"",TRIM(UPPER(CONCATENATE(Q317," ",S317," ",U317," ",W317," ",Y317," ",AA317," ","X"," ",Table43[[#This Row],[ISI/CTN]]," ",AG317," ",AC317," ",AE317," ",AI317))),TRIM(UPPER(CONCATENATE(Q317," ",S317," ",U317," ",W317," ",Y317," ",AA317," ","X"," ",Table43[[#This Row],[ISI/CTN]]," ",AC317," ",AE317," ",AI317))))</f>
        <v>RB DETTOL BODY SOAP SH FRESH 100GR X 27 PCS</v>
      </c>
      <c r="P317" s="11">
        <f t="shared" si="9"/>
        <v>43</v>
      </c>
      <c r="Q317" s="4" t="s">
        <v>1487</v>
      </c>
      <c r="R317" s="7" t="s">
        <v>94</v>
      </c>
      <c r="S317" s="4" t="s">
        <v>1496</v>
      </c>
      <c r="T317" s="45" t="s">
        <v>1723</v>
      </c>
      <c r="U317" s="46" t="s">
        <v>1505</v>
      </c>
      <c r="V317" s="7">
        <v>1</v>
      </c>
      <c r="W317" s="46" t="s">
        <v>1567</v>
      </c>
      <c r="X317" s="45" t="s">
        <v>1733</v>
      </c>
      <c r="Y317" s="4" t="s">
        <v>1527</v>
      </c>
      <c r="Z317" s="47" t="s">
        <v>1723</v>
      </c>
      <c r="AA317" s="4" t="s">
        <v>1512</v>
      </c>
      <c r="AB317" s="47" t="s">
        <v>1739</v>
      </c>
      <c r="AC317" s="4" t="s">
        <v>186</v>
      </c>
      <c r="AD317" s="7">
        <v>1</v>
      </c>
      <c r="AF317" s="7">
        <v>0</v>
      </c>
      <c r="AJ317" s="7">
        <f>IFERROR(VLOOKUP(Table43[[#This Row],[Kode BARANG Win2]],'[2]Template Impor Barang'!#REF!,2,0),0)</f>
        <v>0</v>
      </c>
      <c r="AK317" s="7">
        <f>Table43[[#This Row],[ISI/CTN]]</f>
        <v>27</v>
      </c>
      <c r="AL317" s="83">
        <f>Table43[[#This Row],[Kode Pcpl]]</f>
        <v>3060228</v>
      </c>
      <c r="AN317" s="36">
        <f>Table43[[#This Row],[Harga Jual Pcs GT
(-PPN)]]-(Table43[[#This Row],[Harga Jual Pcs GT
(-PPN)]]*8.5%)</f>
        <v>25693.200000000001</v>
      </c>
      <c r="AO317" s="36">
        <f>Table43[[#This Row],[Harga Beli Pcs
(-PPN)]]*Table43[[#This Row],[ISI/CTN]]</f>
        <v>693716.4</v>
      </c>
      <c r="AP317" s="36">
        <f>Table43[[#This Row],[Harga Beli Pcs
(-PPN)]]*1.11</f>
        <v>28519.452000000005</v>
      </c>
      <c r="AQ317" s="36">
        <f>Table43[[#This Row],[Harga Beli Krt
(- PPN)]]*1.11</f>
        <v>770025.20400000014</v>
      </c>
      <c r="AR317" s="36">
        <v>28080</v>
      </c>
      <c r="AS317" s="36">
        <f>Table43[[#This Row],[Harga Jual Pcs GT
(-PPN)]]*Table43[[#This Row],[ISI/CTN]]</f>
        <v>758160</v>
      </c>
      <c r="AT317" s="36">
        <f>Table43[[#This Row],[Harga Jual Pcs GT
(-PPN)]]*1.11</f>
        <v>31168.800000000003</v>
      </c>
      <c r="AU317" s="36">
        <f>Table43[[#This Row],[Harga Jual Krt GT
(- PPN)]]*1.11</f>
        <v>841557.60000000009</v>
      </c>
      <c r="AV317" s="36">
        <v>28080</v>
      </c>
      <c r="AW317" s="36">
        <f>Table43[[#This Row],[Harga Jual Pcs MT
(-PPN)]]*Table43[[#This Row],[ISI/CTN]]</f>
        <v>758160</v>
      </c>
      <c r="AX317" s="36">
        <f>Table43[[#This Row],[Harga Jual Pcs MT
(-PPN)]]*1.11</f>
        <v>31168.800000000003</v>
      </c>
      <c r="AY317" s="36">
        <f>Table43[[#This Row],[Harga Jual Pcs MT
(+PPN)]]*Table43[[#This Row],[ISI/CTN]]</f>
        <v>841557.60000000009</v>
      </c>
      <c r="AZ317" s="44">
        <f>(Table43[[#This Row],[Harga Jual Pcs GT
(-PPN)]]-Table43[[#This Row],[Harga Beli Pcs
(-PPN)]])/Table43[[#This Row],[Harga Jual Pcs GT
(-PPN)]]</f>
        <v>8.4999999999999978E-2</v>
      </c>
      <c r="BA317" s="51">
        <f>Table43[[#This Row],[Harga Jual Pcs MT
(-PPN)]]-Table43[[#This Row],[Harga Beli Pcs
(-PPN)]]</f>
        <v>2386.7999999999993</v>
      </c>
      <c r="BB317" s="57">
        <f>Table43[[#This Row],[Column1]]/Table43[[#This Row],[Harga Jual Pcs MT
(-PPN)]]</f>
        <v>8.4999999999999978E-2</v>
      </c>
      <c r="BC317" s="50"/>
      <c r="BD317" s="7" t="str">
        <f>IFERROR(VLOOKUP(Table43[[#This Row],[Kode BARANG Win2]],'[3]Daftar Barang dan Jasa'!$B$2:$D$3515,3,0),0)</f>
        <v>RB DETTOL BODY SOAP SH FRESH 100GR X 27 PCS</v>
      </c>
      <c r="BE317" s="7" t="str">
        <f ca="1">IF(TODAY()-Table43[[#This Row],[Efektif
Pembuatan]]&gt;60,"Lama","Baru")</f>
        <v>Lama</v>
      </c>
      <c r="BF317" s="7" t="e">
        <f ca="1">IF(TODAY()-Table43[[#This Row],[Efektif Naik Harga]]&lt;30,"Naik","Sama")</f>
        <v>#VALUE!</v>
      </c>
      <c r="BG317" s="7" t="s">
        <v>400</v>
      </c>
      <c r="BH317" s="7" t="str">
        <f>IF(Table43[[#This Row],[Kode BARANG Win2]]&lt;&gt;"","IDR","")</f>
        <v>IDR</v>
      </c>
      <c r="BI317" s="7" t="str">
        <f>CONCATENATE(Table43[[#This Row],[kode  1 Digit
(Nomor)]],Table43[[#This Row],[kode  4 Digit                (Nomor)]])</f>
        <v>30602280100</v>
      </c>
      <c r="BJ317" s="7" t="str">
        <f>Table43[[#This Row],[Nama            Gramasi atau Jumlah Pack per CTN]]</f>
        <v>100GR</v>
      </c>
      <c r="BK317" s="7"/>
      <c r="BL317" s="7"/>
      <c r="BM317" s="4" t="str">
        <f>IF(Table43[[#This Row],[SATUAN Fix Win]]&lt;&gt;"","KRT")</f>
        <v>KRT</v>
      </c>
      <c r="BN317" s="4" t="str">
        <f>IF(Table43[[#This Row],[SATUAN Fix Win]]&lt;&gt;"","GD01")</f>
        <v>GD01</v>
      </c>
      <c r="BO317" s="4">
        <f>IF(Table43[[#This Row],[SATUAN Fix Win]]&lt;&gt;"",11611)</f>
        <v>11611</v>
      </c>
      <c r="BP317" s="4">
        <f>IF(Table43[[#This Row],[SATUAN Fix Win]]&lt;&gt;"",11612)</f>
        <v>11612</v>
      </c>
      <c r="BR317" s="4">
        <f>IF(Table43[[#This Row],[SATUAN Fix Win]]&lt;&gt;"",1)</f>
        <v>1</v>
      </c>
    </row>
    <row r="318" spans="1:70">
      <c r="A318" s="4" t="str">
        <f>CONCATENATE(Table43[[#This Row],[Kode BARANG Win2]],Table43[[#This Row],[No. Urut
Item Sama]])</f>
        <v>R1021302010010</v>
      </c>
      <c r="B318" s="7"/>
      <c r="C318" s="4" t="s">
        <v>1649</v>
      </c>
      <c r="D318" s="49">
        <v>3087590</v>
      </c>
      <c r="E318" s="49">
        <f>IFERROR(VLOOKUP(Table43[[#This Row],[NO]],[1]Sheet1!$G$3:$K$1267,5,0),0)</f>
        <v>0</v>
      </c>
      <c r="F318" s="26" t="s">
        <v>827</v>
      </c>
      <c r="G318" s="26">
        <v>27</v>
      </c>
      <c r="H318" s="26" t="s">
        <v>2073</v>
      </c>
      <c r="I318" s="49">
        <v>8993560024154</v>
      </c>
      <c r="J318" s="26" t="str">
        <f>Table43[[#This Row],[Nama Jenis Kemasan]]</f>
        <v>PCS</v>
      </c>
      <c r="K318" s="4" t="str">
        <f>TRIM(CONCATENATE(Table43[[#This Row],[Nama            KLP]]," ",Table43[[#This Row],[Nama            Sub KLP]]))</f>
        <v>DETTOL BODY SOAP</v>
      </c>
      <c r="L318" s="4" t="str">
        <f>CONCATENATE(Table43[[#This Row],[kode  2 Digit                (hrf+No)]],Table43[[#This Row],[kode  2 Digit                (Nomor)]],Table43[[#This Row],[kode  1 Digit                (Nomor)]])</f>
        <v>R1021</v>
      </c>
      <c r="M318" s="4" t="str">
        <f>IF(AH318="",CONCATENATE(R318,T318,V318,X318,Z318,AB318,AD318,AF318,Table43[[#This Row],[Tanda Kode Revisi]]),CONCATENATE(R318,T318,V318,X318,Z318,AB318,AD318,AH318))</f>
        <v>R1021302010010</v>
      </c>
      <c r="N318" s="11">
        <f t="shared" si="8"/>
        <v>14</v>
      </c>
      <c r="O318" s="13" t="str">
        <f>IF(AG318&lt;&gt;"",TRIM(UPPER(CONCATENATE(Q318," ",S318," ",U318," ",W318," ",Y318," ",AA318," ","X"," ",Table43[[#This Row],[ISI/CTN]]," ",AG318," ",AC318," ",AE318," ",AI318))),TRIM(UPPER(CONCATENATE(Q318," ",S318," ",U318," ",W318," ",Y318," ",AA318," ","X"," ",Table43[[#This Row],[ISI/CTN]]," ",AC318," ",AE318," ",AI318))))</f>
        <v>RB DETTOL BODY SOAP SH FRESH 100GR X 27 PCS</v>
      </c>
      <c r="P318" s="11">
        <f t="shared" si="9"/>
        <v>43</v>
      </c>
      <c r="Q318" s="4" t="s">
        <v>1487</v>
      </c>
      <c r="R318" s="7" t="s">
        <v>94</v>
      </c>
      <c r="S318" s="4" t="s">
        <v>1496</v>
      </c>
      <c r="T318" s="45" t="s">
        <v>1723</v>
      </c>
      <c r="U318" s="46" t="s">
        <v>1505</v>
      </c>
      <c r="V318" s="7">
        <v>1</v>
      </c>
      <c r="W318" s="46" t="s">
        <v>1567</v>
      </c>
      <c r="X318" s="45" t="s">
        <v>1733</v>
      </c>
      <c r="Y318" s="4" t="s">
        <v>1527</v>
      </c>
      <c r="Z318" s="47" t="s">
        <v>1723</v>
      </c>
      <c r="AA318" s="4" t="s">
        <v>1512</v>
      </c>
      <c r="AB318" s="47" t="s">
        <v>1739</v>
      </c>
      <c r="AC318" s="4" t="s">
        <v>186</v>
      </c>
      <c r="AD318" s="7">
        <v>1</v>
      </c>
      <c r="AF318" s="7">
        <v>0</v>
      </c>
      <c r="AJ318" s="7">
        <f>IFERROR(VLOOKUP(Table43[[#This Row],[Kode BARANG Win2]],'[2]Template Impor Barang'!#REF!,2,0),0)</f>
        <v>0</v>
      </c>
      <c r="AK318" s="7">
        <f>Table43[[#This Row],[ISI/CTN]]</f>
        <v>27</v>
      </c>
      <c r="AL318" s="83">
        <f>Table43[[#This Row],[Kode Pcpl]]</f>
        <v>3087590</v>
      </c>
      <c r="AN318" s="36">
        <f>Table43[[#This Row],[Harga Jual Pcs GT
(-PPN)]]-(Table43[[#This Row],[Harga Jual Pcs GT
(-PPN)]]*8.5%)</f>
        <v>25693.200000000001</v>
      </c>
      <c r="AO318" s="36">
        <f>Table43[[#This Row],[Harga Beli Pcs
(-PPN)]]*Table43[[#This Row],[ISI/CTN]]</f>
        <v>693716.4</v>
      </c>
      <c r="AP318" s="36">
        <f>Table43[[#This Row],[Harga Beli Pcs
(-PPN)]]*1.11</f>
        <v>28519.452000000005</v>
      </c>
      <c r="AQ318" s="36">
        <f>Table43[[#This Row],[Harga Beli Krt
(- PPN)]]*1.11</f>
        <v>770025.20400000014</v>
      </c>
      <c r="AR318" s="36">
        <v>28080</v>
      </c>
      <c r="AS318" s="36">
        <f>Table43[[#This Row],[Harga Jual Pcs GT
(-PPN)]]*Table43[[#This Row],[ISI/CTN]]</f>
        <v>758160</v>
      </c>
      <c r="AT318" s="36">
        <f>Table43[[#This Row],[Harga Jual Pcs GT
(-PPN)]]*1.11</f>
        <v>31168.800000000003</v>
      </c>
      <c r="AU318" s="36">
        <f>Table43[[#This Row],[Harga Jual Krt GT
(- PPN)]]*1.11</f>
        <v>841557.60000000009</v>
      </c>
      <c r="AV318" s="36">
        <v>28080</v>
      </c>
      <c r="AW318" s="36">
        <f>Table43[[#This Row],[Harga Jual Pcs MT
(-PPN)]]*Table43[[#This Row],[ISI/CTN]]</f>
        <v>758160</v>
      </c>
      <c r="AX318" s="36">
        <f>Table43[[#This Row],[Harga Jual Pcs MT
(-PPN)]]*1.11</f>
        <v>31168.800000000003</v>
      </c>
      <c r="AY318" s="36">
        <f>Table43[[#This Row],[Harga Jual Pcs MT
(+PPN)]]*Table43[[#This Row],[ISI/CTN]]</f>
        <v>841557.60000000009</v>
      </c>
      <c r="AZ318" s="44">
        <f>(Table43[[#This Row],[Harga Jual Pcs GT
(-PPN)]]-Table43[[#This Row],[Harga Beli Pcs
(-PPN)]])/Table43[[#This Row],[Harga Jual Pcs GT
(-PPN)]]</f>
        <v>8.4999999999999978E-2</v>
      </c>
      <c r="BA318" s="51">
        <f>Table43[[#This Row],[Harga Jual Pcs MT
(-PPN)]]-Table43[[#This Row],[Harga Beli Pcs
(-PPN)]]</f>
        <v>2386.7999999999993</v>
      </c>
      <c r="BB318" s="57">
        <f>Table43[[#This Row],[Column1]]/Table43[[#This Row],[Harga Jual Pcs MT
(-PPN)]]</f>
        <v>8.4999999999999978E-2</v>
      </c>
      <c r="BC318" s="50"/>
      <c r="BD318" s="7" t="str">
        <f>IFERROR(VLOOKUP(Table43[[#This Row],[Kode BARANG Win2]],'[3]Daftar Barang dan Jasa'!$B$2:$D$3515,3,0),0)</f>
        <v>RB DETTOL BODY SOAP SH FRESH 100GR X 27 PCS</v>
      </c>
      <c r="BE318" s="7" t="str">
        <f ca="1">IF(TODAY()-Table43[[#This Row],[Efektif
Pembuatan]]&gt;60,"Lama","Baru")</f>
        <v>Lama</v>
      </c>
      <c r="BF318" s="7" t="e">
        <f ca="1">IF(TODAY()-Table43[[#This Row],[Efektif Naik Harga]]&lt;30,"Naik","Sama")</f>
        <v>#VALUE!</v>
      </c>
      <c r="BG318" s="7" t="s">
        <v>400</v>
      </c>
      <c r="BH318" s="7" t="str">
        <f>IF(Table43[[#This Row],[Kode BARANG Win2]]&lt;&gt;"","IDR","")</f>
        <v>IDR</v>
      </c>
      <c r="BI318" s="7" t="str">
        <f>CONCATENATE(Table43[[#This Row],[kode  1 Digit
(Nomor)]],Table43[[#This Row],[kode  4 Digit                (Nomor)]])</f>
        <v>30875900100</v>
      </c>
      <c r="BJ318" s="7" t="str">
        <f>Table43[[#This Row],[Nama            Gramasi atau Jumlah Pack per CTN]]</f>
        <v>100GR</v>
      </c>
      <c r="BK318" s="7"/>
      <c r="BL318" s="7"/>
      <c r="BM318" s="4" t="str">
        <f>IF(Table43[[#This Row],[SATUAN Fix Win]]&lt;&gt;"","KRT")</f>
        <v>KRT</v>
      </c>
      <c r="BN318" s="4" t="str">
        <f>IF(Table43[[#This Row],[SATUAN Fix Win]]&lt;&gt;"","GD01")</f>
        <v>GD01</v>
      </c>
      <c r="BO318" s="4">
        <f>IF(Table43[[#This Row],[SATUAN Fix Win]]&lt;&gt;"",11611)</f>
        <v>11611</v>
      </c>
      <c r="BP318" s="4">
        <f>IF(Table43[[#This Row],[SATUAN Fix Win]]&lt;&gt;"",11612)</f>
        <v>11612</v>
      </c>
      <c r="BR318" s="4">
        <f>IF(Table43[[#This Row],[SATUAN Fix Win]]&lt;&gt;"",1)</f>
        <v>1</v>
      </c>
    </row>
    <row r="319" spans="1:70">
      <c r="A319" s="4" t="str">
        <f>CONCATENATE(Table43[[#This Row],[Kode BARANG Win2]],Table43[[#This Row],[No. Urut
Item Sama]])</f>
        <v>R1021302010010</v>
      </c>
      <c r="B319" s="7"/>
      <c r="C319" s="4" t="s">
        <v>1649</v>
      </c>
      <c r="D319" s="49">
        <v>3046055</v>
      </c>
      <c r="E319" s="49">
        <f>IFERROR(VLOOKUP(Table43[[#This Row],[NO]],[1]Sheet1!$G$3:$K$1267,5,0),0)</f>
        <v>0</v>
      </c>
      <c r="F319" s="26" t="s">
        <v>828</v>
      </c>
      <c r="G319" s="26">
        <v>27</v>
      </c>
      <c r="H319" s="26" t="s">
        <v>2073</v>
      </c>
      <c r="I319" s="49">
        <v>8993560024154</v>
      </c>
      <c r="J319" s="26" t="str">
        <f>Table43[[#This Row],[Nama Jenis Kemasan]]</f>
        <v>PCS</v>
      </c>
      <c r="K319" s="4" t="str">
        <f>TRIM(CONCATENATE(Table43[[#This Row],[Nama            KLP]]," ",Table43[[#This Row],[Nama            Sub KLP]]))</f>
        <v>DETTOL BODY SOAP</v>
      </c>
      <c r="L319" s="4" t="str">
        <f>CONCATENATE(Table43[[#This Row],[kode  2 Digit                (hrf+No)]],Table43[[#This Row],[kode  2 Digit                (Nomor)]],Table43[[#This Row],[kode  1 Digit                (Nomor)]])</f>
        <v>R1021</v>
      </c>
      <c r="M319" s="4" t="str">
        <f>IF(AH319="",CONCATENATE(R319,T319,V319,X319,Z319,AB319,AD319,AF319,Table43[[#This Row],[Tanda Kode Revisi]]),CONCATENATE(R319,T319,V319,X319,Z319,AB319,AD319,AH319))</f>
        <v>R1021302010010</v>
      </c>
      <c r="N319" s="11">
        <f t="shared" si="8"/>
        <v>14</v>
      </c>
      <c r="O319" s="13" t="str">
        <f>IF(AG319&lt;&gt;"",TRIM(UPPER(CONCATENATE(Q319," ",S319," ",U319," ",W319," ",Y319," ",AA319," ","X"," ",Table43[[#This Row],[ISI/CTN]]," ",AG319," ",AC319," ",AE319," ",AI319))),TRIM(UPPER(CONCATENATE(Q319," ",S319," ",U319," ",W319," ",Y319," ",AA319," ","X"," ",Table43[[#This Row],[ISI/CTN]]," ",AC319," ",AE319," ",AI319))))</f>
        <v>RB DETTOL BODY SOAP SH FRESH 100GR X 27 PCS</v>
      </c>
      <c r="P319" s="11">
        <f t="shared" si="9"/>
        <v>43</v>
      </c>
      <c r="Q319" s="4" t="s">
        <v>1487</v>
      </c>
      <c r="R319" s="7" t="s">
        <v>94</v>
      </c>
      <c r="S319" s="4" t="s">
        <v>1496</v>
      </c>
      <c r="T319" s="45" t="s">
        <v>1723</v>
      </c>
      <c r="U319" s="46" t="s">
        <v>1505</v>
      </c>
      <c r="V319" s="7">
        <v>1</v>
      </c>
      <c r="W319" s="46" t="s">
        <v>1567</v>
      </c>
      <c r="X319" s="45" t="s">
        <v>1733</v>
      </c>
      <c r="Y319" s="4" t="s">
        <v>1527</v>
      </c>
      <c r="Z319" s="47" t="s">
        <v>1723</v>
      </c>
      <c r="AA319" s="4" t="s">
        <v>1512</v>
      </c>
      <c r="AB319" s="47" t="s">
        <v>1739</v>
      </c>
      <c r="AC319" s="4" t="s">
        <v>186</v>
      </c>
      <c r="AD319" s="7">
        <v>1</v>
      </c>
      <c r="AF319" s="7">
        <v>0</v>
      </c>
      <c r="AJ319" s="7">
        <f>IFERROR(VLOOKUP(Table43[[#This Row],[Kode BARANG Win2]],'[2]Template Impor Barang'!#REF!,2,0),0)</f>
        <v>0</v>
      </c>
      <c r="AK319" s="7">
        <f>Table43[[#This Row],[ISI/CTN]]</f>
        <v>27</v>
      </c>
      <c r="AL319" s="83">
        <f>Table43[[#This Row],[Kode Pcpl]]</f>
        <v>3046055</v>
      </c>
      <c r="AN319" s="36">
        <f>Table43[[#This Row],[Harga Jual Pcs GT
(-PPN)]]-(Table43[[#This Row],[Harga Jual Pcs GT
(-PPN)]]*8.5%)</f>
        <v>25693.200000000001</v>
      </c>
      <c r="AO319" s="36">
        <f>Table43[[#This Row],[Harga Beli Pcs
(-PPN)]]*Table43[[#This Row],[ISI/CTN]]</f>
        <v>693716.4</v>
      </c>
      <c r="AP319" s="36">
        <f>Table43[[#This Row],[Harga Beli Pcs
(-PPN)]]*1.11</f>
        <v>28519.452000000005</v>
      </c>
      <c r="AQ319" s="36">
        <f>Table43[[#This Row],[Harga Beli Krt
(- PPN)]]*1.11</f>
        <v>770025.20400000014</v>
      </c>
      <c r="AR319" s="36">
        <v>28080</v>
      </c>
      <c r="AS319" s="36">
        <f>Table43[[#This Row],[Harga Jual Pcs GT
(-PPN)]]*Table43[[#This Row],[ISI/CTN]]</f>
        <v>758160</v>
      </c>
      <c r="AT319" s="36">
        <f>Table43[[#This Row],[Harga Jual Pcs GT
(-PPN)]]*1.11</f>
        <v>31168.800000000003</v>
      </c>
      <c r="AU319" s="36">
        <f>Table43[[#This Row],[Harga Jual Krt GT
(- PPN)]]*1.11</f>
        <v>841557.60000000009</v>
      </c>
      <c r="AV319" s="36">
        <v>28080</v>
      </c>
      <c r="AW319" s="36">
        <f>Table43[[#This Row],[Harga Jual Pcs MT
(-PPN)]]*Table43[[#This Row],[ISI/CTN]]</f>
        <v>758160</v>
      </c>
      <c r="AX319" s="36">
        <f>Table43[[#This Row],[Harga Jual Pcs MT
(-PPN)]]*1.11</f>
        <v>31168.800000000003</v>
      </c>
      <c r="AY319" s="36">
        <f>Table43[[#This Row],[Harga Jual Pcs MT
(+PPN)]]*Table43[[#This Row],[ISI/CTN]]</f>
        <v>841557.60000000009</v>
      </c>
      <c r="AZ319" s="44">
        <f>(Table43[[#This Row],[Harga Jual Pcs GT
(-PPN)]]-Table43[[#This Row],[Harga Beli Pcs
(-PPN)]])/Table43[[#This Row],[Harga Jual Pcs GT
(-PPN)]]</f>
        <v>8.4999999999999978E-2</v>
      </c>
      <c r="BA319" s="51">
        <f>Table43[[#This Row],[Harga Jual Pcs MT
(-PPN)]]-Table43[[#This Row],[Harga Beli Pcs
(-PPN)]]</f>
        <v>2386.7999999999993</v>
      </c>
      <c r="BB319" s="57">
        <f>Table43[[#This Row],[Column1]]/Table43[[#This Row],[Harga Jual Pcs MT
(-PPN)]]</f>
        <v>8.4999999999999978E-2</v>
      </c>
      <c r="BC319" s="50"/>
      <c r="BD319" s="7" t="str">
        <f>IFERROR(VLOOKUP(Table43[[#This Row],[Kode BARANG Win2]],'[3]Daftar Barang dan Jasa'!$B$2:$D$3515,3,0),0)</f>
        <v>RB DETTOL BODY SOAP SH FRESH 100GR X 27 PCS</v>
      </c>
      <c r="BE319" s="7" t="str">
        <f ca="1">IF(TODAY()-Table43[[#This Row],[Efektif
Pembuatan]]&gt;60,"Lama","Baru")</f>
        <v>Lama</v>
      </c>
      <c r="BF319" s="7" t="e">
        <f ca="1">IF(TODAY()-Table43[[#This Row],[Efektif Naik Harga]]&lt;30,"Naik","Sama")</f>
        <v>#VALUE!</v>
      </c>
      <c r="BG319" s="7" t="s">
        <v>400</v>
      </c>
      <c r="BH319" s="7" t="str">
        <f>IF(Table43[[#This Row],[Kode BARANG Win2]]&lt;&gt;"","IDR","")</f>
        <v>IDR</v>
      </c>
      <c r="BI319" s="7" t="str">
        <f>CONCATENATE(Table43[[#This Row],[kode  1 Digit
(Nomor)]],Table43[[#This Row],[kode  4 Digit                (Nomor)]])</f>
        <v>30460550100</v>
      </c>
      <c r="BJ319" s="7" t="str">
        <f>Table43[[#This Row],[Nama            Gramasi atau Jumlah Pack per CTN]]</f>
        <v>100GR</v>
      </c>
      <c r="BK319" s="7"/>
      <c r="BL319" s="7"/>
      <c r="BM319" s="4" t="str">
        <f>IF(Table43[[#This Row],[SATUAN Fix Win]]&lt;&gt;"","KRT")</f>
        <v>KRT</v>
      </c>
      <c r="BN319" s="4" t="str">
        <f>IF(Table43[[#This Row],[SATUAN Fix Win]]&lt;&gt;"","GD01")</f>
        <v>GD01</v>
      </c>
      <c r="BO319" s="4">
        <f>IF(Table43[[#This Row],[SATUAN Fix Win]]&lt;&gt;"",11611)</f>
        <v>11611</v>
      </c>
      <c r="BP319" s="4">
        <f>IF(Table43[[#This Row],[SATUAN Fix Win]]&lt;&gt;"",11612)</f>
        <v>11612</v>
      </c>
      <c r="BR319" s="4">
        <f>IF(Table43[[#This Row],[SATUAN Fix Win]]&lt;&gt;"",1)</f>
        <v>1</v>
      </c>
    </row>
    <row r="320" spans="1:70">
      <c r="A320" s="4" t="str">
        <f>CONCATENATE(Table43[[#This Row],[Kode BARANG Win2]],Table43[[#This Row],[No. Urut
Item Sama]])</f>
        <v>R1021302010010</v>
      </c>
      <c r="B320" s="7"/>
      <c r="C320" s="4" t="s">
        <v>1649</v>
      </c>
      <c r="D320" s="49" t="s">
        <v>449</v>
      </c>
      <c r="E320" s="49">
        <f>IFERROR(VLOOKUP(Table43[[#This Row],[NO]],[1]Sheet1!$G$3:$K$1267,5,0),0)</f>
        <v>0</v>
      </c>
      <c r="F320" s="26" t="s">
        <v>823</v>
      </c>
      <c r="G320" s="26">
        <v>27</v>
      </c>
      <c r="H320" s="26" t="s">
        <v>2073</v>
      </c>
      <c r="I320" s="49">
        <v>8993560024154</v>
      </c>
      <c r="J320" s="26" t="str">
        <f>Table43[[#This Row],[Nama Jenis Kemasan]]</f>
        <v>PCS</v>
      </c>
      <c r="K320" s="4" t="str">
        <f>TRIM(CONCATENATE(Table43[[#This Row],[Nama            KLP]]," ",Table43[[#This Row],[Nama            Sub KLP]]))</f>
        <v>DETTOL BODY SOAP</v>
      </c>
      <c r="L320" s="4" t="str">
        <f>CONCATENATE(Table43[[#This Row],[kode  2 Digit                (hrf+No)]],Table43[[#This Row],[kode  2 Digit                (Nomor)]],Table43[[#This Row],[kode  1 Digit                (Nomor)]])</f>
        <v>R1021</v>
      </c>
      <c r="M320" s="4" t="str">
        <f>IF(AH320="",CONCATENATE(R320,T320,V320,X320,Z320,AB320,AD320,AF320,Table43[[#This Row],[Tanda Kode Revisi]]),CONCATENATE(R320,T320,V320,X320,Z320,AB320,AD320,AH320))</f>
        <v>R1021302010010</v>
      </c>
      <c r="N320" s="11">
        <f t="shared" si="8"/>
        <v>14</v>
      </c>
      <c r="O320" s="13" t="str">
        <f>IF(AG320&lt;&gt;"",TRIM(UPPER(CONCATENATE(Q320," ",S320," ",U320," ",W320," ",Y320," ",AA320," ","X"," ",Table43[[#This Row],[ISI/CTN]]," ",AG320," ",AC320," ",AE320," ",AI320))),TRIM(UPPER(CONCATENATE(Q320," ",S320," ",U320," ",W320," ",Y320," ",AA320," ","X"," ",Table43[[#This Row],[ISI/CTN]]," ",AC320," ",AE320," ",AI320))))</f>
        <v>RB DETTOL BODY SOAP SH FRESH 100GR X 27 PCS</v>
      </c>
      <c r="P320" s="11">
        <f t="shared" si="9"/>
        <v>43</v>
      </c>
      <c r="Q320" s="4" t="s">
        <v>1487</v>
      </c>
      <c r="R320" s="7" t="s">
        <v>94</v>
      </c>
      <c r="S320" s="4" t="s">
        <v>1496</v>
      </c>
      <c r="T320" s="45" t="s">
        <v>1723</v>
      </c>
      <c r="U320" s="46" t="s">
        <v>1505</v>
      </c>
      <c r="V320" s="7">
        <v>1</v>
      </c>
      <c r="W320" s="46" t="s">
        <v>1567</v>
      </c>
      <c r="X320" s="45" t="s">
        <v>1733</v>
      </c>
      <c r="Y320" s="4" t="s">
        <v>1527</v>
      </c>
      <c r="Z320" s="47" t="s">
        <v>1723</v>
      </c>
      <c r="AA320" s="4" t="s">
        <v>1512</v>
      </c>
      <c r="AB320" s="47" t="s">
        <v>1739</v>
      </c>
      <c r="AC320" s="4" t="s">
        <v>186</v>
      </c>
      <c r="AD320" s="7">
        <v>1</v>
      </c>
      <c r="AF320" s="7">
        <v>0</v>
      </c>
      <c r="AJ320" s="7">
        <f>IFERROR(VLOOKUP(Table43[[#This Row],[Kode BARANG Win2]],'[2]Template Impor Barang'!#REF!,2,0),0)</f>
        <v>0</v>
      </c>
      <c r="AK320" s="7">
        <f>Table43[[#This Row],[ISI/CTN]]</f>
        <v>27</v>
      </c>
      <c r="AL320" s="83" t="str">
        <f>Table43[[#This Row],[Kode Pcpl]]</f>
        <v>ID8195106M</v>
      </c>
      <c r="AN320" s="36">
        <f>Table43[[#This Row],[Harga Jual Pcs GT
(-PPN)]]-(Table43[[#This Row],[Harga Jual Pcs GT
(-PPN)]]*8.5%)</f>
        <v>25693.200000000001</v>
      </c>
      <c r="AO320" s="36">
        <f>Table43[[#This Row],[Harga Beli Pcs
(-PPN)]]*Table43[[#This Row],[ISI/CTN]]</f>
        <v>693716.4</v>
      </c>
      <c r="AP320" s="36">
        <f>Table43[[#This Row],[Harga Beli Pcs
(-PPN)]]*1.11</f>
        <v>28519.452000000005</v>
      </c>
      <c r="AQ320" s="36">
        <f>Table43[[#This Row],[Harga Beli Krt
(- PPN)]]*1.11</f>
        <v>770025.20400000014</v>
      </c>
      <c r="AR320" s="36">
        <v>28080</v>
      </c>
      <c r="AS320" s="36">
        <f>Table43[[#This Row],[Harga Jual Pcs GT
(-PPN)]]*Table43[[#This Row],[ISI/CTN]]</f>
        <v>758160</v>
      </c>
      <c r="AT320" s="36">
        <f>Table43[[#This Row],[Harga Jual Pcs GT
(-PPN)]]*1.11</f>
        <v>31168.800000000003</v>
      </c>
      <c r="AU320" s="36">
        <f>Table43[[#This Row],[Harga Jual Krt GT
(- PPN)]]*1.11</f>
        <v>841557.60000000009</v>
      </c>
      <c r="AV320" s="36">
        <v>28080</v>
      </c>
      <c r="AW320" s="36">
        <f>Table43[[#This Row],[Harga Jual Pcs MT
(-PPN)]]*Table43[[#This Row],[ISI/CTN]]</f>
        <v>758160</v>
      </c>
      <c r="AX320" s="36">
        <f>Table43[[#This Row],[Harga Jual Pcs MT
(-PPN)]]*1.11</f>
        <v>31168.800000000003</v>
      </c>
      <c r="AY320" s="36">
        <f>Table43[[#This Row],[Harga Jual Pcs MT
(+PPN)]]*Table43[[#This Row],[ISI/CTN]]</f>
        <v>841557.60000000009</v>
      </c>
      <c r="AZ320" s="44">
        <f>(Table43[[#This Row],[Harga Jual Pcs GT
(-PPN)]]-Table43[[#This Row],[Harga Beli Pcs
(-PPN)]])/Table43[[#This Row],[Harga Jual Pcs GT
(-PPN)]]</f>
        <v>8.4999999999999978E-2</v>
      </c>
      <c r="BA320" s="51">
        <f>Table43[[#This Row],[Harga Jual Pcs MT
(-PPN)]]-Table43[[#This Row],[Harga Beli Pcs
(-PPN)]]</f>
        <v>2386.7999999999993</v>
      </c>
      <c r="BB320" s="57">
        <f>Table43[[#This Row],[Column1]]/Table43[[#This Row],[Harga Jual Pcs MT
(-PPN)]]</f>
        <v>8.4999999999999978E-2</v>
      </c>
      <c r="BC320" s="50"/>
      <c r="BD320" s="7" t="str">
        <f>IFERROR(VLOOKUP(Table43[[#This Row],[Kode BARANG Win2]],'[3]Daftar Barang dan Jasa'!$B$2:$D$3515,3,0),0)</f>
        <v>RB DETTOL BODY SOAP SH FRESH 100GR X 27 PCS</v>
      </c>
      <c r="BE320" s="7" t="str">
        <f ca="1">IF(TODAY()-Table43[[#This Row],[Efektif
Pembuatan]]&gt;60,"Lama","Baru")</f>
        <v>Lama</v>
      </c>
      <c r="BF320" s="7" t="e">
        <f ca="1">IF(TODAY()-Table43[[#This Row],[Efektif Naik Harga]]&lt;30,"Naik","Sama")</f>
        <v>#VALUE!</v>
      </c>
      <c r="BG320" s="7" t="s">
        <v>400</v>
      </c>
      <c r="BH320" s="7" t="str">
        <f>IF(Table43[[#This Row],[Kode BARANG Win2]]&lt;&gt;"","IDR","")</f>
        <v>IDR</v>
      </c>
      <c r="BI320" s="7" t="str">
        <f>CONCATENATE(Table43[[#This Row],[kode  1 Digit
(Nomor)]],Table43[[#This Row],[kode  4 Digit                (Nomor)]])</f>
        <v>ID8195106M0100</v>
      </c>
      <c r="BJ320" s="7" t="str">
        <f>Table43[[#This Row],[Nama            Gramasi atau Jumlah Pack per CTN]]</f>
        <v>100GR</v>
      </c>
      <c r="BK320" s="7"/>
      <c r="BL320" s="7"/>
      <c r="BM320" s="4" t="str">
        <f>IF(Table43[[#This Row],[SATUAN Fix Win]]&lt;&gt;"","KRT")</f>
        <v>KRT</v>
      </c>
      <c r="BN320" s="4" t="str">
        <f>IF(Table43[[#This Row],[SATUAN Fix Win]]&lt;&gt;"","GD01")</f>
        <v>GD01</v>
      </c>
      <c r="BO320" s="4">
        <f>IF(Table43[[#This Row],[SATUAN Fix Win]]&lt;&gt;"",11611)</f>
        <v>11611</v>
      </c>
      <c r="BP320" s="4">
        <f>IF(Table43[[#This Row],[SATUAN Fix Win]]&lt;&gt;"",11612)</f>
        <v>11612</v>
      </c>
      <c r="BR320" s="4">
        <f>IF(Table43[[#This Row],[SATUAN Fix Win]]&lt;&gt;"",1)</f>
        <v>1</v>
      </c>
    </row>
    <row r="321" spans="1:70">
      <c r="A321" s="4" t="str">
        <f>CONCATENATE(Table43[[#This Row],[Kode BARANG Win2]],Table43[[#This Row],[No. Urut
Item Sama]])</f>
        <v>R1021302010010</v>
      </c>
      <c r="B321" s="7"/>
      <c r="C321" s="4" t="s">
        <v>1649</v>
      </c>
      <c r="D321" s="49">
        <v>3031606</v>
      </c>
      <c r="E321" s="49">
        <f>IFERROR(VLOOKUP(Table43[[#This Row],[NO]],[1]Sheet1!$G$3:$K$1267,5,0),0)</f>
        <v>0</v>
      </c>
      <c r="F321" s="26" t="s">
        <v>824</v>
      </c>
      <c r="G321" s="26">
        <v>27</v>
      </c>
      <c r="H321" s="26" t="s">
        <v>2073</v>
      </c>
      <c r="I321" s="49">
        <v>8993560024154</v>
      </c>
      <c r="J321" s="26" t="str">
        <f>Table43[[#This Row],[Nama Jenis Kemasan]]</f>
        <v>PCS</v>
      </c>
      <c r="K321" s="4" t="str">
        <f>TRIM(CONCATENATE(Table43[[#This Row],[Nama            KLP]]," ",Table43[[#This Row],[Nama            Sub KLP]]))</f>
        <v>DETTOL BODY SOAP</v>
      </c>
      <c r="L321" s="4" t="str">
        <f>CONCATENATE(Table43[[#This Row],[kode  2 Digit                (hrf+No)]],Table43[[#This Row],[kode  2 Digit                (Nomor)]],Table43[[#This Row],[kode  1 Digit                (Nomor)]])</f>
        <v>R1021</v>
      </c>
      <c r="M321" s="4" t="str">
        <f>IF(AH321="",CONCATENATE(R321,T321,V321,X321,Z321,AB321,AD321,AF321,Table43[[#This Row],[Tanda Kode Revisi]]),CONCATENATE(R321,T321,V321,X321,Z321,AB321,AD321,AH321))</f>
        <v>R1021302010010</v>
      </c>
      <c r="N321" s="11">
        <f t="shared" si="8"/>
        <v>14</v>
      </c>
      <c r="O321" s="13" t="str">
        <f>IF(AG321&lt;&gt;"",TRIM(UPPER(CONCATENATE(Q321," ",S321," ",U321," ",W321," ",Y321," ",AA321," ","X"," ",Table43[[#This Row],[ISI/CTN]]," ",AG321," ",AC321," ",AE321," ",AI321))),TRIM(UPPER(CONCATENATE(Q321," ",S321," ",U321," ",W321," ",Y321," ",AA321," ","X"," ",Table43[[#This Row],[ISI/CTN]]," ",AC321," ",AE321," ",AI321))))</f>
        <v>RB DETTOL BODY SOAP SH FRESH 100GR X 27 PCS</v>
      </c>
      <c r="P321" s="11">
        <f t="shared" si="9"/>
        <v>43</v>
      </c>
      <c r="Q321" s="4" t="s">
        <v>1487</v>
      </c>
      <c r="R321" s="7" t="s">
        <v>94</v>
      </c>
      <c r="S321" s="4" t="s">
        <v>1496</v>
      </c>
      <c r="T321" s="45" t="s">
        <v>1723</v>
      </c>
      <c r="U321" s="46" t="s">
        <v>1505</v>
      </c>
      <c r="V321" s="7">
        <v>1</v>
      </c>
      <c r="W321" s="46" t="s">
        <v>1567</v>
      </c>
      <c r="X321" s="45" t="s">
        <v>1733</v>
      </c>
      <c r="Y321" s="4" t="s">
        <v>1527</v>
      </c>
      <c r="Z321" s="47" t="s">
        <v>1723</v>
      </c>
      <c r="AA321" s="4" t="s">
        <v>1512</v>
      </c>
      <c r="AB321" s="47" t="s">
        <v>1739</v>
      </c>
      <c r="AC321" s="4" t="s">
        <v>186</v>
      </c>
      <c r="AD321" s="7">
        <v>1</v>
      </c>
      <c r="AF321" s="7">
        <v>0</v>
      </c>
      <c r="AJ321" s="7">
        <f>IFERROR(VLOOKUP(Table43[[#This Row],[Kode BARANG Win2]],'[2]Template Impor Barang'!#REF!,2,0),0)</f>
        <v>0</v>
      </c>
      <c r="AK321" s="7">
        <f>Table43[[#This Row],[ISI/CTN]]</f>
        <v>27</v>
      </c>
      <c r="AL321" s="83">
        <f>Table43[[#This Row],[Kode Pcpl]]</f>
        <v>3031606</v>
      </c>
      <c r="AN321" s="36">
        <f>Table43[[#This Row],[Harga Jual Pcs GT
(-PPN)]]-(Table43[[#This Row],[Harga Jual Pcs GT
(-PPN)]]*8.5%)</f>
        <v>25693.200000000001</v>
      </c>
      <c r="AO321" s="36">
        <f>Table43[[#This Row],[Harga Beli Pcs
(-PPN)]]*Table43[[#This Row],[ISI/CTN]]</f>
        <v>693716.4</v>
      </c>
      <c r="AP321" s="36">
        <f>Table43[[#This Row],[Harga Beli Pcs
(-PPN)]]*1.11</f>
        <v>28519.452000000005</v>
      </c>
      <c r="AQ321" s="36">
        <f>Table43[[#This Row],[Harga Beli Krt
(- PPN)]]*1.11</f>
        <v>770025.20400000014</v>
      </c>
      <c r="AR321" s="36">
        <v>28080</v>
      </c>
      <c r="AS321" s="36">
        <f>Table43[[#This Row],[Harga Jual Pcs GT
(-PPN)]]*Table43[[#This Row],[ISI/CTN]]</f>
        <v>758160</v>
      </c>
      <c r="AT321" s="36">
        <f>Table43[[#This Row],[Harga Jual Pcs GT
(-PPN)]]*1.11</f>
        <v>31168.800000000003</v>
      </c>
      <c r="AU321" s="36">
        <f>Table43[[#This Row],[Harga Jual Krt GT
(- PPN)]]*1.11</f>
        <v>841557.60000000009</v>
      </c>
      <c r="AV321" s="36">
        <v>28080</v>
      </c>
      <c r="AW321" s="36">
        <f>Table43[[#This Row],[Harga Jual Pcs MT
(-PPN)]]*Table43[[#This Row],[ISI/CTN]]</f>
        <v>758160</v>
      </c>
      <c r="AX321" s="36">
        <f>Table43[[#This Row],[Harga Jual Pcs MT
(-PPN)]]*1.11</f>
        <v>31168.800000000003</v>
      </c>
      <c r="AY321" s="36">
        <f>Table43[[#This Row],[Harga Jual Pcs MT
(+PPN)]]*Table43[[#This Row],[ISI/CTN]]</f>
        <v>841557.60000000009</v>
      </c>
      <c r="AZ321" s="44">
        <f>(Table43[[#This Row],[Harga Jual Pcs GT
(-PPN)]]-Table43[[#This Row],[Harga Beli Pcs
(-PPN)]])/Table43[[#This Row],[Harga Jual Pcs GT
(-PPN)]]</f>
        <v>8.4999999999999978E-2</v>
      </c>
      <c r="BA321" s="51">
        <f>Table43[[#This Row],[Harga Jual Pcs MT
(-PPN)]]-Table43[[#This Row],[Harga Beli Pcs
(-PPN)]]</f>
        <v>2386.7999999999993</v>
      </c>
      <c r="BB321" s="57">
        <f>Table43[[#This Row],[Column1]]/Table43[[#This Row],[Harga Jual Pcs MT
(-PPN)]]</f>
        <v>8.4999999999999978E-2</v>
      </c>
      <c r="BC321" s="50"/>
      <c r="BD321" s="7" t="str">
        <f>IFERROR(VLOOKUP(Table43[[#This Row],[Kode BARANG Win2]],'[3]Daftar Barang dan Jasa'!$B$2:$D$3515,3,0),0)</f>
        <v>RB DETTOL BODY SOAP SH FRESH 100GR X 27 PCS</v>
      </c>
      <c r="BE321" s="7" t="str">
        <f ca="1">IF(TODAY()-Table43[[#This Row],[Efektif
Pembuatan]]&gt;60,"Lama","Baru")</f>
        <v>Lama</v>
      </c>
      <c r="BF321" s="7" t="e">
        <f ca="1">IF(TODAY()-Table43[[#This Row],[Efektif Naik Harga]]&lt;30,"Naik","Sama")</f>
        <v>#VALUE!</v>
      </c>
      <c r="BG321" s="7" t="s">
        <v>400</v>
      </c>
      <c r="BH321" s="7" t="str">
        <f>IF(Table43[[#This Row],[Kode BARANG Win2]]&lt;&gt;"","IDR","")</f>
        <v>IDR</v>
      </c>
      <c r="BI321" s="7" t="str">
        <f>CONCATENATE(Table43[[#This Row],[kode  1 Digit
(Nomor)]],Table43[[#This Row],[kode  4 Digit                (Nomor)]])</f>
        <v>30316060100</v>
      </c>
      <c r="BJ321" s="7" t="str">
        <f>Table43[[#This Row],[Nama            Gramasi atau Jumlah Pack per CTN]]</f>
        <v>100GR</v>
      </c>
      <c r="BK321" s="7"/>
      <c r="BL321" s="7"/>
      <c r="BM321" s="4" t="str">
        <f>IF(Table43[[#This Row],[SATUAN Fix Win]]&lt;&gt;"","KRT")</f>
        <v>KRT</v>
      </c>
      <c r="BN321" s="4" t="str">
        <f>IF(Table43[[#This Row],[SATUAN Fix Win]]&lt;&gt;"","GD01")</f>
        <v>GD01</v>
      </c>
      <c r="BO321" s="4">
        <f>IF(Table43[[#This Row],[SATUAN Fix Win]]&lt;&gt;"",11611)</f>
        <v>11611</v>
      </c>
      <c r="BP321" s="4">
        <f>IF(Table43[[#This Row],[SATUAN Fix Win]]&lt;&gt;"",11612)</f>
        <v>11612</v>
      </c>
      <c r="BR321" s="4">
        <f>IF(Table43[[#This Row],[SATUAN Fix Win]]&lt;&gt;"",1)</f>
        <v>1</v>
      </c>
    </row>
    <row r="322" spans="1:70">
      <c r="A322" s="4" t="str">
        <f>CONCATENATE(Table43[[#This Row],[Kode BARANG Win2]],Table43[[#This Row],[No. Urut
Item Sama]])</f>
        <v>R1021302010010</v>
      </c>
      <c r="B322" s="7"/>
      <c r="C322" s="4" t="s">
        <v>1649</v>
      </c>
      <c r="D322" s="49">
        <v>3040212</v>
      </c>
      <c r="E322" s="49">
        <f>IFERROR(VLOOKUP(Table43[[#This Row],[NO]],[1]Sheet1!$G$3:$K$1267,5,0),0)</f>
        <v>0</v>
      </c>
      <c r="F322" s="26" t="s">
        <v>825</v>
      </c>
      <c r="G322" s="26">
        <v>27</v>
      </c>
      <c r="H322" s="26" t="s">
        <v>2073</v>
      </c>
      <c r="I322" s="49">
        <v>8993560024154</v>
      </c>
      <c r="J322" s="26" t="str">
        <f>Table43[[#This Row],[Nama Jenis Kemasan]]</f>
        <v>PCS</v>
      </c>
      <c r="K322" s="4" t="str">
        <f>TRIM(CONCATENATE(Table43[[#This Row],[Nama            KLP]]," ",Table43[[#This Row],[Nama            Sub KLP]]))</f>
        <v>DETTOL BODY SOAP</v>
      </c>
      <c r="L322" s="4" t="str">
        <f>CONCATENATE(Table43[[#This Row],[kode  2 Digit                (hrf+No)]],Table43[[#This Row],[kode  2 Digit                (Nomor)]],Table43[[#This Row],[kode  1 Digit                (Nomor)]])</f>
        <v>R1021</v>
      </c>
      <c r="M322" s="4" t="str">
        <f>IF(AH322="",CONCATENATE(R322,T322,V322,X322,Z322,AB322,AD322,AF322,Table43[[#This Row],[Tanda Kode Revisi]]),CONCATENATE(R322,T322,V322,X322,Z322,AB322,AD322,AH322))</f>
        <v>R1021302010010</v>
      </c>
      <c r="N322" s="11">
        <f t="shared" si="8"/>
        <v>14</v>
      </c>
      <c r="O322" s="13" t="str">
        <f>IF(AG322&lt;&gt;"",TRIM(UPPER(CONCATENATE(Q322," ",S322," ",U322," ",W322," ",Y322," ",AA322," ","X"," ",Table43[[#This Row],[ISI/CTN]]," ",AG322," ",AC322," ",AE322," ",AI322))),TRIM(UPPER(CONCATENATE(Q322," ",S322," ",U322," ",W322," ",Y322," ",AA322," ","X"," ",Table43[[#This Row],[ISI/CTN]]," ",AC322," ",AE322," ",AI322))))</f>
        <v>RB DETTOL BODY SOAP SH FRESH 100GR X 27 PCS</v>
      </c>
      <c r="P322" s="11">
        <f t="shared" si="9"/>
        <v>43</v>
      </c>
      <c r="Q322" s="4" t="s">
        <v>1487</v>
      </c>
      <c r="R322" s="7" t="s">
        <v>94</v>
      </c>
      <c r="S322" s="4" t="s">
        <v>1496</v>
      </c>
      <c r="T322" s="45" t="s">
        <v>1723</v>
      </c>
      <c r="U322" s="46" t="s">
        <v>1505</v>
      </c>
      <c r="V322" s="7">
        <v>1</v>
      </c>
      <c r="W322" s="46" t="s">
        <v>1567</v>
      </c>
      <c r="X322" s="45" t="s">
        <v>1733</v>
      </c>
      <c r="Y322" s="4" t="s">
        <v>1527</v>
      </c>
      <c r="Z322" s="47" t="s">
        <v>1723</v>
      </c>
      <c r="AA322" s="4" t="s">
        <v>1512</v>
      </c>
      <c r="AB322" s="47" t="s">
        <v>1739</v>
      </c>
      <c r="AC322" s="4" t="s">
        <v>186</v>
      </c>
      <c r="AD322" s="7">
        <v>1</v>
      </c>
      <c r="AF322" s="7">
        <v>0</v>
      </c>
      <c r="AJ322" s="7">
        <f>IFERROR(VLOOKUP(Table43[[#This Row],[Kode BARANG Win2]],'[2]Template Impor Barang'!#REF!,2,0),0)</f>
        <v>0</v>
      </c>
      <c r="AK322" s="7">
        <f>Table43[[#This Row],[ISI/CTN]]</f>
        <v>27</v>
      </c>
      <c r="AL322" s="83">
        <f>Table43[[#This Row],[Kode Pcpl]]</f>
        <v>3040212</v>
      </c>
      <c r="AN322" s="36">
        <f>Table43[[#This Row],[Harga Jual Pcs GT
(-PPN)]]-(Table43[[#This Row],[Harga Jual Pcs GT
(-PPN)]]*8.5%)</f>
        <v>25693.200000000001</v>
      </c>
      <c r="AO322" s="36">
        <f>Table43[[#This Row],[Harga Beli Pcs
(-PPN)]]*Table43[[#This Row],[ISI/CTN]]</f>
        <v>693716.4</v>
      </c>
      <c r="AP322" s="36">
        <f>Table43[[#This Row],[Harga Beli Pcs
(-PPN)]]*1.11</f>
        <v>28519.452000000005</v>
      </c>
      <c r="AQ322" s="36">
        <f>Table43[[#This Row],[Harga Beli Krt
(- PPN)]]*1.11</f>
        <v>770025.20400000014</v>
      </c>
      <c r="AR322" s="36">
        <v>28080</v>
      </c>
      <c r="AS322" s="36">
        <f>Table43[[#This Row],[Harga Jual Pcs GT
(-PPN)]]*Table43[[#This Row],[ISI/CTN]]</f>
        <v>758160</v>
      </c>
      <c r="AT322" s="36">
        <f>Table43[[#This Row],[Harga Jual Pcs GT
(-PPN)]]*1.11</f>
        <v>31168.800000000003</v>
      </c>
      <c r="AU322" s="36">
        <f>Table43[[#This Row],[Harga Jual Krt GT
(- PPN)]]*1.11</f>
        <v>841557.60000000009</v>
      </c>
      <c r="AV322" s="36">
        <v>28080</v>
      </c>
      <c r="AW322" s="36">
        <f>Table43[[#This Row],[Harga Jual Pcs MT
(-PPN)]]*Table43[[#This Row],[ISI/CTN]]</f>
        <v>758160</v>
      </c>
      <c r="AX322" s="36">
        <f>Table43[[#This Row],[Harga Jual Pcs MT
(-PPN)]]*1.11</f>
        <v>31168.800000000003</v>
      </c>
      <c r="AY322" s="36">
        <f>Table43[[#This Row],[Harga Jual Pcs MT
(+PPN)]]*Table43[[#This Row],[ISI/CTN]]</f>
        <v>841557.60000000009</v>
      </c>
      <c r="AZ322" s="44">
        <f>(Table43[[#This Row],[Harga Jual Pcs GT
(-PPN)]]-Table43[[#This Row],[Harga Beli Pcs
(-PPN)]])/Table43[[#This Row],[Harga Jual Pcs GT
(-PPN)]]</f>
        <v>8.4999999999999978E-2</v>
      </c>
      <c r="BA322" s="51">
        <f>Table43[[#This Row],[Harga Jual Pcs MT
(-PPN)]]-Table43[[#This Row],[Harga Beli Pcs
(-PPN)]]</f>
        <v>2386.7999999999993</v>
      </c>
      <c r="BB322" s="57">
        <f>Table43[[#This Row],[Column1]]/Table43[[#This Row],[Harga Jual Pcs MT
(-PPN)]]</f>
        <v>8.4999999999999978E-2</v>
      </c>
      <c r="BC322" s="50"/>
      <c r="BD322" s="7" t="str">
        <f>IFERROR(VLOOKUP(Table43[[#This Row],[Kode BARANG Win2]],'[3]Daftar Barang dan Jasa'!$B$2:$D$3515,3,0),0)</f>
        <v>RB DETTOL BODY SOAP SH FRESH 100GR X 27 PCS</v>
      </c>
      <c r="BE322" s="7" t="str">
        <f ca="1">IF(TODAY()-Table43[[#This Row],[Efektif
Pembuatan]]&gt;60,"Lama","Baru")</f>
        <v>Lama</v>
      </c>
      <c r="BF322" s="7" t="e">
        <f ca="1">IF(TODAY()-Table43[[#This Row],[Efektif Naik Harga]]&lt;30,"Naik","Sama")</f>
        <v>#VALUE!</v>
      </c>
      <c r="BG322" s="7" t="s">
        <v>400</v>
      </c>
      <c r="BH322" s="7" t="str">
        <f>IF(Table43[[#This Row],[Kode BARANG Win2]]&lt;&gt;"","IDR","")</f>
        <v>IDR</v>
      </c>
      <c r="BI322" s="7" t="str">
        <f>CONCATENATE(Table43[[#This Row],[kode  1 Digit
(Nomor)]],Table43[[#This Row],[kode  4 Digit                (Nomor)]])</f>
        <v>30402120100</v>
      </c>
      <c r="BJ322" s="7" t="str">
        <f>Table43[[#This Row],[Nama            Gramasi atau Jumlah Pack per CTN]]</f>
        <v>100GR</v>
      </c>
      <c r="BK322" s="7"/>
      <c r="BL322" s="7"/>
      <c r="BM322" s="4" t="str">
        <f>IF(Table43[[#This Row],[SATUAN Fix Win]]&lt;&gt;"","KRT")</f>
        <v>KRT</v>
      </c>
      <c r="BN322" s="4" t="str">
        <f>IF(Table43[[#This Row],[SATUAN Fix Win]]&lt;&gt;"","GD01")</f>
        <v>GD01</v>
      </c>
      <c r="BO322" s="4">
        <f>IF(Table43[[#This Row],[SATUAN Fix Win]]&lt;&gt;"",11611)</f>
        <v>11611</v>
      </c>
      <c r="BP322" s="4">
        <f>IF(Table43[[#This Row],[SATUAN Fix Win]]&lt;&gt;"",11612)</f>
        <v>11612</v>
      </c>
      <c r="BR322" s="4">
        <f>IF(Table43[[#This Row],[SATUAN Fix Win]]&lt;&gt;"",1)</f>
        <v>1</v>
      </c>
    </row>
    <row r="323" spans="1:70">
      <c r="A323" s="4" t="str">
        <f>CONCATENATE(Table43[[#This Row],[Kode BARANG Win2]],Table43[[#This Row],[No. Urut
Item Sama]])</f>
        <v>R1021302010010</v>
      </c>
      <c r="B323" s="7"/>
      <c r="C323" s="4" t="s">
        <v>1649</v>
      </c>
      <c r="D323" s="49" t="s">
        <v>447</v>
      </c>
      <c r="E323" s="49">
        <f>IFERROR(VLOOKUP(Table43[[#This Row],[NO]],[1]Sheet1!$G$3:$K$1267,5,0),0)</f>
        <v>0</v>
      </c>
      <c r="F323" s="26" t="s">
        <v>821</v>
      </c>
      <c r="G323" s="26">
        <v>27</v>
      </c>
      <c r="H323" s="26" t="s">
        <v>2073</v>
      </c>
      <c r="I323" s="49">
        <v>8993560024154</v>
      </c>
      <c r="J323" s="26" t="str">
        <f>Table43[[#This Row],[Nama Jenis Kemasan]]</f>
        <v>PCS</v>
      </c>
      <c r="K323" s="4" t="str">
        <f>TRIM(CONCATENATE(Table43[[#This Row],[Nama            KLP]]," ",Table43[[#This Row],[Nama            Sub KLP]]))</f>
        <v>DETTOL BODY SOAP</v>
      </c>
      <c r="L323" s="4" t="str">
        <f>CONCATENATE(Table43[[#This Row],[kode  2 Digit                (hrf+No)]],Table43[[#This Row],[kode  2 Digit                (Nomor)]],Table43[[#This Row],[kode  1 Digit                (Nomor)]])</f>
        <v>R1021</v>
      </c>
      <c r="M323" s="4" t="str">
        <f>IF(AH323="",CONCATENATE(R323,T323,V323,X323,Z323,AB323,AD323,AF323,Table43[[#This Row],[Tanda Kode Revisi]]),CONCATENATE(R323,T323,V323,X323,Z323,AB323,AD323,AH323))</f>
        <v>R1021302010010</v>
      </c>
      <c r="N323" s="11">
        <f t="shared" si="8"/>
        <v>14</v>
      </c>
      <c r="O323" s="13" t="str">
        <f>IF(AG323&lt;&gt;"",TRIM(UPPER(CONCATENATE(Q323," ",S323," ",U323," ",W323," ",Y323," ",AA323," ","X"," ",Table43[[#This Row],[ISI/CTN]]," ",AG323," ",AC323," ",AE323," ",AI323))),TRIM(UPPER(CONCATENATE(Q323," ",S323," ",U323," ",W323," ",Y323," ",AA323," ","X"," ",Table43[[#This Row],[ISI/CTN]]," ",AC323," ",AE323," ",AI323))))</f>
        <v>RB DETTOL BODY SOAP SH FRESH 100GR X 27 PCS</v>
      </c>
      <c r="P323" s="11">
        <f t="shared" si="9"/>
        <v>43</v>
      </c>
      <c r="Q323" s="4" t="s">
        <v>1487</v>
      </c>
      <c r="R323" s="7" t="s">
        <v>94</v>
      </c>
      <c r="S323" s="4" t="s">
        <v>1496</v>
      </c>
      <c r="T323" s="45" t="s">
        <v>1723</v>
      </c>
      <c r="U323" s="46" t="s">
        <v>1505</v>
      </c>
      <c r="V323" s="7">
        <v>1</v>
      </c>
      <c r="W323" s="46" t="s">
        <v>1567</v>
      </c>
      <c r="X323" s="45" t="s">
        <v>1733</v>
      </c>
      <c r="Y323" s="4" t="s">
        <v>1527</v>
      </c>
      <c r="Z323" s="47" t="s">
        <v>1723</v>
      </c>
      <c r="AA323" s="4" t="s">
        <v>1512</v>
      </c>
      <c r="AB323" s="47" t="s">
        <v>1739</v>
      </c>
      <c r="AC323" s="4" t="s">
        <v>186</v>
      </c>
      <c r="AD323" s="7">
        <v>1</v>
      </c>
      <c r="AF323" s="7">
        <v>0</v>
      </c>
      <c r="AJ323" s="7">
        <f>IFERROR(VLOOKUP(Table43[[#This Row],[Kode BARANG Win2]],'[2]Template Impor Barang'!#REF!,2,0),0)</f>
        <v>0</v>
      </c>
      <c r="AK323" s="7">
        <f>Table43[[#This Row],[ISI/CTN]]</f>
        <v>27</v>
      </c>
      <c r="AL323" s="83" t="str">
        <f>Table43[[#This Row],[Kode Pcpl]]</f>
        <v>ID8151090</v>
      </c>
      <c r="AN323" s="36">
        <f>Table43[[#This Row],[Harga Jual Pcs GT
(-PPN)]]-(Table43[[#This Row],[Harga Jual Pcs GT
(-PPN)]]*8.5%)</f>
        <v>25693.200000000001</v>
      </c>
      <c r="AO323" s="36">
        <f>Table43[[#This Row],[Harga Beli Pcs
(-PPN)]]*Table43[[#This Row],[ISI/CTN]]</f>
        <v>693716.4</v>
      </c>
      <c r="AP323" s="36">
        <f>Table43[[#This Row],[Harga Beli Pcs
(-PPN)]]*1.11</f>
        <v>28519.452000000005</v>
      </c>
      <c r="AQ323" s="36">
        <f>Table43[[#This Row],[Harga Beli Krt
(- PPN)]]*1.11</f>
        <v>770025.20400000014</v>
      </c>
      <c r="AR323" s="36">
        <v>28080</v>
      </c>
      <c r="AS323" s="36">
        <f>Table43[[#This Row],[Harga Jual Pcs GT
(-PPN)]]*Table43[[#This Row],[ISI/CTN]]</f>
        <v>758160</v>
      </c>
      <c r="AT323" s="36">
        <f>Table43[[#This Row],[Harga Jual Pcs GT
(-PPN)]]*1.11</f>
        <v>31168.800000000003</v>
      </c>
      <c r="AU323" s="36">
        <f>Table43[[#This Row],[Harga Jual Krt GT
(- PPN)]]*1.11</f>
        <v>841557.60000000009</v>
      </c>
      <c r="AV323" s="36">
        <v>28080</v>
      </c>
      <c r="AW323" s="36">
        <f>Table43[[#This Row],[Harga Jual Pcs MT
(-PPN)]]*Table43[[#This Row],[ISI/CTN]]</f>
        <v>758160</v>
      </c>
      <c r="AX323" s="36">
        <f>Table43[[#This Row],[Harga Jual Pcs MT
(-PPN)]]*1.11</f>
        <v>31168.800000000003</v>
      </c>
      <c r="AY323" s="36">
        <f>Table43[[#This Row],[Harga Jual Pcs MT
(+PPN)]]*Table43[[#This Row],[ISI/CTN]]</f>
        <v>841557.60000000009</v>
      </c>
      <c r="AZ323" s="44">
        <f>(Table43[[#This Row],[Harga Jual Pcs GT
(-PPN)]]-Table43[[#This Row],[Harga Beli Pcs
(-PPN)]])/Table43[[#This Row],[Harga Jual Pcs GT
(-PPN)]]</f>
        <v>8.4999999999999978E-2</v>
      </c>
      <c r="BA323" s="51">
        <f>Table43[[#This Row],[Harga Jual Pcs MT
(-PPN)]]-Table43[[#This Row],[Harga Beli Pcs
(-PPN)]]</f>
        <v>2386.7999999999993</v>
      </c>
      <c r="BB323" s="57">
        <f>Table43[[#This Row],[Column1]]/Table43[[#This Row],[Harga Jual Pcs MT
(-PPN)]]</f>
        <v>8.4999999999999978E-2</v>
      </c>
      <c r="BC323" s="50"/>
      <c r="BD323" s="7" t="str">
        <f>IFERROR(VLOOKUP(Table43[[#This Row],[Kode BARANG Win2]],'[3]Daftar Barang dan Jasa'!$B$2:$D$3515,3,0),0)</f>
        <v>RB DETTOL BODY SOAP SH FRESH 100GR X 27 PCS</v>
      </c>
      <c r="BE323" s="7" t="str">
        <f ca="1">IF(TODAY()-Table43[[#This Row],[Efektif
Pembuatan]]&gt;60,"Lama","Baru")</f>
        <v>Lama</v>
      </c>
      <c r="BF323" s="7" t="e">
        <f ca="1">IF(TODAY()-Table43[[#This Row],[Efektif Naik Harga]]&lt;30,"Naik","Sama")</f>
        <v>#VALUE!</v>
      </c>
      <c r="BG323" s="7" t="s">
        <v>400</v>
      </c>
      <c r="BH323" s="7" t="str">
        <f>IF(Table43[[#This Row],[Kode BARANG Win2]]&lt;&gt;"","IDR","")</f>
        <v>IDR</v>
      </c>
      <c r="BI323" s="7" t="str">
        <f>CONCATENATE(Table43[[#This Row],[kode  1 Digit
(Nomor)]],Table43[[#This Row],[kode  4 Digit                (Nomor)]])</f>
        <v>ID81510900100</v>
      </c>
      <c r="BJ323" s="7" t="str">
        <f>Table43[[#This Row],[Nama            Gramasi atau Jumlah Pack per CTN]]</f>
        <v>100GR</v>
      </c>
      <c r="BK323" s="7"/>
      <c r="BL323" s="7"/>
      <c r="BM323" s="4" t="str">
        <f>IF(Table43[[#This Row],[SATUAN Fix Win]]&lt;&gt;"","KRT")</f>
        <v>KRT</v>
      </c>
      <c r="BN323" s="4" t="str">
        <f>IF(Table43[[#This Row],[SATUAN Fix Win]]&lt;&gt;"","GD01")</f>
        <v>GD01</v>
      </c>
      <c r="BO323" s="4">
        <f>IF(Table43[[#This Row],[SATUAN Fix Win]]&lt;&gt;"",11611)</f>
        <v>11611</v>
      </c>
      <c r="BP323" s="4">
        <f>IF(Table43[[#This Row],[SATUAN Fix Win]]&lt;&gt;"",11612)</f>
        <v>11612</v>
      </c>
      <c r="BR323" s="4">
        <f>IF(Table43[[#This Row],[SATUAN Fix Win]]&lt;&gt;"",1)</f>
        <v>1</v>
      </c>
    </row>
    <row r="324" spans="1:70">
      <c r="A324" s="4" t="str">
        <f>CONCATENATE(Table43[[#This Row],[Kode BARANG Win2]],Table43[[#This Row],[No. Urut
Item Sama]])</f>
        <v>R1021302010010</v>
      </c>
      <c r="B324" s="7"/>
      <c r="C324" s="4" t="s">
        <v>1649</v>
      </c>
      <c r="D324" s="49" t="s">
        <v>440</v>
      </c>
      <c r="E324" s="49">
        <f>IFERROR(VLOOKUP(Table43[[#This Row],[NO]],[1]Sheet1!$G$3:$K$1267,5,0),0)</f>
        <v>0</v>
      </c>
      <c r="F324" s="26" t="s">
        <v>817</v>
      </c>
      <c r="G324" s="26">
        <v>27</v>
      </c>
      <c r="H324" s="26" t="s">
        <v>2073</v>
      </c>
      <c r="I324" s="49">
        <v>8993560024154</v>
      </c>
      <c r="J324" s="26" t="str">
        <f>Table43[[#This Row],[Nama Jenis Kemasan]]</f>
        <v>PCS</v>
      </c>
      <c r="K324" s="4" t="str">
        <f>TRIM(CONCATENATE(Table43[[#This Row],[Nama            KLP]]," ",Table43[[#This Row],[Nama            Sub KLP]]))</f>
        <v>DETTOL BODY SOAP</v>
      </c>
      <c r="L324" s="4" t="str">
        <f>CONCATENATE(Table43[[#This Row],[kode  2 Digit                (hrf+No)]],Table43[[#This Row],[kode  2 Digit                (Nomor)]],Table43[[#This Row],[kode  1 Digit                (Nomor)]])</f>
        <v>R1021</v>
      </c>
      <c r="M324" s="4" t="str">
        <f>IF(AH324="",CONCATENATE(R324,T324,V324,X324,Z324,AB324,AD324,AF324,Table43[[#This Row],[Tanda Kode Revisi]]),CONCATENATE(R324,T324,V324,X324,Z324,AB324,AD324,AH324))</f>
        <v>R1021302010010</v>
      </c>
      <c r="N324" s="11">
        <f t="shared" si="8"/>
        <v>14</v>
      </c>
      <c r="O324" s="13" t="str">
        <f>IF(AG324&lt;&gt;"",TRIM(UPPER(CONCATENATE(Q324," ",S324," ",U324," ",W324," ",Y324," ",AA324," ","X"," ",Table43[[#This Row],[ISI/CTN]]," ",AG324," ",AC324," ",AE324," ",AI324))),TRIM(UPPER(CONCATENATE(Q324," ",S324," ",U324," ",W324," ",Y324," ",AA324," ","X"," ",Table43[[#This Row],[ISI/CTN]]," ",AC324," ",AE324," ",AI324))))</f>
        <v>RB DETTOL BODY SOAP SH FRESH 100GR X 27 PCS</v>
      </c>
      <c r="P324" s="11">
        <f t="shared" si="9"/>
        <v>43</v>
      </c>
      <c r="Q324" s="4" t="s">
        <v>1487</v>
      </c>
      <c r="R324" s="7" t="s">
        <v>94</v>
      </c>
      <c r="S324" s="4" t="s">
        <v>1496</v>
      </c>
      <c r="T324" s="45" t="s">
        <v>1723</v>
      </c>
      <c r="U324" s="46" t="s">
        <v>1505</v>
      </c>
      <c r="V324" s="7">
        <v>1</v>
      </c>
      <c r="W324" s="46" t="s">
        <v>1567</v>
      </c>
      <c r="X324" s="45" t="s">
        <v>1733</v>
      </c>
      <c r="Y324" s="4" t="s">
        <v>1527</v>
      </c>
      <c r="Z324" s="47" t="s">
        <v>1723</v>
      </c>
      <c r="AA324" s="4" t="s">
        <v>1512</v>
      </c>
      <c r="AB324" s="47" t="s">
        <v>1739</v>
      </c>
      <c r="AC324" s="4" t="s">
        <v>186</v>
      </c>
      <c r="AD324" s="7">
        <v>1</v>
      </c>
      <c r="AF324" s="7">
        <v>0</v>
      </c>
      <c r="AJ324" s="7">
        <f>IFERROR(VLOOKUP(Table43[[#This Row],[Kode BARANG Win2]],'[2]Template Impor Barang'!#REF!,2,0),0)</f>
        <v>0</v>
      </c>
      <c r="AK324" s="7">
        <f>Table43[[#This Row],[ISI/CTN]]</f>
        <v>27</v>
      </c>
      <c r="AL324" s="83" t="str">
        <f>Table43[[#This Row],[Kode Pcpl]]</f>
        <v>ID8046659</v>
      </c>
      <c r="AN324" s="36">
        <f>Table43[[#This Row],[Harga Jual Pcs GT
(-PPN)]]-(Table43[[#This Row],[Harga Jual Pcs GT
(-PPN)]]*8.5%)</f>
        <v>25693.200000000001</v>
      </c>
      <c r="AO324" s="36">
        <f>Table43[[#This Row],[Harga Beli Pcs
(-PPN)]]*Table43[[#This Row],[ISI/CTN]]</f>
        <v>693716.4</v>
      </c>
      <c r="AP324" s="36">
        <f>Table43[[#This Row],[Harga Beli Pcs
(-PPN)]]*1.11</f>
        <v>28519.452000000005</v>
      </c>
      <c r="AQ324" s="36">
        <f>Table43[[#This Row],[Harga Beli Krt
(- PPN)]]*1.11</f>
        <v>770025.20400000014</v>
      </c>
      <c r="AR324" s="36">
        <v>28080</v>
      </c>
      <c r="AS324" s="36">
        <f>Table43[[#This Row],[Harga Jual Pcs GT
(-PPN)]]*Table43[[#This Row],[ISI/CTN]]</f>
        <v>758160</v>
      </c>
      <c r="AT324" s="36">
        <f>Table43[[#This Row],[Harga Jual Pcs GT
(-PPN)]]*1.11</f>
        <v>31168.800000000003</v>
      </c>
      <c r="AU324" s="36">
        <f>Table43[[#This Row],[Harga Jual Krt GT
(- PPN)]]*1.11</f>
        <v>841557.60000000009</v>
      </c>
      <c r="AV324" s="36">
        <v>28080</v>
      </c>
      <c r="AW324" s="36">
        <f>Table43[[#This Row],[Harga Jual Pcs MT
(-PPN)]]*Table43[[#This Row],[ISI/CTN]]</f>
        <v>758160</v>
      </c>
      <c r="AX324" s="36">
        <f>Table43[[#This Row],[Harga Jual Pcs MT
(-PPN)]]*1.11</f>
        <v>31168.800000000003</v>
      </c>
      <c r="AY324" s="36">
        <f>Table43[[#This Row],[Harga Jual Pcs MT
(+PPN)]]*Table43[[#This Row],[ISI/CTN]]</f>
        <v>841557.60000000009</v>
      </c>
      <c r="AZ324" s="44">
        <f>(Table43[[#This Row],[Harga Jual Pcs GT
(-PPN)]]-Table43[[#This Row],[Harga Beli Pcs
(-PPN)]])/Table43[[#This Row],[Harga Jual Pcs GT
(-PPN)]]</f>
        <v>8.4999999999999978E-2</v>
      </c>
      <c r="BA324" s="51">
        <f>Table43[[#This Row],[Harga Jual Pcs MT
(-PPN)]]-Table43[[#This Row],[Harga Beli Pcs
(-PPN)]]</f>
        <v>2386.7999999999993</v>
      </c>
      <c r="BB324" s="57">
        <f>Table43[[#This Row],[Column1]]/Table43[[#This Row],[Harga Jual Pcs MT
(-PPN)]]</f>
        <v>8.4999999999999978E-2</v>
      </c>
      <c r="BC324" s="50"/>
      <c r="BD324" s="7" t="str">
        <f>IFERROR(VLOOKUP(Table43[[#This Row],[Kode BARANG Win2]],'[3]Daftar Barang dan Jasa'!$B$2:$D$3515,3,0),0)</f>
        <v>RB DETTOL BODY SOAP SH FRESH 100GR X 27 PCS</v>
      </c>
      <c r="BE324" s="7" t="str">
        <f ca="1">IF(TODAY()-Table43[[#This Row],[Efektif
Pembuatan]]&gt;60,"Lama","Baru")</f>
        <v>Lama</v>
      </c>
      <c r="BF324" s="7" t="e">
        <f ca="1">IF(TODAY()-Table43[[#This Row],[Efektif Naik Harga]]&lt;30,"Naik","Sama")</f>
        <v>#VALUE!</v>
      </c>
      <c r="BG324" s="7" t="s">
        <v>400</v>
      </c>
      <c r="BH324" s="7" t="str">
        <f>IF(Table43[[#This Row],[Kode BARANG Win2]]&lt;&gt;"","IDR","")</f>
        <v>IDR</v>
      </c>
      <c r="BI324" s="7" t="str">
        <f>CONCATENATE(Table43[[#This Row],[kode  1 Digit
(Nomor)]],Table43[[#This Row],[kode  4 Digit                (Nomor)]])</f>
        <v>ID80466590100</v>
      </c>
      <c r="BJ324" s="7" t="str">
        <f>Table43[[#This Row],[Nama            Gramasi atau Jumlah Pack per CTN]]</f>
        <v>100GR</v>
      </c>
      <c r="BK324" s="7"/>
      <c r="BL324" s="7"/>
      <c r="BM324" s="4" t="str">
        <f>IF(Table43[[#This Row],[SATUAN Fix Win]]&lt;&gt;"","KRT")</f>
        <v>KRT</v>
      </c>
      <c r="BN324" s="4" t="str">
        <f>IF(Table43[[#This Row],[SATUAN Fix Win]]&lt;&gt;"","GD01")</f>
        <v>GD01</v>
      </c>
      <c r="BO324" s="4">
        <f>IF(Table43[[#This Row],[SATUAN Fix Win]]&lt;&gt;"",11611)</f>
        <v>11611</v>
      </c>
      <c r="BP324" s="4">
        <f>IF(Table43[[#This Row],[SATUAN Fix Win]]&lt;&gt;"",11612)</f>
        <v>11612</v>
      </c>
      <c r="BR324" s="4">
        <f>IF(Table43[[#This Row],[SATUAN Fix Win]]&lt;&gt;"",1)</f>
        <v>1</v>
      </c>
    </row>
    <row r="325" spans="1:70">
      <c r="A325" s="4" t="str">
        <f>CONCATENATE(Table43[[#This Row],[Kode BARANG Win2]],Table43[[#This Row],[No. Urut
Item Sama]])</f>
        <v>R1021302010010</v>
      </c>
      <c r="B325" s="7"/>
      <c r="C325" s="4" t="s">
        <v>1649</v>
      </c>
      <c r="D325" s="49" t="s">
        <v>441</v>
      </c>
      <c r="E325" s="49">
        <f>IFERROR(VLOOKUP(Table43[[#This Row],[NO]],[1]Sheet1!$G$3:$K$1267,5,0),0)</f>
        <v>0</v>
      </c>
      <c r="F325" s="26" t="s">
        <v>817</v>
      </c>
      <c r="G325" s="26">
        <v>27</v>
      </c>
      <c r="H325" s="26" t="s">
        <v>2073</v>
      </c>
      <c r="I325" s="49">
        <v>8993560024154</v>
      </c>
      <c r="J325" s="26" t="str">
        <f>Table43[[#This Row],[Nama Jenis Kemasan]]</f>
        <v>PCS</v>
      </c>
      <c r="K325" s="4" t="str">
        <f>TRIM(CONCATENATE(Table43[[#This Row],[Nama            KLP]]," ",Table43[[#This Row],[Nama            Sub KLP]]))</f>
        <v>DETTOL BODY SOAP</v>
      </c>
      <c r="L325" s="4" t="str">
        <f>CONCATENATE(Table43[[#This Row],[kode  2 Digit                (hrf+No)]],Table43[[#This Row],[kode  2 Digit                (Nomor)]],Table43[[#This Row],[kode  1 Digit                (Nomor)]])</f>
        <v>R1021</v>
      </c>
      <c r="M325" s="4" t="str">
        <f>IF(AH325="",CONCATENATE(R325,T325,V325,X325,Z325,AB325,AD325,AF325,Table43[[#This Row],[Tanda Kode Revisi]]),CONCATENATE(R325,T325,V325,X325,Z325,AB325,AD325,AH325))</f>
        <v>R1021302010010</v>
      </c>
      <c r="N325" s="11">
        <f t="shared" si="8"/>
        <v>14</v>
      </c>
      <c r="O325" s="13" t="str">
        <f>IF(AG325&lt;&gt;"",TRIM(UPPER(CONCATENATE(Q325," ",S325," ",U325," ",W325," ",Y325," ",AA325," ","X"," ",Table43[[#This Row],[ISI/CTN]]," ",AG325," ",AC325," ",AE325," ",AI325))),TRIM(UPPER(CONCATENATE(Q325," ",S325," ",U325," ",W325," ",Y325," ",AA325," ","X"," ",Table43[[#This Row],[ISI/CTN]]," ",AC325," ",AE325," ",AI325))))</f>
        <v>RB DETTOL BODY SOAP SH FRESH 100GR X 27 PCS</v>
      </c>
      <c r="P325" s="11">
        <f t="shared" si="9"/>
        <v>43</v>
      </c>
      <c r="Q325" s="4" t="s">
        <v>1487</v>
      </c>
      <c r="R325" s="7" t="s">
        <v>94</v>
      </c>
      <c r="S325" s="4" t="s">
        <v>1496</v>
      </c>
      <c r="T325" s="45" t="s">
        <v>1723</v>
      </c>
      <c r="U325" s="46" t="s">
        <v>1505</v>
      </c>
      <c r="V325" s="7">
        <v>1</v>
      </c>
      <c r="W325" s="46" t="s">
        <v>1567</v>
      </c>
      <c r="X325" s="45" t="s">
        <v>1733</v>
      </c>
      <c r="Y325" s="4" t="s">
        <v>1527</v>
      </c>
      <c r="Z325" s="47" t="s">
        <v>1723</v>
      </c>
      <c r="AA325" s="4" t="s">
        <v>1512</v>
      </c>
      <c r="AB325" s="47" t="s">
        <v>1739</v>
      </c>
      <c r="AC325" s="4" t="s">
        <v>186</v>
      </c>
      <c r="AD325" s="7">
        <v>1</v>
      </c>
      <c r="AF325" s="7">
        <v>0</v>
      </c>
      <c r="AJ325" s="7">
        <f>IFERROR(VLOOKUP(Table43[[#This Row],[Kode BARANG Win2]],'[2]Template Impor Barang'!#REF!,2,0),0)</f>
        <v>0</v>
      </c>
      <c r="AK325" s="7">
        <f>Table43[[#This Row],[ISI/CTN]]</f>
        <v>27</v>
      </c>
      <c r="AL325" s="83" t="str">
        <f>Table43[[#This Row],[Kode Pcpl]]</f>
        <v>ID8046659M</v>
      </c>
      <c r="AN325" s="36">
        <f>Table43[[#This Row],[Harga Jual Pcs GT
(-PPN)]]-(Table43[[#This Row],[Harga Jual Pcs GT
(-PPN)]]*8.5%)</f>
        <v>25693.200000000001</v>
      </c>
      <c r="AO325" s="36">
        <f>Table43[[#This Row],[Harga Beli Pcs
(-PPN)]]*Table43[[#This Row],[ISI/CTN]]</f>
        <v>693716.4</v>
      </c>
      <c r="AP325" s="36">
        <f>Table43[[#This Row],[Harga Beli Pcs
(-PPN)]]*1.11</f>
        <v>28519.452000000005</v>
      </c>
      <c r="AQ325" s="36">
        <f>Table43[[#This Row],[Harga Beli Krt
(- PPN)]]*1.11</f>
        <v>770025.20400000014</v>
      </c>
      <c r="AR325" s="36">
        <v>28080</v>
      </c>
      <c r="AS325" s="36">
        <f>Table43[[#This Row],[Harga Jual Pcs GT
(-PPN)]]*Table43[[#This Row],[ISI/CTN]]</f>
        <v>758160</v>
      </c>
      <c r="AT325" s="36">
        <f>Table43[[#This Row],[Harga Jual Pcs GT
(-PPN)]]*1.11</f>
        <v>31168.800000000003</v>
      </c>
      <c r="AU325" s="36">
        <f>Table43[[#This Row],[Harga Jual Krt GT
(- PPN)]]*1.11</f>
        <v>841557.60000000009</v>
      </c>
      <c r="AV325" s="36">
        <v>28080</v>
      </c>
      <c r="AW325" s="36">
        <f>Table43[[#This Row],[Harga Jual Pcs MT
(-PPN)]]*Table43[[#This Row],[ISI/CTN]]</f>
        <v>758160</v>
      </c>
      <c r="AX325" s="36">
        <f>Table43[[#This Row],[Harga Jual Pcs MT
(-PPN)]]*1.11</f>
        <v>31168.800000000003</v>
      </c>
      <c r="AY325" s="36">
        <f>Table43[[#This Row],[Harga Jual Pcs MT
(+PPN)]]*Table43[[#This Row],[ISI/CTN]]</f>
        <v>841557.60000000009</v>
      </c>
      <c r="AZ325" s="44">
        <f>(Table43[[#This Row],[Harga Jual Pcs GT
(-PPN)]]-Table43[[#This Row],[Harga Beli Pcs
(-PPN)]])/Table43[[#This Row],[Harga Jual Pcs GT
(-PPN)]]</f>
        <v>8.4999999999999978E-2</v>
      </c>
      <c r="BA325" s="51">
        <f>Table43[[#This Row],[Harga Jual Pcs MT
(-PPN)]]-Table43[[#This Row],[Harga Beli Pcs
(-PPN)]]</f>
        <v>2386.7999999999993</v>
      </c>
      <c r="BB325" s="57">
        <f>Table43[[#This Row],[Column1]]/Table43[[#This Row],[Harga Jual Pcs MT
(-PPN)]]</f>
        <v>8.4999999999999978E-2</v>
      </c>
      <c r="BC325" s="50"/>
      <c r="BD325" s="7" t="str">
        <f>IFERROR(VLOOKUP(Table43[[#This Row],[Kode BARANG Win2]],'[3]Daftar Barang dan Jasa'!$B$2:$D$3515,3,0),0)</f>
        <v>RB DETTOL BODY SOAP SH FRESH 100GR X 27 PCS</v>
      </c>
      <c r="BE325" s="7" t="str">
        <f ca="1">IF(TODAY()-Table43[[#This Row],[Efektif
Pembuatan]]&gt;60,"Lama","Baru")</f>
        <v>Lama</v>
      </c>
      <c r="BF325" s="7" t="e">
        <f ca="1">IF(TODAY()-Table43[[#This Row],[Efektif Naik Harga]]&lt;30,"Naik","Sama")</f>
        <v>#VALUE!</v>
      </c>
      <c r="BG325" s="7" t="s">
        <v>400</v>
      </c>
      <c r="BH325" s="7" t="str">
        <f>IF(Table43[[#This Row],[Kode BARANG Win2]]&lt;&gt;"","IDR","")</f>
        <v>IDR</v>
      </c>
      <c r="BI325" s="7" t="str">
        <f>CONCATENATE(Table43[[#This Row],[kode  1 Digit
(Nomor)]],Table43[[#This Row],[kode  4 Digit                (Nomor)]])</f>
        <v>ID8046659M0100</v>
      </c>
      <c r="BJ325" s="7" t="str">
        <f>Table43[[#This Row],[Nama            Gramasi atau Jumlah Pack per CTN]]</f>
        <v>100GR</v>
      </c>
      <c r="BK325" s="7"/>
      <c r="BL325" s="7"/>
      <c r="BM325" s="4" t="str">
        <f>IF(Table43[[#This Row],[SATUAN Fix Win]]&lt;&gt;"","KRT")</f>
        <v>KRT</v>
      </c>
      <c r="BN325" s="4" t="str">
        <f>IF(Table43[[#This Row],[SATUAN Fix Win]]&lt;&gt;"","GD01")</f>
        <v>GD01</v>
      </c>
      <c r="BO325" s="4">
        <f>IF(Table43[[#This Row],[SATUAN Fix Win]]&lt;&gt;"",11611)</f>
        <v>11611</v>
      </c>
      <c r="BP325" s="4">
        <f>IF(Table43[[#This Row],[SATUAN Fix Win]]&lt;&gt;"",11612)</f>
        <v>11612</v>
      </c>
      <c r="BR325" s="4">
        <f>IF(Table43[[#This Row],[SATUAN Fix Win]]&lt;&gt;"",1)</f>
        <v>1</v>
      </c>
    </row>
    <row r="326" spans="1:70">
      <c r="A326" s="4" t="str">
        <f>CONCATENATE(Table43[[#This Row],[Kode BARANG Win2]],Table43[[#This Row],[No. Urut
Item Sama]])</f>
        <v>R1021302010010</v>
      </c>
      <c r="B326" s="7"/>
      <c r="C326" s="4" t="s">
        <v>1649</v>
      </c>
      <c r="D326" s="49" t="s">
        <v>442</v>
      </c>
      <c r="E326" s="49">
        <f>IFERROR(VLOOKUP(Table43[[#This Row],[NO]],[1]Sheet1!$G$3:$K$1267,5,0),0)</f>
        <v>0</v>
      </c>
      <c r="F326" s="26" t="s">
        <v>818</v>
      </c>
      <c r="G326" s="26">
        <v>27</v>
      </c>
      <c r="H326" s="26" t="s">
        <v>2073</v>
      </c>
      <c r="I326" s="49">
        <v>8993560024154</v>
      </c>
      <c r="J326" s="26" t="str">
        <f>Table43[[#This Row],[Nama Jenis Kemasan]]</f>
        <v>PCS</v>
      </c>
      <c r="K326" s="4" t="str">
        <f>TRIM(CONCATENATE(Table43[[#This Row],[Nama            KLP]]," ",Table43[[#This Row],[Nama            Sub KLP]]))</f>
        <v>DETTOL BODY SOAP</v>
      </c>
      <c r="L326" s="4" t="str">
        <f>CONCATENATE(Table43[[#This Row],[kode  2 Digit                (hrf+No)]],Table43[[#This Row],[kode  2 Digit                (Nomor)]],Table43[[#This Row],[kode  1 Digit                (Nomor)]])</f>
        <v>R1021</v>
      </c>
      <c r="M326" s="4" t="str">
        <f>IF(AH326="",CONCATENATE(R326,T326,V326,X326,Z326,AB326,AD326,AF326,Table43[[#This Row],[Tanda Kode Revisi]]),CONCATENATE(R326,T326,V326,X326,Z326,AB326,AD326,AH326))</f>
        <v>R1021302010010</v>
      </c>
      <c r="N326" s="11">
        <f t="shared" si="8"/>
        <v>14</v>
      </c>
      <c r="O326" s="13" t="str">
        <f>IF(AG326&lt;&gt;"",TRIM(UPPER(CONCATENATE(Q326," ",S326," ",U326," ",W326," ",Y326," ",AA326," ","X"," ",Table43[[#This Row],[ISI/CTN]]," ",AG326," ",AC326," ",AE326," ",AI326))),TRIM(UPPER(CONCATENATE(Q326," ",S326," ",U326," ",W326," ",Y326," ",AA326," ","X"," ",Table43[[#This Row],[ISI/CTN]]," ",AC326," ",AE326," ",AI326))))</f>
        <v>RB DETTOL BODY SOAP SH FRESH 100GR X 27 PCS</v>
      </c>
      <c r="P326" s="11">
        <f t="shared" si="9"/>
        <v>43</v>
      </c>
      <c r="Q326" s="4" t="s">
        <v>1487</v>
      </c>
      <c r="R326" s="7" t="s">
        <v>94</v>
      </c>
      <c r="S326" s="4" t="s">
        <v>1496</v>
      </c>
      <c r="T326" s="45" t="s">
        <v>1723</v>
      </c>
      <c r="U326" s="46" t="s">
        <v>1505</v>
      </c>
      <c r="V326" s="7">
        <v>1</v>
      </c>
      <c r="W326" s="46" t="s">
        <v>1567</v>
      </c>
      <c r="X326" s="45" t="s">
        <v>1733</v>
      </c>
      <c r="Y326" s="4" t="s">
        <v>1527</v>
      </c>
      <c r="Z326" s="47" t="s">
        <v>1723</v>
      </c>
      <c r="AA326" s="4" t="s">
        <v>1512</v>
      </c>
      <c r="AB326" s="47" t="s">
        <v>1739</v>
      </c>
      <c r="AC326" s="4" t="s">
        <v>186</v>
      </c>
      <c r="AD326" s="7">
        <v>1</v>
      </c>
      <c r="AF326" s="7">
        <v>0</v>
      </c>
      <c r="AJ326" s="7">
        <f>IFERROR(VLOOKUP(Table43[[#This Row],[Kode BARANG Win2]],'[2]Template Impor Barang'!#REF!,2,0),0)</f>
        <v>0</v>
      </c>
      <c r="AK326" s="7">
        <f>Table43[[#This Row],[ISI/CTN]]</f>
        <v>27</v>
      </c>
      <c r="AL326" s="83" t="str">
        <f>Table43[[#This Row],[Kode Pcpl]]</f>
        <v>ID8070524</v>
      </c>
      <c r="AN326" s="36">
        <f>Table43[[#This Row],[Harga Jual Pcs GT
(-PPN)]]-(Table43[[#This Row],[Harga Jual Pcs GT
(-PPN)]]*8.5%)</f>
        <v>25693.200000000001</v>
      </c>
      <c r="AO326" s="36">
        <f>Table43[[#This Row],[Harga Beli Pcs
(-PPN)]]*Table43[[#This Row],[ISI/CTN]]</f>
        <v>693716.4</v>
      </c>
      <c r="AP326" s="36">
        <f>Table43[[#This Row],[Harga Beli Pcs
(-PPN)]]*1.11</f>
        <v>28519.452000000005</v>
      </c>
      <c r="AQ326" s="36">
        <f>Table43[[#This Row],[Harga Beli Krt
(- PPN)]]*1.11</f>
        <v>770025.20400000014</v>
      </c>
      <c r="AR326" s="36">
        <v>28080</v>
      </c>
      <c r="AS326" s="36">
        <f>Table43[[#This Row],[Harga Jual Pcs GT
(-PPN)]]*Table43[[#This Row],[ISI/CTN]]</f>
        <v>758160</v>
      </c>
      <c r="AT326" s="36">
        <f>Table43[[#This Row],[Harga Jual Pcs GT
(-PPN)]]*1.11</f>
        <v>31168.800000000003</v>
      </c>
      <c r="AU326" s="36">
        <f>Table43[[#This Row],[Harga Jual Krt GT
(- PPN)]]*1.11</f>
        <v>841557.60000000009</v>
      </c>
      <c r="AV326" s="36">
        <v>28080</v>
      </c>
      <c r="AW326" s="36">
        <f>Table43[[#This Row],[Harga Jual Pcs MT
(-PPN)]]*Table43[[#This Row],[ISI/CTN]]</f>
        <v>758160</v>
      </c>
      <c r="AX326" s="36">
        <f>Table43[[#This Row],[Harga Jual Pcs MT
(-PPN)]]*1.11</f>
        <v>31168.800000000003</v>
      </c>
      <c r="AY326" s="36">
        <f>Table43[[#This Row],[Harga Jual Pcs MT
(+PPN)]]*Table43[[#This Row],[ISI/CTN]]</f>
        <v>841557.60000000009</v>
      </c>
      <c r="AZ326" s="44">
        <f>(Table43[[#This Row],[Harga Jual Pcs GT
(-PPN)]]-Table43[[#This Row],[Harga Beli Pcs
(-PPN)]])/Table43[[#This Row],[Harga Jual Pcs GT
(-PPN)]]</f>
        <v>8.4999999999999978E-2</v>
      </c>
      <c r="BA326" s="51">
        <f>Table43[[#This Row],[Harga Jual Pcs MT
(-PPN)]]-Table43[[#This Row],[Harga Beli Pcs
(-PPN)]]</f>
        <v>2386.7999999999993</v>
      </c>
      <c r="BB326" s="57">
        <f>Table43[[#This Row],[Column1]]/Table43[[#This Row],[Harga Jual Pcs MT
(-PPN)]]</f>
        <v>8.4999999999999978E-2</v>
      </c>
      <c r="BC326" s="50"/>
      <c r="BD326" s="7" t="str">
        <f>IFERROR(VLOOKUP(Table43[[#This Row],[Kode BARANG Win2]],'[3]Daftar Barang dan Jasa'!$B$2:$D$3515,3,0),0)</f>
        <v>RB DETTOL BODY SOAP SH FRESH 100GR X 27 PCS</v>
      </c>
      <c r="BE326" s="7" t="str">
        <f ca="1">IF(TODAY()-Table43[[#This Row],[Efektif
Pembuatan]]&gt;60,"Lama","Baru")</f>
        <v>Lama</v>
      </c>
      <c r="BF326" s="7" t="e">
        <f ca="1">IF(TODAY()-Table43[[#This Row],[Efektif Naik Harga]]&lt;30,"Naik","Sama")</f>
        <v>#VALUE!</v>
      </c>
      <c r="BG326" s="7" t="s">
        <v>400</v>
      </c>
      <c r="BH326" s="7" t="str">
        <f>IF(Table43[[#This Row],[Kode BARANG Win2]]&lt;&gt;"","IDR","")</f>
        <v>IDR</v>
      </c>
      <c r="BI326" s="7" t="str">
        <f>CONCATENATE(Table43[[#This Row],[kode  1 Digit
(Nomor)]],Table43[[#This Row],[kode  4 Digit                (Nomor)]])</f>
        <v>ID80705240100</v>
      </c>
      <c r="BJ326" s="7" t="str">
        <f>Table43[[#This Row],[Nama            Gramasi atau Jumlah Pack per CTN]]</f>
        <v>100GR</v>
      </c>
      <c r="BK326" s="7"/>
      <c r="BL326" s="7"/>
      <c r="BM326" s="4" t="str">
        <f>IF(Table43[[#This Row],[SATUAN Fix Win]]&lt;&gt;"","KRT")</f>
        <v>KRT</v>
      </c>
      <c r="BN326" s="4" t="str">
        <f>IF(Table43[[#This Row],[SATUAN Fix Win]]&lt;&gt;"","GD01")</f>
        <v>GD01</v>
      </c>
      <c r="BO326" s="4">
        <f>IF(Table43[[#This Row],[SATUAN Fix Win]]&lt;&gt;"",11611)</f>
        <v>11611</v>
      </c>
      <c r="BP326" s="4">
        <f>IF(Table43[[#This Row],[SATUAN Fix Win]]&lt;&gt;"",11612)</f>
        <v>11612</v>
      </c>
      <c r="BR326" s="4">
        <f>IF(Table43[[#This Row],[SATUAN Fix Win]]&lt;&gt;"",1)</f>
        <v>1</v>
      </c>
    </row>
    <row r="327" spans="1:70">
      <c r="A327" s="4" t="str">
        <f>CONCATENATE(Table43[[#This Row],[Kode BARANG Win2]],Table43[[#This Row],[No. Urut
Item Sama]])</f>
        <v>R1021302010010</v>
      </c>
      <c r="B327" s="7"/>
      <c r="C327" s="4" t="s">
        <v>1649</v>
      </c>
      <c r="D327" s="49" t="s">
        <v>446</v>
      </c>
      <c r="E327" s="49">
        <f>IFERROR(VLOOKUP(Table43[[#This Row],[NO]],[1]Sheet1!$G$3:$K$1267,5,0),0)</f>
        <v>0</v>
      </c>
      <c r="F327" s="26" t="s">
        <v>818</v>
      </c>
      <c r="G327" s="26">
        <v>27</v>
      </c>
      <c r="H327" s="26" t="s">
        <v>2073</v>
      </c>
      <c r="I327" s="49">
        <v>8993560024154</v>
      </c>
      <c r="J327" s="26" t="str">
        <f>Table43[[#This Row],[Nama Jenis Kemasan]]</f>
        <v>PCS</v>
      </c>
      <c r="K327" s="4" t="str">
        <f>TRIM(CONCATENATE(Table43[[#This Row],[Nama            KLP]]," ",Table43[[#This Row],[Nama            Sub KLP]]))</f>
        <v>DETTOL BODY SOAP</v>
      </c>
      <c r="L327" s="4" t="str">
        <f>CONCATENATE(Table43[[#This Row],[kode  2 Digit                (hrf+No)]],Table43[[#This Row],[kode  2 Digit                (Nomor)]],Table43[[#This Row],[kode  1 Digit                (Nomor)]])</f>
        <v>R1021</v>
      </c>
      <c r="M327" s="4" t="str">
        <f>IF(AH327="",CONCATENATE(R327,T327,V327,X327,Z327,AB327,AD327,AF327,Table43[[#This Row],[Tanda Kode Revisi]]),CONCATENATE(R327,T327,V327,X327,Z327,AB327,AD327,AH327))</f>
        <v>R1021302010010</v>
      </c>
      <c r="N327" s="11">
        <f t="shared" si="8"/>
        <v>14</v>
      </c>
      <c r="O327" s="13" t="str">
        <f>IF(AG327&lt;&gt;"",TRIM(UPPER(CONCATENATE(Q327," ",S327," ",U327," ",W327," ",Y327," ",AA327," ","X"," ",Table43[[#This Row],[ISI/CTN]]," ",AG327," ",AC327," ",AE327," ",AI327))),TRIM(UPPER(CONCATENATE(Q327," ",S327," ",U327," ",W327," ",Y327," ",AA327," ","X"," ",Table43[[#This Row],[ISI/CTN]]," ",AC327," ",AE327," ",AI327))))</f>
        <v>RB DETTOL BODY SOAP SH FRESH 100GR X 27 PCS</v>
      </c>
      <c r="P327" s="11">
        <f t="shared" si="9"/>
        <v>43</v>
      </c>
      <c r="Q327" s="4" t="s">
        <v>1487</v>
      </c>
      <c r="R327" s="7" t="s">
        <v>94</v>
      </c>
      <c r="S327" s="4" t="s">
        <v>1496</v>
      </c>
      <c r="T327" s="45" t="s">
        <v>1723</v>
      </c>
      <c r="U327" s="46" t="s">
        <v>1505</v>
      </c>
      <c r="V327" s="7">
        <v>1</v>
      </c>
      <c r="W327" s="46" t="s">
        <v>1567</v>
      </c>
      <c r="X327" s="45" t="s">
        <v>1733</v>
      </c>
      <c r="Y327" s="4" t="s">
        <v>1527</v>
      </c>
      <c r="Z327" s="47" t="s">
        <v>1723</v>
      </c>
      <c r="AA327" s="4" t="s">
        <v>1512</v>
      </c>
      <c r="AB327" s="47" t="s">
        <v>1739</v>
      </c>
      <c r="AC327" s="4" t="s">
        <v>186</v>
      </c>
      <c r="AD327" s="7">
        <v>1</v>
      </c>
      <c r="AF327" s="7">
        <v>0</v>
      </c>
      <c r="AJ327" s="7">
        <f>IFERROR(VLOOKUP(Table43[[#This Row],[Kode BARANG Win2]],'[2]Template Impor Barang'!#REF!,2,0),0)</f>
        <v>0</v>
      </c>
      <c r="AK327" s="7">
        <f>Table43[[#This Row],[ISI/CTN]]</f>
        <v>27</v>
      </c>
      <c r="AL327" s="83" t="str">
        <f>Table43[[#This Row],[Kode Pcpl]]</f>
        <v>ID8123277</v>
      </c>
      <c r="AN327" s="36">
        <f>Table43[[#This Row],[Harga Jual Pcs GT
(-PPN)]]-(Table43[[#This Row],[Harga Jual Pcs GT
(-PPN)]]*8.5%)</f>
        <v>25693.200000000001</v>
      </c>
      <c r="AO327" s="36">
        <f>Table43[[#This Row],[Harga Beli Pcs
(-PPN)]]*Table43[[#This Row],[ISI/CTN]]</f>
        <v>693716.4</v>
      </c>
      <c r="AP327" s="36">
        <f>Table43[[#This Row],[Harga Beli Pcs
(-PPN)]]*1.11</f>
        <v>28519.452000000005</v>
      </c>
      <c r="AQ327" s="36">
        <f>Table43[[#This Row],[Harga Beli Krt
(- PPN)]]*1.11</f>
        <v>770025.20400000014</v>
      </c>
      <c r="AR327" s="36">
        <v>28080</v>
      </c>
      <c r="AS327" s="36">
        <f>Table43[[#This Row],[Harga Jual Pcs GT
(-PPN)]]*Table43[[#This Row],[ISI/CTN]]</f>
        <v>758160</v>
      </c>
      <c r="AT327" s="36">
        <f>Table43[[#This Row],[Harga Jual Pcs GT
(-PPN)]]*1.11</f>
        <v>31168.800000000003</v>
      </c>
      <c r="AU327" s="36">
        <f>Table43[[#This Row],[Harga Jual Krt GT
(- PPN)]]*1.11</f>
        <v>841557.60000000009</v>
      </c>
      <c r="AV327" s="36">
        <v>28080</v>
      </c>
      <c r="AW327" s="36">
        <f>Table43[[#This Row],[Harga Jual Pcs MT
(-PPN)]]*Table43[[#This Row],[ISI/CTN]]</f>
        <v>758160</v>
      </c>
      <c r="AX327" s="36">
        <f>Table43[[#This Row],[Harga Jual Pcs MT
(-PPN)]]*1.11</f>
        <v>31168.800000000003</v>
      </c>
      <c r="AY327" s="36">
        <f>Table43[[#This Row],[Harga Jual Pcs MT
(+PPN)]]*Table43[[#This Row],[ISI/CTN]]</f>
        <v>841557.60000000009</v>
      </c>
      <c r="AZ327" s="44">
        <f>(Table43[[#This Row],[Harga Jual Pcs GT
(-PPN)]]-Table43[[#This Row],[Harga Beli Pcs
(-PPN)]])/Table43[[#This Row],[Harga Jual Pcs GT
(-PPN)]]</f>
        <v>8.4999999999999978E-2</v>
      </c>
      <c r="BA327" s="51">
        <f>Table43[[#This Row],[Harga Jual Pcs MT
(-PPN)]]-Table43[[#This Row],[Harga Beli Pcs
(-PPN)]]</f>
        <v>2386.7999999999993</v>
      </c>
      <c r="BB327" s="57">
        <f>Table43[[#This Row],[Column1]]/Table43[[#This Row],[Harga Jual Pcs MT
(-PPN)]]</f>
        <v>8.4999999999999978E-2</v>
      </c>
      <c r="BC327" s="50"/>
      <c r="BD327" s="7" t="str">
        <f>IFERROR(VLOOKUP(Table43[[#This Row],[Kode BARANG Win2]],'[3]Daftar Barang dan Jasa'!$B$2:$D$3515,3,0),0)</f>
        <v>RB DETTOL BODY SOAP SH FRESH 100GR X 27 PCS</v>
      </c>
      <c r="BE327" s="7" t="str">
        <f ca="1">IF(TODAY()-Table43[[#This Row],[Efektif
Pembuatan]]&gt;60,"Lama","Baru")</f>
        <v>Lama</v>
      </c>
      <c r="BF327" s="7" t="e">
        <f ca="1">IF(TODAY()-Table43[[#This Row],[Efektif Naik Harga]]&lt;30,"Naik","Sama")</f>
        <v>#VALUE!</v>
      </c>
      <c r="BG327" s="7" t="s">
        <v>400</v>
      </c>
      <c r="BH327" s="7" t="str">
        <f>IF(Table43[[#This Row],[Kode BARANG Win2]]&lt;&gt;"","IDR","")</f>
        <v>IDR</v>
      </c>
      <c r="BI327" s="7" t="str">
        <f>CONCATENATE(Table43[[#This Row],[kode  1 Digit
(Nomor)]],Table43[[#This Row],[kode  4 Digit                (Nomor)]])</f>
        <v>ID81232770100</v>
      </c>
      <c r="BJ327" s="7" t="str">
        <f>Table43[[#This Row],[Nama            Gramasi atau Jumlah Pack per CTN]]</f>
        <v>100GR</v>
      </c>
      <c r="BK327" s="7"/>
      <c r="BL327" s="7"/>
      <c r="BM327" s="4" t="str">
        <f>IF(Table43[[#This Row],[SATUAN Fix Win]]&lt;&gt;"","KRT")</f>
        <v>KRT</v>
      </c>
      <c r="BN327" s="4" t="str">
        <f>IF(Table43[[#This Row],[SATUAN Fix Win]]&lt;&gt;"","GD01")</f>
        <v>GD01</v>
      </c>
      <c r="BO327" s="4">
        <f>IF(Table43[[#This Row],[SATUAN Fix Win]]&lt;&gt;"",11611)</f>
        <v>11611</v>
      </c>
      <c r="BP327" s="4">
        <f>IF(Table43[[#This Row],[SATUAN Fix Win]]&lt;&gt;"",11612)</f>
        <v>11612</v>
      </c>
      <c r="BR327" s="4">
        <f>IF(Table43[[#This Row],[SATUAN Fix Win]]&lt;&gt;"",1)</f>
        <v>1</v>
      </c>
    </row>
    <row r="328" spans="1:70">
      <c r="A328" s="4" t="str">
        <f>CONCATENATE(Table43[[#This Row],[Kode BARANG Win2]],Table43[[#This Row],[No. Urut
Item Sama]])</f>
        <v>R1021302010010</v>
      </c>
      <c r="B328" s="7"/>
      <c r="C328" s="4" t="s">
        <v>1649</v>
      </c>
      <c r="D328" s="49" t="s">
        <v>445</v>
      </c>
      <c r="E328" s="49">
        <f>IFERROR(VLOOKUP(Table43[[#This Row],[NO]],[1]Sheet1!$G$3:$K$1267,5,0),0)</f>
        <v>0</v>
      </c>
      <c r="F328" s="26" t="s">
        <v>820</v>
      </c>
      <c r="G328" s="26">
        <v>27</v>
      </c>
      <c r="H328" s="26" t="s">
        <v>2073</v>
      </c>
      <c r="I328" s="49">
        <v>8993560024154</v>
      </c>
      <c r="J328" s="26" t="str">
        <f>Table43[[#This Row],[Nama Jenis Kemasan]]</f>
        <v>PCS</v>
      </c>
      <c r="K328" s="4" t="str">
        <f>TRIM(CONCATENATE(Table43[[#This Row],[Nama            KLP]]," ",Table43[[#This Row],[Nama            Sub KLP]]))</f>
        <v>DETTOL BODY SOAP</v>
      </c>
      <c r="L328" s="4" t="str">
        <f>CONCATENATE(Table43[[#This Row],[kode  2 Digit                (hrf+No)]],Table43[[#This Row],[kode  2 Digit                (Nomor)]],Table43[[#This Row],[kode  1 Digit                (Nomor)]])</f>
        <v>R1021</v>
      </c>
      <c r="M328" s="4" t="str">
        <f>IF(AH328="",CONCATENATE(R328,T328,V328,X328,Z328,AB328,AD328,AF328,Table43[[#This Row],[Tanda Kode Revisi]]),CONCATENATE(R328,T328,V328,X328,Z328,AB328,AD328,AH328))</f>
        <v>R1021302010010</v>
      </c>
      <c r="N328" s="11">
        <f t="shared" ref="N328:N391" si="10">LEN(M328)</f>
        <v>14</v>
      </c>
      <c r="O328" s="13" t="str">
        <f>IF(AG328&lt;&gt;"",TRIM(UPPER(CONCATENATE(Q328," ",S328," ",U328," ",W328," ",Y328," ",AA328," ","X"," ",Table43[[#This Row],[ISI/CTN]]," ",AG328," ",AC328," ",AE328," ",AI328))),TRIM(UPPER(CONCATENATE(Q328," ",S328," ",U328," ",W328," ",Y328," ",AA328," ","X"," ",Table43[[#This Row],[ISI/CTN]]," ",AC328," ",AE328," ",AI328))))</f>
        <v>RB DETTOL BODY SOAP SH FRESH 100GR X 27 PCS</v>
      </c>
      <c r="P328" s="11">
        <f t="shared" ref="P328:P391" si="11">LEN(O328)</f>
        <v>43</v>
      </c>
      <c r="Q328" s="4" t="s">
        <v>1487</v>
      </c>
      <c r="R328" s="7" t="s">
        <v>94</v>
      </c>
      <c r="S328" s="4" t="s">
        <v>1496</v>
      </c>
      <c r="T328" s="45" t="s">
        <v>1723</v>
      </c>
      <c r="U328" s="46" t="s">
        <v>1505</v>
      </c>
      <c r="V328" s="7">
        <v>1</v>
      </c>
      <c r="W328" s="46" t="s">
        <v>1567</v>
      </c>
      <c r="X328" s="45" t="s">
        <v>1733</v>
      </c>
      <c r="Y328" s="4" t="s">
        <v>1527</v>
      </c>
      <c r="Z328" s="47" t="s">
        <v>1723</v>
      </c>
      <c r="AA328" s="4" t="s">
        <v>1512</v>
      </c>
      <c r="AB328" s="47" t="s">
        <v>1739</v>
      </c>
      <c r="AC328" s="4" t="s">
        <v>186</v>
      </c>
      <c r="AD328" s="7">
        <v>1</v>
      </c>
      <c r="AF328" s="7">
        <v>0</v>
      </c>
      <c r="AJ328" s="7">
        <f>IFERROR(VLOOKUP(Table43[[#This Row],[Kode BARANG Win2]],'[2]Template Impor Barang'!#REF!,2,0),0)</f>
        <v>0</v>
      </c>
      <c r="AK328" s="7">
        <f>Table43[[#This Row],[ISI/CTN]]</f>
        <v>27</v>
      </c>
      <c r="AL328" s="83" t="str">
        <f>Table43[[#This Row],[Kode Pcpl]]</f>
        <v>ID8096606M</v>
      </c>
      <c r="AN328" s="36">
        <f>Table43[[#This Row],[Harga Jual Pcs GT
(-PPN)]]-(Table43[[#This Row],[Harga Jual Pcs GT
(-PPN)]]*8.5%)</f>
        <v>25693.200000000001</v>
      </c>
      <c r="AO328" s="36">
        <f>Table43[[#This Row],[Harga Beli Pcs
(-PPN)]]*Table43[[#This Row],[ISI/CTN]]</f>
        <v>693716.4</v>
      </c>
      <c r="AP328" s="36">
        <f>Table43[[#This Row],[Harga Beli Pcs
(-PPN)]]*1.11</f>
        <v>28519.452000000005</v>
      </c>
      <c r="AQ328" s="36">
        <f>Table43[[#This Row],[Harga Beli Krt
(- PPN)]]*1.11</f>
        <v>770025.20400000014</v>
      </c>
      <c r="AR328" s="36">
        <v>28080</v>
      </c>
      <c r="AS328" s="36">
        <f>Table43[[#This Row],[Harga Jual Pcs GT
(-PPN)]]*Table43[[#This Row],[ISI/CTN]]</f>
        <v>758160</v>
      </c>
      <c r="AT328" s="36">
        <f>Table43[[#This Row],[Harga Jual Pcs GT
(-PPN)]]*1.11</f>
        <v>31168.800000000003</v>
      </c>
      <c r="AU328" s="36">
        <f>Table43[[#This Row],[Harga Jual Krt GT
(- PPN)]]*1.11</f>
        <v>841557.60000000009</v>
      </c>
      <c r="AV328" s="36">
        <v>28080</v>
      </c>
      <c r="AW328" s="36">
        <f>Table43[[#This Row],[Harga Jual Pcs MT
(-PPN)]]*Table43[[#This Row],[ISI/CTN]]</f>
        <v>758160</v>
      </c>
      <c r="AX328" s="36">
        <f>Table43[[#This Row],[Harga Jual Pcs MT
(-PPN)]]*1.11</f>
        <v>31168.800000000003</v>
      </c>
      <c r="AY328" s="36">
        <f>Table43[[#This Row],[Harga Jual Pcs MT
(+PPN)]]*Table43[[#This Row],[ISI/CTN]]</f>
        <v>841557.60000000009</v>
      </c>
      <c r="AZ328" s="44">
        <f>(Table43[[#This Row],[Harga Jual Pcs GT
(-PPN)]]-Table43[[#This Row],[Harga Beli Pcs
(-PPN)]])/Table43[[#This Row],[Harga Jual Pcs GT
(-PPN)]]</f>
        <v>8.4999999999999978E-2</v>
      </c>
      <c r="BA328" s="51">
        <f>Table43[[#This Row],[Harga Jual Pcs MT
(-PPN)]]-Table43[[#This Row],[Harga Beli Pcs
(-PPN)]]</f>
        <v>2386.7999999999993</v>
      </c>
      <c r="BB328" s="57">
        <f>Table43[[#This Row],[Column1]]/Table43[[#This Row],[Harga Jual Pcs MT
(-PPN)]]</f>
        <v>8.4999999999999978E-2</v>
      </c>
      <c r="BC328" s="50"/>
      <c r="BD328" s="7" t="str">
        <f>IFERROR(VLOOKUP(Table43[[#This Row],[Kode BARANG Win2]],'[3]Daftar Barang dan Jasa'!$B$2:$D$3515,3,0),0)</f>
        <v>RB DETTOL BODY SOAP SH FRESH 100GR X 27 PCS</v>
      </c>
      <c r="BE328" s="7" t="str">
        <f ca="1">IF(TODAY()-Table43[[#This Row],[Efektif
Pembuatan]]&gt;60,"Lama","Baru")</f>
        <v>Lama</v>
      </c>
      <c r="BF328" s="7" t="e">
        <f ca="1">IF(TODAY()-Table43[[#This Row],[Efektif Naik Harga]]&lt;30,"Naik","Sama")</f>
        <v>#VALUE!</v>
      </c>
      <c r="BG328" s="7" t="s">
        <v>400</v>
      </c>
      <c r="BH328" s="7" t="str">
        <f>IF(Table43[[#This Row],[Kode BARANG Win2]]&lt;&gt;"","IDR","")</f>
        <v>IDR</v>
      </c>
      <c r="BI328" s="7" t="str">
        <f>CONCATENATE(Table43[[#This Row],[kode  1 Digit
(Nomor)]],Table43[[#This Row],[kode  4 Digit                (Nomor)]])</f>
        <v>ID8096606M0100</v>
      </c>
      <c r="BJ328" s="7" t="str">
        <f>Table43[[#This Row],[Nama            Gramasi atau Jumlah Pack per CTN]]</f>
        <v>100GR</v>
      </c>
      <c r="BK328" s="7"/>
      <c r="BL328" s="7"/>
      <c r="BM328" s="4" t="str">
        <f>IF(Table43[[#This Row],[SATUAN Fix Win]]&lt;&gt;"","KRT")</f>
        <v>KRT</v>
      </c>
      <c r="BN328" s="4" t="str">
        <f>IF(Table43[[#This Row],[SATUAN Fix Win]]&lt;&gt;"","GD01")</f>
        <v>GD01</v>
      </c>
      <c r="BO328" s="4">
        <f>IF(Table43[[#This Row],[SATUAN Fix Win]]&lt;&gt;"",11611)</f>
        <v>11611</v>
      </c>
      <c r="BP328" s="4">
        <f>IF(Table43[[#This Row],[SATUAN Fix Win]]&lt;&gt;"",11612)</f>
        <v>11612</v>
      </c>
      <c r="BR328" s="4">
        <f>IF(Table43[[#This Row],[SATUAN Fix Win]]&lt;&gt;"",1)</f>
        <v>1</v>
      </c>
    </row>
    <row r="329" spans="1:70">
      <c r="A329" s="4" t="str">
        <f>CONCATENATE(Table43[[#This Row],[Kode BARANG Win2]],Table43[[#This Row],[No. Urut
Item Sama]])</f>
        <v>R1021302010010</v>
      </c>
      <c r="B329" s="7"/>
      <c r="C329" s="4" t="s">
        <v>1649</v>
      </c>
      <c r="D329" s="49" t="s">
        <v>448</v>
      </c>
      <c r="E329" s="49">
        <f>IFERROR(VLOOKUP(Table43[[#This Row],[NO]],[1]Sheet1!$G$3:$K$1267,5,0),0)</f>
        <v>0</v>
      </c>
      <c r="F329" s="26" t="s">
        <v>822</v>
      </c>
      <c r="G329" s="26">
        <v>27</v>
      </c>
      <c r="H329" s="26" t="s">
        <v>2073</v>
      </c>
      <c r="I329" s="49">
        <v>8993560024154</v>
      </c>
      <c r="J329" s="26" t="str">
        <f>Table43[[#This Row],[Nama Jenis Kemasan]]</f>
        <v>PCS</v>
      </c>
      <c r="K329" s="4" t="str">
        <f>TRIM(CONCATENATE(Table43[[#This Row],[Nama            KLP]]," ",Table43[[#This Row],[Nama            Sub KLP]]))</f>
        <v>DETTOL BODY SOAP</v>
      </c>
      <c r="L329" s="4" t="str">
        <f>CONCATENATE(Table43[[#This Row],[kode  2 Digit                (hrf+No)]],Table43[[#This Row],[kode  2 Digit                (Nomor)]],Table43[[#This Row],[kode  1 Digit                (Nomor)]])</f>
        <v>R1021</v>
      </c>
      <c r="M329" s="4" t="str">
        <f>IF(AH329="",CONCATENATE(R329,T329,V329,X329,Z329,AB329,AD329,AF329,Table43[[#This Row],[Tanda Kode Revisi]]),CONCATENATE(R329,T329,V329,X329,Z329,AB329,AD329,AH329))</f>
        <v>R1021302010010</v>
      </c>
      <c r="N329" s="11">
        <f t="shared" si="10"/>
        <v>14</v>
      </c>
      <c r="O329" s="13" t="str">
        <f>IF(AG329&lt;&gt;"",TRIM(UPPER(CONCATENATE(Q329," ",S329," ",U329," ",W329," ",Y329," ",AA329," ","X"," ",Table43[[#This Row],[ISI/CTN]]," ",AG329," ",AC329," ",AE329," ",AI329))),TRIM(UPPER(CONCATENATE(Q329," ",S329," ",U329," ",W329," ",Y329," ",AA329," ","X"," ",Table43[[#This Row],[ISI/CTN]]," ",AC329," ",AE329," ",AI329))))</f>
        <v>RB DETTOL BODY SOAP SH FRESH 100GR X 27 PCS</v>
      </c>
      <c r="P329" s="11">
        <f t="shared" si="11"/>
        <v>43</v>
      </c>
      <c r="Q329" s="4" t="s">
        <v>1487</v>
      </c>
      <c r="R329" s="7" t="s">
        <v>94</v>
      </c>
      <c r="S329" s="4" t="s">
        <v>1496</v>
      </c>
      <c r="T329" s="45" t="s">
        <v>1723</v>
      </c>
      <c r="U329" s="46" t="s">
        <v>1505</v>
      </c>
      <c r="V329" s="7">
        <v>1</v>
      </c>
      <c r="W329" s="46" t="s">
        <v>1567</v>
      </c>
      <c r="X329" s="45" t="s">
        <v>1733</v>
      </c>
      <c r="Y329" s="4" t="s">
        <v>1527</v>
      </c>
      <c r="Z329" s="47" t="s">
        <v>1723</v>
      </c>
      <c r="AA329" s="4" t="s">
        <v>1512</v>
      </c>
      <c r="AB329" s="47" t="s">
        <v>1739</v>
      </c>
      <c r="AC329" s="4" t="s">
        <v>186</v>
      </c>
      <c r="AD329" s="7">
        <v>1</v>
      </c>
      <c r="AF329" s="7">
        <v>0</v>
      </c>
      <c r="AJ329" s="7">
        <f>IFERROR(VLOOKUP(Table43[[#This Row],[Kode BARANG Win2]],'[2]Template Impor Barang'!#REF!,2,0),0)</f>
        <v>0</v>
      </c>
      <c r="AK329" s="7">
        <f>Table43[[#This Row],[ISI/CTN]]</f>
        <v>27</v>
      </c>
      <c r="AL329" s="83" t="str">
        <f>Table43[[#This Row],[Kode Pcpl]]</f>
        <v>ID8166044</v>
      </c>
      <c r="AN329" s="36">
        <f>Table43[[#This Row],[Harga Jual Pcs GT
(-PPN)]]-(Table43[[#This Row],[Harga Jual Pcs GT
(-PPN)]]*8.5%)</f>
        <v>25693.200000000001</v>
      </c>
      <c r="AO329" s="36">
        <f>Table43[[#This Row],[Harga Beli Pcs
(-PPN)]]*Table43[[#This Row],[ISI/CTN]]</f>
        <v>693716.4</v>
      </c>
      <c r="AP329" s="36">
        <f>Table43[[#This Row],[Harga Beli Pcs
(-PPN)]]*1.11</f>
        <v>28519.452000000005</v>
      </c>
      <c r="AQ329" s="36">
        <f>Table43[[#This Row],[Harga Beli Krt
(- PPN)]]*1.11</f>
        <v>770025.20400000014</v>
      </c>
      <c r="AR329" s="36">
        <v>28080</v>
      </c>
      <c r="AS329" s="36">
        <f>Table43[[#This Row],[Harga Jual Pcs GT
(-PPN)]]*Table43[[#This Row],[ISI/CTN]]</f>
        <v>758160</v>
      </c>
      <c r="AT329" s="36">
        <f>Table43[[#This Row],[Harga Jual Pcs GT
(-PPN)]]*1.11</f>
        <v>31168.800000000003</v>
      </c>
      <c r="AU329" s="36">
        <f>Table43[[#This Row],[Harga Jual Krt GT
(- PPN)]]*1.11</f>
        <v>841557.60000000009</v>
      </c>
      <c r="AV329" s="36">
        <v>28080</v>
      </c>
      <c r="AW329" s="36">
        <f>Table43[[#This Row],[Harga Jual Pcs MT
(-PPN)]]*Table43[[#This Row],[ISI/CTN]]</f>
        <v>758160</v>
      </c>
      <c r="AX329" s="36">
        <f>Table43[[#This Row],[Harga Jual Pcs MT
(-PPN)]]*1.11</f>
        <v>31168.800000000003</v>
      </c>
      <c r="AY329" s="36">
        <f>Table43[[#This Row],[Harga Jual Pcs MT
(+PPN)]]*Table43[[#This Row],[ISI/CTN]]</f>
        <v>841557.60000000009</v>
      </c>
      <c r="AZ329" s="44">
        <f>(Table43[[#This Row],[Harga Jual Pcs GT
(-PPN)]]-Table43[[#This Row],[Harga Beli Pcs
(-PPN)]])/Table43[[#This Row],[Harga Jual Pcs GT
(-PPN)]]</f>
        <v>8.4999999999999978E-2</v>
      </c>
      <c r="BA329" s="51">
        <f>Table43[[#This Row],[Harga Jual Pcs MT
(-PPN)]]-Table43[[#This Row],[Harga Beli Pcs
(-PPN)]]</f>
        <v>2386.7999999999993</v>
      </c>
      <c r="BB329" s="57">
        <f>Table43[[#This Row],[Column1]]/Table43[[#This Row],[Harga Jual Pcs MT
(-PPN)]]</f>
        <v>8.4999999999999978E-2</v>
      </c>
      <c r="BC329" s="50"/>
      <c r="BD329" s="7" t="str">
        <f>IFERROR(VLOOKUP(Table43[[#This Row],[Kode BARANG Win2]],'[3]Daftar Barang dan Jasa'!$B$2:$D$3515,3,0),0)</f>
        <v>RB DETTOL BODY SOAP SH FRESH 100GR X 27 PCS</v>
      </c>
      <c r="BE329" s="7" t="str">
        <f ca="1">IF(TODAY()-Table43[[#This Row],[Efektif
Pembuatan]]&gt;60,"Lama","Baru")</f>
        <v>Lama</v>
      </c>
      <c r="BF329" s="7" t="e">
        <f ca="1">IF(TODAY()-Table43[[#This Row],[Efektif Naik Harga]]&lt;30,"Naik","Sama")</f>
        <v>#VALUE!</v>
      </c>
      <c r="BG329" s="7" t="s">
        <v>400</v>
      </c>
      <c r="BH329" s="7" t="str">
        <f>IF(Table43[[#This Row],[Kode BARANG Win2]]&lt;&gt;"","IDR","")</f>
        <v>IDR</v>
      </c>
      <c r="BI329" s="7" t="str">
        <f>CONCATENATE(Table43[[#This Row],[kode  1 Digit
(Nomor)]],Table43[[#This Row],[kode  4 Digit                (Nomor)]])</f>
        <v>ID81660440100</v>
      </c>
      <c r="BJ329" s="7" t="str">
        <f>Table43[[#This Row],[Nama            Gramasi atau Jumlah Pack per CTN]]</f>
        <v>100GR</v>
      </c>
      <c r="BK329" s="7"/>
      <c r="BL329" s="7"/>
      <c r="BM329" s="4" t="str">
        <f>IF(Table43[[#This Row],[SATUAN Fix Win]]&lt;&gt;"","KRT")</f>
        <v>KRT</v>
      </c>
      <c r="BN329" s="4" t="str">
        <f>IF(Table43[[#This Row],[SATUAN Fix Win]]&lt;&gt;"","GD01")</f>
        <v>GD01</v>
      </c>
      <c r="BO329" s="4">
        <f>IF(Table43[[#This Row],[SATUAN Fix Win]]&lt;&gt;"",11611)</f>
        <v>11611</v>
      </c>
      <c r="BP329" s="4">
        <f>IF(Table43[[#This Row],[SATUAN Fix Win]]&lt;&gt;"",11612)</f>
        <v>11612</v>
      </c>
      <c r="BR329" s="4">
        <f>IF(Table43[[#This Row],[SATUAN Fix Win]]&lt;&gt;"",1)</f>
        <v>1</v>
      </c>
    </row>
    <row r="330" spans="1:70">
      <c r="A330" s="4" t="str">
        <f>CONCATENATE(Table43[[#This Row],[Kode BARANG Win2]],Table43[[#This Row],[No. Urut
Item Sama]])</f>
        <v>R1021302010010</v>
      </c>
      <c r="B330" s="7"/>
      <c r="C330" s="4" t="s">
        <v>1649</v>
      </c>
      <c r="D330" s="49" t="s">
        <v>439</v>
      </c>
      <c r="E330" s="49">
        <f>IFERROR(VLOOKUP(Table43[[#This Row],[NO]],[1]Sheet1!$G$3:$K$1267,5,0),0)</f>
        <v>0</v>
      </c>
      <c r="F330" s="26" t="s">
        <v>816</v>
      </c>
      <c r="G330" s="26">
        <v>27</v>
      </c>
      <c r="H330" s="26" t="s">
        <v>2073</v>
      </c>
      <c r="I330" s="49">
        <v>8993560024154</v>
      </c>
      <c r="J330" s="26" t="str">
        <f>Table43[[#This Row],[Nama Jenis Kemasan]]</f>
        <v>PCS</v>
      </c>
      <c r="K330" s="4" t="str">
        <f>TRIM(CONCATENATE(Table43[[#This Row],[Nama            KLP]]," ",Table43[[#This Row],[Nama            Sub KLP]]))</f>
        <v>DETTOL BODY SOAP</v>
      </c>
      <c r="L330" s="4" t="str">
        <f>CONCATENATE(Table43[[#This Row],[kode  2 Digit                (hrf+No)]],Table43[[#This Row],[kode  2 Digit                (Nomor)]],Table43[[#This Row],[kode  1 Digit                (Nomor)]])</f>
        <v>R1021</v>
      </c>
      <c r="M330" s="4" t="str">
        <f>IF(AH330="",CONCATENATE(R330,T330,V330,X330,Z330,AB330,AD330,AF330,Table43[[#This Row],[Tanda Kode Revisi]]),CONCATENATE(R330,T330,V330,X330,Z330,AB330,AD330,AH330))</f>
        <v>R1021302010010</v>
      </c>
      <c r="N330" s="11">
        <f t="shared" si="10"/>
        <v>14</v>
      </c>
      <c r="O330" s="13" t="str">
        <f>IF(AG330&lt;&gt;"",TRIM(UPPER(CONCATENATE(Q330," ",S330," ",U330," ",W330," ",Y330," ",AA330," ","X"," ",Table43[[#This Row],[ISI/CTN]]," ",AG330," ",AC330," ",AE330," ",AI330))),TRIM(UPPER(CONCATENATE(Q330," ",S330," ",U330," ",W330," ",Y330," ",AA330," ","X"," ",Table43[[#This Row],[ISI/CTN]]," ",AC330," ",AE330," ",AI330))))</f>
        <v>RB DETTOL BODY SOAP SH FRESH 100GR X 27 PCS</v>
      </c>
      <c r="P330" s="11">
        <f t="shared" si="11"/>
        <v>43</v>
      </c>
      <c r="Q330" s="4" t="s">
        <v>1487</v>
      </c>
      <c r="R330" s="7" t="s">
        <v>94</v>
      </c>
      <c r="S330" s="4" t="s">
        <v>1496</v>
      </c>
      <c r="T330" s="45" t="s">
        <v>1723</v>
      </c>
      <c r="U330" s="46" t="s">
        <v>1505</v>
      </c>
      <c r="V330" s="7">
        <v>1</v>
      </c>
      <c r="W330" s="46" t="s">
        <v>1567</v>
      </c>
      <c r="X330" s="45" t="s">
        <v>1733</v>
      </c>
      <c r="Y330" s="4" t="s">
        <v>1527</v>
      </c>
      <c r="Z330" s="47" t="s">
        <v>1723</v>
      </c>
      <c r="AA330" s="4" t="s">
        <v>1512</v>
      </c>
      <c r="AB330" s="47" t="s">
        <v>1739</v>
      </c>
      <c r="AC330" s="4" t="s">
        <v>186</v>
      </c>
      <c r="AD330" s="7">
        <v>1</v>
      </c>
      <c r="AF330" s="7">
        <v>0</v>
      </c>
      <c r="AJ330" s="7">
        <f>IFERROR(VLOOKUP(Table43[[#This Row],[Kode BARANG Win2]],'[2]Template Impor Barang'!#REF!,2,0),0)</f>
        <v>0</v>
      </c>
      <c r="AK330" s="7">
        <f>Table43[[#This Row],[ISI/CTN]]</f>
        <v>27</v>
      </c>
      <c r="AL330" s="83" t="str">
        <f>Table43[[#This Row],[Kode Pcpl]]</f>
        <v>ID0344255M</v>
      </c>
      <c r="AN330" s="36">
        <f>Table43[[#This Row],[Harga Jual Pcs GT
(-PPN)]]-(Table43[[#This Row],[Harga Jual Pcs GT
(-PPN)]]*8.5%)</f>
        <v>25693.200000000001</v>
      </c>
      <c r="AO330" s="36">
        <f>Table43[[#This Row],[Harga Beli Pcs
(-PPN)]]*Table43[[#This Row],[ISI/CTN]]</f>
        <v>693716.4</v>
      </c>
      <c r="AP330" s="36">
        <f>Table43[[#This Row],[Harga Beli Pcs
(-PPN)]]*1.11</f>
        <v>28519.452000000005</v>
      </c>
      <c r="AQ330" s="36">
        <f>Table43[[#This Row],[Harga Beli Krt
(- PPN)]]*1.11</f>
        <v>770025.20400000014</v>
      </c>
      <c r="AR330" s="36">
        <v>28080</v>
      </c>
      <c r="AS330" s="36">
        <f>Table43[[#This Row],[Harga Jual Pcs GT
(-PPN)]]*Table43[[#This Row],[ISI/CTN]]</f>
        <v>758160</v>
      </c>
      <c r="AT330" s="36">
        <f>Table43[[#This Row],[Harga Jual Pcs GT
(-PPN)]]*1.11</f>
        <v>31168.800000000003</v>
      </c>
      <c r="AU330" s="36">
        <f>Table43[[#This Row],[Harga Jual Krt GT
(- PPN)]]*1.11</f>
        <v>841557.60000000009</v>
      </c>
      <c r="AV330" s="36">
        <v>28080</v>
      </c>
      <c r="AW330" s="36">
        <f>Table43[[#This Row],[Harga Jual Pcs MT
(-PPN)]]*Table43[[#This Row],[ISI/CTN]]</f>
        <v>758160</v>
      </c>
      <c r="AX330" s="36">
        <f>Table43[[#This Row],[Harga Jual Pcs MT
(-PPN)]]*1.11</f>
        <v>31168.800000000003</v>
      </c>
      <c r="AY330" s="36">
        <f>Table43[[#This Row],[Harga Jual Pcs MT
(+PPN)]]*Table43[[#This Row],[ISI/CTN]]</f>
        <v>841557.60000000009</v>
      </c>
      <c r="AZ330" s="44">
        <f>(Table43[[#This Row],[Harga Jual Pcs GT
(-PPN)]]-Table43[[#This Row],[Harga Beli Pcs
(-PPN)]])/Table43[[#This Row],[Harga Jual Pcs GT
(-PPN)]]</f>
        <v>8.4999999999999978E-2</v>
      </c>
      <c r="BA330" s="51">
        <f>Table43[[#This Row],[Harga Jual Pcs MT
(-PPN)]]-Table43[[#This Row],[Harga Beli Pcs
(-PPN)]]</f>
        <v>2386.7999999999993</v>
      </c>
      <c r="BB330" s="57">
        <f>Table43[[#This Row],[Column1]]/Table43[[#This Row],[Harga Jual Pcs MT
(-PPN)]]</f>
        <v>8.4999999999999978E-2</v>
      </c>
      <c r="BC330" s="50"/>
      <c r="BD330" s="7" t="str">
        <f>IFERROR(VLOOKUP(Table43[[#This Row],[Kode BARANG Win2]],'[3]Daftar Barang dan Jasa'!$B$2:$D$3515,3,0),0)</f>
        <v>RB DETTOL BODY SOAP SH FRESH 100GR X 27 PCS</v>
      </c>
      <c r="BE330" s="7" t="str">
        <f ca="1">IF(TODAY()-Table43[[#This Row],[Efektif
Pembuatan]]&gt;60,"Lama","Baru")</f>
        <v>Lama</v>
      </c>
      <c r="BF330" s="7" t="e">
        <f ca="1">IF(TODAY()-Table43[[#This Row],[Efektif Naik Harga]]&lt;30,"Naik","Sama")</f>
        <v>#VALUE!</v>
      </c>
      <c r="BG330" s="7" t="s">
        <v>400</v>
      </c>
      <c r="BH330" s="7" t="str">
        <f>IF(Table43[[#This Row],[Kode BARANG Win2]]&lt;&gt;"","IDR","")</f>
        <v>IDR</v>
      </c>
      <c r="BI330" s="7" t="str">
        <f>CONCATENATE(Table43[[#This Row],[kode  1 Digit
(Nomor)]],Table43[[#This Row],[kode  4 Digit                (Nomor)]])</f>
        <v>ID0344255M0100</v>
      </c>
      <c r="BJ330" s="7" t="str">
        <f>Table43[[#This Row],[Nama            Gramasi atau Jumlah Pack per CTN]]</f>
        <v>100GR</v>
      </c>
      <c r="BK330" s="7"/>
      <c r="BL330" s="7"/>
      <c r="BM330" s="4" t="str">
        <f>IF(Table43[[#This Row],[SATUAN Fix Win]]&lt;&gt;"","KRT")</f>
        <v>KRT</v>
      </c>
      <c r="BN330" s="4" t="str">
        <f>IF(Table43[[#This Row],[SATUAN Fix Win]]&lt;&gt;"","GD01")</f>
        <v>GD01</v>
      </c>
      <c r="BO330" s="4">
        <f>IF(Table43[[#This Row],[SATUAN Fix Win]]&lt;&gt;"",11611)</f>
        <v>11611</v>
      </c>
      <c r="BP330" s="4">
        <f>IF(Table43[[#This Row],[SATUAN Fix Win]]&lt;&gt;"",11612)</f>
        <v>11612</v>
      </c>
      <c r="BR330" s="4">
        <f>IF(Table43[[#This Row],[SATUAN Fix Win]]&lt;&gt;"",1)</f>
        <v>1</v>
      </c>
    </row>
    <row r="331" spans="1:70">
      <c r="A331" s="4" t="str">
        <f>CONCATENATE(Table43[[#This Row],[Kode BARANG Win2]],Table43[[#This Row],[No. Urut
Item Sama]])</f>
        <v>R1021302010010</v>
      </c>
      <c r="B331" s="7"/>
      <c r="C331" s="4" t="s">
        <v>1649</v>
      </c>
      <c r="D331" s="49" t="s">
        <v>443</v>
      </c>
      <c r="E331" s="49">
        <f>IFERROR(VLOOKUP(Table43[[#This Row],[NO]],[1]Sheet1!$G$3:$K$1267,5,0),0)</f>
        <v>0</v>
      </c>
      <c r="F331" s="26" t="s">
        <v>819</v>
      </c>
      <c r="G331" s="26">
        <v>27</v>
      </c>
      <c r="H331" s="26" t="s">
        <v>2073</v>
      </c>
      <c r="I331" s="49">
        <v>8993560024154</v>
      </c>
      <c r="J331" s="26" t="str">
        <f>Table43[[#This Row],[Nama Jenis Kemasan]]</f>
        <v>PCS</v>
      </c>
      <c r="K331" s="4" t="str">
        <f>TRIM(CONCATENATE(Table43[[#This Row],[Nama            KLP]]," ",Table43[[#This Row],[Nama            Sub KLP]]))</f>
        <v>DETTOL BODY SOAP</v>
      </c>
      <c r="L331" s="4" t="str">
        <f>CONCATENATE(Table43[[#This Row],[kode  2 Digit                (hrf+No)]],Table43[[#This Row],[kode  2 Digit                (Nomor)]],Table43[[#This Row],[kode  1 Digit                (Nomor)]])</f>
        <v>R1021</v>
      </c>
      <c r="M331" s="4" t="str">
        <f>IF(AH331="",CONCATENATE(R331,T331,V331,X331,Z331,AB331,AD331,AF331,Table43[[#This Row],[Tanda Kode Revisi]]),CONCATENATE(R331,T331,V331,X331,Z331,AB331,AD331,AH331))</f>
        <v>R1021302010010</v>
      </c>
      <c r="N331" s="11">
        <f t="shared" si="10"/>
        <v>14</v>
      </c>
      <c r="O331" s="13" t="str">
        <f>IF(AG331&lt;&gt;"",TRIM(UPPER(CONCATENATE(Q331," ",S331," ",U331," ",W331," ",Y331," ",AA331," ","X"," ",Table43[[#This Row],[ISI/CTN]]," ",AG331," ",AC331," ",AE331," ",AI331))),TRIM(UPPER(CONCATENATE(Q331," ",S331," ",U331," ",W331," ",Y331," ",AA331," ","X"," ",Table43[[#This Row],[ISI/CTN]]," ",AC331," ",AE331," ",AI331))))</f>
        <v>RB DETTOL BODY SOAP SH FRESH 100GR X 27 PCS</v>
      </c>
      <c r="P331" s="11">
        <f t="shared" si="11"/>
        <v>43</v>
      </c>
      <c r="Q331" s="4" t="s">
        <v>1487</v>
      </c>
      <c r="R331" s="7" t="s">
        <v>94</v>
      </c>
      <c r="S331" s="4" t="s">
        <v>1496</v>
      </c>
      <c r="T331" s="45" t="s">
        <v>1723</v>
      </c>
      <c r="U331" s="46" t="s">
        <v>1505</v>
      </c>
      <c r="V331" s="7">
        <v>1</v>
      </c>
      <c r="W331" s="46" t="s">
        <v>1567</v>
      </c>
      <c r="X331" s="45" t="s">
        <v>1733</v>
      </c>
      <c r="Y331" s="4" t="s">
        <v>1527</v>
      </c>
      <c r="Z331" s="47" t="s">
        <v>1723</v>
      </c>
      <c r="AA331" s="4" t="s">
        <v>1512</v>
      </c>
      <c r="AB331" s="47" t="s">
        <v>1739</v>
      </c>
      <c r="AC331" s="4" t="s">
        <v>186</v>
      </c>
      <c r="AD331" s="7">
        <v>1</v>
      </c>
      <c r="AF331" s="7">
        <v>0</v>
      </c>
      <c r="AJ331" s="7">
        <f>IFERROR(VLOOKUP(Table43[[#This Row],[Kode BARANG Win2]],'[2]Template Impor Barang'!#REF!,2,0),0)</f>
        <v>0</v>
      </c>
      <c r="AK331" s="7">
        <f>Table43[[#This Row],[ISI/CTN]]</f>
        <v>27</v>
      </c>
      <c r="AL331" s="83" t="str">
        <f>Table43[[#This Row],[Kode Pcpl]]</f>
        <v>ID8089143</v>
      </c>
      <c r="AN331" s="36">
        <f>Table43[[#This Row],[Harga Jual Pcs GT
(-PPN)]]-(Table43[[#This Row],[Harga Jual Pcs GT
(-PPN)]]*8.5%)</f>
        <v>25693.200000000001</v>
      </c>
      <c r="AO331" s="36">
        <f>Table43[[#This Row],[Harga Beli Pcs
(-PPN)]]*Table43[[#This Row],[ISI/CTN]]</f>
        <v>693716.4</v>
      </c>
      <c r="AP331" s="36">
        <f>Table43[[#This Row],[Harga Beli Pcs
(-PPN)]]*1.11</f>
        <v>28519.452000000005</v>
      </c>
      <c r="AQ331" s="36">
        <f>Table43[[#This Row],[Harga Beli Krt
(- PPN)]]*1.11</f>
        <v>770025.20400000014</v>
      </c>
      <c r="AR331" s="36">
        <v>28080</v>
      </c>
      <c r="AS331" s="36">
        <f>Table43[[#This Row],[Harga Jual Pcs GT
(-PPN)]]*Table43[[#This Row],[ISI/CTN]]</f>
        <v>758160</v>
      </c>
      <c r="AT331" s="36">
        <f>Table43[[#This Row],[Harga Jual Pcs GT
(-PPN)]]*1.11</f>
        <v>31168.800000000003</v>
      </c>
      <c r="AU331" s="36">
        <f>Table43[[#This Row],[Harga Jual Krt GT
(- PPN)]]*1.11</f>
        <v>841557.60000000009</v>
      </c>
      <c r="AV331" s="36">
        <v>28080</v>
      </c>
      <c r="AW331" s="36">
        <f>Table43[[#This Row],[Harga Jual Pcs MT
(-PPN)]]*Table43[[#This Row],[ISI/CTN]]</f>
        <v>758160</v>
      </c>
      <c r="AX331" s="36">
        <f>Table43[[#This Row],[Harga Jual Pcs MT
(-PPN)]]*1.11</f>
        <v>31168.800000000003</v>
      </c>
      <c r="AY331" s="36">
        <f>Table43[[#This Row],[Harga Jual Pcs MT
(+PPN)]]*Table43[[#This Row],[ISI/CTN]]</f>
        <v>841557.60000000009</v>
      </c>
      <c r="AZ331" s="44">
        <f>(Table43[[#This Row],[Harga Jual Pcs GT
(-PPN)]]-Table43[[#This Row],[Harga Beli Pcs
(-PPN)]])/Table43[[#This Row],[Harga Jual Pcs GT
(-PPN)]]</f>
        <v>8.4999999999999978E-2</v>
      </c>
      <c r="BA331" s="51">
        <f>Table43[[#This Row],[Harga Jual Pcs MT
(-PPN)]]-Table43[[#This Row],[Harga Beli Pcs
(-PPN)]]</f>
        <v>2386.7999999999993</v>
      </c>
      <c r="BB331" s="57">
        <f>Table43[[#This Row],[Column1]]/Table43[[#This Row],[Harga Jual Pcs MT
(-PPN)]]</f>
        <v>8.4999999999999978E-2</v>
      </c>
      <c r="BC331" s="50"/>
      <c r="BD331" s="7" t="str">
        <f>IFERROR(VLOOKUP(Table43[[#This Row],[Kode BARANG Win2]],'[3]Daftar Barang dan Jasa'!$B$2:$D$3515,3,0),0)</f>
        <v>RB DETTOL BODY SOAP SH FRESH 100GR X 27 PCS</v>
      </c>
      <c r="BE331" s="7" t="str">
        <f ca="1">IF(TODAY()-Table43[[#This Row],[Efektif
Pembuatan]]&gt;60,"Lama","Baru")</f>
        <v>Lama</v>
      </c>
      <c r="BF331" s="7" t="e">
        <f ca="1">IF(TODAY()-Table43[[#This Row],[Efektif Naik Harga]]&lt;30,"Naik","Sama")</f>
        <v>#VALUE!</v>
      </c>
      <c r="BG331" s="7" t="s">
        <v>400</v>
      </c>
      <c r="BH331" s="7" t="str">
        <f>IF(Table43[[#This Row],[Kode BARANG Win2]]&lt;&gt;"","IDR","")</f>
        <v>IDR</v>
      </c>
      <c r="BI331" s="7" t="str">
        <f>CONCATENATE(Table43[[#This Row],[kode  1 Digit
(Nomor)]],Table43[[#This Row],[kode  4 Digit                (Nomor)]])</f>
        <v>ID80891430100</v>
      </c>
      <c r="BJ331" s="7" t="str">
        <f>Table43[[#This Row],[Nama            Gramasi atau Jumlah Pack per CTN]]</f>
        <v>100GR</v>
      </c>
      <c r="BK331" s="7"/>
      <c r="BL331" s="7"/>
      <c r="BM331" s="4" t="str">
        <f>IF(Table43[[#This Row],[SATUAN Fix Win]]&lt;&gt;"","KRT")</f>
        <v>KRT</v>
      </c>
      <c r="BN331" s="4" t="str">
        <f>IF(Table43[[#This Row],[SATUAN Fix Win]]&lt;&gt;"","GD01")</f>
        <v>GD01</v>
      </c>
      <c r="BO331" s="4">
        <f>IF(Table43[[#This Row],[SATUAN Fix Win]]&lt;&gt;"",11611)</f>
        <v>11611</v>
      </c>
      <c r="BP331" s="4">
        <f>IF(Table43[[#This Row],[SATUAN Fix Win]]&lt;&gt;"",11612)</f>
        <v>11612</v>
      </c>
      <c r="BR331" s="4">
        <f>IF(Table43[[#This Row],[SATUAN Fix Win]]&lt;&gt;"",1)</f>
        <v>1</v>
      </c>
    </row>
    <row r="332" spans="1:70">
      <c r="A332" s="4" t="str">
        <f>CONCATENATE(Table43[[#This Row],[Kode BARANG Win2]],Table43[[#This Row],[No. Urut
Item Sama]])</f>
        <v>R1021302010010</v>
      </c>
      <c r="B332" s="7"/>
      <c r="C332" s="4" t="s">
        <v>1649</v>
      </c>
      <c r="D332" s="49" t="s">
        <v>444</v>
      </c>
      <c r="E332" s="49">
        <f>IFERROR(VLOOKUP(Table43[[#This Row],[NO]],[1]Sheet1!$G$3:$K$1267,5,0),0)</f>
        <v>0</v>
      </c>
      <c r="F332" s="26" t="s">
        <v>819</v>
      </c>
      <c r="G332" s="26">
        <v>27</v>
      </c>
      <c r="H332" s="26" t="s">
        <v>2073</v>
      </c>
      <c r="I332" s="49">
        <v>8993560024154</v>
      </c>
      <c r="J332" s="26" t="str">
        <f>Table43[[#This Row],[Nama Jenis Kemasan]]</f>
        <v>PCS</v>
      </c>
      <c r="K332" s="4" t="str">
        <f>TRIM(CONCATENATE(Table43[[#This Row],[Nama            KLP]]," ",Table43[[#This Row],[Nama            Sub KLP]]))</f>
        <v>DETTOL BODY SOAP</v>
      </c>
      <c r="L332" s="4" t="str">
        <f>CONCATENATE(Table43[[#This Row],[kode  2 Digit                (hrf+No)]],Table43[[#This Row],[kode  2 Digit                (Nomor)]],Table43[[#This Row],[kode  1 Digit                (Nomor)]])</f>
        <v>R1021</v>
      </c>
      <c r="M332" s="4" t="str">
        <f>IF(AH332="",CONCATENATE(R332,T332,V332,X332,Z332,AB332,AD332,AF332,Table43[[#This Row],[Tanda Kode Revisi]]),CONCATENATE(R332,T332,V332,X332,Z332,AB332,AD332,AH332))</f>
        <v>R1021302010010</v>
      </c>
      <c r="N332" s="11">
        <f t="shared" si="10"/>
        <v>14</v>
      </c>
      <c r="O332" s="13" t="str">
        <f>IF(AG332&lt;&gt;"",TRIM(UPPER(CONCATENATE(Q332," ",S332," ",U332," ",W332," ",Y332," ",AA332," ","X"," ",Table43[[#This Row],[ISI/CTN]]," ",AG332," ",AC332," ",AE332," ",AI332))),TRIM(UPPER(CONCATENATE(Q332," ",S332," ",U332," ",W332," ",Y332," ",AA332," ","X"," ",Table43[[#This Row],[ISI/CTN]]," ",AC332," ",AE332," ",AI332))))</f>
        <v>RB DETTOL BODY SOAP SH FRESH 100GR X 27 PCS</v>
      </c>
      <c r="P332" s="11">
        <f t="shared" si="11"/>
        <v>43</v>
      </c>
      <c r="Q332" s="4" t="s">
        <v>1487</v>
      </c>
      <c r="R332" s="7" t="s">
        <v>94</v>
      </c>
      <c r="S332" s="4" t="s">
        <v>1496</v>
      </c>
      <c r="T332" s="45" t="s">
        <v>1723</v>
      </c>
      <c r="U332" s="46" t="s">
        <v>1505</v>
      </c>
      <c r="V332" s="7">
        <v>1</v>
      </c>
      <c r="W332" s="46" t="s">
        <v>1567</v>
      </c>
      <c r="X332" s="45" t="s">
        <v>1733</v>
      </c>
      <c r="Y332" s="4" t="s">
        <v>1527</v>
      </c>
      <c r="Z332" s="47" t="s">
        <v>1723</v>
      </c>
      <c r="AA332" s="4" t="s">
        <v>1512</v>
      </c>
      <c r="AB332" s="47" t="s">
        <v>1739</v>
      </c>
      <c r="AC332" s="4" t="s">
        <v>186</v>
      </c>
      <c r="AD332" s="7">
        <v>1</v>
      </c>
      <c r="AF332" s="7">
        <v>0</v>
      </c>
      <c r="AJ332" s="7">
        <f>IFERROR(VLOOKUP(Table43[[#This Row],[Kode BARANG Win2]],'[2]Template Impor Barang'!#REF!,2,0),0)</f>
        <v>0</v>
      </c>
      <c r="AK332" s="7">
        <f>Table43[[#This Row],[ISI/CTN]]</f>
        <v>27</v>
      </c>
      <c r="AL332" s="83" t="str">
        <f>Table43[[#This Row],[Kode Pcpl]]</f>
        <v>ID8089143M</v>
      </c>
      <c r="AN332" s="36">
        <f>Table43[[#This Row],[Harga Jual Pcs GT
(-PPN)]]-(Table43[[#This Row],[Harga Jual Pcs GT
(-PPN)]]*8.5%)</f>
        <v>25693.200000000001</v>
      </c>
      <c r="AO332" s="36">
        <f>Table43[[#This Row],[Harga Beli Pcs
(-PPN)]]*Table43[[#This Row],[ISI/CTN]]</f>
        <v>693716.4</v>
      </c>
      <c r="AP332" s="36">
        <f>Table43[[#This Row],[Harga Beli Pcs
(-PPN)]]*1.11</f>
        <v>28519.452000000005</v>
      </c>
      <c r="AQ332" s="36">
        <f>Table43[[#This Row],[Harga Beli Krt
(- PPN)]]*1.11</f>
        <v>770025.20400000014</v>
      </c>
      <c r="AR332" s="36">
        <v>28080</v>
      </c>
      <c r="AS332" s="36">
        <f>Table43[[#This Row],[Harga Jual Pcs GT
(-PPN)]]*Table43[[#This Row],[ISI/CTN]]</f>
        <v>758160</v>
      </c>
      <c r="AT332" s="36">
        <f>Table43[[#This Row],[Harga Jual Pcs GT
(-PPN)]]*1.11</f>
        <v>31168.800000000003</v>
      </c>
      <c r="AU332" s="36">
        <f>Table43[[#This Row],[Harga Jual Krt GT
(- PPN)]]*1.11</f>
        <v>841557.60000000009</v>
      </c>
      <c r="AV332" s="36">
        <v>28080</v>
      </c>
      <c r="AW332" s="36">
        <f>Table43[[#This Row],[Harga Jual Pcs MT
(-PPN)]]*Table43[[#This Row],[ISI/CTN]]</f>
        <v>758160</v>
      </c>
      <c r="AX332" s="36">
        <f>Table43[[#This Row],[Harga Jual Pcs MT
(-PPN)]]*1.11</f>
        <v>31168.800000000003</v>
      </c>
      <c r="AY332" s="36">
        <f>Table43[[#This Row],[Harga Jual Pcs MT
(+PPN)]]*Table43[[#This Row],[ISI/CTN]]</f>
        <v>841557.60000000009</v>
      </c>
      <c r="AZ332" s="44">
        <f>(Table43[[#This Row],[Harga Jual Pcs GT
(-PPN)]]-Table43[[#This Row],[Harga Beli Pcs
(-PPN)]])/Table43[[#This Row],[Harga Jual Pcs GT
(-PPN)]]</f>
        <v>8.4999999999999978E-2</v>
      </c>
      <c r="BA332" s="51">
        <f>Table43[[#This Row],[Harga Jual Pcs MT
(-PPN)]]-Table43[[#This Row],[Harga Beli Pcs
(-PPN)]]</f>
        <v>2386.7999999999993</v>
      </c>
      <c r="BB332" s="57">
        <f>Table43[[#This Row],[Column1]]/Table43[[#This Row],[Harga Jual Pcs MT
(-PPN)]]</f>
        <v>8.4999999999999978E-2</v>
      </c>
      <c r="BC332" s="50"/>
      <c r="BD332" s="7" t="str">
        <f>IFERROR(VLOOKUP(Table43[[#This Row],[Kode BARANG Win2]],'[3]Daftar Barang dan Jasa'!$B$2:$D$3515,3,0),0)</f>
        <v>RB DETTOL BODY SOAP SH FRESH 100GR X 27 PCS</v>
      </c>
      <c r="BE332" s="7" t="str">
        <f ca="1">IF(TODAY()-Table43[[#This Row],[Efektif
Pembuatan]]&gt;60,"Lama","Baru")</f>
        <v>Lama</v>
      </c>
      <c r="BF332" s="7" t="e">
        <f ca="1">IF(TODAY()-Table43[[#This Row],[Efektif Naik Harga]]&lt;30,"Naik","Sama")</f>
        <v>#VALUE!</v>
      </c>
      <c r="BG332" s="7" t="s">
        <v>400</v>
      </c>
      <c r="BH332" s="7" t="str">
        <f>IF(Table43[[#This Row],[Kode BARANG Win2]]&lt;&gt;"","IDR","")</f>
        <v>IDR</v>
      </c>
      <c r="BI332" s="7" t="str">
        <f>CONCATENATE(Table43[[#This Row],[kode  1 Digit
(Nomor)]],Table43[[#This Row],[kode  4 Digit                (Nomor)]])</f>
        <v>ID8089143M0100</v>
      </c>
      <c r="BJ332" s="7" t="str">
        <f>Table43[[#This Row],[Nama            Gramasi atau Jumlah Pack per CTN]]</f>
        <v>100GR</v>
      </c>
      <c r="BK332" s="7"/>
      <c r="BL332" s="7"/>
      <c r="BM332" s="4" t="str">
        <f>IF(Table43[[#This Row],[SATUAN Fix Win]]&lt;&gt;"","KRT")</f>
        <v>KRT</v>
      </c>
      <c r="BN332" s="4" t="str">
        <f>IF(Table43[[#This Row],[SATUAN Fix Win]]&lt;&gt;"","GD01")</f>
        <v>GD01</v>
      </c>
      <c r="BO332" s="4">
        <f>IF(Table43[[#This Row],[SATUAN Fix Win]]&lt;&gt;"",11611)</f>
        <v>11611</v>
      </c>
      <c r="BP332" s="4">
        <f>IF(Table43[[#This Row],[SATUAN Fix Win]]&lt;&gt;"",11612)</f>
        <v>11612</v>
      </c>
      <c r="BR332" s="4">
        <f>IF(Table43[[#This Row],[SATUAN Fix Win]]&lt;&gt;"",1)</f>
        <v>1</v>
      </c>
    </row>
    <row r="333" spans="1:70">
      <c r="A333" s="4" t="str">
        <f>CONCATENATE(Table43[[#This Row],[Kode BARANG Win2]],Table43[[#This Row],[No. Urut
Item Sama]])</f>
        <v>R1021303010010</v>
      </c>
      <c r="B333" s="7"/>
      <c r="C333" s="4" t="s">
        <v>1650</v>
      </c>
      <c r="D333" s="49">
        <v>3279349</v>
      </c>
      <c r="E333" s="49">
        <f>IFERROR(VLOOKUP(Table43[[#This Row],[NO]],[1]Sheet1!$G$3:$K$1267,5,0),0)</f>
        <v>0</v>
      </c>
      <c r="F333" s="26" t="s">
        <v>814</v>
      </c>
      <c r="G333" s="26">
        <v>27</v>
      </c>
      <c r="H333" s="26" t="s">
        <v>1650</v>
      </c>
      <c r="I333" s="49">
        <v>8993560025250</v>
      </c>
      <c r="J333" s="26" t="str">
        <f>Table43[[#This Row],[Nama Jenis Kemasan]]</f>
        <v>PCS</v>
      </c>
      <c r="K333" s="4" t="str">
        <f>TRIM(CONCATENATE(Table43[[#This Row],[Nama            KLP]]," ",Table43[[#This Row],[Nama            Sub KLP]]))</f>
        <v>DETTOL BODY SOAP</v>
      </c>
      <c r="L333" s="4" t="str">
        <f>CONCATENATE(Table43[[#This Row],[kode  2 Digit                (hrf+No)]],Table43[[#This Row],[kode  2 Digit                (Nomor)]],Table43[[#This Row],[kode  1 Digit                (Nomor)]])</f>
        <v>R1021</v>
      </c>
      <c r="M333" s="4" t="str">
        <f>IF(AH333="",CONCATENATE(R333,T333,V333,X333,Z333,AB333,AD333,AF333,Table43[[#This Row],[Tanda Kode Revisi]]),CONCATENATE(R333,T333,V333,X333,Z333,AB333,AD333,AH333))</f>
        <v>R1021303010010</v>
      </c>
      <c r="N333" s="11">
        <f t="shared" si="10"/>
        <v>14</v>
      </c>
      <c r="O333" s="13" t="str">
        <f>IF(AG333&lt;&gt;"",TRIM(UPPER(CONCATENATE(Q333," ",S333," ",U333," ",W333," ",Y333," ",AA333," ","X"," ",Table43[[#This Row],[ISI/CTN]]," ",AG333," ",AC333," ",AE333," ",AI333))),TRIM(UPPER(CONCATENATE(Q333," ",S333," ",U333," ",W333," ",Y333," ",AA333," ","X"," ",Table43[[#This Row],[ISI/CTN]]," ",AC333," ",AE333," ",AI333))))</f>
        <v>RB DETTOL BODY SOAP SH LASTING 100GR X 27 PCS</v>
      </c>
      <c r="P333" s="11">
        <f t="shared" si="11"/>
        <v>45</v>
      </c>
      <c r="Q333" s="4" t="s">
        <v>1487</v>
      </c>
      <c r="R333" s="7" t="s">
        <v>94</v>
      </c>
      <c r="S333" s="4" t="s">
        <v>1496</v>
      </c>
      <c r="T333" s="45" t="s">
        <v>1723</v>
      </c>
      <c r="U333" s="46" t="s">
        <v>1505</v>
      </c>
      <c r="V333" s="7">
        <v>1</v>
      </c>
      <c r="W333" s="46" t="s">
        <v>1567</v>
      </c>
      <c r="X333" s="45" t="s">
        <v>1733</v>
      </c>
      <c r="Y333" s="4" t="s">
        <v>1531</v>
      </c>
      <c r="Z333" s="47" t="s">
        <v>1724</v>
      </c>
      <c r="AA333" s="4" t="s">
        <v>1512</v>
      </c>
      <c r="AB333" s="47" t="s">
        <v>1739</v>
      </c>
      <c r="AC333" s="4" t="s">
        <v>186</v>
      </c>
      <c r="AD333" s="7">
        <v>1</v>
      </c>
      <c r="AF333" s="7">
        <v>0</v>
      </c>
      <c r="AJ333" s="7">
        <f>IFERROR(VLOOKUP(Table43[[#This Row],[Kode BARANG Win2]],'[2]Template Impor Barang'!#REF!,2,0),0)</f>
        <v>0</v>
      </c>
      <c r="AK333" s="7">
        <f>Table43[[#This Row],[ISI/CTN]]</f>
        <v>27</v>
      </c>
      <c r="AL333" s="83">
        <f>Table43[[#This Row],[Kode Pcpl]]</f>
        <v>3279349</v>
      </c>
      <c r="AN333" s="36">
        <f>Table43[[#This Row],[Harga Jual Pcs GT
(-PPN)]]-(Table43[[#This Row],[Harga Jual Pcs GT
(-PPN)]]*8.5%)</f>
        <v>25693.200000000001</v>
      </c>
      <c r="AO333" s="36">
        <f>Table43[[#This Row],[Harga Beli Pcs
(-PPN)]]*Table43[[#This Row],[ISI/CTN]]</f>
        <v>693716.4</v>
      </c>
      <c r="AP333" s="36">
        <f>Table43[[#This Row],[Harga Beli Pcs
(-PPN)]]*1.11</f>
        <v>28519.452000000005</v>
      </c>
      <c r="AQ333" s="36">
        <f>Table43[[#This Row],[Harga Beli Krt
(- PPN)]]*1.11</f>
        <v>770025.20400000014</v>
      </c>
      <c r="AR333" s="36">
        <v>28080</v>
      </c>
      <c r="AS333" s="36">
        <f>Table43[[#This Row],[Harga Jual Pcs GT
(-PPN)]]*Table43[[#This Row],[ISI/CTN]]</f>
        <v>758160</v>
      </c>
      <c r="AT333" s="36">
        <f>Table43[[#This Row],[Harga Jual Pcs GT
(-PPN)]]*1.11</f>
        <v>31168.800000000003</v>
      </c>
      <c r="AU333" s="36">
        <f>Table43[[#This Row],[Harga Jual Krt GT
(- PPN)]]*1.11</f>
        <v>841557.60000000009</v>
      </c>
      <c r="AV333" s="36">
        <v>28080</v>
      </c>
      <c r="AW333" s="36">
        <f>Table43[[#This Row],[Harga Jual Pcs MT
(-PPN)]]*Table43[[#This Row],[ISI/CTN]]</f>
        <v>758160</v>
      </c>
      <c r="AX333" s="36">
        <f>Table43[[#This Row],[Harga Jual Pcs MT
(-PPN)]]*1.11</f>
        <v>31168.800000000003</v>
      </c>
      <c r="AY333" s="36">
        <f>Table43[[#This Row],[Harga Jual Pcs MT
(+PPN)]]*Table43[[#This Row],[ISI/CTN]]</f>
        <v>841557.60000000009</v>
      </c>
      <c r="AZ333" s="44">
        <f>(Table43[[#This Row],[Harga Jual Pcs GT
(-PPN)]]-Table43[[#This Row],[Harga Beli Pcs
(-PPN)]])/Table43[[#This Row],[Harga Jual Pcs GT
(-PPN)]]</f>
        <v>8.4999999999999978E-2</v>
      </c>
      <c r="BA333" s="51">
        <f>Table43[[#This Row],[Harga Jual Pcs MT
(-PPN)]]-Table43[[#This Row],[Harga Beli Pcs
(-PPN)]]</f>
        <v>2386.7999999999993</v>
      </c>
      <c r="BB333" s="57">
        <f>Table43[[#This Row],[Column1]]/Table43[[#This Row],[Harga Jual Pcs MT
(-PPN)]]</f>
        <v>8.4999999999999978E-2</v>
      </c>
      <c r="BC333" s="50"/>
      <c r="BD333" s="7" t="str">
        <f>IFERROR(VLOOKUP(Table43[[#This Row],[Kode BARANG Win2]],'[3]Daftar Barang dan Jasa'!$B$2:$D$3515,3,0),0)</f>
        <v>RB DETTOL BODY SOAP SH LASTING 100GR X 27 PCS</v>
      </c>
      <c r="BE333" s="7" t="str">
        <f ca="1">IF(TODAY()-Table43[[#This Row],[Efektif
Pembuatan]]&gt;60,"Lama","Baru")</f>
        <v>Lama</v>
      </c>
      <c r="BF333" s="7" t="e">
        <f ca="1">IF(TODAY()-Table43[[#This Row],[Efektif Naik Harga]]&lt;30,"Naik","Sama")</f>
        <v>#VALUE!</v>
      </c>
      <c r="BG333" s="7" t="s">
        <v>400</v>
      </c>
      <c r="BH333" s="7" t="str">
        <f>IF(Table43[[#This Row],[Kode BARANG Win2]]&lt;&gt;"","IDR","")</f>
        <v>IDR</v>
      </c>
      <c r="BI333" s="7" t="str">
        <f>CONCATENATE(Table43[[#This Row],[kode  1 Digit
(Nomor)]],Table43[[#This Row],[kode  4 Digit                (Nomor)]])</f>
        <v>32793490100</v>
      </c>
      <c r="BJ333" s="7" t="str">
        <f>Table43[[#This Row],[Nama            Gramasi atau Jumlah Pack per CTN]]</f>
        <v>100GR</v>
      </c>
      <c r="BK333" s="7"/>
      <c r="BL333" s="7"/>
      <c r="BM333" s="4" t="str">
        <f>IF(Table43[[#This Row],[SATUAN Fix Win]]&lt;&gt;"","KRT")</f>
        <v>KRT</v>
      </c>
      <c r="BN333" s="4" t="str">
        <f>IF(Table43[[#This Row],[SATUAN Fix Win]]&lt;&gt;"","GD01")</f>
        <v>GD01</v>
      </c>
      <c r="BO333" s="4">
        <f>IF(Table43[[#This Row],[SATUAN Fix Win]]&lt;&gt;"",11611)</f>
        <v>11611</v>
      </c>
      <c r="BP333" s="4">
        <f>IF(Table43[[#This Row],[SATUAN Fix Win]]&lt;&gt;"",11612)</f>
        <v>11612</v>
      </c>
      <c r="BR333" s="4">
        <f>IF(Table43[[#This Row],[SATUAN Fix Win]]&lt;&gt;"",1)</f>
        <v>1</v>
      </c>
    </row>
    <row r="334" spans="1:70">
      <c r="A334" s="4" t="str">
        <f>CONCATENATE(Table43[[#This Row],[Kode BARANG Win2]],Table43[[#This Row],[No. Urut
Item Sama]])</f>
        <v>R1021303010010</v>
      </c>
      <c r="B334" s="7"/>
      <c r="C334" s="4" t="s">
        <v>1650</v>
      </c>
      <c r="D334" s="49">
        <v>3166948</v>
      </c>
      <c r="E334" s="49">
        <f>IFERROR(VLOOKUP(Table43[[#This Row],[NO]],[1]Sheet1!$G$3:$K$1267,5,0),0)</f>
        <v>0</v>
      </c>
      <c r="F334" s="26" t="s">
        <v>806</v>
      </c>
      <c r="G334" s="26">
        <v>27</v>
      </c>
      <c r="H334" s="26" t="s">
        <v>1650</v>
      </c>
      <c r="I334" s="49">
        <v>8993560025250</v>
      </c>
      <c r="J334" s="26" t="str">
        <f>Table43[[#This Row],[Nama Jenis Kemasan]]</f>
        <v>PCS</v>
      </c>
      <c r="K334" s="4" t="str">
        <f>TRIM(CONCATENATE(Table43[[#This Row],[Nama            KLP]]," ",Table43[[#This Row],[Nama            Sub KLP]]))</f>
        <v>DETTOL BODY SOAP</v>
      </c>
      <c r="L334" s="4" t="str">
        <f>CONCATENATE(Table43[[#This Row],[kode  2 Digit                (hrf+No)]],Table43[[#This Row],[kode  2 Digit                (Nomor)]],Table43[[#This Row],[kode  1 Digit                (Nomor)]])</f>
        <v>R1021</v>
      </c>
      <c r="M334" s="4" t="str">
        <f>IF(AH334="",CONCATENATE(R334,T334,V334,X334,Z334,AB334,AD334,AF334,Table43[[#This Row],[Tanda Kode Revisi]]),CONCATENATE(R334,T334,V334,X334,Z334,AB334,AD334,AH334))</f>
        <v>R1021303010010</v>
      </c>
      <c r="N334" s="11">
        <f t="shared" si="10"/>
        <v>14</v>
      </c>
      <c r="O334" s="13" t="str">
        <f>IF(AG334&lt;&gt;"",TRIM(UPPER(CONCATENATE(Q334," ",S334," ",U334," ",W334," ",Y334," ",AA334," ","X"," ",Table43[[#This Row],[ISI/CTN]]," ",AG334," ",AC334," ",AE334," ",AI334))),TRIM(UPPER(CONCATENATE(Q334," ",S334," ",U334," ",W334," ",Y334," ",AA334," ","X"," ",Table43[[#This Row],[ISI/CTN]]," ",AC334," ",AE334," ",AI334))))</f>
        <v>RB DETTOL BODY SOAP SH LASTING 100GR X 27 PCS</v>
      </c>
      <c r="P334" s="11">
        <f t="shared" si="11"/>
        <v>45</v>
      </c>
      <c r="Q334" s="4" t="s">
        <v>1487</v>
      </c>
      <c r="R334" s="7" t="s">
        <v>94</v>
      </c>
      <c r="S334" s="4" t="s">
        <v>1496</v>
      </c>
      <c r="T334" s="45" t="s">
        <v>1723</v>
      </c>
      <c r="U334" s="46" t="s">
        <v>1505</v>
      </c>
      <c r="V334" s="7">
        <v>1</v>
      </c>
      <c r="W334" s="46" t="s">
        <v>1567</v>
      </c>
      <c r="X334" s="45" t="s">
        <v>1733</v>
      </c>
      <c r="Y334" s="4" t="s">
        <v>1531</v>
      </c>
      <c r="Z334" s="47" t="s">
        <v>1724</v>
      </c>
      <c r="AA334" s="4" t="s">
        <v>1512</v>
      </c>
      <c r="AB334" s="47" t="s">
        <v>1739</v>
      </c>
      <c r="AC334" s="4" t="s">
        <v>186</v>
      </c>
      <c r="AD334" s="7">
        <v>1</v>
      </c>
      <c r="AF334" s="7">
        <v>0</v>
      </c>
      <c r="AJ334" s="7">
        <f>IFERROR(VLOOKUP(Table43[[#This Row],[Kode BARANG Win2]],'[2]Template Impor Barang'!#REF!,2,0),0)</f>
        <v>0</v>
      </c>
      <c r="AK334" s="7">
        <f>Table43[[#This Row],[ISI/CTN]]</f>
        <v>27</v>
      </c>
      <c r="AL334" s="83">
        <f>Table43[[#This Row],[Kode Pcpl]]</f>
        <v>3166948</v>
      </c>
      <c r="AN334" s="36">
        <f>Table43[[#This Row],[Harga Jual Pcs GT
(-PPN)]]-(Table43[[#This Row],[Harga Jual Pcs GT
(-PPN)]]*8.5%)</f>
        <v>25693.200000000001</v>
      </c>
      <c r="AO334" s="36">
        <f>Table43[[#This Row],[Harga Beli Pcs
(-PPN)]]*Table43[[#This Row],[ISI/CTN]]</f>
        <v>693716.4</v>
      </c>
      <c r="AP334" s="36">
        <f>Table43[[#This Row],[Harga Beli Pcs
(-PPN)]]*1.11</f>
        <v>28519.452000000005</v>
      </c>
      <c r="AQ334" s="36">
        <f>Table43[[#This Row],[Harga Beli Krt
(- PPN)]]*1.11</f>
        <v>770025.20400000014</v>
      </c>
      <c r="AR334" s="36">
        <v>28080</v>
      </c>
      <c r="AS334" s="36">
        <f>Table43[[#This Row],[Harga Jual Pcs GT
(-PPN)]]*Table43[[#This Row],[ISI/CTN]]</f>
        <v>758160</v>
      </c>
      <c r="AT334" s="36">
        <f>Table43[[#This Row],[Harga Jual Pcs GT
(-PPN)]]*1.11</f>
        <v>31168.800000000003</v>
      </c>
      <c r="AU334" s="36">
        <f>Table43[[#This Row],[Harga Jual Krt GT
(- PPN)]]*1.11</f>
        <v>841557.60000000009</v>
      </c>
      <c r="AV334" s="36">
        <v>28080</v>
      </c>
      <c r="AW334" s="36">
        <f>Table43[[#This Row],[Harga Jual Pcs MT
(-PPN)]]*Table43[[#This Row],[ISI/CTN]]</f>
        <v>758160</v>
      </c>
      <c r="AX334" s="36">
        <f>Table43[[#This Row],[Harga Jual Pcs MT
(-PPN)]]*1.11</f>
        <v>31168.800000000003</v>
      </c>
      <c r="AY334" s="36">
        <f>Table43[[#This Row],[Harga Jual Pcs MT
(+PPN)]]*Table43[[#This Row],[ISI/CTN]]</f>
        <v>841557.60000000009</v>
      </c>
      <c r="AZ334" s="44">
        <f>(Table43[[#This Row],[Harga Jual Pcs GT
(-PPN)]]-Table43[[#This Row],[Harga Beli Pcs
(-PPN)]])/Table43[[#This Row],[Harga Jual Pcs GT
(-PPN)]]</f>
        <v>8.4999999999999978E-2</v>
      </c>
      <c r="BA334" s="51">
        <f>Table43[[#This Row],[Harga Jual Pcs MT
(-PPN)]]-Table43[[#This Row],[Harga Beli Pcs
(-PPN)]]</f>
        <v>2386.7999999999993</v>
      </c>
      <c r="BB334" s="57">
        <f>Table43[[#This Row],[Column1]]/Table43[[#This Row],[Harga Jual Pcs MT
(-PPN)]]</f>
        <v>8.4999999999999978E-2</v>
      </c>
      <c r="BC334" s="50"/>
      <c r="BD334" s="7" t="str">
        <f>IFERROR(VLOOKUP(Table43[[#This Row],[Kode BARANG Win2]],'[3]Daftar Barang dan Jasa'!$B$2:$D$3515,3,0),0)</f>
        <v>RB DETTOL BODY SOAP SH LASTING 100GR X 27 PCS</v>
      </c>
      <c r="BE334" s="7" t="str">
        <f ca="1">IF(TODAY()-Table43[[#This Row],[Efektif
Pembuatan]]&gt;60,"Lama","Baru")</f>
        <v>Lama</v>
      </c>
      <c r="BF334" s="7" t="e">
        <f ca="1">IF(TODAY()-Table43[[#This Row],[Efektif Naik Harga]]&lt;30,"Naik","Sama")</f>
        <v>#VALUE!</v>
      </c>
      <c r="BG334" s="7" t="s">
        <v>400</v>
      </c>
      <c r="BH334" s="7" t="str">
        <f>IF(Table43[[#This Row],[Kode BARANG Win2]]&lt;&gt;"","IDR","")</f>
        <v>IDR</v>
      </c>
      <c r="BI334" s="7" t="str">
        <f>CONCATENATE(Table43[[#This Row],[kode  1 Digit
(Nomor)]],Table43[[#This Row],[kode  4 Digit                (Nomor)]])</f>
        <v>31669480100</v>
      </c>
      <c r="BJ334" s="7" t="str">
        <f>Table43[[#This Row],[Nama            Gramasi atau Jumlah Pack per CTN]]</f>
        <v>100GR</v>
      </c>
      <c r="BK334" s="7"/>
      <c r="BL334" s="7"/>
      <c r="BM334" s="4" t="str">
        <f>IF(Table43[[#This Row],[SATUAN Fix Win]]&lt;&gt;"","KRT")</f>
        <v>KRT</v>
      </c>
      <c r="BN334" s="4" t="str">
        <f>IF(Table43[[#This Row],[SATUAN Fix Win]]&lt;&gt;"","GD01")</f>
        <v>GD01</v>
      </c>
      <c r="BO334" s="4">
        <f>IF(Table43[[#This Row],[SATUAN Fix Win]]&lt;&gt;"",11611)</f>
        <v>11611</v>
      </c>
      <c r="BP334" s="4">
        <f>IF(Table43[[#This Row],[SATUAN Fix Win]]&lt;&gt;"",11612)</f>
        <v>11612</v>
      </c>
      <c r="BR334" s="4">
        <f>IF(Table43[[#This Row],[SATUAN Fix Win]]&lt;&gt;"",1)</f>
        <v>1</v>
      </c>
    </row>
    <row r="335" spans="1:70">
      <c r="A335" s="4" t="str">
        <f>CONCATENATE(Table43[[#This Row],[Kode BARANG Win2]],Table43[[#This Row],[No. Urut
Item Sama]])</f>
        <v>R1021303010010</v>
      </c>
      <c r="B335" s="7"/>
      <c r="C335" s="4" t="s">
        <v>1650</v>
      </c>
      <c r="D335" s="49">
        <v>3060665</v>
      </c>
      <c r="E335" s="49">
        <f>IFERROR(VLOOKUP(Table43[[#This Row],[NO]],[1]Sheet1!$G$3:$K$1267,5,0),0)</f>
        <v>0</v>
      </c>
      <c r="F335" s="26" t="s">
        <v>811</v>
      </c>
      <c r="G335" s="26">
        <v>27</v>
      </c>
      <c r="H335" s="26" t="s">
        <v>2073</v>
      </c>
      <c r="I335" s="49">
        <v>8993560025250</v>
      </c>
      <c r="J335" s="26" t="str">
        <f>Table43[[#This Row],[Nama Jenis Kemasan]]</f>
        <v>PCS</v>
      </c>
      <c r="K335" s="4" t="str">
        <f>TRIM(CONCATENATE(Table43[[#This Row],[Nama            KLP]]," ",Table43[[#This Row],[Nama            Sub KLP]]))</f>
        <v>DETTOL BODY SOAP</v>
      </c>
      <c r="L335" s="4" t="str">
        <f>CONCATENATE(Table43[[#This Row],[kode  2 Digit                (hrf+No)]],Table43[[#This Row],[kode  2 Digit                (Nomor)]],Table43[[#This Row],[kode  1 Digit                (Nomor)]])</f>
        <v>R1021</v>
      </c>
      <c r="M335" s="4" t="str">
        <f>IF(AH335="",CONCATENATE(R335,T335,V335,X335,Z335,AB335,AD335,AF335,Table43[[#This Row],[Tanda Kode Revisi]]),CONCATENATE(R335,T335,V335,X335,Z335,AB335,AD335,AH335))</f>
        <v>R1021303010010</v>
      </c>
      <c r="N335" s="11">
        <f t="shared" si="10"/>
        <v>14</v>
      </c>
      <c r="O335" s="13" t="str">
        <f>IF(AG335&lt;&gt;"",TRIM(UPPER(CONCATENATE(Q335," ",S335," ",U335," ",W335," ",Y335," ",AA335," ","X"," ",Table43[[#This Row],[ISI/CTN]]," ",AG335," ",AC335," ",AE335," ",AI335))),TRIM(UPPER(CONCATENATE(Q335," ",S335," ",U335," ",W335," ",Y335," ",AA335," ","X"," ",Table43[[#This Row],[ISI/CTN]]," ",AC335," ",AE335," ",AI335))))</f>
        <v>RB DETTOL BODY SOAP SH LASTING 100GR X 27 PCS</v>
      </c>
      <c r="P335" s="11">
        <f t="shared" si="11"/>
        <v>45</v>
      </c>
      <c r="Q335" s="4" t="s">
        <v>1487</v>
      </c>
      <c r="R335" s="7" t="s">
        <v>94</v>
      </c>
      <c r="S335" s="4" t="s">
        <v>1496</v>
      </c>
      <c r="T335" s="45" t="s">
        <v>1723</v>
      </c>
      <c r="U335" s="46" t="s">
        <v>1505</v>
      </c>
      <c r="V335" s="7">
        <v>1</v>
      </c>
      <c r="W335" s="46" t="s">
        <v>1567</v>
      </c>
      <c r="X335" s="45" t="s">
        <v>1733</v>
      </c>
      <c r="Y335" s="4" t="s">
        <v>1531</v>
      </c>
      <c r="Z335" s="47" t="s">
        <v>1724</v>
      </c>
      <c r="AA335" s="4" t="s">
        <v>1512</v>
      </c>
      <c r="AB335" s="47" t="s">
        <v>1739</v>
      </c>
      <c r="AC335" s="4" t="s">
        <v>186</v>
      </c>
      <c r="AD335" s="7">
        <v>1</v>
      </c>
      <c r="AF335" s="7">
        <v>0</v>
      </c>
      <c r="AJ335" s="7">
        <f>IFERROR(VLOOKUP(Table43[[#This Row],[Kode BARANG Win2]],'[2]Template Impor Barang'!#REF!,2,0),0)</f>
        <v>0</v>
      </c>
      <c r="AK335" s="7">
        <f>Table43[[#This Row],[ISI/CTN]]</f>
        <v>27</v>
      </c>
      <c r="AL335" s="83">
        <f>Table43[[#This Row],[Kode Pcpl]]</f>
        <v>3060665</v>
      </c>
      <c r="AN335" s="36">
        <f>Table43[[#This Row],[Harga Jual Pcs GT
(-PPN)]]-(Table43[[#This Row],[Harga Jual Pcs GT
(-PPN)]]*8.5%)</f>
        <v>25693.200000000001</v>
      </c>
      <c r="AO335" s="36">
        <f>Table43[[#This Row],[Harga Beli Pcs
(-PPN)]]*Table43[[#This Row],[ISI/CTN]]</f>
        <v>693716.4</v>
      </c>
      <c r="AP335" s="36">
        <f>Table43[[#This Row],[Harga Beli Pcs
(-PPN)]]*1.11</f>
        <v>28519.452000000005</v>
      </c>
      <c r="AQ335" s="36">
        <f>Table43[[#This Row],[Harga Beli Krt
(- PPN)]]*1.11</f>
        <v>770025.20400000014</v>
      </c>
      <c r="AR335" s="36">
        <v>28080</v>
      </c>
      <c r="AS335" s="36">
        <f>Table43[[#This Row],[Harga Jual Pcs GT
(-PPN)]]*Table43[[#This Row],[ISI/CTN]]</f>
        <v>758160</v>
      </c>
      <c r="AT335" s="36">
        <f>Table43[[#This Row],[Harga Jual Pcs GT
(-PPN)]]*1.11</f>
        <v>31168.800000000003</v>
      </c>
      <c r="AU335" s="36">
        <f>Table43[[#This Row],[Harga Jual Krt GT
(- PPN)]]*1.11</f>
        <v>841557.60000000009</v>
      </c>
      <c r="AV335" s="36">
        <v>28080</v>
      </c>
      <c r="AW335" s="36">
        <f>Table43[[#This Row],[Harga Jual Pcs MT
(-PPN)]]*Table43[[#This Row],[ISI/CTN]]</f>
        <v>758160</v>
      </c>
      <c r="AX335" s="36">
        <f>Table43[[#This Row],[Harga Jual Pcs MT
(-PPN)]]*1.11</f>
        <v>31168.800000000003</v>
      </c>
      <c r="AY335" s="36">
        <f>Table43[[#This Row],[Harga Jual Pcs MT
(+PPN)]]*Table43[[#This Row],[ISI/CTN]]</f>
        <v>841557.60000000009</v>
      </c>
      <c r="AZ335" s="44">
        <f>(Table43[[#This Row],[Harga Jual Pcs GT
(-PPN)]]-Table43[[#This Row],[Harga Beli Pcs
(-PPN)]])/Table43[[#This Row],[Harga Jual Pcs GT
(-PPN)]]</f>
        <v>8.4999999999999978E-2</v>
      </c>
      <c r="BA335" s="51">
        <f>Table43[[#This Row],[Harga Jual Pcs MT
(-PPN)]]-Table43[[#This Row],[Harga Beli Pcs
(-PPN)]]</f>
        <v>2386.7999999999993</v>
      </c>
      <c r="BB335" s="57">
        <f>Table43[[#This Row],[Column1]]/Table43[[#This Row],[Harga Jual Pcs MT
(-PPN)]]</f>
        <v>8.4999999999999978E-2</v>
      </c>
      <c r="BC335" s="50"/>
      <c r="BD335" s="7" t="str">
        <f>IFERROR(VLOOKUP(Table43[[#This Row],[Kode BARANG Win2]],'[3]Daftar Barang dan Jasa'!$B$2:$D$3515,3,0),0)</f>
        <v>RB DETTOL BODY SOAP SH LASTING 100GR X 27 PCS</v>
      </c>
      <c r="BE335" s="7" t="str">
        <f ca="1">IF(TODAY()-Table43[[#This Row],[Efektif
Pembuatan]]&gt;60,"Lama","Baru")</f>
        <v>Lama</v>
      </c>
      <c r="BF335" s="7" t="e">
        <f ca="1">IF(TODAY()-Table43[[#This Row],[Efektif Naik Harga]]&lt;30,"Naik","Sama")</f>
        <v>#VALUE!</v>
      </c>
      <c r="BG335" s="7" t="s">
        <v>400</v>
      </c>
      <c r="BH335" s="7" t="str">
        <f>IF(Table43[[#This Row],[Kode BARANG Win2]]&lt;&gt;"","IDR","")</f>
        <v>IDR</v>
      </c>
      <c r="BI335" s="7" t="str">
        <f>CONCATENATE(Table43[[#This Row],[kode  1 Digit
(Nomor)]],Table43[[#This Row],[kode  4 Digit                (Nomor)]])</f>
        <v>30606650100</v>
      </c>
      <c r="BJ335" s="7" t="str">
        <f>Table43[[#This Row],[Nama            Gramasi atau Jumlah Pack per CTN]]</f>
        <v>100GR</v>
      </c>
      <c r="BK335" s="7"/>
      <c r="BL335" s="7"/>
      <c r="BM335" s="4" t="str">
        <f>IF(Table43[[#This Row],[SATUAN Fix Win]]&lt;&gt;"","KRT")</f>
        <v>KRT</v>
      </c>
      <c r="BN335" s="4" t="str">
        <f>IF(Table43[[#This Row],[SATUAN Fix Win]]&lt;&gt;"","GD01")</f>
        <v>GD01</v>
      </c>
      <c r="BO335" s="4">
        <f>IF(Table43[[#This Row],[SATUAN Fix Win]]&lt;&gt;"",11611)</f>
        <v>11611</v>
      </c>
      <c r="BP335" s="4">
        <f>IF(Table43[[#This Row],[SATUAN Fix Win]]&lt;&gt;"",11612)</f>
        <v>11612</v>
      </c>
      <c r="BR335" s="4">
        <f>IF(Table43[[#This Row],[SATUAN Fix Win]]&lt;&gt;"",1)</f>
        <v>1</v>
      </c>
    </row>
    <row r="336" spans="1:70">
      <c r="A336" s="4" t="str">
        <f>CONCATENATE(Table43[[#This Row],[Kode BARANG Win2]],Table43[[#This Row],[No. Urut
Item Sama]])</f>
        <v>R1021303010010</v>
      </c>
      <c r="B336" s="7"/>
      <c r="C336" s="4" t="s">
        <v>1650</v>
      </c>
      <c r="D336" s="49">
        <v>3087596</v>
      </c>
      <c r="E336" s="49">
        <f>IFERROR(VLOOKUP(Table43[[#This Row],[NO]],[1]Sheet1!$G$3:$K$1267,5,0),0)</f>
        <v>0</v>
      </c>
      <c r="F336" s="26" t="s">
        <v>812</v>
      </c>
      <c r="G336" s="26">
        <v>27</v>
      </c>
      <c r="H336" s="26" t="s">
        <v>2073</v>
      </c>
      <c r="I336" s="49">
        <v>8993560025250</v>
      </c>
      <c r="J336" s="26" t="str">
        <f>Table43[[#This Row],[Nama Jenis Kemasan]]</f>
        <v>PCS</v>
      </c>
      <c r="K336" s="4" t="str">
        <f>TRIM(CONCATENATE(Table43[[#This Row],[Nama            KLP]]," ",Table43[[#This Row],[Nama            Sub KLP]]))</f>
        <v>DETTOL BODY SOAP</v>
      </c>
      <c r="L336" s="4" t="str">
        <f>CONCATENATE(Table43[[#This Row],[kode  2 Digit                (hrf+No)]],Table43[[#This Row],[kode  2 Digit                (Nomor)]],Table43[[#This Row],[kode  1 Digit                (Nomor)]])</f>
        <v>R1021</v>
      </c>
      <c r="M336" s="4" t="str">
        <f>IF(AH336="",CONCATENATE(R336,T336,V336,X336,Z336,AB336,AD336,AF336,Table43[[#This Row],[Tanda Kode Revisi]]),CONCATENATE(R336,T336,V336,X336,Z336,AB336,AD336,AH336))</f>
        <v>R1021303010010</v>
      </c>
      <c r="N336" s="11">
        <f t="shared" si="10"/>
        <v>14</v>
      </c>
      <c r="O336" s="13" t="str">
        <f>IF(AG336&lt;&gt;"",TRIM(UPPER(CONCATENATE(Q336," ",S336," ",U336," ",W336," ",Y336," ",AA336," ","X"," ",Table43[[#This Row],[ISI/CTN]]," ",AG336," ",AC336," ",AE336," ",AI336))),TRIM(UPPER(CONCATENATE(Q336," ",S336," ",U336," ",W336," ",Y336," ",AA336," ","X"," ",Table43[[#This Row],[ISI/CTN]]," ",AC336," ",AE336," ",AI336))))</f>
        <v>RB DETTOL BODY SOAP SH LASTING 100GR X 27 PCS</v>
      </c>
      <c r="P336" s="11">
        <f t="shared" si="11"/>
        <v>45</v>
      </c>
      <c r="Q336" s="4" t="s">
        <v>1487</v>
      </c>
      <c r="R336" s="7" t="s">
        <v>94</v>
      </c>
      <c r="S336" s="4" t="s">
        <v>1496</v>
      </c>
      <c r="T336" s="45" t="s">
        <v>1723</v>
      </c>
      <c r="U336" s="46" t="s">
        <v>1505</v>
      </c>
      <c r="V336" s="7">
        <v>1</v>
      </c>
      <c r="W336" s="46" t="s">
        <v>1567</v>
      </c>
      <c r="X336" s="45" t="s">
        <v>1733</v>
      </c>
      <c r="Y336" s="4" t="s">
        <v>1531</v>
      </c>
      <c r="Z336" s="47" t="s">
        <v>1724</v>
      </c>
      <c r="AA336" s="4" t="s">
        <v>1512</v>
      </c>
      <c r="AB336" s="47" t="s">
        <v>1739</v>
      </c>
      <c r="AC336" s="4" t="s">
        <v>186</v>
      </c>
      <c r="AD336" s="7">
        <v>1</v>
      </c>
      <c r="AF336" s="7">
        <v>0</v>
      </c>
      <c r="AJ336" s="7">
        <f>IFERROR(VLOOKUP(Table43[[#This Row],[Kode BARANG Win2]],'[2]Template Impor Barang'!#REF!,2,0),0)</f>
        <v>0</v>
      </c>
      <c r="AK336" s="7">
        <f>Table43[[#This Row],[ISI/CTN]]</f>
        <v>27</v>
      </c>
      <c r="AL336" s="83">
        <f>Table43[[#This Row],[Kode Pcpl]]</f>
        <v>3087596</v>
      </c>
      <c r="AN336" s="36">
        <f>Table43[[#This Row],[Harga Jual Pcs GT
(-PPN)]]-(Table43[[#This Row],[Harga Jual Pcs GT
(-PPN)]]*8.5%)</f>
        <v>25693.200000000001</v>
      </c>
      <c r="AO336" s="36">
        <f>Table43[[#This Row],[Harga Beli Pcs
(-PPN)]]*Table43[[#This Row],[ISI/CTN]]</f>
        <v>693716.4</v>
      </c>
      <c r="AP336" s="36">
        <f>Table43[[#This Row],[Harga Beli Pcs
(-PPN)]]*1.11</f>
        <v>28519.452000000005</v>
      </c>
      <c r="AQ336" s="36">
        <f>Table43[[#This Row],[Harga Beli Krt
(- PPN)]]*1.11</f>
        <v>770025.20400000014</v>
      </c>
      <c r="AR336" s="36">
        <v>28080</v>
      </c>
      <c r="AS336" s="36">
        <f>Table43[[#This Row],[Harga Jual Pcs GT
(-PPN)]]*Table43[[#This Row],[ISI/CTN]]</f>
        <v>758160</v>
      </c>
      <c r="AT336" s="36">
        <f>Table43[[#This Row],[Harga Jual Pcs GT
(-PPN)]]*1.11</f>
        <v>31168.800000000003</v>
      </c>
      <c r="AU336" s="36">
        <f>Table43[[#This Row],[Harga Jual Krt GT
(- PPN)]]*1.11</f>
        <v>841557.60000000009</v>
      </c>
      <c r="AV336" s="36">
        <v>28080</v>
      </c>
      <c r="AW336" s="36">
        <f>Table43[[#This Row],[Harga Jual Pcs MT
(-PPN)]]*Table43[[#This Row],[ISI/CTN]]</f>
        <v>758160</v>
      </c>
      <c r="AX336" s="36">
        <f>Table43[[#This Row],[Harga Jual Pcs MT
(-PPN)]]*1.11</f>
        <v>31168.800000000003</v>
      </c>
      <c r="AY336" s="36">
        <f>Table43[[#This Row],[Harga Jual Pcs MT
(+PPN)]]*Table43[[#This Row],[ISI/CTN]]</f>
        <v>841557.60000000009</v>
      </c>
      <c r="AZ336" s="44">
        <f>(Table43[[#This Row],[Harga Jual Pcs GT
(-PPN)]]-Table43[[#This Row],[Harga Beli Pcs
(-PPN)]])/Table43[[#This Row],[Harga Jual Pcs GT
(-PPN)]]</f>
        <v>8.4999999999999978E-2</v>
      </c>
      <c r="BA336" s="51">
        <f>Table43[[#This Row],[Harga Jual Pcs MT
(-PPN)]]-Table43[[#This Row],[Harga Beli Pcs
(-PPN)]]</f>
        <v>2386.7999999999993</v>
      </c>
      <c r="BB336" s="57">
        <f>Table43[[#This Row],[Column1]]/Table43[[#This Row],[Harga Jual Pcs MT
(-PPN)]]</f>
        <v>8.4999999999999978E-2</v>
      </c>
      <c r="BC336" s="50"/>
      <c r="BD336" s="7" t="str">
        <f>IFERROR(VLOOKUP(Table43[[#This Row],[Kode BARANG Win2]],'[3]Daftar Barang dan Jasa'!$B$2:$D$3515,3,0),0)</f>
        <v>RB DETTOL BODY SOAP SH LASTING 100GR X 27 PCS</v>
      </c>
      <c r="BE336" s="7" t="str">
        <f ca="1">IF(TODAY()-Table43[[#This Row],[Efektif
Pembuatan]]&gt;60,"Lama","Baru")</f>
        <v>Lama</v>
      </c>
      <c r="BF336" s="7" t="e">
        <f ca="1">IF(TODAY()-Table43[[#This Row],[Efektif Naik Harga]]&lt;30,"Naik","Sama")</f>
        <v>#VALUE!</v>
      </c>
      <c r="BG336" s="7" t="s">
        <v>400</v>
      </c>
      <c r="BH336" s="7" t="str">
        <f>IF(Table43[[#This Row],[Kode BARANG Win2]]&lt;&gt;"","IDR","")</f>
        <v>IDR</v>
      </c>
      <c r="BI336" s="7" t="str">
        <f>CONCATENATE(Table43[[#This Row],[kode  1 Digit
(Nomor)]],Table43[[#This Row],[kode  4 Digit                (Nomor)]])</f>
        <v>30875960100</v>
      </c>
      <c r="BJ336" s="7" t="str">
        <f>Table43[[#This Row],[Nama            Gramasi atau Jumlah Pack per CTN]]</f>
        <v>100GR</v>
      </c>
      <c r="BK336" s="7"/>
      <c r="BL336" s="7"/>
      <c r="BM336" s="4" t="str">
        <f>IF(Table43[[#This Row],[SATUAN Fix Win]]&lt;&gt;"","KRT")</f>
        <v>KRT</v>
      </c>
      <c r="BN336" s="4" t="str">
        <f>IF(Table43[[#This Row],[SATUAN Fix Win]]&lt;&gt;"","GD01")</f>
        <v>GD01</v>
      </c>
      <c r="BO336" s="4">
        <f>IF(Table43[[#This Row],[SATUAN Fix Win]]&lt;&gt;"",11611)</f>
        <v>11611</v>
      </c>
      <c r="BP336" s="4">
        <f>IF(Table43[[#This Row],[SATUAN Fix Win]]&lt;&gt;"",11612)</f>
        <v>11612</v>
      </c>
      <c r="BR336" s="4">
        <f>IF(Table43[[#This Row],[SATUAN Fix Win]]&lt;&gt;"",1)</f>
        <v>1</v>
      </c>
    </row>
    <row r="337" spans="1:70">
      <c r="A337" s="4" t="str">
        <f>CONCATENATE(Table43[[#This Row],[Kode BARANG Win2]],Table43[[#This Row],[No. Urut
Item Sama]])</f>
        <v>R1021303010010</v>
      </c>
      <c r="B337" s="7"/>
      <c r="C337" s="4" t="s">
        <v>1650</v>
      </c>
      <c r="D337" s="49">
        <v>3046057</v>
      </c>
      <c r="E337" s="49">
        <f>IFERROR(VLOOKUP(Table43[[#This Row],[NO]],[1]Sheet1!$G$3:$K$1267,5,0),0)</f>
        <v>0</v>
      </c>
      <c r="F337" s="26" t="s">
        <v>813</v>
      </c>
      <c r="G337" s="26">
        <v>27</v>
      </c>
      <c r="H337" s="26" t="s">
        <v>2073</v>
      </c>
      <c r="I337" s="49">
        <v>8993560025250</v>
      </c>
      <c r="J337" s="26" t="str">
        <f>Table43[[#This Row],[Nama Jenis Kemasan]]</f>
        <v>PCS</v>
      </c>
      <c r="K337" s="4" t="str">
        <f>TRIM(CONCATENATE(Table43[[#This Row],[Nama            KLP]]," ",Table43[[#This Row],[Nama            Sub KLP]]))</f>
        <v>DETTOL BODY SOAP</v>
      </c>
      <c r="L337" s="4" t="str">
        <f>CONCATENATE(Table43[[#This Row],[kode  2 Digit                (hrf+No)]],Table43[[#This Row],[kode  2 Digit                (Nomor)]],Table43[[#This Row],[kode  1 Digit                (Nomor)]])</f>
        <v>R1021</v>
      </c>
      <c r="M337" s="4" t="str">
        <f>IF(AH337="",CONCATENATE(R337,T337,V337,X337,Z337,AB337,AD337,AF337,Table43[[#This Row],[Tanda Kode Revisi]]),CONCATENATE(R337,T337,V337,X337,Z337,AB337,AD337,AH337))</f>
        <v>R1021303010010</v>
      </c>
      <c r="N337" s="11">
        <f t="shared" si="10"/>
        <v>14</v>
      </c>
      <c r="O337" s="13" t="str">
        <f>IF(AG337&lt;&gt;"",TRIM(UPPER(CONCATENATE(Q337," ",S337," ",U337," ",W337," ",Y337," ",AA337," ","X"," ",Table43[[#This Row],[ISI/CTN]]," ",AG337," ",AC337," ",AE337," ",AI337))),TRIM(UPPER(CONCATENATE(Q337," ",S337," ",U337," ",W337," ",Y337," ",AA337," ","X"," ",Table43[[#This Row],[ISI/CTN]]," ",AC337," ",AE337," ",AI337))))</f>
        <v>RB DETTOL BODY SOAP SH LASTING 100GR X 27 PCS</v>
      </c>
      <c r="P337" s="11">
        <f t="shared" si="11"/>
        <v>45</v>
      </c>
      <c r="Q337" s="4" t="s">
        <v>1487</v>
      </c>
      <c r="R337" s="7" t="s">
        <v>94</v>
      </c>
      <c r="S337" s="4" t="s">
        <v>1496</v>
      </c>
      <c r="T337" s="45" t="s">
        <v>1723</v>
      </c>
      <c r="U337" s="46" t="s">
        <v>1505</v>
      </c>
      <c r="V337" s="7">
        <v>1</v>
      </c>
      <c r="W337" s="46" t="s">
        <v>1567</v>
      </c>
      <c r="X337" s="45" t="s">
        <v>1733</v>
      </c>
      <c r="Y337" s="4" t="s">
        <v>1531</v>
      </c>
      <c r="Z337" s="47" t="s">
        <v>1724</v>
      </c>
      <c r="AA337" s="4" t="s">
        <v>1512</v>
      </c>
      <c r="AB337" s="47" t="s">
        <v>1739</v>
      </c>
      <c r="AC337" s="4" t="s">
        <v>186</v>
      </c>
      <c r="AD337" s="7">
        <v>1</v>
      </c>
      <c r="AF337" s="7">
        <v>0</v>
      </c>
      <c r="AJ337" s="7">
        <f>IFERROR(VLOOKUP(Table43[[#This Row],[Kode BARANG Win2]],'[2]Template Impor Barang'!#REF!,2,0),0)</f>
        <v>0</v>
      </c>
      <c r="AK337" s="7">
        <f>Table43[[#This Row],[ISI/CTN]]</f>
        <v>27</v>
      </c>
      <c r="AL337" s="83">
        <f>Table43[[#This Row],[Kode Pcpl]]</f>
        <v>3046057</v>
      </c>
      <c r="AN337" s="36">
        <f>Table43[[#This Row],[Harga Jual Pcs GT
(-PPN)]]-(Table43[[#This Row],[Harga Jual Pcs GT
(-PPN)]]*8.5%)</f>
        <v>25693.200000000001</v>
      </c>
      <c r="AO337" s="36">
        <f>Table43[[#This Row],[Harga Beli Pcs
(-PPN)]]*Table43[[#This Row],[ISI/CTN]]</f>
        <v>693716.4</v>
      </c>
      <c r="AP337" s="36">
        <f>Table43[[#This Row],[Harga Beli Pcs
(-PPN)]]*1.11</f>
        <v>28519.452000000005</v>
      </c>
      <c r="AQ337" s="36">
        <f>Table43[[#This Row],[Harga Beli Krt
(- PPN)]]*1.11</f>
        <v>770025.20400000014</v>
      </c>
      <c r="AR337" s="36">
        <v>28080</v>
      </c>
      <c r="AS337" s="36">
        <f>Table43[[#This Row],[Harga Jual Pcs GT
(-PPN)]]*Table43[[#This Row],[ISI/CTN]]</f>
        <v>758160</v>
      </c>
      <c r="AT337" s="36">
        <f>Table43[[#This Row],[Harga Jual Pcs GT
(-PPN)]]*1.11</f>
        <v>31168.800000000003</v>
      </c>
      <c r="AU337" s="36">
        <f>Table43[[#This Row],[Harga Jual Krt GT
(- PPN)]]*1.11</f>
        <v>841557.60000000009</v>
      </c>
      <c r="AV337" s="36">
        <v>28080</v>
      </c>
      <c r="AW337" s="36">
        <f>Table43[[#This Row],[Harga Jual Pcs MT
(-PPN)]]*Table43[[#This Row],[ISI/CTN]]</f>
        <v>758160</v>
      </c>
      <c r="AX337" s="36">
        <f>Table43[[#This Row],[Harga Jual Pcs MT
(-PPN)]]*1.11</f>
        <v>31168.800000000003</v>
      </c>
      <c r="AY337" s="36">
        <f>Table43[[#This Row],[Harga Jual Pcs MT
(+PPN)]]*Table43[[#This Row],[ISI/CTN]]</f>
        <v>841557.60000000009</v>
      </c>
      <c r="AZ337" s="44">
        <f>(Table43[[#This Row],[Harga Jual Pcs GT
(-PPN)]]-Table43[[#This Row],[Harga Beli Pcs
(-PPN)]])/Table43[[#This Row],[Harga Jual Pcs GT
(-PPN)]]</f>
        <v>8.4999999999999978E-2</v>
      </c>
      <c r="BA337" s="51">
        <f>Table43[[#This Row],[Harga Jual Pcs MT
(-PPN)]]-Table43[[#This Row],[Harga Beli Pcs
(-PPN)]]</f>
        <v>2386.7999999999993</v>
      </c>
      <c r="BB337" s="57">
        <f>Table43[[#This Row],[Column1]]/Table43[[#This Row],[Harga Jual Pcs MT
(-PPN)]]</f>
        <v>8.4999999999999978E-2</v>
      </c>
      <c r="BC337" s="50"/>
      <c r="BD337" s="7" t="str">
        <f>IFERROR(VLOOKUP(Table43[[#This Row],[Kode BARANG Win2]],'[3]Daftar Barang dan Jasa'!$B$2:$D$3515,3,0),0)</f>
        <v>RB DETTOL BODY SOAP SH LASTING 100GR X 27 PCS</v>
      </c>
      <c r="BE337" s="7" t="str">
        <f ca="1">IF(TODAY()-Table43[[#This Row],[Efektif
Pembuatan]]&gt;60,"Lama","Baru")</f>
        <v>Lama</v>
      </c>
      <c r="BF337" s="7" t="e">
        <f ca="1">IF(TODAY()-Table43[[#This Row],[Efektif Naik Harga]]&lt;30,"Naik","Sama")</f>
        <v>#VALUE!</v>
      </c>
      <c r="BG337" s="7" t="s">
        <v>400</v>
      </c>
      <c r="BH337" s="7" t="str">
        <f>IF(Table43[[#This Row],[Kode BARANG Win2]]&lt;&gt;"","IDR","")</f>
        <v>IDR</v>
      </c>
      <c r="BI337" s="7" t="str">
        <f>CONCATENATE(Table43[[#This Row],[kode  1 Digit
(Nomor)]],Table43[[#This Row],[kode  4 Digit                (Nomor)]])</f>
        <v>30460570100</v>
      </c>
      <c r="BJ337" s="7" t="str">
        <f>Table43[[#This Row],[Nama            Gramasi atau Jumlah Pack per CTN]]</f>
        <v>100GR</v>
      </c>
      <c r="BK337" s="7"/>
      <c r="BL337" s="7"/>
      <c r="BM337" s="4" t="str">
        <f>IF(Table43[[#This Row],[SATUAN Fix Win]]&lt;&gt;"","KRT")</f>
        <v>KRT</v>
      </c>
      <c r="BN337" s="4" t="str">
        <f>IF(Table43[[#This Row],[SATUAN Fix Win]]&lt;&gt;"","GD01")</f>
        <v>GD01</v>
      </c>
      <c r="BO337" s="4">
        <f>IF(Table43[[#This Row],[SATUAN Fix Win]]&lt;&gt;"",11611)</f>
        <v>11611</v>
      </c>
      <c r="BP337" s="4">
        <f>IF(Table43[[#This Row],[SATUAN Fix Win]]&lt;&gt;"",11612)</f>
        <v>11612</v>
      </c>
      <c r="BR337" s="4">
        <f>IF(Table43[[#This Row],[SATUAN Fix Win]]&lt;&gt;"",1)</f>
        <v>1</v>
      </c>
    </row>
    <row r="338" spans="1:70">
      <c r="A338" s="4" t="str">
        <f>CONCATENATE(Table43[[#This Row],[Kode BARANG Win2]],Table43[[#This Row],[No. Urut
Item Sama]])</f>
        <v>R1021303010010</v>
      </c>
      <c r="B338" s="7"/>
      <c r="C338" s="4" t="s">
        <v>1650</v>
      </c>
      <c r="D338" s="49" t="s">
        <v>438</v>
      </c>
      <c r="E338" s="49">
        <f>IFERROR(VLOOKUP(Table43[[#This Row],[NO]],[1]Sheet1!$G$3:$K$1267,5,0),0)</f>
        <v>0</v>
      </c>
      <c r="F338" s="26" t="s">
        <v>808</v>
      </c>
      <c r="G338" s="26">
        <v>27</v>
      </c>
      <c r="H338" s="26" t="s">
        <v>2073</v>
      </c>
      <c r="I338" s="49">
        <v>8993560025250</v>
      </c>
      <c r="J338" s="26" t="str">
        <f>Table43[[#This Row],[Nama Jenis Kemasan]]</f>
        <v>PCS</v>
      </c>
      <c r="K338" s="4" t="str">
        <f>TRIM(CONCATENATE(Table43[[#This Row],[Nama            KLP]]," ",Table43[[#This Row],[Nama            Sub KLP]]))</f>
        <v>DETTOL BODY SOAP</v>
      </c>
      <c r="L338" s="4" t="str">
        <f>CONCATENATE(Table43[[#This Row],[kode  2 Digit                (hrf+No)]],Table43[[#This Row],[kode  2 Digit                (Nomor)]],Table43[[#This Row],[kode  1 Digit                (Nomor)]])</f>
        <v>R1021</v>
      </c>
      <c r="M338" s="4" t="str">
        <f>IF(AH338="",CONCATENATE(R338,T338,V338,X338,Z338,AB338,AD338,AF338,Table43[[#This Row],[Tanda Kode Revisi]]),CONCATENATE(R338,T338,V338,X338,Z338,AB338,AD338,AH338))</f>
        <v>R1021303010010</v>
      </c>
      <c r="N338" s="11">
        <f t="shared" si="10"/>
        <v>14</v>
      </c>
      <c r="O338" s="13" t="str">
        <f>IF(AG338&lt;&gt;"",TRIM(UPPER(CONCATENATE(Q338," ",S338," ",U338," ",W338," ",Y338," ",AA338," ","X"," ",Table43[[#This Row],[ISI/CTN]]," ",AG338," ",AC338," ",AE338," ",AI338))),TRIM(UPPER(CONCATENATE(Q338," ",S338," ",U338," ",W338," ",Y338," ",AA338," ","X"," ",Table43[[#This Row],[ISI/CTN]]," ",AC338," ",AE338," ",AI338))))</f>
        <v>RB DETTOL BODY SOAP SH LASTING 100GR X 27 PCS</v>
      </c>
      <c r="P338" s="11">
        <f t="shared" si="11"/>
        <v>45</v>
      </c>
      <c r="Q338" s="4" t="s">
        <v>1487</v>
      </c>
      <c r="R338" s="7" t="s">
        <v>94</v>
      </c>
      <c r="S338" s="4" t="s">
        <v>1496</v>
      </c>
      <c r="T338" s="45" t="s">
        <v>1723</v>
      </c>
      <c r="U338" s="46" t="s">
        <v>1505</v>
      </c>
      <c r="V338" s="7">
        <v>1</v>
      </c>
      <c r="W338" s="46" t="s">
        <v>1567</v>
      </c>
      <c r="X338" s="45" t="s">
        <v>1733</v>
      </c>
      <c r="Y338" s="4" t="s">
        <v>1531</v>
      </c>
      <c r="Z338" s="47" t="s">
        <v>1724</v>
      </c>
      <c r="AA338" s="4" t="s">
        <v>1512</v>
      </c>
      <c r="AB338" s="47" t="s">
        <v>1739</v>
      </c>
      <c r="AC338" s="4" t="s">
        <v>186</v>
      </c>
      <c r="AD338" s="7">
        <v>1</v>
      </c>
      <c r="AF338" s="7">
        <v>0</v>
      </c>
      <c r="AJ338" s="7">
        <f>IFERROR(VLOOKUP(Table43[[#This Row],[Kode BARANG Win2]],'[2]Template Impor Barang'!#REF!,2,0),0)</f>
        <v>0</v>
      </c>
      <c r="AK338" s="7">
        <f>Table43[[#This Row],[ISI/CTN]]</f>
        <v>27</v>
      </c>
      <c r="AL338" s="83" t="str">
        <f>Table43[[#This Row],[Kode Pcpl]]</f>
        <v>ID8195064M</v>
      </c>
      <c r="AN338" s="36">
        <f>Table43[[#This Row],[Harga Jual Pcs GT
(-PPN)]]-(Table43[[#This Row],[Harga Jual Pcs GT
(-PPN)]]*8.5%)</f>
        <v>25693.200000000001</v>
      </c>
      <c r="AO338" s="36">
        <f>Table43[[#This Row],[Harga Beli Pcs
(-PPN)]]*Table43[[#This Row],[ISI/CTN]]</f>
        <v>693716.4</v>
      </c>
      <c r="AP338" s="36">
        <f>Table43[[#This Row],[Harga Beli Pcs
(-PPN)]]*1.11</f>
        <v>28519.452000000005</v>
      </c>
      <c r="AQ338" s="36">
        <f>Table43[[#This Row],[Harga Beli Krt
(- PPN)]]*1.11</f>
        <v>770025.20400000014</v>
      </c>
      <c r="AR338" s="36">
        <v>28080</v>
      </c>
      <c r="AS338" s="36">
        <f>Table43[[#This Row],[Harga Jual Pcs GT
(-PPN)]]*Table43[[#This Row],[ISI/CTN]]</f>
        <v>758160</v>
      </c>
      <c r="AT338" s="36">
        <f>Table43[[#This Row],[Harga Jual Pcs GT
(-PPN)]]*1.11</f>
        <v>31168.800000000003</v>
      </c>
      <c r="AU338" s="36">
        <f>Table43[[#This Row],[Harga Jual Krt GT
(- PPN)]]*1.11</f>
        <v>841557.60000000009</v>
      </c>
      <c r="AV338" s="36">
        <v>28080</v>
      </c>
      <c r="AW338" s="36">
        <f>Table43[[#This Row],[Harga Jual Pcs MT
(-PPN)]]*Table43[[#This Row],[ISI/CTN]]</f>
        <v>758160</v>
      </c>
      <c r="AX338" s="36">
        <f>Table43[[#This Row],[Harga Jual Pcs MT
(-PPN)]]*1.11</f>
        <v>31168.800000000003</v>
      </c>
      <c r="AY338" s="36">
        <f>Table43[[#This Row],[Harga Jual Pcs MT
(+PPN)]]*Table43[[#This Row],[ISI/CTN]]</f>
        <v>841557.60000000009</v>
      </c>
      <c r="AZ338" s="44">
        <f>(Table43[[#This Row],[Harga Jual Pcs GT
(-PPN)]]-Table43[[#This Row],[Harga Beli Pcs
(-PPN)]])/Table43[[#This Row],[Harga Jual Pcs GT
(-PPN)]]</f>
        <v>8.4999999999999978E-2</v>
      </c>
      <c r="BA338" s="51">
        <f>Table43[[#This Row],[Harga Jual Pcs MT
(-PPN)]]-Table43[[#This Row],[Harga Beli Pcs
(-PPN)]]</f>
        <v>2386.7999999999993</v>
      </c>
      <c r="BB338" s="57">
        <f>Table43[[#This Row],[Column1]]/Table43[[#This Row],[Harga Jual Pcs MT
(-PPN)]]</f>
        <v>8.4999999999999978E-2</v>
      </c>
      <c r="BC338" s="50"/>
      <c r="BD338" s="7" t="str">
        <f>IFERROR(VLOOKUP(Table43[[#This Row],[Kode BARANG Win2]],'[3]Daftar Barang dan Jasa'!$B$2:$D$3515,3,0),0)</f>
        <v>RB DETTOL BODY SOAP SH LASTING 100GR X 27 PCS</v>
      </c>
      <c r="BE338" s="7" t="str">
        <f ca="1">IF(TODAY()-Table43[[#This Row],[Efektif
Pembuatan]]&gt;60,"Lama","Baru")</f>
        <v>Lama</v>
      </c>
      <c r="BF338" s="7" t="e">
        <f ca="1">IF(TODAY()-Table43[[#This Row],[Efektif Naik Harga]]&lt;30,"Naik","Sama")</f>
        <v>#VALUE!</v>
      </c>
      <c r="BG338" s="7" t="s">
        <v>400</v>
      </c>
      <c r="BH338" s="7" t="str">
        <f>IF(Table43[[#This Row],[Kode BARANG Win2]]&lt;&gt;"","IDR","")</f>
        <v>IDR</v>
      </c>
      <c r="BI338" s="7" t="str">
        <f>CONCATENATE(Table43[[#This Row],[kode  1 Digit
(Nomor)]],Table43[[#This Row],[kode  4 Digit                (Nomor)]])</f>
        <v>ID8195064M0100</v>
      </c>
      <c r="BJ338" s="7" t="str">
        <f>Table43[[#This Row],[Nama            Gramasi atau Jumlah Pack per CTN]]</f>
        <v>100GR</v>
      </c>
      <c r="BK338" s="7"/>
      <c r="BL338" s="7"/>
      <c r="BM338" s="4" t="str">
        <f>IF(Table43[[#This Row],[SATUAN Fix Win]]&lt;&gt;"","KRT")</f>
        <v>KRT</v>
      </c>
      <c r="BN338" s="4" t="str">
        <f>IF(Table43[[#This Row],[SATUAN Fix Win]]&lt;&gt;"","GD01")</f>
        <v>GD01</v>
      </c>
      <c r="BO338" s="4">
        <f>IF(Table43[[#This Row],[SATUAN Fix Win]]&lt;&gt;"",11611)</f>
        <v>11611</v>
      </c>
      <c r="BP338" s="4">
        <f>IF(Table43[[#This Row],[SATUAN Fix Win]]&lt;&gt;"",11612)</f>
        <v>11612</v>
      </c>
      <c r="BR338" s="4">
        <f>IF(Table43[[#This Row],[SATUAN Fix Win]]&lt;&gt;"",1)</f>
        <v>1</v>
      </c>
    </row>
    <row r="339" spans="1:70">
      <c r="A339" s="4" t="str">
        <f>CONCATENATE(Table43[[#This Row],[Kode BARANG Win2]],Table43[[#This Row],[No. Urut
Item Sama]])</f>
        <v>R1021303010010</v>
      </c>
      <c r="B339" s="7"/>
      <c r="C339" s="4" t="s">
        <v>1650</v>
      </c>
      <c r="D339" s="49">
        <v>3031608</v>
      </c>
      <c r="E339" s="49">
        <f>IFERROR(VLOOKUP(Table43[[#This Row],[NO]],[1]Sheet1!$G$3:$K$1267,5,0),0)</f>
        <v>0</v>
      </c>
      <c r="F339" s="26" t="s">
        <v>809</v>
      </c>
      <c r="G339" s="26">
        <v>27</v>
      </c>
      <c r="H339" s="26" t="s">
        <v>2073</v>
      </c>
      <c r="I339" s="49">
        <v>8993560025250</v>
      </c>
      <c r="J339" s="26" t="str">
        <f>Table43[[#This Row],[Nama Jenis Kemasan]]</f>
        <v>PCS</v>
      </c>
      <c r="K339" s="4" t="str">
        <f>TRIM(CONCATENATE(Table43[[#This Row],[Nama            KLP]]," ",Table43[[#This Row],[Nama            Sub KLP]]))</f>
        <v>DETTOL BODY SOAP</v>
      </c>
      <c r="L339" s="4" t="str">
        <f>CONCATENATE(Table43[[#This Row],[kode  2 Digit                (hrf+No)]],Table43[[#This Row],[kode  2 Digit                (Nomor)]],Table43[[#This Row],[kode  1 Digit                (Nomor)]])</f>
        <v>R1021</v>
      </c>
      <c r="M339" s="4" t="str">
        <f>IF(AH339="",CONCATENATE(R339,T339,V339,X339,Z339,AB339,AD339,AF339,Table43[[#This Row],[Tanda Kode Revisi]]),CONCATENATE(R339,T339,V339,X339,Z339,AB339,AD339,AH339))</f>
        <v>R1021303010010</v>
      </c>
      <c r="N339" s="11">
        <f t="shared" si="10"/>
        <v>14</v>
      </c>
      <c r="O339" s="13" t="str">
        <f>IF(AG339&lt;&gt;"",TRIM(UPPER(CONCATENATE(Q339," ",S339," ",U339," ",W339," ",Y339," ",AA339," ","X"," ",Table43[[#This Row],[ISI/CTN]]," ",AG339," ",AC339," ",AE339," ",AI339))),TRIM(UPPER(CONCATENATE(Q339," ",S339," ",U339," ",W339," ",Y339," ",AA339," ","X"," ",Table43[[#This Row],[ISI/CTN]]," ",AC339," ",AE339," ",AI339))))</f>
        <v>RB DETTOL BODY SOAP SH LASTING 100GR X 27 PCS</v>
      </c>
      <c r="P339" s="11">
        <f t="shared" si="11"/>
        <v>45</v>
      </c>
      <c r="Q339" s="4" t="s">
        <v>1487</v>
      </c>
      <c r="R339" s="7" t="s">
        <v>94</v>
      </c>
      <c r="S339" s="4" t="s">
        <v>1496</v>
      </c>
      <c r="T339" s="45" t="s">
        <v>1723</v>
      </c>
      <c r="U339" s="46" t="s">
        <v>1505</v>
      </c>
      <c r="V339" s="7">
        <v>1</v>
      </c>
      <c r="W339" s="46" t="s">
        <v>1567</v>
      </c>
      <c r="X339" s="45" t="s">
        <v>1733</v>
      </c>
      <c r="Y339" s="4" t="s">
        <v>1531</v>
      </c>
      <c r="Z339" s="47" t="s">
        <v>1724</v>
      </c>
      <c r="AA339" s="4" t="s">
        <v>1512</v>
      </c>
      <c r="AB339" s="47" t="s">
        <v>1739</v>
      </c>
      <c r="AC339" s="4" t="s">
        <v>186</v>
      </c>
      <c r="AD339" s="7">
        <v>1</v>
      </c>
      <c r="AF339" s="7">
        <v>0</v>
      </c>
      <c r="AJ339" s="7">
        <f>IFERROR(VLOOKUP(Table43[[#This Row],[Kode BARANG Win2]],'[2]Template Impor Barang'!#REF!,2,0),0)</f>
        <v>0</v>
      </c>
      <c r="AK339" s="7">
        <f>Table43[[#This Row],[ISI/CTN]]</f>
        <v>27</v>
      </c>
      <c r="AL339" s="83">
        <f>Table43[[#This Row],[Kode Pcpl]]</f>
        <v>3031608</v>
      </c>
      <c r="AN339" s="36">
        <f>Table43[[#This Row],[Harga Jual Pcs GT
(-PPN)]]-(Table43[[#This Row],[Harga Jual Pcs GT
(-PPN)]]*8.5%)</f>
        <v>25693.200000000001</v>
      </c>
      <c r="AO339" s="36">
        <f>Table43[[#This Row],[Harga Beli Pcs
(-PPN)]]*Table43[[#This Row],[ISI/CTN]]</f>
        <v>693716.4</v>
      </c>
      <c r="AP339" s="36">
        <f>Table43[[#This Row],[Harga Beli Pcs
(-PPN)]]*1.11</f>
        <v>28519.452000000005</v>
      </c>
      <c r="AQ339" s="36">
        <f>Table43[[#This Row],[Harga Beli Krt
(- PPN)]]*1.11</f>
        <v>770025.20400000014</v>
      </c>
      <c r="AR339" s="36">
        <v>28080</v>
      </c>
      <c r="AS339" s="36">
        <f>Table43[[#This Row],[Harga Jual Pcs GT
(-PPN)]]*Table43[[#This Row],[ISI/CTN]]</f>
        <v>758160</v>
      </c>
      <c r="AT339" s="36">
        <f>Table43[[#This Row],[Harga Jual Pcs GT
(-PPN)]]*1.11</f>
        <v>31168.800000000003</v>
      </c>
      <c r="AU339" s="36">
        <f>Table43[[#This Row],[Harga Jual Krt GT
(- PPN)]]*1.11</f>
        <v>841557.60000000009</v>
      </c>
      <c r="AV339" s="36">
        <v>28080</v>
      </c>
      <c r="AW339" s="36">
        <f>Table43[[#This Row],[Harga Jual Pcs MT
(-PPN)]]*Table43[[#This Row],[ISI/CTN]]</f>
        <v>758160</v>
      </c>
      <c r="AX339" s="36">
        <f>Table43[[#This Row],[Harga Jual Pcs MT
(-PPN)]]*1.11</f>
        <v>31168.800000000003</v>
      </c>
      <c r="AY339" s="36">
        <f>Table43[[#This Row],[Harga Jual Pcs MT
(+PPN)]]*Table43[[#This Row],[ISI/CTN]]</f>
        <v>841557.60000000009</v>
      </c>
      <c r="AZ339" s="44">
        <f>(Table43[[#This Row],[Harga Jual Pcs GT
(-PPN)]]-Table43[[#This Row],[Harga Beli Pcs
(-PPN)]])/Table43[[#This Row],[Harga Jual Pcs GT
(-PPN)]]</f>
        <v>8.4999999999999978E-2</v>
      </c>
      <c r="BA339" s="51">
        <f>Table43[[#This Row],[Harga Jual Pcs MT
(-PPN)]]-Table43[[#This Row],[Harga Beli Pcs
(-PPN)]]</f>
        <v>2386.7999999999993</v>
      </c>
      <c r="BB339" s="57">
        <f>Table43[[#This Row],[Column1]]/Table43[[#This Row],[Harga Jual Pcs MT
(-PPN)]]</f>
        <v>8.4999999999999978E-2</v>
      </c>
      <c r="BC339" s="50"/>
      <c r="BD339" s="7" t="str">
        <f>IFERROR(VLOOKUP(Table43[[#This Row],[Kode BARANG Win2]],'[3]Daftar Barang dan Jasa'!$B$2:$D$3515,3,0),0)</f>
        <v>RB DETTOL BODY SOAP SH LASTING 100GR X 27 PCS</v>
      </c>
      <c r="BE339" s="7" t="str">
        <f ca="1">IF(TODAY()-Table43[[#This Row],[Efektif
Pembuatan]]&gt;60,"Lama","Baru")</f>
        <v>Lama</v>
      </c>
      <c r="BF339" s="7" t="e">
        <f ca="1">IF(TODAY()-Table43[[#This Row],[Efektif Naik Harga]]&lt;30,"Naik","Sama")</f>
        <v>#VALUE!</v>
      </c>
      <c r="BG339" s="7" t="s">
        <v>400</v>
      </c>
      <c r="BH339" s="7" t="str">
        <f>IF(Table43[[#This Row],[Kode BARANG Win2]]&lt;&gt;"","IDR","")</f>
        <v>IDR</v>
      </c>
      <c r="BI339" s="7" t="str">
        <f>CONCATENATE(Table43[[#This Row],[kode  1 Digit
(Nomor)]],Table43[[#This Row],[kode  4 Digit                (Nomor)]])</f>
        <v>30316080100</v>
      </c>
      <c r="BJ339" s="7" t="str">
        <f>Table43[[#This Row],[Nama            Gramasi atau Jumlah Pack per CTN]]</f>
        <v>100GR</v>
      </c>
      <c r="BK339" s="7"/>
      <c r="BL339" s="7"/>
      <c r="BM339" s="4" t="str">
        <f>IF(Table43[[#This Row],[SATUAN Fix Win]]&lt;&gt;"","KRT")</f>
        <v>KRT</v>
      </c>
      <c r="BN339" s="4" t="str">
        <f>IF(Table43[[#This Row],[SATUAN Fix Win]]&lt;&gt;"","GD01")</f>
        <v>GD01</v>
      </c>
      <c r="BO339" s="4">
        <f>IF(Table43[[#This Row],[SATUAN Fix Win]]&lt;&gt;"",11611)</f>
        <v>11611</v>
      </c>
      <c r="BP339" s="4">
        <f>IF(Table43[[#This Row],[SATUAN Fix Win]]&lt;&gt;"",11612)</f>
        <v>11612</v>
      </c>
      <c r="BR339" s="4">
        <f>IF(Table43[[#This Row],[SATUAN Fix Win]]&lt;&gt;"",1)</f>
        <v>1</v>
      </c>
    </row>
    <row r="340" spans="1:70">
      <c r="A340" s="4" t="str">
        <f>CONCATENATE(Table43[[#This Row],[Kode BARANG Win2]],Table43[[#This Row],[No. Urut
Item Sama]])</f>
        <v>R1021303010010</v>
      </c>
      <c r="B340" s="7"/>
      <c r="C340" s="4" t="s">
        <v>1650</v>
      </c>
      <c r="D340" s="49">
        <v>3040215</v>
      </c>
      <c r="E340" s="49">
        <f>IFERROR(VLOOKUP(Table43[[#This Row],[NO]],[1]Sheet1!$G$3:$K$1267,5,0),0)</f>
        <v>0</v>
      </c>
      <c r="F340" s="26" t="s">
        <v>810</v>
      </c>
      <c r="G340" s="26">
        <v>27</v>
      </c>
      <c r="H340" s="26" t="s">
        <v>2073</v>
      </c>
      <c r="I340" s="49">
        <v>8993560025250</v>
      </c>
      <c r="J340" s="26" t="str">
        <f>Table43[[#This Row],[Nama Jenis Kemasan]]</f>
        <v>PCS</v>
      </c>
      <c r="K340" s="4" t="str">
        <f>TRIM(CONCATENATE(Table43[[#This Row],[Nama            KLP]]," ",Table43[[#This Row],[Nama            Sub KLP]]))</f>
        <v>DETTOL BODY SOAP</v>
      </c>
      <c r="L340" s="4" t="str">
        <f>CONCATENATE(Table43[[#This Row],[kode  2 Digit                (hrf+No)]],Table43[[#This Row],[kode  2 Digit                (Nomor)]],Table43[[#This Row],[kode  1 Digit                (Nomor)]])</f>
        <v>R1021</v>
      </c>
      <c r="M340" s="4" t="str">
        <f>IF(AH340="",CONCATENATE(R340,T340,V340,X340,Z340,AB340,AD340,AF340,Table43[[#This Row],[Tanda Kode Revisi]]),CONCATENATE(R340,T340,V340,X340,Z340,AB340,AD340,AH340))</f>
        <v>R1021303010010</v>
      </c>
      <c r="N340" s="11">
        <f t="shared" si="10"/>
        <v>14</v>
      </c>
      <c r="O340" s="13" t="str">
        <f>IF(AG340&lt;&gt;"",TRIM(UPPER(CONCATENATE(Q340," ",S340," ",U340," ",W340," ",Y340," ",AA340," ","X"," ",Table43[[#This Row],[ISI/CTN]]," ",AG340," ",AC340," ",AE340," ",AI340))),TRIM(UPPER(CONCATENATE(Q340," ",S340," ",U340," ",W340," ",Y340," ",AA340," ","X"," ",Table43[[#This Row],[ISI/CTN]]," ",AC340," ",AE340," ",AI340))))</f>
        <v>RB DETTOL BODY SOAP SH LASTING 100GR X 27 PCS</v>
      </c>
      <c r="P340" s="11">
        <f t="shared" si="11"/>
        <v>45</v>
      </c>
      <c r="Q340" s="4" t="s">
        <v>1487</v>
      </c>
      <c r="R340" s="7" t="s">
        <v>94</v>
      </c>
      <c r="S340" s="4" t="s">
        <v>1496</v>
      </c>
      <c r="T340" s="45" t="s">
        <v>1723</v>
      </c>
      <c r="U340" s="46" t="s">
        <v>1505</v>
      </c>
      <c r="V340" s="7">
        <v>1</v>
      </c>
      <c r="W340" s="46" t="s">
        <v>1567</v>
      </c>
      <c r="X340" s="45" t="s">
        <v>1733</v>
      </c>
      <c r="Y340" s="4" t="s">
        <v>1531</v>
      </c>
      <c r="Z340" s="47" t="s">
        <v>1724</v>
      </c>
      <c r="AA340" s="4" t="s">
        <v>1512</v>
      </c>
      <c r="AB340" s="47" t="s">
        <v>1739</v>
      </c>
      <c r="AC340" s="4" t="s">
        <v>186</v>
      </c>
      <c r="AD340" s="7">
        <v>1</v>
      </c>
      <c r="AF340" s="7">
        <v>0</v>
      </c>
      <c r="AJ340" s="7">
        <f>IFERROR(VLOOKUP(Table43[[#This Row],[Kode BARANG Win2]],'[2]Template Impor Barang'!#REF!,2,0),0)</f>
        <v>0</v>
      </c>
      <c r="AK340" s="7">
        <f>Table43[[#This Row],[ISI/CTN]]</f>
        <v>27</v>
      </c>
      <c r="AL340" s="83">
        <f>Table43[[#This Row],[Kode Pcpl]]</f>
        <v>3040215</v>
      </c>
      <c r="AN340" s="36">
        <f>Table43[[#This Row],[Harga Jual Pcs GT
(-PPN)]]-(Table43[[#This Row],[Harga Jual Pcs GT
(-PPN)]]*8.5%)</f>
        <v>25693.200000000001</v>
      </c>
      <c r="AO340" s="36">
        <f>Table43[[#This Row],[Harga Beli Pcs
(-PPN)]]*Table43[[#This Row],[ISI/CTN]]</f>
        <v>693716.4</v>
      </c>
      <c r="AP340" s="36">
        <f>Table43[[#This Row],[Harga Beli Pcs
(-PPN)]]*1.11</f>
        <v>28519.452000000005</v>
      </c>
      <c r="AQ340" s="36">
        <f>Table43[[#This Row],[Harga Beli Krt
(- PPN)]]*1.11</f>
        <v>770025.20400000014</v>
      </c>
      <c r="AR340" s="36">
        <v>28080</v>
      </c>
      <c r="AS340" s="36">
        <f>Table43[[#This Row],[Harga Jual Pcs GT
(-PPN)]]*Table43[[#This Row],[ISI/CTN]]</f>
        <v>758160</v>
      </c>
      <c r="AT340" s="36">
        <f>Table43[[#This Row],[Harga Jual Pcs GT
(-PPN)]]*1.11</f>
        <v>31168.800000000003</v>
      </c>
      <c r="AU340" s="36">
        <f>Table43[[#This Row],[Harga Jual Krt GT
(- PPN)]]*1.11</f>
        <v>841557.60000000009</v>
      </c>
      <c r="AV340" s="36">
        <v>28080</v>
      </c>
      <c r="AW340" s="36">
        <f>Table43[[#This Row],[Harga Jual Pcs MT
(-PPN)]]*Table43[[#This Row],[ISI/CTN]]</f>
        <v>758160</v>
      </c>
      <c r="AX340" s="36">
        <f>Table43[[#This Row],[Harga Jual Pcs MT
(-PPN)]]*1.11</f>
        <v>31168.800000000003</v>
      </c>
      <c r="AY340" s="36">
        <f>Table43[[#This Row],[Harga Jual Pcs MT
(+PPN)]]*Table43[[#This Row],[ISI/CTN]]</f>
        <v>841557.60000000009</v>
      </c>
      <c r="AZ340" s="44">
        <f>(Table43[[#This Row],[Harga Jual Pcs GT
(-PPN)]]-Table43[[#This Row],[Harga Beli Pcs
(-PPN)]])/Table43[[#This Row],[Harga Jual Pcs GT
(-PPN)]]</f>
        <v>8.4999999999999978E-2</v>
      </c>
      <c r="BA340" s="51">
        <f>Table43[[#This Row],[Harga Jual Pcs MT
(-PPN)]]-Table43[[#This Row],[Harga Beli Pcs
(-PPN)]]</f>
        <v>2386.7999999999993</v>
      </c>
      <c r="BB340" s="57">
        <f>Table43[[#This Row],[Column1]]/Table43[[#This Row],[Harga Jual Pcs MT
(-PPN)]]</f>
        <v>8.4999999999999978E-2</v>
      </c>
      <c r="BC340" s="50"/>
      <c r="BD340" s="7" t="str">
        <f>IFERROR(VLOOKUP(Table43[[#This Row],[Kode BARANG Win2]],'[3]Daftar Barang dan Jasa'!$B$2:$D$3515,3,0),0)</f>
        <v>RB DETTOL BODY SOAP SH LASTING 100GR X 27 PCS</v>
      </c>
      <c r="BE340" s="7" t="str">
        <f ca="1">IF(TODAY()-Table43[[#This Row],[Efektif
Pembuatan]]&gt;60,"Lama","Baru")</f>
        <v>Lama</v>
      </c>
      <c r="BF340" s="7" t="e">
        <f ca="1">IF(TODAY()-Table43[[#This Row],[Efektif Naik Harga]]&lt;30,"Naik","Sama")</f>
        <v>#VALUE!</v>
      </c>
      <c r="BG340" s="7" t="s">
        <v>400</v>
      </c>
      <c r="BH340" s="7" t="str">
        <f>IF(Table43[[#This Row],[Kode BARANG Win2]]&lt;&gt;"","IDR","")</f>
        <v>IDR</v>
      </c>
      <c r="BI340" s="7" t="str">
        <f>CONCATENATE(Table43[[#This Row],[kode  1 Digit
(Nomor)]],Table43[[#This Row],[kode  4 Digit                (Nomor)]])</f>
        <v>30402150100</v>
      </c>
      <c r="BJ340" s="7" t="str">
        <f>Table43[[#This Row],[Nama            Gramasi atau Jumlah Pack per CTN]]</f>
        <v>100GR</v>
      </c>
      <c r="BK340" s="7"/>
      <c r="BL340" s="7"/>
      <c r="BM340" s="4" t="str">
        <f>IF(Table43[[#This Row],[SATUAN Fix Win]]&lt;&gt;"","KRT")</f>
        <v>KRT</v>
      </c>
      <c r="BN340" s="4" t="str">
        <f>IF(Table43[[#This Row],[SATUAN Fix Win]]&lt;&gt;"","GD01")</f>
        <v>GD01</v>
      </c>
      <c r="BO340" s="4">
        <f>IF(Table43[[#This Row],[SATUAN Fix Win]]&lt;&gt;"",11611)</f>
        <v>11611</v>
      </c>
      <c r="BP340" s="4">
        <f>IF(Table43[[#This Row],[SATUAN Fix Win]]&lt;&gt;"",11612)</f>
        <v>11612</v>
      </c>
      <c r="BR340" s="4">
        <f>IF(Table43[[#This Row],[SATUAN Fix Win]]&lt;&gt;"",1)</f>
        <v>1</v>
      </c>
    </row>
    <row r="341" spans="1:70">
      <c r="A341" s="4" t="str">
        <f>CONCATENATE(Table43[[#This Row],[Kode BARANG Win2]],Table43[[#This Row],[No. Urut
Item Sama]])</f>
        <v>R1021303010010</v>
      </c>
      <c r="B341" s="7"/>
      <c r="C341" s="4" t="s">
        <v>1650</v>
      </c>
      <c r="D341" s="49" t="s">
        <v>436</v>
      </c>
      <c r="E341" s="49">
        <f>IFERROR(VLOOKUP(Table43[[#This Row],[NO]],[1]Sheet1!$G$3:$K$1267,5,0),0)</f>
        <v>0</v>
      </c>
      <c r="F341" s="26" t="s">
        <v>807</v>
      </c>
      <c r="G341" s="26">
        <v>27</v>
      </c>
      <c r="H341" s="26" t="s">
        <v>2073</v>
      </c>
      <c r="I341" s="49">
        <v>8993560025250</v>
      </c>
      <c r="J341" s="26" t="str">
        <f>Table43[[#This Row],[Nama Jenis Kemasan]]</f>
        <v>PCS</v>
      </c>
      <c r="K341" s="4" t="str">
        <f>TRIM(CONCATENATE(Table43[[#This Row],[Nama            KLP]]," ",Table43[[#This Row],[Nama            Sub KLP]]))</f>
        <v>DETTOL BODY SOAP</v>
      </c>
      <c r="L341" s="4" t="str">
        <f>CONCATENATE(Table43[[#This Row],[kode  2 Digit                (hrf+No)]],Table43[[#This Row],[kode  2 Digit                (Nomor)]],Table43[[#This Row],[kode  1 Digit                (Nomor)]])</f>
        <v>R1021</v>
      </c>
      <c r="M341" s="4" t="str">
        <f>IF(AH341="",CONCATENATE(R341,T341,V341,X341,Z341,AB341,AD341,AF341,Table43[[#This Row],[Tanda Kode Revisi]]),CONCATENATE(R341,T341,V341,X341,Z341,AB341,AD341,AH341))</f>
        <v>R1021303010010</v>
      </c>
      <c r="N341" s="11">
        <f t="shared" si="10"/>
        <v>14</v>
      </c>
      <c r="O341" s="13" t="str">
        <f>IF(AG341&lt;&gt;"",TRIM(UPPER(CONCATENATE(Q341," ",S341," ",U341," ",W341," ",Y341," ",AA341," ","X"," ",Table43[[#This Row],[ISI/CTN]]," ",AG341," ",AC341," ",AE341," ",AI341))),TRIM(UPPER(CONCATENATE(Q341," ",S341," ",U341," ",W341," ",Y341," ",AA341," ","X"," ",Table43[[#This Row],[ISI/CTN]]," ",AC341," ",AE341," ",AI341))))</f>
        <v>RB DETTOL BODY SOAP SH LASTING 100GR X 27 PCS</v>
      </c>
      <c r="P341" s="11">
        <f t="shared" si="11"/>
        <v>45</v>
      </c>
      <c r="Q341" s="4" t="s">
        <v>1487</v>
      </c>
      <c r="R341" s="7" t="s">
        <v>94</v>
      </c>
      <c r="S341" s="4" t="s">
        <v>1496</v>
      </c>
      <c r="T341" s="45" t="s">
        <v>1723</v>
      </c>
      <c r="U341" s="46" t="s">
        <v>1505</v>
      </c>
      <c r="V341" s="7">
        <v>1</v>
      </c>
      <c r="W341" s="46" t="s">
        <v>1567</v>
      </c>
      <c r="X341" s="45" t="s">
        <v>1733</v>
      </c>
      <c r="Y341" s="4" t="s">
        <v>1531</v>
      </c>
      <c r="Z341" s="47" t="s">
        <v>1724</v>
      </c>
      <c r="AA341" s="4" t="s">
        <v>1512</v>
      </c>
      <c r="AB341" s="47" t="s">
        <v>1739</v>
      </c>
      <c r="AC341" s="4" t="s">
        <v>186</v>
      </c>
      <c r="AD341" s="7">
        <v>1</v>
      </c>
      <c r="AF341" s="7">
        <v>0</v>
      </c>
      <c r="AJ341" s="7">
        <f>IFERROR(VLOOKUP(Table43[[#This Row],[Kode BARANG Win2]],'[2]Template Impor Barang'!#REF!,2,0),0)</f>
        <v>0</v>
      </c>
      <c r="AK341" s="7">
        <f>Table43[[#This Row],[ISI/CTN]]</f>
        <v>27</v>
      </c>
      <c r="AL341" s="83" t="str">
        <f>Table43[[#This Row],[Kode Pcpl]]</f>
        <v>ID8162946</v>
      </c>
      <c r="AN341" s="36">
        <f>Table43[[#This Row],[Harga Jual Pcs GT
(-PPN)]]-(Table43[[#This Row],[Harga Jual Pcs GT
(-PPN)]]*8.5%)</f>
        <v>25693.200000000001</v>
      </c>
      <c r="AO341" s="36">
        <f>Table43[[#This Row],[Harga Beli Pcs
(-PPN)]]*Table43[[#This Row],[ISI/CTN]]</f>
        <v>693716.4</v>
      </c>
      <c r="AP341" s="36">
        <f>Table43[[#This Row],[Harga Beli Pcs
(-PPN)]]*1.11</f>
        <v>28519.452000000005</v>
      </c>
      <c r="AQ341" s="36">
        <f>Table43[[#This Row],[Harga Beli Krt
(- PPN)]]*1.11</f>
        <v>770025.20400000014</v>
      </c>
      <c r="AR341" s="36">
        <v>28080</v>
      </c>
      <c r="AS341" s="36">
        <f>Table43[[#This Row],[Harga Jual Pcs GT
(-PPN)]]*Table43[[#This Row],[ISI/CTN]]</f>
        <v>758160</v>
      </c>
      <c r="AT341" s="36">
        <f>Table43[[#This Row],[Harga Jual Pcs GT
(-PPN)]]*1.11</f>
        <v>31168.800000000003</v>
      </c>
      <c r="AU341" s="36">
        <f>Table43[[#This Row],[Harga Jual Krt GT
(- PPN)]]*1.11</f>
        <v>841557.60000000009</v>
      </c>
      <c r="AV341" s="36">
        <v>28080</v>
      </c>
      <c r="AW341" s="36">
        <f>Table43[[#This Row],[Harga Jual Pcs MT
(-PPN)]]*Table43[[#This Row],[ISI/CTN]]</f>
        <v>758160</v>
      </c>
      <c r="AX341" s="36">
        <f>Table43[[#This Row],[Harga Jual Pcs MT
(-PPN)]]*1.11</f>
        <v>31168.800000000003</v>
      </c>
      <c r="AY341" s="36">
        <f>Table43[[#This Row],[Harga Jual Pcs MT
(+PPN)]]*Table43[[#This Row],[ISI/CTN]]</f>
        <v>841557.60000000009</v>
      </c>
      <c r="AZ341" s="44">
        <f>(Table43[[#This Row],[Harga Jual Pcs GT
(-PPN)]]-Table43[[#This Row],[Harga Beli Pcs
(-PPN)]])/Table43[[#This Row],[Harga Jual Pcs GT
(-PPN)]]</f>
        <v>8.4999999999999978E-2</v>
      </c>
      <c r="BA341" s="51">
        <f>Table43[[#This Row],[Harga Jual Pcs MT
(-PPN)]]-Table43[[#This Row],[Harga Beli Pcs
(-PPN)]]</f>
        <v>2386.7999999999993</v>
      </c>
      <c r="BB341" s="57">
        <f>Table43[[#This Row],[Column1]]/Table43[[#This Row],[Harga Jual Pcs MT
(-PPN)]]</f>
        <v>8.4999999999999978E-2</v>
      </c>
      <c r="BC341" s="50"/>
      <c r="BD341" s="7" t="str">
        <f>IFERROR(VLOOKUP(Table43[[#This Row],[Kode BARANG Win2]],'[3]Daftar Barang dan Jasa'!$B$2:$D$3515,3,0),0)</f>
        <v>RB DETTOL BODY SOAP SH LASTING 100GR X 27 PCS</v>
      </c>
      <c r="BE341" s="7" t="str">
        <f ca="1">IF(TODAY()-Table43[[#This Row],[Efektif
Pembuatan]]&gt;60,"Lama","Baru")</f>
        <v>Lama</v>
      </c>
      <c r="BF341" s="7" t="e">
        <f ca="1">IF(TODAY()-Table43[[#This Row],[Efektif Naik Harga]]&lt;30,"Naik","Sama")</f>
        <v>#VALUE!</v>
      </c>
      <c r="BG341" s="7" t="s">
        <v>400</v>
      </c>
      <c r="BH341" s="7" t="str">
        <f>IF(Table43[[#This Row],[Kode BARANG Win2]]&lt;&gt;"","IDR","")</f>
        <v>IDR</v>
      </c>
      <c r="BI341" s="7" t="str">
        <f>CONCATENATE(Table43[[#This Row],[kode  1 Digit
(Nomor)]],Table43[[#This Row],[kode  4 Digit                (Nomor)]])</f>
        <v>ID81629460100</v>
      </c>
      <c r="BJ341" s="7" t="str">
        <f>Table43[[#This Row],[Nama            Gramasi atau Jumlah Pack per CTN]]</f>
        <v>100GR</v>
      </c>
      <c r="BK341" s="7"/>
      <c r="BL341" s="7"/>
      <c r="BM341" s="4" t="str">
        <f>IF(Table43[[#This Row],[SATUAN Fix Win]]&lt;&gt;"","KRT")</f>
        <v>KRT</v>
      </c>
      <c r="BN341" s="4" t="str">
        <f>IF(Table43[[#This Row],[SATUAN Fix Win]]&lt;&gt;"","GD01")</f>
        <v>GD01</v>
      </c>
      <c r="BO341" s="4">
        <f>IF(Table43[[#This Row],[SATUAN Fix Win]]&lt;&gt;"",11611)</f>
        <v>11611</v>
      </c>
      <c r="BP341" s="4">
        <f>IF(Table43[[#This Row],[SATUAN Fix Win]]&lt;&gt;"",11612)</f>
        <v>11612</v>
      </c>
      <c r="BR341" s="4">
        <f>IF(Table43[[#This Row],[SATUAN Fix Win]]&lt;&gt;"",1)</f>
        <v>1</v>
      </c>
    </row>
    <row r="342" spans="1:70">
      <c r="A342" s="4" t="str">
        <f>CONCATENATE(Table43[[#This Row],[Kode BARANG Win2]],Table43[[#This Row],[No. Urut
Item Sama]])</f>
        <v>R1021303010010</v>
      </c>
      <c r="B342" s="7"/>
      <c r="C342" s="4" t="s">
        <v>1650</v>
      </c>
      <c r="D342" s="49" t="s">
        <v>437</v>
      </c>
      <c r="E342" s="49">
        <f>IFERROR(VLOOKUP(Table43[[#This Row],[NO]],[1]Sheet1!$G$3:$K$1267,5,0),0)</f>
        <v>0</v>
      </c>
      <c r="F342" s="26" t="s">
        <v>807</v>
      </c>
      <c r="G342" s="26">
        <v>27</v>
      </c>
      <c r="H342" s="26" t="s">
        <v>2073</v>
      </c>
      <c r="I342" s="49">
        <v>8993560025250</v>
      </c>
      <c r="J342" s="26" t="str">
        <f>Table43[[#This Row],[Nama Jenis Kemasan]]</f>
        <v>PCS</v>
      </c>
      <c r="K342" s="4" t="str">
        <f>TRIM(CONCATENATE(Table43[[#This Row],[Nama            KLP]]," ",Table43[[#This Row],[Nama            Sub KLP]]))</f>
        <v>DETTOL BODY SOAP</v>
      </c>
      <c r="L342" s="4" t="str">
        <f>CONCATENATE(Table43[[#This Row],[kode  2 Digit                (hrf+No)]],Table43[[#This Row],[kode  2 Digit                (Nomor)]],Table43[[#This Row],[kode  1 Digit                (Nomor)]])</f>
        <v>R1021</v>
      </c>
      <c r="M342" s="4" t="str">
        <f>IF(AH342="",CONCATENATE(R342,T342,V342,X342,Z342,AB342,AD342,AF342,Table43[[#This Row],[Tanda Kode Revisi]]),CONCATENATE(R342,T342,V342,X342,Z342,AB342,AD342,AH342))</f>
        <v>R1021303010010</v>
      </c>
      <c r="N342" s="11">
        <f t="shared" si="10"/>
        <v>14</v>
      </c>
      <c r="O342" s="13" t="str">
        <f>IF(AG342&lt;&gt;"",TRIM(UPPER(CONCATENATE(Q342," ",S342," ",U342," ",W342," ",Y342," ",AA342," ","X"," ",Table43[[#This Row],[ISI/CTN]]," ",AG342," ",AC342," ",AE342," ",AI342))),TRIM(UPPER(CONCATENATE(Q342," ",S342," ",U342," ",W342," ",Y342," ",AA342," ","X"," ",Table43[[#This Row],[ISI/CTN]]," ",AC342," ",AE342," ",AI342))))</f>
        <v>RB DETTOL BODY SOAP SH LASTING 100GR X 27 PCS</v>
      </c>
      <c r="P342" s="11">
        <f t="shared" si="11"/>
        <v>45</v>
      </c>
      <c r="Q342" s="4" t="s">
        <v>1487</v>
      </c>
      <c r="R342" s="7" t="s">
        <v>94</v>
      </c>
      <c r="S342" s="4" t="s">
        <v>1496</v>
      </c>
      <c r="T342" s="45" t="s">
        <v>1723</v>
      </c>
      <c r="U342" s="46" t="s">
        <v>1505</v>
      </c>
      <c r="V342" s="7">
        <v>1</v>
      </c>
      <c r="W342" s="46" t="s">
        <v>1567</v>
      </c>
      <c r="X342" s="45" t="s">
        <v>1733</v>
      </c>
      <c r="Y342" s="4" t="s">
        <v>1531</v>
      </c>
      <c r="Z342" s="47" t="s">
        <v>1724</v>
      </c>
      <c r="AA342" s="4" t="s">
        <v>1512</v>
      </c>
      <c r="AB342" s="47" t="s">
        <v>1739</v>
      </c>
      <c r="AC342" s="4" t="s">
        <v>186</v>
      </c>
      <c r="AD342" s="7">
        <v>1</v>
      </c>
      <c r="AF342" s="7">
        <v>0</v>
      </c>
      <c r="AJ342" s="7">
        <f>IFERROR(VLOOKUP(Table43[[#This Row],[Kode BARANG Win2]],'[2]Template Impor Barang'!#REF!,2,0),0)</f>
        <v>0</v>
      </c>
      <c r="AK342" s="7">
        <f>Table43[[#This Row],[ISI/CTN]]</f>
        <v>27</v>
      </c>
      <c r="AL342" s="83" t="str">
        <f>Table43[[#This Row],[Kode Pcpl]]</f>
        <v>ID8162946M</v>
      </c>
      <c r="AN342" s="36">
        <f>Table43[[#This Row],[Harga Jual Pcs GT
(-PPN)]]-(Table43[[#This Row],[Harga Jual Pcs GT
(-PPN)]]*8.5%)</f>
        <v>25693.200000000001</v>
      </c>
      <c r="AO342" s="36">
        <f>Table43[[#This Row],[Harga Beli Pcs
(-PPN)]]*Table43[[#This Row],[ISI/CTN]]</f>
        <v>693716.4</v>
      </c>
      <c r="AP342" s="36">
        <f>Table43[[#This Row],[Harga Beli Pcs
(-PPN)]]*1.11</f>
        <v>28519.452000000005</v>
      </c>
      <c r="AQ342" s="36">
        <f>Table43[[#This Row],[Harga Beli Krt
(- PPN)]]*1.11</f>
        <v>770025.20400000014</v>
      </c>
      <c r="AR342" s="36">
        <v>28080</v>
      </c>
      <c r="AS342" s="36">
        <f>Table43[[#This Row],[Harga Jual Pcs GT
(-PPN)]]*Table43[[#This Row],[ISI/CTN]]</f>
        <v>758160</v>
      </c>
      <c r="AT342" s="36">
        <f>Table43[[#This Row],[Harga Jual Pcs GT
(-PPN)]]*1.11</f>
        <v>31168.800000000003</v>
      </c>
      <c r="AU342" s="36">
        <f>Table43[[#This Row],[Harga Jual Krt GT
(- PPN)]]*1.11</f>
        <v>841557.60000000009</v>
      </c>
      <c r="AV342" s="36">
        <v>28080</v>
      </c>
      <c r="AW342" s="36">
        <f>Table43[[#This Row],[Harga Jual Pcs MT
(-PPN)]]*Table43[[#This Row],[ISI/CTN]]</f>
        <v>758160</v>
      </c>
      <c r="AX342" s="36">
        <f>Table43[[#This Row],[Harga Jual Pcs MT
(-PPN)]]*1.11</f>
        <v>31168.800000000003</v>
      </c>
      <c r="AY342" s="36">
        <f>Table43[[#This Row],[Harga Jual Pcs MT
(+PPN)]]*Table43[[#This Row],[ISI/CTN]]</f>
        <v>841557.60000000009</v>
      </c>
      <c r="AZ342" s="44">
        <f>(Table43[[#This Row],[Harga Jual Pcs GT
(-PPN)]]-Table43[[#This Row],[Harga Beli Pcs
(-PPN)]])/Table43[[#This Row],[Harga Jual Pcs GT
(-PPN)]]</f>
        <v>8.4999999999999978E-2</v>
      </c>
      <c r="BA342" s="51">
        <f>Table43[[#This Row],[Harga Jual Pcs MT
(-PPN)]]-Table43[[#This Row],[Harga Beli Pcs
(-PPN)]]</f>
        <v>2386.7999999999993</v>
      </c>
      <c r="BB342" s="57">
        <f>Table43[[#This Row],[Column1]]/Table43[[#This Row],[Harga Jual Pcs MT
(-PPN)]]</f>
        <v>8.4999999999999978E-2</v>
      </c>
      <c r="BC342" s="50"/>
      <c r="BD342" s="7" t="str">
        <f>IFERROR(VLOOKUP(Table43[[#This Row],[Kode BARANG Win2]],'[3]Daftar Barang dan Jasa'!$B$2:$D$3515,3,0),0)</f>
        <v>RB DETTOL BODY SOAP SH LASTING 100GR X 27 PCS</v>
      </c>
      <c r="BE342" s="7" t="str">
        <f ca="1">IF(TODAY()-Table43[[#This Row],[Efektif
Pembuatan]]&gt;60,"Lama","Baru")</f>
        <v>Lama</v>
      </c>
      <c r="BF342" s="7" t="e">
        <f ca="1">IF(TODAY()-Table43[[#This Row],[Efektif Naik Harga]]&lt;30,"Naik","Sama")</f>
        <v>#VALUE!</v>
      </c>
      <c r="BG342" s="7" t="s">
        <v>400</v>
      </c>
      <c r="BH342" s="7" t="str">
        <f>IF(Table43[[#This Row],[Kode BARANG Win2]]&lt;&gt;"","IDR","")</f>
        <v>IDR</v>
      </c>
      <c r="BI342" s="7" t="str">
        <f>CONCATENATE(Table43[[#This Row],[kode  1 Digit
(Nomor)]],Table43[[#This Row],[kode  4 Digit                (Nomor)]])</f>
        <v>ID8162946M0100</v>
      </c>
      <c r="BJ342" s="7" t="str">
        <f>Table43[[#This Row],[Nama            Gramasi atau Jumlah Pack per CTN]]</f>
        <v>100GR</v>
      </c>
      <c r="BK342" s="7"/>
      <c r="BL342" s="7"/>
      <c r="BM342" s="4" t="str">
        <f>IF(Table43[[#This Row],[SATUAN Fix Win]]&lt;&gt;"","KRT")</f>
        <v>KRT</v>
      </c>
      <c r="BN342" s="4" t="str">
        <f>IF(Table43[[#This Row],[SATUAN Fix Win]]&lt;&gt;"","GD01")</f>
        <v>GD01</v>
      </c>
      <c r="BO342" s="4">
        <f>IF(Table43[[#This Row],[SATUAN Fix Win]]&lt;&gt;"",11611)</f>
        <v>11611</v>
      </c>
      <c r="BP342" s="4">
        <f>IF(Table43[[#This Row],[SATUAN Fix Win]]&lt;&gt;"",11612)</f>
        <v>11612</v>
      </c>
      <c r="BR342" s="4">
        <f>IF(Table43[[#This Row],[SATUAN Fix Win]]&lt;&gt;"",1)</f>
        <v>1</v>
      </c>
    </row>
    <row r="343" spans="1:70">
      <c r="A343" s="4" t="str">
        <f>CONCATENATE(Table43[[#This Row],[Kode BARANG Win2]],Table43[[#This Row],[No. Urut
Item Sama]])</f>
        <v>R1021304006510</v>
      </c>
      <c r="B343" s="7"/>
      <c r="D343" s="49">
        <v>3205624</v>
      </c>
      <c r="E343" s="49">
        <f>IFERROR(VLOOKUP(Table43[[#This Row],[NO]],[1]Sheet1!$G$3:$K$1267,5,0),0)</f>
        <v>20010010100010</v>
      </c>
      <c r="F343" s="26"/>
      <c r="G343" s="26">
        <v>27</v>
      </c>
      <c r="H343" s="26" t="s">
        <v>1822</v>
      </c>
      <c r="I343" s="49"/>
      <c r="J343" s="26" t="str">
        <f>Table43[[#This Row],[Nama Jenis Kemasan]]</f>
        <v>PCS</v>
      </c>
      <c r="K343" s="4" t="str">
        <f>TRIM(CONCATENATE(Table43[[#This Row],[Nama            KLP]]," ",Table43[[#This Row],[Nama            Sub KLP]]))</f>
        <v>DETTOL BODY SOAP</v>
      </c>
      <c r="L343" s="4" t="str">
        <f>CONCATENATE(Table43[[#This Row],[kode  2 Digit                (hrf+No)]],Table43[[#This Row],[kode  2 Digit                (Nomor)]],Table43[[#This Row],[kode  1 Digit                (Nomor)]])</f>
        <v>R1021</v>
      </c>
      <c r="M343" s="4" t="str">
        <f>IF(AH343="",CONCATENATE(R343,T343,V343,X343,Z343,AB343,AD343,AF343,Table43[[#This Row],[Tanda Kode Revisi]]),CONCATENATE(R343,T343,V343,X343,Z343,AB343,AD343,AH343))</f>
        <v>R1021304006510</v>
      </c>
      <c r="N343" s="11">
        <f t="shared" si="10"/>
        <v>14</v>
      </c>
      <c r="O343" s="13" t="str">
        <f>IF(AG343&lt;&gt;"",TRIM(UPPER(CONCATENATE(Q343," ",S343," ",U343," ",W343," ",Y343," ",AA343," ","X"," ",Table43[[#This Row],[ISI/CTN]]," ",AG343," ",AC343," ",AE343," ",AI343))),TRIM(UPPER(CONCATENATE(Q343," ",S343," ",U343," ",W343," ",Y343," ",AA343," ","X"," ",Table43[[#This Row],[ISI/CTN]]," ",AC343," ",AE343," ",AI343))))</f>
        <v>RB DETTOL BODY SOAP SH ORIGINAL 65GR X 27 PCS</v>
      </c>
      <c r="P343" s="11">
        <f t="shared" si="11"/>
        <v>45</v>
      </c>
      <c r="Q343" s="4" t="s">
        <v>1487</v>
      </c>
      <c r="R343" s="7" t="s">
        <v>94</v>
      </c>
      <c r="S343" s="4" t="s">
        <v>1496</v>
      </c>
      <c r="T343" s="45" t="s">
        <v>1723</v>
      </c>
      <c r="U343" s="46" t="s">
        <v>1505</v>
      </c>
      <c r="V343" s="7">
        <v>1</v>
      </c>
      <c r="W343" s="46" t="s">
        <v>1567</v>
      </c>
      <c r="X343" s="45" t="s">
        <v>1733</v>
      </c>
      <c r="Y343" s="4" t="s">
        <v>1491</v>
      </c>
      <c r="Z343" s="47" t="s">
        <v>1725</v>
      </c>
      <c r="AA343" s="4" t="s">
        <v>1562</v>
      </c>
      <c r="AB343" s="47" t="s">
        <v>1762</v>
      </c>
      <c r="AC343" s="4" t="s">
        <v>186</v>
      </c>
      <c r="AD343" s="7">
        <v>1</v>
      </c>
      <c r="AF343" s="7">
        <v>0</v>
      </c>
      <c r="AJ343" s="7">
        <f>IFERROR(VLOOKUP(Table43[[#This Row],[Kode BARANG Win2]],'[2]Template Impor Barang'!#REF!,2,0),0)</f>
        <v>0</v>
      </c>
      <c r="AK343" s="7">
        <f>Table43[[#This Row],[ISI/CTN]]</f>
        <v>27</v>
      </c>
      <c r="AL343" s="83">
        <f>Table43[[#This Row],[Kode Pcpl]]</f>
        <v>3205624</v>
      </c>
      <c r="AN343" s="36">
        <f>Table43[[#This Row],[Harga Jual Pcs GT
(-PPN)]]-(Table43[[#This Row],[Harga Jual Pcs GT
(-PPN)]]*8.5%)</f>
        <v>20792.951388888887</v>
      </c>
      <c r="AO343" s="36">
        <f>Table43[[#This Row],[Harga Beli Pcs
(-PPN)]]*Table43[[#This Row],[ISI/CTN]]</f>
        <v>561409.6875</v>
      </c>
      <c r="AP343" s="36">
        <f>Table43[[#This Row],[Harga Beli Pcs
(-PPN)]]*1.11</f>
        <v>23080.176041666666</v>
      </c>
      <c r="AQ343" s="36">
        <f>Table43[[#This Row],[Harga Beli Krt
(- PPN)]]*1.11</f>
        <v>623164.75312500005</v>
      </c>
      <c r="AR343" s="36">
        <v>22724.537037037036</v>
      </c>
      <c r="AS343" s="36">
        <f>Table43[[#This Row],[Harga Jual Pcs GT
(-PPN)]]*Table43[[#This Row],[ISI/CTN]]</f>
        <v>613562.5</v>
      </c>
      <c r="AT343" s="36">
        <f>Table43[[#This Row],[Harga Jual Pcs GT
(-PPN)]]*1.11</f>
        <v>25224.236111111113</v>
      </c>
      <c r="AU343" s="36">
        <f>Table43[[#This Row],[Harga Jual Krt GT
(- PPN)]]*1.11</f>
        <v>681054.37500000012</v>
      </c>
      <c r="AV343" s="36"/>
      <c r="AW343" s="36">
        <f>Table43[[#This Row],[Harga Jual Pcs MT
(-PPN)]]*Table43[[#This Row],[ISI/CTN]]</f>
        <v>0</v>
      </c>
      <c r="AX343" s="36">
        <f>Table43[[#This Row],[Harga Jual Pcs MT
(-PPN)]]*1.11</f>
        <v>0</v>
      </c>
      <c r="AY343" s="36">
        <f>Table43[[#This Row],[Harga Jual Pcs MT
(+PPN)]]*Table43[[#This Row],[ISI/CTN]]</f>
        <v>0</v>
      </c>
      <c r="AZ343" s="44">
        <f>(Table43[[#This Row],[Harga Jual Pcs GT
(-PPN)]]-Table43[[#This Row],[Harga Beli Pcs
(-PPN)]])/Table43[[#This Row],[Harga Jual Pcs GT
(-PPN)]]</f>
        <v>8.5000000000000062E-2</v>
      </c>
      <c r="BA343" s="51">
        <f>Table43[[#This Row],[Harga Jual Pcs MT
(-PPN)]]-Table43[[#This Row],[Harga Beli Pcs
(-PPN)]]</f>
        <v>-20792.951388888887</v>
      </c>
      <c r="BB343" s="57" t="e">
        <f>Table43[[#This Row],[Column1]]/Table43[[#This Row],[Harga Jual Pcs MT
(-PPN)]]</f>
        <v>#DIV/0!</v>
      </c>
      <c r="BC343" s="50"/>
      <c r="BD343" s="7" t="str">
        <f>IFERROR(VLOOKUP(Table43[[#This Row],[Kode BARANG Win2]],'[3]Daftar Barang dan Jasa'!$B$2:$D$3515,3,0),0)</f>
        <v>RB DETTOL BODY SOAP SH ORIGINAL 65GR X 27 PCS</v>
      </c>
      <c r="BE343" s="7" t="str">
        <f ca="1">IF(TODAY()-Table43[[#This Row],[Efektif
Pembuatan]]&gt;60,"Lama","Baru")</f>
        <v>Lama</v>
      </c>
      <c r="BF343" s="7" t="e">
        <f ca="1">IF(TODAY()-Table43[[#This Row],[Efektif Naik Harga]]&lt;30,"Naik","Sama")</f>
        <v>#VALUE!</v>
      </c>
      <c r="BG343" s="7" t="s">
        <v>400</v>
      </c>
      <c r="BH343" s="7" t="str">
        <f>IF(Table43[[#This Row],[Kode BARANG Win2]]&lt;&gt;"","IDR","")</f>
        <v>IDR</v>
      </c>
      <c r="BI343" s="7" t="str">
        <f>CONCATENATE(Table43[[#This Row],[kode  1 Digit
(Nomor)]],Table43[[#This Row],[kode  4 Digit                (Nomor)]])</f>
        <v>32056240065</v>
      </c>
      <c r="BJ343" s="7" t="str">
        <f>Table43[[#This Row],[Nama            Gramasi atau Jumlah Pack per CTN]]</f>
        <v>65GR</v>
      </c>
      <c r="BK343" s="7"/>
      <c r="BL343" s="7"/>
      <c r="BM343" s="4" t="str">
        <f>IF(Table43[[#This Row],[SATUAN Fix Win]]&lt;&gt;"","KRT")</f>
        <v>KRT</v>
      </c>
      <c r="BN343" s="4" t="str">
        <f>IF(Table43[[#This Row],[SATUAN Fix Win]]&lt;&gt;"","GD01")</f>
        <v>GD01</v>
      </c>
      <c r="BO343" s="4">
        <f>IF(Table43[[#This Row],[SATUAN Fix Win]]&lt;&gt;"",11611)</f>
        <v>11611</v>
      </c>
      <c r="BP343" s="4">
        <f>IF(Table43[[#This Row],[SATUAN Fix Win]]&lt;&gt;"",11612)</f>
        <v>11612</v>
      </c>
      <c r="BR343" s="4">
        <f>IF(Table43[[#This Row],[SATUAN Fix Win]]&lt;&gt;"",1)</f>
        <v>1</v>
      </c>
    </row>
    <row r="344" spans="1:70">
      <c r="A344" s="4" t="str">
        <f>CONCATENATE(Table43[[#This Row],[Kode BARANG Win2]],Table43[[#This Row],[No. Urut
Item Sama]])</f>
        <v>R1021304010010</v>
      </c>
      <c r="B344" s="7"/>
      <c r="C344" s="4" t="s">
        <v>1651</v>
      </c>
      <c r="D344" s="49">
        <v>3279342</v>
      </c>
      <c r="E344" s="49">
        <f>IFERROR(VLOOKUP(Table43[[#This Row],[NO]],[1]Sheet1!$G$3:$K$1267,5,0),0)</f>
        <v>0</v>
      </c>
      <c r="F344" s="26" t="s">
        <v>805</v>
      </c>
      <c r="G344" s="26">
        <v>27</v>
      </c>
      <c r="H344" s="26" t="s">
        <v>1651</v>
      </c>
      <c r="I344" s="49">
        <v>8993560024451</v>
      </c>
      <c r="J344" s="26" t="str">
        <f>Table43[[#This Row],[Nama Jenis Kemasan]]</f>
        <v>PCS</v>
      </c>
      <c r="K344" s="4" t="str">
        <f>TRIM(CONCATENATE(Table43[[#This Row],[Nama            KLP]]," ",Table43[[#This Row],[Nama            Sub KLP]]))</f>
        <v>DETTOL BODY SOAP</v>
      </c>
      <c r="L344" s="4" t="str">
        <f>CONCATENATE(Table43[[#This Row],[kode  2 Digit                (hrf+No)]],Table43[[#This Row],[kode  2 Digit                (Nomor)]],Table43[[#This Row],[kode  1 Digit                (Nomor)]])</f>
        <v>R1021</v>
      </c>
      <c r="M344" s="4" t="str">
        <f>IF(AH344="",CONCATENATE(R344,T344,V344,X344,Z344,AB344,AD344,AF344,Table43[[#This Row],[Tanda Kode Revisi]]),CONCATENATE(R344,T344,V344,X344,Z344,AB344,AD344,AH344))</f>
        <v>R1021304010010</v>
      </c>
      <c r="N344" s="11">
        <f t="shared" si="10"/>
        <v>14</v>
      </c>
      <c r="O344" s="13" t="str">
        <f>IF(AG344&lt;&gt;"",TRIM(UPPER(CONCATENATE(Q344," ",S344," ",U344," ",W344," ",Y344," ",AA344," ","X"," ",Table43[[#This Row],[ISI/CTN]]," ",AG344," ",AC344," ",AE344," ",AI344))),TRIM(UPPER(CONCATENATE(Q344," ",S344," ",U344," ",W344," ",Y344," ",AA344," ","X"," ",Table43[[#This Row],[ISI/CTN]]," ",AC344," ",AE344," ",AI344))))</f>
        <v>RB DETTOL BODY SOAP SH ORIGINAL 100GR X 27 PCS</v>
      </c>
      <c r="P344" s="11">
        <f t="shared" si="11"/>
        <v>46</v>
      </c>
      <c r="Q344" s="4" t="s">
        <v>1487</v>
      </c>
      <c r="R344" s="7" t="s">
        <v>94</v>
      </c>
      <c r="S344" s="4" t="s">
        <v>1496</v>
      </c>
      <c r="T344" s="45" t="s">
        <v>1723</v>
      </c>
      <c r="U344" s="46" t="s">
        <v>1505</v>
      </c>
      <c r="V344" s="7">
        <v>1</v>
      </c>
      <c r="W344" s="46" t="s">
        <v>1567</v>
      </c>
      <c r="X344" s="45" t="s">
        <v>1733</v>
      </c>
      <c r="Y344" s="4" t="s">
        <v>1491</v>
      </c>
      <c r="Z344" s="47" t="s">
        <v>1725</v>
      </c>
      <c r="AA344" s="4" t="s">
        <v>1512</v>
      </c>
      <c r="AB344" s="47" t="s">
        <v>1739</v>
      </c>
      <c r="AC344" s="4" t="s">
        <v>186</v>
      </c>
      <c r="AD344" s="7">
        <v>1</v>
      </c>
      <c r="AF344" s="7">
        <v>0</v>
      </c>
      <c r="AJ344" s="7">
        <f>IFERROR(VLOOKUP(Table43[[#This Row],[Kode BARANG Win2]],'[2]Template Impor Barang'!#REF!,2,0),0)</f>
        <v>0</v>
      </c>
      <c r="AK344" s="7">
        <f>Table43[[#This Row],[ISI/CTN]]</f>
        <v>27</v>
      </c>
      <c r="AL344" s="83">
        <f>Table43[[#This Row],[Kode Pcpl]]</f>
        <v>3279342</v>
      </c>
      <c r="AN344" s="36">
        <f>Table43[[#This Row],[Harga Jual Pcs GT
(-PPN)]]-(Table43[[#This Row],[Harga Jual Pcs GT
(-PPN)]]*8.5%)</f>
        <v>25693.200000000001</v>
      </c>
      <c r="AO344" s="36">
        <f>Table43[[#This Row],[Harga Beli Pcs
(-PPN)]]*Table43[[#This Row],[ISI/CTN]]</f>
        <v>693716.4</v>
      </c>
      <c r="AP344" s="36">
        <f>Table43[[#This Row],[Harga Beli Pcs
(-PPN)]]*1.11</f>
        <v>28519.452000000005</v>
      </c>
      <c r="AQ344" s="36">
        <f>Table43[[#This Row],[Harga Beli Krt
(- PPN)]]*1.11</f>
        <v>770025.20400000014</v>
      </c>
      <c r="AR344" s="36">
        <v>28080</v>
      </c>
      <c r="AS344" s="36">
        <f>Table43[[#This Row],[Harga Jual Pcs GT
(-PPN)]]*Table43[[#This Row],[ISI/CTN]]</f>
        <v>758160</v>
      </c>
      <c r="AT344" s="36">
        <f>Table43[[#This Row],[Harga Jual Pcs GT
(-PPN)]]*1.11</f>
        <v>31168.800000000003</v>
      </c>
      <c r="AU344" s="36">
        <f>Table43[[#This Row],[Harga Jual Krt GT
(- PPN)]]*1.11</f>
        <v>841557.60000000009</v>
      </c>
      <c r="AV344" s="36">
        <v>28080</v>
      </c>
      <c r="AW344" s="36">
        <f>Table43[[#This Row],[Harga Jual Pcs MT
(-PPN)]]*Table43[[#This Row],[ISI/CTN]]</f>
        <v>758160</v>
      </c>
      <c r="AX344" s="36">
        <f>Table43[[#This Row],[Harga Jual Pcs MT
(-PPN)]]*1.11</f>
        <v>31168.800000000003</v>
      </c>
      <c r="AY344" s="36">
        <f>Table43[[#This Row],[Harga Jual Pcs MT
(+PPN)]]*Table43[[#This Row],[ISI/CTN]]</f>
        <v>841557.60000000009</v>
      </c>
      <c r="AZ344" s="44">
        <f>(Table43[[#This Row],[Harga Jual Pcs GT
(-PPN)]]-Table43[[#This Row],[Harga Beli Pcs
(-PPN)]])/Table43[[#This Row],[Harga Jual Pcs GT
(-PPN)]]</f>
        <v>8.4999999999999978E-2</v>
      </c>
      <c r="BA344" s="51">
        <f>Table43[[#This Row],[Harga Jual Pcs MT
(-PPN)]]-Table43[[#This Row],[Harga Beli Pcs
(-PPN)]]</f>
        <v>2386.7999999999993</v>
      </c>
      <c r="BB344" s="57">
        <f>Table43[[#This Row],[Column1]]/Table43[[#This Row],[Harga Jual Pcs MT
(-PPN)]]</f>
        <v>8.4999999999999978E-2</v>
      </c>
      <c r="BC344" s="50"/>
      <c r="BD344" s="7" t="str">
        <f>IFERROR(VLOOKUP(Table43[[#This Row],[Kode BARANG Win2]],'[3]Daftar Barang dan Jasa'!$B$2:$D$3515,3,0),0)</f>
        <v>RB DETTOL BODY SOAP SH ORIGINAL 100GR X 27 PCS</v>
      </c>
      <c r="BE344" s="7" t="str">
        <f ca="1">IF(TODAY()-Table43[[#This Row],[Efektif
Pembuatan]]&gt;60,"Lama","Baru")</f>
        <v>Lama</v>
      </c>
      <c r="BF344" s="7" t="e">
        <f ca="1">IF(TODAY()-Table43[[#This Row],[Efektif Naik Harga]]&lt;30,"Naik","Sama")</f>
        <v>#VALUE!</v>
      </c>
      <c r="BG344" s="7" t="s">
        <v>400</v>
      </c>
      <c r="BH344" s="7" t="str">
        <f>IF(Table43[[#This Row],[Kode BARANG Win2]]&lt;&gt;"","IDR","")</f>
        <v>IDR</v>
      </c>
      <c r="BI344" s="7" t="str">
        <f>CONCATENATE(Table43[[#This Row],[kode  1 Digit
(Nomor)]],Table43[[#This Row],[kode  4 Digit                (Nomor)]])</f>
        <v>32793420100</v>
      </c>
      <c r="BJ344" s="7" t="str">
        <f>Table43[[#This Row],[Nama            Gramasi atau Jumlah Pack per CTN]]</f>
        <v>100GR</v>
      </c>
      <c r="BK344" s="7"/>
      <c r="BL344" s="7"/>
      <c r="BM344" s="4" t="str">
        <f>IF(Table43[[#This Row],[SATUAN Fix Win]]&lt;&gt;"","KRT")</f>
        <v>KRT</v>
      </c>
      <c r="BN344" s="4" t="str">
        <f>IF(Table43[[#This Row],[SATUAN Fix Win]]&lt;&gt;"","GD01")</f>
        <v>GD01</v>
      </c>
      <c r="BO344" s="4">
        <f>IF(Table43[[#This Row],[SATUAN Fix Win]]&lt;&gt;"",11611)</f>
        <v>11611</v>
      </c>
      <c r="BP344" s="4">
        <f>IF(Table43[[#This Row],[SATUAN Fix Win]]&lt;&gt;"",11612)</f>
        <v>11612</v>
      </c>
      <c r="BR344" s="4">
        <f>IF(Table43[[#This Row],[SATUAN Fix Win]]&lt;&gt;"",1)</f>
        <v>1</v>
      </c>
    </row>
    <row r="345" spans="1:70">
      <c r="A345" s="4" t="str">
        <f>CONCATENATE(Table43[[#This Row],[Kode BARANG Win2]],Table43[[#This Row],[No. Urut
Item Sama]])</f>
        <v>R1021304010010</v>
      </c>
      <c r="B345" s="7"/>
      <c r="C345" s="4" t="s">
        <v>1651</v>
      </c>
      <c r="D345" s="49">
        <v>3166973</v>
      </c>
      <c r="E345" s="49">
        <f>IFERROR(VLOOKUP(Table43[[#This Row],[NO]],[1]Sheet1!$G$3:$K$1267,5,0),0)</f>
        <v>0</v>
      </c>
      <c r="F345" s="26" t="s">
        <v>791</v>
      </c>
      <c r="G345" s="26">
        <v>27</v>
      </c>
      <c r="H345" s="26" t="s">
        <v>1651</v>
      </c>
      <c r="I345" s="49">
        <v>8993560024451</v>
      </c>
      <c r="J345" s="26" t="str">
        <f>Table43[[#This Row],[Nama Jenis Kemasan]]</f>
        <v>PCS</v>
      </c>
      <c r="K345" s="4" t="str">
        <f>TRIM(CONCATENATE(Table43[[#This Row],[Nama            KLP]]," ",Table43[[#This Row],[Nama            Sub KLP]]))</f>
        <v>DETTOL BODY SOAP</v>
      </c>
      <c r="L345" s="4" t="str">
        <f>CONCATENATE(Table43[[#This Row],[kode  2 Digit                (hrf+No)]],Table43[[#This Row],[kode  2 Digit                (Nomor)]],Table43[[#This Row],[kode  1 Digit                (Nomor)]])</f>
        <v>R1021</v>
      </c>
      <c r="M345" s="4" t="str">
        <f>IF(AH345="",CONCATENATE(R345,T345,V345,X345,Z345,AB345,AD345,AF345,Table43[[#This Row],[Tanda Kode Revisi]]),CONCATENATE(R345,T345,V345,X345,Z345,AB345,AD345,AH345))</f>
        <v>R1021304010010</v>
      </c>
      <c r="N345" s="11">
        <f t="shared" si="10"/>
        <v>14</v>
      </c>
      <c r="O345" s="13" t="str">
        <f>IF(AG345&lt;&gt;"",TRIM(UPPER(CONCATENATE(Q345," ",S345," ",U345," ",W345," ",Y345," ",AA345," ","X"," ",Table43[[#This Row],[ISI/CTN]]," ",AG345," ",AC345," ",AE345," ",AI345))),TRIM(UPPER(CONCATENATE(Q345," ",S345," ",U345," ",W345," ",Y345," ",AA345," ","X"," ",Table43[[#This Row],[ISI/CTN]]," ",AC345," ",AE345," ",AI345))))</f>
        <v>RB DETTOL BODY SOAP SH ORIGINAL 100GR X 27 PCS</v>
      </c>
      <c r="P345" s="11">
        <f t="shared" si="11"/>
        <v>46</v>
      </c>
      <c r="Q345" s="4" t="s">
        <v>1487</v>
      </c>
      <c r="R345" s="7" t="s">
        <v>94</v>
      </c>
      <c r="S345" s="4" t="s">
        <v>1496</v>
      </c>
      <c r="T345" s="45" t="s">
        <v>1723</v>
      </c>
      <c r="U345" s="46" t="s">
        <v>1505</v>
      </c>
      <c r="V345" s="7">
        <v>1</v>
      </c>
      <c r="W345" s="46" t="s">
        <v>1567</v>
      </c>
      <c r="X345" s="45" t="s">
        <v>1733</v>
      </c>
      <c r="Y345" s="4" t="s">
        <v>1491</v>
      </c>
      <c r="Z345" s="47" t="s">
        <v>1725</v>
      </c>
      <c r="AA345" s="4" t="s">
        <v>1512</v>
      </c>
      <c r="AB345" s="47" t="s">
        <v>1739</v>
      </c>
      <c r="AC345" s="4" t="s">
        <v>186</v>
      </c>
      <c r="AD345" s="7">
        <v>1</v>
      </c>
      <c r="AF345" s="7">
        <v>0</v>
      </c>
      <c r="AJ345" s="7">
        <f>IFERROR(VLOOKUP(Table43[[#This Row],[Kode BARANG Win2]],'[2]Template Impor Barang'!#REF!,2,0),0)</f>
        <v>0</v>
      </c>
      <c r="AK345" s="7">
        <f>Table43[[#This Row],[ISI/CTN]]</f>
        <v>27</v>
      </c>
      <c r="AL345" s="83">
        <f>Table43[[#This Row],[Kode Pcpl]]</f>
        <v>3166973</v>
      </c>
      <c r="AN345" s="36">
        <f>Table43[[#This Row],[Harga Jual Pcs GT
(-PPN)]]-(Table43[[#This Row],[Harga Jual Pcs GT
(-PPN)]]*8.5%)</f>
        <v>25693.200000000001</v>
      </c>
      <c r="AO345" s="36">
        <f>Table43[[#This Row],[Harga Beli Pcs
(-PPN)]]*Table43[[#This Row],[ISI/CTN]]</f>
        <v>693716.4</v>
      </c>
      <c r="AP345" s="36">
        <f>Table43[[#This Row],[Harga Beli Pcs
(-PPN)]]*1.11</f>
        <v>28519.452000000005</v>
      </c>
      <c r="AQ345" s="36">
        <f>Table43[[#This Row],[Harga Beli Krt
(- PPN)]]*1.11</f>
        <v>770025.20400000014</v>
      </c>
      <c r="AR345" s="36">
        <v>28080</v>
      </c>
      <c r="AS345" s="36">
        <f>Table43[[#This Row],[Harga Jual Pcs GT
(-PPN)]]*Table43[[#This Row],[ISI/CTN]]</f>
        <v>758160</v>
      </c>
      <c r="AT345" s="36">
        <f>Table43[[#This Row],[Harga Jual Pcs GT
(-PPN)]]*1.11</f>
        <v>31168.800000000003</v>
      </c>
      <c r="AU345" s="36">
        <f>Table43[[#This Row],[Harga Jual Krt GT
(- PPN)]]*1.11</f>
        <v>841557.60000000009</v>
      </c>
      <c r="AV345" s="36">
        <v>28080</v>
      </c>
      <c r="AW345" s="36">
        <f>Table43[[#This Row],[Harga Jual Pcs MT
(-PPN)]]*Table43[[#This Row],[ISI/CTN]]</f>
        <v>758160</v>
      </c>
      <c r="AX345" s="36">
        <f>Table43[[#This Row],[Harga Jual Pcs MT
(-PPN)]]*1.11</f>
        <v>31168.800000000003</v>
      </c>
      <c r="AY345" s="36">
        <f>Table43[[#This Row],[Harga Jual Pcs MT
(+PPN)]]*Table43[[#This Row],[ISI/CTN]]</f>
        <v>841557.60000000009</v>
      </c>
      <c r="AZ345" s="44">
        <f>(Table43[[#This Row],[Harga Jual Pcs GT
(-PPN)]]-Table43[[#This Row],[Harga Beli Pcs
(-PPN)]])/Table43[[#This Row],[Harga Jual Pcs GT
(-PPN)]]</f>
        <v>8.4999999999999978E-2</v>
      </c>
      <c r="BA345" s="51">
        <f>Table43[[#This Row],[Harga Jual Pcs MT
(-PPN)]]-Table43[[#This Row],[Harga Beli Pcs
(-PPN)]]</f>
        <v>2386.7999999999993</v>
      </c>
      <c r="BB345" s="57">
        <f>Table43[[#This Row],[Column1]]/Table43[[#This Row],[Harga Jual Pcs MT
(-PPN)]]</f>
        <v>8.4999999999999978E-2</v>
      </c>
      <c r="BC345" s="50"/>
      <c r="BD345" s="7" t="str">
        <f>IFERROR(VLOOKUP(Table43[[#This Row],[Kode BARANG Win2]],'[3]Daftar Barang dan Jasa'!$B$2:$D$3515,3,0),0)</f>
        <v>RB DETTOL BODY SOAP SH ORIGINAL 100GR X 27 PCS</v>
      </c>
      <c r="BE345" s="7" t="str">
        <f ca="1">IF(TODAY()-Table43[[#This Row],[Efektif
Pembuatan]]&gt;60,"Lama","Baru")</f>
        <v>Lama</v>
      </c>
      <c r="BF345" s="7" t="e">
        <f ca="1">IF(TODAY()-Table43[[#This Row],[Efektif Naik Harga]]&lt;30,"Naik","Sama")</f>
        <v>#VALUE!</v>
      </c>
      <c r="BG345" s="7" t="s">
        <v>400</v>
      </c>
      <c r="BH345" s="7" t="str">
        <f>IF(Table43[[#This Row],[Kode BARANG Win2]]&lt;&gt;"","IDR","")</f>
        <v>IDR</v>
      </c>
      <c r="BI345" s="7" t="str">
        <f>CONCATENATE(Table43[[#This Row],[kode  1 Digit
(Nomor)]],Table43[[#This Row],[kode  4 Digit                (Nomor)]])</f>
        <v>31669730100</v>
      </c>
      <c r="BJ345" s="7" t="str">
        <f>Table43[[#This Row],[Nama            Gramasi atau Jumlah Pack per CTN]]</f>
        <v>100GR</v>
      </c>
      <c r="BK345" s="7"/>
      <c r="BL345" s="7"/>
      <c r="BM345" s="4" t="str">
        <f>IF(Table43[[#This Row],[SATUAN Fix Win]]&lt;&gt;"","KRT")</f>
        <v>KRT</v>
      </c>
      <c r="BN345" s="4" t="str">
        <f>IF(Table43[[#This Row],[SATUAN Fix Win]]&lt;&gt;"","GD01")</f>
        <v>GD01</v>
      </c>
      <c r="BO345" s="4">
        <f>IF(Table43[[#This Row],[SATUAN Fix Win]]&lt;&gt;"",11611)</f>
        <v>11611</v>
      </c>
      <c r="BP345" s="4">
        <f>IF(Table43[[#This Row],[SATUAN Fix Win]]&lt;&gt;"",11612)</f>
        <v>11612</v>
      </c>
      <c r="BR345" s="4">
        <f>IF(Table43[[#This Row],[SATUAN Fix Win]]&lt;&gt;"",1)</f>
        <v>1</v>
      </c>
    </row>
    <row r="346" spans="1:70">
      <c r="A346" s="4" t="str">
        <f>CONCATENATE(Table43[[#This Row],[Kode BARANG Win2]],Table43[[#This Row],[No. Urut
Item Sama]])</f>
        <v>R1021304010010</v>
      </c>
      <c r="B346" s="7"/>
      <c r="C346" s="4" t="s">
        <v>1651</v>
      </c>
      <c r="D346" s="49">
        <v>3083293</v>
      </c>
      <c r="E346" s="49">
        <f>IFERROR(VLOOKUP(Table43[[#This Row],[NO]],[1]Sheet1!$G$3:$K$1267,5,0),0)</f>
        <v>0</v>
      </c>
      <c r="F346" s="26" t="s">
        <v>800</v>
      </c>
      <c r="G346" s="26">
        <v>27</v>
      </c>
      <c r="H346" s="26" t="s">
        <v>2073</v>
      </c>
      <c r="I346" s="49">
        <v>8993560024451</v>
      </c>
      <c r="J346" s="26" t="str">
        <f>Table43[[#This Row],[Nama Jenis Kemasan]]</f>
        <v>PCS</v>
      </c>
      <c r="K346" s="4" t="str">
        <f>TRIM(CONCATENATE(Table43[[#This Row],[Nama            KLP]]," ",Table43[[#This Row],[Nama            Sub KLP]]))</f>
        <v>DETTOL BODY SOAP</v>
      </c>
      <c r="L346" s="4" t="str">
        <f>CONCATENATE(Table43[[#This Row],[kode  2 Digit                (hrf+No)]],Table43[[#This Row],[kode  2 Digit                (Nomor)]],Table43[[#This Row],[kode  1 Digit                (Nomor)]])</f>
        <v>R1021</v>
      </c>
      <c r="M346" s="4" t="str">
        <f>IF(AH346="",CONCATENATE(R346,T346,V346,X346,Z346,AB346,AD346,AF346,Table43[[#This Row],[Tanda Kode Revisi]]),CONCATENATE(R346,T346,V346,X346,Z346,AB346,AD346,AH346))</f>
        <v>R1021304010010</v>
      </c>
      <c r="N346" s="11">
        <f t="shared" si="10"/>
        <v>14</v>
      </c>
      <c r="O346" s="13" t="str">
        <f>IF(AG346&lt;&gt;"",TRIM(UPPER(CONCATENATE(Q346," ",S346," ",U346," ",W346," ",Y346," ",AA346," ","X"," ",Table43[[#This Row],[ISI/CTN]]," ",AG346," ",AC346," ",AE346," ",AI346))),TRIM(UPPER(CONCATENATE(Q346," ",S346," ",U346," ",W346," ",Y346," ",AA346," ","X"," ",Table43[[#This Row],[ISI/CTN]]," ",AC346," ",AE346," ",AI346))))</f>
        <v>RB DETTOL BODY SOAP SH ORIGINAL 100GR X 27 PCS</v>
      </c>
      <c r="P346" s="11">
        <f t="shared" si="11"/>
        <v>46</v>
      </c>
      <c r="Q346" s="4" t="s">
        <v>1487</v>
      </c>
      <c r="R346" s="7" t="s">
        <v>94</v>
      </c>
      <c r="S346" s="4" t="s">
        <v>1496</v>
      </c>
      <c r="T346" s="45" t="s">
        <v>1723</v>
      </c>
      <c r="U346" s="46" t="s">
        <v>1505</v>
      </c>
      <c r="V346" s="7">
        <v>1</v>
      </c>
      <c r="W346" s="46" t="s">
        <v>1567</v>
      </c>
      <c r="X346" s="45" t="s">
        <v>1733</v>
      </c>
      <c r="Y346" s="4" t="s">
        <v>1491</v>
      </c>
      <c r="Z346" s="47" t="s">
        <v>1725</v>
      </c>
      <c r="AA346" s="4" t="s">
        <v>1512</v>
      </c>
      <c r="AB346" s="47" t="s">
        <v>1739</v>
      </c>
      <c r="AC346" s="4" t="s">
        <v>186</v>
      </c>
      <c r="AD346" s="7">
        <v>1</v>
      </c>
      <c r="AF346" s="7">
        <v>0</v>
      </c>
      <c r="AJ346" s="7">
        <f>IFERROR(VLOOKUP(Table43[[#This Row],[Kode BARANG Win2]],'[2]Template Impor Barang'!#REF!,2,0),0)</f>
        <v>0</v>
      </c>
      <c r="AK346" s="7">
        <f>Table43[[#This Row],[ISI/CTN]]</f>
        <v>27</v>
      </c>
      <c r="AL346" s="83">
        <f>Table43[[#This Row],[Kode Pcpl]]</f>
        <v>3083293</v>
      </c>
      <c r="AN346" s="36">
        <f>Table43[[#This Row],[Harga Jual Pcs GT
(-PPN)]]-(Table43[[#This Row],[Harga Jual Pcs GT
(-PPN)]]*8.5%)</f>
        <v>25693.200000000001</v>
      </c>
      <c r="AO346" s="36">
        <f>Table43[[#This Row],[Harga Beli Pcs
(-PPN)]]*Table43[[#This Row],[ISI/CTN]]</f>
        <v>693716.4</v>
      </c>
      <c r="AP346" s="36">
        <f>Table43[[#This Row],[Harga Beli Pcs
(-PPN)]]*1.11</f>
        <v>28519.452000000005</v>
      </c>
      <c r="AQ346" s="36">
        <f>Table43[[#This Row],[Harga Beli Krt
(- PPN)]]*1.11</f>
        <v>770025.20400000014</v>
      </c>
      <c r="AR346" s="36">
        <v>28080</v>
      </c>
      <c r="AS346" s="36">
        <f>Table43[[#This Row],[Harga Jual Pcs GT
(-PPN)]]*Table43[[#This Row],[ISI/CTN]]</f>
        <v>758160</v>
      </c>
      <c r="AT346" s="36">
        <f>Table43[[#This Row],[Harga Jual Pcs GT
(-PPN)]]*1.11</f>
        <v>31168.800000000003</v>
      </c>
      <c r="AU346" s="36">
        <f>Table43[[#This Row],[Harga Jual Krt GT
(- PPN)]]*1.11</f>
        <v>841557.60000000009</v>
      </c>
      <c r="AV346" s="36">
        <v>28080</v>
      </c>
      <c r="AW346" s="36">
        <f>Table43[[#This Row],[Harga Jual Pcs MT
(-PPN)]]*Table43[[#This Row],[ISI/CTN]]</f>
        <v>758160</v>
      </c>
      <c r="AX346" s="36">
        <f>Table43[[#This Row],[Harga Jual Pcs MT
(-PPN)]]*1.11</f>
        <v>31168.800000000003</v>
      </c>
      <c r="AY346" s="36">
        <f>Table43[[#This Row],[Harga Jual Pcs MT
(+PPN)]]*Table43[[#This Row],[ISI/CTN]]</f>
        <v>841557.60000000009</v>
      </c>
      <c r="AZ346" s="44">
        <f>(Table43[[#This Row],[Harga Jual Pcs GT
(-PPN)]]-Table43[[#This Row],[Harga Beli Pcs
(-PPN)]])/Table43[[#This Row],[Harga Jual Pcs GT
(-PPN)]]</f>
        <v>8.4999999999999978E-2</v>
      </c>
      <c r="BA346" s="51">
        <f>Table43[[#This Row],[Harga Jual Pcs MT
(-PPN)]]-Table43[[#This Row],[Harga Beli Pcs
(-PPN)]]</f>
        <v>2386.7999999999993</v>
      </c>
      <c r="BB346" s="57">
        <f>Table43[[#This Row],[Column1]]/Table43[[#This Row],[Harga Jual Pcs MT
(-PPN)]]</f>
        <v>8.4999999999999978E-2</v>
      </c>
      <c r="BC346" s="50"/>
      <c r="BD346" s="7" t="str">
        <f>IFERROR(VLOOKUP(Table43[[#This Row],[Kode BARANG Win2]],'[3]Daftar Barang dan Jasa'!$B$2:$D$3515,3,0),0)</f>
        <v>RB DETTOL BODY SOAP SH ORIGINAL 100GR X 27 PCS</v>
      </c>
      <c r="BE346" s="7" t="str">
        <f ca="1">IF(TODAY()-Table43[[#This Row],[Efektif
Pembuatan]]&gt;60,"Lama","Baru")</f>
        <v>Lama</v>
      </c>
      <c r="BF346" s="7" t="e">
        <f ca="1">IF(TODAY()-Table43[[#This Row],[Efektif Naik Harga]]&lt;30,"Naik","Sama")</f>
        <v>#VALUE!</v>
      </c>
      <c r="BG346" s="7" t="s">
        <v>400</v>
      </c>
      <c r="BH346" s="7" t="str">
        <f>IF(Table43[[#This Row],[Kode BARANG Win2]]&lt;&gt;"","IDR","")</f>
        <v>IDR</v>
      </c>
      <c r="BI346" s="7" t="str">
        <f>CONCATENATE(Table43[[#This Row],[kode  1 Digit
(Nomor)]],Table43[[#This Row],[kode  4 Digit                (Nomor)]])</f>
        <v>30832930100</v>
      </c>
      <c r="BJ346" s="7" t="str">
        <f>Table43[[#This Row],[Nama            Gramasi atau Jumlah Pack per CTN]]</f>
        <v>100GR</v>
      </c>
      <c r="BK346" s="7"/>
      <c r="BL346" s="7"/>
      <c r="BM346" s="4" t="str">
        <f>IF(Table43[[#This Row],[SATUAN Fix Win]]&lt;&gt;"","KRT")</f>
        <v>KRT</v>
      </c>
      <c r="BN346" s="4" t="str">
        <f>IF(Table43[[#This Row],[SATUAN Fix Win]]&lt;&gt;"","GD01")</f>
        <v>GD01</v>
      </c>
      <c r="BO346" s="4">
        <f>IF(Table43[[#This Row],[SATUAN Fix Win]]&lt;&gt;"",11611)</f>
        <v>11611</v>
      </c>
      <c r="BP346" s="4">
        <f>IF(Table43[[#This Row],[SATUAN Fix Win]]&lt;&gt;"",11612)</f>
        <v>11612</v>
      </c>
      <c r="BR346" s="4">
        <f>IF(Table43[[#This Row],[SATUAN Fix Win]]&lt;&gt;"",1)</f>
        <v>1</v>
      </c>
    </row>
    <row r="347" spans="1:70">
      <c r="A347" s="4" t="str">
        <f>CONCATENATE(Table43[[#This Row],[Kode BARANG Win2]],Table43[[#This Row],[No. Urut
Item Sama]])</f>
        <v>R1021304010010</v>
      </c>
      <c r="B347" s="7"/>
      <c r="C347" s="4" t="s">
        <v>1651</v>
      </c>
      <c r="D347" s="49">
        <v>3238703</v>
      </c>
      <c r="E347" s="49">
        <f>IFERROR(VLOOKUP(Table43[[#This Row],[NO]],[1]Sheet1!$G$3:$K$1267,5,0),0)</f>
        <v>0</v>
      </c>
      <c r="F347" s="26" t="s">
        <v>804</v>
      </c>
      <c r="G347" s="26">
        <v>27</v>
      </c>
      <c r="H347" s="26" t="s">
        <v>2073</v>
      </c>
      <c r="I347" s="49">
        <v>8993560024451</v>
      </c>
      <c r="J347" s="26" t="str">
        <f>Table43[[#This Row],[Nama Jenis Kemasan]]</f>
        <v>PCS</v>
      </c>
      <c r="K347" s="4" t="str">
        <f>TRIM(CONCATENATE(Table43[[#This Row],[Nama            KLP]]," ",Table43[[#This Row],[Nama            Sub KLP]]))</f>
        <v>DETTOL BODY SOAP</v>
      </c>
      <c r="L347" s="4" t="str">
        <f>CONCATENATE(Table43[[#This Row],[kode  2 Digit                (hrf+No)]],Table43[[#This Row],[kode  2 Digit                (Nomor)]],Table43[[#This Row],[kode  1 Digit                (Nomor)]])</f>
        <v>R1021</v>
      </c>
      <c r="M347" s="4" t="str">
        <f>IF(AH347="",CONCATENATE(R347,T347,V347,X347,Z347,AB347,AD347,AF347,Table43[[#This Row],[Tanda Kode Revisi]]),CONCATENATE(R347,T347,V347,X347,Z347,AB347,AD347,AH347))</f>
        <v>R1021304010010</v>
      </c>
      <c r="N347" s="11">
        <f t="shared" si="10"/>
        <v>14</v>
      </c>
      <c r="O347" s="13" t="str">
        <f>IF(AG347&lt;&gt;"",TRIM(UPPER(CONCATENATE(Q347," ",S347," ",U347," ",W347," ",Y347," ",AA347," ","X"," ",Table43[[#This Row],[ISI/CTN]]," ",AG347," ",AC347," ",AE347," ",AI347))),TRIM(UPPER(CONCATENATE(Q347," ",S347," ",U347," ",W347," ",Y347," ",AA347," ","X"," ",Table43[[#This Row],[ISI/CTN]]," ",AC347," ",AE347," ",AI347))))</f>
        <v>RB DETTOL BODY SOAP SH ORIGINAL 100GR X 27 PCS</v>
      </c>
      <c r="P347" s="11">
        <f t="shared" si="11"/>
        <v>46</v>
      </c>
      <c r="Q347" s="4" t="s">
        <v>1487</v>
      </c>
      <c r="R347" s="7" t="s">
        <v>94</v>
      </c>
      <c r="S347" s="4" t="s">
        <v>1496</v>
      </c>
      <c r="T347" s="45" t="s">
        <v>1723</v>
      </c>
      <c r="U347" s="46" t="s">
        <v>1505</v>
      </c>
      <c r="V347" s="7">
        <v>1</v>
      </c>
      <c r="W347" s="46" t="s">
        <v>1567</v>
      </c>
      <c r="X347" s="45" t="s">
        <v>1733</v>
      </c>
      <c r="Y347" s="4" t="s">
        <v>1491</v>
      </c>
      <c r="Z347" s="47" t="s">
        <v>1725</v>
      </c>
      <c r="AA347" s="4" t="s">
        <v>1512</v>
      </c>
      <c r="AB347" s="47" t="s">
        <v>1739</v>
      </c>
      <c r="AC347" s="4" t="s">
        <v>186</v>
      </c>
      <c r="AD347" s="7">
        <v>1</v>
      </c>
      <c r="AF347" s="7">
        <v>0</v>
      </c>
      <c r="AJ347" s="7">
        <f>IFERROR(VLOOKUP(Table43[[#This Row],[Kode BARANG Win2]],'[2]Template Impor Barang'!#REF!,2,0),0)</f>
        <v>0</v>
      </c>
      <c r="AK347" s="7">
        <f>Table43[[#This Row],[ISI/CTN]]</f>
        <v>27</v>
      </c>
      <c r="AL347" s="83">
        <f>Table43[[#This Row],[Kode Pcpl]]</f>
        <v>3238703</v>
      </c>
      <c r="AN347" s="36">
        <f>Table43[[#This Row],[Harga Jual Pcs GT
(-PPN)]]-(Table43[[#This Row],[Harga Jual Pcs GT
(-PPN)]]*8.5%)</f>
        <v>25693.200000000001</v>
      </c>
      <c r="AO347" s="36">
        <f>Table43[[#This Row],[Harga Beli Pcs
(-PPN)]]*Table43[[#This Row],[ISI/CTN]]</f>
        <v>693716.4</v>
      </c>
      <c r="AP347" s="36">
        <f>Table43[[#This Row],[Harga Beli Pcs
(-PPN)]]*1.11</f>
        <v>28519.452000000005</v>
      </c>
      <c r="AQ347" s="36">
        <f>Table43[[#This Row],[Harga Beli Krt
(- PPN)]]*1.11</f>
        <v>770025.20400000014</v>
      </c>
      <c r="AR347" s="36">
        <v>28080</v>
      </c>
      <c r="AS347" s="36">
        <f>Table43[[#This Row],[Harga Jual Pcs GT
(-PPN)]]*Table43[[#This Row],[ISI/CTN]]</f>
        <v>758160</v>
      </c>
      <c r="AT347" s="36">
        <f>Table43[[#This Row],[Harga Jual Pcs GT
(-PPN)]]*1.11</f>
        <v>31168.800000000003</v>
      </c>
      <c r="AU347" s="36">
        <f>Table43[[#This Row],[Harga Jual Krt GT
(- PPN)]]*1.11</f>
        <v>841557.60000000009</v>
      </c>
      <c r="AV347" s="36">
        <v>28080</v>
      </c>
      <c r="AW347" s="36">
        <f>Table43[[#This Row],[Harga Jual Pcs MT
(-PPN)]]*Table43[[#This Row],[ISI/CTN]]</f>
        <v>758160</v>
      </c>
      <c r="AX347" s="36">
        <f>Table43[[#This Row],[Harga Jual Pcs MT
(-PPN)]]*1.11</f>
        <v>31168.800000000003</v>
      </c>
      <c r="AY347" s="36">
        <f>Table43[[#This Row],[Harga Jual Pcs MT
(+PPN)]]*Table43[[#This Row],[ISI/CTN]]</f>
        <v>841557.60000000009</v>
      </c>
      <c r="AZ347" s="44">
        <f>(Table43[[#This Row],[Harga Jual Pcs GT
(-PPN)]]-Table43[[#This Row],[Harga Beli Pcs
(-PPN)]])/Table43[[#This Row],[Harga Jual Pcs GT
(-PPN)]]</f>
        <v>8.4999999999999978E-2</v>
      </c>
      <c r="BA347" s="51">
        <f>Table43[[#This Row],[Harga Jual Pcs MT
(-PPN)]]-Table43[[#This Row],[Harga Beli Pcs
(-PPN)]]</f>
        <v>2386.7999999999993</v>
      </c>
      <c r="BB347" s="57">
        <f>Table43[[#This Row],[Column1]]/Table43[[#This Row],[Harga Jual Pcs MT
(-PPN)]]</f>
        <v>8.4999999999999978E-2</v>
      </c>
      <c r="BC347" s="50"/>
      <c r="BD347" s="7" t="str">
        <f>IFERROR(VLOOKUP(Table43[[#This Row],[Kode BARANG Win2]],'[3]Daftar Barang dan Jasa'!$B$2:$D$3515,3,0),0)</f>
        <v>RB DETTOL BODY SOAP SH ORIGINAL 100GR X 27 PCS</v>
      </c>
      <c r="BE347" s="7" t="str">
        <f ca="1">IF(TODAY()-Table43[[#This Row],[Efektif
Pembuatan]]&gt;60,"Lama","Baru")</f>
        <v>Lama</v>
      </c>
      <c r="BF347" s="7" t="e">
        <f ca="1">IF(TODAY()-Table43[[#This Row],[Efektif Naik Harga]]&lt;30,"Naik","Sama")</f>
        <v>#VALUE!</v>
      </c>
      <c r="BG347" s="7" t="s">
        <v>400</v>
      </c>
      <c r="BH347" s="7" t="str">
        <f>IF(Table43[[#This Row],[Kode BARANG Win2]]&lt;&gt;"","IDR","")</f>
        <v>IDR</v>
      </c>
      <c r="BI347" s="7" t="str">
        <f>CONCATENATE(Table43[[#This Row],[kode  1 Digit
(Nomor)]],Table43[[#This Row],[kode  4 Digit                (Nomor)]])</f>
        <v>32387030100</v>
      </c>
      <c r="BJ347" s="7" t="str">
        <f>Table43[[#This Row],[Nama            Gramasi atau Jumlah Pack per CTN]]</f>
        <v>100GR</v>
      </c>
      <c r="BK347" s="7"/>
      <c r="BL347" s="7"/>
      <c r="BM347" s="4" t="str">
        <f>IF(Table43[[#This Row],[SATUAN Fix Win]]&lt;&gt;"","KRT")</f>
        <v>KRT</v>
      </c>
      <c r="BN347" s="4" t="str">
        <f>IF(Table43[[#This Row],[SATUAN Fix Win]]&lt;&gt;"","GD01")</f>
        <v>GD01</v>
      </c>
      <c r="BO347" s="4">
        <f>IF(Table43[[#This Row],[SATUAN Fix Win]]&lt;&gt;"",11611)</f>
        <v>11611</v>
      </c>
      <c r="BP347" s="4">
        <f>IF(Table43[[#This Row],[SATUAN Fix Win]]&lt;&gt;"",11612)</f>
        <v>11612</v>
      </c>
      <c r="BR347" s="4">
        <f>IF(Table43[[#This Row],[SATUAN Fix Win]]&lt;&gt;"",1)</f>
        <v>1</v>
      </c>
    </row>
    <row r="348" spans="1:70">
      <c r="A348" s="4" t="str">
        <f>CONCATENATE(Table43[[#This Row],[Kode BARANG Win2]],Table43[[#This Row],[No. Urut
Item Sama]])</f>
        <v>R1021304010010</v>
      </c>
      <c r="B348" s="7"/>
      <c r="C348" s="4" t="s">
        <v>1651</v>
      </c>
      <c r="D348" s="49">
        <v>3224748</v>
      </c>
      <c r="E348" s="49">
        <f>IFERROR(VLOOKUP(Table43[[#This Row],[NO]],[1]Sheet1!$G$3:$K$1267,5,0),0)</f>
        <v>0</v>
      </c>
      <c r="F348" s="26" t="s">
        <v>803</v>
      </c>
      <c r="G348" s="26">
        <v>27</v>
      </c>
      <c r="H348" s="26" t="s">
        <v>2073</v>
      </c>
      <c r="I348" s="49">
        <v>8993560024451</v>
      </c>
      <c r="J348" s="26" t="str">
        <f>Table43[[#This Row],[Nama Jenis Kemasan]]</f>
        <v>PCS</v>
      </c>
      <c r="K348" s="4" t="str">
        <f>TRIM(CONCATENATE(Table43[[#This Row],[Nama            KLP]]," ",Table43[[#This Row],[Nama            Sub KLP]]))</f>
        <v>DETTOL BODY SOAP</v>
      </c>
      <c r="L348" s="4" t="str">
        <f>CONCATENATE(Table43[[#This Row],[kode  2 Digit                (hrf+No)]],Table43[[#This Row],[kode  2 Digit                (Nomor)]],Table43[[#This Row],[kode  1 Digit                (Nomor)]])</f>
        <v>R1021</v>
      </c>
      <c r="M348" s="4" t="str">
        <f>IF(AH348="",CONCATENATE(R348,T348,V348,X348,Z348,AB348,AD348,AF348,Table43[[#This Row],[Tanda Kode Revisi]]),CONCATENATE(R348,T348,V348,X348,Z348,AB348,AD348,AH348))</f>
        <v>R1021304010010</v>
      </c>
      <c r="N348" s="11">
        <f t="shared" si="10"/>
        <v>14</v>
      </c>
      <c r="O348" s="13" t="str">
        <f>IF(AG348&lt;&gt;"",TRIM(UPPER(CONCATENATE(Q348," ",S348," ",U348," ",W348," ",Y348," ",AA348," ","X"," ",Table43[[#This Row],[ISI/CTN]]," ",AG348," ",AC348," ",AE348," ",AI348))),TRIM(UPPER(CONCATENATE(Q348," ",S348," ",U348," ",W348," ",Y348," ",AA348," ","X"," ",Table43[[#This Row],[ISI/CTN]]," ",AC348," ",AE348," ",AI348))))</f>
        <v>RB DETTOL BODY SOAP SH ORIGINAL 100GR X 27 PCS</v>
      </c>
      <c r="P348" s="11">
        <f t="shared" si="11"/>
        <v>46</v>
      </c>
      <c r="Q348" s="4" t="s">
        <v>1487</v>
      </c>
      <c r="R348" s="7" t="s">
        <v>94</v>
      </c>
      <c r="S348" s="4" t="s">
        <v>1496</v>
      </c>
      <c r="T348" s="45" t="s">
        <v>1723</v>
      </c>
      <c r="U348" s="46" t="s">
        <v>1505</v>
      </c>
      <c r="V348" s="7">
        <v>1</v>
      </c>
      <c r="W348" s="46" t="s">
        <v>1567</v>
      </c>
      <c r="X348" s="45" t="s">
        <v>1733</v>
      </c>
      <c r="Y348" s="4" t="s">
        <v>1491</v>
      </c>
      <c r="Z348" s="47" t="s">
        <v>1725</v>
      </c>
      <c r="AA348" s="4" t="s">
        <v>1512</v>
      </c>
      <c r="AB348" s="47" t="s">
        <v>1739</v>
      </c>
      <c r="AC348" s="4" t="s">
        <v>186</v>
      </c>
      <c r="AD348" s="7">
        <v>1</v>
      </c>
      <c r="AF348" s="7">
        <v>0</v>
      </c>
      <c r="AJ348" s="7">
        <f>IFERROR(VLOOKUP(Table43[[#This Row],[Kode BARANG Win2]],'[2]Template Impor Barang'!#REF!,2,0),0)</f>
        <v>0</v>
      </c>
      <c r="AK348" s="7">
        <f>Table43[[#This Row],[ISI/CTN]]</f>
        <v>27</v>
      </c>
      <c r="AL348" s="83">
        <f>Table43[[#This Row],[Kode Pcpl]]</f>
        <v>3224748</v>
      </c>
      <c r="AN348" s="36">
        <f>Table43[[#This Row],[Harga Jual Pcs GT
(-PPN)]]-(Table43[[#This Row],[Harga Jual Pcs GT
(-PPN)]]*8.5%)</f>
        <v>25693.200000000001</v>
      </c>
      <c r="AO348" s="36">
        <f>Table43[[#This Row],[Harga Beli Pcs
(-PPN)]]*Table43[[#This Row],[ISI/CTN]]</f>
        <v>693716.4</v>
      </c>
      <c r="AP348" s="36">
        <f>Table43[[#This Row],[Harga Beli Pcs
(-PPN)]]*1.11</f>
        <v>28519.452000000005</v>
      </c>
      <c r="AQ348" s="36">
        <f>Table43[[#This Row],[Harga Beli Krt
(- PPN)]]*1.11</f>
        <v>770025.20400000014</v>
      </c>
      <c r="AR348" s="36">
        <v>28080</v>
      </c>
      <c r="AS348" s="36">
        <f>Table43[[#This Row],[Harga Jual Pcs GT
(-PPN)]]*Table43[[#This Row],[ISI/CTN]]</f>
        <v>758160</v>
      </c>
      <c r="AT348" s="36">
        <f>Table43[[#This Row],[Harga Jual Pcs GT
(-PPN)]]*1.11</f>
        <v>31168.800000000003</v>
      </c>
      <c r="AU348" s="36">
        <f>Table43[[#This Row],[Harga Jual Krt GT
(- PPN)]]*1.11</f>
        <v>841557.60000000009</v>
      </c>
      <c r="AV348" s="36">
        <v>28080</v>
      </c>
      <c r="AW348" s="36">
        <f>Table43[[#This Row],[Harga Jual Pcs MT
(-PPN)]]*Table43[[#This Row],[ISI/CTN]]</f>
        <v>758160</v>
      </c>
      <c r="AX348" s="36">
        <f>Table43[[#This Row],[Harga Jual Pcs MT
(-PPN)]]*1.11</f>
        <v>31168.800000000003</v>
      </c>
      <c r="AY348" s="36">
        <f>Table43[[#This Row],[Harga Jual Pcs MT
(+PPN)]]*Table43[[#This Row],[ISI/CTN]]</f>
        <v>841557.60000000009</v>
      </c>
      <c r="AZ348" s="44">
        <f>(Table43[[#This Row],[Harga Jual Pcs GT
(-PPN)]]-Table43[[#This Row],[Harga Beli Pcs
(-PPN)]])/Table43[[#This Row],[Harga Jual Pcs GT
(-PPN)]]</f>
        <v>8.4999999999999978E-2</v>
      </c>
      <c r="BA348" s="51">
        <f>Table43[[#This Row],[Harga Jual Pcs MT
(-PPN)]]-Table43[[#This Row],[Harga Beli Pcs
(-PPN)]]</f>
        <v>2386.7999999999993</v>
      </c>
      <c r="BB348" s="57">
        <f>Table43[[#This Row],[Column1]]/Table43[[#This Row],[Harga Jual Pcs MT
(-PPN)]]</f>
        <v>8.4999999999999978E-2</v>
      </c>
      <c r="BC348" s="50"/>
      <c r="BD348" s="7" t="str">
        <f>IFERROR(VLOOKUP(Table43[[#This Row],[Kode BARANG Win2]],'[3]Daftar Barang dan Jasa'!$B$2:$D$3515,3,0),0)</f>
        <v>RB DETTOL BODY SOAP SH ORIGINAL 100GR X 27 PCS</v>
      </c>
      <c r="BE348" s="7" t="str">
        <f ca="1">IF(TODAY()-Table43[[#This Row],[Efektif
Pembuatan]]&gt;60,"Lama","Baru")</f>
        <v>Lama</v>
      </c>
      <c r="BF348" s="7" t="e">
        <f ca="1">IF(TODAY()-Table43[[#This Row],[Efektif Naik Harga]]&lt;30,"Naik","Sama")</f>
        <v>#VALUE!</v>
      </c>
      <c r="BG348" s="7" t="s">
        <v>400</v>
      </c>
      <c r="BH348" s="7" t="str">
        <f>IF(Table43[[#This Row],[Kode BARANG Win2]]&lt;&gt;"","IDR","")</f>
        <v>IDR</v>
      </c>
      <c r="BI348" s="7" t="str">
        <f>CONCATENATE(Table43[[#This Row],[kode  1 Digit
(Nomor)]],Table43[[#This Row],[kode  4 Digit                (Nomor)]])</f>
        <v>32247480100</v>
      </c>
      <c r="BJ348" s="7" t="str">
        <f>Table43[[#This Row],[Nama            Gramasi atau Jumlah Pack per CTN]]</f>
        <v>100GR</v>
      </c>
      <c r="BK348" s="7"/>
      <c r="BL348" s="7"/>
      <c r="BM348" s="4" t="str">
        <f>IF(Table43[[#This Row],[SATUAN Fix Win]]&lt;&gt;"","KRT")</f>
        <v>KRT</v>
      </c>
      <c r="BN348" s="4" t="str">
        <f>IF(Table43[[#This Row],[SATUAN Fix Win]]&lt;&gt;"","GD01")</f>
        <v>GD01</v>
      </c>
      <c r="BO348" s="4">
        <f>IF(Table43[[#This Row],[SATUAN Fix Win]]&lt;&gt;"",11611)</f>
        <v>11611</v>
      </c>
      <c r="BP348" s="4">
        <f>IF(Table43[[#This Row],[SATUAN Fix Win]]&lt;&gt;"",11612)</f>
        <v>11612</v>
      </c>
      <c r="BR348" s="4">
        <f>IF(Table43[[#This Row],[SATUAN Fix Win]]&lt;&gt;"",1)</f>
        <v>1</v>
      </c>
    </row>
    <row r="349" spans="1:70">
      <c r="A349" s="4" t="str">
        <f>CONCATENATE(Table43[[#This Row],[Kode BARANG Win2]],Table43[[#This Row],[No. Urut
Item Sama]])</f>
        <v>R1021304010010</v>
      </c>
      <c r="B349" s="7"/>
      <c r="C349" s="4" t="s">
        <v>1651</v>
      </c>
      <c r="D349" s="49">
        <v>3087038</v>
      </c>
      <c r="E349" s="49">
        <f>IFERROR(VLOOKUP(Table43[[#This Row],[NO]],[1]Sheet1!$G$3:$K$1267,5,0),0)</f>
        <v>0</v>
      </c>
      <c r="F349" s="26" t="s">
        <v>801</v>
      </c>
      <c r="G349" s="26">
        <v>27</v>
      </c>
      <c r="H349" s="26" t="s">
        <v>2073</v>
      </c>
      <c r="I349" s="49">
        <v>8993560024451</v>
      </c>
      <c r="J349" s="26" t="str">
        <f>Table43[[#This Row],[Nama Jenis Kemasan]]</f>
        <v>PCS</v>
      </c>
      <c r="K349" s="4" t="str">
        <f>TRIM(CONCATENATE(Table43[[#This Row],[Nama            KLP]]," ",Table43[[#This Row],[Nama            Sub KLP]]))</f>
        <v>DETTOL BODY SOAP</v>
      </c>
      <c r="L349" s="4" t="str">
        <f>CONCATENATE(Table43[[#This Row],[kode  2 Digit                (hrf+No)]],Table43[[#This Row],[kode  2 Digit                (Nomor)]],Table43[[#This Row],[kode  1 Digit                (Nomor)]])</f>
        <v>R1021</v>
      </c>
      <c r="M349" s="4" t="str">
        <f>IF(AH349="",CONCATENATE(R349,T349,V349,X349,Z349,AB349,AD349,AF349,Table43[[#This Row],[Tanda Kode Revisi]]),CONCATENATE(R349,T349,V349,X349,Z349,AB349,AD349,AH349))</f>
        <v>R1021304010010</v>
      </c>
      <c r="N349" s="11">
        <f t="shared" si="10"/>
        <v>14</v>
      </c>
      <c r="O349" s="13" t="str">
        <f>IF(AG349&lt;&gt;"",TRIM(UPPER(CONCATENATE(Q349," ",S349," ",U349," ",W349," ",Y349," ",AA349," ","X"," ",Table43[[#This Row],[ISI/CTN]]," ",AG349," ",AC349," ",AE349," ",AI349))),TRIM(UPPER(CONCATENATE(Q349," ",S349," ",U349," ",W349," ",Y349," ",AA349," ","X"," ",Table43[[#This Row],[ISI/CTN]]," ",AC349," ",AE349," ",AI349))))</f>
        <v>RB DETTOL BODY SOAP SH ORIGINAL 100GR X 27 PCS</v>
      </c>
      <c r="P349" s="11">
        <f t="shared" si="11"/>
        <v>46</v>
      </c>
      <c r="Q349" s="4" t="s">
        <v>1487</v>
      </c>
      <c r="R349" s="7" t="s">
        <v>94</v>
      </c>
      <c r="S349" s="4" t="s">
        <v>1496</v>
      </c>
      <c r="T349" s="45" t="s">
        <v>1723</v>
      </c>
      <c r="U349" s="46" t="s">
        <v>1505</v>
      </c>
      <c r="V349" s="7">
        <v>1</v>
      </c>
      <c r="W349" s="46" t="s">
        <v>1567</v>
      </c>
      <c r="X349" s="45" t="s">
        <v>1733</v>
      </c>
      <c r="Y349" s="4" t="s">
        <v>1491</v>
      </c>
      <c r="Z349" s="47" t="s">
        <v>1725</v>
      </c>
      <c r="AA349" s="4" t="s">
        <v>1512</v>
      </c>
      <c r="AB349" s="47" t="s">
        <v>1739</v>
      </c>
      <c r="AC349" s="4" t="s">
        <v>186</v>
      </c>
      <c r="AD349" s="7">
        <v>1</v>
      </c>
      <c r="AF349" s="7">
        <v>0</v>
      </c>
      <c r="AJ349" s="7">
        <f>IFERROR(VLOOKUP(Table43[[#This Row],[Kode BARANG Win2]],'[2]Template Impor Barang'!#REF!,2,0),0)</f>
        <v>0</v>
      </c>
      <c r="AK349" s="7">
        <f>Table43[[#This Row],[ISI/CTN]]</f>
        <v>27</v>
      </c>
      <c r="AL349" s="83">
        <f>Table43[[#This Row],[Kode Pcpl]]</f>
        <v>3087038</v>
      </c>
      <c r="AN349" s="36">
        <f>Table43[[#This Row],[Harga Jual Pcs GT
(-PPN)]]-(Table43[[#This Row],[Harga Jual Pcs GT
(-PPN)]]*8.5%)</f>
        <v>25693.200000000001</v>
      </c>
      <c r="AO349" s="36">
        <f>Table43[[#This Row],[Harga Beli Pcs
(-PPN)]]*Table43[[#This Row],[ISI/CTN]]</f>
        <v>693716.4</v>
      </c>
      <c r="AP349" s="36">
        <f>Table43[[#This Row],[Harga Beli Pcs
(-PPN)]]*1.11</f>
        <v>28519.452000000005</v>
      </c>
      <c r="AQ349" s="36">
        <f>Table43[[#This Row],[Harga Beli Krt
(- PPN)]]*1.11</f>
        <v>770025.20400000014</v>
      </c>
      <c r="AR349" s="36">
        <v>28080</v>
      </c>
      <c r="AS349" s="36">
        <f>Table43[[#This Row],[Harga Jual Pcs GT
(-PPN)]]*Table43[[#This Row],[ISI/CTN]]</f>
        <v>758160</v>
      </c>
      <c r="AT349" s="36">
        <f>Table43[[#This Row],[Harga Jual Pcs GT
(-PPN)]]*1.11</f>
        <v>31168.800000000003</v>
      </c>
      <c r="AU349" s="36">
        <f>Table43[[#This Row],[Harga Jual Krt GT
(- PPN)]]*1.11</f>
        <v>841557.60000000009</v>
      </c>
      <c r="AV349" s="36">
        <v>28080</v>
      </c>
      <c r="AW349" s="36">
        <f>Table43[[#This Row],[Harga Jual Pcs MT
(-PPN)]]*Table43[[#This Row],[ISI/CTN]]</f>
        <v>758160</v>
      </c>
      <c r="AX349" s="36">
        <f>Table43[[#This Row],[Harga Jual Pcs MT
(-PPN)]]*1.11</f>
        <v>31168.800000000003</v>
      </c>
      <c r="AY349" s="36">
        <f>Table43[[#This Row],[Harga Jual Pcs MT
(+PPN)]]*Table43[[#This Row],[ISI/CTN]]</f>
        <v>841557.60000000009</v>
      </c>
      <c r="AZ349" s="44">
        <f>(Table43[[#This Row],[Harga Jual Pcs GT
(-PPN)]]-Table43[[#This Row],[Harga Beli Pcs
(-PPN)]])/Table43[[#This Row],[Harga Jual Pcs GT
(-PPN)]]</f>
        <v>8.4999999999999978E-2</v>
      </c>
      <c r="BA349" s="51">
        <f>Table43[[#This Row],[Harga Jual Pcs MT
(-PPN)]]-Table43[[#This Row],[Harga Beli Pcs
(-PPN)]]</f>
        <v>2386.7999999999993</v>
      </c>
      <c r="BB349" s="57">
        <f>Table43[[#This Row],[Column1]]/Table43[[#This Row],[Harga Jual Pcs MT
(-PPN)]]</f>
        <v>8.4999999999999978E-2</v>
      </c>
      <c r="BC349" s="50"/>
      <c r="BD349" s="7" t="str">
        <f>IFERROR(VLOOKUP(Table43[[#This Row],[Kode BARANG Win2]],'[3]Daftar Barang dan Jasa'!$B$2:$D$3515,3,0),0)</f>
        <v>RB DETTOL BODY SOAP SH ORIGINAL 100GR X 27 PCS</v>
      </c>
      <c r="BE349" s="7" t="str">
        <f ca="1">IF(TODAY()-Table43[[#This Row],[Efektif
Pembuatan]]&gt;60,"Lama","Baru")</f>
        <v>Lama</v>
      </c>
      <c r="BF349" s="7" t="e">
        <f ca="1">IF(TODAY()-Table43[[#This Row],[Efektif Naik Harga]]&lt;30,"Naik","Sama")</f>
        <v>#VALUE!</v>
      </c>
      <c r="BG349" s="7" t="s">
        <v>400</v>
      </c>
      <c r="BH349" s="7" t="str">
        <f>IF(Table43[[#This Row],[Kode BARANG Win2]]&lt;&gt;"","IDR","")</f>
        <v>IDR</v>
      </c>
      <c r="BI349" s="7" t="str">
        <f>CONCATENATE(Table43[[#This Row],[kode  1 Digit
(Nomor)]],Table43[[#This Row],[kode  4 Digit                (Nomor)]])</f>
        <v>30870380100</v>
      </c>
      <c r="BJ349" s="7" t="str">
        <f>Table43[[#This Row],[Nama            Gramasi atau Jumlah Pack per CTN]]</f>
        <v>100GR</v>
      </c>
      <c r="BK349" s="7"/>
      <c r="BL349" s="7"/>
      <c r="BM349" s="4" t="str">
        <f>IF(Table43[[#This Row],[SATUAN Fix Win]]&lt;&gt;"","KRT")</f>
        <v>KRT</v>
      </c>
      <c r="BN349" s="4" t="str">
        <f>IF(Table43[[#This Row],[SATUAN Fix Win]]&lt;&gt;"","GD01")</f>
        <v>GD01</v>
      </c>
      <c r="BO349" s="4">
        <f>IF(Table43[[#This Row],[SATUAN Fix Win]]&lt;&gt;"",11611)</f>
        <v>11611</v>
      </c>
      <c r="BP349" s="4">
        <f>IF(Table43[[#This Row],[SATUAN Fix Win]]&lt;&gt;"",11612)</f>
        <v>11612</v>
      </c>
      <c r="BR349" s="4">
        <f>IF(Table43[[#This Row],[SATUAN Fix Win]]&lt;&gt;"",1)</f>
        <v>1</v>
      </c>
    </row>
    <row r="350" spans="1:70">
      <c r="A350" s="4" t="str">
        <f>CONCATENATE(Table43[[#This Row],[Kode BARANG Win2]],Table43[[#This Row],[No. Urut
Item Sama]])</f>
        <v>R1021304010010</v>
      </c>
      <c r="B350" s="7"/>
      <c r="C350" s="4" t="s">
        <v>1651</v>
      </c>
      <c r="D350" s="49" t="s">
        <v>435</v>
      </c>
      <c r="E350" s="49">
        <f>IFERROR(VLOOKUP(Table43[[#This Row],[NO]],[1]Sheet1!$G$3:$K$1267,5,0),0)</f>
        <v>0</v>
      </c>
      <c r="F350" s="26" t="s">
        <v>799</v>
      </c>
      <c r="G350" s="26">
        <v>27</v>
      </c>
      <c r="H350" s="26" t="s">
        <v>2073</v>
      </c>
      <c r="I350" s="49">
        <v>8993560024451</v>
      </c>
      <c r="J350" s="26" t="str">
        <f>Table43[[#This Row],[Nama Jenis Kemasan]]</f>
        <v>PCS</v>
      </c>
      <c r="K350" s="4" t="str">
        <f>TRIM(CONCATENATE(Table43[[#This Row],[Nama            KLP]]," ",Table43[[#This Row],[Nama            Sub KLP]]))</f>
        <v>DETTOL BODY SOAP</v>
      </c>
      <c r="L350" s="4" t="str">
        <f>CONCATENATE(Table43[[#This Row],[kode  2 Digit                (hrf+No)]],Table43[[#This Row],[kode  2 Digit                (Nomor)]],Table43[[#This Row],[kode  1 Digit                (Nomor)]])</f>
        <v>R1021</v>
      </c>
      <c r="M350" s="4" t="str">
        <f>IF(AH350="",CONCATENATE(R350,T350,V350,X350,Z350,AB350,AD350,AF350,Table43[[#This Row],[Tanda Kode Revisi]]),CONCATENATE(R350,T350,V350,X350,Z350,AB350,AD350,AH350))</f>
        <v>R1021304010010</v>
      </c>
      <c r="N350" s="11">
        <f t="shared" si="10"/>
        <v>14</v>
      </c>
      <c r="O350" s="13" t="str">
        <f>IF(AG350&lt;&gt;"",TRIM(UPPER(CONCATENATE(Q350," ",S350," ",U350," ",W350," ",Y350," ",AA350," ","X"," ",Table43[[#This Row],[ISI/CTN]]," ",AG350," ",AC350," ",AE350," ",AI350))),TRIM(UPPER(CONCATENATE(Q350," ",S350," ",U350," ",W350," ",Y350," ",AA350," ","X"," ",Table43[[#This Row],[ISI/CTN]]," ",AC350," ",AE350," ",AI350))))</f>
        <v>RB DETTOL BODY SOAP SH ORIGINAL 100GR X 27 PCS</v>
      </c>
      <c r="P350" s="11">
        <f t="shared" si="11"/>
        <v>46</v>
      </c>
      <c r="Q350" s="4" t="s">
        <v>1487</v>
      </c>
      <c r="R350" s="7" t="s">
        <v>94</v>
      </c>
      <c r="S350" s="4" t="s">
        <v>1496</v>
      </c>
      <c r="T350" s="45" t="s">
        <v>1723</v>
      </c>
      <c r="U350" s="46" t="s">
        <v>1505</v>
      </c>
      <c r="V350" s="7">
        <v>1</v>
      </c>
      <c r="W350" s="46" t="s">
        <v>1567</v>
      </c>
      <c r="X350" s="45" t="s">
        <v>1733</v>
      </c>
      <c r="Y350" s="4" t="s">
        <v>1491</v>
      </c>
      <c r="Z350" s="47" t="s">
        <v>1725</v>
      </c>
      <c r="AA350" s="4" t="s">
        <v>1512</v>
      </c>
      <c r="AB350" s="47" t="s">
        <v>1739</v>
      </c>
      <c r="AC350" s="4" t="s">
        <v>186</v>
      </c>
      <c r="AD350" s="7">
        <v>1</v>
      </c>
      <c r="AF350" s="7">
        <v>0</v>
      </c>
      <c r="AJ350" s="7">
        <f>IFERROR(VLOOKUP(Table43[[#This Row],[Kode BARANG Win2]],'[2]Template Impor Barang'!#REF!,2,0),0)</f>
        <v>0</v>
      </c>
      <c r="AK350" s="7">
        <f>Table43[[#This Row],[ISI/CTN]]</f>
        <v>27</v>
      </c>
      <c r="AL350" s="83" t="str">
        <f>Table43[[#This Row],[Kode Pcpl]]</f>
        <v>ID8208583</v>
      </c>
      <c r="AN350" s="36">
        <f>Table43[[#This Row],[Harga Jual Pcs GT
(-PPN)]]-(Table43[[#This Row],[Harga Jual Pcs GT
(-PPN)]]*8.5%)</f>
        <v>25693.200000000001</v>
      </c>
      <c r="AO350" s="36">
        <f>Table43[[#This Row],[Harga Beli Pcs
(-PPN)]]*Table43[[#This Row],[ISI/CTN]]</f>
        <v>693716.4</v>
      </c>
      <c r="AP350" s="36">
        <f>Table43[[#This Row],[Harga Beli Pcs
(-PPN)]]*1.11</f>
        <v>28519.452000000005</v>
      </c>
      <c r="AQ350" s="36">
        <f>Table43[[#This Row],[Harga Beli Krt
(- PPN)]]*1.11</f>
        <v>770025.20400000014</v>
      </c>
      <c r="AR350" s="36">
        <v>28080</v>
      </c>
      <c r="AS350" s="36">
        <f>Table43[[#This Row],[Harga Jual Pcs GT
(-PPN)]]*Table43[[#This Row],[ISI/CTN]]</f>
        <v>758160</v>
      </c>
      <c r="AT350" s="36">
        <f>Table43[[#This Row],[Harga Jual Pcs GT
(-PPN)]]*1.11</f>
        <v>31168.800000000003</v>
      </c>
      <c r="AU350" s="36">
        <f>Table43[[#This Row],[Harga Jual Krt GT
(- PPN)]]*1.11</f>
        <v>841557.60000000009</v>
      </c>
      <c r="AV350" s="36">
        <v>28080</v>
      </c>
      <c r="AW350" s="36">
        <f>Table43[[#This Row],[Harga Jual Pcs MT
(-PPN)]]*Table43[[#This Row],[ISI/CTN]]</f>
        <v>758160</v>
      </c>
      <c r="AX350" s="36">
        <f>Table43[[#This Row],[Harga Jual Pcs MT
(-PPN)]]*1.11</f>
        <v>31168.800000000003</v>
      </c>
      <c r="AY350" s="36">
        <f>Table43[[#This Row],[Harga Jual Pcs MT
(+PPN)]]*Table43[[#This Row],[ISI/CTN]]</f>
        <v>841557.60000000009</v>
      </c>
      <c r="AZ350" s="44">
        <f>(Table43[[#This Row],[Harga Jual Pcs GT
(-PPN)]]-Table43[[#This Row],[Harga Beli Pcs
(-PPN)]])/Table43[[#This Row],[Harga Jual Pcs GT
(-PPN)]]</f>
        <v>8.4999999999999978E-2</v>
      </c>
      <c r="BA350" s="51">
        <f>Table43[[#This Row],[Harga Jual Pcs MT
(-PPN)]]-Table43[[#This Row],[Harga Beli Pcs
(-PPN)]]</f>
        <v>2386.7999999999993</v>
      </c>
      <c r="BB350" s="57">
        <f>Table43[[#This Row],[Column1]]/Table43[[#This Row],[Harga Jual Pcs MT
(-PPN)]]</f>
        <v>8.4999999999999978E-2</v>
      </c>
      <c r="BC350" s="50"/>
      <c r="BD350" s="7" t="str">
        <f>IFERROR(VLOOKUP(Table43[[#This Row],[Kode BARANG Win2]],'[3]Daftar Barang dan Jasa'!$B$2:$D$3515,3,0),0)</f>
        <v>RB DETTOL BODY SOAP SH ORIGINAL 100GR X 27 PCS</v>
      </c>
      <c r="BE350" s="7" t="str">
        <f ca="1">IF(TODAY()-Table43[[#This Row],[Efektif
Pembuatan]]&gt;60,"Lama","Baru")</f>
        <v>Lama</v>
      </c>
      <c r="BF350" s="7" t="e">
        <f ca="1">IF(TODAY()-Table43[[#This Row],[Efektif Naik Harga]]&lt;30,"Naik","Sama")</f>
        <v>#VALUE!</v>
      </c>
      <c r="BG350" s="7" t="s">
        <v>400</v>
      </c>
      <c r="BH350" s="7" t="str">
        <f>IF(Table43[[#This Row],[Kode BARANG Win2]]&lt;&gt;"","IDR","")</f>
        <v>IDR</v>
      </c>
      <c r="BI350" s="7" t="str">
        <f>CONCATENATE(Table43[[#This Row],[kode  1 Digit
(Nomor)]],Table43[[#This Row],[kode  4 Digit                (Nomor)]])</f>
        <v>ID82085830100</v>
      </c>
      <c r="BJ350" s="7" t="str">
        <f>Table43[[#This Row],[Nama            Gramasi atau Jumlah Pack per CTN]]</f>
        <v>100GR</v>
      </c>
      <c r="BK350" s="7"/>
      <c r="BL350" s="7"/>
      <c r="BM350" s="4" t="str">
        <f>IF(Table43[[#This Row],[SATUAN Fix Win]]&lt;&gt;"","KRT")</f>
        <v>KRT</v>
      </c>
      <c r="BN350" s="4" t="str">
        <f>IF(Table43[[#This Row],[SATUAN Fix Win]]&lt;&gt;"","GD01")</f>
        <v>GD01</v>
      </c>
      <c r="BO350" s="4">
        <f>IF(Table43[[#This Row],[SATUAN Fix Win]]&lt;&gt;"",11611)</f>
        <v>11611</v>
      </c>
      <c r="BP350" s="4">
        <f>IF(Table43[[#This Row],[SATUAN Fix Win]]&lt;&gt;"",11612)</f>
        <v>11612</v>
      </c>
      <c r="BR350" s="4">
        <f>IF(Table43[[#This Row],[SATUAN Fix Win]]&lt;&gt;"",1)</f>
        <v>1</v>
      </c>
    </row>
    <row r="351" spans="1:70">
      <c r="A351" s="4" t="str">
        <f>CONCATENATE(Table43[[#This Row],[Kode BARANG Win2]],Table43[[#This Row],[No. Urut
Item Sama]])</f>
        <v>R1021304010010</v>
      </c>
      <c r="B351" s="7"/>
      <c r="C351" s="4" t="s">
        <v>1651</v>
      </c>
      <c r="D351" s="49">
        <v>3040206</v>
      </c>
      <c r="E351" s="49">
        <f>IFERROR(VLOOKUP(Table43[[#This Row],[NO]],[1]Sheet1!$G$3:$K$1267,5,0),0)</f>
        <v>0</v>
      </c>
      <c r="F351" s="26" t="s">
        <v>802</v>
      </c>
      <c r="G351" s="26">
        <v>27</v>
      </c>
      <c r="H351" s="26" t="s">
        <v>2073</v>
      </c>
      <c r="I351" s="49">
        <v>8993560024451</v>
      </c>
      <c r="J351" s="26" t="str">
        <f>Table43[[#This Row],[Nama Jenis Kemasan]]</f>
        <v>PCS</v>
      </c>
      <c r="K351" s="4" t="str">
        <f>TRIM(CONCATENATE(Table43[[#This Row],[Nama            KLP]]," ",Table43[[#This Row],[Nama            Sub KLP]]))</f>
        <v>DETTOL BODY SOAP</v>
      </c>
      <c r="L351" s="4" t="str">
        <f>CONCATENATE(Table43[[#This Row],[kode  2 Digit                (hrf+No)]],Table43[[#This Row],[kode  2 Digit                (Nomor)]],Table43[[#This Row],[kode  1 Digit                (Nomor)]])</f>
        <v>R1021</v>
      </c>
      <c r="M351" s="4" t="str">
        <f>IF(AH351="",CONCATENATE(R351,T351,V351,X351,Z351,AB351,AD351,AF351,Table43[[#This Row],[Tanda Kode Revisi]]),CONCATENATE(R351,T351,V351,X351,Z351,AB351,AD351,AH351))</f>
        <v>R1021304010010</v>
      </c>
      <c r="N351" s="11">
        <f t="shared" si="10"/>
        <v>14</v>
      </c>
      <c r="O351" s="13" t="str">
        <f>IF(AG351&lt;&gt;"",TRIM(UPPER(CONCATENATE(Q351," ",S351," ",U351," ",W351," ",Y351," ",AA351," ","X"," ",Table43[[#This Row],[ISI/CTN]]," ",AG351," ",AC351," ",AE351," ",AI351))),TRIM(UPPER(CONCATENATE(Q351," ",S351," ",U351," ",W351," ",Y351," ",AA351," ","X"," ",Table43[[#This Row],[ISI/CTN]]," ",AC351," ",AE351," ",AI351))))</f>
        <v>RB DETTOL BODY SOAP SH ORIGINAL 100GR X 27 PCS</v>
      </c>
      <c r="P351" s="11">
        <f t="shared" si="11"/>
        <v>46</v>
      </c>
      <c r="Q351" s="4" t="s">
        <v>1487</v>
      </c>
      <c r="R351" s="7" t="s">
        <v>94</v>
      </c>
      <c r="S351" s="4" t="s">
        <v>1496</v>
      </c>
      <c r="T351" s="45" t="s">
        <v>1723</v>
      </c>
      <c r="U351" s="46" t="s">
        <v>1505</v>
      </c>
      <c r="V351" s="7">
        <v>1</v>
      </c>
      <c r="W351" s="46" t="s">
        <v>1567</v>
      </c>
      <c r="X351" s="45" t="s">
        <v>1733</v>
      </c>
      <c r="Y351" s="4" t="s">
        <v>1491</v>
      </c>
      <c r="Z351" s="47" t="s">
        <v>1725</v>
      </c>
      <c r="AA351" s="4" t="s">
        <v>1512</v>
      </c>
      <c r="AB351" s="47" t="s">
        <v>1739</v>
      </c>
      <c r="AC351" s="4" t="s">
        <v>186</v>
      </c>
      <c r="AD351" s="7">
        <v>1</v>
      </c>
      <c r="AF351" s="7">
        <v>0</v>
      </c>
      <c r="AJ351" s="7">
        <f>IFERROR(VLOOKUP(Table43[[#This Row],[Kode BARANG Win2]],'[2]Template Impor Barang'!#REF!,2,0),0)</f>
        <v>0</v>
      </c>
      <c r="AK351" s="7">
        <f>Table43[[#This Row],[ISI/CTN]]</f>
        <v>27</v>
      </c>
      <c r="AL351" s="83">
        <f>Table43[[#This Row],[Kode Pcpl]]</f>
        <v>3040206</v>
      </c>
      <c r="AN351" s="36">
        <f>Table43[[#This Row],[Harga Jual Pcs GT
(-PPN)]]-(Table43[[#This Row],[Harga Jual Pcs GT
(-PPN)]]*8.5%)</f>
        <v>25693.200000000001</v>
      </c>
      <c r="AO351" s="36">
        <f>Table43[[#This Row],[Harga Beli Pcs
(-PPN)]]*Table43[[#This Row],[ISI/CTN]]</f>
        <v>693716.4</v>
      </c>
      <c r="AP351" s="36">
        <f>Table43[[#This Row],[Harga Beli Pcs
(-PPN)]]*1.11</f>
        <v>28519.452000000005</v>
      </c>
      <c r="AQ351" s="36">
        <f>Table43[[#This Row],[Harga Beli Krt
(- PPN)]]*1.11</f>
        <v>770025.20400000014</v>
      </c>
      <c r="AR351" s="36">
        <v>28080</v>
      </c>
      <c r="AS351" s="36">
        <f>Table43[[#This Row],[Harga Jual Pcs GT
(-PPN)]]*Table43[[#This Row],[ISI/CTN]]</f>
        <v>758160</v>
      </c>
      <c r="AT351" s="36">
        <f>Table43[[#This Row],[Harga Jual Pcs GT
(-PPN)]]*1.11</f>
        <v>31168.800000000003</v>
      </c>
      <c r="AU351" s="36">
        <f>Table43[[#This Row],[Harga Jual Krt GT
(- PPN)]]*1.11</f>
        <v>841557.60000000009</v>
      </c>
      <c r="AV351" s="36">
        <v>28080</v>
      </c>
      <c r="AW351" s="36">
        <f>Table43[[#This Row],[Harga Jual Pcs MT
(-PPN)]]*Table43[[#This Row],[ISI/CTN]]</f>
        <v>758160</v>
      </c>
      <c r="AX351" s="36">
        <f>Table43[[#This Row],[Harga Jual Pcs MT
(-PPN)]]*1.11</f>
        <v>31168.800000000003</v>
      </c>
      <c r="AY351" s="36">
        <f>Table43[[#This Row],[Harga Jual Pcs MT
(+PPN)]]*Table43[[#This Row],[ISI/CTN]]</f>
        <v>841557.60000000009</v>
      </c>
      <c r="AZ351" s="44">
        <f>(Table43[[#This Row],[Harga Jual Pcs GT
(-PPN)]]-Table43[[#This Row],[Harga Beli Pcs
(-PPN)]])/Table43[[#This Row],[Harga Jual Pcs GT
(-PPN)]]</f>
        <v>8.4999999999999978E-2</v>
      </c>
      <c r="BA351" s="51">
        <f>Table43[[#This Row],[Harga Jual Pcs MT
(-PPN)]]-Table43[[#This Row],[Harga Beli Pcs
(-PPN)]]</f>
        <v>2386.7999999999993</v>
      </c>
      <c r="BB351" s="57">
        <f>Table43[[#This Row],[Column1]]/Table43[[#This Row],[Harga Jual Pcs MT
(-PPN)]]</f>
        <v>8.4999999999999978E-2</v>
      </c>
      <c r="BC351" s="50"/>
      <c r="BD351" s="7" t="str">
        <f>IFERROR(VLOOKUP(Table43[[#This Row],[Kode BARANG Win2]],'[3]Daftar Barang dan Jasa'!$B$2:$D$3515,3,0),0)</f>
        <v>RB DETTOL BODY SOAP SH ORIGINAL 100GR X 27 PCS</v>
      </c>
      <c r="BE351" s="7" t="str">
        <f ca="1">IF(TODAY()-Table43[[#This Row],[Efektif
Pembuatan]]&gt;60,"Lama","Baru")</f>
        <v>Lama</v>
      </c>
      <c r="BF351" s="7" t="e">
        <f ca="1">IF(TODAY()-Table43[[#This Row],[Efektif Naik Harga]]&lt;30,"Naik","Sama")</f>
        <v>#VALUE!</v>
      </c>
      <c r="BG351" s="7" t="s">
        <v>400</v>
      </c>
      <c r="BH351" s="7" t="str">
        <f>IF(Table43[[#This Row],[Kode BARANG Win2]]&lt;&gt;"","IDR","")</f>
        <v>IDR</v>
      </c>
      <c r="BI351" s="7" t="str">
        <f>CONCATENATE(Table43[[#This Row],[kode  1 Digit
(Nomor)]],Table43[[#This Row],[kode  4 Digit                (Nomor)]])</f>
        <v>30402060100</v>
      </c>
      <c r="BJ351" s="7" t="str">
        <f>Table43[[#This Row],[Nama            Gramasi atau Jumlah Pack per CTN]]</f>
        <v>100GR</v>
      </c>
      <c r="BK351" s="7"/>
      <c r="BL351" s="7"/>
      <c r="BM351" s="4" t="str">
        <f>IF(Table43[[#This Row],[SATUAN Fix Win]]&lt;&gt;"","KRT")</f>
        <v>KRT</v>
      </c>
      <c r="BN351" s="4" t="str">
        <f>IF(Table43[[#This Row],[SATUAN Fix Win]]&lt;&gt;"","GD01")</f>
        <v>GD01</v>
      </c>
      <c r="BO351" s="4">
        <f>IF(Table43[[#This Row],[SATUAN Fix Win]]&lt;&gt;"",11611)</f>
        <v>11611</v>
      </c>
      <c r="BP351" s="4">
        <f>IF(Table43[[#This Row],[SATUAN Fix Win]]&lt;&gt;"",11612)</f>
        <v>11612</v>
      </c>
      <c r="BR351" s="4">
        <f>IF(Table43[[#This Row],[SATUAN Fix Win]]&lt;&gt;"",1)</f>
        <v>1</v>
      </c>
    </row>
    <row r="352" spans="1:70">
      <c r="A352" s="4" t="str">
        <f>CONCATENATE(Table43[[#This Row],[Kode BARANG Win2]],Table43[[#This Row],[No. Urut
Item Sama]])</f>
        <v>R1021304010010</v>
      </c>
      <c r="B352" s="7"/>
      <c r="C352" s="4" t="s">
        <v>1651</v>
      </c>
      <c r="D352" s="49" t="s">
        <v>429</v>
      </c>
      <c r="E352" s="49">
        <f>IFERROR(VLOOKUP(Table43[[#This Row],[NO]],[1]Sheet1!$G$3:$K$1267,5,0),0)</f>
        <v>0</v>
      </c>
      <c r="F352" s="26" t="s">
        <v>793</v>
      </c>
      <c r="G352" s="26">
        <v>27</v>
      </c>
      <c r="H352" s="26" t="s">
        <v>2073</v>
      </c>
      <c r="I352" s="49">
        <v>8993560024451</v>
      </c>
      <c r="J352" s="26" t="str">
        <f>Table43[[#This Row],[Nama Jenis Kemasan]]</f>
        <v>PCS</v>
      </c>
      <c r="K352" s="4" t="str">
        <f>TRIM(CONCATENATE(Table43[[#This Row],[Nama            KLP]]," ",Table43[[#This Row],[Nama            Sub KLP]]))</f>
        <v>DETTOL BODY SOAP</v>
      </c>
      <c r="L352" s="4" t="str">
        <f>CONCATENATE(Table43[[#This Row],[kode  2 Digit                (hrf+No)]],Table43[[#This Row],[kode  2 Digit                (Nomor)]],Table43[[#This Row],[kode  1 Digit                (Nomor)]])</f>
        <v>R1021</v>
      </c>
      <c r="M352" s="4" t="str">
        <f>IF(AH352="",CONCATENATE(R352,T352,V352,X352,Z352,AB352,AD352,AF352,Table43[[#This Row],[Tanda Kode Revisi]]),CONCATENATE(R352,T352,V352,X352,Z352,AB352,AD352,AH352))</f>
        <v>R1021304010010</v>
      </c>
      <c r="N352" s="11">
        <f t="shared" si="10"/>
        <v>14</v>
      </c>
      <c r="O352" s="13" t="str">
        <f>IF(AG352&lt;&gt;"",TRIM(UPPER(CONCATENATE(Q352," ",S352," ",U352," ",W352," ",Y352," ",AA352," ","X"," ",Table43[[#This Row],[ISI/CTN]]," ",AG352," ",AC352," ",AE352," ",AI352))),TRIM(UPPER(CONCATENATE(Q352," ",S352," ",U352," ",W352," ",Y352," ",AA352," ","X"," ",Table43[[#This Row],[ISI/CTN]]," ",AC352," ",AE352," ",AI352))))</f>
        <v>RB DETTOL BODY SOAP SH ORIGINAL 100GR X 27 PCS</v>
      </c>
      <c r="P352" s="11">
        <f t="shared" si="11"/>
        <v>46</v>
      </c>
      <c r="Q352" s="4" t="s">
        <v>1487</v>
      </c>
      <c r="R352" s="7" t="s">
        <v>94</v>
      </c>
      <c r="S352" s="4" t="s">
        <v>1496</v>
      </c>
      <c r="T352" s="45" t="s">
        <v>1723</v>
      </c>
      <c r="U352" s="46" t="s">
        <v>1505</v>
      </c>
      <c r="V352" s="7">
        <v>1</v>
      </c>
      <c r="W352" s="46" t="s">
        <v>1567</v>
      </c>
      <c r="X352" s="45" t="s">
        <v>1733</v>
      </c>
      <c r="Y352" s="4" t="s">
        <v>1491</v>
      </c>
      <c r="Z352" s="47" t="s">
        <v>1725</v>
      </c>
      <c r="AA352" s="4" t="s">
        <v>1512</v>
      </c>
      <c r="AB352" s="47" t="s">
        <v>1739</v>
      </c>
      <c r="AC352" s="4" t="s">
        <v>186</v>
      </c>
      <c r="AD352" s="7">
        <v>1</v>
      </c>
      <c r="AF352" s="7">
        <v>0</v>
      </c>
      <c r="AJ352" s="7">
        <f>IFERROR(VLOOKUP(Table43[[#This Row],[Kode BARANG Win2]],'[2]Template Impor Barang'!#REF!,2,0),0)</f>
        <v>0</v>
      </c>
      <c r="AK352" s="7">
        <f>Table43[[#This Row],[ISI/CTN]]</f>
        <v>27</v>
      </c>
      <c r="AL352" s="83" t="str">
        <f>Table43[[#This Row],[Kode Pcpl]]</f>
        <v>ID8046665M</v>
      </c>
      <c r="AN352" s="36">
        <f>Table43[[#This Row],[Harga Jual Pcs GT
(-PPN)]]-(Table43[[#This Row],[Harga Jual Pcs GT
(-PPN)]]*8.5%)</f>
        <v>25693.200000000001</v>
      </c>
      <c r="AO352" s="36">
        <f>Table43[[#This Row],[Harga Beli Pcs
(-PPN)]]*Table43[[#This Row],[ISI/CTN]]</f>
        <v>693716.4</v>
      </c>
      <c r="AP352" s="36">
        <f>Table43[[#This Row],[Harga Beli Pcs
(-PPN)]]*1.11</f>
        <v>28519.452000000005</v>
      </c>
      <c r="AQ352" s="36">
        <f>Table43[[#This Row],[Harga Beli Krt
(- PPN)]]*1.11</f>
        <v>770025.20400000014</v>
      </c>
      <c r="AR352" s="36">
        <v>28080</v>
      </c>
      <c r="AS352" s="36">
        <f>Table43[[#This Row],[Harga Jual Pcs GT
(-PPN)]]*Table43[[#This Row],[ISI/CTN]]</f>
        <v>758160</v>
      </c>
      <c r="AT352" s="36">
        <f>Table43[[#This Row],[Harga Jual Pcs GT
(-PPN)]]*1.11</f>
        <v>31168.800000000003</v>
      </c>
      <c r="AU352" s="36">
        <f>Table43[[#This Row],[Harga Jual Krt GT
(- PPN)]]*1.11</f>
        <v>841557.60000000009</v>
      </c>
      <c r="AV352" s="36">
        <v>28080</v>
      </c>
      <c r="AW352" s="36">
        <f>Table43[[#This Row],[Harga Jual Pcs MT
(-PPN)]]*Table43[[#This Row],[ISI/CTN]]</f>
        <v>758160</v>
      </c>
      <c r="AX352" s="36">
        <f>Table43[[#This Row],[Harga Jual Pcs MT
(-PPN)]]*1.11</f>
        <v>31168.800000000003</v>
      </c>
      <c r="AY352" s="36">
        <f>Table43[[#This Row],[Harga Jual Pcs MT
(+PPN)]]*Table43[[#This Row],[ISI/CTN]]</f>
        <v>841557.60000000009</v>
      </c>
      <c r="AZ352" s="44">
        <f>(Table43[[#This Row],[Harga Jual Pcs GT
(-PPN)]]-Table43[[#This Row],[Harga Beli Pcs
(-PPN)]])/Table43[[#This Row],[Harga Jual Pcs GT
(-PPN)]]</f>
        <v>8.4999999999999978E-2</v>
      </c>
      <c r="BA352" s="51">
        <f>Table43[[#This Row],[Harga Jual Pcs MT
(-PPN)]]-Table43[[#This Row],[Harga Beli Pcs
(-PPN)]]</f>
        <v>2386.7999999999993</v>
      </c>
      <c r="BB352" s="57">
        <f>Table43[[#This Row],[Column1]]/Table43[[#This Row],[Harga Jual Pcs MT
(-PPN)]]</f>
        <v>8.4999999999999978E-2</v>
      </c>
      <c r="BC352" s="50"/>
      <c r="BD352" s="7" t="str">
        <f>IFERROR(VLOOKUP(Table43[[#This Row],[Kode BARANG Win2]],'[3]Daftar Barang dan Jasa'!$B$2:$D$3515,3,0),0)</f>
        <v>RB DETTOL BODY SOAP SH ORIGINAL 100GR X 27 PCS</v>
      </c>
      <c r="BE352" s="7" t="str">
        <f ca="1">IF(TODAY()-Table43[[#This Row],[Efektif
Pembuatan]]&gt;60,"Lama","Baru")</f>
        <v>Lama</v>
      </c>
      <c r="BF352" s="7" t="e">
        <f ca="1">IF(TODAY()-Table43[[#This Row],[Efektif Naik Harga]]&lt;30,"Naik","Sama")</f>
        <v>#VALUE!</v>
      </c>
      <c r="BG352" s="7" t="s">
        <v>400</v>
      </c>
      <c r="BH352" s="7" t="str">
        <f>IF(Table43[[#This Row],[Kode BARANG Win2]]&lt;&gt;"","IDR","")</f>
        <v>IDR</v>
      </c>
      <c r="BI352" s="7" t="str">
        <f>CONCATENATE(Table43[[#This Row],[kode  1 Digit
(Nomor)]],Table43[[#This Row],[kode  4 Digit                (Nomor)]])</f>
        <v>ID8046665M0100</v>
      </c>
      <c r="BJ352" s="7" t="str">
        <f>Table43[[#This Row],[Nama            Gramasi atau Jumlah Pack per CTN]]</f>
        <v>100GR</v>
      </c>
      <c r="BK352" s="7"/>
      <c r="BL352" s="7"/>
      <c r="BM352" s="4" t="str">
        <f>IF(Table43[[#This Row],[SATUAN Fix Win]]&lt;&gt;"","KRT")</f>
        <v>KRT</v>
      </c>
      <c r="BN352" s="4" t="str">
        <f>IF(Table43[[#This Row],[SATUAN Fix Win]]&lt;&gt;"","GD01")</f>
        <v>GD01</v>
      </c>
      <c r="BO352" s="4">
        <f>IF(Table43[[#This Row],[SATUAN Fix Win]]&lt;&gt;"",11611)</f>
        <v>11611</v>
      </c>
      <c r="BP352" s="4">
        <f>IF(Table43[[#This Row],[SATUAN Fix Win]]&lt;&gt;"",11612)</f>
        <v>11612</v>
      </c>
      <c r="BR352" s="4">
        <f>IF(Table43[[#This Row],[SATUAN Fix Win]]&lt;&gt;"",1)</f>
        <v>1</v>
      </c>
    </row>
    <row r="353" spans="1:70">
      <c r="A353" s="4" t="str">
        <f>CONCATENATE(Table43[[#This Row],[Kode BARANG Win2]],Table43[[#This Row],[No. Urut
Item Sama]])</f>
        <v>R1021304010010</v>
      </c>
      <c r="B353" s="7"/>
      <c r="C353" s="4" t="s">
        <v>1651</v>
      </c>
      <c r="D353" s="49" t="s">
        <v>432</v>
      </c>
      <c r="E353" s="49">
        <f>IFERROR(VLOOKUP(Table43[[#This Row],[NO]],[1]Sheet1!$G$3:$K$1267,5,0),0)</f>
        <v>0</v>
      </c>
      <c r="F353" s="26" t="s">
        <v>796</v>
      </c>
      <c r="G353" s="26">
        <v>27</v>
      </c>
      <c r="H353" s="26" t="s">
        <v>2073</v>
      </c>
      <c r="I353" s="49">
        <v>8993560024451</v>
      </c>
      <c r="J353" s="26" t="str">
        <f>Table43[[#This Row],[Nama Jenis Kemasan]]</f>
        <v>PCS</v>
      </c>
      <c r="K353" s="4" t="str">
        <f>TRIM(CONCATENATE(Table43[[#This Row],[Nama            KLP]]," ",Table43[[#This Row],[Nama            Sub KLP]]))</f>
        <v>DETTOL BODY SOAP</v>
      </c>
      <c r="L353" s="4" t="str">
        <f>CONCATENATE(Table43[[#This Row],[kode  2 Digit                (hrf+No)]],Table43[[#This Row],[kode  2 Digit                (Nomor)]],Table43[[#This Row],[kode  1 Digit                (Nomor)]])</f>
        <v>R1021</v>
      </c>
      <c r="M353" s="4" t="str">
        <f>IF(AH353="",CONCATENATE(R353,T353,V353,X353,Z353,AB353,AD353,AF353,Table43[[#This Row],[Tanda Kode Revisi]]),CONCATENATE(R353,T353,V353,X353,Z353,AB353,AD353,AH353))</f>
        <v>R1021304010010</v>
      </c>
      <c r="N353" s="11">
        <f t="shared" si="10"/>
        <v>14</v>
      </c>
      <c r="O353" s="13" t="str">
        <f>IF(AG353&lt;&gt;"",TRIM(UPPER(CONCATENATE(Q353," ",S353," ",U353," ",W353," ",Y353," ",AA353," ","X"," ",Table43[[#This Row],[ISI/CTN]]," ",AG353," ",AC353," ",AE353," ",AI353))),TRIM(UPPER(CONCATENATE(Q353," ",S353," ",U353," ",W353," ",Y353," ",AA353," ","X"," ",Table43[[#This Row],[ISI/CTN]]," ",AC353," ",AE353," ",AI353))))</f>
        <v>RB DETTOL BODY SOAP SH ORIGINAL 100GR X 27 PCS</v>
      </c>
      <c r="P353" s="11">
        <f t="shared" si="11"/>
        <v>46</v>
      </c>
      <c r="Q353" s="4" t="s">
        <v>1487</v>
      </c>
      <c r="R353" s="7" t="s">
        <v>94</v>
      </c>
      <c r="S353" s="4" t="s">
        <v>1496</v>
      </c>
      <c r="T353" s="45" t="s">
        <v>1723</v>
      </c>
      <c r="U353" s="46" t="s">
        <v>1505</v>
      </c>
      <c r="V353" s="7">
        <v>1</v>
      </c>
      <c r="W353" s="46" t="s">
        <v>1567</v>
      </c>
      <c r="X353" s="45" t="s">
        <v>1733</v>
      </c>
      <c r="Y353" s="4" t="s">
        <v>1491</v>
      </c>
      <c r="Z353" s="47" t="s">
        <v>1725</v>
      </c>
      <c r="AA353" s="4" t="s">
        <v>1512</v>
      </c>
      <c r="AB353" s="47" t="s">
        <v>1739</v>
      </c>
      <c r="AC353" s="4" t="s">
        <v>186</v>
      </c>
      <c r="AD353" s="7">
        <v>1</v>
      </c>
      <c r="AF353" s="7">
        <v>0</v>
      </c>
      <c r="AJ353" s="7">
        <f>IFERROR(VLOOKUP(Table43[[#This Row],[Kode BARANG Win2]],'[2]Template Impor Barang'!#REF!,2,0),0)</f>
        <v>0</v>
      </c>
      <c r="AK353" s="7">
        <f>Table43[[#This Row],[ISI/CTN]]</f>
        <v>27</v>
      </c>
      <c r="AL353" s="83" t="str">
        <f>Table43[[#This Row],[Kode Pcpl]]</f>
        <v>ID8151092</v>
      </c>
      <c r="AN353" s="36">
        <f>Table43[[#This Row],[Harga Jual Pcs GT
(-PPN)]]-(Table43[[#This Row],[Harga Jual Pcs GT
(-PPN)]]*8.5%)</f>
        <v>25693.200000000001</v>
      </c>
      <c r="AO353" s="36">
        <f>Table43[[#This Row],[Harga Beli Pcs
(-PPN)]]*Table43[[#This Row],[ISI/CTN]]</f>
        <v>693716.4</v>
      </c>
      <c r="AP353" s="36">
        <f>Table43[[#This Row],[Harga Beli Pcs
(-PPN)]]*1.11</f>
        <v>28519.452000000005</v>
      </c>
      <c r="AQ353" s="36">
        <f>Table43[[#This Row],[Harga Beli Krt
(- PPN)]]*1.11</f>
        <v>770025.20400000014</v>
      </c>
      <c r="AR353" s="36">
        <v>28080</v>
      </c>
      <c r="AS353" s="36">
        <f>Table43[[#This Row],[Harga Jual Pcs GT
(-PPN)]]*Table43[[#This Row],[ISI/CTN]]</f>
        <v>758160</v>
      </c>
      <c r="AT353" s="36">
        <f>Table43[[#This Row],[Harga Jual Pcs GT
(-PPN)]]*1.11</f>
        <v>31168.800000000003</v>
      </c>
      <c r="AU353" s="36">
        <f>Table43[[#This Row],[Harga Jual Krt GT
(- PPN)]]*1.11</f>
        <v>841557.60000000009</v>
      </c>
      <c r="AV353" s="36">
        <v>28080</v>
      </c>
      <c r="AW353" s="36">
        <f>Table43[[#This Row],[Harga Jual Pcs MT
(-PPN)]]*Table43[[#This Row],[ISI/CTN]]</f>
        <v>758160</v>
      </c>
      <c r="AX353" s="36">
        <f>Table43[[#This Row],[Harga Jual Pcs MT
(-PPN)]]*1.11</f>
        <v>31168.800000000003</v>
      </c>
      <c r="AY353" s="36">
        <f>Table43[[#This Row],[Harga Jual Pcs MT
(+PPN)]]*Table43[[#This Row],[ISI/CTN]]</f>
        <v>841557.60000000009</v>
      </c>
      <c r="AZ353" s="44">
        <f>(Table43[[#This Row],[Harga Jual Pcs GT
(-PPN)]]-Table43[[#This Row],[Harga Beli Pcs
(-PPN)]])/Table43[[#This Row],[Harga Jual Pcs GT
(-PPN)]]</f>
        <v>8.4999999999999978E-2</v>
      </c>
      <c r="BA353" s="51">
        <f>Table43[[#This Row],[Harga Jual Pcs MT
(-PPN)]]-Table43[[#This Row],[Harga Beli Pcs
(-PPN)]]</f>
        <v>2386.7999999999993</v>
      </c>
      <c r="BB353" s="57">
        <f>Table43[[#This Row],[Column1]]/Table43[[#This Row],[Harga Jual Pcs MT
(-PPN)]]</f>
        <v>8.4999999999999978E-2</v>
      </c>
      <c r="BC353" s="50"/>
      <c r="BD353" s="7" t="str">
        <f>IFERROR(VLOOKUP(Table43[[#This Row],[Kode BARANG Win2]],'[3]Daftar Barang dan Jasa'!$B$2:$D$3515,3,0),0)</f>
        <v>RB DETTOL BODY SOAP SH ORIGINAL 100GR X 27 PCS</v>
      </c>
      <c r="BE353" s="7" t="str">
        <f ca="1">IF(TODAY()-Table43[[#This Row],[Efektif
Pembuatan]]&gt;60,"Lama","Baru")</f>
        <v>Lama</v>
      </c>
      <c r="BF353" s="7" t="e">
        <f ca="1">IF(TODAY()-Table43[[#This Row],[Efektif Naik Harga]]&lt;30,"Naik","Sama")</f>
        <v>#VALUE!</v>
      </c>
      <c r="BG353" s="7" t="s">
        <v>400</v>
      </c>
      <c r="BH353" s="7" t="str">
        <f>IF(Table43[[#This Row],[Kode BARANG Win2]]&lt;&gt;"","IDR","")</f>
        <v>IDR</v>
      </c>
      <c r="BI353" s="7" t="str">
        <f>CONCATENATE(Table43[[#This Row],[kode  1 Digit
(Nomor)]],Table43[[#This Row],[kode  4 Digit                (Nomor)]])</f>
        <v>ID81510920100</v>
      </c>
      <c r="BJ353" s="7" t="str">
        <f>Table43[[#This Row],[Nama            Gramasi atau Jumlah Pack per CTN]]</f>
        <v>100GR</v>
      </c>
      <c r="BK353" s="7"/>
      <c r="BL353" s="7"/>
      <c r="BM353" s="4" t="str">
        <f>IF(Table43[[#This Row],[SATUAN Fix Win]]&lt;&gt;"","KRT")</f>
        <v>KRT</v>
      </c>
      <c r="BN353" s="4" t="str">
        <f>IF(Table43[[#This Row],[SATUAN Fix Win]]&lt;&gt;"","GD01")</f>
        <v>GD01</v>
      </c>
      <c r="BO353" s="4">
        <f>IF(Table43[[#This Row],[SATUAN Fix Win]]&lt;&gt;"",11611)</f>
        <v>11611</v>
      </c>
      <c r="BP353" s="4">
        <f>IF(Table43[[#This Row],[SATUAN Fix Win]]&lt;&gt;"",11612)</f>
        <v>11612</v>
      </c>
      <c r="BR353" s="4">
        <f>IF(Table43[[#This Row],[SATUAN Fix Win]]&lt;&gt;"",1)</f>
        <v>1</v>
      </c>
    </row>
    <row r="354" spans="1:70">
      <c r="A354" s="4" t="str">
        <f>CONCATENATE(Table43[[#This Row],[Kode BARANG Win2]],Table43[[#This Row],[No. Urut
Item Sama]])</f>
        <v>R1021304010010</v>
      </c>
      <c r="B354" s="7"/>
      <c r="C354" s="4" t="s">
        <v>1651</v>
      </c>
      <c r="D354" s="49" t="s">
        <v>431</v>
      </c>
      <c r="E354" s="49">
        <f>IFERROR(VLOOKUP(Table43[[#This Row],[NO]],[1]Sheet1!$G$3:$K$1267,5,0),0)</f>
        <v>0</v>
      </c>
      <c r="F354" s="26" t="s">
        <v>795</v>
      </c>
      <c r="G354" s="26">
        <v>27</v>
      </c>
      <c r="H354" s="26" t="s">
        <v>2073</v>
      </c>
      <c r="I354" s="49">
        <v>8993560024451</v>
      </c>
      <c r="J354" s="26" t="str">
        <f>Table43[[#This Row],[Nama Jenis Kemasan]]</f>
        <v>PCS</v>
      </c>
      <c r="K354" s="4" t="str">
        <f>TRIM(CONCATENATE(Table43[[#This Row],[Nama            KLP]]," ",Table43[[#This Row],[Nama            Sub KLP]]))</f>
        <v>DETTOL BODY SOAP</v>
      </c>
      <c r="L354" s="4" t="str">
        <f>CONCATENATE(Table43[[#This Row],[kode  2 Digit                (hrf+No)]],Table43[[#This Row],[kode  2 Digit                (Nomor)]],Table43[[#This Row],[kode  1 Digit                (Nomor)]])</f>
        <v>R1021</v>
      </c>
      <c r="M354" s="4" t="str">
        <f>IF(AH354="",CONCATENATE(R354,T354,V354,X354,Z354,AB354,AD354,AF354,Table43[[#This Row],[Tanda Kode Revisi]]),CONCATENATE(R354,T354,V354,X354,Z354,AB354,AD354,AH354))</f>
        <v>R1021304010010</v>
      </c>
      <c r="N354" s="11">
        <f t="shared" si="10"/>
        <v>14</v>
      </c>
      <c r="O354" s="13" t="str">
        <f>IF(AG354&lt;&gt;"",TRIM(UPPER(CONCATENATE(Q354," ",S354," ",U354," ",W354," ",Y354," ",AA354," ","X"," ",Table43[[#This Row],[ISI/CTN]]," ",AG354," ",AC354," ",AE354," ",AI354))),TRIM(UPPER(CONCATENATE(Q354," ",S354," ",U354," ",W354," ",Y354," ",AA354," ","X"," ",Table43[[#This Row],[ISI/CTN]]," ",AC354," ",AE354," ",AI354))))</f>
        <v>RB DETTOL BODY SOAP SH ORIGINAL 100GR X 27 PCS</v>
      </c>
      <c r="P354" s="11">
        <f t="shared" si="11"/>
        <v>46</v>
      </c>
      <c r="Q354" s="4" t="s">
        <v>1487</v>
      </c>
      <c r="R354" s="7" t="s">
        <v>94</v>
      </c>
      <c r="S354" s="4" t="s">
        <v>1496</v>
      </c>
      <c r="T354" s="45" t="s">
        <v>1723</v>
      </c>
      <c r="U354" s="46" t="s">
        <v>1505</v>
      </c>
      <c r="V354" s="7">
        <v>1</v>
      </c>
      <c r="W354" s="46" t="s">
        <v>1567</v>
      </c>
      <c r="X354" s="45" t="s">
        <v>1733</v>
      </c>
      <c r="Y354" s="4" t="s">
        <v>1491</v>
      </c>
      <c r="Z354" s="47" t="s">
        <v>1725</v>
      </c>
      <c r="AA354" s="4" t="s">
        <v>1512</v>
      </c>
      <c r="AB354" s="47" t="s">
        <v>1739</v>
      </c>
      <c r="AC354" s="4" t="s">
        <v>186</v>
      </c>
      <c r="AD354" s="7">
        <v>1</v>
      </c>
      <c r="AF354" s="7">
        <v>0</v>
      </c>
      <c r="AJ354" s="7">
        <f>IFERROR(VLOOKUP(Table43[[#This Row],[Kode BARANG Win2]],'[2]Template Impor Barang'!#REF!,2,0),0)</f>
        <v>0</v>
      </c>
      <c r="AK354" s="7">
        <f>Table43[[#This Row],[ISI/CTN]]</f>
        <v>27</v>
      </c>
      <c r="AL354" s="83" t="str">
        <f>Table43[[#This Row],[Kode Pcpl]]</f>
        <v>ID8096610M</v>
      </c>
      <c r="AN354" s="36">
        <f>Table43[[#This Row],[Harga Jual Pcs GT
(-PPN)]]-(Table43[[#This Row],[Harga Jual Pcs GT
(-PPN)]]*8.5%)</f>
        <v>25693.200000000001</v>
      </c>
      <c r="AO354" s="36">
        <f>Table43[[#This Row],[Harga Beli Pcs
(-PPN)]]*Table43[[#This Row],[ISI/CTN]]</f>
        <v>693716.4</v>
      </c>
      <c r="AP354" s="36">
        <f>Table43[[#This Row],[Harga Beli Pcs
(-PPN)]]*1.11</f>
        <v>28519.452000000005</v>
      </c>
      <c r="AQ354" s="36">
        <f>Table43[[#This Row],[Harga Beli Krt
(- PPN)]]*1.11</f>
        <v>770025.20400000014</v>
      </c>
      <c r="AR354" s="36">
        <v>28080</v>
      </c>
      <c r="AS354" s="36">
        <f>Table43[[#This Row],[Harga Jual Pcs GT
(-PPN)]]*Table43[[#This Row],[ISI/CTN]]</f>
        <v>758160</v>
      </c>
      <c r="AT354" s="36">
        <f>Table43[[#This Row],[Harga Jual Pcs GT
(-PPN)]]*1.11</f>
        <v>31168.800000000003</v>
      </c>
      <c r="AU354" s="36">
        <f>Table43[[#This Row],[Harga Jual Krt GT
(- PPN)]]*1.11</f>
        <v>841557.60000000009</v>
      </c>
      <c r="AV354" s="36">
        <v>28080</v>
      </c>
      <c r="AW354" s="36">
        <f>Table43[[#This Row],[Harga Jual Pcs MT
(-PPN)]]*Table43[[#This Row],[ISI/CTN]]</f>
        <v>758160</v>
      </c>
      <c r="AX354" s="36">
        <f>Table43[[#This Row],[Harga Jual Pcs MT
(-PPN)]]*1.11</f>
        <v>31168.800000000003</v>
      </c>
      <c r="AY354" s="36">
        <f>Table43[[#This Row],[Harga Jual Pcs MT
(+PPN)]]*Table43[[#This Row],[ISI/CTN]]</f>
        <v>841557.60000000009</v>
      </c>
      <c r="AZ354" s="44">
        <f>(Table43[[#This Row],[Harga Jual Pcs GT
(-PPN)]]-Table43[[#This Row],[Harga Beli Pcs
(-PPN)]])/Table43[[#This Row],[Harga Jual Pcs GT
(-PPN)]]</f>
        <v>8.4999999999999978E-2</v>
      </c>
      <c r="BA354" s="51">
        <f>Table43[[#This Row],[Harga Jual Pcs MT
(-PPN)]]-Table43[[#This Row],[Harga Beli Pcs
(-PPN)]]</f>
        <v>2386.7999999999993</v>
      </c>
      <c r="BB354" s="57">
        <f>Table43[[#This Row],[Column1]]/Table43[[#This Row],[Harga Jual Pcs MT
(-PPN)]]</f>
        <v>8.4999999999999978E-2</v>
      </c>
      <c r="BC354" s="50"/>
      <c r="BD354" s="7" t="str">
        <f>IFERROR(VLOOKUP(Table43[[#This Row],[Kode BARANG Win2]],'[3]Daftar Barang dan Jasa'!$B$2:$D$3515,3,0),0)</f>
        <v>RB DETTOL BODY SOAP SH ORIGINAL 100GR X 27 PCS</v>
      </c>
      <c r="BE354" s="7" t="str">
        <f ca="1">IF(TODAY()-Table43[[#This Row],[Efektif
Pembuatan]]&gt;60,"Lama","Baru")</f>
        <v>Lama</v>
      </c>
      <c r="BF354" s="7" t="e">
        <f ca="1">IF(TODAY()-Table43[[#This Row],[Efektif Naik Harga]]&lt;30,"Naik","Sama")</f>
        <v>#VALUE!</v>
      </c>
      <c r="BG354" s="7" t="s">
        <v>400</v>
      </c>
      <c r="BH354" s="7" t="str">
        <f>IF(Table43[[#This Row],[Kode BARANG Win2]]&lt;&gt;"","IDR","")</f>
        <v>IDR</v>
      </c>
      <c r="BI354" s="7" t="str">
        <f>CONCATENATE(Table43[[#This Row],[kode  1 Digit
(Nomor)]],Table43[[#This Row],[kode  4 Digit                (Nomor)]])</f>
        <v>ID8096610M0100</v>
      </c>
      <c r="BJ354" s="7" t="str">
        <f>Table43[[#This Row],[Nama            Gramasi atau Jumlah Pack per CTN]]</f>
        <v>100GR</v>
      </c>
      <c r="BK354" s="7"/>
      <c r="BL354" s="7"/>
      <c r="BM354" s="4" t="str">
        <f>IF(Table43[[#This Row],[SATUAN Fix Win]]&lt;&gt;"","KRT")</f>
        <v>KRT</v>
      </c>
      <c r="BN354" s="4" t="str">
        <f>IF(Table43[[#This Row],[SATUAN Fix Win]]&lt;&gt;"","GD01")</f>
        <v>GD01</v>
      </c>
      <c r="BO354" s="4">
        <f>IF(Table43[[#This Row],[SATUAN Fix Win]]&lt;&gt;"",11611)</f>
        <v>11611</v>
      </c>
      <c r="BP354" s="4">
        <f>IF(Table43[[#This Row],[SATUAN Fix Win]]&lt;&gt;"",11612)</f>
        <v>11612</v>
      </c>
      <c r="BR354" s="4">
        <f>IF(Table43[[#This Row],[SATUAN Fix Win]]&lt;&gt;"",1)</f>
        <v>1</v>
      </c>
    </row>
    <row r="355" spans="1:70">
      <c r="A355" s="4" t="str">
        <f>CONCATENATE(Table43[[#This Row],[Kode BARANG Win2]],Table43[[#This Row],[No. Urut
Item Sama]])</f>
        <v>R1021304010010</v>
      </c>
      <c r="B355" s="7"/>
      <c r="C355" s="4" t="s">
        <v>1651</v>
      </c>
      <c r="D355" s="49" t="s">
        <v>433</v>
      </c>
      <c r="E355" s="49">
        <f>IFERROR(VLOOKUP(Table43[[#This Row],[NO]],[1]Sheet1!$G$3:$K$1267,5,0),0)</f>
        <v>0</v>
      </c>
      <c r="F355" s="26" t="s">
        <v>797</v>
      </c>
      <c r="G355" s="26">
        <v>27</v>
      </c>
      <c r="H355" s="26" t="s">
        <v>2073</v>
      </c>
      <c r="I355" s="49">
        <v>8993560024451</v>
      </c>
      <c r="J355" s="26" t="str">
        <f>Table43[[#This Row],[Nama Jenis Kemasan]]</f>
        <v>PCS</v>
      </c>
      <c r="K355" s="4" t="str">
        <f>TRIM(CONCATENATE(Table43[[#This Row],[Nama            KLP]]," ",Table43[[#This Row],[Nama            Sub KLP]]))</f>
        <v>DETTOL BODY SOAP</v>
      </c>
      <c r="L355" s="4" t="str">
        <f>CONCATENATE(Table43[[#This Row],[kode  2 Digit                (hrf+No)]],Table43[[#This Row],[kode  2 Digit                (Nomor)]],Table43[[#This Row],[kode  1 Digit                (Nomor)]])</f>
        <v>R1021</v>
      </c>
      <c r="M355" s="4" t="str">
        <f>IF(AH355="",CONCATENATE(R355,T355,V355,X355,Z355,AB355,AD355,AF355,Table43[[#This Row],[Tanda Kode Revisi]]),CONCATENATE(R355,T355,V355,X355,Z355,AB355,AD355,AH355))</f>
        <v>R1021304010010</v>
      </c>
      <c r="N355" s="11">
        <f t="shared" si="10"/>
        <v>14</v>
      </c>
      <c r="O355" s="13" t="str">
        <f>IF(AG355&lt;&gt;"",TRIM(UPPER(CONCATENATE(Q355," ",S355," ",U355," ",W355," ",Y355," ",AA355," ","X"," ",Table43[[#This Row],[ISI/CTN]]," ",AG355," ",AC355," ",AE355," ",AI355))),TRIM(UPPER(CONCATENATE(Q355," ",S355," ",U355," ",W355," ",Y355," ",AA355," ","X"," ",Table43[[#This Row],[ISI/CTN]]," ",AC355," ",AE355," ",AI355))))</f>
        <v>RB DETTOL BODY SOAP SH ORIGINAL 100GR X 27 PCS</v>
      </c>
      <c r="P355" s="11">
        <f t="shared" si="11"/>
        <v>46</v>
      </c>
      <c r="Q355" s="4" t="s">
        <v>1487</v>
      </c>
      <c r="R355" s="7" t="s">
        <v>94</v>
      </c>
      <c r="S355" s="4" t="s">
        <v>1496</v>
      </c>
      <c r="T355" s="45" t="s">
        <v>1723</v>
      </c>
      <c r="U355" s="46" t="s">
        <v>1505</v>
      </c>
      <c r="V355" s="7">
        <v>1</v>
      </c>
      <c r="W355" s="46" t="s">
        <v>1567</v>
      </c>
      <c r="X355" s="45" t="s">
        <v>1733</v>
      </c>
      <c r="Y355" s="4" t="s">
        <v>1491</v>
      </c>
      <c r="Z355" s="47" t="s">
        <v>1725</v>
      </c>
      <c r="AA355" s="4" t="s">
        <v>1512</v>
      </c>
      <c r="AB355" s="47" t="s">
        <v>1739</v>
      </c>
      <c r="AC355" s="4" t="s">
        <v>186</v>
      </c>
      <c r="AD355" s="7">
        <v>1</v>
      </c>
      <c r="AF355" s="7">
        <v>0</v>
      </c>
      <c r="AJ355" s="7">
        <f>IFERROR(VLOOKUP(Table43[[#This Row],[Kode BARANG Win2]],'[2]Template Impor Barang'!#REF!,2,0),0)</f>
        <v>0</v>
      </c>
      <c r="AK355" s="7">
        <f>Table43[[#This Row],[ISI/CTN]]</f>
        <v>27</v>
      </c>
      <c r="AL355" s="83" t="str">
        <f>Table43[[#This Row],[Kode Pcpl]]</f>
        <v>ID8166043</v>
      </c>
      <c r="AN355" s="36">
        <f>Table43[[#This Row],[Harga Jual Pcs GT
(-PPN)]]-(Table43[[#This Row],[Harga Jual Pcs GT
(-PPN)]]*8.5%)</f>
        <v>25693.200000000001</v>
      </c>
      <c r="AO355" s="36">
        <f>Table43[[#This Row],[Harga Beli Pcs
(-PPN)]]*Table43[[#This Row],[ISI/CTN]]</f>
        <v>693716.4</v>
      </c>
      <c r="AP355" s="36">
        <f>Table43[[#This Row],[Harga Beli Pcs
(-PPN)]]*1.11</f>
        <v>28519.452000000005</v>
      </c>
      <c r="AQ355" s="36">
        <f>Table43[[#This Row],[Harga Beli Krt
(- PPN)]]*1.11</f>
        <v>770025.20400000014</v>
      </c>
      <c r="AR355" s="36">
        <v>28080</v>
      </c>
      <c r="AS355" s="36">
        <f>Table43[[#This Row],[Harga Jual Pcs GT
(-PPN)]]*Table43[[#This Row],[ISI/CTN]]</f>
        <v>758160</v>
      </c>
      <c r="AT355" s="36">
        <f>Table43[[#This Row],[Harga Jual Pcs GT
(-PPN)]]*1.11</f>
        <v>31168.800000000003</v>
      </c>
      <c r="AU355" s="36">
        <f>Table43[[#This Row],[Harga Jual Krt GT
(- PPN)]]*1.11</f>
        <v>841557.60000000009</v>
      </c>
      <c r="AV355" s="36">
        <v>28080</v>
      </c>
      <c r="AW355" s="36">
        <f>Table43[[#This Row],[Harga Jual Pcs MT
(-PPN)]]*Table43[[#This Row],[ISI/CTN]]</f>
        <v>758160</v>
      </c>
      <c r="AX355" s="36">
        <f>Table43[[#This Row],[Harga Jual Pcs MT
(-PPN)]]*1.11</f>
        <v>31168.800000000003</v>
      </c>
      <c r="AY355" s="36">
        <f>Table43[[#This Row],[Harga Jual Pcs MT
(+PPN)]]*Table43[[#This Row],[ISI/CTN]]</f>
        <v>841557.60000000009</v>
      </c>
      <c r="AZ355" s="44">
        <f>(Table43[[#This Row],[Harga Jual Pcs GT
(-PPN)]]-Table43[[#This Row],[Harga Beli Pcs
(-PPN)]])/Table43[[#This Row],[Harga Jual Pcs GT
(-PPN)]]</f>
        <v>8.4999999999999978E-2</v>
      </c>
      <c r="BA355" s="51">
        <f>Table43[[#This Row],[Harga Jual Pcs MT
(-PPN)]]-Table43[[#This Row],[Harga Beli Pcs
(-PPN)]]</f>
        <v>2386.7999999999993</v>
      </c>
      <c r="BB355" s="57">
        <f>Table43[[#This Row],[Column1]]/Table43[[#This Row],[Harga Jual Pcs MT
(-PPN)]]</f>
        <v>8.4999999999999978E-2</v>
      </c>
      <c r="BC355" s="50"/>
      <c r="BD355" s="7" t="str">
        <f>IFERROR(VLOOKUP(Table43[[#This Row],[Kode BARANG Win2]],'[3]Daftar Barang dan Jasa'!$B$2:$D$3515,3,0),0)</f>
        <v>RB DETTOL BODY SOAP SH ORIGINAL 100GR X 27 PCS</v>
      </c>
      <c r="BE355" s="7" t="str">
        <f ca="1">IF(TODAY()-Table43[[#This Row],[Efektif
Pembuatan]]&gt;60,"Lama","Baru")</f>
        <v>Lama</v>
      </c>
      <c r="BF355" s="7" t="e">
        <f ca="1">IF(TODAY()-Table43[[#This Row],[Efektif Naik Harga]]&lt;30,"Naik","Sama")</f>
        <v>#VALUE!</v>
      </c>
      <c r="BG355" s="7" t="s">
        <v>400</v>
      </c>
      <c r="BH355" s="7" t="str">
        <f>IF(Table43[[#This Row],[Kode BARANG Win2]]&lt;&gt;"","IDR","")</f>
        <v>IDR</v>
      </c>
      <c r="BI355" s="7" t="str">
        <f>CONCATENATE(Table43[[#This Row],[kode  1 Digit
(Nomor)]],Table43[[#This Row],[kode  4 Digit                (Nomor)]])</f>
        <v>ID81660430100</v>
      </c>
      <c r="BJ355" s="7" t="str">
        <f>Table43[[#This Row],[Nama            Gramasi atau Jumlah Pack per CTN]]</f>
        <v>100GR</v>
      </c>
      <c r="BK355" s="7"/>
      <c r="BL355" s="7"/>
      <c r="BM355" s="4" t="str">
        <f>IF(Table43[[#This Row],[SATUAN Fix Win]]&lt;&gt;"","KRT")</f>
        <v>KRT</v>
      </c>
      <c r="BN355" s="4" t="str">
        <f>IF(Table43[[#This Row],[SATUAN Fix Win]]&lt;&gt;"","GD01")</f>
        <v>GD01</v>
      </c>
      <c r="BO355" s="4">
        <f>IF(Table43[[#This Row],[SATUAN Fix Win]]&lt;&gt;"",11611)</f>
        <v>11611</v>
      </c>
      <c r="BP355" s="4">
        <f>IF(Table43[[#This Row],[SATUAN Fix Win]]&lt;&gt;"",11612)</f>
        <v>11612</v>
      </c>
      <c r="BR355" s="4">
        <f>IF(Table43[[#This Row],[SATUAN Fix Win]]&lt;&gt;"",1)</f>
        <v>1</v>
      </c>
    </row>
    <row r="356" spans="1:70">
      <c r="A356" s="4" t="str">
        <f>CONCATENATE(Table43[[#This Row],[Kode BARANG Win2]],Table43[[#This Row],[No. Urut
Item Sama]])</f>
        <v>R1021304010010</v>
      </c>
      <c r="B356" s="7"/>
      <c r="C356" s="4" t="s">
        <v>1651</v>
      </c>
      <c r="D356" s="49" t="s">
        <v>434</v>
      </c>
      <c r="E356" s="49">
        <f>IFERROR(VLOOKUP(Table43[[#This Row],[NO]],[1]Sheet1!$G$3:$K$1267,5,0),0)</f>
        <v>0</v>
      </c>
      <c r="F356" s="26" t="s">
        <v>798</v>
      </c>
      <c r="G356" s="26">
        <v>27</v>
      </c>
      <c r="H356" s="26" t="s">
        <v>2073</v>
      </c>
      <c r="I356" s="49">
        <v>8993560024451</v>
      </c>
      <c r="J356" s="26" t="str">
        <f>Table43[[#This Row],[Nama Jenis Kemasan]]</f>
        <v>PCS</v>
      </c>
      <c r="K356" s="4" t="str">
        <f>TRIM(CONCATENATE(Table43[[#This Row],[Nama            KLP]]," ",Table43[[#This Row],[Nama            Sub KLP]]))</f>
        <v>DETTOL BODY SOAP</v>
      </c>
      <c r="L356" s="4" t="str">
        <f>CONCATENATE(Table43[[#This Row],[kode  2 Digit                (hrf+No)]],Table43[[#This Row],[kode  2 Digit                (Nomor)]],Table43[[#This Row],[kode  1 Digit                (Nomor)]])</f>
        <v>R1021</v>
      </c>
      <c r="M356" s="4" t="str">
        <f>IF(AH356="",CONCATENATE(R356,T356,V356,X356,Z356,AB356,AD356,AF356,Table43[[#This Row],[Tanda Kode Revisi]]),CONCATENATE(R356,T356,V356,X356,Z356,AB356,AD356,AH356))</f>
        <v>R1021304010010</v>
      </c>
      <c r="N356" s="11">
        <f t="shared" si="10"/>
        <v>14</v>
      </c>
      <c r="O356" s="13" t="str">
        <f>IF(AG356&lt;&gt;"",TRIM(UPPER(CONCATENATE(Q356," ",S356," ",U356," ",W356," ",Y356," ",AA356," ","X"," ",Table43[[#This Row],[ISI/CTN]]," ",AG356," ",AC356," ",AE356," ",AI356))),TRIM(UPPER(CONCATENATE(Q356," ",S356," ",U356," ",W356," ",Y356," ",AA356," ","X"," ",Table43[[#This Row],[ISI/CTN]]," ",AC356," ",AE356," ",AI356))))</f>
        <v>RB DETTOL BODY SOAP SH ORIGINAL 100GR X 27 PCS</v>
      </c>
      <c r="P356" s="11">
        <f t="shared" si="11"/>
        <v>46</v>
      </c>
      <c r="Q356" s="4" t="s">
        <v>1487</v>
      </c>
      <c r="R356" s="7" t="s">
        <v>94</v>
      </c>
      <c r="S356" s="4" t="s">
        <v>1496</v>
      </c>
      <c r="T356" s="45" t="s">
        <v>1723</v>
      </c>
      <c r="U356" s="46" t="s">
        <v>1505</v>
      </c>
      <c r="V356" s="7">
        <v>1</v>
      </c>
      <c r="W356" s="46" t="s">
        <v>1567</v>
      </c>
      <c r="X356" s="45" t="s">
        <v>1733</v>
      </c>
      <c r="Y356" s="4" t="s">
        <v>1491</v>
      </c>
      <c r="Z356" s="47" t="s">
        <v>1725</v>
      </c>
      <c r="AA356" s="4" t="s">
        <v>1512</v>
      </c>
      <c r="AB356" s="47" t="s">
        <v>1739</v>
      </c>
      <c r="AC356" s="4" t="s">
        <v>186</v>
      </c>
      <c r="AD356" s="7">
        <v>1</v>
      </c>
      <c r="AF356" s="7">
        <v>0</v>
      </c>
      <c r="AJ356" s="7">
        <f>IFERROR(VLOOKUP(Table43[[#This Row],[Kode BARANG Win2]],'[2]Template Impor Barang'!#REF!,2,0),0)</f>
        <v>0</v>
      </c>
      <c r="AK356" s="7">
        <f>Table43[[#This Row],[ISI/CTN]]</f>
        <v>27</v>
      </c>
      <c r="AL356" s="83" t="str">
        <f>Table43[[#This Row],[Kode Pcpl]]</f>
        <v>ID8195131M</v>
      </c>
      <c r="AN356" s="36">
        <f>Table43[[#This Row],[Harga Jual Pcs GT
(-PPN)]]-(Table43[[#This Row],[Harga Jual Pcs GT
(-PPN)]]*8.5%)</f>
        <v>25693.200000000001</v>
      </c>
      <c r="AO356" s="36">
        <f>Table43[[#This Row],[Harga Beli Pcs
(-PPN)]]*Table43[[#This Row],[ISI/CTN]]</f>
        <v>693716.4</v>
      </c>
      <c r="AP356" s="36">
        <f>Table43[[#This Row],[Harga Beli Pcs
(-PPN)]]*1.11</f>
        <v>28519.452000000005</v>
      </c>
      <c r="AQ356" s="36">
        <f>Table43[[#This Row],[Harga Beli Krt
(- PPN)]]*1.11</f>
        <v>770025.20400000014</v>
      </c>
      <c r="AR356" s="36">
        <v>28080</v>
      </c>
      <c r="AS356" s="36">
        <f>Table43[[#This Row],[Harga Jual Pcs GT
(-PPN)]]*Table43[[#This Row],[ISI/CTN]]</f>
        <v>758160</v>
      </c>
      <c r="AT356" s="36">
        <f>Table43[[#This Row],[Harga Jual Pcs GT
(-PPN)]]*1.11</f>
        <v>31168.800000000003</v>
      </c>
      <c r="AU356" s="36">
        <f>Table43[[#This Row],[Harga Jual Krt GT
(- PPN)]]*1.11</f>
        <v>841557.60000000009</v>
      </c>
      <c r="AV356" s="36">
        <v>28080</v>
      </c>
      <c r="AW356" s="36">
        <f>Table43[[#This Row],[Harga Jual Pcs MT
(-PPN)]]*Table43[[#This Row],[ISI/CTN]]</f>
        <v>758160</v>
      </c>
      <c r="AX356" s="36">
        <f>Table43[[#This Row],[Harga Jual Pcs MT
(-PPN)]]*1.11</f>
        <v>31168.800000000003</v>
      </c>
      <c r="AY356" s="36">
        <f>Table43[[#This Row],[Harga Jual Pcs MT
(+PPN)]]*Table43[[#This Row],[ISI/CTN]]</f>
        <v>841557.60000000009</v>
      </c>
      <c r="AZ356" s="44">
        <f>(Table43[[#This Row],[Harga Jual Pcs GT
(-PPN)]]-Table43[[#This Row],[Harga Beli Pcs
(-PPN)]])/Table43[[#This Row],[Harga Jual Pcs GT
(-PPN)]]</f>
        <v>8.4999999999999978E-2</v>
      </c>
      <c r="BA356" s="51">
        <f>Table43[[#This Row],[Harga Jual Pcs MT
(-PPN)]]-Table43[[#This Row],[Harga Beli Pcs
(-PPN)]]</f>
        <v>2386.7999999999993</v>
      </c>
      <c r="BB356" s="57">
        <f>Table43[[#This Row],[Column1]]/Table43[[#This Row],[Harga Jual Pcs MT
(-PPN)]]</f>
        <v>8.4999999999999978E-2</v>
      </c>
      <c r="BC356" s="50"/>
      <c r="BD356" s="7" t="str">
        <f>IFERROR(VLOOKUP(Table43[[#This Row],[Kode BARANG Win2]],'[3]Daftar Barang dan Jasa'!$B$2:$D$3515,3,0),0)</f>
        <v>RB DETTOL BODY SOAP SH ORIGINAL 100GR X 27 PCS</v>
      </c>
      <c r="BE356" s="7" t="str">
        <f ca="1">IF(TODAY()-Table43[[#This Row],[Efektif
Pembuatan]]&gt;60,"Lama","Baru")</f>
        <v>Lama</v>
      </c>
      <c r="BF356" s="7" t="e">
        <f ca="1">IF(TODAY()-Table43[[#This Row],[Efektif Naik Harga]]&lt;30,"Naik","Sama")</f>
        <v>#VALUE!</v>
      </c>
      <c r="BG356" s="7" t="s">
        <v>400</v>
      </c>
      <c r="BH356" s="7" t="str">
        <f>IF(Table43[[#This Row],[Kode BARANG Win2]]&lt;&gt;"","IDR","")</f>
        <v>IDR</v>
      </c>
      <c r="BI356" s="7" t="str">
        <f>CONCATENATE(Table43[[#This Row],[kode  1 Digit
(Nomor)]],Table43[[#This Row],[kode  4 Digit                (Nomor)]])</f>
        <v>ID8195131M0100</v>
      </c>
      <c r="BJ356" s="7" t="str">
        <f>Table43[[#This Row],[Nama            Gramasi atau Jumlah Pack per CTN]]</f>
        <v>100GR</v>
      </c>
      <c r="BK356" s="7"/>
      <c r="BL356" s="7"/>
      <c r="BM356" s="4" t="str">
        <f>IF(Table43[[#This Row],[SATUAN Fix Win]]&lt;&gt;"","KRT")</f>
        <v>KRT</v>
      </c>
      <c r="BN356" s="4" t="str">
        <f>IF(Table43[[#This Row],[SATUAN Fix Win]]&lt;&gt;"","GD01")</f>
        <v>GD01</v>
      </c>
      <c r="BO356" s="4">
        <f>IF(Table43[[#This Row],[SATUAN Fix Win]]&lt;&gt;"",11611)</f>
        <v>11611</v>
      </c>
      <c r="BP356" s="4">
        <f>IF(Table43[[#This Row],[SATUAN Fix Win]]&lt;&gt;"",11612)</f>
        <v>11612</v>
      </c>
      <c r="BR356" s="4">
        <f>IF(Table43[[#This Row],[SATUAN Fix Win]]&lt;&gt;"",1)</f>
        <v>1</v>
      </c>
    </row>
    <row r="357" spans="1:70">
      <c r="A357" s="4" t="str">
        <f>CONCATENATE(Table43[[#This Row],[Kode BARANG Win2]],Table43[[#This Row],[No. Urut
Item Sama]])</f>
        <v>R1021304010010</v>
      </c>
      <c r="B357" s="7"/>
      <c r="C357" s="4" t="s">
        <v>1651</v>
      </c>
      <c r="D357" s="49" t="s">
        <v>428</v>
      </c>
      <c r="E357" s="49">
        <f>IFERROR(VLOOKUP(Table43[[#This Row],[NO]],[1]Sheet1!$G$3:$K$1267,5,0),0)</f>
        <v>0</v>
      </c>
      <c r="F357" s="26" t="s">
        <v>792</v>
      </c>
      <c r="G357" s="26">
        <v>27</v>
      </c>
      <c r="H357" s="26" t="s">
        <v>2073</v>
      </c>
      <c r="I357" s="49">
        <v>8993560024451</v>
      </c>
      <c r="J357" s="26" t="str">
        <f>Table43[[#This Row],[Nama Jenis Kemasan]]</f>
        <v>PCS</v>
      </c>
      <c r="K357" s="4" t="str">
        <f>TRIM(CONCATENATE(Table43[[#This Row],[Nama            KLP]]," ",Table43[[#This Row],[Nama            Sub KLP]]))</f>
        <v>DETTOL BODY SOAP</v>
      </c>
      <c r="L357" s="4" t="str">
        <f>CONCATENATE(Table43[[#This Row],[kode  2 Digit                (hrf+No)]],Table43[[#This Row],[kode  2 Digit                (Nomor)]],Table43[[#This Row],[kode  1 Digit                (Nomor)]])</f>
        <v>R1021</v>
      </c>
      <c r="M357" s="4" t="str">
        <f>IF(AH357="",CONCATENATE(R357,T357,V357,X357,Z357,AB357,AD357,AF357,Table43[[#This Row],[Tanda Kode Revisi]]),CONCATENATE(R357,T357,V357,X357,Z357,AB357,AD357,AH357))</f>
        <v>R1021304010010</v>
      </c>
      <c r="N357" s="11">
        <f t="shared" si="10"/>
        <v>14</v>
      </c>
      <c r="O357" s="13" t="str">
        <f>IF(AG357&lt;&gt;"",TRIM(UPPER(CONCATENATE(Q357," ",S357," ",U357," ",W357," ",Y357," ",AA357," ","X"," ",Table43[[#This Row],[ISI/CTN]]," ",AG357," ",AC357," ",AE357," ",AI357))),TRIM(UPPER(CONCATENATE(Q357," ",S357," ",U357," ",W357," ",Y357," ",AA357," ","X"," ",Table43[[#This Row],[ISI/CTN]]," ",AC357," ",AE357," ",AI357))))</f>
        <v>RB DETTOL BODY SOAP SH ORIGINAL 100GR X 27 PCS</v>
      </c>
      <c r="P357" s="11">
        <f t="shared" si="11"/>
        <v>46</v>
      </c>
      <c r="Q357" s="4" t="s">
        <v>1487</v>
      </c>
      <c r="R357" s="7" t="s">
        <v>94</v>
      </c>
      <c r="S357" s="4" t="s">
        <v>1496</v>
      </c>
      <c r="T357" s="45" t="s">
        <v>1723</v>
      </c>
      <c r="U357" s="46" t="s">
        <v>1505</v>
      </c>
      <c r="V357" s="7">
        <v>1</v>
      </c>
      <c r="W357" s="46" t="s">
        <v>1567</v>
      </c>
      <c r="X357" s="45" t="s">
        <v>1733</v>
      </c>
      <c r="Y357" s="4" t="s">
        <v>1491</v>
      </c>
      <c r="Z357" s="47" t="s">
        <v>1725</v>
      </c>
      <c r="AA357" s="4" t="s">
        <v>1512</v>
      </c>
      <c r="AB357" s="47" t="s">
        <v>1739</v>
      </c>
      <c r="AC357" s="4" t="s">
        <v>186</v>
      </c>
      <c r="AD357" s="7">
        <v>1</v>
      </c>
      <c r="AF357" s="7">
        <v>0</v>
      </c>
      <c r="AJ357" s="7">
        <f>IFERROR(VLOOKUP(Table43[[#This Row],[Kode BARANG Win2]],'[2]Template Impor Barang'!#REF!,2,0),0)</f>
        <v>0</v>
      </c>
      <c r="AK357" s="7">
        <f>Table43[[#This Row],[ISI/CTN]]</f>
        <v>27</v>
      </c>
      <c r="AL357" s="83" t="str">
        <f>Table43[[#This Row],[Kode Pcpl]]</f>
        <v>ID0344256M</v>
      </c>
      <c r="AN357" s="36">
        <f>Table43[[#This Row],[Harga Jual Pcs GT
(-PPN)]]-(Table43[[#This Row],[Harga Jual Pcs GT
(-PPN)]]*8.5%)</f>
        <v>25693.200000000001</v>
      </c>
      <c r="AO357" s="36">
        <f>Table43[[#This Row],[Harga Beli Pcs
(-PPN)]]*Table43[[#This Row],[ISI/CTN]]</f>
        <v>693716.4</v>
      </c>
      <c r="AP357" s="36">
        <f>Table43[[#This Row],[Harga Beli Pcs
(-PPN)]]*1.11</f>
        <v>28519.452000000005</v>
      </c>
      <c r="AQ357" s="36">
        <f>Table43[[#This Row],[Harga Beli Krt
(- PPN)]]*1.11</f>
        <v>770025.20400000014</v>
      </c>
      <c r="AR357" s="36">
        <v>28080</v>
      </c>
      <c r="AS357" s="36">
        <f>Table43[[#This Row],[Harga Jual Pcs GT
(-PPN)]]*Table43[[#This Row],[ISI/CTN]]</f>
        <v>758160</v>
      </c>
      <c r="AT357" s="36">
        <f>Table43[[#This Row],[Harga Jual Pcs GT
(-PPN)]]*1.11</f>
        <v>31168.800000000003</v>
      </c>
      <c r="AU357" s="36">
        <f>Table43[[#This Row],[Harga Jual Krt GT
(- PPN)]]*1.11</f>
        <v>841557.60000000009</v>
      </c>
      <c r="AV357" s="36">
        <v>28080</v>
      </c>
      <c r="AW357" s="36">
        <f>Table43[[#This Row],[Harga Jual Pcs MT
(-PPN)]]*Table43[[#This Row],[ISI/CTN]]</f>
        <v>758160</v>
      </c>
      <c r="AX357" s="36">
        <f>Table43[[#This Row],[Harga Jual Pcs MT
(-PPN)]]*1.11</f>
        <v>31168.800000000003</v>
      </c>
      <c r="AY357" s="36">
        <f>Table43[[#This Row],[Harga Jual Pcs MT
(+PPN)]]*Table43[[#This Row],[ISI/CTN]]</f>
        <v>841557.60000000009</v>
      </c>
      <c r="AZ357" s="44">
        <f>(Table43[[#This Row],[Harga Jual Pcs GT
(-PPN)]]-Table43[[#This Row],[Harga Beli Pcs
(-PPN)]])/Table43[[#This Row],[Harga Jual Pcs GT
(-PPN)]]</f>
        <v>8.4999999999999978E-2</v>
      </c>
      <c r="BA357" s="51">
        <f>Table43[[#This Row],[Harga Jual Pcs MT
(-PPN)]]-Table43[[#This Row],[Harga Beli Pcs
(-PPN)]]</f>
        <v>2386.7999999999993</v>
      </c>
      <c r="BB357" s="57">
        <f>Table43[[#This Row],[Column1]]/Table43[[#This Row],[Harga Jual Pcs MT
(-PPN)]]</f>
        <v>8.4999999999999978E-2</v>
      </c>
      <c r="BC357" s="50"/>
      <c r="BD357" s="7" t="str">
        <f>IFERROR(VLOOKUP(Table43[[#This Row],[Kode BARANG Win2]],'[3]Daftar Barang dan Jasa'!$B$2:$D$3515,3,0),0)</f>
        <v>RB DETTOL BODY SOAP SH ORIGINAL 100GR X 27 PCS</v>
      </c>
      <c r="BE357" s="7" t="str">
        <f ca="1">IF(TODAY()-Table43[[#This Row],[Efektif
Pembuatan]]&gt;60,"Lama","Baru")</f>
        <v>Lama</v>
      </c>
      <c r="BF357" s="7" t="e">
        <f ca="1">IF(TODAY()-Table43[[#This Row],[Efektif Naik Harga]]&lt;30,"Naik","Sama")</f>
        <v>#VALUE!</v>
      </c>
      <c r="BG357" s="7" t="s">
        <v>400</v>
      </c>
      <c r="BH357" s="7" t="str">
        <f>IF(Table43[[#This Row],[Kode BARANG Win2]]&lt;&gt;"","IDR","")</f>
        <v>IDR</v>
      </c>
      <c r="BI357" s="7" t="str">
        <f>CONCATENATE(Table43[[#This Row],[kode  1 Digit
(Nomor)]],Table43[[#This Row],[kode  4 Digit                (Nomor)]])</f>
        <v>ID0344256M0100</v>
      </c>
      <c r="BJ357" s="7" t="str">
        <f>Table43[[#This Row],[Nama            Gramasi atau Jumlah Pack per CTN]]</f>
        <v>100GR</v>
      </c>
      <c r="BK357" s="7"/>
      <c r="BL357" s="7"/>
      <c r="BM357" s="4" t="str">
        <f>IF(Table43[[#This Row],[SATUAN Fix Win]]&lt;&gt;"","KRT")</f>
        <v>KRT</v>
      </c>
      <c r="BN357" s="4" t="str">
        <f>IF(Table43[[#This Row],[SATUAN Fix Win]]&lt;&gt;"","GD01")</f>
        <v>GD01</v>
      </c>
      <c r="BO357" s="4">
        <f>IF(Table43[[#This Row],[SATUAN Fix Win]]&lt;&gt;"",11611)</f>
        <v>11611</v>
      </c>
      <c r="BP357" s="4">
        <f>IF(Table43[[#This Row],[SATUAN Fix Win]]&lt;&gt;"",11612)</f>
        <v>11612</v>
      </c>
      <c r="BR357" s="4">
        <f>IF(Table43[[#This Row],[SATUAN Fix Win]]&lt;&gt;"",1)</f>
        <v>1</v>
      </c>
    </row>
    <row r="358" spans="1:70">
      <c r="A358" s="4" t="str">
        <f>CONCATENATE(Table43[[#This Row],[Kode BARANG Win2]],Table43[[#This Row],[No. Urut
Item Sama]])</f>
        <v>R1021304010010</v>
      </c>
      <c r="B358" s="7"/>
      <c r="C358" s="4" t="s">
        <v>1651</v>
      </c>
      <c r="D358" s="49" t="s">
        <v>430</v>
      </c>
      <c r="E358" s="49">
        <f>IFERROR(VLOOKUP(Table43[[#This Row],[NO]],[1]Sheet1!$G$3:$K$1267,5,0),0)</f>
        <v>0</v>
      </c>
      <c r="F358" s="26" t="s">
        <v>794</v>
      </c>
      <c r="G358" s="26">
        <v>27</v>
      </c>
      <c r="H358" s="26" t="s">
        <v>2073</v>
      </c>
      <c r="I358" s="49">
        <v>8993560024451</v>
      </c>
      <c r="J358" s="26" t="str">
        <f>Table43[[#This Row],[Nama Jenis Kemasan]]</f>
        <v>PCS</v>
      </c>
      <c r="K358" s="4" t="str">
        <f>TRIM(CONCATENATE(Table43[[#This Row],[Nama            KLP]]," ",Table43[[#This Row],[Nama            Sub KLP]]))</f>
        <v>DETTOL BODY SOAP</v>
      </c>
      <c r="L358" s="4" t="str">
        <f>CONCATENATE(Table43[[#This Row],[kode  2 Digit                (hrf+No)]],Table43[[#This Row],[kode  2 Digit                (Nomor)]],Table43[[#This Row],[kode  1 Digit                (Nomor)]])</f>
        <v>R1021</v>
      </c>
      <c r="M358" s="4" t="str">
        <f>IF(AH358="",CONCATENATE(R358,T358,V358,X358,Z358,AB358,AD358,AF358,Table43[[#This Row],[Tanda Kode Revisi]]),CONCATENATE(R358,T358,V358,X358,Z358,AB358,AD358,AH358))</f>
        <v>R1021304010010</v>
      </c>
      <c r="N358" s="11">
        <f t="shared" si="10"/>
        <v>14</v>
      </c>
      <c r="O358" s="13" t="str">
        <f>IF(AG358&lt;&gt;"",TRIM(UPPER(CONCATENATE(Q358," ",S358," ",U358," ",W358," ",Y358," ",AA358," ","X"," ",Table43[[#This Row],[ISI/CTN]]," ",AG358," ",AC358," ",AE358," ",AI358))),TRIM(UPPER(CONCATENATE(Q358," ",S358," ",U358," ",W358," ",Y358," ",AA358," ","X"," ",Table43[[#This Row],[ISI/CTN]]," ",AC358," ",AE358," ",AI358))))</f>
        <v>RB DETTOL BODY SOAP SH ORIGINAL 100GR X 27 PCS</v>
      </c>
      <c r="P358" s="11">
        <f t="shared" si="11"/>
        <v>46</v>
      </c>
      <c r="Q358" s="4" t="s">
        <v>1487</v>
      </c>
      <c r="R358" s="7" t="s">
        <v>94</v>
      </c>
      <c r="S358" s="4" t="s">
        <v>1496</v>
      </c>
      <c r="T358" s="45" t="s">
        <v>1723</v>
      </c>
      <c r="U358" s="46" t="s">
        <v>1505</v>
      </c>
      <c r="V358" s="7">
        <v>1</v>
      </c>
      <c r="W358" s="46" t="s">
        <v>1567</v>
      </c>
      <c r="X358" s="45" t="s">
        <v>1733</v>
      </c>
      <c r="Y358" s="4" t="s">
        <v>1491</v>
      </c>
      <c r="Z358" s="47" t="s">
        <v>1725</v>
      </c>
      <c r="AA358" s="4" t="s">
        <v>1512</v>
      </c>
      <c r="AB358" s="47" t="s">
        <v>1739</v>
      </c>
      <c r="AC358" s="4" t="s">
        <v>186</v>
      </c>
      <c r="AD358" s="7">
        <v>1</v>
      </c>
      <c r="AF358" s="7">
        <v>0</v>
      </c>
      <c r="AJ358" s="7">
        <f>IFERROR(VLOOKUP(Table43[[#This Row],[Kode BARANG Win2]],'[2]Template Impor Barang'!#REF!,2,0),0)</f>
        <v>0</v>
      </c>
      <c r="AK358" s="7">
        <f>Table43[[#This Row],[ISI/CTN]]</f>
        <v>27</v>
      </c>
      <c r="AL358" s="83" t="str">
        <f>Table43[[#This Row],[Kode Pcpl]]</f>
        <v>ID8089145M</v>
      </c>
      <c r="AN358" s="36">
        <f>Table43[[#This Row],[Harga Jual Pcs GT
(-PPN)]]-(Table43[[#This Row],[Harga Jual Pcs GT
(-PPN)]]*8.5%)</f>
        <v>25693.200000000001</v>
      </c>
      <c r="AO358" s="36">
        <f>Table43[[#This Row],[Harga Beli Pcs
(-PPN)]]*Table43[[#This Row],[ISI/CTN]]</f>
        <v>693716.4</v>
      </c>
      <c r="AP358" s="36">
        <f>Table43[[#This Row],[Harga Beli Pcs
(-PPN)]]*1.11</f>
        <v>28519.452000000005</v>
      </c>
      <c r="AQ358" s="36">
        <f>Table43[[#This Row],[Harga Beli Krt
(- PPN)]]*1.11</f>
        <v>770025.20400000014</v>
      </c>
      <c r="AR358" s="36">
        <v>28080</v>
      </c>
      <c r="AS358" s="36">
        <f>Table43[[#This Row],[Harga Jual Pcs GT
(-PPN)]]*Table43[[#This Row],[ISI/CTN]]</f>
        <v>758160</v>
      </c>
      <c r="AT358" s="36">
        <f>Table43[[#This Row],[Harga Jual Pcs GT
(-PPN)]]*1.11</f>
        <v>31168.800000000003</v>
      </c>
      <c r="AU358" s="36">
        <f>Table43[[#This Row],[Harga Jual Krt GT
(- PPN)]]*1.11</f>
        <v>841557.60000000009</v>
      </c>
      <c r="AV358" s="36">
        <v>28080</v>
      </c>
      <c r="AW358" s="36">
        <f>Table43[[#This Row],[Harga Jual Pcs MT
(-PPN)]]*Table43[[#This Row],[ISI/CTN]]</f>
        <v>758160</v>
      </c>
      <c r="AX358" s="36">
        <f>Table43[[#This Row],[Harga Jual Pcs MT
(-PPN)]]*1.11</f>
        <v>31168.800000000003</v>
      </c>
      <c r="AY358" s="36">
        <f>Table43[[#This Row],[Harga Jual Pcs MT
(+PPN)]]*Table43[[#This Row],[ISI/CTN]]</f>
        <v>841557.60000000009</v>
      </c>
      <c r="AZ358" s="44">
        <f>(Table43[[#This Row],[Harga Jual Pcs GT
(-PPN)]]-Table43[[#This Row],[Harga Beli Pcs
(-PPN)]])/Table43[[#This Row],[Harga Jual Pcs GT
(-PPN)]]</f>
        <v>8.4999999999999978E-2</v>
      </c>
      <c r="BA358" s="51">
        <f>Table43[[#This Row],[Harga Jual Pcs MT
(-PPN)]]-Table43[[#This Row],[Harga Beli Pcs
(-PPN)]]</f>
        <v>2386.7999999999993</v>
      </c>
      <c r="BB358" s="57">
        <f>Table43[[#This Row],[Column1]]/Table43[[#This Row],[Harga Jual Pcs MT
(-PPN)]]</f>
        <v>8.4999999999999978E-2</v>
      </c>
      <c r="BC358" s="50"/>
      <c r="BD358" s="7" t="str">
        <f>IFERROR(VLOOKUP(Table43[[#This Row],[Kode BARANG Win2]],'[3]Daftar Barang dan Jasa'!$B$2:$D$3515,3,0),0)</f>
        <v>RB DETTOL BODY SOAP SH ORIGINAL 100GR X 27 PCS</v>
      </c>
      <c r="BE358" s="7" t="str">
        <f ca="1">IF(TODAY()-Table43[[#This Row],[Efektif
Pembuatan]]&gt;60,"Lama","Baru")</f>
        <v>Lama</v>
      </c>
      <c r="BF358" s="7" t="e">
        <f ca="1">IF(TODAY()-Table43[[#This Row],[Efektif Naik Harga]]&lt;30,"Naik","Sama")</f>
        <v>#VALUE!</v>
      </c>
      <c r="BG358" s="7" t="s">
        <v>400</v>
      </c>
      <c r="BH358" s="7" t="str">
        <f>IF(Table43[[#This Row],[Kode BARANG Win2]]&lt;&gt;"","IDR","")</f>
        <v>IDR</v>
      </c>
      <c r="BI358" s="7" t="str">
        <f>CONCATENATE(Table43[[#This Row],[kode  1 Digit
(Nomor)]],Table43[[#This Row],[kode  4 Digit                (Nomor)]])</f>
        <v>ID8089145M0100</v>
      </c>
      <c r="BJ358" s="7" t="str">
        <f>Table43[[#This Row],[Nama            Gramasi atau Jumlah Pack per CTN]]</f>
        <v>100GR</v>
      </c>
      <c r="BK358" s="7"/>
      <c r="BL358" s="7"/>
      <c r="BM358" s="4" t="str">
        <f>IF(Table43[[#This Row],[SATUAN Fix Win]]&lt;&gt;"","KRT")</f>
        <v>KRT</v>
      </c>
      <c r="BN358" s="4" t="str">
        <f>IF(Table43[[#This Row],[SATUAN Fix Win]]&lt;&gt;"","GD01")</f>
        <v>GD01</v>
      </c>
      <c r="BO358" s="4">
        <f>IF(Table43[[#This Row],[SATUAN Fix Win]]&lt;&gt;"",11611)</f>
        <v>11611</v>
      </c>
      <c r="BP358" s="4">
        <f>IF(Table43[[#This Row],[SATUAN Fix Win]]&lt;&gt;"",11612)</f>
        <v>11612</v>
      </c>
      <c r="BR358" s="4">
        <f>IF(Table43[[#This Row],[SATUAN Fix Win]]&lt;&gt;"",1)</f>
        <v>1</v>
      </c>
    </row>
    <row r="359" spans="1:70">
      <c r="A359" s="4" t="str">
        <f>CONCATENATE(Table43[[#This Row],[Kode BARANG Win2]],Table43[[#This Row],[No. Urut
Item Sama]])</f>
        <v>R1021305010010</v>
      </c>
      <c r="B359" s="7"/>
      <c r="C359" s="4" t="s">
        <v>1652</v>
      </c>
      <c r="D359" s="49">
        <v>3279347</v>
      </c>
      <c r="E359" s="49">
        <f>IFERROR(VLOOKUP(Table43[[#This Row],[NO]],[1]Sheet1!$G$3:$K$1267,5,0),0)</f>
        <v>0</v>
      </c>
      <c r="F359" s="26" t="s">
        <v>789</v>
      </c>
      <c r="G359" s="26">
        <v>27</v>
      </c>
      <c r="H359" s="26" t="s">
        <v>1652</v>
      </c>
      <c r="I359" s="49">
        <v>8993560025120</v>
      </c>
      <c r="J359" s="26" t="str">
        <f>Table43[[#This Row],[Nama Jenis Kemasan]]</f>
        <v>PCS</v>
      </c>
      <c r="K359" s="4" t="str">
        <f>TRIM(CONCATENATE(Table43[[#This Row],[Nama            KLP]]," ",Table43[[#This Row],[Nama            Sub KLP]]))</f>
        <v>DETTOL BODY SOAP</v>
      </c>
      <c r="L359" s="4" t="str">
        <f>CONCATENATE(Table43[[#This Row],[kode  2 Digit                (hrf+No)]],Table43[[#This Row],[kode  2 Digit                (Nomor)]],Table43[[#This Row],[kode  1 Digit                (Nomor)]])</f>
        <v>R1021</v>
      </c>
      <c r="M359" s="4" t="str">
        <f>IF(AH359="",CONCATENATE(R359,T359,V359,X359,Z359,AB359,AD359,AF359,Table43[[#This Row],[Tanda Kode Revisi]]),CONCATENATE(R359,T359,V359,X359,Z359,AB359,AD359,AH359))</f>
        <v>R1021305010010</v>
      </c>
      <c r="N359" s="11">
        <f t="shared" si="10"/>
        <v>14</v>
      </c>
      <c r="O359" s="13" t="str">
        <f>IF(AG359&lt;&gt;"",TRIM(UPPER(CONCATENATE(Q359," ",S359," ",U359," ",W359," ",Y359," ",AA359," ","X"," ",Table43[[#This Row],[ISI/CTN]]," ",AG359," ",AC359," ",AE359," ",AI359))),TRIM(UPPER(CONCATENATE(Q359," ",S359," ",U359," ",W359," ",Y359," ",AA359," ","X"," ",Table43[[#This Row],[ISI/CTN]]," ",AC359," ",AE359," ",AI359))))</f>
        <v>RB DETTOL BODY SOAP SH RE-ENERGIZER 100GR X 27 PCS</v>
      </c>
      <c r="P359" s="11">
        <f t="shared" si="11"/>
        <v>50</v>
      </c>
      <c r="Q359" s="4" t="s">
        <v>1487</v>
      </c>
      <c r="R359" s="7" t="s">
        <v>94</v>
      </c>
      <c r="S359" s="4" t="s">
        <v>1496</v>
      </c>
      <c r="T359" s="45" t="s">
        <v>1723</v>
      </c>
      <c r="U359" s="46" t="s">
        <v>1505</v>
      </c>
      <c r="V359" s="7">
        <v>1</v>
      </c>
      <c r="W359" s="46" t="s">
        <v>1567</v>
      </c>
      <c r="X359" s="45" t="s">
        <v>1733</v>
      </c>
      <c r="Y359" s="4" t="s">
        <v>1532</v>
      </c>
      <c r="Z359" s="47" t="s">
        <v>1726</v>
      </c>
      <c r="AA359" s="4" t="s">
        <v>1512</v>
      </c>
      <c r="AB359" s="47" t="s">
        <v>1739</v>
      </c>
      <c r="AC359" s="4" t="s">
        <v>186</v>
      </c>
      <c r="AD359" s="7">
        <v>1</v>
      </c>
      <c r="AF359" s="7">
        <v>0</v>
      </c>
      <c r="AJ359" s="7">
        <f>IFERROR(VLOOKUP(Table43[[#This Row],[Kode BARANG Win2]],'[2]Template Impor Barang'!#REF!,2,0),0)</f>
        <v>0</v>
      </c>
      <c r="AK359" s="7">
        <f>Table43[[#This Row],[ISI/CTN]]</f>
        <v>27</v>
      </c>
      <c r="AL359" s="83">
        <f>Table43[[#This Row],[Kode Pcpl]]</f>
        <v>3279347</v>
      </c>
      <c r="AN359" s="36">
        <f>Table43[[#This Row],[Harga Jual Pcs GT
(-PPN)]]-(Table43[[#This Row],[Harga Jual Pcs GT
(-PPN)]]*8.5%)</f>
        <v>25693.200000000001</v>
      </c>
      <c r="AO359" s="36">
        <f>Table43[[#This Row],[Harga Beli Pcs
(-PPN)]]*Table43[[#This Row],[ISI/CTN]]</f>
        <v>693716.4</v>
      </c>
      <c r="AP359" s="36">
        <f>Table43[[#This Row],[Harga Beli Pcs
(-PPN)]]*1.11</f>
        <v>28519.452000000005</v>
      </c>
      <c r="AQ359" s="36">
        <f>Table43[[#This Row],[Harga Beli Krt
(- PPN)]]*1.11</f>
        <v>770025.20400000014</v>
      </c>
      <c r="AR359" s="36">
        <v>28080</v>
      </c>
      <c r="AS359" s="36">
        <f>Table43[[#This Row],[Harga Jual Pcs GT
(-PPN)]]*Table43[[#This Row],[ISI/CTN]]</f>
        <v>758160</v>
      </c>
      <c r="AT359" s="36">
        <f>Table43[[#This Row],[Harga Jual Pcs GT
(-PPN)]]*1.11</f>
        <v>31168.800000000003</v>
      </c>
      <c r="AU359" s="36">
        <f>Table43[[#This Row],[Harga Jual Krt GT
(- PPN)]]*1.11</f>
        <v>841557.60000000009</v>
      </c>
      <c r="AV359" s="36">
        <v>28080</v>
      </c>
      <c r="AW359" s="36">
        <f>Table43[[#This Row],[Harga Jual Pcs MT
(-PPN)]]*Table43[[#This Row],[ISI/CTN]]</f>
        <v>758160</v>
      </c>
      <c r="AX359" s="36">
        <f>Table43[[#This Row],[Harga Jual Pcs MT
(-PPN)]]*1.11</f>
        <v>31168.800000000003</v>
      </c>
      <c r="AY359" s="36">
        <f>Table43[[#This Row],[Harga Jual Pcs MT
(+PPN)]]*Table43[[#This Row],[ISI/CTN]]</f>
        <v>841557.60000000009</v>
      </c>
      <c r="AZ359" s="44">
        <f>(Table43[[#This Row],[Harga Jual Pcs GT
(-PPN)]]-Table43[[#This Row],[Harga Beli Pcs
(-PPN)]])/Table43[[#This Row],[Harga Jual Pcs GT
(-PPN)]]</f>
        <v>8.4999999999999978E-2</v>
      </c>
      <c r="BA359" s="51">
        <f>Table43[[#This Row],[Harga Jual Pcs MT
(-PPN)]]-Table43[[#This Row],[Harga Beli Pcs
(-PPN)]]</f>
        <v>2386.7999999999993</v>
      </c>
      <c r="BB359" s="57">
        <f>Table43[[#This Row],[Column1]]/Table43[[#This Row],[Harga Jual Pcs MT
(-PPN)]]</f>
        <v>8.4999999999999978E-2</v>
      </c>
      <c r="BC359" s="50"/>
      <c r="BD359" s="7" t="str">
        <f>IFERROR(VLOOKUP(Table43[[#This Row],[Kode BARANG Win2]],'[3]Daftar Barang dan Jasa'!$B$2:$D$3515,3,0),0)</f>
        <v>RB DETTOL BODY SOAP SH RE-ENERGIZER 100GR X 27 PCS</v>
      </c>
      <c r="BE359" s="7" t="str">
        <f ca="1">IF(TODAY()-Table43[[#This Row],[Efektif
Pembuatan]]&gt;60,"Lama","Baru")</f>
        <v>Lama</v>
      </c>
      <c r="BF359" s="7" t="e">
        <f ca="1">IF(TODAY()-Table43[[#This Row],[Efektif Naik Harga]]&lt;30,"Naik","Sama")</f>
        <v>#VALUE!</v>
      </c>
      <c r="BG359" s="7" t="s">
        <v>400</v>
      </c>
      <c r="BH359" s="7" t="str">
        <f>IF(Table43[[#This Row],[Kode BARANG Win2]]&lt;&gt;"","IDR","")</f>
        <v>IDR</v>
      </c>
      <c r="BI359" s="7" t="str">
        <f>CONCATENATE(Table43[[#This Row],[kode  1 Digit
(Nomor)]],Table43[[#This Row],[kode  4 Digit                (Nomor)]])</f>
        <v>32793470100</v>
      </c>
      <c r="BJ359" s="7" t="str">
        <f>Table43[[#This Row],[Nama            Gramasi atau Jumlah Pack per CTN]]</f>
        <v>100GR</v>
      </c>
      <c r="BK359" s="7"/>
      <c r="BL359" s="7"/>
      <c r="BM359" s="4" t="str">
        <f>IF(Table43[[#This Row],[SATUAN Fix Win]]&lt;&gt;"","KRT")</f>
        <v>KRT</v>
      </c>
      <c r="BN359" s="4" t="str">
        <f>IF(Table43[[#This Row],[SATUAN Fix Win]]&lt;&gt;"","GD01")</f>
        <v>GD01</v>
      </c>
      <c r="BO359" s="4">
        <f>IF(Table43[[#This Row],[SATUAN Fix Win]]&lt;&gt;"",11611)</f>
        <v>11611</v>
      </c>
      <c r="BP359" s="4">
        <f>IF(Table43[[#This Row],[SATUAN Fix Win]]&lt;&gt;"",11612)</f>
        <v>11612</v>
      </c>
      <c r="BR359" s="4">
        <f>IF(Table43[[#This Row],[SATUAN Fix Win]]&lt;&gt;"",1)</f>
        <v>1</v>
      </c>
    </row>
    <row r="360" spans="1:70">
      <c r="A360" s="4" t="str">
        <f>CONCATENATE(Table43[[#This Row],[Kode BARANG Win2]],Table43[[#This Row],[No. Urut
Item Sama]])</f>
        <v>R1021305010010</v>
      </c>
      <c r="B360" s="7"/>
      <c r="C360" s="4" t="s">
        <v>1652</v>
      </c>
      <c r="D360" s="49">
        <v>3173444</v>
      </c>
      <c r="E360" s="49">
        <f>IFERROR(VLOOKUP(Table43[[#This Row],[NO]],[1]Sheet1!$G$3:$K$1267,5,0),0)</f>
        <v>0</v>
      </c>
      <c r="F360" s="26" t="s">
        <v>779</v>
      </c>
      <c r="G360" s="26">
        <v>27</v>
      </c>
      <c r="H360" s="26" t="s">
        <v>1652</v>
      </c>
      <c r="I360" s="49">
        <v>8993560025120</v>
      </c>
      <c r="J360" s="26" t="str">
        <f>Table43[[#This Row],[Nama Jenis Kemasan]]</f>
        <v>PCS</v>
      </c>
      <c r="K360" s="4" t="str">
        <f>TRIM(CONCATENATE(Table43[[#This Row],[Nama            KLP]]," ",Table43[[#This Row],[Nama            Sub KLP]]))</f>
        <v>DETTOL BODY SOAP</v>
      </c>
      <c r="L360" s="4" t="str">
        <f>CONCATENATE(Table43[[#This Row],[kode  2 Digit                (hrf+No)]],Table43[[#This Row],[kode  2 Digit                (Nomor)]],Table43[[#This Row],[kode  1 Digit                (Nomor)]])</f>
        <v>R1021</v>
      </c>
      <c r="M360" s="4" t="str">
        <f>IF(AH360="",CONCATENATE(R360,T360,V360,X360,Z360,AB360,AD360,AF360,Table43[[#This Row],[Tanda Kode Revisi]]),CONCATENATE(R360,T360,V360,X360,Z360,AB360,AD360,AH360))</f>
        <v>R1021305010010</v>
      </c>
      <c r="N360" s="11">
        <f t="shared" si="10"/>
        <v>14</v>
      </c>
      <c r="O360" s="13" t="str">
        <f>IF(AG360&lt;&gt;"",TRIM(UPPER(CONCATENATE(Q360," ",S360," ",U360," ",W360," ",Y360," ",AA360," ","X"," ",Table43[[#This Row],[ISI/CTN]]," ",AG360," ",AC360," ",AE360," ",AI360))),TRIM(UPPER(CONCATENATE(Q360," ",S360," ",U360," ",W360," ",Y360," ",AA360," ","X"," ",Table43[[#This Row],[ISI/CTN]]," ",AC360," ",AE360," ",AI360))))</f>
        <v>RB DETTOL BODY SOAP SH RE-ENERGIZER 100GR X 27 PCS</v>
      </c>
      <c r="P360" s="11">
        <f t="shared" si="11"/>
        <v>50</v>
      </c>
      <c r="Q360" s="4" t="s">
        <v>1487</v>
      </c>
      <c r="R360" s="7" t="s">
        <v>94</v>
      </c>
      <c r="S360" s="4" t="s">
        <v>1496</v>
      </c>
      <c r="T360" s="45" t="s">
        <v>1723</v>
      </c>
      <c r="U360" s="46" t="s">
        <v>1505</v>
      </c>
      <c r="V360" s="7">
        <v>1</v>
      </c>
      <c r="W360" s="46" t="s">
        <v>1567</v>
      </c>
      <c r="X360" s="45" t="s">
        <v>1733</v>
      </c>
      <c r="Y360" s="4" t="s">
        <v>1532</v>
      </c>
      <c r="Z360" s="47" t="s">
        <v>1726</v>
      </c>
      <c r="AA360" s="4" t="s">
        <v>1512</v>
      </c>
      <c r="AB360" s="47" t="s">
        <v>1739</v>
      </c>
      <c r="AC360" s="4" t="s">
        <v>186</v>
      </c>
      <c r="AD360" s="7">
        <v>1</v>
      </c>
      <c r="AF360" s="7">
        <v>0</v>
      </c>
      <c r="AJ360" s="7">
        <f>IFERROR(VLOOKUP(Table43[[#This Row],[Kode BARANG Win2]],'[2]Template Impor Barang'!#REF!,2,0),0)</f>
        <v>0</v>
      </c>
      <c r="AK360" s="7">
        <f>Table43[[#This Row],[ISI/CTN]]</f>
        <v>27</v>
      </c>
      <c r="AL360" s="83">
        <f>Table43[[#This Row],[Kode Pcpl]]</f>
        <v>3173444</v>
      </c>
      <c r="AN360" s="36">
        <f>Table43[[#This Row],[Harga Jual Pcs GT
(-PPN)]]-(Table43[[#This Row],[Harga Jual Pcs GT
(-PPN)]]*8.5%)</f>
        <v>25693.200000000001</v>
      </c>
      <c r="AO360" s="36">
        <f>Table43[[#This Row],[Harga Beli Pcs
(-PPN)]]*Table43[[#This Row],[ISI/CTN]]</f>
        <v>693716.4</v>
      </c>
      <c r="AP360" s="36">
        <f>Table43[[#This Row],[Harga Beli Pcs
(-PPN)]]*1.11</f>
        <v>28519.452000000005</v>
      </c>
      <c r="AQ360" s="36">
        <f>Table43[[#This Row],[Harga Beli Krt
(- PPN)]]*1.11</f>
        <v>770025.20400000014</v>
      </c>
      <c r="AR360" s="36">
        <v>28080</v>
      </c>
      <c r="AS360" s="36">
        <f>Table43[[#This Row],[Harga Jual Pcs GT
(-PPN)]]*Table43[[#This Row],[ISI/CTN]]</f>
        <v>758160</v>
      </c>
      <c r="AT360" s="36">
        <f>Table43[[#This Row],[Harga Jual Pcs GT
(-PPN)]]*1.11</f>
        <v>31168.800000000003</v>
      </c>
      <c r="AU360" s="36">
        <f>Table43[[#This Row],[Harga Jual Krt GT
(- PPN)]]*1.11</f>
        <v>841557.60000000009</v>
      </c>
      <c r="AV360" s="36">
        <v>28080</v>
      </c>
      <c r="AW360" s="36">
        <f>Table43[[#This Row],[Harga Jual Pcs MT
(-PPN)]]*Table43[[#This Row],[ISI/CTN]]</f>
        <v>758160</v>
      </c>
      <c r="AX360" s="36">
        <f>Table43[[#This Row],[Harga Jual Pcs MT
(-PPN)]]*1.11</f>
        <v>31168.800000000003</v>
      </c>
      <c r="AY360" s="36">
        <f>Table43[[#This Row],[Harga Jual Pcs MT
(+PPN)]]*Table43[[#This Row],[ISI/CTN]]</f>
        <v>841557.60000000009</v>
      </c>
      <c r="AZ360" s="44">
        <f>(Table43[[#This Row],[Harga Jual Pcs GT
(-PPN)]]-Table43[[#This Row],[Harga Beli Pcs
(-PPN)]])/Table43[[#This Row],[Harga Jual Pcs GT
(-PPN)]]</f>
        <v>8.4999999999999978E-2</v>
      </c>
      <c r="BA360" s="51">
        <f>Table43[[#This Row],[Harga Jual Pcs MT
(-PPN)]]-Table43[[#This Row],[Harga Beli Pcs
(-PPN)]]</f>
        <v>2386.7999999999993</v>
      </c>
      <c r="BB360" s="57">
        <f>Table43[[#This Row],[Column1]]/Table43[[#This Row],[Harga Jual Pcs MT
(-PPN)]]</f>
        <v>8.4999999999999978E-2</v>
      </c>
      <c r="BC360" s="50"/>
      <c r="BD360" s="7" t="str">
        <f>IFERROR(VLOOKUP(Table43[[#This Row],[Kode BARANG Win2]],'[3]Daftar Barang dan Jasa'!$B$2:$D$3515,3,0),0)</f>
        <v>RB DETTOL BODY SOAP SH RE-ENERGIZER 100GR X 27 PCS</v>
      </c>
      <c r="BE360" s="7" t="str">
        <f ca="1">IF(TODAY()-Table43[[#This Row],[Efektif
Pembuatan]]&gt;60,"Lama","Baru")</f>
        <v>Lama</v>
      </c>
      <c r="BF360" s="7" t="e">
        <f ca="1">IF(TODAY()-Table43[[#This Row],[Efektif Naik Harga]]&lt;30,"Naik","Sama")</f>
        <v>#VALUE!</v>
      </c>
      <c r="BG360" s="7" t="s">
        <v>400</v>
      </c>
      <c r="BH360" s="7" t="str">
        <f>IF(Table43[[#This Row],[Kode BARANG Win2]]&lt;&gt;"","IDR","")</f>
        <v>IDR</v>
      </c>
      <c r="BI360" s="7" t="str">
        <f>CONCATENATE(Table43[[#This Row],[kode  1 Digit
(Nomor)]],Table43[[#This Row],[kode  4 Digit                (Nomor)]])</f>
        <v>31734440100</v>
      </c>
      <c r="BJ360" s="7" t="str">
        <f>Table43[[#This Row],[Nama            Gramasi atau Jumlah Pack per CTN]]</f>
        <v>100GR</v>
      </c>
      <c r="BK360" s="7"/>
      <c r="BL360" s="7"/>
      <c r="BM360" s="4" t="str">
        <f>IF(Table43[[#This Row],[SATUAN Fix Win]]&lt;&gt;"","KRT")</f>
        <v>KRT</v>
      </c>
      <c r="BN360" s="4" t="str">
        <f>IF(Table43[[#This Row],[SATUAN Fix Win]]&lt;&gt;"","GD01")</f>
        <v>GD01</v>
      </c>
      <c r="BO360" s="4">
        <f>IF(Table43[[#This Row],[SATUAN Fix Win]]&lt;&gt;"",11611)</f>
        <v>11611</v>
      </c>
      <c r="BP360" s="4">
        <f>IF(Table43[[#This Row],[SATUAN Fix Win]]&lt;&gt;"",11612)</f>
        <v>11612</v>
      </c>
      <c r="BR360" s="4">
        <f>IF(Table43[[#This Row],[SATUAN Fix Win]]&lt;&gt;"",1)</f>
        <v>1</v>
      </c>
    </row>
    <row r="361" spans="1:70">
      <c r="A361" s="4" t="str">
        <f>CONCATENATE(Table43[[#This Row],[Kode BARANG Win2]],Table43[[#This Row],[No. Urut
Item Sama]])</f>
        <v>R1021305010010</v>
      </c>
      <c r="B361" s="7"/>
      <c r="C361" s="4" t="s">
        <v>1652</v>
      </c>
      <c r="D361" s="49">
        <v>3088962</v>
      </c>
      <c r="E361" s="49">
        <f>IFERROR(VLOOKUP(Table43[[#This Row],[NO]],[1]Sheet1!$G$3:$K$1267,5,0),0)</f>
        <v>0</v>
      </c>
      <c r="F361" s="26" t="s">
        <v>790</v>
      </c>
      <c r="G361" s="26">
        <v>27</v>
      </c>
      <c r="H361" s="26" t="s">
        <v>2073</v>
      </c>
      <c r="I361" s="49">
        <v>8993560025120</v>
      </c>
      <c r="J361" s="26" t="str">
        <f>Table43[[#This Row],[Nama Jenis Kemasan]]</f>
        <v>PCS</v>
      </c>
      <c r="K361" s="4" t="str">
        <f>TRIM(CONCATENATE(Table43[[#This Row],[Nama            KLP]]," ",Table43[[#This Row],[Nama            Sub KLP]]))</f>
        <v>DETTOL BODY SOAP</v>
      </c>
      <c r="L361" s="4" t="str">
        <f>CONCATENATE(Table43[[#This Row],[kode  2 Digit                (hrf+No)]],Table43[[#This Row],[kode  2 Digit                (Nomor)]],Table43[[#This Row],[kode  1 Digit                (Nomor)]])</f>
        <v>R1021</v>
      </c>
      <c r="M361" s="4" t="str">
        <f>IF(AH361="",CONCATENATE(R361,T361,V361,X361,Z361,AB361,AD361,AF361,Table43[[#This Row],[Tanda Kode Revisi]]),CONCATENATE(R361,T361,V361,X361,Z361,AB361,AD361,AH361))</f>
        <v>R1021305010010</v>
      </c>
      <c r="N361" s="11">
        <f t="shared" si="10"/>
        <v>14</v>
      </c>
      <c r="O361" s="13" t="str">
        <f>IF(AG361&lt;&gt;"",TRIM(UPPER(CONCATENATE(Q361," ",S361," ",U361," ",W361," ",Y361," ",AA361," ","X"," ",Table43[[#This Row],[ISI/CTN]]," ",AG361," ",AC361," ",AE361," ",AI361))),TRIM(UPPER(CONCATENATE(Q361," ",S361," ",U361," ",W361," ",Y361," ",AA361," ","X"," ",Table43[[#This Row],[ISI/CTN]]," ",AC361," ",AE361," ",AI361))))</f>
        <v>RB DETTOL BODY SOAP SH RE-ENERGIZER 100GR X 27 PCS</v>
      </c>
      <c r="P361" s="11">
        <f t="shared" si="11"/>
        <v>50</v>
      </c>
      <c r="Q361" s="4" t="s">
        <v>1487</v>
      </c>
      <c r="R361" s="7" t="s">
        <v>94</v>
      </c>
      <c r="S361" s="4" t="s">
        <v>1496</v>
      </c>
      <c r="T361" s="45" t="s">
        <v>1723</v>
      </c>
      <c r="U361" s="46" t="s">
        <v>1505</v>
      </c>
      <c r="V361" s="7">
        <v>1</v>
      </c>
      <c r="W361" s="46" t="s">
        <v>1567</v>
      </c>
      <c r="X361" s="45" t="s">
        <v>1733</v>
      </c>
      <c r="Y361" s="4" t="s">
        <v>1532</v>
      </c>
      <c r="Z361" s="47" t="s">
        <v>1726</v>
      </c>
      <c r="AA361" s="4" t="s">
        <v>1512</v>
      </c>
      <c r="AB361" s="47" t="s">
        <v>1739</v>
      </c>
      <c r="AC361" s="4" t="s">
        <v>186</v>
      </c>
      <c r="AD361" s="7">
        <v>1</v>
      </c>
      <c r="AF361" s="7">
        <v>0</v>
      </c>
      <c r="AJ361" s="7">
        <f>IFERROR(VLOOKUP(Table43[[#This Row],[Kode BARANG Win2]],'[2]Template Impor Barang'!#REF!,2,0),0)</f>
        <v>0</v>
      </c>
      <c r="AK361" s="7">
        <f>Table43[[#This Row],[ISI/CTN]]</f>
        <v>27</v>
      </c>
      <c r="AL361" s="83">
        <f>Table43[[#This Row],[Kode Pcpl]]</f>
        <v>3088962</v>
      </c>
      <c r="AN361" s="36">
        <f>Table43[[#This Row],[Harga Jual Pcs GT
(-PPN)]]-(Table43[[#This Row],[Harga Jual Pcs GT
(-PPN)]]*8.5%)</f>
        <v>25693.200000000001</v>
      </c>
      <c r="AO361" s="36">
        <f>Table43[[#This Row],[Harga Beli Pcs
(-PPN)]]*Table43[[#This Row],[ISI/CTN]]</f>
        <v>693716.4</v>
      </c>
      <c r="AP361" s="36">
        <f>Table43[[#This Row],[Harga Beli Pcs
(-PPN)]]*1.11</f>
        <v>28519.452000000005</v>
      </c>
      <c r="AQ361" s="36">
        <f>Table43[[#This Row],[Harga Beli Krt
(- PPN)]]*1.11</f>
        <v>770025.20400000014</v>
      </c>
      <c r="AR361" s="36">
        <v>28080</v>
      </c>
      <c r="AS361" s="36">
        <f>Table43[[#This Row],[Harga Jual Pcs GT
(-PPN)]]*Table43[[#This Row],[ISI/CTN]]</f>
        <v>758160</v>
      </c>
      <c r="AT361" s="36">
        <f>Table43[[#This Row],[Harga Jual Pcs GT
(-PPN)]]*1.11</f>
        <v>31168.800000000003</v>
      </c>
      <c r="AU361" s="36">
        <f>Table43[[#This Row],[Harga Jual Krt GT
(- PPN)]]*1.11</f>
        <v>841557.60000000009</v>
      </c>
      <c r="AV361" s="36">
        <v>28080</v>
      </c>
      <c r="AW361" s="36">
        <f>Table43[[#This Row],[Harga Jual Pcs MT
(-PPN)]]*Table43[[#This Row],[ISI/CTN]]</f>
        <v>758160</v>
      </c>
      <c r="AX361" s="36">
        <f>Table43[[#This Row],[Harga Jual Pcs MT
(-PPN)]]*1.11</f>
        <v>31168.800000000003</v>
      </c>
      <c r="AY361" s="36">
        <f>Table43[[#This Row],[Harga Jual Pcs MT
(+PPN)]]*Table43[[#This Row],[ISI/CTN]]</f>
        <v>841557.60000000009</v>
      </c>
      <c r="AZ361" s="44">
        <f>(Table43[[#This Row],[Harga Jual Pcs GT
(-PPN)]]-Table43[[#This Row],[Harga Beli Pcs
(-PPN)]])/Table43[[#This Row],[Harga Jual Pcs GT
(-PPN)]]</f>
        <v>8.4999999999999978E-2</v>
      </c>
      <c r="BA361" s="51">
        <f>Table43[[#This Row],[Harga Jual Pcs MT
(-PPN)]]-Table43[[#This Row],[Harga Beli Pcs
(-PPN)]]</f>
        <v>2386.7999999999993</v>
      </c>
      <c r="BB361" s="57">
        <f>Table43[[#This Row],[Column1]]/Table43[[#This Row],[Harga Jual Pcs MT
(-PPN)]]</f>
        <v>8.4999999999999978E-2</v>
      </c>
      <c r="BC361" s="50"/>
      <c r="BD361" s="7" t="str">
        <f>IFERROR(VLOOKUP(Table43[[#This Row],[Kode BARANG Win2]],'[3]Daftar Barang dan Jasa'!$B$2:$D$3515,3,0),0)</f>
        <v>RB DETTOL BODY SOAP SH RE-ENERGIZER 100GR X 27 PCS</v>
      </c>
      <c r="BE361" s="7" t="str">
        <f ca="1">IF(TODAY()-Table43[[#This Row],[Efektif
Pembuatan]]&gt;60,"Lama","Baru")</f>
        <v>Lama</v>
      </c>
      <c r="BF361" s="7" t="e">
        <f ca="1">IF(TODAY()-Table43[[#This Row],[Efektif Naik Harga]]&lt;30,"Naik","Sama")</f>
        <v>#VALUE!</v>
      </c>
      <c r="BG361" s="7" t="s">
        <v>400</v>
      </c>
      <c r="BH361" s="7" t="str">
        <f>IF(Table43[[#This Row],[Kode BARANG Win2]]&lt;&gt;"","IDR","")</f>
        <v>IDR</v>
      </c>
      <c r="BI361" s="7" t="str">
        <f>CONCATENATE(Table43[[#This Row],[kode  1 Digit
(Nomor)]],Table43[[#This Row],[kode  4 Digit                (Nomor)]])</f>
        <v>30889620100</v>
      </c>
      <c r="BJ361" s="7" t="str">
        <f>Table43[[#This Row],[Nama            Gramasi atau Jumlah Pack per CTN]]</f>
        <v>100GR</v>
      </c>
      <c r="BK361" s="7"/>
      <c r="BL361" s="7"/>
      <c r="BM361" s="4" t="str">
        <f>IF(Table43[[#This Row],[SATUAN Fix Win]]&lt;&gt;"","KRT")</f>
        <v>KRT</v>
      </c>
      <c r="BN361" s="4" t="str">
        <f>IF(Table43[[#This Row],[SATUAN Fix Win]]&lt;&gt;"","GD01")</f>
        <v>GD01</v>
      </c>
      <c r="BO361" s="4">
        <f>IF(Table43[[#This Row],[SATUAN Fix Win]]&lt;&gt;"",11611)</f>
        <v>11611</v>
      </c>
      <c r="BP361" s="4">
        <f>IF(Table43[[#This Row],[SATUAN Fix Win]]&lt;&gt;"",11612)</f>
        <v>11612</v>
      </c>
      <c r="BR361" s="4">
        <f>IF(Table43[[#This Row],[SATUAN Fix Win]]&lt;&gt;"",1)</f>
        <v>1</v>
      </c>
    </row>
    <row r="362" spans="1:70">
      <c r="A362" s="4" t="str">
        <f>CONCATENATE(Table43[[#This Row],[Kode BARANG Win2]],Table43[[#This Row],[No. Urut
Item Sama]])</f>
        <v>R1021305010010</v>
      </c>
      <c r="B362" s="7"/>
      <c r="C362" s="4" t="s">
        <v>1652</v>
      </c>
      <c r="D362" s="49">
        <v>3060638</v>
      </c>
      <c r="E362" s="49">
        <f>IFERROR(VLOOKUP(Table43[[#This Row],[NO]],[1]Sheet1!$G$3:$K$1267,5,0),0)</f>
        <v>0</v>
      </c>
      <c r="F362" s="26" t="s">
        <v>787</v>
      </c>
      <c r="G362" s="26">
        <v>27</v>
      </c>
      <c r="H362" s="26" t="s">
        <v>2073</v>
      </c>
      <c r="I362" s="49">
        <v>8993560025120</v>
      </c>
      <c r="J362" s="26" t="str">
        <f>Table43[[#This Row],[Nama Jenis Kemasan]]</f>
        <v>PCS</v>
      </c>
      <c r="K362" s="4" t="str">
        <f>TRIM(CONCATENATE(Table43[[#This Row],[Nama            KLP]]," ",Table43[[#This Row],[Nama            Sub KLP]]))</f>
        <v>DETTOL BODY SOAP</v>
      </c>
      <c r="L362" s="4" t="str">
        <f>CONCATENATE(Table43[[#This Row],[kode  2 Digit                (hrf+No)]],Table43[[#This Row],[kode  2 Digit                (Nomor)]],Table43[[#This Row],[kode  1 Digit                (Nomor)]])</f>
        <v>R1021</v>
      </c>
      <c r="M362" s="4" t="str">
        <f>IF(AH362="",CONCATENATE(R362,T362,V362,X362,Z362,AB362,AD362,AF362,Table43[[#This Row],[Tanda Kode Revisi]]),CONCATENATE(R362,T362,V362,X362,Z362,AB362,AD362,AH362))</f>
        <v>R1021305010010</v>
      </c>
      <c r="N362" s="11">
        <f t="shared" si="10"/>
        <v>14</v>
      </c>
      <c r="O362" s="13" t="str">
        <f>IF(AG362&lt;&gt;"",TRIM(UPPER(CONCATENATE(Q362," ",S362," ",U362," ",W362," ",Y362," ",AA362," ","X"," ",Table43[[#This Row],[ISI/CTN]]," ",AG362," ",AC362," ",AE362," ",AI362))),TRIM(UPPER(CONCATENATE(Q362," ",S362," ",U362," ",W362," ",Y362," ",AA362," ","X"," ",Table43[[#This Row],[ISI/CTN]]," ",AC362," ",AE362," ",AI362))))</f>
        <v>RB DETTOL BODY SOAP SH RE-ENERGIZER 100GR X 27 PCS</v>
      </c>
      <c r="P362" s="11">
        <f t="shared" si="11"/>
        <v>50</v>
      </c>
      <c r="Q362" s="4" t="s">
        <v>1487</v>
      </c>
      <c r="R362" s="7" t="s">
        <v>94</v>
      </c>
      <c r="S362" s="4" t="s">
        <v>1496</v>
      </c>
      <c r="T362" s="45" t="s">
        <v>1723</v>
      </c>
      <c r="U362" s="46" t="s">
        <v>1505</v>
      </c>
      <c r="V362" s="7">
        <v>1</v>
      </c>
      <c r="W362" s="46" t="s">
        <v>1567</v>
      </c>
      <c r="X362" s="45" t="s">
        <v>1733</v>
      </c>
      <c r="Y362" s="4" t="s">
        <v>1532</v>
      </c>
      <c r="Z362" s="47" t="s">
        <v>1726</v>
      </c>
      <c r="AA362" s="4" t="s">
        <v>1512</v>
      </c>
      <c r="AB362" s="47" t="s">
        <v>1739</v>
      </c>
      <c r="AC362" s="4" t="s">
        <v>186</v>
      </c>
      <c r="AD362" s="7">
        <v>1</v>
      </c>
      <c r="AF362" s="7">
        <v>0</v>
      </c>
      <c r="AJ362" s="7">
        <f>IFERROR(VLOOKUP(Table43[[#This Row],[Kode BARANG Win2]],'[2]Template Impor Barang'!#REF!,2,0),0)</f>
        <v>0</v>
      </c>
      <c r="AK362" s="7">
        <f>Table43[[#This Row],[ISI/CTN]]</f>
        <v>27</v>
      </c>
      <c r="AL362" s="83">
        <f>Table43[[#This Row],[Kode Pcpl]]</f>
        <v>3060638</v>
      </c>
      <c r="AN362" s="36">
        <f>Table43[[#This Row],[Harga Jual Pcs GT
(-PPN)]]-(Table43[[#This Row],[Harga Jual Pcs GT
(-PPN)]]*8.5%)</f>
        <v>25693.200000000001</v>
      </c>
      <c r="AO362" s="36">
        <f>Table43[[#This Row],[Harga Beli Pcs
(-PPN)]]*Table43[[#This Row],[ISI/CTN]]</f>
        <v>693716.4</v>
      </c>
      <c r="AP362" s="36">
        <f>Table43[[#This Row],[Harga Beli Pcs
(-PPN)]]*1.11</f>
        <v>28519.452000000005</v>
      </c>
      <c r="AQ362" s="36">
        <f>Table43[[#This Row],[Harga Beli Krt
(- PPN)]]*1.11</f>
        <v>770025.20400000014</v>
      </c>
      <c r="AR362" s="36">
        <v>28080</v>
      </c>
      <c r="AS362" s="36">
        <f>Table43[[#This Row],[Harga Jual Pcs GT
(-PPN)]]*Table43[[#This Row],[ISI/CTN]]</f>
        <v>758160</v>
      </c>
      <c r="AT362" s="36">
        <f>Table43[[#This Row],[Harga Jual Pcs GT
(-PPN)]]*1.11</f>
        <v>31168.800000000003</v>
      </c>
      <c r="AU362" s="36">
        <f>Table43[[#This Row],[Harga Jual Krt GT
(- PPN)]]*1.11</f>
        <v>841557.60000000009</v>
      </c>
      <c r="AV362" s="36">
        <v>28080</v>
      </c>
      <c r="AW362" s="36">
        <f>Table43[[#This Row],[Harga Jual Pcs MT
(-PPN)]]*Table43[[#This Row],[ISI/CTN]]</f>
        <v>758160</v>
      </c>
      <c r="AX362" s="36">
        <f>Table43[[#This Row],[Harga Jual Pcs MT
(-PPN)]]*1.11</f>
        <v>31168.800000000003</v>
      </c>
      <c r="AY362" s="36">
        <f>Table43[[#This Row],[Harga Jual Pcs MT
(+PPN)]]*Table43[[#This Row],[ISI/CTN]]</f>
        <v>841557.60000000009</v>
      </c>
      <c r="AZ362" s="44">
        <f>(Table43[[#This Row],[Harga Jual Pcs GT
(-PPN)]]-Table43[[#This Row],[Harga Beli Pcs
(-PPN)]])/Table43[[#This Row],[Harga Jual Pcs GT
(-PPN)]]</f>
        <v>8.4999999999999978E-2</v>
      </c>
      <c r="BA362" s="51">
        <f>Table43[[#This Row],[Harga Jual Pcs MT
(-PPN)]]-Table43[[#This Row],[Harga Beli Pcs
(-PPN)]]</f>
        <v>2386.7999999999993</v>
      </c>
      <c r="BB362" s="57">
        <f>Table43[[#This Row],[Column1]]/Table43[[#This Row],[Harga Jual Pcs MT
(-PPN)]]</f>
        <v>8.4999999999999978E-2</v>
      </c>
      <c r="BC362" s="50"/>
      <c r="BD362" s="7" t="str">
        <f>IFERROR(VLOOKUP(Table43[[#This Row],[Kode BARANG Win2]],'[3]Daftar Barang dan Jasa'!$B$2:$D$3515,3,0),0)</f>
        <v>RB DETTOL BODY SOAP SH RE-ENERGIZER 100GR X 27 PCS</v>
      </c>
      <c r="BE362" s="7" t="str">
        <f ca="1">IF(TODAY()-Table43[[#This Row],[Efektif
Pembuatan]]&gt;60,"Lama","Baru")</f>
        <v>Lama</v>
      </c>
      <c r="BF362" s="7" t="e">
        <f ca="1">IF(TODAY()-Table43[[#This Row],[Efektif Naik Harga]]&lt;30,"Naik","Sama")</f>
        <v>#VALUE!</v>
      </c>
      <c r="BG362" s="7" t="s">
        <v>400</v>
      </c>
      <c r="BH362" s="7" t="str">
        <f>IF(Table43[[#This Row],[Kode BARANG Win2]]&lt;&gt;"","IDR","")</f>
        <v>IDR</v>
      </c>
      <c r="BI362" s="7" t="str">
        <f>CONCATENATE(Table43[[#This Row],[kode  1 Digit
(Nomor)]],Table43[[#This Row],[kode  4 Digit                (Nomor)]])</f>
        <v>30606380100</v>
      </c>
      <c r="BJ362" s="7" t="str">
        <f>Table43[[#This Row],[Nama            Gramasi atau Jumlah Pack per CTN]]</f>
        <v>100GR</v>
      </c>
      <c r="BK362" s="7"/>
      <c r="BL362" s="7"/>
      <c r="BM362" s="4" t="str">
        <f>IF(Table43[[#This Row],[SATUAN Fix Win]]&lt;&gt;"","KRT")</f>
        <v>KRT</v>
      </c>
      <c r="BN362" s="4" t="str">
        <f>IF(Table43[[#This Row],[SATUAN Fix Win]]&lt;&gt;"","GD01")</f>
        <v>GD01</v>
      </c>
      <c r="BO362" s="4">
        <f>IF(Table43[[#This Row],[SATUAN Fix Win]]&lt;&gt;"",11611)</f>
        <v>11611</v>
      </c>
      <c r="BP362" s="4">
        <f>IF(Table43[[#This Row],[SATUAN Fix Win]]&lt;&gt;"",11612)</f>
        <v>11612</v>
      </c>
      <c r="BR362" s="4">
        <f>IF(Table43[[#This Row],[SATUAN Fix Win]]&lt;&gt;"",1)</f>
        <v>1</v>
      </c>
    </row>
    <row r="363" spans="1:70">
      <c r="A363" s="4" t="str">
        <f>CONCATENATE(Table43[[#This Row],[Kode BARANG Win2]],Table43[[#This Row],[No. Urut
Item Sama]])</f>
        <v>R1021305010010</v>
      </c>
      <c r="B363" s="7"/>
      <c r="C363" s="4" t="s">
        <v>1652</v>
      </c>
      <c r="D363" s="49">
        <v>3046056</v>
      </c>
      <c r="E363" s="49">
        <f>IFERROR(VLOOKUP(Table43[[#This Row],[NO]],[1]Sheet1!$G$3:$K$1267,5,0),0)</f>
        <v>0</v>
      </c>
      <c r="F363" s="26" t="s">
        <v>788</v>
      </c>
      <c r="G363" s="26">
        <v>27</v>
      </c>
      <c r="H363" s="26" t="s">
        <v>2073</v>
      </c>
      <c r="I363" s="49">
        <v>8993560025120</v>
      </c>
      <c r="J363" s="26" t="str">
        <f>Table43[[#This Row],[Nama Jenis Kemasan]]</f>
        <v>PCS</v>
      </c>
      <c r="K363" s="4" t="str">
        <f>TRIM(CONCATENATE(Table43[[#This Row],[Nama            KLP]]," ",Table43[[#This Row],[Nama            Sub KLP]]))</f>
        <v>DETTOL BODY SOAP</v>
      </c>
      <c r="L363" s="4" t="str">
        <f>CONCATENATE(Table43[[#This Row],[kode  2 Digit                (hrf+No)]],Table43[[#This Row],[kode  2 Digit                (Nomor)]],Table43[[#This Row],[kode  1 Digit                (Nomor)]])</f>
        <v>R1021</v>
      </c>
      <c r="M363" s="4" t="str">
        <f>IF(AH363="",CONCATENATE(R363,T363,V363,X363,Z363,AB363,AD363,AF363,Table43[[#This Row],[Tanda Kode Revisi]]),CONCATENATE(R363,T363,V363,X363,Z363,AB363,AD363,AH363))</f>
        <v>R1021305010010</v>
      </c>
      <c r="N363" s="11">
        <f t="shared" si="10"/>
        <v>14</v>
      </c>
      <c r="O363" s="13" t="str">
        <f>IF(AG363&lt;&gt;"",TRIM(UPPER(CONCATENATE(Q363," ",S363," ",U363," ",W363," ",Y363," ",AA363," ","X"," ",Table43[[#This Row],[ISI/CTN]]," ",AG363," ",AC363," ",AE363," ",AI363))),TRIM(UPPER(CONCATENATE(Q363," ",S363," ",U363," ",W363," ",Y363," ",AA363," ","X"," ",Table43[[#This Row],[ISI/CTN]]," ",AC363," ",AE363," ",AI363))))</f>
        <v>RB DETTOL BODY SOAP SH RE-ENERGIZER 100GR X 27 PCS</v>
      </c>
      <c r="P363" s="11">
        <f t="shared" si="11"/>
        <v>50</v>
      </c>
      <c r="Q363" s="4" t="s">
        <v>1487</v>
      </c>
      <c r="R363" s="7" t="s">
        <v>94</v>
      </c>
      <c r="S363" s="4" t="s">
        <v>1496</v>
      </c>
      <c r="T363" s="45" t="s">
        <v>1723</v>
      </c>
      <c r="U363" s="46" t="s">
        <v>1505</v>
      </c>
      <c r="V363" s="7">
        <v>1</v>
      </c>
      <c r="W363" s="46" t="s">
        <v>1567</v>
      </c>
      <c r="X363" s="45" t="s">
        <v>1733</v>
      </c>
      <c r="Y363" s="4" t="s">
        <v>1532</v>
      </c>
      <c r="Z363" s="47" t="s">
        <v>1726</v>
      </c>
      <c r="AA363" s="4" t="s">
        <v>1512</v>
      </c>
      <c r="AB363" s="47" t="s">
        <v>1739</v>
      </c>
      <c r="AC363" s="4" t="s">
        <v>186</v>
      </c>
      <c r="AD363" s="7">
        <v>1</v>
      </c>
      <c r="AF363" s="7">
        <v>0</v>
      </c>
      <c r="AJ363" s="7">
        <f>IFERROR(VLOOKUP(Table43[[#This Row],[Kode BARANG Win2]],'[2]Template Impor Barang'!#REF!,2,0),0)</f>
        <v>0</v>
      </c>
      <c r="AK363" s="7">
        <f>Table43[[#This Row],[ISI/CTN]]</f>
        <v>27</v>
      </c>
      <c r="AL363" s="83">
        <f>Table43[[#This Row],[Kode Pcpl]]</f>
        <v>3046056</v>
      </c>
      <c r="AN363" s="36">
        <f>Table43[[#This Row],[Harga Jual Pcs GT
(-PPN)]]-(Table43[[#This Row],[Harga Jual Pcs GT
(-PPN)]]*8.5%)</f>
        <v>25693.200000000001</v>
      </c>
      <c r="AO363" s="36">
        <f>Table43[[#This Row],[Harga Beli Pcs
(-PPN)]]*Table43[[#This Row],[ISI/CTN]]</f>
        <v>693716.4</v>
      </c>
      <c r="AP363" s="36">
        <f>Table43[[#This Row],[Harga Beli Pcs
(-PPN)]]*1.11</f>
        <v>28519.452000000005</v>
      </c>
      <c r="AQ363" s="36">
        <f>Table43[[#This Row],[Harga Beli Krt
(- PPN)]]*1.11</f>
        <v>770025.20400000014</v>
      </c>
      <c r="AR363" s="36">
        <v>28080</v>
      </c>
      <c r="AS363" s="36">
        <f>Table43[[#This Row],[Harga Jual Pcs GT
(-PPN)]]*Table43[[#This Row],[ISI/CTN]]</f>
        <v>758160</v>
      </c>
      <c r="AT363" s="36">
        <f>Table43[[#This Row],[Harga Jual Pcs GT
(-PPN)]]*1.11</f>
        <v>31168.800000000003</v>
      </c>
      <c r="AU363" s="36">
        <f>Table43[[#This Row],[Harga Jual Krt GT
(- PPN)]]*1.11</f>
        <v>841557.60000000009</v>
      </c>
      <c r="AV363" s="36">
        <v>28080</v>
      </c>
      <c r="AW363" s="36">
        <f>Table43[[#This Row],[Harga Jual Pcs MT
(-PPN)]]*Table43[[#This Row],[ISI/CTN]]</f>
        <v>758160</v>
      </c>
      <c r="AX363" s="36">
        <f>Table43[[#This Row],[Harga Jual Pcs MT
(-PPN)]]*1.11</f>
        <v>31168.800000000003</v>
      </c>
      <c r="AY363" s="36">
        <f>Table43[[#This Row],[Harga Jual Pcs MT
(+PPN)]]*Table43[[#This Row],[ISI/CTN]]</f>
        <v>841557.60000000009</v>
      </c>
      <c r="AZ363" s="44">
        <f>(Table43[[#This Row],[Harga Jual Pcs GT
(-PPN)]]-Table43[[#This Row],[Harga Beli Pcs
(-PPN)]])/Table43[[#This Row],[Harga Jual Pcs GT
(-PPN)]]</f>
        <v>8.4999999999999978E-2</v>
      </c>
      <c r="BA363" s="51">
        <f>Table43[[#This Row],[Harga Jual Pcs MT
(-PPN)]]-Table43[[#This Row],[Harga Beli Pcs
(-PPN)]]</f>
        <v>2386.7999999999993</v>
      </c>
      <c r="BB363" s="57">
        <f>Table43[[#This Row],[Column1]]/Table43[[#This Row],[Harga Jual Pcs MT
(-PPN)]]</f>
        <v>8.4999999999999978E-2</v>
      </c>
      <c r="BC363" s="50"/>
      <c r="BD363" s="7" t="str">
        <f>IFERROR(VLOOKUP(Table43[[#This Row],[Kode BARANG Win2]],'[3]Daftar Barang dan Jasa'!$B$2:$D$3515,3,0),0)</f>
        <v>RB DETTOL BODY SOAP SH RE-ENERGIZER 100GR X 27 PCS</v>
      </c>
      <c r="BE363" s="7" t="str">
        <f ca="1">IF(TODAY()-Table43[[#This Row],[Efektif
Pembuatan]]&gt;60,"Lama","Baru")</f>
        <v>Lama</v>
      </c>
      <c r="BF363" s="7" t="e">
        <f ca="1">IF(TODAY()-Table43[[#This Row],[Efektif Naik Harga]]&lt;30,"Naik","Sama")</f>
        <v>#VALUE!</v>
      </c>
      <c r="BG363" s="7" t="s">
        <v>400</v>
      </c>
      <c r="BH363" s="7" t="str">
        <f>IF(Table43[[#This Row],[Kode BARANG Win2]]&lt;&gt;"","IDR","")</f>
        <v>IDR</v>
      </c>
      <c r="BI363" s="7" t="str">
        <f>CONCATENATE(Table43[[#This Row],[kode  1 Digit
(Nomor)]],Table43[[#This Row],[kode  4 Digit                (Nomor)]])</f>
        <v>30460560100</v>
      </c>
      <c r="BJ363" s="7" t="str">
        <f>Table43[[#This Row],[Nama            Gramasi atau Jumlah Pack per CTN]]</f>
        <v>100GR</v>
      </c>
      <c r="BK363" s="7"/>
      <c r="BL363" s="7"/>
      <c r="BM363" s="4" t="str">
        <f>IF(Table43[[#This Row],[SATUAN Fix Win]]&lt;&gt;"","KRT")</f>
        <v>KRT</v>
      </c>
      <c r="BN363" s="4" t="str">
        <f>IF(Table43[[#This Row],[SATUAN Fix Win]]&lt;&gt;"","GD01")</f>
        <v>GD01</v>
      </c>
      <c r="BO363" s="4">
        <f>IF(Table43[[#This Row],[SATUAN Fix Win]]&lt;&gt;"",11611)</f>
        <v>11611</v>
      </c>
      <c r="BP363" s="4">
        <f>IF(Table43[[#This Row],[SATUAN Fix Win]]&lt;&gt;"",11612)</f>
        <v>11612</v>
      </c>
      <c r="BR363" s="4">
        <f>IF(Table43[[#This Row],[SATUAN Fix Win]]&lt;&gt;"",1)</f>
        <v>1</v>
      </c>
    </row>
    <row r="364" spans="1:70">
      <c r="A364" s="4" t="str">
        <f>CONCATENATE(Table43[[#This Row],[Kode BARANG Win2]],Table43[[#This Row],[No. Urut
Item Sama]])</f>
        <v>R1021305010010</v>
      </c>
      <c r="B364" s="7"/>
      <c r="C364" s="4" t="s">
        <v>1652</v>
      </c>
      <c r="D364" s="49" t="s">
        <v>427</v>
      </c>
      <c r="E364" s="49">
        <f>IFERROR(VLOOKUP(Table43[[#This Row],[NO]],[1]Sheet1!$G$3:$K$1267,5,0),0)</f>
        <v>0</v>
      </c>
      <c r="F364" s="26" t="s">
        <v>784</v>
      </c>
      <c r="G364" s="26">
        <v>27</v>
      </c>
      <c r="H364" s="26" t="s">
        <v>2073</v>
      </c>
      <c r="I364" s="49">
        <v>8993560025120</v>
      </c>
      <c r="J364" s="26" t="str">
        <f>Table43[[#This Row],[Nama Jenis Kemasan]]</f>
        <v>PCS</v>
      </c>
      <c r="K364" s="4" t="str">
        <f>TRIM(CONCATENATE(Table43[[#This Row],[Nama            KLP]]," ",Table43[[#This Row],[Nama            Sub KLP]]))</f>
        <v>DETTOL BODY SOAP</v>
      </c>
      <c r="L364" s="4" t="str">
        <f>CONCATENATE(Table43[[#This Row],[kode  2 Digit                (hrf+No)]],Table43[[#This Row],[kode  2 Digit                (Nomor)]],Table43[[#This Row],[kode  1 Digit                (Nomor)]])</f>
        <v>R1021</v>
      </c>
      <c r="M364" s="4" t="str">
        <f>IF(AH364="",CONCATENATE(R364,T364,V364,X364,Z364,AB364,AD364,AF364,Table43[[#This Row],[Tanda Kode Revisi]]),CONCATENATE(R364,T364,V364,X364,Z364,AB364,AD364,AH364))</f>
        <v>R1021305010010</v>
      </c>
      <c r="N364" s="11">
        <f t="shared" si="10"/>
        <v>14</v>
      </c>
      <c r="O364" s="13" t="str">
        <f>IF(AG364&lt;&gt;"",TRIM(UPPER(CONCATENATE(Q364," ",S364," ",U364," ",W364," ",Y364," ",AA364," ","X"," ",Table43[[#This Row],[ISI/CTN]]," ",AG364," ",AC364," ",AE364," ",AI364))),TRIM(UPPER(CONCATENATE(Q364," ",S364," ",U364," ",W364," ",Y364," ",AA364," ","X"," ",Table43[[#This Row],[ISI/CTN]]," ",AC364," ",AE364," ",AI364))))</f>
        <v>RB DETTOL BODY SOAP SH RE-ENERGIZER 100GR X 27 PCS</v>
      </c>
      <c r="P364" s="11">
        <f t="shared" si="11"/>
        <v>50</v>
      </c>
      <c r="Q364" s="4" t="s">
        <v>1487</v>
      </c>
      <c r="R364" s="7" t="s">
        <v>94</v>
      </c>
      <c r="S364" s="4" t="s">
        <v>1496</v>
      </c>
      <c r="T364" s="45" t="s">
        <v>1723</v>
      </c>
      <c r="U364" s="46" t="s">
        <v>1505</v>
      </c>
      <c r="V364" s="7">
        <v>1</v>
      </c>
      <c r="W364" s="46" t="s">
        <v>1567</v>
      </c>
      <c r="X364" s="45" t="s">
        <v>1733</v>
      </c>
      <c r="Y364" s="4" t="s">
        <v>1532</v>
      </c>
      <c r="Z364" s="47" t="s">
        <v>1726</v>
      </c>
      <c r="AA364" s="4" t="s">
        <v>1512</v>
      </c>
      <c r="AB364" s="47" t="s">
        <v>1739</v>
      </c>
      <c r="AC364" s="4" t="s">
        <v>186</v>
      </c>
      <c r="AD364" s="7">
        <v>1</v>
      </c>
      <c r="AF364" s="7">
        <v>0</v>
      </c>
      <c r="AJ364" s="7">
        <f>IFERROR(VLOOKUP(Table43[[#This Row],[Kode BARANG Win2]],'[2]Template Impor Barang'!#REF!,2,0),0)</f>
        <v>0</v>
      </c>
      <c r="AK364" s="7">
        <f>Table43[[#This Row],[ISI/CTN]]</f>
        <v>27</v>
      </c>
      <c r="AL364" s="83" t="str">
        <f>Table43[[#This Row],[Kode Pcpl]]</f>
        <v>ID8195083M</v>
      </c>
      <c r="AN364" s="36">
        <f>Table43[[#This Row],[Harga Jual Pcs GT
(-PPN)]]-(Table43[[#This Row],[Harga Jual Pcs GT
(-PPN)]]*8.5%)</f>
        <v>25693.200000000001</v>
      </c>
      <c r="AO364" s="36">
        <f>Table43[[#This Row],[Harga Beli Pcs
(-PPN)]]*Table43[[#This Row],[ISI/CTN]]</f>
        <v>693716.4</v>
      </c>
      <c r="AP364" s="36">
        <f>Table43[[#This Row],[Harga Beli Pcs
(-PPN)]]*1.11</f>
        <v>28519.452000000005</v>
      </c>
      <c r="AQ364" s="36">
        <f>Table43[[#This Row],[Harga Beli Krt
(- PPN)]]*1.11</f>
        <v>770025.20400000014</v>
      </c>
      <c r="AR364" s="36">
        <v>28080</v>
      </c>
      <c r="AS364" s="36">
        <f>Table43[[#This Row],[Harga Jual Pcs GT
(-PPN)]]*Table43[[#This Row],[ISI/CTN]]</f>
        <v>758160</v>
      </c>
      <c r="AT364" s="36">
        <f>Table43[[#This Row],[Harga Jual Pcs GT
(-PPN)]]*1.11</f>
        <v>31168.800000000003</v>
      </c>
      <c r="AU364" s="36">
        <f>Table43[[#This Row],[Harga Jual Krt GT
(- PPN)]]*1.11</f>
        <v>841557.60000000009</v>
      </c>
      <c r="AV364" s="36">
        <v>28080</v>
      </c>
      <c r="AW364" s="36">
        <f>Table43[[#This Row],[Harga Jual Pcs MT
(-PPN)]]*Table43[[#This Row],[ISI/CTN]]</f>
        <v>758160</v>
      </c>
      <c r="AX364" s="36">
        <f>Table43[[#This Row],[Harga Jual Pcs MT
(-PPN)]]*1.11</f>
        <v>31168.800000000003</v>
      </c>
      <c r="AY364" s="36">
        <f>Table43[[#This Row],[Harga Jual Pcs MT
(+PPN)]]*Table43[[#This Row],[ISI/CTN]]</f>
        <v>841557.60000000009</v>
      </c>
      <c r="AZ364" s="44">
        <f>(Table43[[#This Row],[Harga Jual Pcs GT
(-PPN)]]-Table43[[#This Row],[Harga Beli Pcs
(-PPN)]])/Table43[[#This Row],[Harga Jual Pcs GT
(-PPN)]]</f>
        <v>8.4999999999999978E-2</v>
      </c>
      <c r="BA364" s="51">
        <f>Table43[[#This Row],[Harga Jual Pcs MT
(-PPN)]]-Table43[[#This Row],[Harga Beli Pcs
(-PPN)]]</f>
        <v>2386.7999999999993</v>
      </c>
      <c r="BB364" s="57">
        <f>Table43[[#This Row],[Column1]]/Table43[[#This Row],[Harga Jual Pcs MT
(-PPN)]]</f>
        <v>8.4999999999999978E-2</v>
      </c>
      <c r="BC364" s="50"/>
      <c r="BD364" s="7" t="str">
        <f>IFERROR(VLOOKUP(Table43[[#This Row],[Kode BARANG Win2]],'[3]Daftar Barang dan Jasa'!$B$2:$D$3515,3,0),0)</f>
        <v>RB DETTOL BODY SOAP SH RE-ENERGIZER 100GR X 27 PCS</v>
      </c>
      <c r="BE364" s="7" t="str">
        <f ca="1">IF(TODAY()-Table43[[#This Row],[Efektif
Pembuatan]]&gt;60,"Lama","Baru")</f>
        <v>Lama</v>
      </c>
      <c r="BF364" s="7" t="e">
        <f ca="1">IF(TODAY()-Table43[[#This Row],[Efektif Naik Harga]]&lt;30,"Naik","Sama")</f>
        <v>#VALUE!</v>
      </c>
      <c r="BG364" s="7" t="s">
        <v>400</v>
      </c>
      <c r="BH364" s="7" t="str">
        <f>IF(Table43[[#This Row],[Kode BARANG Win2]]&lt;&gt;"","IDR","")</f>
        <v>IDR</v>
      </c>
      <c r="BI364" s="7" t="str">
        <f>CONCATENATE(Table43[[#This Row],[kode  1 Digit
(Nomor)]],Table43[[#This Row],[kode  4 Digit                (Nomor)]])</f>
        <v>ID8195083M0100</v>
      </c>
      <c r="BJ364" s="7" t="str">
        <f>Table43[[#This Row],[Nama            Gramasi atau Jumlah Pack per CTN]]</f>
        <v>100GR</v>
      </c>
      <c r="BK364" s="7"/>
      <c r="BL364" s="7"/>
      <c r="BM364" s="4" t="str">
        <f>IF(Table43[[#This Row],[SATUAN Fix Win]]&lt;&gt;"","KRT")</f>
        <v>KRT</v>
      </c>
      <c r="BN364" s="4" t="str">
        <f>IF(Table43[[#This Row],[SATUAN Fix Win]]&lt;&gt;"","GD01")</f>
        <v>GD01</v>
      </c>
      <c r="BO364" s="4">
        <f>IF(Table43[[#This Row],[SATUAN Fix Win]]&lt;&gt;"",11611)</f>
        <v>11611</v>
      </c>
      <c r="BP364" s="4">
        <f>IF(Table43[[#This Row],[SATUAN Fix Win]]&lt;&gt;"",11612)</f>
        <v>11612</v>
      </c>
      <c r="BR364" s="4">
        <f>IF(Table43[[#This Row],[SATUAN Fix Win]]&lt;&gt;"",1)</f>
        <v>1</v>
      </c>
    </row>
    <row r="365" spans="1:70">
      <c r="A365" s="4" t="str">
        <f>CONCATENATE(Table43[[#This Row],[Kode BARANG Win2]],Table43[[#This Row],[No. Urut
Item Sama]])</f>
        <v>R1021305010010</v>
      </c>
      <c r="B365" s="7"/>
      <c r="C365" s="4" t="s">
        <v>1652</v>
      </c>
      <c r="D365" s="49">
        <v>3031607</v>
      </c>
      <c r="E365" s="49">
        <f>IFERROR(VLOOKUP(Table43[[#This Row],[NO]],[1]Sheet1!$G$3:$K$1267,5,0),0)</f>
        <v>0</v>
      </c>
      <c r="F365" s="26" t="s">
        <v>785</v>
      </c>
      <c r="G365" s="26">
        <v>27</v>
      </c>
      <c r="H365" s="26" t="s">
        <v>2073</v>
      </c>
      <c r="I365" s="49">
        <v>8993560025120</v>
      </c>
      <c r="J365" s="26" t="str">
        <f>Table43[[#This Row],[Nama Jenis Kemasan]]</f>
        <v>PCS</v>
      </c>
      <c r="K365" s="4" t="str">
        <f>TRIM(CONCATENATE(Table43[[#This Row],[Nama            KLP]]," ",Table43[[#This Row],[Nama            Sub KLP]]))</f>
        <v>DETTOL BODY SOAP</v>
      </c>
      <c r="L365" s="4" t="str">
        <f>CONCATENATE(Table43[[#This Row],[kode  2 Digit                (hrf+No)]],Table43[[#This Row],[kode  2 Digit                (Nomor)]],Table43[[#This Row],[kode  1 Digit                (Nomor)]])</f>
        <v>R1021</v>
      </c>
      <c r="M365" s="4" t="str">
        <f>IF(AH365="",CONCATENATE(R365,T365,V365,X365,Z365,AB365,AD365,AF365,Table43[[#This Row],[Tanda Kode Revisi]]),CONCATENATE(R365,T365,V365,X365,Z365,AB365,AD365,AH365))</f>
        <v>R1021305010010</v>
      </c>
      <c r="N365" s="11">
        <f t="shared" si="10"/>
        <v>14</v>
      </c>
      <c r="O365" s="13" t="str">
        <f>IF(AG365&lt;&gt;"",TRIM(UPPER(CONCATENATE(Q365," ",S365," ",U365," ",W365," ",Y365," ",AA365," ","X"," ",Table43[[#This Row],[ISI/CTN]]," ",AG365," ",AC365," ",AE365," ",AI365))),TRIM(UPPER(CONCATENATE(Q365," ",S365," ",U365," ",W365," ",Y365," ",AA365," ","X"," ",Table43[[#This Row],[ISI/CTN]]," ",AC365," ",AE365," ",AI365))))</f>
        <v>RB DETTOL BODY SOAP SH RE-ENERGIZER 100GR X 27 PCS</v>
      </c>
      <c r="P365" s="11">
        <f t="shared" si="11"/>
        <v>50</v>
      </c>
      <c r="Q365" s="4" t="s">
        <v>1487</v>
      </c>
      <c r="R365" s="7" t="s">
        <v>94</v>
      </c>
      <c r="S365" s="4" t="s">
        <v>1496</v>
      </c>
      <c r="T365" s="45" t="s">
        <v>1723</v>
      </c>
      <c r="U365" s="46" t="s">
        <v>1505</v>
      </c>
      <c r="V365" s="7">
        <v>1</v>
      </c>
      <c r="W365" s="46" t="s">
        <v>1567</v>
      </c>
      <c r="X365" s="45" t="s">
        <v>1733</v>
      </c>
      <c r="Y365" s="4" t="s">
        <v>1532</v>
      </c>
      <c r="Z365" s="47" t="s">
        <v>1726</v>
      </c>
      <c r="AA365" s="4" t="s">
        <v>1512</v>
      </c>
      <c r="AB365" s="47" t="s">
        <v>1739</v>
      </c>
      <c r="AC365" s="4" t="s">
        <v>186</v>
      </c>
      <c r="AD365" s="7">
        <v>1</v>
      </c>
      <c r="AF365" s="7">
        <v>0</v>
      </c>
      <c r="AJ365" s="7">
        <f>IFERROR(VLOOKUP(Table43[[#This Row],[Kode BARANG Win2]],'[2]Template Impor Barang'!#REF!,2,0),0)</f>
        <v>0</v>
      </c>
      <c r="AK365" s="7">
        <f>Table43[[#This Row],[ISI/CTN]]</f>
        <v>27</v>
      </c>
      <c r="AL365" s="83">
        <f>Table43[[#This Row],[Kode Pcpl]]</f>
        <v>3031607</v>
      </c>
      <c r="AN365" s="36">
        <f>Table43[[#This Row],[Harga Jual Pcs GT
(-PPN)]]-(Table43[[#This Row],[Harga Jual Pcs GT
(-PPN)]]*8.5%)</f>
        <v>25693.200000000001</v>
      </c>
      <c r="AO365" s="36">
        <f>Table43[[#This Row],[Harga Beli Pcs
(-PPN)]]*Table43[[#This Row],[ISI/CTN]]</f>
        <v>693716.4</v>
      </c>
      <c r="AP365" s="36">
        <f>Table43[[#This Row],[Harga Beli Pcs
(-PPN)]]*1.11</f>
        <v>28519.452000000005</v>
      </c>
      <c r="AQ365" s="36">
        <f>Table43[[#This Row],[Harga Beli Krt
(- PPN)]]*1.11</f>
        <v>770025.20400000014</v>
      </c>
      <c r="AR365" s="36">
        <v>28080</v>
      </c>
      <c r="AS365" s="36">
        <f>Table43[[#This Row],[Harga Jual Pcs GT
(-PPN)]]*Table43[[#This Row],[ISI/CTN]]</f>
        <v>758160</v>
      </c>
      <c r="AT365" s="36">
        <f>Table43[[#This Row],[Harga Jual Pcs GT
(-PPN)]]*1.11</f>
        <v>31168.800000000003</v>
      </c>
      <c r="AU365" s="36">
        <f>Table43[[#This Row],[Harga Jual Krt GT
(- PPN)]]*1.11</f>
        <v>841557.60000000009</v>
      </c>
      <c r="AV365" s="36">
        <v>28080</v>
      </c>
      <c r="AW365" s="36">
        <f>Table43[[#This Row],[Harga Jual Pcs MT
(-PPN)]]*Table43[[#This Row],[ISI/CTN]]</f>
        <v>758160</v>
      </c>
      <c r="AX365" s="36">
        <f>Table43[[#This Row],[Harga Jual Pcs MT
(-PPN)]]*1.11</f>
        <v>31168.800000000003</v>
      </c>
      <c r="AY365" s="36">
        <f>Table43[[#This Row],[Harga Jual Pcs MT
(+PPN)]]*Table43[[#This Row],[ISI/CTN]]</f>
        <v>841557.60000000009</v>
      </c>
      <c r="AZ365" s="44">
        <f>(Table43[[#This Row],[Harga Jual Pcs GT
(-PPN)]]-Table43[[#This Row],[Harga Beli Pcs
(-PPN)]])/Table43[[#This Row],[Harga Jual Pcs GT
(-PPN)]]</f>
        <v>8.4999999999999978E-2</v>
      </c>
      <c r="BA365" s="51">
        <f>Table43[[#This Row],[Harga Jual Pcs MT
(-PPN)]]-Table43[[#This Row],[Harga Beli Pcs
(-PPN)]]</f>
        <v>2386.7999999999993</v>
      </c>
      <c r="BB365" s="57">
        <f>Table43[[#This Row],[Column1]]/Table43[[#This Row],[Harga Jual Pcs MT
(-PPN)]]</f>
        <v>8.4999999999999978E-2</v>
      </c>
      <c r="BC365" s="50"/>
      <c r="BD365" s="7" t="str">
        <f>IFERROR(VLOOKUP(Table43[[#This Row],[Kode BARANG Win2]],'[3]Daftar Barang dan Jasa'!$B$2:$D$3515,3,0),0)</f>
        <v>RB DETTOL BODY SOAP SH RE-ENERGIZER 100GR X 27 PCS</v>
      </c>
      <c r="BE365" s="7" t="str">
        <f ca="1">IF(TODAY()-Table43[[#This Row],[Efektif
Pembuatan]]&gt;60,"Lama","Baru")</f>
        <v>Lama</v>
      </c>
      <c r="BF365" s="7" t="e">
        <f ca="1">IF(TODAY()-Table43[[#This Row],[Efektif Naik Harga]]&lt;30,"Naik","Sama")</f>
        <v>#VALUE!</v>
      </c>
      <c r="BG365" s="7" t="s">
        <v>400</v>
      </c>
      <c r="BH365" s="7" t="str">
        <f>IF(Table43[[#This Row],[Kode BARANG Win2]]&lt;&gt;"","IDR","")</f>
        <v>IDR</v>
      </c>
      <c r="BI365" s="7" t="str">
        <f>CONCATENATE(Table43[[#This Row],[kode  1 Digit
(Nomor)]],Table43[[#This Row],[kode  4 Digit                (Nomor)]])</f>
        <v>30316070100</v>
      </c>
      <c r="BJ365" s="7" t="str">
        <f>Table43[[#This Row],[Nama            Gramasi atau Jumlah Pack per CTN]]</f>
        <v>100GR</v>
      </c>
      <c r="BK365" s="7"/>
      <c r="BL365" s="7"/>
      <c r="BM365" s="4" t="str">
        <f>IF(Table43[[#This Row],[SATUAN Fix Win]]&lt;&gt;"","KRT")</f>
        <v>KRT</v>
      </c>
      <c r="BN365" s="4" t="str">
        <f>IF(Table43[[#This Row],[SATUAN Fix Win]]&lt;&gt;"","GD01")</f>
        <v>GD01</v>
      </c>
      <c r="BO365" s="4">
        <f>IF(Table43[[#This Row],[SATUAN Fix Win]]&lt;&gt;"",11611)</f>
        <v>11611</v>
      </c>
      <c r="BP365" s="4">
        <f>IF(Table43[[#This Row],[SATUAN Fix Win]]&lt;&gt;"",11612)</f>
        <v>11612</v>
      </c>
      <c r="BR365" s="4">
        <f>IF(Table43[[#This Row],[SATUAN Fix Win]]&lt;&gt;"",1)</f>
        <v>1</v>
      </c>
    </row>
    <row r="366" spans="1:70">
      <c r="A366" s="4" t="str">
        <f>CONCATENATE(Table43[[#This Row],[Kode BARANG Win2]],Table43[[#This Row],[No. Urut
Item Sama]])</f>
        <v>R1021305010010</v>
      </c>
      <c r="B366" s="7"/>
      <c r="C366" s="4" t="s">
        <v>1652</v>
      </c>
      <c r="D366" s="49">
        <v>3040214</v>
      </c>
      <c r="E366" s="49">
        <f>IFERROR(VLOOKUP(Table43[[#This Row],[NO]],[1]Sheet1!$G$3:$K$1267,5,0),0)</f>
        <v>0</v>
      </c>
      <c r="F366" s="26" t="s">
        <v>786</v>
      </c>
      <c r="G366" s="26">
        <v>27</v>
      </c>
      <c r="H366" s="26" t="s">
        <v>2073</v>
      </c>
      <c r="I366" s="49">
        <v>8993560025120</v>
      </c>
      <c r="J366" s="26" t="str">
        <f>Table43[[#This Row],[Nama Jenis Kemasan]]</f>
        <v>PCS</v>
      </c>
      <c r="K366" s="4" t="str">
        <f>TRIM(CONCATENATE(Table43[[#This Row],[Nama            KLP]]," ",Table43[[#This Row],[Nama            Sub KLP]]))</f>
        <v>DETTOL BODY SOAP</v>
      </c>
      <c r="L366" s="4" t="str">
        <f>CONCATENATE(Table43[[#This Row],[kode  2 Digit                (hrf+No)]],Table43[[#This Row],[kode  2 Digit                (Nomor)]],Table43[[#This Row],[kode  1 Digit                (Nomor)]])</f>
        <v>R1021</v>
      </c>
      <c r="M366" s="4" t="str">
        <f>IF(AH366="",CONCATENATE(R366,T366,V366,X366,Z366,AB366,AD366,AF366,Table43[[#This Row],[Tanda Kode Revisi]]),CONCATENATE(R366,T366,V366,X366,Z366,AB366,AD366,AH366))</f>
        <v>R1021305010010</v>
      </c>
      <c r="N366" s="11">
        <f t="shared" si="10"/>
        <v>14</v>
      </c>
      <c r="O366" s="13" t="str">
        <f>IF(AG366&lt;&gt;"",TRIM(UPPER(CONCATENATE(Q366," ",S366," ",U366," ",W366," ",Y366," ",AA366," ","X"," ",Table43[[#This Row],[ISI/CTN]]," ",AG366," ",AC366," ",AE366," ",AI366))),TRIM(UPPER(CONCATENATE(Q366," ",S366," ",U366," ",W366," ",Y366," ",AA366," ","X"," ",Table43[[#This Row],[ISI/CTN]]," ",AC366," ",AE366," ",AI366))))</f>
        <v>RB DETTOL BODY SOAP SH RE-ENERGIZER 100GR X 27 PCS</v>
      </c>
      <c r="P366" s="11">
        <f t="shared" si="11"/>
        <v>50</v>
      </c>
      <c r="Q366" s="4" t="s">
        <v>1487</v>
      </c>
      <c r="R366" s="7" t="s">
        <v>94</v>
      </c>
      <c r="S366" s="4" t="s">
        <v>1496</v>
      </c>
      <c r="T366" s="45" t="s">
        <v>1723</v>
      </c>
      <c r="U366" s="46" t="s">
        <v>1505</v>
      </c>
      <c r="V366" s="7">
        <v>1</v>
      </c>
      <c r="W366" s="46" t="s">
        <v>1567</v>
      </c>
      <c r="X366" s="45" t="s">
        <v>1733</v>
      </c>
      <c r="Y366" s="4" t="s">
        <v>1532</v>
      </c>
      <c r="Z366" s="47" t="s">
        <v>1726</v>
      </c>
      <c r="AA366" s="4" t="s">
        <v>1512</v>
      </c>
      <c r="AB366" s="47" t="s">
        <v>1739</v>
      </c>
      <c r="AC366" s="4" t="s">
        <v>186</v>
      </c>
      <c r="AD366" s="7">
        <v>1</v>
      </c>
      <c r="AF366" s="7">
        <v>0</v>
      </c>
      <c r="AJ366" s="7">
        <f>IFERROR(VLOOKUP(Table43[[#This Row],[Kode BARANG Win2]],'[2]Template Impor Barang'!#REF!,2,0),0)</f>
        <v>0</v>
      </c>
      <c r="AK366" s="7">
        <f>Table43[[#This Row],[ISI/CTN]]</f>
        <v>27</v>
      </c>
      <c r="AL366" s="83">
        <f>Table43[[#This Row],[Kode Pcpl]]</f>
        <v>3040214</v>
      </c>
      <c r="AN366" s="36">
        <f>Table43[[#This Row],[Harga Jual Pcs GT
(-PPN)]]-(Table43[[#This Row],[Harga Jual Pcs GT
(-PPN)]]*8.5%)</f>
        <v>25693.200000000001</v>
      </c>
      <c r="AO366" s="36">
        <f>Table43[[#This Row],[Harga Beli Pcs
(-PPN)]]*Table43[[#This Row],[ISI/CTN]]</f>
        <v>693716.4</v>
      </c>
      <c r="AP366" s="36">
        <f>Table43[[#This Row],[Harga Beli Pcs
(-PPN)]]*1.11</f>
        <v>28519.452000000005</v>
      </c>
      <c r="AQ366" s="36">
        <f>Table43[[#This Row],[Harga Beli Krt
(- PPN)]]*1.11</f>
        <v>770025.20400000014</v>
      </c>
      <c r="AR366" s="36">
        <v>28080</v>
      </c>
      <c r="AS366" s="36">
        <f>Table43[[#This Row],[Harga Jual Pcs GT
(-PPN)]]*Table43[[#This Row],[ISI/CTN]]</f>
        <v>758160</v>
      </c>
      <c r="AT366" s="36">
        <f>Table43[[#This Row],[Harga Jual Pcs GT
(-PPN)]]*1.11</f>
        <v>31168.800000000003</v>
      </c>
      <c r="AU366" s="36">
        <f>Table43[[#This Row],[Harga Jual Krt GT
(- PPN)]]*1.11</f>
        <v>841557.60000000009</v>
      </c>
      <c r="AV366" s="36">
        <v>28080</v>
      </c>
      <c r="AW366" s="36">
        <f>Table43[[#This Row],[Harga Jual Pcs MT
(-PPN)]]*Table43[[#This Row],[ISI/CTN]]</f>
        <v>758160</v>
      </c>
      <c r="AX366" s="36">
        <f>Table43[[#This Row],[Harga Jual Pcs MT
(-PPN)]]*1.11</f>
        <v>31168.800000000003</v>
      </c>
      <c r="AY366" s="36">
        <f>Table43[[#This Row],[Harga Jual Pcs MT
(+PPN)]]*Table43[[#This Row],[ISI/CTN]]</f>
        <v>841557.60000000009</v>
      </c>
      <c r="AZ366" s="44">
        <f>(Table43[[#This Row],[Harga Jual Pcs GT
(-PPN)]]-Table43[[#This Row],[Harga Beli Pcs
(-PPN)]])/Table43[[#This Row],[Harga Jual Pcs GT
(-PPN)]]</f>
        <v>8.4999999999999978E-2</v>
      </c>
      <c r="BA366" s="51">
        <f>Table43[[#This Row],[Harga Jual Pcs MT
(-PPN)]]-Table43[[#This Row],[Harga Beli Pcs
(-PPN)]]</f>
        <v>2386.7999999999993</v>
      </c>
      <c r="BB366" s="57">
        <f>Table43[[#This Row],[Column1]]/Table43[[#This Row],[Harga Jual Pcs MT
(-PPN)]]</f>
        <v>8.4999999999999978E-2</v>
      </c>
      <c r="BC366" s="50"/>
      <c r="BD366" s="7" t="str">
        <f>IFERROR(VLOOKUP(Table43[[#This Row],[Kode BARANG Win2]],'[3]Daftar Barang dan Jasa'!$B$2:$D$3515,3,0),0)</f>
        <v>RB DETTOL BODY SOAP SH RE-ENERGIZER 100GR X 27 PCS</v>
      </c>
      <c r="BE366" s="7" t="str">
        <f ca="1">IF(TODAY()-Table43[[#This Row],[Efektif
Pembuatan]]&gt;60,"Lama","Baru")</f>
        <v>Lama</v>
      </c>
      <c r="BF366" s="7" t="e">
        <f ca="1">IF(TODAY()-Table43[[#This Row],[Efektif Naik Harga]]&lt;30,"Naik","Sama")</f>
        <v>#VALUE!</v>
      </c>
      <c r="BG366" s="7" t="s">
        <v>400</v>
      </c>
      <c r="BH366" s="7" t="str">
        <f>IF(Table43[[#This Row],[Kode BARANG Win2]]&lt;&gt;"","IDR","")</f>
        <v>IDR</v>
      </c>
      <c r="BI366" s="7" t="str">
        <f>CONCATENATE(Table43[[#This Row],[kode  1 Digit
(Nomor)]],Table43[[#This Row],[kode  4 Digit                (Nomor)]])</f>
        <v>30402140100</v>
      </c>
      <c r="BJ366" s="7" t="str">
        <f>Table43[[#This Row],[Nama            Gramasi atau Jumlah Pack per CTN]]</f>
        <v>100GR</v>
      </c>
      <c r="BK366" s="7"/>
      <c r="BL366" s="7"/>
      <c r="BM366" s="4" t="str">
        <f>IF(Table43[[#This Row],[SATUAN Fix Win]]&lt;&gt;"","KRT")</f>
        <v>KRT</v>
      </c>
      <c r="BN366" s="4" t="str">
        <f>IF(Table43[[#This Row],[SATUAN Fix Win]]&lt;&gt;"","GD01")</f>
        <v>GD01</v>
      </c>
      <c r="BO366" s="4">
        <f>IF(Table43[[#This Row],[SATUAN Fix Win]]&lt;&gt;"",11611)</f>
        <v>11611</v>
      </c>
      <c r="BP366" s="4">
        <f>IF(Table43[[#This Row],[SATUAN Fix Win]]&lt;&gt;"",11612)</f>
        <v>11612</v>
      </c>
      <c r="BR366" s="4">
        <f>IF(Table43[[#This Row],[SATUAN Fix Win]]&lt;&gt;"",1)</f>
        <v>1</v>
      </c>
    </row>
    <row r="367" spans="1:70">
      <c r="A367" s="4" t="str">
        <f>CONCATENATE(Table43[[#This Row],[Kode BARANG Win2]],Table43[[#This Row],[No. Urut
Item Sama]])</f>
        <v>R1021305010010</v>
      </c>
      <c r="B367" s="7"/>
      <c r="C367" s="4" t="s">
        <v>1652</v>
      </c>
      <c r="D367" s="49" t="s">
        <v>421</v>
      </c>
      <c r="E367" s="49">
        <f>IFERROR(VLOOKUP(Table43[[#This Row],[NO]],[1]Sheet1!$G$3:$K$1267,5,0),0)</f>
        <v>0</v>
      </c>
      <c r="F367" s="26" t="s">
        <v>780</v>
      </c>
      <c r="G367" s="26">
        <v>27</v>
      </c>
      <c r="H367" s="26" t="s">
        <v>2073</v>
      </c>
      <c r="I367" s="49">
        <v>8993560025120</v>
      </c>
      <c r="J367" s="26" t="str">
        <f>Table43[[#This Row],[Nama Jenis Kemasan]]</f>
        <v>PCS</v>
      </c>
      <c r="K367" s="4" t="str">
        <f>TRIM(CONCATENATE(Table43[[#This Row],[Nama            KLP]]," ",Table43[[#This Row],[Nama            Sub KLP]]))</f>
        <v>DETTOL BODY SOAP</v>
      </c>
      <c r="L367" s="4" t="str">
        <f>CONCATENATE(Table43[[#This Row],[kode  2 Digit                (hrf+No)]],Table43[[#This Row],[kode  2 Digit                (Nomor)]],Table43[[#This Row],[kode  1 Digit                (Nomor)]])</f>
        <v>R1021</v>
      </c>
      <c r="M367" s="4" t="str">
        <f>IF(AH367="",CONCATENATE(R367,T367,V367,X367,Z367,AB367,AD367,AF367,Table43[[#This Row],[Tanda Kode Revisi]]),CONCATENATE(R367,T367,V367,X367,Z367,AB367,AD367,AH367))</f>
        <v>R1021305010010</v>
      </c>
      <c r="N367" s="11">
        <f t="shared" si="10"/>
        <v>14</v>
      </c>
      <c r="O367" s="13" t="str">
        <f>IF(AG367&lt;&gt;"",TRIM(UPPER(CONCATENATE(Q367," ",S367," ",U367," ",W367," ",Y367," ",AA367," ","X"," ",Table43[[#This Row],[ISI/CTN]]," ",AG367," ",AC367," ",AE367," ",AI367))),TRIM(UPPER(CONCATENATE(Q367," ",S367," ",U367," ",W367," ",Y367," ",AA367," ","X"," ",Table43[[#This Row],[ISI/CTN]]," ",AC367," ",AE367," ",AI367))))</f>
        <v>RB DETTOL BODY SOAP SH RE-ENERGIZER 100GR X 27 PCS</v>
      </c>
      <c r="P367" s="11">
        <f t="shared" si="11"/>
        <v>50</v>
      </c>
      <c r="Q367" s="4" t="s">
        <v>1487</v>
      </c>
      <c r="R367" s="7" t="s">
        <v>94</v>
      </c>
      <c r="S367" s="4" t="s">
        <v>1496</v>
      </c>
      <c r="T367" s="45" t="s">
        <v>1723</v>
      </c>
      <c r="U367" s="46" t="s">
        <v>1505</v>
      </c>
      <c r="V367" s="7">
        <v>1</v>
      </c>
      <c r="W367" s="46" t="s">
        <v>1567</v>
      </c>
      <c r="X367" s="45" t="s">
        <v>1733</v>
      </c>
      <c r="Y367" s="4" t="s">
        <v>1532</v>
      </c>
      <c r="Z367" s="47" t="s">
        <v>1726</v>
      </c>
      <c r="AA367" s="4" t="s">
        <v>1512</v>
      </c>
      <c r="AB367" s="47" t="s">
        <v>1739</v>
      </c>
      <c r="AC367" s="4" t="s">
        <v>186</v>
      </c>
      <c r="AD367" s="7">
        <v>1</v>
      </c>
      <c r="AF367" s="7">
        <v>0</v>
      </c>
      <c r="AJ367" s="7">
        <f>IFERROR(VLOOKUP(Table43[[#This Row],[Kode BARANG Win2]],'[2]Template Impor Barang'!#REF!,2,0),0)</f>
        <v>0</v>
      </c>
      <c r="AK367" s="7">
        <f>Table43[[#This Row],[ISI/CTN]]</f>
        <v>27</v>
      </c>
      <c r="AL367" s="83" t="str">
        <f>Table43[[#This Row],[Kode Pcpl]]</f>
        <v>ID8121204</v>
      </c>
      <c r="AN367" s="36">
        <f>Table43[[#This Row],[Harga Jual Pcs GT
(-PPN)]]-(Table43[[#This Row],[Harga Jual Pcs GT
(-PPN)]]*8.5%)</f>
        <v>25693.200000000001</v>
      </c>
      <c r="AO367" s="36">
        <f>Table43[[#This Row],[Harga Beli Pcs
(-PPN)]]*Table43[[#This Row],[ISI/CTN]]</f>
        <v>693716.4</v>
      </c>
      <c r="AP367" s="36">
        <f>Table43[[#This Row],[Harga Beli Pcs
(-PPN)]]*1.11</f>
        <v>28519.452000000005</v>
      </c>
      <c r="AQ367" s="36">
        <f>Table43[[#This Row],[Harga Beli Krt
(- PPN)]]*1.11</f>
        <v>770025.20400000014</v>
      </c>
      <c r="AR367" s="36">
        <v>28080</v>
      </c>
      <c r="AS367" s="36">
        <f>Table43[[#This Row],[Harga Jual Pcs GT
(-PPN)]]*Table43[[#This Row],[ISI/CTN]]</f>
        <v>758160</v>
      </c>
      <c r="AT367" s="36">
        <f>Table43[[#This Row],[Harga Jual Pcs GT
(-PPN)]]*1.11</f>
        <v>31168.800000000003</v>
      </c>
      <c r="AU367" s="36">
        <f>Table43[[#This Row],[Harga Jual Krt GT
(- PPN)]]*1.11</f>
        <v>841557.60000000009</v>
      </c>
      <c r="AV367" s="36">
        <v>28080</v>
      </c>
      <c r="AW367" s="36">
        <f>Table43[[#This Row],[Harga Jual Pcs MT
(-PPN)]]*Table43[[#This Row],[ISI/CTN]]</f>
        <v>758160</v>
      </c>
      <c r="AX367" s="36">
        <f>Table43[[#This Row],[Harga Jual Pcs MT
(-PPN)]]*1.11</f>
        <v>31168.800000000003</v>
      </c>
      <c r="AY367" s="36">
        <f>Table43[[#This Row],[Harga Jual Pcs MT
(+PPN)]]*Table43[[#This Row],[ISI/CTN]]</f>
        <v>841557.60000000009</v>
      </c>
      <c r="AZ367" s="44">
        <f>(Table43[[#This Row],[Harga Jual Pcs GT
(-PPN)]]-Table43[[#This Row],[Harga Beli Pcs
(-PPN)]])/Table43[[#This Row],[Harga Jual Pcs GT
(-PPN)]]</f>
        <v>8.4999999999999978E-2</v>
      </c>
      <c r="BA367" s="51">
        <f>Table43[[#This Row],[Harga Jual Pcs MT
(-PPN)]]-Table43[[#This Row],[Harga Beli Pcs
(-PPN)]]</f>
        <v>2386.7999999999993</v>
      </c>
      <c r="BB367" s="57">
        <f>Table43[[#This Row],[Column1]]/Table43[[#This Row],[Harga Jual Pcs MT
(-PPN)]]</f>
        <v>8.4999999999999978E-2</v>
      </c>
      <c r="BC367" s="50"/>
      <c r="BD367" s="7" t="str">
        <f>IFERROR(VLOOKUP(Table43[[#This Row],[Kode BARANG Win2]],'[3]Daftar Barang dan Jasa'!$B$2:$D$3515,3,0),0)</f>
        <v>RB DETTOL BODY SOAP SH RE-ENERGIZER 100GR X 27 PCS</v>
      </c>
      <c r="BE367" s="7" t="str">
        <f ca="1">IF(TODAY()-Table43[[#This Row],[Efektif
Pembuatan]]&gt;60,"Lama","Baru")</f>
        <v>Lama</v>
      </c>
      <c r="BF367" s="7" t="e">
        <f ca="1">IF(TODAY()-Table43[[#This Row],[Efektif Naik Harga]]&lt;30,"Naik","Sama")</f>
        <v>#VALUE!</v>
      </c>
      <c r="BG367" s="7" t="s">
        <v>400</v>
      </c>
      <c r="BH367" s="7" t="str">
        <f>IF(Table43[[#This Row],[Kode BARANG Win2]]&lt;&gt;"","IDR","")</f>
        <v>IDR</v>
      </c>
      <c r="BI367" s="7" t="str">
        <f>CONCATENATE(Table43[[#This Row],[kode  1 Digit
(Nomor)]],Table43[[#This Row],[kode  4 Digit                (Nomor)]])</f>
        <v>ID81212040100</v>
      </c>
      <c r="BJ367" s="7" t="str">
        <f>Table43[[#This Row],[Nama            Gramasi atau Jumlah Pack per CTN]]</f>
        <v>100GR</v>
      </c>
      <c r="BK367" s="7"/>
      <c r="BL367" s="7"/>
      <c r="BM367" s="4" t="str">
        <f>IF(Table43[[#This Row],[SATUAN Fix Win]]&lt;&gt;"","KRT")</f>
        <v>KRT</v>
      </c>
      <c r="BN367" s="4" t="str">
        <f>IF(Table43[[#This Row],[SATUAN Fix Win]]&lt;&gt;"","GD01")</f>
        <v>GD01</v>
      </c>
      <c r="BO367" s="4">
        <f>IF(Table43[[#This Row],[SATUAN Fix Win]]&lt;&gt;"",11611)</f>
        <v>11611</v>
      </c>
      <c r="BP367" s="4">
        <f>IF(Table43[[#This Row],[SATUAN Fix Win]]&lt;&gt;"",11612)</f>
        <v>11612</v>
      </c>
      <c r="BR367" s="4">
        <f>IF(Table43[[#This Row],[SATUAN Fix Win]]&lt;&gt;"",1)</f>
        <v>1</v>
      </c>
    </row>
    <row r="368" spans="1:70">
      <c r="A368" s="4" t="str">
        <f>CONCATENATE(Table43[[#This Row],[Kode BARANG Win2]],Table43[[#This Row],[No. Urut
Item Sama]])</f>
        <v>R1021305010010</v>
      </c>
      <c r="B368" s="7"/>
      <c r="C368" s="4" t="s">
        <v>1652</v>
      </c>
      <c r="D368" s="49" t="s">
        <v>422</v>
      </c>
      <c r="E368" s="49">
        <f>IFERROR(VLOOKUP(Table43[[#This Row],[NO]],[1]Sheet1!$G$3:$K$1267,5,0),0)</f>
        <v>0</v>
      </c>
      <c r="F368" s="26" t="s">
        <v>780</v>
      </c>
      <c r="G368" s="26">
        <v>27</v>
      </c>
      <c r="H368" s="26" t="s">
        <v>2073</v>
      </c>
      <c r="I368" s="49">
        <v>8993560025120</v>
      </c>
      <c r="J368" s="26" t="str">
        <f>Table43[[#This Row],[Nama Jenis Kemasan]]</f>
        <v>PCS</v>
      </c>
      <c r="K368" s="4" t="str">
        <f>TRIM(CONCATENATE(Table43[[#This Row],[Nama            KLP]]," ",Table43[[#This Row],[Nama            Sub KLP]]))</f>
        <v>DETTOL BODY SOAP</v>
      </c>
      <c r="L368" s="4" t="str">
        <f>CONCATENATE(Table43[[#This Row],[kode  2 Digit                (hrf+No)]],Table43[[#This Row],[kode  2 Digit                (Nomor)]],Table43[[#This Row],[kode  1 Digit                (Nomor)]])</f>
        <v>R1021</v>
      </c>
      <c r="M368" s="4" t="str">
        <f>IF(AH368="",CONCATENATE(R368,T368,V368,X368,Z368,AB368,AD368,AF368,Table43[[#This Row],[Tanda Kode Revisi]]),CONCATENATE(R368,T368,V368,X368,Z368,AB368,AD368,AH368))</f>
        <v>R1021305010010</v>
      </c>
      <c r="N368" s="11">
        <f t="shared" si="10"/>
        <v>14</v>
      </c>
      <c r="O368" s="13" t="str">
        <f>IF(AG368&lt;&gt;"",TRIM(UPPER(CONCATENATE(Q368," ",S368," ",U368," ",W368," ",Y368," ",AA368," ","X"," ",Table43[[#This Row],[ISI/CTN]]," ",AG368," ",AC368," ",AE368," ",AI368))),TRIM(UPPER(CONCATENATE(Q368," ",S368," ",U368," ",W368," ",Y368," ",AA368," ","X"," ",Table43[[#This Row],[ISI/CTN]]," ",AC368," ",AE368," ",AI368))))</f>
        <v>RB DETTOL BODY SOAP SH RE-ENERGIZER 100GR X 27 PCS</v>
      </c>
      <c r="P368" s="11">
        <f t="shared" si="11"/>
        <v>50</v>
      </c>
      <c r="Q368" s="4" t="s">
        <v>1487</v>
      </c>
      <c r="R368" s="7" t="s">
        <v>94</v>
      </c>
      <c r="S368" s="4" t="s">
        <v>1496</v>
      </c>
      <c r="T368" s="45" t="s">
        <v>1723</v>
      </c>
      <c r="U368" s="46" t="s">
        <v>1505</v>
      </c>
      <c r="V368" s="7">
        <v>1</v>
      </c>
      <c r="W368" s="46" t="s">
        <v>1567</v>
      </c>
      <c r="X368" s="45" t="s">
        <v>1733</v>
      </c>
      <c r="Y368" s="4" t="s">
        <v>1532</v>
      </c>
      <c r="Z368" s="47" t="s">
        <v>1726</v>
      </c>
      <c r="AA368" s="4" t="s">
        <v>1512</v>
      </c>
      <c r="AB368" s="47" t="s">
        <v>1739</v>
      </c>
      <c r="AC368" s="4" t="s">
        <v>186</v>
      </c>
      <c r="AD368" s="7">
        <v>1</v>
      </c>
      <c r="AF368" s="7">
        <v>0</v>
      </c>
      <c r="AJ368" s="7">
        <f>IFERROR(VLOOKUP(Table43[[#This Row],[Kode BARANG Win2]],'[2]Template Impor Barang'!#REF!,2,0),0)</f>
        <v>0</v>
      </c>
      <c r="AK368" s="7">
        <f>Table43[[#This Row],[ISI/CTN]]</f>
        <v>27</v>
      </c>
      <c r="AL368" s="83" t="str">
        <f>Table43[[#This Row],[Kode Pcpl]]</f>
        <v>ID8121204M</v>
      </c>
      <c r="AN368" s="36">
        <f>Table43[[#This Row],[Harga Jual Pcs GT
(-PPN)]]-(Table43[[#This Row],[Harga Jual Pcs GT
(-PPN)]]*8.5%)</f>
        <v>25693.200000000001</v>
      </c>
      <c r="AO368" s="36">
        <f>Table43[[#This Row],[Harga Beli Pcs
(-PPN)]]*Table43[[#This Row],[ISI/CTN]]</f>
        <v>693716.4</v>
      </c>
      <c r="AP368" s="36">
        <f>Table43[[#This Row],[Harga Beli Pcs
(-PPN)]]*1.11</f>
        <v>28519.452000000005</v>
      </c>
      <c r="AQ368" s="36">
        <f>Table43[[#This Row],[Harga Beli Krt
(- PPN)]]*1.11</f>
        <v>770025.20400000014</v>
      </c>
      <c r="AR368" s="36">
        <v>28080</v>
      </c>
      <c r="AS368" s="36">
        <f>Table43[[#This Row],[Harga Jual Pcs GT
(-PPN)]]*Table43[[#This Row],[ISI/CTN]]</f>
        <v>758160</v>
      </c>
      <c r="AT368" s="36">
        <f>Table43[[#This Row],[Harga Jual Pcs GT
(-PPN)]]*1.11</f>
        <v>31168.800000000003</v>
      </c>
      <c r="AU368" s="36">
        <f>Table43[[#This Row],[Harga Jual Krt GT
(- PPN)]]*1.11</f>
        <v>841557.60000000009</v>
      </c>
      <c r="AV368" s="36">
        <v>28080</v>
      </c>
      <c r="AW368" s="36">
        <f>Table43[[#This Row],[Harga Jual Pcs MT
(-PPN)]]*Table43[[#This Row],[ISI/CTN]]</f>
        <v>758160</v>
      </c>
      <c r="AX368" s="36">
        <f>Table43[[#This Row],[Harga Jual Pcs MT
(-PPN)]]*1.11</f>
        <v>31168.800000000003</v>
      </c>
      <c r="AY368" s="36">
        <f>Table43[[#This Row],[Harga Jual Pcs MT
(+PPN)]]*Table43[[#This Row],[ISI/CTN]]</f>
        <v>841557.60000000009</v>
      </c>
      <c r="AZ368" s="44">
        <f>(Table43[[#This Row],[Harga Jual Pcs GT
(-PPN)]]-Table43[[#This Row],[Harga Beli Pcs
(-PPN)]])/Table43[[#This Row],[Harga Jual Pcs GT
(-PPN)]]</f>
        <v>8.4999999999999978E-2</v>
      </c>
      <c r="BA368" s="51">
        <f>Table43[[#This Row],[Harga Jual Pcs MT
(-PPN)]]-Table43[[#This Row],[Harga Beli Pcs
(-PPN)]]</f>
        <v>2386.7999999999993</v>
      </c>
      <c r="BB368" s="57">
        <f>Table43[[#This Row],[Column1]]/Table43[[#This Row],[Harga Jual Pcs MT
(-PPN)]]</f>
        <v>8.4999999999999978E-2</v>
      </c>
      <c r="BC368" s="50"/>
      <c r="BD368" s="7" t="str">
        <f>IFERROR(VLOOKUP(Table43[[#This Row],[Kode BARANG Win2]],'[3]Daftar Barang dan Jasa'!$B$2:$D$3515,3,0),0)</f>
        <v>RB DETTOL BODY SOAP SH RE-ENERGIZER 100GR X 27 PCS</v>
      </c>
      <c r="BE368" s="7" t="str">
        <f ca="1">IF(TODAY()-Table43[[#This Row],[Efektif
Pembuatan]]&gt;60,"Lama","Baru")</f>
        <v>Lama</v>
      </c>
      <c r="BF368" s="7" t="e">
        <f ca="1">IF(TODAY()-Table43[[#This Row],[Efektif Naik Harga]]&lt;30,"Naik","Sama")</f>
        <v>#VALUE!</v>
      </c>
      <c r="BG368" s="7" t="s">
        <v>400</v>
      </c>
      <c r="BH368" s="7" t="str">
        <f>IF(Table43[[#This Row],[Kode BARANG Win2]]&lt;&gt;"","IDR","")</f>
        <v>IDR</v>
      </c>
      <c r="BI368" s="7" t="str">
        <f>CONCATENATE(Table43[[#This Row],[kode  1 Digit
(Nomor)]],Table43[[#This Row],[kode  4 Digit                (Nomor)]])</f>
        <v>ID8121204M0100</v>
      </c>
      <c r="BJ368" s="7" t="str">
        <f>Table43[[#This Row],[Nama            Gramasi atau Jumlah Pack per CTN]]</f>
        <v>100GR</v>
      </c>
      <c r="BK368" s="7"/>
      <c r="BL368" s="7"/>
      <c r="BM368" s="4" t="str">
        <f>IF(Table43[[#This Row],[SATUAN Fix Win]]&lt;&gt;"","KRT")</f>
        <v>KRT</v>
      </c>
      <c r="BN368" s="4" t="str">
        <f>IF(Table43[[#This Row],[SATUAN Fix Win]]&lt;&gt;"","GD01")</f>
        <v>GD01</v>
      </c>
      <c r="BO368" s="4">
        <f>IF(Table43[[#This Row],[SATUAN Fix Win]]&lt;&gt;"",11611)</f>
        <v>11611</v>
      </c>
      <c r="BP368" s="4">
        <f>IF(Table43[[#This Row],[SATUAN Fix Win]]&lt;&gt;"",11612)</f>
        <v>11612</v>
      </c>
      <c r="BR368" s="4">
        <f>IF(Table43[[#This Row],[SATUAN Fix Win]]&lt;&gt;"",1)</f>
        <v>1</v>
      </c>
    </row>
    <row r="369" spans="1:70">
      <c r="A369" s="4" t="str">
        <f>CONCATENATE(Table43[[#This Row],[Kode BARANG Win2]],Table43[[#This Row],[No. Urut
Item Sama]])</f>
        <v>R1021305010010</v>
      </c>
      <c r="B369" s="7"/>
      <c r="C369" s="4" t="s">
        <v>1652</v>
      </c>
      <c r="D369" s="49" t="s">
        <v>425</v>
      </c>
      <c r="E369" s="49">
        <f>IFERROR(VLOOKUP(Table43[[#This Row],[NO]],[1]Sheet1!$G$3:$K$1267,5,0),0)</f>
        <v>0</v>
      </c>
      <c r="F369" s="26" t="s">
        <v>782</v>
      </c>
      <c r="G369" s="26">
        <v>27</v>
      </c>
      <c r="H369" s="26" t="s">
        <v>2073</v>
      </c>
      <c r="I369" s="49">
        <v>8993560025120</v>
      </c>
      <c r="J369" s="26" t="str">
        <f>Table43[[#This Row],[Nama Jenis Kemasan]]</f>
        <v>PCS</v>
      </c>
      <c r="K369" s="4" t="str">
        <f>TRIM(CONCATENATE(Table43[[#This Row],[Nama            KLP]]," ",Table43[[#This Row],[Nama            Sub KLP]]))</f>
        <v>DETTOL BODY SOAP</v>
      </c>
      <c r="L369" s="4" t="str">
        <f>CONCATENATE(Table43[[#This Row],[kode  2 Digit                (hrf+No)]],Table43[[#This Row],[kode  2 Digit                (Nomor)]],Table43[[#This Row],[kode  1 Digit                (Nomor)]])</f>
        <v>R1021</v>
      </c>
      <c r="M369" s="4" t="str">
        <f>IF(AH369="",CONCATENATE(R369,T369,V369,X369,Z369,AB369,AD369,AF369,Table43[[#This Row],[Tanda Kode Revisi]]),CONCATENATE(R369,T369,V369,X369,Z369,AB369,AD369,AH369))</f>
        <v>R1021305010010</v>
      </c>
      <c r="N369" s="11">
        <f t="shared" si="10"/>
        <v>14</v>
      </c>
      <c r="O369" s="13" t="str">
        <f>IF(AG369&lt;&gt;"",TRIM(UPPER(CONCATENATE(Q369," ",S369," ",U369," ",W369," ",Y369," ",AA369," ","X"," ",Table43[[#This Row],[ISI/CTN]]," ",AG369," ",AC369," ",AE369," ",AI369))),TRIM(UPPER(CONCATENATE(Q369," ",S369," ",U369," ",W369," ",Y369," ",AA369," ","X"," ",Table43[[#This Row],[ISI/CTN]]," ",AC369," ",AE369," ",AI369))))</f>
        <v>RB DETTOL BODY SOAP SH RE-ENERGIZER 100GR X 27 PCS</v>
      </c>
      <c r="P369" s="11">
        <f t="shared" si="11"/>
        <v>50</v>
      </c>
      <c r="Q369" s="4" t="s">
        <v>1487</v>
      </c>
      <c r="R369" s="7" t="s">
        <v>94</v>
      </c>
      <c r="S369" s="4" t="s">
        <v>1496</v>
      </c>
      <c r="T369" s="45" t="s">
        <v>1723</v>
      </c>
      <c r="U369" s="46" t="s">
        <v>1505</v>
      </c>
      <c r="V369" s="7">
        <v>1</v>
      </c>
      <c r="W369" s="46" t="s">
        <v>1567</v>
      </c>
      <c r="X369" s="45" t="s">
        <v>1733</v>
      </c>
      <c r="Y369" s="4" t="s">
        <v>1532</v>
      </c>
      <c r="Z369" s="47" t="s">
        <v>1726</v>
      </c>
      <c r="AA369" s="4" t="s">
        <v>1512</v>
      </c>
      <c r="AB369" s="47" t="s">
        <v>1739</v>
      </c>
      <c r="AC369" s="4" t="s">
        <v>186</v>
      </c>
      <c r="AD369" s="7">
        <v>1</v>
      </c>
      <c r="AF369" s="7">
        <v>0</v>
      </c>
      <c r="AJ369" s="7">
        <f>IFERROR(VLOOKUP(Table43[[#This Row],[Kode BARANG Win2]],'[2]Template Impor Barang'!#REF!,2,0),0)</f>
        <v>0</v>
      </c>
      <c r="AK369" s="7">
        <f>Table43[[#This Row],[ISI/CTN]]</f>
        <v>27</v>
      </c>
      <c r="AL369" s="83" t="str">
        <f>Table43[[#This Row],[Kode Pcpl]]</f>
        <v>ID8151087</v>
      </c>
      <c r="AN369" s="36">
        <f>Table43[[#This Row],[Harga Jual Pcs GT
(-PPN)]]-(Table43[[#This Row],[Harga Jual Pcs GT
(-PPN)]]*8.5%)</f>
        <v>25693.200000000001</v>
      </c>
      <c r="AO369" s="36">
        <f>Table43[[#This Row],[Harga Beli Pcs
(-PPN)]]*Table43[[#This Row],[ISI/CTN]]</f>
        <v>693716.4</v>
      </c>
      <c r="AP369" s="36">
        <f>Table43[[#This Row],[Harga Beli Pcs
(-PPN)]]*1.11</f>
        <v>28519.452000000005</v>
      </c>
      <c r="AQ369" s="36">
        <f>Table43[[#This Row],[Harga Beli Krt
(- PPN)]]*1.11</f>
        <v>770025.20400000014</v>
      </c>
      <c r="AR369" s="36">
        <v>28080</v>
      </c>
      <c r="AS369" s="36">
        <f>Table43[[#This Row],[Harga Jual Pcs GT
(-PPN)]]*Table43[[#This Row],[ISI/CTN]]</f>
        <v>758160</v>
      </c>
      <c r="AT369" s="36">
        <f>Table43[[#This Row],[Harga Jual Pcs GT
(-PPN)]]*1.11</f>
        <v>31168.800000000003</v>
      </c>
      <c r="AU369" s="36">
        <f>Table43[[#This Row],[Harga Jual Krt GT
(- PPN)]]*1.11</f>
        <v>841557.60000000009</v>
      </c>
      <c r="AV369" s="36">
        <v>28080</v>
      </c>
      <c r="AW369" s="36">
        <f>Table43[[#This Row],[Harga Jual Pcs MT
(-PPN)]]*Table43[[#This Row],[ISI/CTN]]</f>
        <v>758160</v>
      </c>
      <c r="AX369" s="36">
        <f>Table43[[#This Row],[Harga Jual Pcs MT
(-PPN)]]*1.11</f>
        <v>31168.800000000003</v>
      </c>
      <c r="AY369" s="36">
        <f>Table43[[#This Row],[Harga Jual Pcs MT
(+PPN)]]*Table43[[#This Row],[ISI/CTN]]</f>
        <v>841557.60000000009</v>
      </c>
      <c r="AZ369" s="44">
        <f>(Table43[[#This Row],[Harga Jual Pcs GT
(-PPN)]]-Table43[[#This Row],[Harga Beli Pcs
(-PPN)]])/Table43[[#This Row],[Harga Jual Pcs GT
(-PPN)]]</f>
        <v>8.4999999999999978E-2</v>
      </c>
      <c r="BA369" s="51">
        <f>Table43[[#This Row],[Harga Jual Pcs MT
(-PPN)]]-Table43[[#This Row],[Harga Beli Pcs
(-PPN)]]</f>
        <v>2386.7999999999993</v>
      </c>
      <c r="BB369" s="57">
        <f>Table43[[#This Row],[Column1]]/Table43[[#This Row],[Harga Jual Pcs MT
(-PPN)]]</f>
        <v>8.4999999999999978E-2</v>
      </c>
      <c r="BC369" s="50"/>
      <c r="BD369" s="7" t="str">
        <f>IFERROR(VLOOKUP(Table43[[#This Row],[Kode BARANG Win2]],'[3]Daftar Barang dan Jasa'!$B$2:$D$3515,3,0),0)</f>
        <v>RB DETTOL BODY SOAP SH RE-ENERGIZER 100GR X 27 PCS</v>
      </c>
      <c r="BE369" s="7" t="str">
        <f ca="1">IF(TODAY()-Table43[[#This Row],[Efektif
Pembuatan]]&gt;60,"Lama","Baru")</f>
        <v>Lama</v>
      </c>
      <c r="BF369" s="7" t="e">
        <f ca="1">IF(TODAY()-Table43[[#This Row],[Efektif Naik Harga]]&lt;30,"Naik","Sama")</f>
        <v>#VALUE!</v>
      </c>
      <c r="BG369" s="7" t="s">
        <v>400</v>
      </c>
      <c r="BH369" s="7" t="str">
        <f>IF(Table43[[#This Row],[Kode BARANG Win2]]&lt;&gt;"","IDR","")</f>
        <v>IDR</v>
      </c>
      <c r="BI369" s="7" t="str">
        <f>CONCATENATE(Table43[[#This Row],[kode  1 Digit
(Nomor)]],Table43[[#This Row],[kode  4 Digit                (Nomor)]])</f>
        <v>ID81510870100</v>
      </c>
      <c r="BJ369" s="7" t="str">
        <f>Table43[[#This Row],[Nama            Gramasi atau Jumlah Pack per CTN]]</f>
        <v>100GR</v>
      </c>
      <c r="BK369" s="7"/>
      <c r="BL369" s="7"/>
      <c r="BM369" s="4" t="str">
        <f>IF(Table43[[#This Row],[SATUAN Fix Win]]&lt;&gt;"","KRT")</f>
        <v>KRT</v>
      </c>
      <c r="BN369" s="4" t="str">
        <f>IF(Table43[[#This Row],[SATUAN Fix Win]]&lt;&gt;"","GD01")</f>
        <v>GD01</v>
      </c>
      <c r="BO369" s="4">
        <f>IF(Table43[[#This Row],[SATUAN Fix Win]]&lt;&gt;"",11611)</f>
        <v>11611</v>
      </c>
      <c r="BP369" s="4">
        <f>IF(Table43[[#This Row],[SATUAN Fix Win]]&lt;&gt;"",11612)</f>
        <v>11612</v>
      </c>
      <c r="BR369" s="4">
        <f>IF(Table43[[#This Row],[SATUAN Fix Win]]&lt;&gt;"",1)</f>
        <v>1</v>
      </c>
    </row>
    <row r="370" spans="1:70">
      <c r="A370" s="4" t="str">
        <f>CONCATENATE(Table43[[#This Row],[Kode BARANG Win2]],Table43[[#This Row],[No. Urut
Item Sama]])</f>
        <v>R1021305010010</v>
      </c>
      <c r="B370" s="7"/>
      <c r="C370" s="4" t="s">
        <v>1652</v>
      </c>
      <c r="D370" s="49" t="s">
        <v>426</v>
      </c>
      <c r="E370" s="49">
        <f>IFERROR(VLOOKUP(Table43[[#This Row],[NO]],[1]Sheet1!$G$3:$K$1267,5,0),0)</f>
        <v>0</v>
      </c>
      <c r="F370" s="26" t="s">
        <v>783</v>
      </c>
      <c r="G370" s="26">
        <v>27</v>
      </c>
      <c r="H370" s="26" t="s">
        <v>2073</v>
      </c>
      <c r="I370" s="49">
        <v>8993560025120</v>
      </c>
      <c r="J370" s="26" t="str">
        <f>Table43[[#This Row],[Nama Jenis Kemasan]]</f>
        <v>PCS</v>
      </c>
      <c r="K370" s="4" t="str">
        <f>TRIM(CONCATENATE(Table43[[#This Row],[Nama            KLP]]," ",Table43[[#This Row],[Nama            Sub KLP]]))</f>
        <v>DETTOL BODY SOAP</v>
      </c>
      <c r="L370" s="4" t="str">
        <f>CONCATENATE(Table43[[#This Row],[kode  2 Digit                (hrf+No)]],Table43[[#This Row],[kode  2 Digit                (Nomor)]],Table43[[#This Row],[kode  1 Digit                (Nomor)]])</f>
        <v>R1021</v>
      </c>
      <c r="M370" s="4" t="str">
        <f>IF(AH370="",CONCATENATE(R370,T370,V370,X370,Z370,AB370,AD370,AF370,Table43[[#This Row],[Tanda Kode Revisi]]),CONCATENATE(R370,T370,V370,X370,Z370,AB370,AD370,AH370))</f>
        <v>R1021305010010</v>
      </c>
      <c r="N370" s="11">
        <f t="shared" si="10"/>
        <v>14</v>
      </c>
      <c r="O370" s="13" t="str">
        <f>IF(AG370&lt;&gt;"",TRIM(UPPER(CONCATENATE(Q370," ",S370," ",U370," ",W370," ",Y370," ",AA370," ","X"," ",Table43[[#This Row],[ISI/CTN]]," ",AG370," ",AC370," ",AE370," ",AI370))),TRIM(UPPER(CONCATENATE(Q370," ",S370," ",U370," ",W370," ",Y370," ",AA370," ","X"," ",Table43[[#This Row],[ISI/CTN]]," ",AC370," ",AE370," ",AI370))))</f>
        <v>RB DETTOL BODY SOAP SH RE-ENERGIZER 100GR X 27 PCS</v>
      </c>
      <c r="P370" s="11">
        <f t="shared" si="11"/>
        <v>50</v>
      </c>
      <c r="Q370" s="4" t="s">
        <v>1487</v>
      </c>
      <c r="R370" s="7" t="s">
        <v>94</v>
      </c>
      <c r="S370" s="4" t="s">
        <v>1496</v>
      </c>
      <c r="T370" s="45" t="s">
        <v>1723</v>
      </c>
      <c r="U370" s="46" t="s">
        <v>1505</v>
      </c>
      <c r="V370" s="7">
        <v>1</v>
      </c>
      <c r="W370" s="46" t="s">
        <v>1567</v>
      </c>
      <c r="X370" s="45" t="s">
        <v>1733</v>
      </c>
      <c r="Y370" s="4" t="s">
        <v>1532</v>
      </c>
      <c r="Z370" s="47" t="s">
        <v>1726</v>
      </c>
      <c r="AA370" s="4" t="s">
        <v>1512</v>
      </c>
      <c r="AB370" s="47" t="s">
        <v>1739</v>
      </c>
      <c r="AC370" s="4" t="s">
        <v>186</v>
      </c>
      <c r="AD370" s="7">
        <v>1</v>
      </c>
      <c r="AF370" s="7">
        <v>0</v>
      </c>
      <c r="AJ370" s="7">
        <f>IFERROR(VLOOKUP(Table43[[#This Row],[Kode BARANG Win2]],'[2]Template Impor Barang'!#REF!,2,0),0)</f>
        <v>0</v>
      </c>
      <c r="AK370" s="7">
        <f>Table43[[#This Row],[ISI/CTN]]</f>
        <v>27</v>
      </c>
      <c r="AL370" s="83" t="str">
        <f>Table43[[#This Row],[Kode Pcpl]]</f>
        <v>ID8166041</v>
      </c>
      <c r="AN370" s="36">
        <f>Table43[[#This Row],[Harga Jual Pcs GT
(-PPN)]]-(Table43[[#This Row],[Harga Jual Pcs GT
(-PPN)]]*8.5%)</f>
        <v>25693.200000000001</v>
      </c>
      <c r="AO370" s="36">
        <f>Table43[[#This Row],[Harga Beli Pcs
(-PPN)]]*Table43[[#This Row],[ISI/CTN]]</f>
        <v>693716.4</v>
      </c>
      <c r="AP370" s="36">
        <f>Table43[[#This Row],[Harga Beli Pcs
(-PPN)]]*1.11</f>
        <v>28519.452000000005</v>
      </c>
      <c r="AQ370" s="36">
        <f>Table43[[#This Row],[Harga Beli Krt
(- PPN)]]*1.11</f>
        <v>770025.20400000014</v>
      </c>
      <c r="AR370" s="36">
        <v>28080</v>
      </c>
      <c r="AS370" s="36">
        <f>Table43[[#This Row],[Harga Jual Pcs GT
(-PPN)]]*Table43[[#This Row],[ISI/CTN]]</f>
        <v>758160</v>
      </c>
      <c r="AT370" s="36">
        <f>Table43[[#This Row],[Harga Jual Pcs GT
(-PPN)]]*1.11</f>
        <v>31168.800000000003</v>
      </c>
      <c r="AU370" s="36">
        <f>Table43[[#This Row],[Harga Jual Krt GT
(- PPN)]]*1.11</f>
        <v>841557.60000000009</v>
      </c>
      <c r="AV370" s="36">
        <v>28080</v>
      </c>
      <c r="AW370" s="36">
        <f>Table43[[#This Row],[Harga Jual Pcs MT
(-PPN)]]*Table43[[#This Row],[ISI/CTN]]</f>
        <v>758160</v>
      </c>
      <c r="AX370" s="36">
        <f>Table43[[#This Row],[Harga Jual Pcs MT
(-PPN)]]*1.11</f>
        <v>31168.800000000003</v>
      </c>
      <c r="AY370" s="36">
        <f>Table43[[#This Row],[Harga Jual Pcs MT
(+PPN)]]*Table43[[#This Row],[ISI/CTN]]</f>
        <v>841557.60000000009</v>
      </c>
      <c r="AZ370" s="44">
        <f>(Table43[[#This Row],[Harga Jual Pcs GT
(-PPN)]]-Table43[[#This Row],[Harga Beli Pcs
(-PPN)]])/Table43[[#This Row],[Harga Jual Pcs GT
(-PPN)]]</f>
        <v>8.4999999999999978E-2</v>
      </c>
      <c r="BA370" s="51">
        <f>Table43[[#This Row],[Harga Jual Pcs MT
(-PPN)]]-Table43[[#This Row],[Harga Beli Pcs
(-PPN)]]</f>
        <v>2386.7999999999993</v>
      </c>
      <c r="BB370" s="57">
        <f>Table43[[#This Row],[Column1]]/Table43[[#This Row],[Harga Jual Pcs MT
(-PPN)]]</f>
        <v>8.4999999999999978E-2</v>
      </c>
      <c r="BC370" s="50"/>
      <c r="BD370" s="7" t="str">
        <f>IFERROR(VLOOKUP(Table43[[#This Row],[Kode BARANG Win2]],'[3]Daftar Barang dan Jasa'!$B$2:$D$3515,3,0),0)</f>
        <v>RB DETTOL BODY SOAP SH RE-ENERGIZER 100GR X 27 PCS</v>
      </c>
      <c r="BE370" s="7" t="str">
        <f ca="1">IF(TODAY()-Table43[[#This Row],[Efektif
Pembuatan]]&gt;60,"Lama","Baru")</f>
        <v>Lama</v>
      </c>
      <c r="BF370" s="7" t="e">
        <f ca="1">IF(TODAY()-Table43[[#This Row],[Efektif Naik Harga]]&lt;30,"Naik","Sama")</f>
        <v>#VALUE!</v>
      </c>
      <c r="BG370" s="7" t="s">
        <v>400</v>
      </c>
      <c r="BH370" s="7" t="str">
        <f>IF(Table43[[#This Row],[Kode BARANG Win2]]&lt;&gt;"","IDR","")</f>
        <v>IDR</v>
      </c>
      <c r="BI370" s="7" t="str">
        <f>CONCATENATE(Table43[[#This Row],[kode  1 Digit
(Nomor)]],Table43[[#This Row],[kode  4 Digit                (Nomor)]])</f>
        <v>ID81660410100</v>
      </c>
      <c r="BJ370" s="7" t="str">
        <f>Table43[[#This Row],[Nama            Gramasi atau Jumlah Pack per CTN]]</f>
        <v>100GR</v>
      </c>
      <c r="BK370" s="7"/>
      <c r="BL370" s="7"/>
      <c r="BM370" s="4" t="str">
        <f>IF(Table43[[#This Row],[SATUAN Fix Win]]&lt;&gt;"","KRT")</f>
        <v>KRT</v>
      </c>
      <c r="BN370" s="4" t="str">
        <f>IF(Table43[[#This Row],[SATUAN Fix Win]]&lt;&gt;"","GD01")</f>
        <v>GD01</v>
      </c>
      <c r="BO370" s="4">
        <f>IF(Table43[[#This Row],[SATUAN Fix Win]]&lt;&gt;"",11611)</f>
        <v>11611</v>
      </c>
      <c r="BP370" s="4">
        <f>IF(Table43[[#This Row],[SATUAN Fix Win]]&lt;&gt;"",11612)</f>
        <v>11612</v>
      </c>
      <c r="BR370" s="4">
        <f>IF(Table43[[#This Row],[SATUAN Fix Win]]&lt;&gt;"",1)</f>
        <v>1</v>
      </c>
    </row>
    <row r="371" spans="1:70">
      <c r="A371" s="4" t="str">
        <f>CONCATENATE(Table43[[#This Row],[Kode BARANG Win2]],Table43[[#This Row],[No. Urut
Item Sama]])</f>
        <v>R1021305010010</v>
      </c>
      <c r="B371" s="7"/>
      <c r="C371" s="4" t="s">
        <v>1652</v>
      </c>
      <c r="D371" s="49" t="s">
        <v>423</v>
      </c>
      <c r="E371" s="49">
        <f>IFERROR(VLOOKUP(Table43[[#This Row],[NO]],[1]Sheet1!$G$3:$K$1267,5,0),0)</f>
        <v>0</v>
      </c>
      <c r="F371" s="26" t="s">
        <v>781</v>
      </c>
      <c r="G371" s="26">
        <v>27</v>
      </c>
      <c r="H371" s="26" t="s">
        <v>2073</v>
      </c>
      <c r="I371" s="49">
        <v>8993560025120</v>
      </c>
      <c r="J371" s="26" t="str">
        <f>Table43[[#This Row],[Nama Jenis Kemasan]]</f>
        <v>PCS</v>
      </c>
      <c r="K371" s="4" t="str">
        <f>TRIM(CONCATENATE(Table43[[#This Row],[Nama            KLP]]," ",Table43[[#This Row],[Nama            Sub KLP]]))</f>
        <v>DETTOL BODY SOAP</v>
      </c>
      <c r="L371" s="4" t="str">
        <f>CONCATENATE(Table43[[#This Row],[kode  2 Digit                (hrf+No)]],Table43[[#This Row],[kode  2 Digit                (Nomor)]],Table43[[#This Row],[kode  1 Digit                (Nomor)]])</f>
        <v>R1021</v>
      </c>
      <c r="M371" s="4" t="str">
        <f>IF(AH371="",CONCATENATE(R371,T371,V371,X371,Z371,AB371,AD371,AF371,Table43[[#This Row],[Tanda Kode Revisi]]),CONCATENATE(R371,T371,V371,X371,Z371,AB371,AD371,AH371))</f>
        <v>R1021305010010</v>
      </c>
      <c r="N371" s="11">
        <f t="shared" si="10"/>
        <v>14</v>
      </c>
      <c r="O371" s="13" t="str">
        <f>IF(AG371&lt;&gt;"",TRIM(UPPER(CONCATENATE(Q371," ",S371," ",U371," ",W371," ",Y371," ",AA371," ","X"," ",Table43[[#This Row],[ISI/CTN]]," ",AG371," ",AC371," ",AE371," ",AI371))),TRIM(UPPER(CONCATENATE(Q371," ",S371," ",U371," ",W371," ",Y371," ",AA371," ","X"," ",Table43[[#This Row],[ISI/CTN]]," ",AC371," ",AE371," ",AI371))))</f>
        <v>RB DETTOL BODY SOAP SH RE-ENERGIZER 100GR X 27 PCS</v>
      </c>
      <c r="P371" s="11">
        <f t="shared" si="11"/>
        <v>50</v>
      </c>
      <c r="Q371" s="4" t="s">
        <v>1487</v>
      </c>
      <c r="R371" s="7" t="s">
        <v>94</v>
      </c>
      <c r="S371" s="4" t="s">
        <v>1496</v>
      </c>
      <c r="T371" s="45" t="s">
        <v>1723</v>
      </c>
      <c r="U371" s="46" t="s">
        <v>1505</v>
      </c>
      <c r="V371" s="7">
        <v>1</v>
      </c>
      <c r="W371" s="46" t="s">
        <v>1567</v>
      </c>
      <c r="X371" s="45" t="s">
        <v>1733</v>
      </c>
      <c r="Y371" s="4" t="s">
        <v>1532</v>
      </c>
      <c r="Z371" s="47" t="s">
        <v>1726</v>
      </c>
      <c r="AA371" s="4" t="s">
        <v>1512</v>
      </c>
      <c r="AB371" s="47" t="s">
        <v>1739</v>
      </c>
      <c r="AC371" s="4" t="s">
        <v>186</v>
      </c>
      <c r="AD371" s="7">
        <v>1</v>
      </c>
      <c r="AF371" s="7">
        <v>0</v>
      </c>
      <c r="AJ371" s="7">
        <f>IFERROR(VLOOKUP(Table43[[#This Row],[Kode BARANG Win2]],'[2]Template Impor Barang'!#REF!,2,0),0)</f>
        <v>0</v>
      </c>
      <c r="AK371" s="7">
        <f>Table43[[#This Row],[ISI/CTN]]</f>
        <v>27</v>
      </c>
      <c r="AL371" s="83" t="str">
        <f>Table43[[#This Row],[Kode Pcpl]]</f>
        <v>ID8121206</v>
      </c>
      <c r="AN371" s="36">
        <f>Table43[[#This Row],[Harga Jual Pcs GT
(-PPN)]]-(Table43[[#This Row],[Harga Jual Pcs GT
(-PPN)]]*8.5%)</f>
        <v>25693.200000000001</v>
      </c>
      <c r="AO371" s="36">
        <f>Table43[[#This Row],[Harga Beli Pcs
(-PPN)]]*Table43[[#This Row],[ISI/CTN]]</f>
        <v>693716.4</v>
      </c>
      <c r="AP371" s="36">
        <f>Table43[[#This Row],[Harga Beli Pcs
(-PPN)]]*1.11</f>
        <v>28519.452000000005</v>
      </c>
      <c r="AQ371" s="36">
        <f>Table43[[#This Row],[Harga Beli Krt
(- PPN)]]*1.11</f>
        <v>770025.20400000014</v>
      </c>
      <c r="AR371" s="36">
        <v>28080</v>
      </c>
      <c r="AS371" s="36">
        <f>Table43[[#This Row],[Harga Jual Pcs GT
(-PPN)]]*Table43[[#This Row],[ISI/CTN]]</f>
        <v>758160</v>
      </c>
      <c r="AT371" s="36">
        <f>Table43[[#This Row],[Harga Jual Pcs GT
(-PPN)]]*1.11</f>
        <v>31168.800000000003</v>
      </c>
      <c r="AU371" s="36">
        <f>Table43[[#This Row],[Harga Jual Krt GT
(- PPN)]]*1.11</f>
        <v>841557.60000000009</v>
      </c>
      <c r="AV371" s="36">
        <v>28080</v>
      </c>
      <c r="AW371" s="36">
        <f>Table43[[#This Row],[Harga Jual Pcs MT
(-PPN)]]*Table43[[#This Row],[ISI/CTN]]</f>
        <v>758160</v>
      </c>
      <c r="AX371" s="36">
        <f>Table43[[#This Row],[Harga Jual Pcs MT
(-PPN)]]*1.11</f>
        <v>31168.800000000003</v>
      </c>
      <c r="AY371" s="36">
        <f>Table43[[#This Row],[Harga Jual Pcs MT
(+PPN)]]*Table43[[#This Row],[ISI/CTN]]</f>
        <v>841557.60000000009</v>
      </c>
      <c r="AZ371" s="44">
        <f>(Table43[[#This Row],[Harga Jual Pcs GT
(-PPN)]]-Table43[[#This Row],[Harga Beli Pcs
(-PPN)]])/Table43[[#This Row],[Harga Jual Pcs GT
(-PPN)]]</f>
        <v>8.4999999999999978E-2</v>
      </c>
      <c r="BA371" s="51">
        <f>Table43[[#This Row],[Harga Jual Pcs MT
(-PPN)]]-Table43[[#This Row],[Harga Beli Pcs
(-PPN)]]</f>
        <v>2386.7999999999993</v>
      </c>
      <c r="BB371" s="57">
        <f>Table43[[#This Row],[Column1]]/Table43[[#This Row],[Harga Jual Pcs MT
(-PPN)]]</f>
        <v>8.4999999999999978E-2</v>
      </c>
      <c r="BC371" s="50"/>
      <c r="BD371" s="7" t="str">
        <f>IFERROR(VLOOKUP(Table43[[#This Row],[Kode BARANG Win2]],'[3]Daftar Barang dan Jasa'!$B$2:$D$3515,3,0),0)</f>
        <v>RB DETTOL BODY SOAP SH RE-ENERGIZER 100GR X 27 PCS</v>
      </c>
      <c r="BE371" s="7" t="str">
        <f ca="1">IF(TODAY()-Table43[[#This Row],[Efektif
Pembuatan]]&gt;60,"Lama","Baru")</f>
        <v>Lama</v>
      </c>
      <c r="BF371" s="7" t="e">
        <f ca="1">IF(TODAY()-Table43[[#This Row],[Efektif Naik Harga]]&lt;30,"Naik","Sama")</f>
        <v>#VALUE!</v>
      </c>
      <c r="BG371" s="7" t="s">
        <v>400</v>
      </c>
      <c r="BH371" s="7" t="str">
        <f>IF(Table43[[#This Row],[Kode BARANG Win2]]&lt;&gt;"","IDR","")</f>
        <v>IDR</v>
      </c>
      <c r="BI371" s="7" t="str">
        <f>CONCATENATE(Table43[[#This Row],[kode  1 Digit
(Nomor)]],Table43[[#This Row],[kode  4 Digit                (Nomor)]])</f>
        <v>ID81212060100</v>
      </c>
      <c r="BJ371" s="7" t="str">
        <f>Table43[[#This Row],[Nama            Gramasi atau Jumlah Pack per CTN]]</f>
        <v>100GR</v>
      </c>
      <c r="BK371" s="7"/>
      <c r="BL371" s="7"/>
      <c r="BM371" s="4" t="str">
        <f>IF(Table43[[#This Row],[SATUAN Fix Win]]&lt;&gt;"","KRT")</f>
        <v>KRT</v>
      </c>
      <c r="BN371" s="4" t="str">
        <f>IF(Table43[[#This Row],[SATUAN Fix Win]]&lt;&gt;"","GD01")</f>
        <v>GD01</v>
      </c>
      <c r="BO371" s="4">
        <f>IF(Table43[[#This Row],[SATUAN Fix Win]]&lt;&gt;"",11611)</f>
        <v>11611</v>
      </c>
      <c r="BP371" s="4">
        <f>IF(Table43[[#This Row],[SATUAN Fix Win]]&lt;&gt;"",11612)</f>
        <v>11612</v>
      </c>
      <c r="BR371" s="4">
        <f>IF(Table43[[#This Row],[SATUAN Fix Win]]&lt;&gt;"",1)</f>
        <v>1</v>
      </c>
    </row>
    <row r="372" spans="1:70">
      <c r="A372" s="4" t="str">
        <f>CONCATENATE(Table43[[#This Row],[Kode BARANG Win2]],Table43[[#This Row],[No. Urut
Item Sama]])</f>
        <v>R1021305010010</v>
      </c>
      <c r="B372" s="7"/>
      <c r="C372" s="4" t="s">
        <v>1652</v>
      </c>
      <c r="D372" s="49" t="s">
        <v>424</v>
      </c>
      <c r="E372" s="49">
        <f>IFERROR(VLOOKUP(Table43[[#This Row],[NO]],[1]Sheet1!$G$3:$K$1267,5,0),0)</f>
        <v>0</v>
      </c>
      <c r="F372" s="26" t="s">
        <v>781</v>
      </c>
      <c r="G372" s="26">
        <v>27</v>
      </c>
      <c r="H372" s="26" t="s">
        <v>2073</v>
      </c>
      <c r="I372" s="49">
        <v>8993560025120</v>
      </c>
      <c r="J372" s="26" t="str">
        <f>Table43[[#This Row],[Nama Jenis Kemasan]]</f>
        <v>PCS</v>
      </c>
      <c r="K372" s="4" t="str">
        <f>TRIM(CONCATENATE(Table43[[#This Row],[Nama            KLP]]," ",Table43[[#This Row],[Nama            Sub KLP]]))</f>
        <v>DETTOL BODY SOAP</v>
      </c>
      <c r="L372" s="4" t="str">
        <f>CONCATENATE(Table43[[#This Row],[kode  2 Digit                (hrf+No)]],Table43[[#This Row],[kode  2 Digit                (Nomor)]],Table43[[#This Row],[kode  1 Digit                (Nomor)]])</f>
        <v>R1021</v>
      </c>
      <c r="M372" s="4" t="str">
        <f>IF(AH372="",CONCATENATE(R372,T372,V372,X372,Z372,AB372,AD372,AF372,Table43[[#This Row],[Tanda Kode Revisi]]),CONCATENATE(R372,T372,V372,X372,Z372,AB372,AD372,AH372))</f>
        <v>R1021305010010</v>
      </c>
      <c r="N372" s="11">
        <f t="shared" si="10"/>
        <v>14</v>
      </c>
      <c r="O372" s="13" t="str">
        <f>IF(AG372&lt;&gt;"",TRIM(UPPER(CONCATENATE(Q372," ",S372," ",U372," ",W372," ",Y372," ",AA372," ","X"," ",Table43[[#This Row],[ISI/CTN]]," ",AG372," ",AC372," ",AE372," ",AI372))),TRIM(UPPER(CONCATENATE(Q372," ",S372," ",U372," ",W372," ",Y372," ",AA372," ","X"," ",Table43[[#This Row],[ISI/CTN]]," ",AC372," ",AE372," ",AI372))))</f>
        <v>RB DETTOL BODY SOAP SH RE-ENERGIZER 100GR X 27 PCS</v>
      </c>
      <c r="P372" s="11">
        <f t="shared" si="11"/>
        <v>50</v>
      </c>
      <c r="Q372" s="4" t="s">
        <v>1487</v>
      </c>
      <c r="R372" s="7" t="s">
        <v>94</v>
      </c>
      <c r="S372" s="4" t="s">
        <v>1496</v>
      </c>
      <c r="T372" s="45" t="s">
        <v>1723</v>
      </c>
      <c r="U372" s="46" t="s">
        <v>1505</v>
      </c>
      <c r="V372" s="7">
        <v>1</v>
      </c>
      <c r="W372" s="46" t="s">
        <v>1567</v>
      </c>
      <c r="X372" s="45" t="s">
        <v>1733</v>
      </c>
      <c r="Y372" s="4" t="s">
        <v>1532</v>
      </c>
      <c r="Z372" s="47" t="s">
        <v>1726</v>
      </c>
      <c r="AA372" s="4" t="s">
        <v>1512</v>
      </c>
      <c r="AB372" s="47" t="s">
        <v>1739</v>
      </c>
      <c r="AC372" s="4" t="s">
        <v>186</v>
      </c>
      <c r="AD372" s="7">
        <v>1</v>
      </c>
      <c r="AF372" s="7">
        <v>0</v>
      </c>
      <c r="AJ372" s="7">
        <f>IFERROR(VLOOKUP(Table43[[#This Row],[Kode BARANG Win2]],'[2]Template Impor Barang'!#REF!,2,0),0)</f>
        <v>0</v>
      </c>
      <c r="AK372" s="7">
        <f>Table43[[#This Row],[ISI/CTN]]</f>
        <v>27</v>
      </c>
      <c r="AL372" s="83" t="str">
        <f>Table43[[#This Row],[Kode Pcpl]]</f>
        <v>ID8121206M</v>
      </c>
      <c r="AN372" s="36">
        <f>Table43[[#This Row],[Harga Jual Pcs GT
(-PPN)]]-(Table43[[#This Row],[Harga Jual Pcs GT
(-PPN)]]*8.5%)</f>
        <v>25693.200000000001</v>
      </c>
      <c r="AO372" s="36">
        <f>Table43[[#This Row],[Harga Beli Pcs
(-PPN)]]*Table43[[#This Row],[ISI/CTN]]</f>
        <v>693716.4</v>
      </c>
      <c r="AP372" s="36">
        <f>Table43[[#This Row],[Harga Beli Pcs
(-PPN)]]*1.11</f>
        <v>28519.452000000005</v>
      </c>
      <c r="AQ372" s="36">
        <f>Table43[[#This Row],[Harga Beli Krt
(- PPN)]]*1.11</f>
        <v>770025.20400000014</v>
      </c>
      <c r="AR372" s="36">
        <v>28080</v>
      </c>
      <c r="AS372" s="36">
        <f>Table43[[#This Row],[Harga Jual Pcs GT
(-PPN)]]*Table43[[#This Row],[ISI/CTN]]</f>
        <v>758160</v>
      </c>
      <c r="AT372" s="36">
        <f>Table43[[#This Row],[Harga Jual Pcs GT
(-PPN)]]*1.11</f>
        <v>31168.800000000003</v>
      </c>
      <c r="AU372" s="36">
        <f>Table43[[#This Row],[Harga Jual Krt GT
(- PPN)]]*1.11</f>
        <v>841557.60000000009</v>
      </c>
      <c r="AV372" s="36">
        <v>28080</v>
      </c>
      <c r="AW372" s="36">
        <f>Table43[[#This Row],[Harga Jual Pcs MT
(-PPN)]]*Table43[[#This Row],[ISI/CTN]]</f>
        <v>758160</v>
      </c>
      <c r="AX372" s="36">
        <f>Table43[[#This Row],[Harga Jual Pcs MT
(-PPN)]]*1.11</f>
        <v>31168.800000000003</v>
      </c>
      <c r="AY372" s="36">
        <f>Table43[[#This Row],[Harga Jual Pcs MT
(+PPN)]]*Table43[[#This Row],[ISI/CTN]]</f>
        <v>841557.60000000009</v>
      </c>
      <c r="AZ372" s="44">
        <f>(Table43[[#This Row],[Harga Jual Pcs GT
(-PPN)]]-Table43[[#This Row],[Harga Beli Pcs
(-PPN)]])/Table43[[#This Row],[Harga Jual Pcs GT
(-PPN)]]</f>
        <v>8.4999999999999978E-2</v>
      </c>
      <c r="BA372" s="51">
        <f>Table43[[#This Row],[Harga Jual Pcs MT
(-PPN)]]-Table43[[#This Row],[Harga Beli Pcs
(-PPN)]]</f>
        <v>2386.7999999999993</v>
      </c>
      <c r="BB372" s="57">
        <f>Table43[[#This Row],[Column1]]/Table43[[#This Row],[Harga Jual Pcs MT
(-PPN)]]</f>
        <v>8.4999999999999978E-2</v>
      </c>
      <c r="BC372" s="50"/>
      <c r="BD372" s="7" t="str">
        <f>IFERROR(VLOOKUP(Table43[[#This Row],[Kode BARANG Win2]],'[3]Daftar Barang dan Jasa'!$B$2:$D$3515,3,0),0)</f>
        <v>RB DETTOL BODY SOAP SH RE-ENERGIZER 100GR X 27 PCS</v>
      </c>
      <c r="BE372" s="7" t="str">
        <f ca="1">IF(TODAY()-Table43[[#This Row],[Efektif
Pembuatan]]&gt;60,"Lama","Baru")</f>
        <v>Lama</v>
      </c>
      <c r="BF372" s="7" t="e">
        <f ca="1">IF(TODAY()-Table43[[#This Row],[Efektif Naik Harga]]&lt;30,"Naik","Sama")</f>
        <v>#VALUE!</v>
      </c>
      <c r="BG372" s="7" t="s">
        <v>400</v>
      </c>
      <c r="BH372" s="7" t="str">
        <f>IF(Table43[[#This Row],[Kode BARANG Win2]]&lt;&gt;"","IDR","")</f>
        <v>IDR</v>
      </c>
      <c r="BI372" s="7" t="str">
        <f>CONCATENATE(Table43[[#This Row],[kode  1 Digit
(Nomor)]],Table43[[#This Row],[kode  4 Digit                (Nomor)]])</f>
        <v>ID8121206M0100</v>
      </c>
      <c r="BJ372" s="7" t="str">
        <f>Table43[[#This Row],[Nama            Gramasi atau Jumlah Pack per CTN]]</f>
        <v>100GR</v>
      </c>
      <c r="BK372" s="7"/>
      <c r="BL372" s="7"/>
      <c r="BM372" s="4" t="str">
        <f>IF(Table43[[#This Row],[SATUAN Fix Win]]&lt;&gt;"","KRT")</f>
        <v>KRT</v>
      </c>
      <c r="BN372" s="4" t="str">
        <f>IF(Table43[[#This Row],[SATUAN Fix Win]]&lt;&gt;"","GD01")</f>
        <v>GD01</v>
      </c>
      <c r="BO372" s="4">
        <f>IF(Table43[[#This Row],[SATUAN Fix Win]]&lt;&gt;"",11611)</f>
        <v>11611</v>
      </c>
      <c r="BP372" s="4">
        <f>IF(Table43[[#This Row],[SATUAN Fix Win]]&lt;&gt;"",11612)</f>
        <v>11612</v>
      </c>
      <c r="BR372" s="4">
        <f>IF(Table43[[#This Row],[SATUAN Fix Win]]&lt;&gt;"",1)</f>
        <v>1</v>
      </c>
    </row>
    <row r="373" spans="1:70">
      <c r="A373" s="4" t="str">
        <f>CONCATENATE(Table43[[#This Row],[Kode BARANG Win2]],Table43[[#This Row],[No. Urut
Item Sama]])</f>
        <v>R1021306010010</v>
      </c>
      <c r="B373" s="7"/>
      <c r="C373" s="4" t="s">
        <v>1653</v>
      </c>
      <c r="D373" s="49">
        <v>3279348</v>
      </c>
      <c r="E373" s="49">
        <f>IFERROR(VLOOKUP(Table43[[#This Row],[NO]],[1]Sheet1!$G$3:$K$1267,5,0),0)</f>
        <v>0</v>
      </c>
      <c r="F373" s="26" t="s">
        <v>777</v>
      </c>
      <c r="G373" s="26">
        <v>27</v>
      </c>
      <c r="H373" s="26" t="s">
        <v>1653</v>
      </c>
      <c r="I373" s="49">
        <v>8993560024222</v>
      </c>
      <c r="J373" s="26" t="str">
        <f>Table43[[#This Row],[Nama Jenis Kemasan]]</f>
        <v>PCS</v>
      </c>
      <c r="K373" s="4" t="str">
        <f>TRIM(CONCATENATE(Table43[[#This Row],[Nama            KLP]]," ",Table43[[#This Row],[Nama            Sub KLP]]))</f>
        <v>DETTOL BODY SOAP</v>
      </c>
      <c r="L373" s="4" t="str">
        <f>CONCATENATE(Table43[[#This Row],[kode  2 Digit                (hrf+No)]],Table43[[#This Row],[kode  2 Digit                (Nomor)]],Table43[[#This Row],[kode  1 Digit                (Nomor)]])</f>
        <v>R1021</v>
      </c>
      <c r="M373" s="4" t="str">
        <f>IF(AH373="",CONCATENATE(R373,T373,V373,X373,Z373,AB373,AD373,AF373,Table43[[#This Row],[Tanda Kode Revisi]]),CONCATENATE(R373,T373,V373,X373,Z373,AB373,AD373,AH373))</f>
        <v>R1021306010010</v>
      </c>
      <c r="N373" s="11">
        <f t="shared" si="10"/>
        <v>14</v>
      </c>
      <c r="O373" s="13" t="str">
        <f>IF(AG373&lt;&gt;"",TRIM(UPPER(CONCATENATE(Q373," ",S373," ",U373," ",W373," ",Y373," ",AA373," ","X"," ",Table43[[#This Row],[ISI/CTN]]," ",AG373," ",AC373," ",AE373," ",AI373))),TRIM(UPPER(CONCATENATE(Q373," ",S373," ",U373," ",W373," ",Y373," ",AA373," ","X"," ",Table43[[#This Row],[ISI/CTN]]," ",AC373," ",AE373," ",AI373))))</f>
        <v>RB DETTOL BODY SOAP SH SKINCARE 100GR X 27 PCS</v>
      </c>
      <c r="P373" s="11">
        <f t="shared" si="11"/>
        <v>46</v>
      </c>
      <c r="Q373" s="4" t="s">
        <v>1487</v>
      </c>
      <c r="R373" s="7" t="s">
        <v>94</v>
      </c>
      <c r="S373" s="4" t="s">
        <v>1496</v>
      </c>
      <c r="T373" s="45" t="s">
        <v>1723</v>
      </c>
      <c r="U373" s="46" t="s">
        <v>1505</v>
      </c>
      <c r="V373" s="7">
        <v>1</v>
      </c>
      <c r="W373" s="46" t="s">
        <v>1567</v>
      </c>
      <c r="X373" s="45" t="s">
        <v>1733</v>
      </c>
      <c r="Y373" s="4" t="s">
        <v>1533</v>
      </c>
      <c r="Z373" s="47" t="s">
        <v>1727</v>
      </c>
      <c r="AA373" s="4" t="s">
        <v>1512</v>
      </c>
      <c r="AB373" s="47" t="s">
        <v>1739</v>
      </c>
      <c r="AC373" s="4" t="s">
        <v>186</v>
      </c>
      <c r="AD373" s="7">
        <v>1</v>
      </c>
      <c r="AF373" s="7">
        <v>0</v>
      </c>
      <c r="AJ373" s="7">
        <f>IFERROR(VLOOKUP(Table43[[#This Row],[Kode BARANG Win2]],'[2]Template Impor Barang'!#REF!,2,0),0)</f>
        <v>0</v>
      </c>
      <c r="AK373" s="7">
        <f>Table43[[#This Row],[ISI/CTN]]</f>
        <v>27</v>
      </c>
      <c r="AL373" s="83">
        <f>Table43[[#This Row],[Kode Pcpl]]</f>
        <v>3279348</v>
      </c>
      <c r="AN373" s="36">
        <f>Table43[[#This Row],[Harga Jual Pcs GT
(-PPN)]]-(Table43[[#This Row],[Harga Jual Pcs GT
(-PPN)]]*8.5%)</f>
        <v>25693.200000000001</v>
      </c>
      <c r="AO373" s="36">
        <f>Table43[[#This Row],[Harga Beli Pcs
(-PPN)]]*Table43[[#This Row],[ISI/CTN]]</f>
        <v>693716.4</v>
      </c>
      <c r="AP373" s="36">
        <f>Table43[[#This Row],[Harga Beli Pcs
(-PPN)]]*1.11</f>
        <v>28519.452000000005</v>
      </c>
      <c r="AQ373" s="36">
        <f>Table43[[#This Row],[Harga Beli Krt
(- PPN)]]*1.11</f>
        <v>770025.20400000014</v>
      </c>
      <c r="AR373" s="36">
        <v>28080</v>
      </c>
      <c r="AS373" s="36">
        <f>Table43[[#This Row],[Harga Jual Pcs GT
(-PPN)]]*Table43[[#This Row],[ISI/CTN]]</f>
        <v>758160</v>
      </c>
      <c r="AT373" s="36">
        <f>Table43[[#This Row],[Harga Jual Pcs GT
(-PPN)]]*1.11</f>
        <v>31168.800000000003</v>
      </c>
      <c r="AU373" s="36">
        <f>Table43[[#This Row],[Harga Jual Krt GT
(- PPN)]]*1.11</f>
        <v>841557.60000000009</v>
      </c>
      <c r="AV373" s="36">
        <v>28080</v>
      </c>
      <c r="AW373" s="36">
        <f>Table43[[#This Row],[Harga Jual Pcs MT
(-PPN)]]*Table43[[#This Row],[ISI/CTN]]</f>
        <v>758160</v>
      </c>
      <c r="AX373" s="36">
        <f>Table43[[#This Row],[Harga Jual Pcs MT
(-PPN)]]*1.11</f>
        <v>31168.800000000003</v>
      </c>
      <c r="AY373" s="36">
        <f>Table43[[#This Row],[Harga Jual Pcs MT
(+PPN)]]*Table43[[#This Row],[ISI/CTN]]</f>
        <v>841557.60000000009</v>
      </c>
      <c r="AZ373" s="44">
        <f>(Table43[[#This Row],[Harga Jual Pcs GT
(-PPN)]]-Table43[[#This Row],[Harga Beli Pcs
(-PPN)]])/Table43[[#This Row],[Harga Jual Pcs GT
(-PPN)]]</f>
        <v>8.4999999999999978E-2</v>
      </c>
      <c r="BA373" s="51">
        <f>Table43[[#This Row],[Harga Jual Pcs MT
(-PPN)]]-Table43[[#This Row],[Harga Beli Pcs
(-PPN)]]</f>
        <v>2386.7999999999993</v>
      </c>
      <c r="BB373" s="57">
        <f>Table43[[#This Row],[Column1]]/Table43[[#This Row],[Harga Jual Pcs MT
(-PPN)]]</f>
        <v>8.4999999999999978E-2</v>
      </c>
      <c r="BC373" s="50"/>
      <c r="BD373" s="7" t="str">
        <f>IFERROR(VLOOKUP(Table43[[#This Row],[Kode BARANG Win2]],'[3]Daftar Barang dan Jasa'!$B$2:$D$3515,3,0),0)</f>
        <v>RB DETTOL BODY SOAP SH SKINCARE 100GR X 27 PCS</v>
      </c>
      <c r="BE373" s="7" t="str">
        <f ca="1">IF(TODAY()-Table43[[#This Row],[Efektif
Pembuatan]]&gt;60,"Lama","Baru")</f>
        <v>Lama</v>
      </c>
      <c r="BF373" s="7" t="e">
        <f ca="1">IF(TODAY()-Table43[[#This Row],[Efektif Naik Harga]]&lt;30,"Naik","Sama")</f>
        <v>#VALUE!</v>
      </c>
      <c r="BG373" s="7" t="s">
        <v>400</v>
      </c>
      <c r="BH373" s="7" t="str">
        <f>IF(Table43[[#This Row],[Kode BARANG Win2]]&lt;&gt;"","IDR","")</f>
        <v>IDR</v>
      </c>
      <c r="BI373" s="7" t="str">
        <f>CONCATENATE(Table43[[#This Row],[kode  1 Digit
(Nomor)]],Table43[[#This Row],[kode  4 Digit                (Nomor)]])</f>
        <v>32793480100</v>
      </c>
      <c r="BJ373" s="7" t="str">
        <f>Table43[[#This Row],[Nama            Gramasi atau Jumlah Pack per CTN]]</f>
        <v>100GR</v>
      </c>
      <c r="BK373" s="7"/>
      <c r="BL373" s="7"/>
      <c r="BM373" s="4" t="str">
        <f>IF(Table43[[#This Row],[SATUAN Fix Win]]&lt;&gt;"","KRT")</f>
        <v>KRT</v>
      </c>
      <c r="BN373" s="4" t="str">
        <f>IF(Table43[[#This Row],[SATUAN Fix Win]]&lt;&gt;"","GD01")</f>
        <v>GD01</v>
      </c>
      <c r="BO373" s="4">
        <f>IF(Table43[[#This Row],[SATUAN Fix Win]]&lt;&gt;"",11611)</f>
        <v>11611</v>
      </c>
      <c r="BP373" s="4">
        <f>IF(Table43[[#This Row],[SATUAN Fix Win]]&lt;&gt;"",11612)</f>
        <v>11612</v>
      </c>
      <c r="BR373" s="4">
        <f>IF(Table43[[#This Row],[SATUAN Fix Win]]&lt;&gt;"",1)</f>
        <v>1</v>
      </c>
    </row>
    <row r="374" spans="1:70">
      <c r="A374" s="4" t="str">
        <f>CONCATENATE(Table43[[#This Row],[Kode BARANG Win2]],Table43[[#This Row],[No. Urut
Item Sama]])</f>
        <v>R1021306010010</v>
      </c>
      <c r="B374" s="7"/>
      <c r="C374" s="4" t="s">
        <v>1653</v>
      </c>
      <c r="D374" s="49">
        <v>3180374</v>
      </c>
      <c r="E374" s="49">
        <f>IFERROR(VLOOKUP(Table43[[#This Row],[NO]],[1]Sheet1!$G$3:$K$1267,5,0),0)</f>
        <v>0</v>
      </c>
      <c r="F374" s="26" t="s">
        <v>762</v>
      </c>
      <c r="G374" s="26">
        <v>27</v>
      </c>
      <c r="H374" s="26" t="s">
        <v>1653</v>
      </c>
      <c r="I374" s="49">
        <v>8993560024222</v>
      </c>
      <c r="J374" s="26" t="str">
        <f>Table43[[#This Row],[Nama Jenis Kemasan]]</f>
        <v>PCS</v>
      </c>
      <c r="K374" s="4" t="str">
        <f>TRIM(CONCATENATE(Table43[[#This Row],[Nama            KLP]]," ",Table43[[#This Row],[Nama            Sub KLP]]))</f>
        <v>DETTOL BODY SOAP</v>
      </c>
      <c r="L374" s="4" t="str">
        <f>CONCATENATE(Table43[[#This Row],[kode  2 Digit                (hrf+No)]],Table43[[#This Row],[kode  2 Digit                (Nomor)]],Table43[[#This Row],[kode  1 Digit                (Nomor)]])</f>
        <v>R1021</v>
      </c>
      <c r="M374" s="4" t="str">
        <f>IF(AH374="",CONCATENATE(R374,T374,V374,X374,Z374,AB374,AD374,AF374,Table43[[#This Row],[Tanda Kode Revisi]]),CONCATENATE(R374,T374,V374,X374,Z374,AB374,AD374,AH374))</f>
        <v>R1021306010010</v>
      </c>
      <c r="N374" s="11">
        <f t="shared" si="10"/>
        <v>14</v>
      </c>
      <c r="O374" s="13" t="str">
        <f>IF(AG374&lt;&gt;"",TRIM(UPPER(CONCATENATE(Q374," ",S374," ",U374," ",W374," ",Y374," ",AA374," ","X"," ",Table43[[#This Row],[ISI/CTN]]," ",AG374," ",AC374," ",AE374," ",AI374))),TRIM(UPPER(CONCATENATE(Q374," ",S374," ",U374," ",W374," ",Y374," ",AA374," ","X"," ",Table43[[#This Row],[ISI/CTN]]," ",AC374," ",AE374," ",AI374))))</f>
        <v>RB DETTOL BODY SOAP SH SKINCARE 100GR X 27 PCS</v>
      </c>
      <c r="P374" s="11">
        <f t="shared" si="11"/>
        <v>46</v>
      </c>
      <c r="Q374" s="4" t="s">
        <v>1487</v>
      </c>
      <c r="R374" s="7" t="s">
        <v>94</v>
      </c>
      <c r="S374" s="4" t="s">
        <v>1496</v>
      </c>
      <c r="T374" s="45" t="s">
        <v>1723</v>
      </c>
      <c r="U374" s="46" t="s">
        <v>1505</v>
      </c>
      <c r="V374" s="7">
        <v>1</v>
      </c>
      <c r="W374" s="46" t="s">
        <v>1567</v>
      </c>
      <c r="X374" s="45" t="s">
        <v>1733</v>
      </c>
      <c r="Y374" s="4" t="s">
        <v>1533</v>
      </c>
      <c r="Z374" s="47" t="s">
        <v>1727</v>
      </c>
      <c r="AA374" s="4" t="s">
        <v>1512</v>
      </c>
      <c r="AB374" s="47" t="s">
        <v>1739</v>
      </c>
      <c r="AC374" s="4" t="s">
        <v>186</v>
      </c>
      <c r="AD374" s="7">
        <v>1</v>
      </c>
      <c r="AF374" s="7">
        <v>0</v>
      </c>
      <c r="AJ374" s="7">
        <f>IFERROR(VLOOKUP(Table43[[#This Row],[Kode BARANG Win2]],'[2]Template Impor Barang'!#REF!,2,0),0)</f>
        <v>0</v>
      </c>
      <c r="AK374" s="7">
        <f>Table43[[#This Row],[ISI/CTN]]</f>
        <v>27</v>
      </c>
      <c r="AL374" s="83">
        <f>Table43[[#This Row],[Kode Pcpl]]</f>
        <v>3180374</v>
      </c>
      <c r="AN374" s="36">
        <f>Table43[[#This Row],[Harga Jual Pcs GT
(-PPN)]]-(Table43[[#This Row],[Harga Jual Pcs GT
(-PPN)]]*8.5%)</f>
        <v>25693.200000000001</v>
      </c>
      <c r="AO374" s="36">
        <f>Table43[[#This Row],[Harga Beli Pcs
(-PPN)]]*Table43[[#This Row],[ISI/CTN]]</f>
        <v>693716.4</v>
      </c>
      <c r="AP374" s="36">
        <f>Table43[[#This Row],[Harga Beli Pcs
(-PPN)]]*1.11</f>
        <v>28519.452000000005</v>
      </c>
      <c r="AQ374" s="36">
        <f>Table43[[#This Row],[Harga Beli Krt
(- PPN)]]*1.11</f>
        <v>770025.20400000014</v>
      </c>
      <c r="AR374" s="36">
        <v>28080</v>
      </c>
      <c r="AS374" s="36">
        <f>Table43[[#This Row],[Harga Jual Pcs GT
(-PPN)]]*Table43[[#This Row],[ISI/CTN]]</f>
        <v>758160</v>
      </c>
      <c r="AT374" s="36">
        <f>Table43[[#This Row],[Harga Jual Pcs GT
(-PPN)]]*1.11</f>
        <v>31168.800000000003</v>
      </c>
      <c r="AU374" s="36">
        <f>Table43[[#This Row],[Harga Jual Krt GT
(- PPN)]]*1.11</f>
        <v>841557.60000000009</v>
      </c>
      <c r="AV374" s="36">
        <v>28080</v>
      </c>
      <c r="AW374" s="36">
        <f>Table43[[#This Row],[Harga Jual Pcs MT
(-PPN)]]*Table43[[#This Row],[ISI/CTN]]</f>
        <v>758160</v>
      </c>
      <c r="AX374" s="36">
        <f>Table43[[#This Row],[Harga Jual Pcs MT
(-PPN)]]*1.11</f>
        <v>31168.800000000003</v>
      </c>
      <c r="AY374" s="36">
        <f>Table43[[#This Row],[Harga Jual Pcs MT
(+PPN)]]*Table43[[#This Row],[ISI/CTN]]</f>
        <v>841557.60000000009</v>
      </c>
      <c r="AZ374" s="44">
        <f>(Table43[[#This Row],[Harga Jual Pcs GT
(-PPN)]]-Table43[[#This Row],[Harga Beli Pcs
(-PPN)]])/Table43[[#This Row],[Harga Jual Pcs GT
(-PPN)]]</f>
        <v>8.4999999999999978E-2</v>
      </c>
      <c r="BA374" s="51">
        <f>Table43[[#This Row],[Harga Jual Pcs MT
(-PPN)]]-Table43[[#This Row],[Harga Beli Pcs
(-PPN)]]</f>
        <v>2386.7999999999993</v>
      </c>
      <c r="BB374" s="57">
        <f>Table43[[#This Row],[Column1]]/Table43[[#This Row],[Harga Jual Pcs MT
(-PPN)]]</f>
        <v>8.4999999999999978E-2</v>
      </c>
      <c r="BC374" s="50"/>
      <c r="BD374" s="7" t="str">
        <f>IFERROR(VLOOKUP(Table43[[#This Row],[Kode BARANG Win2]],'[3]Daftar Barang dan Jasa'!$B$2:$D$3515,3,0),0)</f>
        <v>RB DETTOL BODY SOAP SH SKINCARE 100GR X 27 PCS</v>
      </c>
      <c r="BE374" s="7" t="str">
        <f ca="1">IF(TODAY()-Table43[[#This Row],[Efektif
Pembuatan]]&gt;60,"Lama","Baru")</f>
        <v>Lama</v>
      </c>
      <c r="BF374" s="7" t="e">
        <f ca="1">IF(TODAY()-Table43[[#This Row],[Efektif Naik Harga]]&lt;30,"Naik","Sama")</f>
        <v>#VALUE!</v>
      </c>
      <c r="BG374" s="7" t="s">
        <v>400</v>
      </c>
      <c r="BH374" s="7" t="str">
        <f>IF(Table43[[#This Row],[Kode BARANG Win2]]&lt;&gt;"","IDR","")</f>
        <v>IDR</v>
      </c>
      <c r="BI374" s="7" t="str">
        <f>CONCATENATE(Table43[[#This Row],[kode  1 Digit
(Nomor)]],Table43[[#This Row],[kode  4 Digit                (Nomor)]])</f>
        <v>31803740100</v>
      </c>
      <c r="BJ374" s="7" t="str">
        <f>Table43[[#This Row],[Nama            Gramasi atau Jumlah Pack per CTN]]</f>
        <v>100GR</v>
      </c>
      <c r="BK374" s="7"/>
      <c r="BL374" s="7"/>
      <c r="BM374" s="4" t="str">
        <f>IF(Table43[[#This Row],[SATUAN Fix Win]]&lt;&gt;"","KRT")</f>
        <v>KRT</v>
      </c>
      <c r="BN374" s="4" t="str">
        <f>IF(Table43[[#This Row],[SATUAN Fix Win]]&lt;&gt;"","GD01")</f>
        <v>GD01</v>
      </c>
      <c r="BO374" s="4">
        <f>IF(Table43[[#This Row],[SATUAN Fix Win]]&lt;&gt;"",11611)</f>
        <v>11611</v>
      </c>
      <c r="BP374" s="4">
        <f>IF(Table43[[#This Row],[SATUAN Fix Win]]&lt;&gt;"",11612)</f>
        <v>11612</v>
      </c>
      <c r="BR374" s="4">
        <f>IF(Table43[[#This Row],[SATUAN Fix Win]]&lt;&gt;"",1)</f>
        <v>1</v>
      </c>
    </row>
    <row r="375" spans="1:70">
      <c r="A375" s="4" t="str">
        <f>CONCATENATE(Table43[[#This Row],[Kode BARANG Win2]],Table43[[#This Row],[No. Urut
Item Sama]])</f>
        <v>R1021306010010</v>
      </c>
      <c r="B375" s="7"/>
      <c r="C375" s="4" t="s">
        <v>1653</v>
      </c>
      <c r="D375" s="49">
        <v>3337513</v>
      </c>
      <c r="E375" s="49">
        <f>IFERROR(VLOOKUP(Table43[[#This Row],[NO]],[1]Sheet1!$G$3:$K$1267,5,0),0)</f>
        <v>0</v>
      </c>
      <c r="F375" s="26" t="s">
        <v>772</v>
      </c>
      <c r="G375" s="26">
        <v>27</v>
      </c>
      <c r="H375" s="26" t="s">
        <v>2073</v>
      </c>
      <c r="I375" s="49">
        <v>8993560024222</v>
      </c>
      <c r="J375" s="26" t="str">
        <f>Table43[[#This Row],[Nama Jenis Kemasan]]</f>
        <v>PCS</v>
      </c>
      <c r="K375" s="4" t="str">
        <f>TRIM(CONCATENATE(Table43[[#This Row],[Nama            KLP]]," ",Table43[[#This Row],[Nama            Sub KLP]]))</f>
        <v>DETTOL BODY SOAP</v>
      </c>
      <c r="L375" s="4" t="str">
        <f>CONCATENATE(Table43[[#This Row],[kode  2 Digit                (hrf+No)]],Table43[[#This Row],[kode  2 Digit                (Nomor)]],Table43[[#This Row],[kode  1 Digit                (Nomor)]])</f>
        <v>R1021</v>
      </c>
      <c r="M375" s="4" t="str">
        <f>IF(AH375="",CONCATENATE(R375,T375,V375,X375,Z375,AB375,AD375,AF375,Table43[[#This Row],[Tanda Kode Revisi]]),CONCATENATE(R375,T375,V375,X375,Z375,AB375,AD375,AH375))</f>
        <v>R1021306010010</v>
      </c>
      <c r="N375" s="11">
        <f t="shared" si="10"/>
        <v>14</v>
      </c>
      <c r="O375" s="13" t="str">
        <f>IF(AG375&lt;&gt;"",TRIM(UPPER(CONCATENATE(Q375," ",S375," ",U375," ",W375," ",Y375," ",AA375," ","X"," ",Table43[[#This Row],[ISI/CTN]]," ",AG375," ",AC375," ",AE375," ",AI375))),TRIM(UPPER(CONCATENATE(Q375," ",S375," ",U375," ",W375," ",Y375," ",AA375," ","X"," ",Table43[[#This Row],[ISI/CTN]]," ",AC375," ",AE375," ",AI375))))</f>
        <v>RB DETTOL BODY SOAP SH SKINCARE 100GR X 27 PCS</v>
      </c>
      <c r="P375" s="11">
        <f t="shared" si="11"/>
        <v>46</v>
      </c>
      <c r="Q375" s="4" t="s">
        <v>1487</v>
      </c>
      <c r="R375" s="7" t="s">
        <v>94</v>
      </c>
      <c r="S375" s="4" t="s">
        <v>1496</v>
      </c>
      <c r="T375" s="45" t="s">
        <v>1723</v>
      </c>
      <c r="U375" s="46" t="s">
        <v>1505</v>
      </c>
      <c r="V375" s="7">
        <v>1</v>
      </c>
      <c r="W375" s="46" t="s">
        <v>1567</v>
      </c>
      <c r="X375" s="45" t="s">
        <v>1733</v>
      </c>
      <c r="Y375" s="4" t="s">
        <v>1533</v>
      </c>
      <c r="Z375" s="47" t="s">
        <v>1727</v>
      </c>
      <c r="AA375" s="4" t="s">
        <v>1512</v>
      </c>
      <c r="AB375" s="47" t="s">
        <v>1739</v>
      </c>
      <c r="AC375" s="4" t="s">
        <v>186</v>
      </c>
      <c r="AD375" s="7">
        <v>1</v>
      </c>
      <c r="AF375" s="7">
        <v>0</v>
      </c>
      <c r="AJ375" s="7">
        <f>IFERROR(VLOOKUP(Table43[[#This Row],[Kode BARANG Win2]],'[2]Template Impor Barang'!#REF!,2,0),0)</f>
        <v>0</v>
      </c>
      <c r="AK375" s="7">
        <f>Table43[[#This Row],[ISI/CTN]]</f>
        <v>27</v>
      </c>
      <c r="AL375" s="83">
        <f>Table43[[#This Row],[Kode Pcpl]]</f>
        <v>3337513</v>
      </c>
      <c r="AN375" s="36">
        <f>Table43[[#This Row],[Harga Jual Pcs GT
(-PPN)]]-(Table43[[#This Row],[Harga Jual Pcs GT
(-PPN)]]*8.5%)</f>
        <v>25693.200000000001</v>
      </c>
      <c r="AO375" s="36">
        <f>Table43[[#This Row],[Harga Beli Pcs
(-PPN)]]*Table43[[#This Row],[ISI/CTN]]</f>
        <v>693716.4</v>
      </c>
      <c r="AP375" s="36">
        <f>Table43[[#This Row],[Harga Beli Pcs
(-PPN)]]*1.11</f>
        <v>28519.452000000005</v>
      </c>
      <c r="AQ375" s="36">
        <f>Table43[[#This Row],[Harga Beli Krt
(- PPN)]]*1.11</f>
        <v>770025.20400000014</v>
      </c>
      <c r="AR375" s="36">
        <v>28080</v>
      </c>
      <c r="AS375" s="36">
        <f>Table43[[#This Row],[Harga Jual Pcs GT
(-PPN)]]*Table43[[#This Row],[ISI/CTN]]</f>
        <v>758160</v>
      </c>
      <c r="AT375" s="36">
        <f>Table43[[#This Row],[Harga Jual Pcs GT
(-PPN)]]*1.11</f>
        <v>31168.800000000003</v>
      </c>
      <c r="AU375" s="36">
        <f>Table43[[#This Row],[Harga Jual Krt GT
(- PPN)]]*1.11</f>
        <v>841557.60000000009</v>
      </c>
      <c r="AV375" s="36">
        <v>28080</v>
      </c>
      <c r="AW375" s="36">
        <f>Table43[[#This Row],[Harga Jual Pcs MT
(-PPN)]]*Table43[[#This Row],[ISI/CTN]]</f>
        <v>758160</v>
      </c>
      <c r="AX375" s="36">
        <f>Table43[[#This Row],[Harga Jual Pcs MT
(-PPN)]]*1.11</f>
        <v>31168.800000000003</v>
      </c>
      <c r="AY375" s="36">
        <f>Table43[[#This Row],[Harga Jual Pcs MT
(+PPN)]]*Table43[[#This Row],[ISI/CTN]]</f>
        <v>841557.60000000009</v>
      </c>
      <c r="AZ375" s="44">
        <f>(Table43[[#This Row],[Harga Jual Pcs GT
(-PPN)]]-Table43[[#This Row],[Harga Beli Pcs
(-PPN)]])/Table43[[#This Row],[Harga Jual Pcs GT
(-PPN)]]</f>
        <v>8.4999999999999978E-2</v>
      </c>
      <c r="BA375" s="51">
        <f>Table43[[#This Row],[Harga Jual Pcs MT
(-PPN)]]-Table43[[#This Row],[Harga Beli Pcs
(-PPN)]]</f>
        <v>2386.7999999999993</v>
      </c>
      <c r="BB375" s="57">
        <f>Table43[[#This Row],[Column1]]/Table43[[#This Row],[Harga Jual Pcs MT
(-PPN)]]</f>
        <v>8.4999999999999978E-2</v>
      </c>
      <c r="BC375" s="50"/>
      <c r="BD375" s="7" t="str">
        <f>IFERROR(VLOOKUP(Table43[[#This Row],[Kode BARANG Win2]],'[3]Daftar Barang dan Jasa'!$B$2:$D$3515,3,0),0)</f>
        <v>RB DETTOL BODY SOAP SH SKINCARE 100GR X 27 PCS</v>
      </c>
      <c r="BE375" s="7" t="str">
        <f ca="1">IF(TODAY()-Table43[[#This Row],[Efektif
Pembuatan]]&gt;60,"Lama","Baru")</f>
        <v>Lama</v>
      </c>
      <c r="BF375" s="7" t="e">
        <f ca="1">IF(TODAY()-Table43[[#This Row],[Efektif Naik Harga]]&lt;30,"Naik","Sama")</f>
        <v>#VALUE!</v>
      </c>
      <c r="BG375" s="7" t="s">
        <v>400</v>
      </c>
      <c r="BH375" s="7" t="str">
        <f>IF(Table43[[#This Row],[Kode BARANG Win2]]&lt;&gt;"","IDR","")</f>
        <v>IDR</v>
      </c>
      <c r="BI375" s="7" t="str">
        <f>CONCATENATE(Table43[[#This Row],[kode  1 Digit
(Nomor)]],Table43[[#This Row],[kode  4 Digit                (Nomor)]])</f>
        <v>33375130100</v>
      </c>
      <c r="BJ375" s="7" t="str">
        <f>Table43[[#This Row],[Nama            Gramasi atau Jumlah Pack per CTN]]</f>
        <v>100GR</v>
      </c>
      <c r="BK375" s="7"/>
      <c r="BL375" s="7"/>
      <c r="BM375" s="4" t="str">
        <f>IF(Table43[[#This Row],[SATUAN Fix Win]]&lt;&gt;"","KRT")</f>
        <v>KRT</v>
      </c>
      <c r="BN375" s="4" t="str">
        <f>IF(Table43[[#This Row],[SATUAN Fix Win]]&lt;&gt;"","GD01")</f>
        <v>GD01</v>
      </c>
      <c r="BO375" s="4">
        <f>IF(Table43[[#This Row],[SATUAN Fix Win]]&lt;&gt;"",11611)</f>
        <v>11611</v>
      </c>
      <c r="BP375" s="4">
        <f>IF(Table43[[#This Row],[SATUAN Fix Win]]&lt;&gt;"",11612)</f>
        <v>11612</v>
      </c>
      <c r="BR375" s="4">
        <f>IF(Table43[[#This Row],[SATUAN Fix Win]]&lt;&gt;"",1)</f>
        <v>1</v>
      </c>
    </row>
    <row r="376" spans="1:70">
      <c r="A376" s="4" t="str">
        <f>CONCATENATE(Table43[[#This Row],[Kode BARANG Win2]],Table43[[#This Row],[No. Urut
Item Sama]])</f>
        <v>R1021306010010</v>
      </c>
      <c r="B376" s="7"/>
      <c r="C376" s="4" t="s">
        <v>1653</v>
      </c>
      <c r="D376" s="49">
        <v>3088981</v>
      </c>
      <c r="E376" s="49">
        <f>IFERROR(VLOOKUP(Table43[[#This Row],[NO]],[1]Sheet1!$G$3:$K$1267,5,0),0)</f>
        <v>0</v>
      </c>
      <c r="F376" s="26" t="s">
        <v>775</v>
      </c>
      <c r="G376" s="26">
        <v>27</v>
      </c>
      <c r="H376" s="26" t="s">
        <v>2073</v>
      </c>
      <c r="I376" s="49">
        <v>8993560024222</v>
      </c>
      <c r="J376" s="26" t="str">
        <f>Table43[[#This Row],[Nama Jenis Kemasan]]</f>
        <v>PCS</v>
      </c>
      <c r="K376" s="4" t="str">
        <f>TRIM(CONCATENATE(Table43[[#This Row],[Nama            KLP]]," ",Table43[[#This Row],[Nama            Sub KLP]]))</f>
        <v>DETTOL BODY SOAP</v>
      </c>
      <c r="L376" s="4" t="str">
        <f>CONCATENATE(Table43[[#This Row],[kode  2 Digit                (hrf+No)]],Table43[[#This Row],[kode  2 Digit                (Nomor)]],Table43[[#This Row],[kode  1 Digit                (Nomor)]])</f>
        <v>R1021</v>
      </c>
      <c r="M376" s="4" t="str">
        <f>IF(AH376="",CONCATENATE(R376,T376,V376,X376,Z376,AB376,AD376,AF376,Table43[[#This Row],[Tanda Kode Revisi]]),CONCATENATE(R376,T376,V376,X376,Z376,AB376,AD376,AH376))</f>
        <v>R1021306010010</v>
      </c>
      <c r="N376" s="11">
        <f t="shared" si="10"/>
        <v>14</v>
      </c>
      <c r="O376" s="13" t="str">
        <f>IF(AG376&lt;&gt;"",TRIM(UPPER(CONCATENATE(Q376," ",S376," ",U376," ",W376," ",Y376," ",AA376," ","X"," ",Table43[[#This Row],[ISI/CTN]]," ",AG376," ",AC376," ",AE376," ",AI376))),TRIM(UPPER(CONCATENATE(Q376," ",S376," ",U376," ",W376," ",Y376," ",AA376," ","X"," ",Table43[[#This Row],[ISI/CTN]]," ",AC376," ",AE376," ",AI376))))</f>
        <v>RB DETTOL BODY SOAP SH SKINCARE 100GR X 27 PCS</v>
      </c>
      <c r="P376" s="11">
        <f t="shared" si="11"/>
        <v>46</v>
      </c>
      <c r="Q376" s="4" t="s">
        <v>1487</v>
      </c>
      <c r="R376" s="7" t="s">
        <v>94</v>
      </c>
      <c r="S376" s="4" t="s">
        <v>1496</v>
      </c>
      <c r="T376" s="45" t="s">
        <v>1723</v>
      </c>
      <c r="U376" s="46" t="s">
        <v>1505</v>
      </c>
      <c r="V376" s="7">
        <v>1</v>
      </c>
      <c r="W376" s="46" t="s">
        <v>1567</v>
      </c>
      <c r="X376" s="45" t="s">
        <v>1733</v>
      </c>
      <c r="Y376" s="4" t="s">
        <v>1533</v>
      </c>
      <c r="Z376" s="47" t="s">
        <v>1727</v>
      </c>
      <c r="AA376" s="4" t="s">
        <v>1512</v>
      </c>
      <c r="AB376" s="47" t="s">
        <v>1739</v>
      </c>
      <c r="AC376" s="4" t="s">
        <v>186</v>
      </c>
      <c r="AD376" s="7">
        <v>1</v>
      </c>
      <c r="AF376" s="7">
        <v>0</v>
      </c>
      <c r="AJ376" s="7">
        <f>IFERROR(VLOOKUP(Table43[[#This Row],[Kode BARANG Win2]],'[2]Template Impor Barang'!#REF!,2,0),0)</f>
        <v>0</v>
      </c>
      <c r="AK376" s="7">
        <f>Table43[[#This Row],[ISI/CTN]]</f>
        <v>27</v>
      </c>
      <c r="AL376" s="83">
        <f>Table43[[#This Row],[Kode Pcpl]]</f>
        <v>3088981</v>
      </c>
      <c r="AN376" s="36">
        <f>Table43[[#This Row],[Harga Jual Pcs GT
(-PPN)]]-(Table43[[#This Row],[Harga Jual Pcs GT
(-PPN)]]*8.5%)</f>
        <v>25693.200000000001</v>
      </c>
      <c r="AO376" s="36">
        <f>Table43[[#This Row],[Harga Beli Pcs
(-PPN)]]*Table43[[#This Row],[ISI/CTN]]</f>
        <v>693716.4</v>
      </c>
      <c r="AP376" s="36">
        <f>Table43[[#This Row],[Harga Beli Pcs
(-PPN)]]*1.11</f>
        <v>28519.452000000005</v>
      </c>
      <c r="AQ376" s="36">
        <f>Table43[[#This Row],[Harga Beli Krt
(- PPN)]]*1.11</f>
        <v>770025.20400000014</v>
      </c>
      <c r="AR376" s="36">
        <v>28080</v>
      </c>
      <c r="AS376" s="36">
        <f>Table43[[#This Row],[Harga Jual Pcs GT
(-PPN)]]*Table43[[#This Row],[ISI/CTN]]</f>
        <v>758160</v>
      </c>
      <c r="AT376" s="36">
        <f>Table43[[#This Row],[Harga Jual Pcs GT
(-PPN)]]*1.11</f>
        <v>31168.800000000003</v>
      </c>
      <c r="AU376" s="36">
        <f>Table43[[#This Row],[Harga Jual Krt GT
(- PPN)]]*1.11</f>
        <v>841557.60000000009</v>
      </c>
      <c r="AV376" s="36">
        <v>28080</v>
      </c>
      <c r="AW376" s="36">
        <f>Table43[[#This Row],[Harga Jual Pcs MT
(-PPN)]]*Table43[[#This Row],[ISI/CTN]]</f>
        <v>758160</v>
      </c>
      <c r="AX376" s="36">
        <f>Table43[[#This Row],[Harga Jual Pcs MT
(-PPN)]]*1.11</f>
        <v>31168.800000000003</v>
      </c>
      <c r="AY376" s="36">
        <f>Table43[[#This Row],[Harga Jual Pcs MT
(+PPN)]]*Table43[[#This Row],[ISI/CTN]]</f>
        <v>841557.60000000009</v>
      </c>
      <c r="AZ376" s="44">
        <f>(Table43[[#This Row],[Harga Jual Pcs GT
(-PPN)]]-Table43[[#This Row],[Harga Beli Pcs
(-PPN)]])/Table43[[#This Row],[Harga Jual Pcs GT
(-PPN)]]</f>
        <v>8.4999999999999978E-2</v>
      </c>
      <c r="BA376" s="51">
        <f>Table43[[#This Row],[Harga Jual Pcs MT
(-PPN)]]-Table43[[#This Row],[Harga Beli Pcs
(-PPN)]]</f>
        <v>2386.7999999999993</v>
      </c>
      <c r="BB376" s="57">
        <f>Table43[[#This Row],[Column1]]/Table43[[#This Row],[Harga Jual Pcs MT
(-PPN)]]</f>
        <v>8.4999999999999978E-2</v>
      </c>
      <c r="BC376" s="50"/>
      <c r="BD376" s="7" t="str">
        <f>IFERROR(VLOOKUP(Table43[[#This Row],[Kode BARANG Win2]],'[3]Daftar Barang dan Jasa'!$B$2:$D$3515,3,0),0)</f>
        <v>RB DETTOL BODY SOAP SH SKINCARE 100GR X 27 PCS</v>
      </c>
      <c r="BE376" s="7" t="str">
        <f ca="1">IF(TODAY()-Table43[[#This Row],[Efektif
Pembuatan]]&gt;60,"Lama","Baru")</f>
        <v>Lama</v>
      </c>
      <c r="BF376" s="7" t="e">
        <f ca="1">IF(TODAY()-Table43[[#This Row],[Efektif Naik Harga]]&lt;30,"Naik","Sama")</f>
        <v>#VALUE!</v>
      </c>
      <c r="BG376" s="7" t="s">
        <v>400</v>
      </c>
      <c r="BH376" s="7" t="str">
        <f>IF(Table43[[#This Row],[Kode BARANG Win2]]&lt;&gt;"","IDR","")</f>
        <v>IDR</v>
      </c>
      <c r="BI376" s="7" t="str">
        <f>CONCATENATE(Table43[[#This Row],[kode  1 Digit
(Nomor)]],Table43[[#This Row],[kode  4 Digit                (Nomor)]])</f>
        <v>30889810100</v>
      </c>
      <c r="BJ376" s="7" t="str">
        <f>Table43[[#This Row],[Nama            Gramasi atau Jumlah Pack per CTN]]</f>
        <v>100GR</v>
      </c>
      <c r="BK376" s="7"/>
      <c r="BL376" s="7"/>
      <c r="BM376" s="4" t="str">
        <f>IF(Table43[[#This Row],[SATUAN Fix Win]]&lt;&gt;"","KRT")</f>
        <v>KRT</v>
      </c>
      <c r="BN376" s="4" t="str">
        <f>IF(Table43[[#This Row],[SATUAN Fix Win]]&lt;&gt;"","GD01")</f>
        <v>GD01</v>
      </c>
      <c r="BO376" s="4">
        <f>IF(Table43[[#This Row],[SATUAN Fix Win]]&lt;&gt;"",11611)</f>
        <v>11611</v>
      </c>
      <c r="BP376" s="4">
        <f>IF(Table43[[#This Row],[SATUAN Fix Win]]&lt;&gt;"",11612)</f>
        <v>11612</v>
      </c>
      <c r="BR376" s="4">
        <f>IF(Table43[[#This Row],[SATUAN Fix Win]]&lt;&gt;"",1)</f>
        <v>1</v>
      </c>
    </row>
    <row r="377" spans="1:70">
      <c r="A377" s="4" t="str">
        <f>CONCATENATE(Table43[[#This Row],[Kode BARANG Win2]],Table43[[#This Row],[No. Urut
Item Sama]])</f>
        <v>R1021306010010</v>
      </c>
      <c r="B377" s="7"/>
      <c r="C377" s="4" t="s">
        <v>1653</v>
      </c>
      <c r="D377" s="49">
        <v>3060919</v>
      </c>
      <c r="E377" s="49">
        <f>IFERROR(VLOOKUP(Table43[[#This Row],[NO]],[1]Sheet1!$G$3:$K$1267,5,0),0)</f>
        <v>0</v>
      </c>
      <c r="F377" s="26" t="s">
        <v>778</v>
      </c>
      <c r="G377" s="26">
        <v>27</v>
      </c>
      <c r="H377" s="26" t="s">
        <v>2073</v>
      </c>
      <c r="I377" s="49">
        <v>8993560024222</v>
      </c>
      <c r="J377" s="26" t="str">
        <f>Table43[[#This Row],[Nama Jenis Kemasan]]</f>
        <v>PCS</v>
      </c>
      <c r="K377" s="4" t="str">
        <f>TRIM(CONCATENATE(Table43[[#This Row],[Nama            KLP]]," ",Table43[[#This Row],[Nama            Sub KLP]]))</f>
        <v>DETTOL BODY SOAP</v>
      </c>
      <c r="L377" s="4" t="str">
        <f>CONCATENATE(Table43[[#This Row],[kode  2 Digit                (hrf+No)]],Table43[[#This Row],[kode  2 Digit                (Nomor)]],Table43[[#This Row],[kode  1 Digit                (Nomor)]])</f>
        <v>R1021</v>
      </c>
      <c r="M377" s="4" t="str">
        <f>IF(AH377="",CONCATENATE(R377,T377,V377,X377,Z377,AB377,AD377,AF377,Table43[[#This Row],[Tanda Kode Revisi]]),CONCATENATE(R377,T377,V377,X377,Z377,AB377,AD377,AH377))</f>
        <v>R1021306010010</v>
      </c>
      <c r="N377" s="11">
        <f t="shared" si="10"/>
        <v>14</v>
      </c>
      <c r="O377" s="13" t="str">
        <f>IF(AG377&lt;&gt;"",TRIM(UPPER(CONCATENATE(Q377," ",S377," ",U377," ",W377," ",Y377," ",AA377," ","X"," ",Table43[[#This Row],[ISI/CTN]]," ",AG377," ",AC377," ",AE377," ",AI377))),TRIM(UPPER(CONCATENATE(Q377," ",S377," ",U377," ",W377," ",Y377," ",AA377," ","X"," ",Table43[[#This Row],[ISI/CTN]]," ",AC377," ",AE377," ",AI377))))</f>
        <v>RB DETTOL BODY SOAP SH SKINCARE 100GR X 27 PCS</v>
      </c>
      <c r="P377" s="11">
        <f t="shared" si="11"/>
        <v>46</v>
      </c>
      <c r="Q377" s="4" t="s">
        <v>1487</v>
      </c>
      <c r="R377" s="7" t="s">
        <v>94</v>
      </c>
      <c r="S377" s="4" t="s">
        <v>1496</v>
      </c>
      <c r="T377" s="45" t="s">
        <v>1723</v>
      </c>
      <c r="U377" s="46" t="s">
        <v>1505</v>
      </c>
      <c r="V377" s="7">
        <v>1</v>
      </c>
      <c r="W377" s="46" t="s">
        <v>1567</v>
      </c>
      <c r="X377" s="45" t="s">
        <v>1733</v>
      </c>
      <c r="Y377" s="4" t="s">
        <v>1533</v>
      </c>
      <c r="Z377" s="47" t="s">
        <v>1727</v>
      </c>
      <c r="AA377" s="4" t="s">
        <v>1512</v>
      </c>
      <c r="AB377" s="47" t="s">
        <v>1739</v>
      </c>
      <c r="AC377" s="4" t="s">
        <v>186</v>
      </c>
      <c r="AD377" s="7">
        <v>1</v>
      </c>
      <c r="AF377" s="7">
        <v>0</v>
      </c>
      <c r="AJ377" s="7">
        <f>IFERROR(VLOOKUP(Table43[[#This Row],[Kode BARANG Win2]],'[2]Template Impor Barang'!#REF!,2,0),0)</f>
        <v>0</v>
      </c>
      <c r="AK377" s="7">
        <f>Table43[[#This Row],[ISI/CTN]]</f>
        <v>27</v>
      </c>
      <c r="AL377" s="83">
        <f>Table43[[#This Row],[Kode Pcpl]]</f>
        <v>3060919</v>
      </c>
      <c r="AN377" s="36">
        <f>Table43[[#This Row],[Harga Jual Pcs GT
(-PPN)]]-(Table43[[#This Row],[Harga Jual Pcs GT
(-PPN)]]*8.5%)</f>
        <v>25693.200000000001</v>
      </c>
      <c r="AO377" s="36">
        <f>Table43[[#This Row],[Harga Beli Pcs
(-PPN)]]*Table43[[#This Row],[ISI/CTN]]</f>
        <v>693716.4</v>
      </c>
      <c r="AP377" s="36">
        <f>Table43[[#This Row],[Harga Beli Pcs
(-PPN)]]*1.11</f>
        <v>28519.452000000005</v>
      </c>
      <c r="AQ377" s="36">
        <f>Table43[[#This Row],[Harga Beli Krt
(- PPN)]]*1.11</f>
        <v>770025.20400000014</v>
      </c>
      <c r="AR377" s="36">
        <v>28080</v>
      </c>
      <c r="AS377" s="36">
        <f>Table43[[#This Row],[Harga Jual Pcs GT
(-PPN)]]*Table43[[#This Row],[ISI/CTN]]</f>
        <v>758160</v>
      </c>
      <c r="AT377" s="36">
        <f>Table43[[#This Row],[Harga Jual Pcs GT
(-PPN)]]*1.11</f>
        <v>31168.800000000003</v>
      </c>
      <c r="AU377" s="36">
        <f>Table43[[#This Row],[Harga Jual Krt GT
(- PPN)]]*1.11</f>
        <v>841557.60000000009</v>
      </c>
      <c r="AV377" s="36">
        <v>28080</v>
      </c>
      <c r="AW377" s="36">
        <f>Table43[[#This Row],[Harga Jual Pcs MT
(-PPN)]]*Table43[[#This Row],[ISI/CTN]]</f>
        <v>758160</v>
      </c>
      <c r="AX377" s="36">
        <f>Table43[[#This Row],[Harga Jual Pcs MT
(-PPN)]]*1.11</f>
        <v>31168.800000000003</v>
      </c>
      <c r="AY377" s="36">
        <f>Table43[[#This Row],[Harga Jual Pcs MT
(+PPN)]]*Table43[[#This Row],[ISI/CTN]]</f>
        <v>841557.60000000009</v>
      </c>
      <c r="AZ377" s="44">
        <f>(Table43[[#This Row],[Harga Jual Pcs GT
(-PPN)]]-Table43[[#This Row],[Harga Beli Pcs
(-PPN)]])/Table43[[#This Row],[Harga Jual Pcs GT
(-PPN)]]</f>
        <v>8.4999999999999978E-2</v>
      </c>
      <c r="BA377" s="51">
        <f>Table43[[#This Row],[Harga Jual Pcs MT
(-PPN)]]-Table43[[#This Row],[Harga Beli Pcs
(-PPN)]]</f>
        <v>2386.7999999999993</v>
      </c>
      <c r="BB377" s="57">
        <f>Table43[[#This Row],[Column1]]/Table43[[#This Row],[Harga Jual Pcs MT
(-PPN)]]</f>
        <v>8.4999999999999978E-2</v>
      </c>
      <c r="BC377" s="50"/>
      <c r="BD377" s="7" t="str">
        <f>IFERROR(VLOOKUP(Table43[[#This Row],[Kode BARANG Win2]],'[3]Daftar Barang dan Jasa'!$B$2:$D$3515,3,0),0)</f>
        <v>RB DETTOL BODY SOAP SH SKINCARE 100GR X 27 PCS</v>
      </c>
      <c r="BE377" s="7" t="str">
        <f ca="1">IF(TODAY()-Table43[[#This Row],[Efektif
Pembuatan]]&gt;60,"Lama","Baru")</f>
        <v>Lama</v>
      </c>
      <c r="BF377" s="7" t="e">
        <f ca="1">IF(TODAY()-Table43[[#This Row],[Efektif Naik Harga]]&lt;30,"Naik","Sama")</f>
        <v>#VALUE!</v>
      </c>
      <c r="BG377" s="7" t="s">
        <v>400</v>
      </c>
      <c r="BH377" s="7" t="str">
        <f>IF(Table43[[#This Row],[Kode BARANG Win2]]&lt;&gt;"","IDR","")</f>
        <v>IDR</v>
      </c>
      <c r="BI377" s="7" t="str">
        <f>CONCATENATE(Table43[[#This Row],[kode  1 Digit
(Nomor)]],Table43[[#This Row],[kode  4 Digit                (Nomor)]])</f>
        <v>30609190100</v>
      </c>
      <c r="BJ377" s="7" t="str">
        <f>Table43[[#This Row],[Nama            Gramasi atau Jumlah Pack per CTN]]</f>
        <v>100GR</v>
      </c>
      <c r="BK377" s="7"/>
      <c r="BL377" s="7"/>
      <c r="BM377" s="4" t="str">
        <f>IF(Table43[[#This Row],[SATUAN Fix Win]]&lt;&gt;"","KRT")</f>
        <v>KRT</v>
      </c>
      <c r="BN377" s="4" t="str">
        <f>IF(Table43[[#This Row],[SATUAN Fix Win]]&lt;&gt;"","GD01")</f>
        <v>GD01</v>
      </c>
      <c r="BO377" s="4">
        <f>IF(Table43[[#This Row],[SATUAN Fix Win]]&lt;&gt;"",11611)</f>
        <v>11611</v>
      </c>
      <c r="BP377" s="4">
        <f>IF(Table43[[#This Row],[SATUAN Fix Win]]&lt;&gt;"",11612)</f>
        <v>11612</v>
      </c>
      <c r="BR377" s="4">
        <f>IF(Table43[[#This Row],[SATUAN Fix Win]]&lt;&gt;"",1)</f>
        <v>1</v>
      </c>
    </row>
    <row r="378" spans="1:70">
      <c r="A378" s="4" t="str">
        <f>CONCATENATE(Table43[[#This Row],[Kode BARANG Win2]],Table43[[#This Row],[No. Urut
Item Sama]])</f>
        <v>R1021306010010</v>
      </c>
      <c r="B378" s="7"/>
      <c r="C378" s="4" t="s">
        <v>1653</v>
      </c>
      <c r="D378" s="49">
        <v>3046061</v>
      </c>
      <c r="E378" s="49">
        <f>IFERROR(VLOOKUP(Table43[[#This Row],[NO]],[1]Sheet1!$G$3:$K$1267,5,0),0)</f>
        <v>0</v>
      </c>
      <c r="F378" s="26" t="s">
        <v>776</v>
      </c>
      <c r="G378" s="26">
        <v>27</v>
      </c>
      <c r="H378" s="26" t="s">
        <v>2073</v>
      </c>
      <c r="I378" s="49">
        <v>8993560024222</v>
      </c>
      <c r="J378" s="26" t="str">
        <f>Table43[[#This Row],[Nama Jenis Kemasan]]</f>
        <v>PCS</v>
      </c>
      <c r="K378" s="4" t="str">
        <f>TRIM(CONCATENATE(Table43[[#This Row],[Nama            KLP]]," ",Table43[[#This Row],[Nama            Sub KLP]]))</f>
        <v>DETTOL BODY SOAP</v>
      </c>
      <c r="L378" s="4" t="str">
        <f>CONCATENATE(Table43[[#This Row],[kode  2 Digit                (hrf+No)]],Table43[[#This Row],[kode  2 Digit                (Nomor)]],Table43[[#This Row],[kode  1 Digit                (Nomor)]])</f>
        <v>R1021</v>
      </c>
      <c r="M378" s="4" t="str">
        <f>IF(AH378="",CONCATENATE(R378,T378,V378,X378,Z378,AB378,AD378,AF378,Table43[[#This Row],[Tanda Kode Revisi]]),CONCATENATE(R378,T378,V378,X378,Z378,AB378,AD378,AH378))</f>
        <v>R1021306010010</v>
      </c>
      <c r="N378" s="11">
        <f t="shared" si="10"/>
        <v>14</v>
      </c>
      <c r="O378" s="13" t="str">
        <f>IF(AG378&lt;&gt;"",TRIM(UPPER(CONCATENATE(Q378," ",S378," ",U378," ",W378," ",Y378," ",AA378," ","X"," ",Table43[[#This Row],[ISI/CTN]]," ",AG378," ",AC378," ",AE378," ",AI378))),TRIM(UPPER(CONCATENATE(Q378," ",S378," ",U378," ",W378," ",Y378," ",AA378," ","X"," ",Table43[[#This Row],[ISI/CTN]]," ",AC378," ",AE378," ",AI378))))</f>
        <v>RB DETTOL BODY SOAP SH SKINCARE 100GR X 27 PCS</v>
      </c>
      <c r="P378" s="11">
        <f t="shared" si="11"/>
        <v>46</v>
      </c>
      <c r="Q378" s="4" t="s">
        <v>1487</v>
      </c>
      <c r="R378" s="7" t="s">
        <v>94</v>
      </c>
      <c r="S378" s="4" t="s">
        <v>1496</v>
      </c>
      <c r="T378" s="45" t="s">
        <v>1723</v>
      </c>
      <c r="U378" s="46" t="s">
        <v>1505</v>
      </c>
      <c r="V378" s="7">
        <v>1</v>
      </c>
      <c r="W378" s="46" t="s">
        <v>1567</v>
      </c>
      <c r="X378" s="45" t="s">
        <v>1733</v>
      </c>
      <c r="Y378" s="4" t="s">
        <v>1533</v>
      </c>
      <c r="Z378" s="47" t="s">
        <v>1727</v>
      </c>
      <c r="AA378" s="4" t="s">
        <v>1512</v>
      </c>
      <c r="AB378" s="47" t="s">
        <v>1739</v>
      </c>
      <c r="AC378" s="4" t="s">
        <v>186</v>
      </c>
      <c r="AD378" s="7">
        <v>1</v>
      </c>
      <c r="AF378" s="7">
        <v>0</v>
      </c>
      <c r="AJ378" s="7">
        <f>IFERROR(VLOOKUP(Table43[[#This Row],[Kode BARANG Win2]],'[2]Template Impor Barang'!#REF!,2,0),0)</f>
        <v>0</v>
      </c>
      <c r="AK378" s="7">
        <f>Table43[[#This Row],[ISI/CTN]]</f>
        <v>27</v>
      </c>
      <c r="AL378" s="83">
        <f>Table43[[#This Row],[Kode Pcpl]]</f>
        <v>3046061</v>
      </c>
      <c r="AN378" s="36">
        <f>Table43[[#This Row],[Harga Jual Pcs GT
(-PPN)]]-(Table43[[#This Row],[Harga Jual Pcs GT
(-PPN)]]*8.5%)</f>
        <v>25693.200000000001</v>
      </c>
      <c r="AO378" s="36">
        <f>Table43[[#This Row],[Harga Beli Pcs
(-PPN)]]*Table43[[#This Row],[ISI/CTN]]</f>
        <v>693716.4</v>
      </c>
      <c r="AP378" s="36">
        <f>Table43[[#This Row],[Harga Beli Pcs
(-PPN)]]*1.11</f>
        <v>28519.452000000005</v>
      </c>
      <c r="AQ378" s="36">
        <f>Table43[[#This Row],[Harga Beli Krt
(- PPN)]]*1.11</f>
        <v>770025.20400000014</v>
      </c>
      <c r="AR378" s="36">
        <v>28080</v>
      </c>
      <c r="AS378" s="36">
        <f>Table43[[#This Row],[Harga Jual Pcs GT
(-PPN)]]*Table43[[#This Row],[ISI/CTN]]</f>
        <v>758160</v>
      </c>
      <c r="AT378" s="36">
        <f>Table43[[#This Row],[Harga Jual Pcs GT
(-PPN)]]*1.11</f>
        <v>31168.800000000003</v>
      </c>
      <c r="AU378" s="36">
        <f>Table43[[#This Row],[Harga Jual Krt GT
(- PPN)]]*1.11</f>
        <v>841557.60000000009</v>
      </c>
      <c r="AV378" s="36">
        <v>28080</v>
      </c>
      <c r="AW378" s="36">
        <f>Table43[[#This Row],[Harga Jual Pcs MT
(-PPN)]]*Table43[[#This Row],[ISI/CTN]]</f>
        <v>758160</v>
      </c>
      <c r="AX378" s="36">
        <f>Table43[[#This Row],[Harga Jual Pcs MT
(-PPN)]]*1.11</f>
        <v>31168.800000000003</v>
      </c>
      <c r="AY378" s="36">
        <f>Table43[[#This Row],[Harga Jual Pcs MT
(+PPN)]]*Table43[[#This Row],[ISI/CTN]]</f>
        <v>841557.60000000009</v>
      </c>
      <c r="AZ378" s="44">
        <f>(Table43[[#This Row],[Harga Jual Pcs GT
(-PPN)]]-Table43[[#This Row],[Harga Beli Pcs
(-PPN)]])/Table43[[#This Row],[Harga Jual Pcs GT
(-PPN)]]</f>
        <v>8.4999999999999978E-2</v>
      </c>
      <c r="BA378" s="51">
        <f>Table43[[#This Row],[Harga Jual Pcs MT
(-PPN)]]-Table43[[#This Row],[Harga Beli Pcs
(-PPN)]]</f>
        <v>2386.7999999999993</v>
      </c>
      <c r="BB378" s="57">
        <f>Table43[[#This Row],[Column1]]/Table43[[#This Row],[Harga Jual Pcs MT
(-PPN)]]</f>
        <v>8.4999999999999978E-2</v>
      </c>
      <c r="BC378" s="50"/>
      <c r="BD378" s="7" t="str">
        <f>IFERROR(VLOOKUP(Table43[[#This Row],[Kode BARANG Win2]],'[3]Daftar Barang dan Jasa'!$B$2:$D$3515,3,0),0)</f>
        <v>RB DETTOL BODY SOAP SH SKINCARE 100GR X 27 PCS</v>
      </c>
      <c r="BE378" s="7" t="str">
        <f ca="1">IF(TODAY()-Table43[[#This Row],[Efektif
Pembuatan]]&gt;60,"Lama","Baru")</f>
        <v>Lama</v>
      </c>
      <c r="BF378" s="7" t="e">
        <f ca="1">IF(TODAY()-Table43[[#This Row],[Efektif Naik Harga]]&lt;30,"Naik","Sama")</f>
        <v>#VALUE!</v>
      </c>
      <c r="BG378" s="7" t="s">
        <v>400</v>
      </c>
      <c r="BH378" s="7" t="str">
        <f>IF(Table43[[#This Row],[Kode BARANG Win2]]&lt;&gt;"","IDR","")</f>
        <v>IDR</v>
      </c>
      <c r="BI378" s="7" t="str">
        <f>CONCATENATE(Table43[[#This Row],[kode  1 Digit
(Nomor)]],Table43[[#This Row],[kode  4 Digit                (Nomor)]])</f>
        <v>30460610100</v>
      </c>
      <c r="BJ378" s="7" t="str">
        <f>Table43[[#This Row],[Nama            Gramasi atau Jumlah Pack per CTN]]</f>
        <v>100GR</v>
      </c>
      <c r="BK378" s="7"/>
      <c r="BL378" s="7"/>
      <c r="BM378" s="4" t="str">
        <f>IF(Table43[[#This Row],[SATUAN Fix Win]]&lt;&gt;"","KRT")</f>
        <v>KRT</v>
      </c>
      <c r="BN378" s="4" t="str">
        <f>IF(Table43[[#This Row],[SATUAN Fix Win]]&lt;&gt;"","GD01")</f>
        <v>GD01</v>
      </c>
      <c r="BO378" s="4">
        <f>IF(Table43[[#This Row],[SATUAN Fix Win]]&lt;&gt;"",11611)</f>
        <v>11611</v>
      </c>
      <c r="BP378" s="4">
        <f>IF(Table43[[#This Row],[SATUAN Fix Win]]&lt;&gt;"",11612)</f>
        <v>11612</v>
      </c>
      <c r="BR378" s="4">
        <f>IF(Table43[[#This Row],[SATUAN Fix Win]]&lt;&gt;"",1)</f>
        <v>1</v>
      </c>
    </row>
    <row r="379" spans="1:70">
      <c r="A379" s="4" t="str">
        <f>CONCATENATE(Table43[[#This Row],[Kode BARANG Win2]],Table43[[#This Row],[No. Urut
Item Sama]])</f>
        <v>R1021306010010</v>
      </c>
      <c r="B379" s="7"/>
      <c r="C379" s="4" t="s">
        <v>1653</v>
      </c>
      <c r="D379" s="49" t="s">
        <v>420</v>
      </c>
      <c r="E379" s="49">
        <f>IFERROR(VLOOKUP(Table43[[#This Row],[NO]],[1]Sheet1!$G$3:$K$1267,5,0),0)</f>
        <v>0</v>
      </c>
      <c r="F379" s="26" t="s">
        <v>771</v>
      </c>
      <c r="G379" s="26">
        <v>27</v>
      </c>
      <c r="H379" s="26" t="s">
        <v>2073</v>
      </c>
      <c r="I379" s="49">
        <v>8993560024222</v>
      </c>
      <c r="J379" s="26" t="str">
        <f>Table43[[#This Row],[Nama Jenis Kemasan]]</f>
        <v>PCS</v>
      </c>
      <c r="K379" s="4" t="str">
        <f>TRIM(CONCATENATE(Table43[[#This Row],[Nama            KLP]]," ",Table43[[#This Row],[Nama            Sub KLP]]))</f>
        <v>DETTOL BODY SOAP</v>
      </c>
      <c r="L379" s="4" t="str">
        <f>CONCATENATE(Table43[[#This Row],[kode  2 Digit                (hrf+No)]],Table43[[#This Row],[kode  2 Digit                (Nomor)]],Table43[[#This Row],[kode  1 Digit                (Nomor)]])</f>
        <v>R1021</v>
      </c>
      <c r="M379" s="4" t="str">
        <f>IF(AH379="",CONCATENATE(R379,T379,V379,X379,Z379,AB379,AD379,AF379,Table43[[#This Row],[Tanda Kode Revisi]]),CONCATENATE(R379,T379,V379,X379,Z379,AB379,AD379,AH379))</f>
        <v>R1021306010010</v>
      </c>
      <c r="N379" s="11">
        <f t="shared" si="10"/>
        <v>14</v>
      </c>
      <c r="O379" s="13" t="str">
        <f>IF(AG379&lt;&gt;"",TRIM(UPPER(CONCATENATE(Q379," ",S379," ",U379," ",W379," ",Y379," ",AA379," ","X"," ",Table43[[#This Row],[ISI/CTN]]," ",AG379," ",AC379," ",AE379," ",AI379))),TRIM(UPPER(CONCATENATE(Q379," ",S379," ",U379," ",W379," ",Y379," ",AA379," ","X"," ",Table43[[#This Row],[ISI/CTN]]," ",AC379," ",AE379," ",AI379))))</f>
        <v>RB DETTOL BODY SOAP SH SKINCARE 100GR X 27 PCS</v>
      </c>
      <c r="P379" s="11">
        <f t="shared" si="11"/>
        <v>46</v>
      </c>
      <c r="Q379" s="4" t="s">
        <v>1487</v>
      </c>
      <c r="R379" s="7" t="s">
        <v>94</v>
      </c>
      <c r="S379" s="4" t="s">
        <v>1496</v>
      </c>
      <c r="T379" s="45" t="s">
        <v>1723</v>
      </c>
      <c r="U379" s="46" t="s">
        <v>1505</v>
      </c>
      <c r="V379" s="7">
        <v>1</v>
      </c>
      <c r="W379" s="46" t="s">
        <v>1567</v>
      </c>
      <c r="X379" s="45" t="s">
        <v>1733</v>
      </c>
      <c r="Y379" s="4" t="s">
        <v>1533</v>
      </c>
      <c r="Z379" s="47" t="s">
        <v>1727</v>
      </c>
      <c r="AA379" s="4" t="s">
        <v>1512</v>
      </c>
      <c r="AB379" s="47" t="s">
        <v>1739</v>
      </c>
      <c r="AC379" s="4" t="s">
        <v>186</v>
      </c>
      <c r="AD379" s="7">
        <v>1</v>
      </c>
      <c r="AF379" s="7">
        <v>0</v>
      </c>
      <c r="AJ379" s="7">
        <f>IFERROR(VLOOKUP(Table43[[#This Row],[Kode BARANG Win2]],'[2]Template Impor Barang'!#REF!,2,0),0)</f>
        <v>0</v>
      </c>
      <c r="AK379" s="7">
        <f>Table43[[#This Row],[ISI/CTN]]</f>
        <v>27</v>
      </c>
      <c r="AL379" s="83" t="str">
        <f>Table43[[#This Row],[Kode Pcpl]]</f>
        <v>ID8195052M</v>
      </c>
      <c r="AN379" s="36">
        <f>Table43[[#This Row],[Harga Jual Pcs GT
(-PPN)]]-(Table43[[#This Row],[Harga Jual Pcs GT
(-PPN)]]*8.5%)</f>
        <v>25693.200000000001</v>
      </c>
      <c r="AO379" s="36">
        <f>Table43[[#This Row],[Harga Beli Pcs
(-PPN)]]*Table43[[#This Row],[ISI/CTN]]</f>
        <v>693716.4</v>
      </c>
      <c r="AP379" s="36">
        <f>Table43[[#This Row],[Harga Beli Pcs
(-PPN)]]*1.11</f>
        <v>28519.452000000005</v>
      </c>
      <c r="AQ379" s="36">
        <f>Table43[[#This Row],[Harga Beli Krt
(- PPN)]]*1.11</f>
        <v>770025.20400000014</v>
      </c>
      <c r="AR379" s="36">
        <v>28080</v>
      </c>
      <c r="AS379" s="36">
        <f>Table43[[#This Row],[Harga Jual Pcs GT
(-PPN)]]*Table43[[#This Row],[ISI/CTN]]</f>
        <v>758160</v>
      </c>
      <c r="AT379" s="36">
        <f>Table43[[#This Row],[Harga Jual Pcs GT
(-PPN)]]*1.11</f>
        <v>31168.800000000003</v>
      </c>
      <c r="AU379" s="36">
        <f>Table43[[#This Row],[Harga Jual Krt GT
(- PPN)]]*1.11</f>
        <v>841557.60000000009</v>
      </c>
      <c r="AV379" s="36">
        <v>28080</v>
      </c>
      <c r="AW379" s="36">
        <f>Table43[[#This Row],[Harga Jual Pcs MT
(-PPN)]]*Table43[[#This Row],[ISI/CTN]]</f>
        <v>758160</v>
      </c>
      <c r="AX379" s="36">
        <f>Table43[[#This Row],[Harga Jual Pcs MT
(-PPN)]]*1.11</f>
        <v>31168.800000000003</v>
      </c>
      <c r="AY379" s="36">
        <f>Table43[[#This Row],[Harga Jual Pcs MT
(+PPN)]]*Table43[[#This Row],[ISI/CTN]]</f>
        <v>841557.60000000009</v>
      </c>
      <c r="AZ379" s="44">
        <f>(Table43[[#This Row],[Harga Jual Pcs GT
(-PPN)]]-Table43[[#This Row],[Harga Beli Pcs
(-PPN)]])/Table43[[#This Row],[Harga Jual Pcs GT
(-PPN)]]</f>
        <v>8.4999999999999978E-2</v>
      </c>
      <c r="BA379" s="51">
        <f>Table43[[#This Row],[Harga Jual Pcs MT
(-PPN)]]-Table43[[#This Row],[Harga Beli Pcs
(-PPN)]]</f>
        <v>2386.7999999999993</v>
      </c>
      <c r="BB379" s="57">
        <f>Table43[[#This Row],[Column1]]/Table43[[#This Row],[Harga Jual Pcs MT
(-PPN)]]</f>
        <v>8.4999999999999978E-2</v>
      </c>
      <c r="BC379" s="50"/>
      <c r="BD379" s="7" t="str">
        <f>IFERROR(VLOOKUP(Table43[[#This Row],[Kode BARANG Win2]],'[3]Daftar Barang dan Jasa'!$B$2:$D$3515,3,0),0)</f>
        <v>RB DETTOL BODY SOAP SH SKINCARE 100GR X 27 PCS</v>
      </c>
      <c r="BE379" s="7" t="str">
        <f ca="1">IF(TODAY()-Table43[[#This Row],[Efektif
Pembuatan]]&gt;60,"Lama","Baru")</f>
        <v>Lama</v>
      </c>
      <c r="BF379" s="7" t="e">
        <f ca="1">IF(TODAY()-Table43[[#This Row],[Efektif Naik Harga]]&lt;30,"Naik","Sama")</f>
        <v>#VALUE!</v>
      </c>
      <c r="BG379" s="7" t="s">
        <v>400</v>
      </c>
      <c r="BH379" s="7" t="str">
        <f>IF(Table43[[#This Row],[Kode BARANG Win2]]&lt;&gt;"","IDR","")</f>
        <v>IDR</v>
      </c>
      <c r="BI379" s="7" t="str">
        <f>CONCATENATE(Table43[[#This Row],[kode  1 Digit
(Nomor)]],Table43[[#This Row],[kode  4 Digit                (Nomor)]])</f>
        <v>ID8195052M0100</v>
      </c>
      <c r="BJ379" s="7" t="str">
        <f>Table43[[#This Row],[Nama            Gramasi atau Jumlah Pack per CTN]]</f>
        <v>100GR</v>
      </c>
      <c r="BK379" s="7"/>
      <c r="BL379" s="7"/>
      <c r="BM379" s="4" t="str">
        <f>IF(Table43[[#This Row],[SATUAN Fix Win]]&lt;&gt;"","KRT")</f>
        <v>KRT</v>
      </c>
      <c r="BN379" s="4" t="str">
        <f>IF(Table43[[#This Row],[SATUAN Fix Win]]&lt;&gt;"","GD01")</f>
        <v>GD01</v>
      </c>
      <c r="BO379" s="4">
        <f>IF(Table43[[#This Row],[SATUAN Fix Win]]&lt;&gt;"",11611)</f>
        <v>11611</v>
      </c>
      <c r="BP379" s="4">
        <f>IF(Table43[[#This Row],[SATUAN Fix Win]]&lt;&gt;"",11612)</f>
        <v>11612</v>
      </c>
      <c r="BR379" s="4">
        <f>IF(Table43[[#This Row],[SATUAN Fix Win]]&lt;&gt;"",1)</f>
        <v>1</v>
      </c>
    </row>
    <row r="380" spans="1:70">
      <c r="A380" s="4" t="str">
        <f>CONCATENATE(Table43[[#This Row],[Kode BARANG Win2]],Table43[[#This Row],[No. Urut
Item Sama]])</f>
        <v>R1021306010010</v>
      </c>
      <c r="B380" s="7"/>
      <c r="C380" s="4" t="s">
        <v>1653</v>
      </c>
      <c r="D380" s="49">
        <v>3031609</v>
      </c>
      <c r="E380" s="49">
        <f>IFERROR(VLOOKUP(Table43[[#This Row],[NO]],[1]Sheet1!$G$3:$K$1267,5,0),0)</f>
        <v>0</v>
      </c>
      <c r="F380" s="26" t="s">
        <v>773</v>
      </c>
      <c r="G380" s="26">
        <v>27</v>
      </c>
      <c r="H380" s="26" t="s">
        <v>2073</v>
      </c>
      <c r="I380" s="49">
        <v>8993560024222</v>
      </c>
      <c r="J380" s="26" t="str">
        <f>Table43[[#This Row],[Nama Jenis Kemasan]]</f>
        <v>PCS</v>
      </c>
      <c r="K380" s="4" t="str">
        <f>TRIM(CONCATENATE(Table43[[#This Row],[Nama            KLP]]," ",Table43[[#This Row],[Nama            Sub KLP]]))</f>
        <v>DETTOL BODY SOAP</v>
      </c>
      <c r="L380" s="4" t="str">
        <f>CONCATENATE(Table43[[#This Row],[kode  2 Digit                (hrf+No)]],Table43[[#This Row],[kode  2 Digit                (Nomor)]],Table43[[#This Row],[kode  1 Digit                (Nomor)]])</f>
        <v>R1021</v>
      </c>
      <c r="M380" s="4" t="str">
        <f>IF(AH380="",CONCATENATE(R380,T380,V380,X380,Z380,AB380,AD380,AF380,Table43[[#This Row],[Tanda Kode Revisi]]),CONCATENATE(R380,T380,V380,X380,Z380,AB380,AD380,AH380))</f>
        <v>R1021306010010</v>
      </c>
      <c r="N380" s="11">
        <f t="shared" si="10"/>
        <v>14</v>
      </c>
      <c r="O380" s="13" t="str">
        <f>IF(AG380&lt;&gt;"",TRIM(UPPER(CONCATENATE(Q380," ",S380," ",U380," ",W380," ",Y380," ",AA380," ","X"," ",Table43[[#This Row],[ISI/CTN]]," ",AG380," ",AC380," ",AE380," ",AI380))),TRIM(UPPER(CONCATENATE(Q380," ",S380," ",U380," ",W380," ",Y380," ",AA380," ","X"," ",Table43[[#This Row],[ISI/CTN]]," ",AC380," ",AE380," ",AI380))))</f>
        <v>RB DETTOL BODY SOAP SH SKINCARE 100GR X 27 PCS</v>
      </c>
      <c r="P380" s="11">
        <f t="shared" si="11"/>
        <v>46</v>
      </c>
      <c r="Q380" s="4" t="s">
        <v>1487</v>
      </c>
      <c r="R380" s="7" t="s">
        <v>94</v>
      </c>
      <c r="S380" s="4" t="s">
        <v>1496</v>
      </c>
      <c r="T380" s="45" t="s">
        <v>1723</v>
      </c>
      <c r="U380" s="46" t="s">
        <v>1505</v>
      </c>
      <c r="V380" s="7">
        <v>1</v>
      </c>
      <c r="W380" s="46" t="s">
        <v>1567</v>
      </c>
      <c r="X380" s="45" t="s">
        <v>1733</v>
      </c>
      <c r="Y380" s="4" t="s">
        <v>1533</v>
      </c>
      <c r="Z380" s="47" t="s">
        <v>1727</v>
      </c>
      <c r="AA380" s="4" t="s">
        <v>1512</v>
      </c>
      <c r="AB380" s="47" t="s">
        <v>1739</v>
      </c>
      <c r="AC380" s="4" t="s">
        <v>186</v>
      </c>
      <c r="AD380" s="7">
        <v>1</v>
      </c>
      <c r="AF380" s="7">
        <v>0</v>
      </c>
      <c r="AJ380" s="7">
        <f>IFERROR(VLOOKUP(Table43[[#This Row],[Kode BARANG Win2]],'[2]Template Impor Barang'!#REF!,2,0),0)</f>
        <v>0</v>
      </c>
      <c r="AK380" s="7">
        <f>Table43[[#This Row],[ISI/CTN]]</f>
        <v>27</v>
      </c>
      <c r="AL380" s="83">
        <f>Table43[[#This Row],[Kode Pcpl]]</f>
        <v>3031609</v>
      </c>
      <c r="AN380" s="36">
        <f>Table43[[#This Row],[Harga Jual Pcs GT
(-PPN)]]-(Table43[[#This Row],[Harga Jual Pcs GT
(-PPN)]]*8.5%)</f>
        <v>25693.200000000001</v>
      </c>
      <c r="AO380" s="36">
        <f>Table43[[#This Row],[Harga Beli Pcs
(-PPN)]]*Table43[[#This Row],[ISI/CTN]]</f>
        <v>693716.4</v>
      </c>
      <c r="AP380" s="36">
        <f>Table43[[#This Row],[Harga Beli Pcs
(-PPN)]]*1.11</f>
        <v>28519.452000000005</v>
      </c>
      <c r="AQ380" s="36">
        <f>Table43[[#This Row],[Harga Beli Krt
(- PPN)]]*1.11</f>
        <v>770025.20400000014</v>
      </c>
      <c r="AR380" s="36">
        <v>28080</v>
      </c>
      <c r="AS380" s="36">
        <f>Table43[[#This Row],[Harga Jual Pcs GT
(-PPN)]]*Table43[[#This Row],[ISI/CTN]]</f>
        <v>758160</v>
      </c>
      <c r="AT380" s="36">
        <f>Table43[[#This Row],[Harga Jual Pcs GT
(-PPN)]]*1.11</f>
        <v>31168.800000000003</v>
      </c>
      <c r="AU380" s="36">
        <f>Table43[[#This Row],[Harga Jual Krt GT
(- PPN)]]*1.11</f>
        <v>841557.60000000009</v>
      </c>
      <c r="AV380" s="36">
        <v>28080</v>
      </c>
      <c r="AW380" s="36">
        <f>Table43[[#This Row],[Harga Jual Pcs MT
(-PPN)]]*Table43[[#This Row],[ISI/CTN]]</f>
        <v>758160</v>
      </c>
      <c r="AX380" s="36">
        <f>Table43[[#This Row],[Harga Jual Pcs MT
(-PPN)]]*1.11</f>
        <v>31168.800000000003</v>
      </c>
      <c r="AY380" s="36">
        <f>Table43[[#This Row],[Harga Jual Pcs MT
(+PPN)]]*Table43[[#This Row],[ISI/CTN]]</f>
        <v>841557.60000000009</v>
      </c>
      <c r="AZ380" s="44">
        <f>(Table43[[#This Row],[Harga Jual Pcs GT
(-PPN)]]-Table43[[#This Row],[Harga Beli Pcs
(-PPN)]])/Table43[[#This Row],[Harga Jual Pcs GT
(-PPN)]]</f>
        <v>8.4999999999999978E-2</v>
      </c>
      <c r="BA380" s="51">
        <f>Table43[[#This Row],[Harga Jual Pcs MT
(-PPN)]]-Table43[[#This Row],[Harga Beli Pcs
(-PPN)]]</f>
        <v>2386.7999999999993</v>
      </c>
      <c r="BB380" s="57">
        <f>Table43[[#This Row],[Column1]]/Table43[[#This Row],[Harga Jual Pcs MT
(-PPN)]]</f>
        <v>8.4999999999999978E-2</v>
      </c>
      <c r="BC380" s="50"/>
      <c r="BD380" s="7" t="str">
        <f>IFERROR(VLOOKUP(Table43[[#This Row],[Kode BARANG Win2]],'[3]Daftar Barang dan Jasa'!$B$2:$D$3515,3,0),0)</f>
        <v>RB DETTOL BODY SOAP SH SKINCARE 100GR X 27 PCS</v>
      </c>
      <c r="BE380" s="7" t="str">
        <f ca="1">IF(TODAY()-Table43[[#This Row],[Efektif
Pembuatan]]&gt;60,"Lama","Baru")</f>
        <v>Lama</v>
      </c>
      <c r="BF380" s="7" t="e">
        <f ca="1">IF(TODAY()-Table43[[#This Row],[Efektif Naik Harga]]&lt;30,"Naik","Sama")</f>
        <v>#VALUE!</v>
      </c>
      <c r="BG380" s="7" t="s">
        <v>400</v>
      </c>
      <c r="BH380" s="7" t="str">
        <f>IF(Table43[[#This Row],[Kode BARANG Win2]]&lt;&gt;"","IDR","")</f>
        <v>IDR</v>
      </c>
      <c r="BI380" s="7" t="str">
        <f>CONCATENATE(Table43[[#This Row],[kode  1 Digit
(Nomor)]],Table43[[#This Row],[kode  4 Digit                (Nomor)]])</f>
        <v>30316090100</v>
      </c>
      <c r="BJ380" s="7" t="str">
        <f>Table43[[#This Row],[Nama            Gramasi atau Jumlah Pack per CTN]]</f>
        <v>100GR</v>
      </c>
      <c r="BK380" s="7"/>
      <c r="BL380" s="7"/>
      <c r="BM380" s="4" t="str">
        <f>IF(Table43[[#This Row],[SATUAN Fix Win]]&lt;&gt;"","KRT")</f>
        <v>KRT</v>
      </c>
      <c r="BN380" s="4" t="str">
        <f>IF(Table43[[#This Row],[SATUAN Fix Win]]&lt;&gt;"","GD01")</f>
        <v>GD01</v>
      </c>
      <c r="BO380" s="4">
        <f>IF(Table43[[#This Row],[SATUAN Fix Win]]&lt;&gt;"",11611)</f>
        <v>11611</v>
      </c>
      <c r="BP380" s="4">
        <f>IF(Table43[[#This Row],[SATUAN Fix Win]]&lt;&gt;"",11612)</f>
        <v>11612</v>
      </c>
      <c r="BR380" s="4">
        <f>IF(Table43[[#This Row],[SATUAN Fix Win]]&lt;&gt;"",1)</f>
        <v>1</v>
      </c>
    </row>
    <row r="381" spans="1:70">
      <c r="A381" s="4" t="str">
        <f>CONCATENATE(Table43[[#This Row],[Kode BARANG Win2]],Table43[[#This Row],[No. Urut
Item Sama]])</f>
        <v>R1021306010010</v>
      </c>
      <c r="B381" s="7"/>
      <c r="C381" s="4" t="s">
        <v>1653</v>
      </c>
      <c r="D381" s="49">
        <v>3040216</v>
      </c>
      <c r="E381" s="49">
        <f>IFERROR(VLOOKUP(Table43[[#This Row],[NO]],[1]Sheet1!$G$3:$K$1267,5,0),0)</f>
        <v>0</v>
      </c>
      <c r="F381" s="26" t="s">
        <v>774</v>
      </c>
      <c r="G381" s="26">
        <v>27</v>
      </c>
      <c r="H381" s="26" t="s">
        <v>2073</v>
      </c>
      <c r="I381" s="49">
        <v>8993560024222</v>
      </c>
      <c r="J381" s="26" t="str">
        <f>Table43[[#This Row],[Nama Jenis Kemasan]]</f>
        <v>PCS</v>
      </c>
      <c r="K381" s="4" t="str">
        <f>TRIM(CONCATENATE(Table43[[#This Row],[Nama            KLP]]," ",Table43[[#This Row],[Nama            Sub KLP]]))</f>
        <v>DETTOL BODY SOAP</v>
      </c>
      <c r="L381" s="4" t="str">
        <f>CONCATENATE(Table43[[#This Row],[kode  2 Digit                (hrf+No)]],Table43[[#This Row],[kode  2 Digit                (Nomor)]],Table43[[#This Row],[kode  1 Digit                (Nomor)]])</f>
        <v>R1021</v>
      </c>
      <c r="M381" s="4" t="str">
        <f>IF(AH381="",CONCATENATE(R381,T381,V381,X381,Z381,AB381,AD381,AF381,Table43[[#This Row],[Tanda Kode Revisi]]),CONCATENATE(R381,T381,V381,X381,Z381,AB381,AD381,AH381))</f>
        <v>R1021306010010</v>
      </c>
      <c r="N381" s="11">
        <f t="shared" si="10"/>
        <v>14</v>
      </c>
      <c r="O381" s="13" t="str">
        <f>IF(AG381&lt;&gt;"",TRIM(UPPER(CONCATENATE(Q381," ",S381," ",U381," ",W381," ",Y381," ",AA381," ","X"," ",Table43[[#This Row],[ISI/CTN]]," ",AG381," ",AC381," ",AE381," ",AI381))),TRIM(UPPER(CONCATENATE(Q381," ",S381," ",U381," ",W381," ",Y381," ",AA381," ","X"," ",Table43[[#This Row],[ISI/CTN]]," ",AC381," ",AE381," ",AI381))))</f>
        <v>RB DETTOL BODY SOAP SH SKINCARE 100GR X 27 PCS</v>
      </c>
      <c r="P381" s="11">
        <f t="shared" si="11"/>
        <v>46</v>
      </c>
      <c r="Q381" s="4" t="s">
        <v>1487</v>
      </c>
      <c r="R381" s="7" t="s">
        <v>94</v>
      </c>
      <c r="S381" s="4" t="s">
        <v>1496</v>
      </c>
      <c r="T381" s="45" t="s">
        <v>1723</v>
      </c>
      <c r="U381" s="46" t="s">
        <v>1505</v>
      </c>
      <c r="V381" s="7">
        <v>1</v>
      </c>
      <c r="W381" s="46" t="s">
        <v>1567</v>
      </c>
      <c r="X381" s="45" t="s">
        <v>1733</v>
      </c>
      <c r="Y381" s="4" t="s">
        <v>1533</v>
      </c>
      <c r="Z381" s="47" t="s">
        <v>1727</v>
      </c>
      <c r="AA381" s="4" t="s">
        <v>1512</v>
      </c>
      <c r="AB381" s="47" t="s">
        <v>1739</v>
      </c>
      <c r="AC381" s="4" t="s">
        <v>186</v>
      </c>
      <c r="AD381" s="7">
        <v>1</v>
      </c>
      <c r="AF381" s="7">
        <v>0</v>
      </c>
      <c r="AJ381" s="7">
        <f>IFERROR(VLOOKUP(Table43[[#This Row],[Kode BARANG Win2]],'[2]Template Impor Barang'!#REF!,2,0),0)</f>
        <v>0</v>
      </c>
      <c r="AK381" s="7">
        <f>Table43[[#This Row],[ISI/CTN]]</f>
        <v>27</v>
      </c>
      <c r="AL381" s="83">
        <f>Table43[[#This Row],[Kode Pcpl]]</f>
        <v>3040216</v>
      </c>
      <c r="AN381" s="36">
        <f>Table43[[#This Row],[Harga Jual Pcs GT
(-PPN)]]-(Table43[[#This Row],[Harga Jual Pcs GT
(-PPN)]]*8.5%)</f>
        <v>25693.200000000001</v>
      </c>
      <c r="AO381" s="36">
        <f>Table43[[#This Row],[Harga Beli Pcs
(-PPN)]]*Table43[[#This Row],[ISI/CTN]]</f>
        <v>693716.4</v>
      </c>
      <c r="AP381" s="36">
        <f>Table43[[#This Row],[Harga Beli Pcs
(-PPN)]]*1.11</f>
        <v>28519.452000000005</v>
      </c>
      <c r="AQ381" s="36">
        <f>Table43[[#This Row],[Harga Beli Krt
(- PPN)]]*1.11</f>
        <v>770025.20400000014</v>
      </c>
      <c r="AR381" s="36">
        <v>28080</v>
      </c>
      <c r="AS381" s="36">
        <f>Table43[[#This Row],[Harga Jual Pcs GT
(-PPN)]]*Table43[[#This Row],[ISI/CTN]]</f>
        <v>758160</v>
      </c>
      <c r="AT381" s="36">
        <f>Table43[[#This Row],[Harga Jual Pcs GT
(-PPN)]]*1.11</f>
        <v>31168.800000000003</v>
      </c>
      <c r="AU381" s="36">
        <f>Table43[[#This Row],[Harga Jual Krt GT
(- PPN)]]*1.11</f>
        <v>841557.60000000009</v>
      </c>
      <c r="AV381" s="36">
        <v>28080</v>
      </c>
      <c r="AW381" s="36">
        <f>Table43[[#This Row],[Harga Jual Pcs MT
(-PPN)]]*Table43[[#This Row],[ISI/CTN]]</f>
        <v>758160</v>
      </c>
      <c r="AX381" s="36">
        <f>Table43[[#This Row],[Harga Jual Pcs MT
(-PPN)]]*1.11</f>
        <v>31168.800000000003</v>
      </c>
      <c r="AY381" s="36">
        <f>Table43[[#This Row],[Harga Jual Pcs MT
(+PPN)]]*Table43[[#This Row],[ISI/CTN]]</f>
        <v>841557.60000000009</v>
      </c>
      <c r="AZ381" s="44">
        <f>(Table43[[#This Row],[Harga Jual Pcs GT
(-PPN)]]-Table43[[#This Row],[Harga Beli Pcs
(-PPN)]])/Table43[[#This Row],[Harga Jual Pcs GT
(-PPN)]]</f>
        <v>8.4999999999999978E-2</v>
      </c>
      <c r="BA381" s="51">
        <f>Table43[[#This Row],[Harga Jual Pcs MT
(-PPN)]]-Table43[[#This Row],[Harga Beli Pcs
(-PPN)]]</f>
        <v>2386.7999999999993</v>
      </c>
      <c r="BB381" s="57">
        <f>Table43[[#This Row],[Column1]]/Table43[[#This Row],[Harga Jual Pcs MT
(-PPN)]]</f>
        <v>8.4999999999999978E-2</v>
      </c>
      <c r="BC381" s="50"/>
      <c r="BD381" s="7" t="str">
        <f>IFERROR(VLOOKUP(Table43[[#This Row],[Kode BARANG Win2]],'[3]Daftar Barang dan Jasa'!$B$2:$D$3515,3,0),0)</f>
        <v>RB DETTOL BODY SOAP SH SKINCARE 100GR X 27 PCS</v>
      </c>
      <c r="BE381" s="7" t="str">
        <f ca="1">IF(TODAY()-Table43[[#This Row],[Efektif
Pembuatan]]&gt;60,"Lama","Baru")</f>
        <v>Lama</v>
      </c>
      <c r="BF381" s="7" t="e">
        <f ca="1">IF(TODAY()-Table43[[#This Row],[Efektif Naik Harga]]&lt;30,"Naik","Sama")</f>
        <v>#VALUE!</v>
      </c>
      <c r="BG381" s="7" t="s">
        <v>400</v>
      </c>
      <c r="BH381" s="7" t="str">
        <f>IF(Table43[[#This Row],[Kode BARANG Win2]]&lt;&gt;"","IDR","")</f>
        <v>IDR</v>
      </c>
      <c r="BI381" s="7" t="str">
        <f>CONCATENATE(Table43[[#This Row],[kode  1 Digit
(Nomor)]],Table43[[#This Row],[kode  4 Digit                (Nomor)]])</f>
        <v>30402160100</v>
      </c>
      <c r="BJ381" s="7" t="str">
        <f>Table43[[#This Row],[Nama            Gramasi atau Jumlah Pack per CTN]]</f>
        <v>100GR</v>
      </c>
      <c r="BK381" s="7"/>
      <c r="BL381" s="7"/>
      <c r="BM381" s="4" t="str">
        <f>IF(Table43[[#This Row],[SATUAN Fix Win]]&lt;&gt;"","KRT")</f>
        <v>KRT</v>
      </c>
      <c r="BN381" s="4" t="str">
        <f>IF(Table43[[#This Row],[SATUAN Fix Win]]&lt;&gt;"","GD01")</f>
        <v>GD01</v>
      </c>
      <c r="BO381" s="4">
        <f>IF(Table43[[#This Row],[SATUAN Fix Win]]&lt;&gt;"",11611)</f>
        <v>11611</v>
      </c>
      <c r="BP381" s="4">
        <f>IF(Table43[[#This Row],[SATUAN Fix Win]]&lt;&gt;"",11612)</f>
        <v>11612</v>
      </c>
      <c r="BR381" s="4">
        <f>IF(Table43[[#This Row],[SATUAN Fix Win]]&lt;&gt;"",1)</f>
        <v>1</v>
      </c>
    </row>
    <row r="382" spans="1:70">
      <c r="A382" s="4" t="str">
        <f>CONCATENATE(Table43[[#This Row],[Kode BARANG Win2]],Table43[[#This Row],[No. Urut
Item Sama]])</f>
        <v>R1021306010010</v>
      </c>
      <c r="B382" s="7"/>
      <c r="C382" s="4" t="s">
        <v>1653</v>
      </c>
      <c r="D382" s="49" t="s">
        <v>411</v>
      </c>
      <c r="E382" s="49">
        <f>IFERROR(VLOOKUP(Table43[[#This Row],[NO]],[1]Sheet1!$G$3:$K$1267,5,0),0)</f>
        <v>0</v>
      </c>
      <c r="F382" s="26" t="s">
        <v>764</v>
      </c>
      <c r="G382" s="26">
        <v>27</v>
      </c>
      <c r="H382" s="26" t="s">
        <v>2073</v>
      </c>
      <c r="I382" s="49">
        <v>8993560024222</v>
      </c>
      <c r="J382" s="26" t="str">
        <f>Table43[[#This Row],[Nama Jenis Kemasan]]</f>
        <v>PCS</v>
      </c>
      <c r="K382" s="4" t="str">
        <f>TRIM(CONCATENATE(Table43[[#This Row],[Nama            KLP]]," ",Table43[[#This Row],[Nama            Sub KLP]]))</f>
        <v>DETTOL BODY SOAP</v>
      </c>
      <c r="L382" s="4" t="str">
        <f>CONCATENATE(Table43[[#This Row],[kode  2 Digit                (hrf+No)]],Table43[[#This Row],[kode  2 Digit                (Nomor)]],Table43[[#This Row],[kode  1 Digit                (Nomor)]])</f>
        <v>R1021</v>
      </c>
      <c r="M382" s="4" t="str">
        <f>IF(AH382="",CONCATENATE(R382,T382,V382,X382,Z382,AB382,AD382,AF382,Table43[[#This Row],[Tanda Kode Revisi]]),CONCATENATE(R382,T382,V382,X382,Z382,AB382,AD382,AH382))</f>
        <v>R1021306010010</v>
      </c>
      <c r="N382" s="11">
        <f t="shared" si="10"/>
        <v>14</v>
      </c>
      <c r="O382" s="13" t="str">
        <f>IF(AG382&lt;&gt;"",TRIM(UPPER(CONCATENATE(Q382," ",S382," ",U382," ",W382," ",Y382," ",AA382," ","X"," ",Table43[[#This Row],[ISI/CTN]]," ",AG382," ",AC382," ",AE382," ",AI382))),TRIM(UPPER(CONCATENATE(Q382," ",S382," ",U382," ",W382," ",Y382," ",AA382," ","X"," ",Table43[[#This Row],[ISI/CTN]]," ",AC382," ",AE382," ",AI382))))</f>
        <v>RB DETTOL BODY SOAP SH SKINCARE 100GR X 27 PCS</v>
      </c>
      <c r="P382" s="11">
        <f t="shared" si="11"/>
        <v>46</v>
      </c>
      <c r="Q382" s="4" t="s">
        <v>1487</v>
      </c>
      <c r="R382" s="7" t="s">
        <v>94</v>
      </c>
      <c r="S382" s="4" t="s">
        <v>1496</v>
      </c>
      <c r="T382" s="45" t="s">
        <v>1723</v>
      </c>
      <c r="U382" s="46" t="s">
        <v>1505</v>
      </c>
      <c r="V382" s="7">
        <v>1</v>
      </c>
      <c r="W382" s="46" t="s">
        <v>1567</v>
      </c>
      <c r="X382" s="45" t="s">
        <v>1733</v>
      </c>
      <c r="Y382" s="4" t="s">
        <v>1533</v>
      </c>
      <c r="Z382" s="47" t="s">
        <v>1727</v>
      </c>
      <c r="AA382" s="4" t="s">
        <v>1512</v>
      </c>
      <c r="AB382" s="47" t="s">
        <v>1739</v>
      </c>
      <c r="AC382" s="4" t="s">
        <v>186</v>
      </c>
      <c r="AD382" s="7">
        <v>1</v>
      </c>
      <c r="AF382" s="7">
        <v>0</v>
      </c>
      <c r="AJ382" s="7">
        <f>IFERROR(VLOOKUP(Table43[[#This Row],[Kode BARANG Win2]],'[2]Template Impor Barang'!#REF!,2,0),0)</f>
        <v>0</v>
      </c>
      <c r="AK382" s="7">
        <f>Table43[[#This Row],[ISI/CTN]]</f>
        <v>27</v>
      </c>
      <c r="AL382" s="83" t="str">
        <f>Table43[[#This Row],[Kode Pcpl]]</f>
        <v>ID8046662</v>
      </c>
      <c r="AN382" s="36">
        <f>Table43[[#This Row],[Harga Jual Pcs GT
(-PPN)]]-(Table43[[#This Row],[Harga Jual Pcs GT
(-PPN)]]*8.5%)</f>
        <v>25693.200000000001</v>
      </c>
      <c r="AO382" s="36">
        <f>Table43[[#This Row],[Harga Beli Pcs
(-PPN)]]*Table43[[#This Row],[ISI/CTN]]</f>
        <v>693716.4</v>
      </c>
      <c r="AP382" s="36">
        <f>Table43[[#This Row],[Harga Beli Pcs
(-PPN)]]*1.11</f>
        <v>28519.452000000005</v>
      </c>
      <c r="AQ382" s="36">
        <f>Table43[[#This Row],[Harga Beli Krt
(- PPN)]]*1.11</f>
        <v>770025.20400000014</v>
      </c>
      <c r="AR382" s="36">
        <v>28080</v>
      </c>
      <c r="AS382" s="36">
        <f>Table43[[#This Row],[Harga Jual Pcs GT
(-PPN)]]*Table43[[#This Row],[ISI/CTN]]</f>
        <v>758160</v>
      </c>
      <c r="AT382" s="36">
        <f>Table43[[#This Row],[Harga Jual Pcs GT
(-PPN)]]*1.11</f>
        <v>31168.800000000003</v>
      </c>
      <c r="AU382" s="36">
        <f>Table43[[#This Row],[Harga Jual Krt GT
(- PPN)]]*1.11</f>
        <v>841557.60000000009</v>
      </c>
      <c r="AV382" s="36">
        <v>28080</v>
      </c>
      <c r="AW382" s="36">
        <f>Table43[[#This Row],[Harga Jual Pcs MT
(-PPN)]]*Table43[[#This Row],[ISI/CTN]]</f>
        <v>758160</v>
      </c>
      <c r="AX382" s="36">
        <f>Table43[[#This Row],[Harga Jual Pcs MT
(-PPN)]]*1.11</f>
        <v>31168.800000000003</v>
      </c>
      <c r="AY382" s="36">
        <f>Table43[[#This Row],[Harga Jual Pcs MT
(+PPN)]]*Table43[[#This Row],[ISI/CTN]]</f>
        <v>841557.60000000009</v>
      </c>
      <c r="AZ382" s="44">
        <f>(Table43[[#This Row],[Harga Jual Pcs GT
(-PPN)]]-Table43[[#This Row],[Harga Beli Pcs
(-PPN)]])/Table43[[#This Row],[Harga Jual Pcs GT
(-PPN)]]</f>
        <v>8.4999999999999978E-2</v>
      </c>
      <c r="BA382" s="51">
        <f>Table43[[#This Row],[Harga Jual Pcs MT
(-PPN)]]-Table43[[#This Row],[Harga Beli Pcs
(-PPN)]]</f>
        <v>2386.7999999999993</v>
      </c>
      <c r="BB382" s="57">
        <f>Table43[[#This Row],[Column1]]/Table43[[#This Row],[Harga Jual Pcs MT
(-PPN)]]</f>
        <v>8.4999999999999978E-2</v>
      </c>
      <c r="BC382" s="50"/>
      <c r="BD382" s="7" t="str">
        <f>IFERROR(VLOOKUP(Table43[[#This Row],[Kode BARANG Win2]],'[3]Daftar Barang dan Jasa'!$B$2:$D$3515,3,0),0)</f>
        <v>RB DETTOL BODY SOAP SH SKINCARE 100GR X 27 PCS</v>
      </c>
      <c r="BE382" s="7" t="str">
        <f ca="1">IF(TODAY()-Table43[[#This Row],[Efektif
Pembuatan]]&gt;60,"Lama","Baru")</f>
        <v>Lama</v>
      </c>
      <c r="BF382" s="7" t="e">
        <f ca="1">IF(TODAY()-Table43[[#This Row],[Efektif Naik Harga]]&lt;30,"Naik","Sama")</f>
        <v>#VALUE!</v>
      </c>
      <c r="BG382" s="7" t="s">
        <v>400</v>
      </c>
      <c r="BH382" s="7" t="str">
        <f>IF(Table43[[#This Row],[Kode BARANG Win2]]&lt;&gt;"","IDR","")</f>
        <v>IDR</v>
      </c>
      <c r="BI382" s="7" t="str">
        <f>CONCATENATE(Table43[[#This Row],[kode  1 Digit
(Nomor)]],Table43[[#This Row],[kode  4 Digit                (Nomor)]])</f>
        <v>ID80466620100</v>
      </c>
      <c r="BJ382" s="7" t="str">
        <f>Table43[[#This Row],[Nama            Gramasi atau Jumlah Pack per CTN]]</f>
        <v>100GR</v>
      </c>
      <c r="BK382" s="7"/>
      <c r="BL382" s="7"/>
      <c r="BM382" s="4" t="str">
        <f>IF(Table43[[#This Row],[SATUAN Fix Win]]&lt;&gt;"","KRT")</f>
        <v>KRT</v>
      </c>
      <c r="BN382" s="4" t="str">
        <f>IF(Table43[[#This Row],[SATUAN Fix Win]]&lt;&gt;"","GD01")</f>
        <v>GD01</v>
      </c>
      <c r="BO382" s="4">
        <f>IF(Table43[[#This Row],[SATUAN Fix Win]]&lt;&gt;"",11611)</f>
        <v>11611</v>
      </c>
      <c r="BP382" s="4">
        <f>IF(Table43[[#This Row],[SATUAN Fix Win]]&lt;&gt;"",11612)</f>
        <v>11612</v>
      </c>
      <c r="BR382" s="4">
        <f>IF(Table43[[#This Row],[SATUAN Fix Win]]&lt;&gt;"",1)</f>
        <v>1</v>
      </c>
    </row>
    <row r="383" spans="1:70">
      <c r="A383" s="4" t="str">
        <f>CONCATENATE(Table43[[#This Row],[Kode BARANG Win2]],Table43[[#This Row],[No. Urut
Item Sama]])</f>
        <v>R1021306010010</v>
      </c>
      <c r="B383" s="7"/>
      <c r="C383" s="4" t="s">
        <v>1653</v>
      </c>
      <c r="D383" s="49" t="s">
        <v>412</v>
      </c>
      <c r="E383" s="49">
        <f>IFERROR(VLOOKUP(Table43[[#This Row],[NO]],[1]Sheet1!$G$3:$K$1267,5,0),0)</f>
        <v>0</v>
      </c>
      <c r="F383" s="26" t="s">
        <v>764</v>
      </c>
      <c r="G383" s="26">
        <v>27</v>
      </c>
      <c r="H383" s="26" t="s">
        <v>2073</v>
      </c>
      <c r="I383" s="49">
        <v>8993560024222</v>
      </c>
      <c r="J383" s="26" t="str">
        <f>Table43[[#This Row],[Nama Jenis Kemasan]]</f>
        <v>PCS</v>
      </c>
      <c r="K383" s="4" t="str">
        <f>TRIM(CONCATENATE(Table43[[#This Row],[Nama            KLP]]," ",Table43[[#This Row],[Nama            Sub KLP]]))</f>
        <v>DETTOL BODY SOAP</v>
      </c>
      <c r="L383" s="4" t="str">
        <f>CONCATENATE(Table43[[#This Row],[kode  2 Digit                (hrf+No)]],Table43[[#This Row],[kode  2 Digit                (Nomor)]],Table43[[#This Row],[kode  1 Digit                (Nomor)]])</f>
        <v>R1021</v>
      </c>
      <c r="M383" s="4" t="str">
        <f>IF(AH383="",CONCATENATE(R383,T383,V383,X383,Z383,AB383,AD383,AF383,Table43[[#This Row],[Tanda Kode Revisi]]),CONCATENATE(R383,T383,V383,X383,Z383,AB383,AD383,AH383))</f>
        <v>R1021306010010</v>
      </c>
      <c r="N383" s="11">
        <f t="shared" si="10"/>
        <v>14</v>
      </c>
      <c r="O383" s="13" t="str">
        <f>IF(AG383&lt;&gt;"",TRIM(UPPER(CONCATENATE(Q383," ",S383," ",U383," ",W383," ",Y383," ",AA383," ","X"," ",Table43[[#This Row],[ISI/CTN]]," ",AG383," ",AC383," ",AE383," ",AI383))),TRIM(UPPER(CONCATENATE(Q383," ",S383," ",U383," ",W383," ",Y383," ",AA383," ","X"," ",Table43[[#This Row],[ISI/CTN]]," ",AC383," ",AE383," ",AI383))))</f>
        <v>RB DETTOL BODY SOAP SH SKINCARE 100GR X 27 PCS</v>
      </c>
      <c r="P383" s="11">
        <f t="shared" si="11"/>
        <v>46</v>
      </c>
      <c r="Q383" s="4" t="s">
        <v>1487</v>
      </c>
      <c r="R383" s="7" t="s">
        <v>94</v>
      </c>
      <c r="S383" s="4" t="s">
        <v>1496</v>
      </c>
      <c r="T383" s="45" t="s">
        <v>1723</v>
      </c>
      <c r="U383" s="46" t="s">
        <v>1505</v>
      </c>
      <c r="V383" s="7">
        <v>1</v>
      </c>
      <c r="W383" s="46" t="s">
        <v>1567</v>
      </c>
      <c r="X383" s="45" t="s">
        <v>1733</v>
      </c>
      <c r="Y383" s="4" t="s">
        <v>1533</v>
      </c>
      <c r="Z383" s="47" t="s">
        <v>1727</v>
      </c>
      <c r="AA383" s="4" t="s">
        <v>1512</v>
      </c>
      <c r="AB383" s="47" t="s">
        <v>1739</v>
      </c>
      <c r="AC383" s="4" t="s">
        <v>186</v>
      </c>
      <c r="AD383" s="7">
        <v>1</v>
      </c>
      <c r="AF383" s="7">
        <v>0</v>
      </c>
      <c r="AJ383" s="7">
        <f>IFERROR(VLOOKUP(Table43[[#This Row],[Kode BARANG Win2]],'[2]Template Impor Barang'!#REF!,2,0),0)</f>
        <v>0</v>
      </c>
      <c r="AK383" s="7">
        <f>Table43[[#This Row],[ISI/CTN]]</f>
        <v>27</v>
      </c>
      <c r="AL383" s="83" t="str">
        <f>Table43[[#This Row],[Kode Pcpl]]</f>
        <v>ID8046662M</v>
      </c>
      <c r="AN383" s="36">
        <f>Table43[[#This Row],[Harga Jual Pcs GT
(-PPN)]]-(Table43[[#This Row],[Harga Jual Pcs GT
(-PPN)]]*8.5%)</f>
        <v>25693.200000000001</v>
      </c>
      <c r="AO383" s="36">
        <f>Table43[[#This Row],[Harga Beli Pcs
(-PPN)]]*Table43[[#This Row],[ISI/CTN]]</f>
        <v>693716.4</v>
      </c>
      <c r="AP383" s="36">
        <f>Table43[[#This Row],[Harga Beli Pcs
(-PPN)]]*1.11</f>
        <v>28519.452000000005</v>
      </c>
      <c r="AQ383" s="36">
        <f>Table43[[#This Row],[Harga Beli Krt
(- PPN)]]*1.11</f>
        <v>770025.20400000014</v>
      </c>
      <c r="AR383" s="36">
        <v>28080</v>
      </c>
      <c r="AS383" s="36">
        <f>Table43[[#This Row],[Harga Jual Pcs GT
(-PPN)]]*Table43[[#This Row],[ISI/CTN]]</f>
        <v>758160</v>
      </c>
      <c r="AT383" s="36">
        <f>Table43[[#This Row],[Harga Jual Pcs GT
(-PPN)]]*1.11</f>
        <v>31168.800000000003</v>
      </c>
      <c r="AU383" s="36">
        <f>Table43[[#This Row],[Harga Jual Krt GT
(- PPN)]]*1.11</f>
        <v>841557.60000000009</v>
      </c>
      <c r="AV383" s="36">
        <v>28080</v>
      </c>
      <c r="AW383" s="36">
        <f>Table43[[#This Row],[Harga Jual Pcs MT
(-PPN)]]*Table43[[#This Row],[ISI/CTN]]</f>
        <v>758160</v>
      </c>
      <c r="AX383" s="36">
        <f>Table43[[#This Row],[Harga Jual Pcs MT
(-PPN)]]*1.11</f>
        <v>31168.800000000003</v>
      </c>
      <c r="AY383" s="36">
        <f>Table43[[#This Row],[Harga Jual Pcs MT
(+PPN)]]*Table43[[#This Row],[ISI/CTN]]</f>
        <v>841557.60000000009</v>
      </c>
      <c r="AZ383" s="44">
        <f>(Table43[[#This Row],[Harga Jual Pcs GT
(-PPN)]]-Table43[[#This Row],[Harga Beli Pcs
(-PPN)]])/Table43[[#This Row],[Harga Jual Pcs GT
(-PPN)]]</f>
        <v>8.4999999999999978E-2</v>
      </c>
      <c r="BA383" s="51">
        <f>Table43[[#This Row],[Harga Jual Pcs MT
(-PPN)]]-Table43[[#This Row],[Harga Beli Pcs
(-PPN)]]</f>
        <v>2386.7999999999993</v>
      </c>
      <c r="BB383" s="57">
        <f>Table43[[#This Row],[Column1]]/Table43[[#This Row],[Harga Jual Pcs MT
(-PPN)]]</f>
        <v>8.4999999999999978E-2</v>
      </c>
      <c r="BC383" s="50"/>
      <c r="BD383" s="7" t="str">
        <f>IFERROR(VLOOKUP(Table43[[#This Row],[Kode BARANG Win2]],'[3]Daftar Barang dan Jasa'!$B$2:$D$3515,3,0),0)</f>
        <v>RB DETTOL BODY SOAP SH SKINCARE 100GR X 27 PCS</v>
      </c>
      <c r="BE383" s="7" t="str">
        <f ca="1">IF(TODAY()-Table43[[#This Row],[Efektif
Pembuatan]]&gt;60,"Lama","Baru")</f>
        <v>Lama</v>
      </c>
      <c r="BF383" s="7" t="e">
        <f ca="1">IF(TODAY()-Table43[[#This Row],[Efektif Naik Harga]]&lt;30,"Naik","Sama")</f>
        <v>#VALUE!</v>
      </c>
      <c r="BG383" s="7" t="s">
        <v>400</v>
      </c>
      <c r="BH383" s="7" t="str">
        <f>IF(Table43[[#This Row],[Kode BARANG Win2]]&lt;&gt;"","IDR","")</f>
        <v>IDR</v>
      </c>
      <c r="BI383" s="7" t="str">
        <f>CONCATENATE(Table43[[#This Row],[kode  1 Digit
(Nomor)]],Table43[[#This Row],[kode  4 Digit                (Nomor)]])</f>
        <v>ID8046662M0100</v>
      </c>
      <c r="BJ383" s="7" t="str">
        <f>Table43[[#This Row],[Nama            Gramasi atau Jumlah Pack per CTN]]</f>
        <v>100GR</v>
      </c>
      <c r="BK383" s="7"/>
      <c r="BL383" s="7"/>
      <c r="BM383" s="4" t="str">
        <f>IF(Table43[[#This Row],[SATUAN Fix Win]]&lt;&gt;"","KRT")</f>
        <v>KRT</v>
      </c>
      <c r="BN383" s="4" t="str">
        <f>IF(Table43[[#This Row],[SATUAN Fix Win]]&lt;&gt;"","GD01")</f>
        <v>GD01</v>
      </c>
      <c r="BO383" s="4">
        <f>IF(Table43[[#This Row],[SATUAN Fix Win]]&lt;&gt;"",11611)</f>
        <v>11611</v>
      </c>
      <c r="BP383" s="4">
        <f>IF(Table43[[#This Row],[SATUAN Fix Win]]&lt;&gt;"",11612)</f>
        <v>11612</v>
      </c>
      <c r="BR383" s="4">
        <f>IF(Table43[[#This Row],[SATUAN Fix Win]]&lt;&gt;"",1)</f>
        <v>1</v>
      </c>
    </row>
    <row r="384" spans="1:70">
      <c r="A384" s="4" t="str">
        <f>CONCATENATE(Table43[[#This Row],[Kode BARANG Win2]],Table43[[#This Row],[No. Urut
Item Sama]])</f>
        <v>R1021306010010</v>
      </c>
      <c r="B384" s="7"/>
      <c r="C384" s="4" t="s">
        <v>1653</v>
      </c>
      <c r="D384" s="49" t="s">
        <v>413</v>
      </c>
      <c r="E384" s="49">
        <f>IFERROR(VLOOKUP(Table43[[#This Row],[NO]],[1]Sheet1!$G$3:$K$1267,5,0),0)</f>
        <v>0</v>
      </c>
      <c r="F384" s="26" t="s">
        <v>765</v>
      </c>
      <c r="G384" s="26">
        <v>27</v>
      </c>
      <c r="H384" s="26" t="s">
        <v>2073</v>
      </c>
      <c r="I384" s="49">
        <v>8993560024222</v>
      </c>
      <c r="J384" s="26" t="str">
        <f>Table43[[#This Row],[Nama Jenis Kemasan]]</f>
        <v>PCS</v>
      </c>
      <c r="K384" s="4" t="str">
        <f>TRIM(CONCATENATE(Table43[[#This Row],[Nama            KLP]]," ",Table43[[#This Row],[Nama            Sub KLP]]))</f>
        <v>DETTOL BODY SOAP</v>
      </c>
      <c r="L384" s="4" t="str">
        <f>CONCATENATE(Table43[[#This Row],[kode  2 Digit                (hrf+No)]],Table43[[#This Row],[kode  2 Digit                (Nomor)]],Table43[[#This Row],[kode  1 Digit                (Nomor)]])</f>
        <v>R1021</v>
      </c>
      <c r="M384" s="4" t="str">
        <f>IF(AH384="",CONCATENATE(R384,T384,V384,X384,Z384,AB384,AD384,AF384,Table43[[#This Row],[Tanda Kode Revisi]]),CONCATENATE(R384,T384,V384,X384,Z384,AB384,AD384,AH384))</f>
        <v>R1021306010010</v>
      </c>
      <c r="N384" s="11">
        <f t="shared" si="10"/>
        <v>14</v>
      </c>
      <c r="O384" s="13" t="str">
        <f>IF(AG384&lt;&gt;"",TRIM(UPPER(CONCATENATE(Q384," ",S384," ",U384," ",W384," ",Y384," ",AA384," ","X"," ",Table43[[#This Row],[ISI/CTN]]," ",AG384," ",AC384," ",AE384," ",AI384))),TRIM(UPPER(CONCATENATE(Q384," ",S384," ",U384," ",W384," ",Y384," ",AA384," ","X"," ",Table43[[#This Row],[ISI/CTN]]," ",AC384," ",AE384," ",AI384))))</f>
        <v>RB DETTOL BODY SOAP SH SKINCARE 100GR X 27 PCS</v>
      </c>
      <c r="P384" s="11">
        <f t="shared" si="11"/>
        <v>46</v>
      </c>
      <c r="Q384" s="4" t="s">
        <v>1487</v>
      </c>
      <c r="R384" s="7" t="s">
        <v>94</v>
      </c>
      <c r="S384" s="4" t="s">
        <v>1496</v>
      </c>
      <c r="T384" s="45" t="s">
        <v>1723</v>
      </c>
      <c r="U384" s="46" t="s">
        <v>1505</v>
      </c>
      <c r="V384" s="7">
        <v>1</v>
      </c>
      <c r="W384" s="46" t="s">
        <v>1567</v>
      </c>
      <c r="X384" s="45" t="s">
        <v>1733</v>
      </c>
      <c r="Y384" s="4" t="s">
        <v>1533</v>
      </c>
      <c r="Z384" s="47" t="s">
        <v>1727</v>
      </c>
      <c r="AA384" s="4" t="s">
        <v>1512</v>
      </c>
      <c r="AB384" s="47" t="s">
        <v>1739</v>
      </c>
      <c r="AC384" s="4" t="s">
        <v>186</v>
      </c>
      <c r="AD384" s="7">
        <v>1</v>
      </c>
      <c r="AF384" s="7">
        <v>0</v>
      </c>
      <c r="AJ384" s="7">
        <f>IFERROR(VLOOKUP(Table43[[#This Row],[Kode BARANG Win2]],'[2]Template Impor Barang'!#REF!,2,0),0)</f>
        <v>0</v>
      </c>
      <c r="AK384" s="7">
        <f>Table43[[#This Row],[ISI/CTN]]</f>
        <v>27</v>
      </c>
      <c r="AL384" s="83" t="str">
        <f>Table43[[#This Row],[Kode Pcpl]]</f>
        <v>ID8070523</v>
      </c>
      <c r="AN384" s="36">
        <f>Table43[[#This Row],[Harga Jual Pcs GT
(-PPN)]]-(Table43[[#This Row],[Harga Jual Pcs GT
(-PPN)]]*8.5%)</f>
        <v>25693.200000000001</v>
      </c>
      <c r="AO384" s="36">
        <f>Table43[[#This Row],[Harga Beli Pcs
(-PPN)]]*Table43[[#This Row],[ISI/CTN]]</f>
        <v>693716.4</v>
      </c>
      <c r="AP384" s="36">
        <f>Table43[[#This Row],[Harga Beli Pcs
(-PPN)]]*1.11</f>
        <v>28519.452000000005</v>
      </c>
      <c r="AQ384" s="36">
        <f>Table43[[#This Row],[Harga Beli Krt
(- PPN)]]*1.11</f>
        <v>770025.20400000014</v>
      </c>
      <c r="AR384" s="36">
        <v>28080</v>
      </c>
      <c r="AS384" s="36">
        <f>Table43[[#This Row],[Harga Jual Pcs GT
(-PPN)]]*Table43[[#This Row],[ISI/CTN]]</f>
        <v>758160</v>
      </c>
      <c r="AT384" s="36">
        <f>Table43[[#This Row],[Harga Jual Pcs GT
(-PPN)]]*1.11</f>
        <v>31168.800000000003</v>
      </c>
      <c r="AU384" s="36">
        <f>Table43[[#This Row],[Harga Jual Krt GT
(- PPN)]]*1.11</f>
        <v>841557.60000000009</v>
      </c>
      <c r="AV384" s="36">
        <v>28080</v>
      </c>
      <c r="AW384" s="36">
        <f>Table43[[#This Row],[Harga Jual Pcs MT
(-PPN)]]*Table43[[#This Row],[ISI/CTN]]</f>
        <v>758160</v>
      </c>
      <c r="AX384" s="36">
        <f>Table43[[#This Row],[Harga Jual Pcs MT
(-PPN)]]*1.11</f>
        <v>31168.800000000003</v>
      </c>
      <c r="AY384" s="36">
        <f>Table43[[#This Row],[Harga Jual Pcs MT
(+PPN)]]*Table43[[#This Row],[ISI/CTN]]</f>
        <v>841557.60000000009</v>
      </c>
      <c r="AZ384" s="44">
        <f>(Table43[[#This Row],[Harga Jual Pcs GT
(-PPN)]]-Table43[[#This Row],[Harga Beli Pcs
(-PPN)]])/Table43[[#This Row],[Harga Jual Pcs GT
(-PPN)]]</f>
        <v>8.4999999999999978E-2</v>
      </c>
      <c r="BA384" s="51">
        <f>Table43[[#This Row],[Harga Jual Pcs MT
(-PPN)]]-Table43[[#This Row],[Harga Beli Pcs
(-PPN)]]</f>
        <v>2386.7999999999993</v>
      </c>
      <c r="BB384" s="57">
        <f>Table43[[#This Row],[Column1]]/Table43[[#This Row],[Harga Jual Pcs MT
(-PPN)]]</f>
        <v>8.4999999999999978E-2</v>
      </c>
      <c r="BC384" s="50"/>
      <c r="BD384" s="7" t="str">
        <f>IFERROR(VLOOKUP(Table43[[#This Row],[Kode BARANG Win2]],'[3]Daftar Barang dan Jasa'!$B$2:$D$3515,3,0),0)</f>
        <v>RB DETTOL BODY SOAP SH SKINCARE 100GR X 27 PCS</v>
      </c>
      <c r="BE384" s="7" t="str">
        <f ca="1">IF(TODAY()-Table43[[#This Row],[Efektif
Pembuatan]]&gt;60,"Lama","Baru")</f>
        <v>Lama</v>
      </c>
      <c r="BF384" s="7" t="e">
        <f ca="1">IF(TODAY()-Table43[[#This Row],[Efektif Naik Harga]]&lt;30,"Naik","Sama")</f>
        <v>#VALUE!</v>
      </c>
      <c r="BG384" s="7" t="s">
        <v>400</v>
      </c>
      <c r="BH384" s="7" t="str">
        <f>IF(Table43[[#This Row],[Kode BARANG Win2]]&lt;&gt;"","IDR","")</f>
        <v>IDR</v>
      </c>
      <c r="BI384" s="7" t="str">
        <f>CONCATENATE(Table43[[#This Row],[kode  1 Digit
(Nomor)]],Table43[[#This Row],[kode  4 Digit                (Nomor)]])</f>
        <v>ID80705230100</v>
      </c>
      <c r="BJ384" s="7" t="str">
        <f>Table43[[#This Row],[Nama            Gramasi atau Jumlah Pack per CTN]]</f>
        <v>100GR</v>
      </c>
      <c r="BK384" s="7"/>
      <c r="BL384" s="7"/>
      <c r="BM384" s="4" t="str">
        <f>IF(Table43[[#This Row],[SATUAN Fix Win]]&lt;&gt;"","KRT")</f>
        <v>KRT</v>
      </c>
      <c r="BN384" s="4" t="str">
        <f>IF(Table43[[#This Row],[SATUAN Fix Win]]&lt;&gt;"","GD01")</f>
        <v>GD01</v>
      </c>
      <c r="BO384" s="4">
        <f>IF(Table43[[#This Row],[SATUAN Fix Win]]&lt;&gt;"",11611)</f>
        <v>11611</v>
      </c>
      <c r="BP384" s="4">
        <f>IF(Table43[[#This Row],[SATUAN Fix Win]]&lt;&gt;"",11612)</f>
        <v>11612</v>
      </c>
      <c r="BR384" s="4">
        <f>IF(Table43[[#This Row],[SATUAN Fix Win]]&lt;&gt;"",1)</f>
        <v>1</v>
      </c>
    </row>
    <row r="385" spans="1:70">
      <c r="A385" s="4" t="str">
        <f>CONCATENATE(Table43[[#This Row],[Kode BARANG Win2]],Table43[[#This Row],[No. Urut
Item Sama]])</f>
        <v>R1021306010010</v>
      </c>
      <c r="B385" s="7"/>
      <c r="C385" s="4" t="s">
        <v>1653</v>
      </c>
      <c r="D385" s="49" t="s">
        <v>417</v>
      </c>
      <c r="E385" s="49">
        <f>IFERROR(VLOOKUP(Table43[[#This Row],[NO]],[1]Sheet1!$G$3:$K$1267,5,0),0)</f>
        <v>0</v>
      </c>
      <c r="F385" s="26" t="s">
        <v>768</v>
      </c>
      <c r="G385" s="26">
        <v>27</v>
      </c>
      <c r="H385" s="26" t="s">
        <v>2073</v>
      </c>
      <c r="I385" s="49">
        <v>8993560024222</v>
      </c>
      <c r="J385" s="26" t="str">
        <f>Table43[[#This Row],[Nama Jenis Kemasan]]</f>
        <v>PCS</v>
      </c>
      <c r="K385" s="4" t="str">
        <f>TRIM(CONCATENATE(Table43[[#This Row],[Nama            KLP]]," ",Table43[[#This Row],[Nama            Sub KLP]]))</f>
        <v>DETTOL BODY SOAP</v>
      </c>
      <c r="L385" s="4" t="str">
        <f>CONCATENATE(Table43[[#This Row],[kode  2 Digit                (hrf+No)]],Table43[[#This Row],[kode  2 Digit                (Nomor)]],Table43[[#This Row],[kode  1 Digit                (Nomor)]])</f>
        <v>R1021</v>
      </c>
      <c r="M385" s="4" t="str">
        <f>IF(AH385="",CONCATENATE(R385,T385,V385,X385,Z385,AB385,AD385,AF385,Table43[[#This Row],[Tanda Kode Revisi]]),CONCATENATE(R385,T385,V385,X385,Z385,AB385,AD385,AH385))</f>
        <v>R1021306010010</v>
      </c>
      <c r="N385" s="11">
        <f t="shared" si="10"/>
        <v>14</v>
      </c>
      <c r="O385" s="13" t="str">
        <f>IF(AG385&lt;&gt;"",TRIM(UPPER(CONCATENATE(Q385," ",S385," ",U385," ",W385," ",Y385," ",AA385," ","X"," ",Table43[[#This Row],[ISI/CTN]]," ",AG385," ",AC385," ",AE385," ",AI385))),TRIM(UPPER(CONCATENATE(Q385," ",S385," ",U385," ",W385," ",Y385," ",AA385," ","X"," ",Table43[[#This Row],[ISI/CTN]]," ",AC385," ",AE385," ",AI385))))</f>
        <v>RB DETTOL BODY SOAP SH SKINCARE 100GR X 27 PCS</v>
      </c>
      <c r="P385" s="11">
        <f t="shared" si="11"/>
        <v>46</v>
      </c>
      <c r="Q385" s="4" t="s">
        <v>1487</v>
      </c>
      <c r="R385" s="7" t="s">
        <v>94</v>
      </c>
      <c r="S385" s="4" t="s">
        <v>1496</v>
      </c>
      <c r="T385" s="45" t="s">
        <v>1723</v>
      </c>
      <c r="U385" s="46" t="s">
        <v>1505</v>
      </c>
      <c r="V385" s="7">
        <v>1</v>
      </c>
      <c r="W385" s="46" t="s">
        <v>1567</v>
      </c>
      <c r="X385" s="45" t="s">
        <v>1733</v>
      </c>
      <c r="Y385" s="4" t="s">
        <v>1533</v>
      </c>
      <c r="Z385" s="47" t="s">
        <v>1727</v>
      </c>
      <c r="AA385" s="4" t="s">
        <v>1512</v>
      </c>
      <c r="AB385" s="47" t="s">
        <v>1739</v>
      </c>
      <c r="AC385" s="4" t="s">
        <v>186</v>
      </c>
      <c r="AD385" s="7">
        <v>1</v>
      </c>
      <c r="AF385" s="7">
        <v>0</v>
      </c>
      <c r="AJ385" s="7">
        <f>IFERROR(VLOOKUP(Table43[[#This Row],[Kode BARANG Win2]],'[2]Template Impor Barang'!#REF!,2,0),0)</f>
        <v>0</v>
      </c>
      <c r="AK385" s="7">
        <f>Table43[[#This Row],[ISI/CTN]]</f>
        <v>27</v>
      </c>
      <c r="AL385" s="83" t="str">
        <f>Table43[[#This Row],[Kode Pcpl]]</f>
        <v>ID8123275</v>
      </c>
      <c r="AN385" s="36">
        <f>Table43[[#This Row],[Harga Jual Pcs GT
(-PPN)]]-(Table43[[#This Row],[Harga Jual Pcs GT
(-PPN)]]*8.5%)</f>
        <v>25693.200000000001</v>
      </c>
      <c r="AO385" s="36">
        <f>Table43[[#This Row],[Harga Beli Pcs
(-PPN)]]*Table43[[#This Row],[ISI/CTN]]</f>
        <v>693716.4</v>
      </c>
      <c r="AP385" s="36">
        <f>Table43[[#This Row],[Harga Beli Pcs
(-PPN)]]*1.11</f>
        <v>28519.452000000005</v>
      </c>
      <c r="AQ385" s="36">
        <f>Table43[[#This Row],[Harga Beli Krt
(- PPN)]]*1.11</f>
        <v>770025.20400000014</v>
      </c>
      <c r="AR385" s="36">
        <v>28080</v>
      </c>
      <c r="AS385" s="36">
        <f>Table43[[#This Row],[Harga Jual Pcs GT
(-PPN)]]*Table43[[#This Row],[ISI/CTN]]</f>
        <v>758160</v>
      </c>
      <c r="AT385" s="36">
        <f>Table43[[#This Row],[Harga Jual Pcs GT
(-PPN)]]*1.11</f>
        <v>31168.800000000003</v>
      </c>
      <c r="AU385" s="36">
        <f>Table43[[#This Row],[Harga Jual Krt GT
(- PPN)]]*1.11</f>
        <v>841557.60000000009</v>
      </c>
      <c r="AV385" s="36">
        <v>28080</v>
      </c>
      <c r="AW385" s="36">
        <f>Table43[[#This Row],[Harga Jual Pcs MT
(-PPN)]]*Table43[[#This Row],[ISI/CTN]]</f>
        <v>758160</v>
      </c>
      <c r="AX385" s="36">
        <f>Table43[[#This Row],[Harga Jual Pcs MT
(-PPN)]]*1.11</f>
        <v>31168.800000000003</v>
      </c>
      <c r="AY385" s="36">
        <f>Table43[[#This Row],[Harga Jual Pcs MT
(+PPN)]]*Table43[[#This Row],[ISI/CTN]]</f>
        <v>841557.60000000009</v>
      </c>
      <c r="AZ385" s="44">
        <f>(Table43[[#This Row],[Harga Jual Pcs GT
(-PPN)]]-Table43[[#This Row],[Harga Beli Pcs
(-PPN)]])/Table43[[#This Row],[Harga Jual Pcs GT
(-PPN)]]</f>
        <v>8.4999999999999978E-2</v>
      </c>
      <c r="BA385" s="51">
        <f>Table43[[#This Row],[Harga Jual Pcs MT
(-PPN)]]-Table43[[#This Row],[Harga Beli Pcs
(-PPN)]]</f>
        <v>2386.7999999999993</v>
      </c>
      <c r="BB385" s="57">
        <f>Table43[[#This Row],[Column1]]/Table43[[#This Row],[Harga Jual Pcs MT
(-PPN)]]</f>
        <v>8.4999999999999978E-2</v>
      </c>
      <c r="BC385" s="50"/>
      <c r="BD385" s="7" t="str">
        <f>IFERROR(VLOOKUP(Table43[[#This Row],[Kode BARANG Win2]],'[3]Daftar Barang dan Jasa'!$B$2:$D$3515,3,0),0)</f>
        <v>RB DETTOL BODY SOAP SH SKINCARE 100GR X 27 PCS</v>
      </c>
      <c r="BE385" s="7" t="str">
        <f ca="1">IF(TODAY()-Table43[[#This Row],[Efektif
Pembuatan]]&gt;60,"Lama","Baru")</f>
        <v>Lama</v>
      </c>
      <c r="BF385" s="7" t="e">
        <f ca="1">IF(TODAY()-Table43[[#This Row],[Efektif Naik Harga]]&lt;30,"Naik","Sama")</f>
        <v>#VALUE!</v>
      </c>
      <c r="BG385" s="7" t="s">
        <v>400</v>
      </c>
      <c r="BH385" s="7" t="str">
        <f>IF(Table43[[#This Row],[Kode BARANG Win2]]&lt;&gt;"","IDR","")</f>
        <v>IDR</v>
      </c>
      <c r="BI385" s="7" t="str">
        <f>CONCATENATE(Table43[[#This Row],[kode  1 Digit
(Nomor)]],Table43[[#This Row],[kode  4 Digit                (Nomor)]])</f>
        <v>ID81232750100</v>
      </c>
      <c r="BJ385" s="7" t="str">
        <f>Table43[[#This Row],[Nama            Gramasi atau Jumlah Pack per CTN]]</f>
        <v>100GR</v>
      </c>
      <c r="BK385" s="7"/>
      <c r="BL385" s="7"/>
      <c r="BM385" s="4" t="str">
        <f>IF(Table43[[#This Row],[SATUAN Fix Win]]&lt;&gt;"","KRT")</f>
        <v>KRT</v>
      </c>
      <c r="BN385" s="4" t="str">
        <f>IF(Table43[[#This Row],[SATUAN Fix Win]]&lt;&gt;"","GD01")</f>
        <v>GD01</v>
      </c>
      <c r="BO385" s="4">
        <f>IF(Table43[[#This Row],[SATUAN Fix Win]]&lt;&gt;"",11611)</f>
        <v>11611</v>
      </c>
      <c r="BP385" s="4">
        <f>IF(Table43[[#This Row],[SATUAN Fix Win]]&lt;&gt;"",11612)</f>
        <v>11612</v>
      </c>
      <c r="BR385" s="4">
        <f>IF(Table43[[#This Row],[SATUAN Fix Win]]&lt;&gt;"",1)</f>
        <v>1</v>
      </c>
    </row>
    <row r="386" spans="1:70">
      <c r="A386" s="4" t="str">
        <f>CONCATENATE(Table43[[#This Row],[Kode BARANG Win2]],Table43[[#This Row],[No. Urut
Item Sama]])</f>
        <v>R1021306010010</v>
      </c>
      <c r="B386" s="7"/>
      <c r="C386" s="4" t="s">
        <v>1653</v>
      </c>
      <c r="D386" s="49" t="s">
        <v>416</v>
      </c>
      <c r="E386" s="49">
        <f>IFERROR(VLOOKUP(Table43[[#This Row],[NO]],[1]Sheet1!$G$3:$K$1267,5,0),0)</f>
        <v>0</v>
      </c>
      <c r="F386" s="26" t="s">
        <v>767</v>
      </c>
      <c r="G386" s="26">
        <v>27</v>
      </c>
      <c r="H386" s="26" t="s">
        <v>2073</v>
      </c>
      <c r="I386" s="49">
        <v>8993560024222</v>
      </c>
      <c r="J386" s="26" t="str">
        <f>Table43[[#This Row],[Nama Jenis Kemasan]]</f>
        <v>PCS</v>
      </c>
      <c r="K386" s="4" t="str">
        <f>TRIM(CONCATENATE(Table43[[#This Row],[Nama            KLP]]," ",Table43[[#This Row],[Nama            Sub KLP]]))</f>
        <v>DETTOL BODY SOAP</v>
      </c>
      <c r="L386" s="4" t="str">
        <f>CONCATENATE(Table43[[#This Row],[kode  2 Digit                (hrf+No)]],Table43[[#This Row],[kode  2 Digit                (Nomor)]],Table43[[#This Row],[kode  1 Digit                (Nomor)]])</f>
        <v>R1021</v>
      </c>
      <c r="M386" s="4" t="str">
        <f>IF(AH386="",CONCATENATE(R386,T386,V386,X386,Z386,AB386,AD386,AF386,Table43[[#This Row],[Tanda Kode Revisi]]),CONCATENATE(R386,T386,V386,X386,Z386,AB386,AD386,AH386))</f>
        <v>R1021306010010</v>
      </c>
      <c r="N386" s="11">
        <f t="shared" si="10"/>
        <v>14</v>
      </c>
      <c r="O386" s="13" t="str">
        <f>IF(AG386&lt;&gt;"",TRIM(UPPER(CONCATENATE(Q386," ",S386," ",U386," ",W386," ",Y386," ",AA386," ","X"," ",Table43[[#This Row],[ISI/CTN]]," ",AG386," ",AC386," ",AE386," ",AI386))),TRIM(UPPER(CONCATENATE(Q386," ",S386," ",U386," ",W386," ",Y386," ",AA386," ","X"," ",Table43[[#This Row],[ISI/CTN]]," ",AC386," ",AE386," ",AI386))))</f>
        <v>RB DETTOL BODY SOAP SH SKINCARE 100GR X 27 PCS</v>
      </c>
      <c r="P386" s="11">
        <f t="shared" si="11"/>
        <v>46</v>
      </c>
      <c r="Q386" s="4" t="s">
        <v>1487</v>
      </c>
      <c r="R386" s="7" t="s">
        <v>94</v>
      </c>
      <c r="S386" s="4" t="s">
        <v>1496</v>
      </c>
      <c r="T386" s="45" t="s">
        <v>1723</v>
      </c>
      <c r="U386" s="46" t="s">
        <v>1505</v>
      </c>
      <c r="V386" s="7">
        <v>1</v>
      </c>
      <c r="W386" s="46" t="s">
        <v>1567</v>
      </c>
      <c r="X386" s="45" t="s">
        <v>1733</v>
      </c>
      <c r="Y386" s="4" t="s">
        <v>1533</v>
      </c>
      <c r="Z386" s="47" t="s">
        <v>1727</v>
      </c>
      <c r="AA386" s="4" t="s">
        <v>1512</v>
      </c>
      <c r="AB386" s="47" t="s">
        <v>1739</v>
      </c>
      <c r="AC386" s="4" t="s">
        <v>186</v>
      </c>
      <c r="AD386" s="7">
        <v>1</v>
      </c>
      <c r="AF386" s="7">
        <v>0</v>
      </c>
      <c r="AJ386" s="7">
        <f>IFERROR(VLOOKUP(Table43[[#This Row],[Kode BARANG Win2]],'[2]Template Impor Barang'!#REF!,2,0),0)</f>
        <v>0</v>
      </c>
      <c r="AK386" s="7">
        <f>Table43[[#This Row],[ISI/CTN]]</f>
        <v>27</v>
      </c>
      <c r="AL386" s="83" t="str">
        <f>Table43[[#This Row],[Kode Pcpl]]</f>
        <v>ID8096593M</v>
      </c>
      <c r="AN386" s="36">
        <f>Table43[[#This Row],[Harga Jual Pcs GT
(-PPN)]]-(Table43[[#This Row],[Harga Jual Pcs GT
(-PPN)]]*8.5%)</f>
        <v>25693.200000000001</v>
      </c>
      <c r="AO386" s="36">
        <f>Table43[[#This Row],[Harga Beli Pcs
(-PPN)]]*Table43[[#This Row],[ISI/CTN]]</f>
        <v>693716.4</v>
      </c>
      <c r="AP386" s="36">
        <f>Table43[[#This Row],[Harga Beli Pcs
(-PPN)]]*1.11</f>
        <v>28519.452000000005</v>
      </c>
      <c r="AQ386" s="36">
        <f>Table43[[#This Row],[Harga Beli Krt
(- PPN)]]*1.11</f>
        <v>770025.20400000014</v>
      </c>
      <c r="AR386" s="36">
        <v>28080</v>
      </c>
      <c r="AS386" s="36">
        <f>Table43[[#This Row],[Harga Jual Pcs GT
(-PPN)]]*Table43[[#This Row],[ISI/CTN]]</f>
        <v>758160</v>
      </c>
      <c r="AT386" s="36">
        <f>Table43[[#This Row],[Harga Jual Pcs GT
(-PPN)]]*1.11</f>
        <v>31168.800000000003</v>
      </c>
      <c r="AU386" s="36">
        <f>Table43[[#This Row],[Harga Jual Krt GT
(- PPN)]]*1.11</f>
        <v>841557.60000000009</v>
      </c>
      <c r="AV386" s="36">
        <v>28080</v>
      </c>
      <c r="AW386" s="36">
        <f>Table43[[#This Row],[Harga Jual Pcs MT
(-PPN)]]*Table43[[#This Row],[ISI/CTN]]</f>
        <v>758160</v>
      </c>
      <c r="AX386" s="36">
        <f>Table43[[#This Row],[Harga Jual Pcs MT
(-PPN)]]*1.11</f>
        <v>31168.800000000003</v>
      </c>
      <c r="AY386" s="36">
        <f>Table43[[#This Row],[Harga Jual Pcs MT
(+PPN)]]*Table43[[#This Row],[ISI/CTN]]</f>
        <v>841557.60000000009</v>
      </c>
      <c r="AZ386" s="44">
        <f>(Table43[[#This Row],[Harga Jual Pcs GT
(-PPN)]]-Table43[[#This Row],[Harga Beli Pcs
(-PPN)]])/Table43[[#This Row],[Harga Jual Pcs GT
(-PPN)]]</f>
        <v>8.4999999999999978E-2</v>
      </c>
      <c r="BA386" s="51">
        <f>Table43[[#This Row],[Harga Jual Pcs MT
(-PPN)]]-Table43[[#This Row],[Harga Beli Pcs
(-PPN)]]</f>
        <v>2386.7999999999993</v>
      </c>
      <c r="BB386" s="57">
        <f>Table43[[#This Row],[Column1]]/Table43[[#This Row],[Harga Jual Pcs MT
(-PPN)]]</f>
        <v>8.4999999999999978E-2</v>
      </c>
      <c r="BC386" s="50"/>
      <c r="BD386" s="7" t="str">
        <f>IFERROR(VLOOKUP(Table43[[#This Row],[Kode BARANG Win2]],'[3]Daftar Barang dan Jasa'!$B$2:$D$3515,3,0),0)</f>
        <v>RB DETTOL BODY SOAP SH SKINCARE 100GR X 27 PCS</v>
      </c>
      <c r="BE386" s="7" t="str">
        <f ca="1">IF(TODAY()-Table43[[#This Row],[Efektif
Pembuatan]]&gt;60,"Lama","Baru")</f>
        <v>Lama</v>
      </c>
      <c r="BF386" s="7" t="e">
        <f ca="1">IF(TODAY()-Table43[[#This Row],[Efektif Naik Harga]]&lt;30,"Naik","Sama")</f>
        <v>#VALUE!</v>
      </c>
      <c r="BG386" s="7" t="s">
        <v>400</v>
      </c>
      <c r="BH386" s="7" t="str">
        <f>IF(Table43[[#This Row],[Kode BARANG Win2]]&lt;&gt;"","IDR","")</f>
        <v>IDR</v>
      </c>
      <c r="BI386" s="7" t="str">
        <f>CONCATENATE(Table43[[#This Row],[kode  1 Digit
(Nomor)]],Table43[[#This Row],[kode  4 Digit                (Nomor)]])</f>
        <v>ID8096593M0100</v>
      </c>
      <c r="BJ386" s="7" t="str">
        <f>Table43[[#This Row],[Nama            Gramasi atau Jumlah Pack per CTN]]</f>
        <v>100GR</v>
      </c>
      <c r="BK386" s="7"/>
      <c r="BL386" s="7"/>
      <c r="BM386" s="4" t="str">
        <f>IF(Table43[[#This Row],[SATUAN Fix Win]]&lt;&gt;"","KRT")</f>
        <v>KRT</v>
      </c>
      <c r="BN386" s="4" t="str">
        <f>IF(Table43[[#This Row],[SATUAN Fix Win]]&lt;&gt;"","GD01")</f>
        <v>GD01</v>
      </c>
      <c r="BO386" s="4">
        <f>IF(Table43[[#This Row],[SATUAN Fix Win]]&lt;&gt;"",11611)</f>
        <v>11611</v>
      </c>
      <c r="BP386" s="4">
        <f>IF(Table43[[#This Row],[SATUAN Fix Win]]&lt;&gt;"",11612)</f>
        <v>11612</v>
      </c>
      <c r="BR386" s="4">
        <f>IF(Table43[[#This Row],[SATUAN Fix Win]]&lt;&gt;"",1)</f>
        <v>1</v>
      </c>
    </row>
    <row r="387" spans="1:70">
      <c r="A387" s="4" t="str">
        <f>CONCATENATE(Table43[[#This Row],[Kode BARANG Win2]],Table43[[#This Row],[No. Urut
Item Sama]])</f>
        <v>R1021306010010</v>
      </c>
      <c r="B387" s="7"/>
      <c r="C387" s="4" t="s">
        <v>1653</v>
      </c>
      <c r="D387" s="49" t="s">
        <v>418</v>
      </c>
      <c r="E387" s="49">
        <f>IFERROR(VLOOKUP(Table43[[#This Row],[NO]],[1]Sheet1!$G$3:$K$1267,5,0),0)</f>
        <v>0</v>
      </c>
      <c r="F387" s="26" t="s">
        <v>769</v>
      </c>
      <c r="G387" s="26">
        <v>27</v>
      </c>
      <c r="H387" s="26" t="s">
        <v>2073</v>
      </c>
      <c r="I387" s="49">
        <v>8993560024222</v>
      </c>
      <c r="J387" s="26" t="str">
        <f>Table43[[#This Row],[Nama Jenis Kemasan]]</f>
        <v>PCS</v>
      </c>
      <c r="K387" s="4" t="str">
        <f>TRIM(CONCATENATE(Table43[[#This Row],[Nama            KLP]]," ",Table43[[#This Row],[Nama            Sub KLP]]))</f>
        <v>DETTOL BODY SOAP</v>
      </c>
      <c r="L387" s="4" t="str">
        <f>CONCATENATE(Table43[[#This Row],[kode  2 Digit                (hrf+No)]],Table43[[#This Row],[kode  2 Digit                (Nomor)]],Table43[[#This Row],[kode  1 Digit                (Nomor)]])</f>
        <v>R1021</v>
      </c>
      <c r="M387" s="4" t="str">
        <f>IF(AH387="",CONCATENATE(R387,T387,V387,X387,Z387,AB387,AD387,AF387,Table43[[#This Row],[Tanda Kode Revisi]]),CONCATENATE(R387,T387,V387,X387,Z387,AB387,AD387,AH387))</f>
        <v>R1021306010010</v>
      </c>
      <c r="N387" s="11">
        <f t="shared" si="10"/>
        <v>14</v>
      </c>
      <c r="O387" s="13" t="str">
        <f>IF(AG387&lt;&gt;"",TRIM(UPPER(CONCATENATE(Q387," ",S387," ",U387," ",W387," ",Y387," ",AA387," ","X"," ",Table43[[#This Row],[ISI/CTN]]," ",AG387," ",AC387," ",AE387," ",AI387))),TRIM(UPPER(CONCATENATE(Q387," ",S387," ",U387," ",W387," ",Y387," ",AA387," ","X"," ",Table43[[#This Row],[ISI/CTN]]," ",AC387," ",AE387," ",AI387))))</f>
        <v>RB DETTOL BODY SOAP SH SKINCARE 100GR X 27 PCS</v>
      </c>
      <c r="P387" s="11">
        <f t="shared" si="11"/>
        <v>46</v>
      </c>
      <c r="Q387" s="4" t="s">
        <v>1487</v>
      </c>
      <c r="R387" s="7" t="s">
        <v>94</v>
      </c>
      <c r="S387" s="4" t="s">
        <v>1496</v>
      </c>
      <c r="T387" s="45" t="s">
        <v>1723</v>
      </c>
      <c r="U387" s="46" t="s">
        <v>1505</v>
      </c>
      <c r="V387" s="7">
        <v>1</v>
      </c>
      <c r="W387" s="46" t="s">
        <v>1567</v>
      </c>
      <c r="X387" s="45" t="s">
        <v>1733</v>
      </c>
      <c r="Y387" s="4" t="s">
        <v>1533</v>
      </c>
      <c r="Z387" s="47" t="s">
        <v>1727</v>
      </c>
      <c r="AA387" s="4" t="s">
        <v>1512</v>
      </c>
      <c r="AB387" s="47" t="s">
        <v>1739</v>
      </c>
      <c r="AC387" s="4" t="s">
        <v>186</v>
      </c>
      <c r="AD387" s="7">
        <v>1</v>
      </c>
      <c r="AF387" s="7">
        <v>0</v>
      </c>
      <c r="AJ387" s="7">
        <f>IFERROR(VLOOKUP(Table43[[#This Row],[Kode BARANG Win2]],'[2]Template Impor Barang'!#REF!,2,0),0)</f>
        <v>0</v>
      </c>
      <c r="AK387" s="7">
        <f>Table43[[#This Row],[ISI/CTN]]</f>
        <v>27</v>
      </c>
      <c r="AL387" s="83" t="str">
        <f>Table43[[#This Row],[Kode Pcpl]]</f>
        <v>ID8151086</v>
      </c>
      <c r="AN387" s="36">
        <f>Table43[[#This Row],[Harga Jual Pcs GT
(-PPN)]]-(Table43[[#This Row],[Harga Jual Pcs GT
(-PPN)]]*8.5%)</f>
        <v>25693.200000000001</v>
      </c>
      <c r="AO387" s="36">
        <f>Table43[[#This Row],[Harga Beli Pcs
(-PPN)]]*Table43[[#This Row],[ISI/CTN]]</f>
        <v>693716.4</v>
      </c>
      <c r="AP387" s="36">
        <f>Table43[[#This Row],[Harga Beli Pcs
(-PPN)]]*1.11</f>
        <v>28519.452000000005</v>
      </c>
      <c r="AQ387" s="36">
        <f>Table43[[#This Row],[Harga Beli Krt
(- PPN)]]*1.11</f>
        <v>770025.20400000014</v>
      </c>
      <c r="AR387" s="36">
        <v>28080</v>
      </c>
      <c r="AS387" s="36">
        <f>Table43[[#This Row],[Harga Jual Pcs GT
(-PPN)]]*Table43[[#This Row],[ISI/CTN]]</f>
        <v>758160</v>
      </c>
      <c r="AT387" s="36">
        <f>Table43[[#This Row],[Harga Jual Pcs GT
(-PPN)]]*1.11</f>
        <v>31168.800000000003</v>
      </c>
      <c r="AU387" s="36">
        <f>Table43[[#This Row],[Harga Jual Krt GT
(- PPN)]]*1.11</f>
        <v>841557.60000000009</v>
      </c>
      <c r="AV387" s="36">
        <v>28080</v>
      </c>
      <c r="AW387" s="36">
        <f>Table43[[#This Row],[Harga Jual Pcs MT
(-PPN)]]*Table43[[#This Row],[ISI/CTN]]</f>
        <v>758160</v>
      </c>
      <c r="AX387" s="36">
        <f>Table43[[#This Row],[Harga Jual Pcs MT
(-PPN)]]*1.11</f>
        <v>31168.800000000003</v>
      </c>
      <c r="AY387" s="36">
        <f>Table43[[#This Row],[Harga Jual Pcs MT
(+PPN)]]*Table43[[#This Row],[ISI/CTN]]</f>
        <v>841557.60000000009</v>
      </c>
      <c r="AZ387" s="44">
        <f>(Table43[[#This Row],[Harga Jual Pcs GT
(-PPN)]]-Table43[[#This Row],[Harga Beli Pcs
(-PPN)]])/Table43[[#This Row],[Harga Jual Pcs GT
(-PPN)]]</f>
        <v>8.4999999999999978E-2</v>
      </c>
      <c r="BA387" s="51">
        <f>Table43[[#This Row],[Harga Jual Pcs MT
(-PPN)]]-Table43[[#This Row],[Harga Beli Pcs
(-PPN)]]</f>
        <v>2386.7999999999993</v>
      </c>
      <c r="BB387" s="57">
        <f>Table43[[#This Row],[Column1]]/Table43[[#This Row],[Harga Jual Pcs MT
(-PPN)]]</f>
        <v>8.4999999999999978E-2</v>
      </c>
      <c r="BC387" s="50"/>
      <c r="BD387" s="7" t="str">
        <f>IFERROR(VLOOKUP(Table43[[#This Row],[Kode BARANG Win2]],'[3]Daftar Barang dan Jasa'!$B$2:$D$3515,3,0),0)</f>
        <v>RB DETTOL BODY SOAP SH SKINCARE 100GR X 27 PCS</v>
      </c>
      <c r="BE387" s="7" t="str">
        <f ca="1">IF(TODAY()-Table43[[#This Row],[Efektif
Pembuatan]]&gt;60,"Lama","Baru")</f>
        <v>Lama</v>
      </c>
      <c r="BF387" s="7" t="e">
        <f ca="1">IF(TODAY()-Table43[[#This Row],[Efektif Naik Harga]]&lt;30,"Naik","Sama")</f>
        <v>#VALUE!</v>
      </c>
      <c r="BG387" s="7" t="s">
        <v>400</v>
      </c>
      <c r="BH387" s="7" t="str">
        <f>IF(Table43[[#This Row],[Kode BARANG Win2]]&lt;&gt;"","IDR","")</f>
        <v>IDR</v>
      </c>
      <c r="BI387" s="7" t="str">
        <f>CONCATENATE(Table43[[#This Row],[kode  1 Digit
(Nomor)]],Table43[[#This Row],[kode  4 Digit                (Nomor)]])</f>
        <v>ID81510860100</v>
      </c>
      <c r="BJ387" s="7" t="str">
        <f>Table43[[#This Row],[Nama            Gramasi atau Jumlah Pack per CTN]]</f>
        <v>100GR</v>
      </c>
      <c r="BK387" s="7"/>
      <c r="BL387" s="7"/>
      <c r="BM387" s="4" t="str">
        <f>IF(Table43[[#This Row],[SATUAN Fix Win]]&lt;&gt;"","KRT")</f>
        <v>KRT</v>
      </c>
      <c r="BN387" s="4" t="str">
        <f>IF(Table43[[#This Row],[SATUAN Fix Win]]&lt;&gt;"","GD01")</f>
        <v>GD01</v>
      </c>
      <c r="BO387" s="4">
        <f>IF(Table43[[#This Row],[SATUAN Fix Win]]&lt;&gt;"",11611)</f>
        <v>11611</v>
      </c>
      <c r="BP387" s="4">
        <f>IF(Table43[[#This Row],[SATUAN Fix Win]]&lt;&gt;"",11612)</f>
        <v>11612</v>
      </c>
      <c r="BR387" s="4">
        <f>IF(Table43[[#This Row],[SATUAN Fix Win]]&lt;&gt;"",1)</f>
        <v>1</v>
      </c>
    </row>
    <row r="388" spans="1:70">
      <c r="A388" s="4" t="str">
        <f>CONCATENATE(Table43[[#This Row],[Kode BARANG Win2]],Table43[[#This Row],[No. Urut
Item Sama]])</f>
        <v>R1021306010010</v>
      </c>
      <c r="B388" s="7"/>
      <c r="C388" s="4" t="s">
        <v>1653</v>
      </c>
      <c r="D388" s="49" t="s">
        <v>419</v>
      </c>
      <c r="E388" s="49">
        <f>IFERROR(VLOOKUP(Table43[[#This Row],[NO]],[1]Sheet1!$G$3:$K$1267,5,0),0)</f>
        <v>0</v>
      </c>
      <c r="F388" s="26" t="s">
        <v>770</v>
      </c>
      <c r="G388" s="26">
        <v>27</v>
      </c>
      <c r="H388" s="26" t="s">
        <v>2073</v>
      </c>
      <c r="I388" s="49">
        <v>8993560024222</v>
      </c>
      <c r="J388" s="26" t="str">
        <f>Table43[[#This Row],[Nama Jenis Kemasan]]</f>
        <v>PCS</v>
      </c>
      <c r="K388" s="4" t="str">
        <f>TRIM(CONCATENATE(Table43[[#This Row],[Nama            KLP]]," ",Table43[[#This Row],[Nama            Sub KLP]]))</f>
        <v>DETTOL BODY SOAP</v>
      </c>
      <c r="L388" s="4" t="str">
        <f>CONCATENATE(Table43[[#This Row],[kode  2 Digit                (hrf+No)]],Table43[[#This Row],[kode  2 Digit                (Nomor)]],Table43[[#This Row],[kode  1 Digit                (Nomor)]])</f>
        <v>R1021</v>
      </c>
      <c r="M388" s="4" t="str">
        <f>IF(AH388="",CONCATENATE(R388,T388,V388,X388,Z388,AB388,AD388,AF388,Table43[[#This Row],[Tanda Kode Revisi]]),CONCATENATE(R388,T388,V388,X388,Z388,AB388,AD388,AH388))</f>
        <v>R1021306010010</v>
      </c>
      <c r="N388" s="11">
        <f t="shared" si="10"/>
        <v>14</v>
      </c>
      <c r="O388" s="13" t="str">
        <f>IF(AG388&lt;&gt;"",TRIM(UPPER(CONCATENATE(Q388," ",S388," ",U388," ",W388," ",Y388," ",AA388," ","X"," ",Table43[[#This Row],[ISI/CTN]]," ",AG388," ",AC388," ",AE388," ",AI388))),TRIM(UPPER(CONCATENATE(Q388," ",S388," ",U388," ",W388," ",Y388," ",AA388," ","X"," ",Table43[[#This Row],[ISI/CTN]]," ",AC388," ",AE388," ",AI388))))</f>
        <v>RB DETTOL BODY SOAP SH SKINCARE 100GR X 27 PCS</v>
      </c>
      <c r="P388" s="11">
        <f t="shared" si="11"/>
        <v>46</v>
      </c>
      <c r="Q388" s="4" t="s">
        <v>1487</v>
      </c>
      <c r="R388" s="7" t="s">
        <v>94</v>
      </c>
      <c r="S388" s="4" t="s">
        <v>1496</v>
      </c>
      <c r="T388" s="45" t="s">
        <v>1723</v>
      </c>
      <c r="U388" s="46" t="s">
        <v>1505</v>
      </c>
      <c r="V388" s="7">
        <v>1</v>
      </c>
      <c r="W388" s="46" t="s">
        <v>1567</v>
      </c>
      <c r="X388" s="45" t="s">
        <v>1733</v>
      </c>
      <c r="Y388" s="4" t="s">
        <v>1533</v>
      </c>
      <c r="Z388" s="47" t="s">
        <v>1727</v>
      </c>
      <c r="AA388" s="4" t="s">
        <v>1512</v>
      </c>
      <c r="AB388" s="47" t="s">
        <v>1739</v>
      </c>
      <c r="AC388" s="4" t="s">
        <v>186</v>
      </c>
      <c r="AD388" s="7">
        <v>1</v>
      </c>
      <c r="AF388" s="7">
        <v>0</v>
      </c>
      <c r="AJ388" s="7">
        <f>IFERROR(VLOOKUP(Table43[[#This Row],[Kode BARANG Win2]],'[2]Template Impor Barang'!#REF!,2,0),0)</f>
        <v>0</v>
      </c>
      <c r="AK388" s="7">
        <f>Table43[[#This Row],[ISI/CTN]]</f>
        <v>27</v>
      </c>
      <c r="AL388" s="83" t="str">
        <f>Table43[[#This Row],[Kode Pcpl]]</f>
        <v>ID8166040</v>
      </c>
      <c r="AN388" s="36">
        <f>Table43[[#This Row],[Harga Jual Pcs GT
(-PPN)]]-(Table43[[#This Row],[Harga Jual Pcs GT
(-PPN)]]*8.5%)</f>
        <v>25693.200000000001</v>
      </c>
      <c r="AO388" s="36">
        <f>Table43[[#This Row],[Harga Beli Pcs
(-PPN)]]*Table43[[#This Row],[ISI/CTN]]</f>
        <v>693716.4</v>
      </c>
      <c r="AP388" s="36">
        <f>Table43[[#This Row],[Harga Beli Pcs
(-PPN)]]*1.11</f>
        <v>28519.452000000005</v>
      </c>
      <c r="AQ388" s="36">
        <f>Table43[[#This Row],[Harga Beli Krt
(- PPN)]]*1.11</f>
        <v>770025.20400000014</v>
      </c>
      <c r="AR388" s="36">
        <v>28080</v>
      </c>
      <c r="AS388" s="36">
        <f>Table43[[#This Row],[Harga Jual Pcs GT
(-PPN)]]*Table43[[#This Row],[ISI/CTN]]</f>
        <v>758160</v>
      </c>
      <c r="AT388" s="36">
        <f>Table43[[#This Row],[Harga Jual Pcs GT
(-PPN)]]*1.11</f>
        <v>31168.800000000003</v>
      </c>
      <c r="AU388" s="36">
        <f>Table43[[#This Row],[Harga Jual Krt GT
(- PPN)]]*1.11</f>
        <v>841557.60000000009</v>
      </c>
      <c r="AV388" s="36">
        <v>28080</v>
      </c>
      <c r="AW388" s="36">
        <f>Table43[[#This Row],[Harga Jual Pcs MT
(-PPN)]]*Table43[[#This Row],[ISI/CTN]]</f>
        <v>758160</v>
      </c>
      <c r="AX388" s="36">
        <f>Table43[[#This Row],[Harga Jual Pcs MT
(-PPN)]]*1.11</f>
        <v>31168.800000000003</v>
      </c>
      <c r="AY388" s="36">
        <f>Table43[[#This Row],[Harga Jual Pcs MT
(+PPN)]]*Table43[[#This Row],[ISI/CTN]]</f>
        <v>841557.60000000009</v>
      </c>
      <c r="AZ388" s="44">
        <f>(Table43[[#This Row],[Harga Jual Pcs GT
(-PPN)]]-Table43[[#This Row],[Harga Beli Pcs
(-PPN)]])/Table43[[#This Row],[Harga Jual Pcs GT
(-PPN)]]</f>
        <v>8.4999999999999978E-2</v>
      </c>
      <c r="BA388" s="51">
        <f>Table43[[#This Row],[Harga Jual Pcs MT
(-PPN)]]-Table43[[#This Row],[Harga Beli Pcs
(-PPN)]]</f>
        <v>2386.7999999999993</v>
      </c>
      <c r="BB388" s="57">
        <f>Table43[[#This Row],[Column1]]/Table43[[#This Row],[Harga Jual Pcs MT
(-PPN)]]</f>
        <v>8.4999999999999978E-2</v>
      </c>
      <c r="BC388" s="50"/>
      <c r="BD388" s="7" t="str">
        <f>IFERROR(VLOOKUP(Table43[[#This Row],[Kode BARANG Win2]],'[3]Daftar Barang dan Jasa'!$B$2:$D$3515,3,0),0)</f>
        <v>RB DETTOL BODY SOAP SH SKINCARE 100GR X 27 PCS</v>
      </c>
      <c r="BE388" s="7" t="str">
        <f ca="1">IF(TODAY()-Table43[[#This Row],[Efektif
Pembuatan]]&gt;60,"Lama","Baru")</f>
        <v>Lama</v>
      </c>
      <c r="BF388" s="7" t="e">
        <f ca="1">IF(TODAY()-Table43[[#This Row],[Efektif Naik Harga]]&lt;30,"Naik","Sama")</f>
        <v>#VALUE!</v>
      </c>
      <c r="BG388" s="7" t="s">
        <v>400</v>
      </c>
      <c r="BH388" s="7" t="str">
        <f>IF(Table43[[#This Row],[Kode BARANG Win2]]&lt;&gt;"","IDR","")</f>
        <v>IDR</v>
      </c>
      <c r="BI388" s="7" t="str">
        <f>CONCATENATE(Table43[[#This Row],[kode  1 Digit
(Nomor)]],Table43[[#This Row],[kode  4 Digit                (Nomor)]])</f>
        <v>ID81660400100</v>
      </c>
      <c r="BJ388" s="7" t="str">
        <f>Table43[[#This Row],[Nama            Gramasi atau Jumlah Pack per CTN]]</f>
        <v>100GR</v>
      </c>
      <c r="BK388" s="7"/>
      <c r="BL388" s="7"/>
      <c r="BM388" s="4" t="str">
        <f>IF(Table43[[#This Row],[SATUAN Fix Win]]&lt;&gt;"","KRT")</f>
        <v>KRT</v>
      </c>
      <c r="BN388" s="4" t="str">
        <f>IF(Table43[[#This Row],[SATUAN Fix Win]]&lt;&gt;"","GD01")</f>
        <v>GD01</v>
      </c>
      <c r="BO388" s="4">
        <f>IF(Table43[[#This Row],[SATUAN Fix Win]]&lt;&gt;"",11611)</f>
        <v>11611</v>
      </c>
      <c r="BP388" s="4">
        <f>IF(Table43[[#This Row],[SATUAN Fix Win]]&lt;&gt;"",11612)</f>
        <v>11612</v>
      </c>
      <c r="BR388" s="4">
        <f>IF(Table43[[#This Row],[SATUAN Fix Win]]&lt;&gt;"",1)</f>
        <v>1</v>
      </c>
    </row>
    <row r="389" spans="1:70">
      <c r="A389" s="4" t="str">
        <f>CONCATENATE(Table43[[#This Row],[Kode BARANG Win2]],Table43[[#This Row],[No. Urut
Item Sama]])</f>
        <v>R1021306010010</v>
      </c>
      <c r="B389" s="7"/>
      <c r="C389" s="4" t="s">
        <v>1653</v>
      </c>
      <c r="D389" s="49" t="s">
        <v>410</v>
      </c>
      <c r="E389" s="49">
        <f>IFERROR(VLOOKUP(Table43[[#This Row],[NO]],[1]Sheet1!$G$3:$K$1267,5,0),0)</f>
        <v>0</v>
      </c>
      <c r="F389" s="26" t="s">
        <v>763</v>
      </c>
      <c r="G389" s="26">
        <v>27</v>
      </c>
      <c r="H389" s="26" t="s">
        <v>2073</v>
      </c>
      <c r="I389" s="49">
        <v>8993560024222</v>
      </c>
      <c r="J389" s="26" t="str">
        <f>Table43[[#This Row],[Nama Jenis Kemasan]]</f>
        <v>PCS</v>
      </c>
      <c r="K389" s="4" t="str">
        <f>TRIM(CONCATENATE(Table43[[#This Row],[Nama            KLP]]," ",Table43[[#This Row],[Nama            Sub KLP]]))</f>
        <v>DETTOL BODY SOAP</v>
      </c>
      <c r="L389" s="4" t="str">
        <f>CONCATENATE(Table43[[#This Row],[kode  2 Digit                (hrf+No)]],Table43[[#This Row],[kode  2 Digit                (Nomor)]],Table43[[#This Row],[kode  1 Digit                (Nomor)]])</f>
        <v>R1021</v>
      </c>
      <c r="M389" s="4" t="str">
        <f>IF(AH389="",CONCATENATE(R389,T389,V389,X389,Z389,AB389,AD389,AF389,Table43[[#This Row],[Tanda Kode Revisi]]),CONCATENATE(R389,T389,V389,X389,Z389,AB389,AD389,AH389))</f>
        <v>R1021306010010</v>
      </c>
      <c r="N389" s="11">
        <f t="shared" si="10"/>
        <v>14</v>
      </c>
      <c r="O389" s="13" t="str">
        <f>IF(AG389&lt;&gt;"",TRIM(UPPER(CONCATENATE(Q389," ",S389," ",U389," ",W389," ",Y389," ",AA389," ","X"," ",Table43[[#This Row],[ISI/CTN]]," ",AG389," ",AC389," ",AE389," ",AI389))),TRIM(UPPER(CONCATENATE(Q389," ",S389," ",U389," ",W389," ",Y389," ",AA389," ","X"," ",Table43[[#This Row],[ISI/CTN]]," ",AC389," ",AE389," ",AI389))))</f>
        <v>RB DETTOL BODY SOAP SH SKINCARE 100GR X 27 PCS</v>
      </c>
      <c r="P389" s="11">
        <f t="shared" si="11"/>
        <v>46</v>
      </c>
      <c r="Q389" s="4" t="s">
        <v>1487</v>
      </c>
      <c r="R389" s="7" t="s">
        <v>94</v>
      </c>
      <c r="S389" s="4" t="s">
        <v>1496</v>
      </c>
      <c r="T389" s="45" t="s">
        <v>1723</v>
      </c>
      <c r="U389" s="46" t="s">
        <v>1505</v>
      </c>
      <c r="V389" s="7">
        <v>1</v>
      </c>
      <c r="W389" s="46" t="s">
        <v>1567</v>
      </c>
      <c r="X389" s="45" t="s">
        <v>1733</v>
      </c>
      <c r="Y389" s="4" t="s">
        <v>1533</v>
      </c>
      <c r="Z389" s="47" t="s">
        <v>1727</v>
      </c>
      <c r="AA389" s="4" t="s">
        <v>1512</v>
      </c>
      <c r="AB389" s="47" t="s">
        <v>1739</v>
      </c>
      <c r="AC389" s="4" t="s">
        <v>186</v>
      </c>
      <c r="AD389" s="7">
        <v>1</v>
      </c>
      <c r="AF389" s="7">
        <v>0</v>
      </c>
      <c r="AJ389" s="7">
        <f>IFERROR(VLOOKUP(Table43[[#This Row],[Kode BARANG Win2]],'[2]Template Impor Barang'!#REF!,2,0),0)</f>
        <v>0</v>
      </c>
      <c r="AK389" s="7">
        <f>Table43[[#This Row],[ISI/CTN]]</f>
        <v>27</v>
      </c>
      <c r="AL389" s="83" t="str">
        <f>Table43[[#This Row],[Kode Pcpl]]</f>
        <v>ID0344238M</v>
      </c>
      <c r="AN389" s="36">
        <f>Table43[[#This Row],[Harga Jual Pcs GT
(-PPN)]]-(Table43[[#This Row],[Harga Jual Pcs GT
(-PPN)]]*8.5%)</f>
        <v>25693.200000000001</v>
      </c>
      <c r="AO389" s="36">
        <f>Table43[[#This Row],[Harga Beli Pcs
(-PPN)]]*Table43[[#This Row],[ISI/CTN]]</f>
        <v>693716.4</v>
      </c>
      <c r="AP389" s="36">
        <f>Table43[[#This Row],[Harga Beli Pcs
(-PPN)]]*1.11</f>
        <v>28519.452000000005</v>
      </c>
      <c r="AQ389" s="36">
        <f>Table43[[#This Row],[Harga Beli Krt
(- PPN)]]*1.11</f>
        <v>770025.20400000014</v>
      </c>
      <c r="AR389" s="36">
        <v>28080</v>
      </c>
      <c r="AS389" s="36">
        <f>Table43[[#This Row],[Harga Jual Pcs GT
(-PPN)]]*Table43[[#This Row],[ISI/CTN]]</f>
        <v>758160</v>
      </c>
      <c r="AT389" s="36">
        <f>Table43[[#This Row],[Harga Jual Pcs GT
(-PPN)]]*1.11</f>
        <v>31168.800000000003</v>
      </c>
      <c r="AU389" s="36">
        <f>Table43[[#This Row],[Harga Jual Krt GT
(- PPN)]]*1.11</f>
        <v>841557.60000000009</v>
      </c>
      <c r="AV389" s="36">
        <v>28080</v>
      </c>
      <c r="AW389" s="36">
        <f>Table43[[#This Row],[Harga Jual Pcs MT
(-PPN)]]*Table43[[#This Row],[ISI/CTN]]</f>
        <v>758160</v>
      </c>
      <c r="AX389" s="36">
        <f>Table43[[#This Row],[Harga Jual Pcs MT
(-PPN)]]*1.11</f>
        <v>31168.800000000003</v>
      </c>
      <c r="AY389" s="36">
        <f>Table43[[#This Row],[Harga Jual Pcs MT
(+PPN)]]*Table43[[#This Row],[ISI/CTN]]</f>
        <v>841557.60000000009</v>
      </c>
      <c r="AZ389" s="44">
        <f>(Table43[[#This Row],[Harga Jual Pcs GT
(-PPN)]]-Table43[[#This Row],[Harga Beli Pcs
(-PPN)]])/Table43[[#This Row],[Harga Jual Pcs GT
(-PPN)]]</f>
        <v>8.4999999999999978E-2</v>
      </c>
      <c r="BA389" s="51">
        <f>Table43[[#This Row],[Harga Jual Pcs MT
(-PPN)]]-Table43[[#This Row],[Harga Beli Pcs
(-PPN)]]</f>
        <v>2386.7999999999993</v>
      </c>
      <c r="BB389" s="57">
        <f>Table43[[#This Row],[Column1]]/Table43[[#This Row],[Harga Jual Pcs MT
(-PPN)]]</f>
        <v>8.4999999999999978E-2</v>
      </c>
      <c r="BC389" s="50"/>
      <c r="BD389" s="7" t="str">
        <f>IFERROR(VLOOKUP(Table43[[#This Row],[Kode BARANG Win2]],'[3]Daftar Barang dan Jasa'!$B$2:$D$3515,3,0),0)</f>
        <v>RB DETTOL BODY SOAP SH SKINCARE 100GR X 27 PCS</v>
      </c>
      <c r="BE389" s="7" t="str">
        <f ca="1">IF(TODAY()-Table43[[#This Row],[Efektif
Pembuatan]]&gt;60,"Lama","Baru")</f>
        <v>Lama</v>
      </c>
      <c r="BF389" s="7" t="e">
        <f ca="1">IF(TODAY()-Table43[[#This Row],[Efektif Naik Harga]]&lt;30,"Naik","Sama")</f>
        <v>#VALUE!</v>
      </c>
      <c r="BG389" s="7" t="s">
        <v>400</v>
      </c>
      <c r="BH389" s="7" t="str">
        <f>IF(Table43[[#This Row],[Kode BARANG Win2]]&lt;&gt;"","IDR","")</f>
        <v>IDR</v>
      </c>
      <c r="BI389" s="7" t="str">
        <f>CONCATENATE(Table43[[#This Row],[kode  1 Digit
(Nomor)]],Table43[[#This Row],[kode  4 Digit                (Nomor)]])</f>
        <v>ID0344238M0100</v>
      </c>
      <c r="BJ389" s="7" t="str">
        <f>Table43[[#This Row],[Nama            Gramasi atau Jumlah Pack per CTN]]</f>
        <v>100GR</v>
      </c>
      <c r="BK389" s="7"/>
      <c r="BL389" s="7"/>
      <c r="BM389" s="4" t="str">
        <f>IF(Table43[[#This Row],[SATUAN Fix Win]]&lt;&gt;"","KRT")</f>
        <v>KRT</v>
      </c>
      <c r="BN389" s="4" t="str">
        <f>IF(Table43[[#This Row],[SATUAN Fix Win]]&lt;&gt;"","GD01")</f>
        <v>GD01</v>
      </c>
      <c r="BO389" s="4">
        <f>IF(Table43[[#This Row],[SATUAN Fix Win]]&lt;&gt;"",11611)</f>
        <v>11611</v>
      </c>
      <c r="BP389" s="4">
        <f>IF(Table43[[#This Row],[SATUAN Fix Win]]&lt;&gt;"",11612)</f>
        <v>11612</v>
      </c>
      <c r="BR389" s="4">
        <f>IF(Table43[[#This Row],[SATUAN Fix Win]]&lt;&gt;"",1)</f>
        <v>1</v>
      </c>
    </row>
    <row r="390" spans="1:70">
      <c r="A390" s="4" t="str">
        <f>CONCATENATE(Table43[[#This Row],[Kode BARANG Win2]],Table43[[#This Row],[No. Urut
Item Sama]])</f>
        <v>R1021306010010</v>
      </c>
      <c r="B390" s="7"/>
      <c r="C390" s="4" t="s">
        <v>1653</v>
      </c>
      <c r="D390" s="49" t="s">
        <v>414</v>
      </c>
      <c r="E390" s="49">
        <f>IFERROR(VLOOKUP(Table43[[#This Row],[NO]],[1]Sheet1!$G$3:$K$1267,5,0),0)</f>
        <v>0</v>
      </c>
      <c r="F390" s="26" t="s">
        <v>766</v>
      </c>
      <c r="G390" s="26">
        <v>27</v>
      </c>
      <c r="H390" s="26" t="s">
        <v>2073</v>
      </c>
      <c r="I390" s="49">
        <v>8993560024222</v>
      </c>
      <c r="J390" s="26" t="str">
        <f>Table43[[#This Row],[Nama Jenis Kemasan]]</f>
        <v>PCS</v>
      </c>
      <c r="K390" s="4" t="str">
        <f>TRIM(CONCATENATE(Table43[[#This Row],[Nama            KLP]]," ",Table43[[#This Row],[Nama            Sub KLP]]))</f>
        <v>DETTOL BODY SOAP</v>
      </c>
      <c r="L390" s="4" t="str">
        <f>CONCATENATE(Table43[[#This Row],[kode  2 Digit                (hrf+No)]],Table43[[#This Row],[kode  2 Digit                (Nomor)]],Table43[[#This Row],[kode  1 Digit                (Nomor)]])</f>
        <v>R1021</v>
      </c>
      <c r="M390" s="4" t="str">
        <f>IF(AH390="",CONCATENATE(R390,T390,V390,X390,Z390,AB390,AD390,AF390,Table43[[#This Row],[Tanda Kode Revisi]]),CONCATENATE(R390,T390,V390,X390,Z390,AB390,AD390,AH390))</f>
        <v>R1021306010010</v>
      </c>
      <c r="N390" s="11">
        <f t="shared" si="10"/>
        <v>14</v>
      </c>
      <c r="O390" s="13" t="str">
        <f>IF(AG390&lt;&gt;"",TRIM(UPPER(CONCATENATE(Q390," ",S390," ",U390," ",W390," ",Y390," ",AA390," ","X"," ",Table43[[#This Row],[ISI/CTN]]," ",AG390," ",AC390," ",AE390," ",AI390))),TRIM(UPPER(CONCATENATE(Q390," ",S390," ",U390," ",W390," ",Y390," ",AA390," ","X"," ",Table43[[#This Row],[ISI/CTN]]," ",AC390," ",AE390," ",AI390))))</f>
        <v>RB DETTOL BODY SOAP SH SKINCARE 100GR X 27 PCS</v>
      </c>
      <c r="P390" s="11">
        <f t="shared" si="11"/>
        <v>46</v>
      </c>
      <c r="Q390" s="4" t="s">
        <v>1487</v>
      </c>
      <c r="R390" s="7" t="s">
        <v>94</v>
      </c>
      <c r="S390" s="4" t="s">
        <v>1496</v>
      </c>
      <c r="T390" s="45" t="s">
        <v>1723</v>
      </c>
      <c r="U390" s="46" t="s">
        <v>1505</v>
      </c>
      <c r="V390" s="7">
        <v>1</v>
      </c>
      <c r="W390" s="46" t="s">
        <v>1567</v>
      </c>
      <c r="X390" s="45" t="s">
        <v>1733</v>
      </c>
      <c r="Y390" s="4" t="s">
        <v>1533</v>
      </c>
      <c r="Z390" s="47" t="s">
        <v>1727</v>
      </c>
      <c r="AA390" s="4" t="s">
        <v>1512</v>
      </c>
      <c r="AB390" s="47" t="s">
        <v>1739</v>
      </c>
      <c r="AC390" s="4" t="s">
        <v>186</v>
      </c>
      <c r="AD390" s="7">
        <v>1</v>
      </c>
      <c r="AF390" s="7">
        <v>0</v>
      </c>
      <c r="AJ390" s="7">
        <f>IFERROR(VLOOKUP(Table43[[#This Row],[Kode BARANG Win2]],'[2]Template Impor Barang'!#REF!,2,0),0)</f>
        <v>0</v>
      </c>
      <c r="AK390" s="7">
        <f>Table43[[#This Row],[ISI/CTN]]</f>
        <v>27</v>
      </c>
      <c r="AL390" s="83" t="str">
        <f>Table43[[#This Row],[Kode Pcpl]]</f>
        <v>ID8089138</v>
      </c>
      <c r="AN390" s="36">
        <f>Table43[[#This Row],[Harga Jual Pcs GT
(-PPN)]]-(Table43[[#This Row],[Harga Jual Pcs GT
(-PPN)]]*8.5%)</f>
        <v>25693.200000000001</v>
      </c>
      <c r="AO390" s="36">
        <f>Table43[[#This Row],[Harga Beli Pcs
(-PPN)]]*Table43[[#This Row],[ISI/CTN]]</f>
        <v>693716.4</v>
      </c>
      <c r="AP390" s="36">
        <f>Table43[[#This Row],[Harga Beli Pcs
(-PPN)]]*1.11</f>
        <v>28519.452000000005</v>
      </c>
      <c r="AQ390" s="36">
        <f>Table43[[#This Row],[Harga Beli Krt
(- PPN)]]*1.11</f>
        <v>770025.20400000014</v>
      </c>
      <c r="AR390" s="36">
        <v>28080</v>
      </c>
      <c r="AS390" s="36">
        <f>Table43[[#This Row],[Harga Jual Pcs GT
(-PPN)]]*Table43[[#This Row],[ISI/CTN]]</f>
        <v>758160</v>
      </c>
      <c r="AT390" s="36">
        <f>Table43[[#This Row],[Harga Jual Pcs GT
(-PPN)]]*1.11</f>
        <v>31168.800000000003</v>
      </c>
      <c r="AU390" s="36">
        <f>Table43[[#This Row],[Harga Jual Krt GT
(- PPN)]]*1.11</f>
        <v>841557.60000000009</v>
      </c>
      <c r="AV390" s="36">
        <v>28080</v>
      </c>
      <c r="AW390" s="36">
        <f>Table43[[#This Row],[Harga Jual Pcs MT
(-PPN)]]*Table43[[#This Row],[ISI/CTN]]</f>
        <v>758160</v>
      </c>
      <c r="AX390" s="36">
        <f>Table43[[#This Row],[Harga Jual Pcs MT
(-PPN)]]*1.11</f>
        <v>31168.800000000003</v>
      </c>
      <c r="AY390" s="36">
        <f>Table43[[#This Row],[Harga Jual Pcs MT
(+PPN)]]*Table43[[#This Row],[ISI/CTN]]</f>
        <v>841557.60000000009</v>
      </c>
      <c r="AZ390" s="44">
        <f>(Table43[[#This Row],[Harga Jual Pcs GT
(-PPN)]]-Table43[[#This Row],[Harga Beli Pcs
(-PPN)]])/Table43[[#This Row],[Harga Jual Pcs GT
(-PPN)]]</f>
        <v>8.4999999999999978E-2</v>
      </c>
      <c r="BA390" s="51">
        <f>Table43[[#This Row],[Harga Jual Pcs MT
(-PPN)]]-Table43[[#This Row],[Harga Beli Pcs
(-PPN)]]</f>
        <v>2386.7999999999993</v>
      </c>
      <c r="BB390" s="57">
        <f>Table43[[#This Row],[Column1]]/Table43[[#This Row],[Harga Jual Pcs MT
(-PPN)]]</f>
        <v>8.4999999999999978E-2</v>
      </c>
      <c r="BC390" s="50"/>
      <c r="BD390" s="7" t="str">
        <f>IFERROR(VLOOKUP(Table43[[#This Row],[Kode BARANG Win2]],'[3]Daftar Barang dan Jasa'!$B$2:$D$3515,3,0),0)</f>
        <v>RB DETTOL BODY SOAP SH SKINCARE 100GR X 27 PCS</v>
      </c>
      <c r="BE390" s="7" t="str">
        <f ca="1">IF(TODAY()-Table43[[#This Row],[Efektif
Pembuatan]]&gt;60,"Lama","Baru")</f>
        <v>Lama</v>
      </c>
      <c r="BF390" s="7" t="e">
        <f ca="1">IF(TODAY()-Table43[[#This Row],[Efektif Naik Harga]]&lt;30,"Naik","Sama")</f>
        <v>#VALUE!</v>
      </c>
      <c r="BG390" s="7" t="s">
        <v>400</v>
      </c>
      <c r="BH390" s="7" t="str">
        <f>IF(Table43[[#This Row],[Kode BARANG Win2]]&lt;&gt;"","IDR","")</f>
        <v>IDR</v>
      </c>
      <c r="BI390" s="7" t="str">
        <f>CONCATENATE(Table43[[#This Row],[kode  1 Digit
(Nomor)]],Table43[[#This Row],[kode  4 Digit                (Nomor)]])</f>
        <v>ID80891380100</v>
      </c>
      <c r="BJ390" s="7" t="str">
        <f>Table43[[#This Row],[Nama            Gramasi atau Jumlah Pack per CTN]]</f>
        <v>100GR</v>
      </c>
      <c r="BK390" s="7"/>
      <c r="BL390" s="7"/>
      <c r="BM390" s="4" t="str">
        <f>IF(Table43[[#This Row],[SATUAN Fix Win]]&lt;&gt;"","KRT")</f>
        <v>KRT</v>
      </c>
      <c r="BN390" s="4" t="str">
        <f>IF(Table43[[#This Row],[SATUAN Fix Win]]&lt;&gt;"","GD01")</f>
        <v>GD01</v>
      </c>
      <c r="BO390" s="4">
        <f>IF(Table43[[#This Row],[SATUAN Fix Win]]&lt;&gt;"",11611)</f>
        <v>11611</v>
      </c>
      <c r="BP390" s="4">
        <f>IF(Table43[[#This Row],[SATUAN Fix Win]]&lt;&gt;"",11612)</f>
        <v>11612</v>
      </c>
      <c r="BR390" s="4">
        <f>IF(Table43[[#This Row],[SATUAN Fix Win]]&lt;&gt;"",1)</f>
        <v>1</v>
      </c>
    </row>
    <row r="391" spans="1:70">
      <c r="A391" s="4" t="str">
        <f>CONCATENATE(Table43[[#This Row],[Kode BARANG Win2]],Table43[[#This Row],[No. Urut
Item Sama]])</f>
        <v>R1021306010010</v>
      </c>
      <c r="B391" s="7"/>
      <c r="C391" s="4" t="s">
        <v>1653</v>
      </c>
      <c r="D391" s="49" t="s">
        <v>415</v>
      </c>
      <c r="E391" s="49">
        <f>IFERROR(VLOOKUP(Table43[[#This Row],[NO]],[1]Sheet1!$G$3:$K$1267,5,0),0)</f>
        <v>0</v>
      </c>
      <c r="F391" s="26" t="s">
        <v>766</v>
      </c>
      <c r="G391" s="26">
        <v>27</v>
      </c>
      <c r="H391" s="26" t="s">
        <v>2073</v>
      </c>
      <c r="I391" s="49">
        <v>8993560024222</v>
      </c>
      <c r="J391" s="26" t="str">
        <f>Table43[[#This Row],[Nama Jenis Kemasan]]</f>
        <v>PCS</v>
      </c>
      <c r="K391" s="4" t="str">
        <f>TRIM(CONCATENATE(Table43[[#This Row],[Nama            KLP]]," ",Table43[[#This Row],[Nama            Sub KLP]]))</f>
        <v>DETTOL BODY SOAP</v>
      </c>
      <c r="L391" s="4" t="str">
        <f>CONCATENATE(Table43[[#This Row],[kode  2 Digit                (hrf+No)]],Table43[[#This Row],[kode  2 Digit                (Nomor)]],Table43[[#This Row],[kode  1 Digit                (Nomor)]])</f>
        <v>R1021</v>
      </c>
      <c r="M391" s="4" t="str">
        <f>IF(AH391="",CONCATENATE(R391,T391,V391,X391,Z391,AB391,AD391,AF391,Table43[[#This Row],[Tanda Kode Revisi]]),CONCATENATE(R391,T391,V391,X391,Z391,AB391,AD391,AH391))</f>
        <v>R1021306010010</v>
      </c>
      <c r="N391" s="11">
        <f t="shared" si="10"/>
        <v>14</v>
      </c>
      <c r="O391" s="13" t="str">
        <f>IF(AG391&lt;&gt;"",TRIM(UPPER(CONCATENATE(Q391," ",S391," ",U391," ",W391," ",Y391," ",AA391," ","X"," ",Table43[[#This Row],[ISI/CTN]]," ",AG391," ",AC391," ",AE391," ",AI391))),TRIM(UPPER(CONCATENATE(Q391," ",S391," ",U391," ",W391," ",Y391," ",AA391," ","X"," ",Table43[[#This Row],[ISI/CTN]]," ",AC391," ",AE391," ",AI391))))</f>
        <v>RB DETTOL BODY SOAP SH SKINCARE 100GR X 27 PCS</v>
      </c>
      <c r="P391" s="11">
        <f t="shared" si="11"/>
        <v>46</v>
      </c>
      <c r="Q391" s="4" t="s">
        <v>1487</v>
      </c>
      <c r="R391" s="7" t="s">
        <v>94</v>
      </c>
      <c r="S391" s="4" t="s">
        <v>1496</v>
      </c>
      <c r="T391" s="45" t="s">
        <v>1723</v>
      </c>
      <c r="U391" s="46" t="s">
        <v>1505</v>
      </c>
      <c r="V391" s="7">
        <v>1</v>
      </c>
      <c r="W391" s="46" t="s">
        <v>1567</v>
      </c>
      <c r="X391" s="45" t="s">
        <v>1733</v>
      </c>
      <c r="Y391" s="4" t="s">
        <v>1533</v>
      </c>
      <c r="Z391" s="47" t="s">
        <v>1727</v>
      </c>
      <c r="AA391" s="4" t="s">
        <v>1512</v>
      </c>
      <c r="AB391" s="47" t="s">
        <v>1739</v>
      </c>
      <c r="AC391" s="4" t="s">
        <v>186</v>
      </c>
      <c r="AD391" s="7">
        <v>1</v>
      </c>
      <c r="AF391" s="7">
        <v>0</v>
      </c>
      <c r="AJ391" s="7">
        <f>IFERROR(VLOOKUP(Table43[[#This Row],[Kode BARANG Win2]],'[2]Template Impor Barang'!#REF!,2,0),0)</f>
        <v>0</v>
      </c>
      <c r="AK391" s="7">
        <f>Table43[[#This Row],[ISI/CTN]]</f>
        <v>27</v>
      </c>
      <c r="AL391" s="83" t="str">
        <f>Table43[[#This Row],[Kode Pcpl]]</f>
        <v>ID8089138M</v>
      </c>
      <c r="AN391" s="36">
        <f>Table43[[#This Row],[Harga Jual Pcs GT
(-PPN)]]-(Table43[[#This Row],[Harga Jual Pcs GT
(-PPN)]]*8.5%)</f>
        <v>25693.200000000001</v>
      </c>
      <c r="AO391" s="36">
        <f>Table43[[#This Row],[Harga Beli Pcs
(-PPN)]]*Table43[[#This Row],[ISI/CTN]]</f>
        <v>693716.4</v>
      </c>
      <c r="AP391" s="36">
        <f>Table43[[#This Row],[Harga Beli Pcs
(-PPN)]]*1.11</f>
        <v>28519.452000000005</v>
      </c>
      <c r="AQ391" s="36">
        <f>Table43[[#This Row],[Harga Beli Krt
(- PPN)]]*1.11</f>
        <v>770025.20400000014</v>
      </c>
      <c r="AR391" s="36">
        <v>28080</v>
      </c>
      <c r="AS391" s="36">
        <f>Table43[[#This Row],[Harga Jual Pcs GT
(-PPN)]]*Table43[[#This Row],[ISI/CTN]]</f>
        <v>758160</v>
      </c>
      <c r="AT391" s="36">
        <f>Table43[[#This Row],[Harga Jual Pcs GT
(-PPN)]]*1.11</f>
        <v>31168.800000000003</v>
      </c>
      <c r="AU391" s="36">
        <f>Table43[[#This Row],[Harga Jual Krt GT
(- PPN)]]*1.11</f>
        <v>841557.60000000009</v>
      </c>
      <c r="AV391" s="36">
        <v>28080</v>
      </c>
      <c r="AW391" s="36">
        <f>Table43[[#This Row],[Harga Jual Pcs MT
(-PPN)]]*Table43[[#This Row],[ISI/CTN]]</f>
        <v>758160</v>
      </c>
      <c r="AX391" s="36">
        <f>Table43[[#This Row],[Harga Jual Pcs MT
(-PPN)]]*1.11</f>
        <v>31168.800000000003</v>
      </c>
      <c r="AY391" s="36">
        <f>Table43[[#This Row],[Harga Jual Pcs MT
(+PPN)]]*Table43[[#This Row],[ISI/CTN]]</f>
        <v>841557.60000000009</v>
      </c>
      <c r="AZ391" s="44">
        <f>(Table43[[#This Row],[Harga Jual Pcs GT
(-PPN)]]-Table43[[#This Row],[Harga Beli Pcs
(-PPN)]])/Table43[[#This Row],[Harga Jual Pcs GT
(-PPN)]]</f>
        <v>8.4999999999999978E-2</v>
      </c>
      <c r="BA391" s="51">
        <f>Table43[[#This Row],[Harga Jual Pcs MT
(-PPN)]]-Table43[[#This Row],[Harga Beli Pcs
(-PPN)]]</f>
        <v>2386.7999999999993</v>
      </c>
      <c r="BB391" s="57">
        <f>Table43[[#This Row],[Column1]]/Table43[[#This Row],[Harga Jual Pcs MT
(-PPN)]]</f>
        <v>8.4999999999999978E-2</v>
      </c>
      <c r="BC391" s="50"/>
      <c r="BD391" s="7" t="str">
        <f>IFERROR(VLOOKUP(Table43[[#This Row],[Kode BARANG Win2]],'[3]Daftar Barang dan Jasa'!$B$2:$D$3515,3,0),0)</f>
        <v>RB DETTOL BODY SOAP SH SKINCARE 100GR X 27 PCS</v>
      </c>
      <c r="BE391" s="7" t="str">
        <f ca="1">IF(TODAY()-Table43[[#This Row],[Efektif
Pembuatan]]&gt;60,"Lama","Baru")</f>
        <v>Lama</v>
      </c>
      <c r="BF391" s="7" t="e">
        <f ca="1">IF(TODAY()-Table43[[#This Row],[Efektif Naik Harga]]&lt;30,"Naik","Sama")</f>
        <v>#VALUE!</v>
      </c>
      <c r="BG391" s="7" t="s">
        <v>400</v>
      </c>
      <c r="BH391" s="7" t="str">
        <f>IF(Table43[[#This Row],[Kode BARANG Win2]]&lt;&gt;"","IDR","")</f>
        <v>IDR</v>
      </c>
      <c r="BI391" s="7" t="str">
        <f>CONCATENATE(Table43[[#This Row],[kode  1 Digit
(Nomor)]],Table43[[#This Row],[kode  4 Digit                (Nomor)]])</f>
        <v>ID8089138M0100</v>
      </c>
      <c r="BJ391" s="7" t="str">
        <f>Table43[[#This Row],[Nama            Gramasi atau Jumlah Pack per CTN]]</f>
        <v>100GR</v>
      </c>
      <c r="BK391" s="7"/>
      <c r="BL391" s="7"/>
      <c r="BM391" s="4" t="str">
        <f>IF(Table43[[#This Row],[SATUAN Fix Win]]&lt;&gt;"","KRT")</f>
        <v>KRT</v>
      </c>
      <c r="BN391" s="4" t="str">
        <f>IF(Table43[[#This Row],[SATUAN Fix Win]]&lt;&gt;"","GD01")</f>
        <v>GD01</v>
      </c>
      <c r="BO391" s="4">
        <f>IF(Table43[[#This Row],[SATUAN Fix Win]]&lt;&gt;"",11611)</f>
        <v>11611</v>
      </c>
      <c r="BP391" s="4">
        <f>IF(Table43[[#This Row],[SATUAN Fix Win]]&lt;&gt;"",11612)</f>
        <v>11612</v>
      </c>
      <c r="BR391" s="4">
        <f>IF(Table43[[#This Row],[SATUAN Fix Win]]&lt;&gt;"",1)</f>
        <v>1</v>
      </c>
    </row>
    <row r="392" spans="1:70">
      <c r="A392" s="4" t="str">
        <f>CONCATENATE(Table43[[#This Row],[Kode BARANG Win2]],Table43[[#This Row],[No. Urut
Item Sama]])</f>
        <v>R1021307010010</v>
      </c>
      <c r="B392" s="7"/>
      <c r="D392" s="49">
        <v>3182835</v>
      </c>
      <c r="E392" s="49">
        <f>IFERROR(VLOOKUP(Table43[[#This Row],[NO]],[1]Sheet1!$G$3:$K$1267,5,0),0)</f>
        <v>20010010100010</v>
      </c>
      <c r="F392" s="26"/>
      <c r="G392" s="26">
        <v>27</v>
      </c>
      <c r="H392" s="26" t="s">
        <v>1823</v>
      </c>
      <c r="I392" s="49"/>
      <c r="J392" s="26" t="str">
        <f>Table43[[#This Row],[Nama Jenis Kemasan]]</f>
        <v>PCS</v>
      </c>
      <c r="K392" s="4" t="str">
        <f>TRIM(CONCATENATE(Table43[[#This Row],[Nama            KLP]]," ",Table43[[#This Row],[Nama            Sub KLP]]))</f>
        <v>DETTOL BODY SOAP</v>
      </c>
      <c r="L392" s="4" t="str">
        <f>CONCATENATE(Table43[[#This Row],[kode  2 Digit                (hrf+No)]],Table43[[#This Row],[kode  2 Digit                (Nomor)]],Table43[[#This Row],[kode  1 Digit                (Nomor)]])</f>
        <v>R1021</v>
      </c>
      <c r="M392" s="4" t="str">
        <f>IF(AH392="",CONCATENATE(R392,T392,V392,X392,Z392,AB392,AD392,AF392,Table43[[#This Row],[Tanda Kode Revisi]]),CONCATENATE(R392,T392,V392,X392,Z392,AB392,AD392,AH392))</f>
        <v>R1021307010010</v>
      </c>
      <c r="N392" s="11">
        <f t="shared" ref="N392:N455" si="12">LEN(M392)</f>
        <v>14</v>
      </c>
      <c r="O392" s="13" t="str">
        <f>IF(AG392&lt;&gt;"",TRIM(UPPER(CONCATENATE(Q392," ",S392," ",U392," ",W392," ",Y392," ",AA392," ","X"," ",Table43[[#This Row],[ISI/CTN]]," ",AG392," ",AC392," ",AE392," ",AI392))),TRIM(UPPER(CONCATENATE(Q392," ",S392," ",U392," ",W392," ",Y392," ",AA392," ","X"," ",Table43[[#This Row],[ISI/CTN]]," ",AC392," ",AE392," ",AI392))))</f>
        <v>RB DETTOL BODY SOAP SH SENSITIVE 100GR X 27 PCS</v>
      </c>
      <c r="P392" s="11">
        <f t="shared" ref="P392:P455" si="13">LEN(O392)</f>
        <v>47</v>
      </c>
      <c r="Q392" s="4" t="s">
        <v>1487</v>
      </c>
      <c r="R392" s="7" t="s">
        <v>94</v>
      </c>
      <c r="S392" s="4" t="s">
        <v>1496</v>
      </c>
      <c r="T392" s="45" t="s">
        <v>1723</v>
      </c>
      <c r="U392" s="46" t="s">
        <v>1505</v>
      </c>
      <c r="V392" s="7">
        <v>1</v>
      </c>
      <c r="W392" s="46" t="s">
        <v>1567</v>
      </c>
      <c r="X392" s="45" t="s">
        <v>1733</v>
      </c>
      <c r="Y392" s="4" t="s">
        <v>1555</v>
      </c>
      <c r="Z392" s="47" t="s">
        <v>1728</v>
      </c>
      <c r="AA392" s="4" t="s">
        <v>1512</v>
      </c>
      <c r="AB392" s="47" t="s">
        <v>1739</v>
      </c>
      <c r="AC392" s="4" t="s">
        <v>186</v>
      </c>
      <c r="AD392" s="7">
        <v>1</v>
      </c>
      <c r="AF392" s="7">
        <v>0</v>
      </c>
      <c r="AJ392" s="7">
        <f>IFERROR(VLOOKUP(Table43[[#This Row],[Kode BARANG Win2]],'[2]Template Impor Barang'!#REF!,2,0),0)</f>
        <v>0</v>
      </c>
      <c r="AK392" s="7">
        <f>Table43[[#This Row],[ISI/CTN]]</f>
        <v>27</v>
      </c>
      <c r="AL392" s="83">
        <f>Table43[[#This Row],[Kode Pcpl]]</f>
        <v>3182835</v>
      </c>
      <c r="AN392" s="36">
        <f>Table43[[#This Row],[Harga Jual Pcs GT
(-PPN)]]-(Table43[[#This Row],[Harga Jual Pcs GT
(-PPN)]]*8.5%)</f>
        <v>25693.200000000001</v>
      </c>
      <c r="AO392" s="36">
        <f>Table43[[#This Row],[Harga Beli Pcs
(-PPN)]]*Table43[[#This Row],[ISI/CTN]]</f>
        <v>693716.4</v>
      </c>
      <c r="AP392" s="36">
        <f>Table43[[#This Row],[Harga Beli Pcs
(-PPN)]]*1.11</f>
        <v>28519.452000000005</v>
      </c>
      <c r="AQ392" s="36">
        <f>Table43[[#This Row],[Harga Beli Krt
(- PPN)]]*1.11</f>
        <v>770025.20400000014</v>
      </c>
      <c r="AR392" s="36">
        <v>28080</v>
      </c>
      <c r="AS392" s="36">
        <f>Table43[[#This Row],[Harga Jual Pcs GT
(-PPN)]]*Table43[[#This Row],[ISI/CTN]]</f>
        <v>758160</v>
      </c>
      <c r="AT392" s="36">
        <f>Table43[[#This Row],[Harga Jual Pcs GT
(-PPN)]]*1.11</f>
        <v>31168.800000000003</v>
      </c>
      <c r="AU392" s="36">
        <f>Table43[[#This Row],[Harga Jual Krt GT
(- PPN)]]*1.11</f>
        <v>841557.60000000009</v>
      </c>
      <c r="AV392" s="36"/>
      <c r="AW392" s="36">
        <f>Table43[[#This Row],[Harga Jual Pcs MT
(-PPN)]]*Table43[[#This Row],[ISI/CTN]]</f>
        <v>0</v>
      </c>
      <c r="AX392" s="36">
        <f>Table43[[#This Row],[Harga Jual Pcs MT
(-PPN)]]*1.11</f>
        <v>0</v>
      </c>
      <c r="AY392" s="36">
        <f>Table43[[#This Row],[Harga Jual Pcs MT
(+PPN)]]*Table43[[#This Row],[ISI/CTN]]</f>
        <v>0</v>
      </c>
      <c r="AZ392" s="44">
        <f>(Table43[[#This Row],[Harga Jual Pcs GT
(-PPN)]]-Table43[[#This Row],[Harga Beli Pcs
(-PPN)]])/Table43[[#This Row],[Harga Jual Pcs GT
(-PPN)]]</f>
        <v>8.4999999999999978E-2</v>
      </c>
      <c r="BA392" s="51">
        <f>Table43[[#This Row],[Harga Jual Pcs MT
(-PPN)]]-Table43[[#This Row],[Harga Beli Pcs
(-PPN)]]</f>
        <v>-25693.200000000001</v>
      </c>
      <c r="BB392" s="57" t="e">
        <f>Table43[[#This Row],[Column1]]/Table43[[#This Row],[Harga Jual Pcs MT
(-PPN)]]</f>
        <v>#DIV/0!</v>
      </c>
      <c r="BC392" s="50"/>
      <c r="BD392" s="7" t="str">
        <f>IFERROR(VLOOKUP(Table43[[#This Row],[Kode BARANG Win2]],'[3]Daftar Barang dan Jasa'!$B$2:$D$3515,3,0),0)</f>
        <v>RB DETTOL BODY SOAP SH SENSITIVE 100GR X 144 PCS</v>
      </c>
      <c r="BE392" s="7" t="str">
        <f ca="1">IF(TODAY()-Table43[[#This Row],[Efektif
Pembuatan]]&gt;60,"Lama","Baru")</f>
        <v>Lama</v>
      </c>
      <c r="BF392" s="7" t="e">
        <f ca="1">IF(TODAY()-Table43[[#This Row],[Efektif Naik Harga]]&lt;30,"Naik","Sama")</f>
        <v>#VALUE!</v>
      </c>
      <c r="BG392" s="7" t="s">
        <v>400</v>
      </c>
      <c r="BH392" s="7" t="str">
        <f>IF(Table43[[#This Row],[Kode BARANG Win2]]&lt;&gt;"","IDR","")</f>
        <v>IDR</v>
      </c>
      <c r="BI392" s="7" t="str">
        <f>CONCATENATE(Table43[[#This Row],[kode  1 Digit
(Nomor)]],Table43[[#This Row],[kode  4 Digit                (Nomor)]])</f>
        <v>31828350100</v>
      </c>
      <c r="BJ392" s="7" t="str">
        <f>Table43[[#This Row],[Nama            Gramasi atau Jumlah Pack per CTN]]</f>
        <v>100GR</v>
      </c>
      <c r="BK392" s="7"/>
      <c r="BL392" s="7"/>
      <c r="BM392" s="4" t="str">
        <f>IF(Table43[[#This Row],[SATUAN Fix Win]]&lt;&gt;"","KRT")</f>
        <v>KRT</v>
      </c>
      <c r="BN392" s="4" t="str">
        <f>IF(Table43[[#This Row],[SATUAN Fix Win]]&lt;&gt;"","GD01")</f>
        <v>GD01</v>
      </c>
      <c r="BO392" s="4">
        <f>IF(Table43[[#This Row],[SATUAN Fix Win]]&lt;&gt;"",11611)</f>
        <v>11611</v>
      </c>
      <c r="BP392" s="4">
        <f>IF(Table43[[#This Row],[SATUAN Fix Win]]&lt;&gt;"",11612)</f>
        <v>11612</v>
      </c>
      <c r="BR392" s="4">
        <f>IF(Table43[[#This Row],[SATUAN Fix Win]]&lt;&gt;"",1)</f>
        <v>1</v>
      </c>
    </row>
    <row r="393" spans="1:70">
      <c r="A393" s="4" t="str">
        <f>CONCATENATE(Table43[[#This Row],[Kode BARANG Win2]],Table43[[#This Row],[No. Urut
Item Sama]])</f>
        <v>R1021307010010</v>
      </c>
      <c r="B393" s="7"/>
      <c r="D393" s="49">
        <v>3279343</v>
      </c>
      <c r="E393" s="49">
        <f>IFERROR(VLOOKUP(Table43[[#This Row],[NO]],[1]Sheet1!$G$3:$K$1267,5,0),0)</f>
        <v>20010010100010</v>
      </c>
      <c r="F393" s="26"/>
      <c r="G393" s="26">
        <v>27</v>
      </c>
      <c r="H393" s="26" t="s">
        <v>1823</v>
      </c>
      <c r="I393" s="49"/>
      <c r="J393" s="26" t="str">
        <f>Table43[[#This Row],[Nama Jenis Kemasan]]</f>
        <v>PCS</v>
      </c>
      <c r="K393" s="4" t="str">
        <f>TRIM(CONCATENATE(Table43[[#This Row],[Nama            KLP]]," ",Table43[[#This Row],[Nama            Sub KLP]]))</f>
        <v>DETTOL BODY SOAP</v>
      </c>
      <c r="L393" s="4" t="str">
        <f>CONCATENATE(Table43[[#This Row],[kode  2 Digit                (hrf+No)]],Table43[[#This Row],[kode  2 Digit                (Nomor)]],Table43[[#This Row],[kode  1 Digit                (Nomor)]])</f>
        <v>R1021</v>
      </c>
      <c r="M393" s="4" t="str">
        <f>IF(AH393="",CONCATENATE(R393,T393,V393,X393,Z393,AB393,AD393,AF393,Table43[[#This Row],[Tanda Kode Revisi]]),CONCATENATE(R393,T393,V393,X393,Z393,AB393,AD393,AH393))</f>
        <v>R1021307010010</v>
      </c>
      <c r="N393" s="11">
        <f t="shared" si="12"/>
        <v>14</v>
      </c>
      <c r="O393" s="13" t="str">
        <f>IF(AG393&lt;&gt;"",TRIM(UPPER(CONCATENATE(Q393," ",S393," ",U393," ",W393," ",Y393," ",AA393," ","X"," ",Table43[[#This Row],[ISI/CTN]]," ",AG393," ",AC393," ",AE393," ",AI393))),TRIM(UPPER(CONCATENATE(Q393," ",S393," ",U393," ",W393," ",Y393," ",AA393," ","X"," ",Table43[[#This Row],[ISI/CTN]]," ",AC393," ",AE393," ",AI393))))</f>
        <v>RB DETTOL BODY SOAP SH SENSITIVE 100GR X 27 PCS</v>
      </c>
      <c r="P393" s="11">
        <f t="shared" si="13"/>
        <v>47</v>
      </c>
      <c r="Q393" s="4" t="s">
        <v>1487</v>
      </c>
      <c r="R393" s="7" t="s">
        <v>94</v>
      </c>
      <c r="S393" s="4" t="s">
        <v>1496</v>
      </c>
      <c r="T393" s="45" t="s">
        <v>1723</v>
      </c>
      <c r="U393" s="46" t="s">
        <v>1505</v>
      </c>
      <c r="V393" s="7">
        <v>1</v>
      </c>
      <c r="W393" s="46" t="s">
        <v>1567</v>
      </c>
      <c r="X393" s="45" t="s">
        <v>1733</v>
      </c>
      <c r="Y393" s="4" t="s">
        <v>1555</v>
      </c>
      <c r="Z393" s="47" t="s">
        <v>1728</v>
      </c>
      <c r="AA393" s="4" t="s">
        <v>1512</v>
      </c>
      <c r="AB393" s="47" t="s">
        <v>1739</v>
      </c>
      <c r="AC393" s="4" t="s">
        <v>186</v>
      </c>
      <c r="AD393" s="7">
        <v>1</v>
      </c>
      <c r="AF393" s="7">
        <v>0</v>
      </c>
      <c r="AJ393" s="7">
        <f>IFERROR(VLOOKUP(Table43[[#This Row],[Kode BARANG Win2]],'[2]Template Impor Barang'!#REF!,2,0),0)</f>
        <v>0</v>
      </c>
      <c r="AK393" s="7">
        <f>Table43[[#This Row],[ISI/CTN]]</f>
        <v>27</v>
      </c>
      <c r="AL393" s="83">
        <f>Table43[[#This Row],[Kode Pcpl]]</f>
        <v>3279343</v>
      </c>
      <c r="AN393" s="62">
        <f>Table43[[#This Row],[Harga Jual Pcs GT
(-PPN)]]-(Table43[[#This Row],[Harga Jual Pcs GT
(-PPN)]]*8.5%)</f>
        <v>25693.200000000001</v>
      </c>
      <c r="AO393" s="62">
        <f>Table43[[#This Row],[Harga Beli Pcs
(-PPN)]]*Table43[[#This Row],[ISI/CTN]]</f>
        <v>693716.4</v>
      </c>
      <c r="AP393" s="62">
        <f>Table43[[#This Row],[Harga Beli Pcs
(-PPN)]]*1.11</f>
        <v>28519.452000000005</v>
      </c>
      <c r="AQ393" s="62">
        <f>Table43[[#This Row],[Harga Beli Krt
(- PPN)]]*1.11</f>
        <v>770025.20400000014</v>
      </c>
      <c r="AR393" s="36">
        <v>28080</v>
      </c>
      <c r="AS393" s="62">
        <f>Table43[[#This Row],[Harga Jual Pcs GT
(-PPN)]]*Table43[[#This Row],[ISI/CTN]]</f>
        <v>758160</v>
      </c>
      <c r="AT393" s="62">
        <f>Table43[[#This Row],[Harga Jual Pcs GT
(-PPN)]]*1.11</f>
        <v>31168.800000000003</v>
      </c>
      <c r="AU393" s="62">
        <f>Table43[[#This Row],[Harga Jual Krt GT
(- PPN)]]*1.11</f>
        <v>841557.60000000009</v>
      </c>
      <c r="AV393" s="62"/>
      <c r="AW393" s="62">
        <f>Table43[[#This Row],[Harga Jual Pcs MT
(-PPN)]]*Table43[[#This Row],[ISI/CTN]]</f>
        <v>0</v>
      </c>
      <c r="AX393" s="62">
        <f>Table43[[#This Row],[Harga Jual Pcs MT
(-PPN)]]*1.11</f>
        <v>0</v>
      </c>
      <c r="AY393" s="62">
        <f>Table43[[#This Row],[Harga Jual Pcs MT
(+PPN)]]*Table43[[#This Row],[ISI/CTN]]</f>
        <v>0</v>
      </c>
      <c r="AZ393" s="63">
        <f>(Table43[[#This Row],[Harga Jual Pcs GT
(-PPN)]]-Table43[[#This Row],[Harga Beli Pcs
(-PPN)]])/Table43[[#This Row],[Harga Jual Pcs GT
(-PPN)]]</f>
        <v>8.4999999999999978E-2</v>
      </c>
      <c r="BA393" s="64">
        <f>Table43[[#This Row],[Harga Jual Pcs MT
(-PPN)]]-Table43[[#This Row],[Harga Beli Pcs
(-PPN)]]</f>
        <v>-25693.200000000001</v>
      </c>
      <c r="BB393" s="65" t="e">
        <f>Table43[[#This Row],[Column1]]/Table43[[#This Row],[Harga Jual Pcs MT
(-PPN)]]</f>
        <v>#DIV/0!</v>
      </c>
      <c r="BC393" s="50"/>
      <c r="BD393" s="7" t="str">
        <f>IFERROR(VLOOKUP(Table43[[#This Row],[Kode BARANG Win2]],'[3]Daftar Barang dan Jasa'!$B$2:$D$3515,3,0),0)</f>
        <v>RB DETTOL BODY SOAP SH SENSITIVE 100GR X 144 PCS</v>
      </c>
      <c r="BE393" s="7" t="str">
        <f ca="1">IF(TODAY()-Table43[[#This Row],[Efektif
Pembuatan]]&gt;60,"Lama","Baru")</f>
        <v>Lama</v>
      </c>
      <c r="BF393" s="7" t="e">
        <f ca="1">IF(TODAY()-Table43[[#This Row],[Efektif Naik Harga]]&lt;30,"Naik","Sama")</f>
        <v>#VALUE!</v>
      </c>
      <c r="BG393" s="7" t="s">
        <v>400</v>
      </c>
      <c r="BH393" s="7" t="str">
        <f>IF(Table43[[#This Row],[Kode BARANG Win2]]&lt;&gt;"","IDR","")</f>
        <v>IDR</v>
      </c>
      <c r="BI393" s="7" t="str">
        <f>CONCATENATE(Table43[[#This Row],[kode  1 Digit
(Nomor)]],Table43[[#This Row],[kode  4 Digit                (Nomor)]])</f>
        <v>32793430100</v>
      </c>
      <c r="BJ393" s="7" t="str">
        <f>Table43[[#This Row],[Nama            Gramasi atau Jumlah Pack per CTN]]</f>
        <v>100GR</v>
      </c>
      <c r="BK393" s="7"/>
      <c r="BL393" s="7"/>
      <c r="BM393" s="4" t="str">
        <f>IF(Table43[[#This Row],[SATUAN Fix Win]]&lt;&gt;"","KRT")</f>
        <v>KRT</v>
      </c>
      <c r="BN393" s="4" t="str">
        <f>IF(Table43[[#This Row],[SATUAN Fix Win]]&lt;&gt;"","GD01")</f>
        <v>GD01</v>
      </c>
      <c r="BO393" s="4">
        <f>IF(Table43[[#This Row],[SATUAN Fix Win]]&lt;&gt;"",11611)</f>
        <v>11611</v>
      </c>
      <c r="BP393" s="4">
        <f>IF(Table43[[#This Row],[SATUAN Fix Win]]&lt;&gt;"",11612)</f>
        <v>11612</v>
      </c>
      <c r="BR393" s="4">
        <f>IF(Table43[[#This Row],[SATUAN Fix Win]]&lt;&gt;"",1)</f>
        <v>1</v>
      </c>
    </row>
    <row r="394" spans="1:70">
      <c r="A394" s="4" t="str">
        <f>CONCATENATE(Table43[[#This Row],[Kode BARANG Win2]],Table43[[#This Row],[No. Urut
Item Sama]])</f>
        <v>R1021307010010</v>
      </c>
      <c r="B394" s="7"/>
      <c r="D394" s="49">
        <v>3166906</v>
      </c>
      <c r="E394" s="49">
        <f>IFERROR(VLOOKUP(Table43[[#This Row],[NO]],[1]Sheet1!$G$3:$K$1267,5,0),0)</f>
        <v>20010010100010</v>
      </c>
      <c r="F394" s="26"/>
      <c r="G394" s="26">
        <v>27</v>
      </c>
      <c r="H394" s="26" t="s">
        <v>1824</v>
      </c>
      <c r="I394" s="49"/>
      <c r="J394" s="26" t="str">
        <f>Table43[[#This Row],[Nama Jenis Kemasan]]</f>
        <v>PCS</v>
      </c>
      <c r="K394" s="4" t="str">
        <f>TRIM(CONCATENATE(Table43[[#This Row],[Nama            KLP]]," ",Table43[[#This Row],[Nama            Sub KLP]]))</f>
        <v>DETTOL BODY SOAP</v>
      </c>
      <c r="L394" s="4" t="str">
        <f>CONCATENATE(Table43[[#This Row],[kode  2 Digit                (hrf+No)]],Table43[[#This Row],[kode  2 Digit                (Nomor)]],Table43[[#This Row],[kode  1 Digit                (Nomor)]])</f>
        <v>R1021</v>
      </c>
      <c r="M394" s="4" t="str">
        <f>IF(AH394="",CONCATENATE(R394,T394,V394,X394,Z394,AB394,AD394,AF394,Table43[[#This Row],[Tanda Kode Revisi]]),CONCATENATE(R394,T394,V394,X394,Z394,AB394,AD394,AH394))</f>
        <v>R1021307010010</v>
      </c>
      <c r="N394" s="11">
        <f t="shared" si="12"/>
        <v>14</v>
      </c>
      <c r="O394" s="13" t="str">
        <f>IF(AG394&lt;&gt;"",TRIM(UPPER(CONCATENATE(Q394," ",S394," ",U394," ",W394," ",Y394," ",AA394," ","X"," ",Table43[[#This Row],[ISI/CTN]]," ",AG394," ",AC394," ",AE394," ",AI394))),TRIM(UPPER(CONCATENATE(Q394," ",S394," ",U394," ",W394," ",Y394," ",AA394," ","X"," ",Table43[[#This Row],[ISI/CTN]]," ",AC394," ",AE394," ",AI394))))</f>
        <v>RB DETTOL BODY SOAP SH INVIGORATE 100GR X 27 PCS</v>
      </c>
      <c r="P394" s="11">
        <f t="shared" si="13"/>
        <v>48</v>
      </c>
      <c r="Q394" s="4" t="s">
        <v>1487</v>
      </c>
      <c r="R394" s="7" t="s">
        <v>94</v>
      </c>
      <c r="S394" s="4" t="s">
        <v>1496</v>
      </c>
      <c r="T394" s="45" t="s">
        <v>1723</v>
      </c>
      <c r="U394" s="46" t="s">
        <v>1505</v>
      </c>
      <c r="V394" s="7">
        <v>1</v>
      </c>
      <c r="W394" s="46" t="s">
        <v>1567</v>
      </c>
      <c r="X394" s="45" t="s">
        <v>1733</v>
      </c>
      <c r="Y394" s="4" t="s">
        <v>1566</v>
      </c>
      <c r="Z394" s="47" t="s">
        <v>1728</v>
      </c>
      <c r="AA394" s="4" t="s">
        <v>1512</v>
      </c>
      <c r="AB394" s="47" t="s">
        <v>1739</v>
      </c>
      <c r="AC394" s="4" t="s">
        <v>186</v>
      </c>
      <c r="AD394" s="7">
        <v>1</v>
      </c>
      <c r="AF394" s="7">
        <v>0</v>
      </c>
      <c r="AJ394" s="7">
        <f>IFERROR(VLOOKUP(Table43[[#This Row],[Kode BARANG Win2]],'[2]Template Impor Barang'!#REF!,2,0),0)</f>
        <v>0</v>
      </c>
      <c r="AK394" s="7">
        <f>Table43[[#This Row],[ISI/CTN]]</f>
        <v>27</v>
      </c>
      <c r="AL394" s="83">
        <f>Table43[[#This Row],[Kode Pcpl]]</f>
        <v>3166906</v>
      </c>
      <c r="AN394" s="36">
        <f>Table43[[#This Row],[Harga Jual Pcs GT
(-PPN)]]-(Table43[[#This Row],[Harga Jual Pcs GT
(-PPN)]]*8.5%)</f>
        <v>25693.200000000001</v>
      </c>
      <c r="AO394" s="36">
        <f>Table43[[#This Row],[Harga Beli Pcs
(-PPN)]]*Table43[[#This Row],[ISI/CTN]]</f>
        <v>693716.4</v>
      </c>
      <c r="AP394" s="36">
        <f>Table43[[#This Row],[Harga Beli Pcs
(-PPN)]]*1.11</f>
        <v>28519.452000000005</v>
      </c>
      <c r="AQ394" s="36">
        <f>Table43[[#This Row],[Harga Beli Krt
(- PPN)]]*1.11</f>
        <v>770025.20400000014</v>
      </c>
      <c r="AR394" s="36">
        <v>28080</v>
      </c>
      <c r="AS394" s="36">
        <f>Table43[[#This Row],[Harga Jual Pcs GT
(-PPN)]]*Table43[[#This Row],[ISI/CTN]]</f>
        <v>758160</v>
      </c>
      <c r="AT394" s="36">
        <f>Table43[[#This Row],[Harga Jual Pcs GT
(-PPN)]]*1.11</f>
        <v>31168.800000000003</v>
      </c>
      <c r="AU394" s="36">
        <f>Table43[[#This Row],[Harga Jual Krt GT
(- PPN)]]*1.11</f>
        <v>841557.60000000009</v>
      </c>
      <c r="AV394" s="36"/>
      <c r="AW394" s="36">
        <f>Table43[[#This Row],[Harga Jual Pcs MT
(-PPN)]]*Table43[[#This Row],[ISI/CTN]]</f>
        <v>0</v>
      </c>
      <c r="AX394" s="36">
        <f>Table43[[#This Row],[Harga Jual Pcs MT
(-PPN)]]*1.11</f>
        <v>0</v>
      </c>
      <c r="AY394" s="36">
        <f>Table43[[#This Row],[Harga Jual Pcs MT
(+PPN)]]*Table43[[#This Row],[ISI/CTN]]</f>
        <v>0</v>
      </c>
      <c r="AZ394" s="44">
        <f>(Table43[[#This Row],[Harga Jual Pcs GT
(-PPN)]]-Table43[[#This Row],[Harga Beli Pcs
(-PPN)]])/Table43[[#This Row],[Harga Jual Pcs GT
(-PPN)]]</f>
        <v>8.4999999999999978E-2</v>
      </c>
      <c r="BA394" s="51">
        <f>Table43[[#This Row],[Harga Jual Pcs MT
(-PPN)]]-Table43[[#This Row],[Harga Beli Pcs
(-PPN)]]</f>
        <v>-25693.200000000001</v>
      </c>
      <c r="BB394" s="57" t="e">
        <f>Table43[[#This Row],[Column1]]/Table43[[#This Row],[Harga Jual Pcs MT
(-PPN)]]</f>
        <v>#DIV/0!</v>
      </c>
      <c r="BC394" s="50"/>
      <c r="BD394" s="7" t="str">
        <f>IFERROR(VLOOKUP(Table43[[#This Row],[Kode BARANG Win2]],'[3]Daftar Barang dan Jasa'!$B$2:$D$3515,3,0),0)</f>
        <v>RB DETTOL BODY SOAP SH SENSITIVE 100GR X 144 PCS</v>
      </c>
      <c r="BE394" s="7" t="str">
        <f ca="1">IF(TODAY()-Table43[[#This Row],[Efektif
Pembuatan]]&gt;60,"Lama","Baru")</f>
        <v>Lama</v>
      </c>
      <c r="BF394" s="7" t="e">
        <f ca="1">IF(TODAY()-Table43[[#This Row],[Efektif Naik Harga]]&lt;30,"Naik","Sama")</f>
        <v>#VALUE!</v>
      </c>
      <c r="BG394" s="7" t="s">
        <v>400</v>
      </c>
      <c r="BH394" s="7" t="str">
        <f>IF(Table43[[#This Row],[Kode BARANG Win2]]&lt;&gt;"","IDR","")</f>
        <v>IDR</v>
      </c>
      <c r="BI394" s="7" t="str">
        <f>CONCATENATE(Table43[[#This Row],[kode  1 Digit
(Nomor)]],Table43[[#This Row],[kode  4 Digit                (Nomor)]])</f>
        <v>31669060100</v>
      </c>
      <c r="BJ394" s="7" t="str">
        <f>Table43[[#This Row],[Nama            Gramasi atau Jumlah Pack per CTN]]</f>
        <v>100GR</v>
      </c>
      <c r="BK394" s="7"/>
      <c r="BL394" s="7"/>
      <c r="BM394" s="4" t="str">
        <f>IF(Table43[[#This Row],[SATUAN Fix Win]]&lt;&gt;"","KRT")</f>
        <v>KRT</v>
      </c>
      <c r="BN394" s="4" t="str">
        <f>IF(Table43[[#This Row],[SATUAN Fix Win]]&lt;&gt;"","GD01")</f>
        <v>GD01</v>
      </c>
      <c r="BO394" s="4">
        <f>IF(Table43[[#This Row],[SATUAN Fix Win]]&lt;&gt;"",11611)</f>
        <v>11611</v>
      </c>
      <c r="BP394" s="4">
        <f>IF(Table43[[#This Row],[SATUAN Fix Win]]&lt;&gt;"",11612)</f>
        <v>11612</v>
      </c>
      <c r="BR394" s="4">
        <f>IF(Table43[[#This Row],[SATUAN Fix Win]]&lt;&gt;"",1)</f>
        <v>1</v>
      </c>
    </row>
    <row r="395" spans="1:70">
      <c r="A395" s="4" t="str">
        <f>CONCATENATE(Table43[[#This Row],[Kode BARANG Win2]],Table43[[#This Row],[No. Urut
Item Sama]])</f>
        <v>R1021307010010</v>
      </c>
      <c r="B395" s="7"/>
      <c r="D395" s="49">
        <v>3088969</v>
      </c>
      <c r="E395" s="49">
        <f>IFERROR(VLOOKUP(Table43[[#This Row],[NO]],[1]Sheet1!$G$3:$K$1267,5,0),0)</f>
        <v>20010010100010</v>
      </c>
      <c r="F395" s="26"/>
      <c r="G395" s="26">
        <v>144</v>
      </c>
      <c r="H395" s="26" t="s">
        <v>1812</v>
      </c>
      <c r="I395" s="49"/>
      <c r="J395" s="26" t="str">
        <f>Table43[[#This Row],[Nama Jenis Kemasan]]</f>
        <v>PCS</v>
      </c>
      <c r="K395" s="4" t="str">
        <f>TRIM(CONCATENATE(Table43[[#This Row],[Nama            KLP]]," ",Table43[[#This Row],[Nama            Sub KLP]]))</f>
        <v>DETTOL BODY SOAP</v>
      </c>
      <c r="L395" s="4" t="str">
        <f>CONCATENATE(Table43[[#This Row],[kode  2 Digit                (hrf+No)]],Table43[[#This Row],[kode  2 Digit                (Nomor)]],Table43[[#This Row],[kode  1 Digit                (Nomor)]])</f>
        <v>R1021</v>
      </c>
      <c r="M395" s="4" t="str">
        <f>IF(AH395="",CONCATENATE(R395,T395,V395,X395,Z395,AB395,AD395,AF395,Table43[[#This Row],[Tanda Kode Revisi]]),CONCATENATE(R395,T395,V395,X395,Z395,AB395,AD395,AH395))</f>
        <v>R1021307010010</v>
      </c>
      <c r="N395" s="11">
        <f t="shared" si="12"/>
        <v>14</v>
      </c>
      <c r="O395" s="13" t="str">
        <f>IF(AG395&lt;&gt;"",TRIM(UPPER(CONCATENATE(Q395," ",S395," ",U395," ",W395," ",Y395," ",AA395," ","X"," ",Table43[[#This Row],[ISI/CTN]]," ",AG395," ",AC395," ",AE395," ",AI395))),TRIM(UPPER(CONCATENATE(Q395," ",S395," ",U395," ",W395," ",Y395," ",AA395," ","X"," ",Table43[[#This Row],[ISI/CTN]]," ",AC395," ",AE395," ",AI395))))</f>
        <v>RB DETTOL BODY SOAP SH SENSITIVE 100GR X 144 PCS</v>
      </c>
      <c r="P395" s="11">
        <f t="shared" si="13"/>
        <v>48</v>
      </c>
      <c r="Q395" s="4" t="s">
        <v>1487</v>
      </c>
      <c r="R395" s="7" t="s">
        <v>94</v>
      </c>
      <c r="S395" s="4" t="s">
        <v>1496</v>
      </c>
      <c r="T395" s="45" t="s">
        <v>1723</v>
      </c>
      <c r="U395" s="46" t="s">
        <v>1505</v>
      </c>
      <c r="V395" s="7">
        <v>1</v>
      </c>
      <c r="W395" s="46" t="s">
        <v>1567</v>
      </c>
      <c r="X395" s="45" t="s">
        <v>1733</v>
      </c>
      <c r="Y395" s="4" t="s">
        <v>1555</v>
      </c>
      <c r="Z395" s="47" t="s">
        <v>1728</v>
      </c>
      <c r="AA395" s="4" t="s">
        <v>1512</v>
      </c>
      <c r="AB395" s="47" t="s">
        <v>1739</v>
      </c>
      <c r="AC395" s="4" t="s">
        <v>186</v>
      </c>
      <c r="AD395" s="7">
        <v>1</v>
      </c>
      <c r="AF395" s="7">
        <v>0</v>
      </c>
      <c r="AJ395" s="7">
        <f>IFERROR(VLOOKUP(Table43[[#This Row],[Kode BARANG Win2]],'[2]Template Impor Barang'!#REF!,2,0),0)</f>
        <v>0</v>
      </c>
      <c r="AK395" s="7">
        <f>Table43[[#This Row],[ISI/CTN]]</f>
        <v>144</v>
      </c>
      <c r="AL395" s="83">
        <f>Table43[[#This Row],[Kode Pcpl]]</f>
        <v>3088969</v>
      </c>
      <c r="AN395" s="36">
        <f>Table43[[#This Row],[Harga Jual Pcs GT
(-PPN)]]-(Table43[[#This Row],[Harga Jual Pcs GT
(-PPN)]]*8.5%)</f>
        <v>5864.5654166666664</v>
      </c>
      <c r="AO395" s="36">
        <f>Table43[[#This Row],[Harga Beli Pcs
(-PPN)]]*Table43[[#This Row],[ISI/CTN]]</f>
        <v>844497.41999999993</v>
      </c>
      <c r="AP395" s="36">
        <f>Table43[[#This Row],[Harga Beli Pcs
(-PPN)]]*1.11</f>
        <v>6509.6676125000004</v>
      </c>
      <c r="AQ395" s="36">
        <f>Table43[[#This Row],[Harga Beli Krt
(- PPN)]]*1.11</f>
        <v>937392.13619999995</v>
      </c>
      <c r="AR395" s="36">
        <v>6409.3611111111113</v>
      </c>
      <c r="AS395" s="36">
        <f>Table43[[#This Row],[Harga Jual Pcs GT
(-PPN)]]*Table43[[#This Row],[ISI/CTN]]</f>
        <v>922948</v>
      </c>
      <c r="AT395" s="36">
        <f>Table43[[#This Row],[Harga Jual Pcs GT
(-PPN)]]*1.11</f>
        <v>7114.3908333333338</v>
      </c>
      <c r="AU395" s="36">
        <f>Table43[[#This Row],[Harga Jual Krt GT
(- PPN)]]*1.11</f>
        <v>1024472.2800000001</v>
      </c>
      <c r="AV395" s="36"/>
      <c r="AW395" s="36">
        <f>Table43[[#This Row],[Harga Jual Pcs MT
(-PPN)]]*Table43[[#This Row],[ISI/CTN]]</f>
        <v>0</v>
      </c>
      <c r="AX395" s="36">
        <f>Table43[[#This Row],[Harga Jual Pcs MT
(-PPN)]]*1.11</f>
        <v>0</v>
      </c>
      <c r="AY395" s="36">
        <f>Table43[[#This Row],[Harga Jual Pcs MT
(+PPN)]]*Table43[[#This Row],[ISI/CTN]]</f>
        <v>0</v>
      </c>
      <c r="AZ395" s="44">
        <f>(Table43[[#This Row],[Harga Jual Pcs GT
(-PPN)]]-Table43[[#This Row],[Harga Beli Pcs
(-PPN)]])/Table43[[#This Row],[Harga Jual Pcs GT
(-PPN)]]</f>
        <v>8.5000000000000075E-2</v>
      </c>
      <c r="BA395" s="51">
        <f>Table43[[#This Row],[Harga Jual Pcs MT
(-PPN)]]-Table43[[#This Row],[Harga Beli Pcs
(-PPN)]]</f>
        <v>-5864.5654166666664</v>
      </c>
      <c r="BB395" s="57" t="e">
        <f>Table43[[#This Row],[Column1]]/Table43[[#This Row],[Harga Jual Pcs MT
(-PPN)]]</f>
        <v>#DIV/0!</v>
      </c>
      <c r="BC395" s="50"/>
      <c r="BD395" s="7" t="str">
        <f>IFERROR(VLOOKUP(Table43[[#This Row],[Kode BARANG Win2]],'[3]Daftar Barang dan Jasa'!$B$2:$D$3515,3,0),0)</f>
        <v>RB DETTOL BODY SOAP SH SENSITIVE 100GR X 144 PCS</v>
      </c>
      <c r="BE395" s="7" t="str">
        <f ca="1">IF(TODAY()-Table43[[#This Row],[Efektif
Pembuatan]]&gt;60,"Lama","Baru")</f>
        <v>Lama</v>
      </c>
      <c r="BF395" s="7" t="e">
        <f ca="1">IF(TODAY()-Table43[[#This Row],[Efektif Naik Harga]]&lt;30,"Naik","Sama")</f>
        <v>#VALUE!</v>
      </c>
      <c r="BG395" s="7" t="s">
        <v>400</v>
      </c>
      <c r="BH395" s="7" t="str">
        <f>IF(Table43[[#This Row],[Kode BARANG Win2]]&lt;&gt;"","IDR","")</f>
        <v>IDR</v>
      </c>
      <c r="BI395" s="7" t="str">
        <f>CONCATENATE(Table43[[#This Row],[kode  1 Digit
(Nomor)]],Table43[[#This Row],[kode  4 Digit                (Nomor)]])</f>
        <v>30889690100</v>
      </c>
      <c r="BJ395" s="7" t="str">
        <f>Table43[[#This Row],[Nama            Gramasi atau Jumlah Pack per CTN]]</f>
        <v>100GR</v>
      </c>
      <c r="BK395" s="7"/>
      <c r="BL395" s="7"/>
      <c r="BM395" s="4" t="str">
        <f>IF(Table43[[#This Row],[SATUAN Fix Win]]&lt;&gt;"","KRT")</f>
        <v>KRT</v>
      </c>
      <c r="BN395" s="4" t="str">
        <f>IF(Table43[[#This Row],[SATUAN Fix Win]]&lt;&gt;"","GD01")</f>
        <v>GD01</v>
      </c>
      <c r="BO395" s="4">
        <f>IF(Table43[[#This Row],[SATUAN Fix Win]]&lt;&gt;"",11611)</f>
        <v>11611</v>
      </c>
      <c r="BP395" s="4">
        <f>IF(Table43[[#This Row],[SATUAN Fix Win]]&lt;&gt;"",11612)</f>
        <v>11612</v>
      </c>
      <c r="BR395" s="4">
        <f>IF(Table43[[#This Row],[SATUAN Fix Win]]&lt;&gt;"",1)</f>
        <v>1</v>
      </c>
    </row>
    <row r="396" spans="1:70">
      <c r="A396" s="4" t="str">
        <f>CONCATENATE(Table43[[#This Row],[Kode BARANG Win2]],Table43[[#This Row],[No. Urut
Item Sama]])</f>
        <v>R1022001010010</v>
      </c>
      <c r="B396" s="7"/>
      <c r="C396" s="4" t="s">
        <v>1589</v>
      </c>
      <c r="D396" s="49">
        <v>3185034</v>
      </c>
      <c r="E396" s="49">
        <f>IFERROR(VLOOKUP(Table43[[#This Row],[NO]],[1]Sheet1!$G$3:$K$1267,5,0),0)</f>
        <v>0</v>
      </c>
      <c r="F396" s="26" t="s">
        <v>1440</v>
      </c>
      <c r="G396" s="26">
        <v>24</v>
      </c>
      <c r="H396" s="26" t="s">
        <v>1589</v>
      </c>
      <c r="I396" s="49">
        <v>8993560026417</v>
      </c>
      <c r="J396" s="26" t="str">
        <f>Table43[[#This Row],[Nama Jenis Kemasan]]</f>
        <v>BTL</v>
      </c>
      <c r="K396" s="4" t="str">
        <f>TRIM(CONCATENATE(Table43[[#This Row],[Nama            KLP]]," ",Table43[[#This Row],[Nama            Sub KLP]]))</f>
        <v>DETTOL BODY WASH</v>
      </c>
      <c r="L396" s="4" t="str">
        <f>CONCATENATE(Table43[[#This Row],[kode  2 Digit                (hrf+No)]],Table43[[#This Row],[kode  2 Digit                (Nomor)]],Table43[[#This Row],[kode  1 Digit                (Nomor)]])</f>
        <v>R1022</v>
      </c>
      <c r="M396" s="4" t="str">
        <f>IF(AH396="",CONCATENATE(R396,T396,V396,X396,Z396,AB396,AD396,AF396,Table43[[#This Row],[Tanda Kode Revisi]]),CONCATENATE(R396,T396,V396,X396,Z396,AB396,AD396,AH396))</f>
        <v>R1022001010010</v>
      </c>
      <c r="N396" s="11">
        <f t="shared" si="12"/>
        <v>14</v>
      </c>
      <c r="O396" s="13" t="str">
        <f>IF(AG396&lt;&gt;"",TRIM(UPPER(CONCATENATE(Q396," ",S396," ",U396," ",W396," ",Y396," ",AA396," ","X"," ",Table43[[#This Row],[ISI/CTN]]," ",AG396," ",AC396," ",AE396," ",AI396))),TRIM(UPPER(CONCATENATE(Q396," ",S396," ",U396," ",W396," ",Y396," ",AA396," ","X"," ",Table43[[#This Row],[ISI/CTN]]," ",AC396," ",AE396," ",AI396))))</f>
        <v>RB DETTOL BODY WASH COOL 100ML X 24 BTL</v>
      </c>
      <c r="P396" s="11">
        <f t="shared" si="13"/>
        <v>39</v>
      </c>
      <c r="Q396" s="4" t="s">
        <v>1487</v>
      </c>
      <c r="R396" s="7" t="s">
        <v>94</v>
      </c>
      <c r="S396" s="4" t="s">
        <v>1496</v>
      </c>
      <c r="T396" s="45" t="s">
        <v>1723</v>
      </c>
      <c r="U396" s="46" t="s">
        <v>1497</v>
      </c>
      <c r="V396" s="7">
        <v>2</v>
      </c>
      <c r="W396" s="46"/>
      <c r="X396" s="45" t="s">
        <v>1731</v>
      </c>
      <c r="Y396" s="4" t="s">
        <v>1492</v>
      </c>
      <c r="Z396" s="47" t="s">
        <v>1722</v>
      </c>
      <c r="AA396" s="4" t="s">
        <v>389</v>
      </c>
      <c r="AB396" s="47" t="s">
        <v>1739</v>
      </c>
      <c r="AC396" s="4" t="s">
        <v>388</v>
      </c>
      <c r="AD396" s="7">
        <v>1</v>
      </c>
      <c r="AF396" s="7">
        <v>0</v>
      </c>
      <c r="AJ396" s="7">
        <f>IFERROR(VLOOKUP(Table43[[#This Row],[Kode BARANG Win2]],'[2]Template Impor Barang'!#REF!,2,0),0)</f>
        <v>0</v>
      </c>
      <c r="AK396" s="7">
        <f>Table43[[#This Row],[ISI/CTN]]</f>
        <v>24</v>
      </c>
      <c r="AL396" s="83">
        <f>Table43[[#This Row],[Kode Pcpl]]</f>
        <v>3185034</v>
      </c>
      <c r="AN396" s="36">
        <f>Table43[[#This Row],[Harga Jual Pcs GT
(-PPN)]]-(Table43[[#This Row],[Harga Jual Pcs GT
(-PPN)]]*8.5%)</f>
        <v>17212.37</v>
      </c>
      <c r="AO396" s="36">
        <f>Table43[[#This Row],[Harga Beli Pcs
(-PPN)]]*Table43[[#This Row],[ISI/CTN]]</f>
        <v>413096.88</v>
      </c>
      <c r="AP396" s="36">
        <f>Table43[[#This Row],[Harga Beli Pcs
(-PPN)]]*1.11</f>
        <v>19105.7307</v>
      </c>
      <c r="AQ396" s="36">
        <f>Table43[[#This Row],[Harga Beli Krt
(- PPN)]]*1.11</f>
        <v>458537.53680000006</v>
      </c>
      <c r="AR396" s="36">
        <v>18811.333333333332</v>
      </c>
      <c r="AS396" s="36">
        <f>Table43[[#This Row],[Harga Jual Pcs GT
(-PPN)]]*Table43[[#This Row],[ISI/CTN]]</f>
        <v>451472</v>
      </c>
      <c r="AT396" s="36">
        <f>Table43[[#This Row],[Harga Jual Pcs GT
(-PPN)]]*1.11</f>
        <v>20880.580000000002</v>
      </c>
      <c r="AU396" s="36">
        <f>Table43[[#This Row],[Harga Jual Krt GT
(- PPN)]]*1.11</f>
        <v>501133.92000000004</v>
      </c>
      <c r="AV396" s="36">
        <v>18811.333333333332</v>
      </c>
      <c r="AW396" s="36">
        <f>Table43[[#This Row],[Harga Jual Pcs MT
(-PPN)]]*Table43[[#This Row],[ISI/CTN]]</f>
        <v>451472</v>
      </c>
      <c r="AX396" s="36">
        <f>Table43[[#This Row],[Harga Jual Pcs MT
(-PPN)]]*1.11</f>
        <v>20880.580000000002</v>
      </c>
      <c r="AY396" s="36">
        <f>Table43[[#This Row],[Harga Jual Pcs MT
(+PPN)]]*Table43[[#This Row],[ISI/CTN]]</f>
        <v>501133.92000000004</v>
      </c>
      <c r="AZ396" s="44">
        <f>(Table43[[#This Row],[Harga Jual Pcs GT
(-PPN)]]-Table43[[#This Row],[Harga Beli Pcs
(-PPN)]])/Table43[[#This Row],[Harga Jual Pcs GT
(-PPN)]]</f>
        <v>8.4999999999999992E-2</v>
      </c>
      <c r="BA396" s="51">
        <f>Table43[[#This Row],[Harga Jual Pcs MT
(-PPN)]]-Table43[[#This Row],[Harga Beli Pcs
(-PPN)]]</f>
        <v>1598.9633333333331</v>
      </c>
      <c r="BB396" s="57">
        <f>Table43[[#This Row],[Column1]]/Table43[[#This Row],[Harga Jual Pcs MT
(-PPN)]]</f>
        <v>8.4999999999999992E-2</v>
      </c>
      <c r="BC396" s="50"/>
      <c r="BD396" s="7" t="str">
        <f>IFERROR(VLOOKUP(Table43[[#This Row],[Kode BARANG Win2]],'[3]Daftar Barang dan Jasa'!$B$2:$D$3515,3,0),0)</f>
        <v>RB DETTOL BODY WASH COOL 100ML X 24 BTL</v>
      </c>
      <c r="BE396" s="7" t="str">
        <f ca="1">IF(TODAY()-Table43[[#This Row],[Efektif
Pembuatan]]&gt;60,"Lama","Baru")</f>
        <v>Lama</v>
      </c>
      <c r="BF396" s="7" t="e">
        <f ca="1">IF(TODAY()-Table43[[#This Row],[Efektif Naik Harga]]&lt;30,"Naik","Sama")</f>
        <v>#VALUE!</v>
      </c>
      <c r="BG396" s="7" t="s">
        <v>400</v>
      </c>
      <c r="BH396" s="7" t="str">
        <f>IF(Table43[[#This Row],[Kode BARANG Win2]]&lt;&gt;"","IDR","")</f>
        <v>IDR</v>
      </c>
      <c r="BI396" s="7" t="str">
        <f>CONCATENATE(Table43[[#This Row],[kode  1 Digit
(Nomor)]],Table43[[#This Row],[kode  4 Digit                (Nomor)]])</f>
        <v>31850340100</v>
      </c>
      <c r="BJ396" s="7" t="str">
        <f>Table43[[#This Row],[Nama            Gramasi atau Jumlah Pack per CTN]]</f>
        <v>100ML</v>
      </c>
      <c r="BK396" s="7"/>
      <c r="BL396" s="7"/>
      <c r="BM396" s="4" t="str">
        <f>IF(Table43[[#This Row],[SATUAN Fix Win]]&lt;&gt;"","KRT")</f>
        <v>KRT</v>
      </c>
      <c r="BN396" s="4" t="str">
        <f>IF(Table43[[#This Row],[SATUAN Fix Win]]&lt;&gt;"","GD01")</f>
        <v>GD01</v>
      </c>
      <c r="BO396" s="4">
        <f>IF(Table43[[#This Row],[SATUAN Fix Win]]&lt;&gt;"",11611)</f>
        <v>11611</v>
      </c>
      <c r="BP396" s="4">
        <f>IF(Table43[[#This Row],[SATUAN Fix Win]]&lt;&gt;"",11612)</f>
        <v>11612</v>
      </c>
      <c r="BR396" s="4">
        <f>IF(Table43[[#This Row],[SATUAN Fix Win]]&lt;&gt;"",1)</f>
        <v>1</v>
      </c>
    </row>
    <row r="397" spans="1:70">
      <c r="A397" s="4" t="str">
        <f>CONCATENATE(Table43[[#This Row],[Kode BARANG Win2]],Table43[[#This Row],[No. Urut
Item Sama]])</f>
        <v>R1022001010010</v>
      </c>
      <c r="B397" s="7"/>
      <c r="C397" s="4" t="s">
        <v>1589</v>
      </c>
      <c r="D397" s="49">
        <v>3086300</v>
      </c>
      <c r="E397" s="49">
        <f>IFERROR(VLOOKUP(Table43[[#This Row],[NO]],[1]Sheet1!$G$3:$K$1267,5,0),0)</f>
        <v>0</v>
      </c>
      <c r="F397" s="26" t="s">
        <v>1445</v>
      </c>
      <c r="G397" s="26">
        <v>24</v>
      </c>
      <c r="H397" s="26" t="s">
        <v>2073</v>
      </c>
      <c r="I397" s="49">
        <v>8993560026417</v>
      </c>
      <c r="J397" s="26" t="str">
        <f>Table43[[#This Row],[Nama Jenis Kemasan]]</f>
        <v>BTL</v>
      </c>
      <c r="K397" s="4" t="str">
        <f>TRIM(CONCATENATE(Table43[[#This Row],[Nama            KLP]]," ",Table43[[#This Row],[Nama            Sub KLP]]))</f>
        <v>DETTOL BODY WASH</v>
      </c>
      <c r="L397" s="4" t="str">
        <f>CONCATENATE(Table43[[#This Row],[kode  2 Digit                (hrf+No)]],Table43[[#This Row],[kode  2 Digit                (Nomor)]],Table43[[#This Row],[kode  1 Digit                (Nomor)]])</f>
        <v>R1022</v>
      </c>
      <c r="M397" s="4" t="str">
        <f>IF(AH397="",CONCATENATE(R397,T397,V397,X397,Z397,AB397,AD397,AF397,Table43[[#This Row],[Tanda Kode Revisi]]),CONCATENATE(R397,T397,V397,X397,Z397,AB397,AD397,AH397))</f>
        <v>R1022001010010</v>
      </c>
      <c r="N397" s="11">
        <f t="shared" si="12"/>
        <v>14</v>
      </c>
      <c r="O397" s="13" t="str">
        <f>IF(AG397&lt;&gt;"",TRIM(UPPER(CONCATENATE(Q397," ",S397," ",U397," ",W397," ",Y397," ",AA397," ","X"," ",Table43[[#This Row],[ISI/CTN]]," ",AG397," ",AC397," ",AE397," ",AI397))),TRIM(UPPER(CONCATENATE(Q397," ",S397," ",U397," ",W397," ",Y397," ",AA397," ","X"," ",Table43[[#This Row],[ISI/CTN]]," ",AC397," ",AE397," ",AI397))))</f>
        <v>RB DETTOL BODY WASH COOL 100ML X 24 BTL</v>
      </c>
      <c r="P397" s="11">
        <f t="shared" si="13"/>
        <v>39</v>
      </c>
      <c r="Q397" s="4" t="s">
        <v>1487</v>
      </c>
      <c r="R397" s="7" t="s">
        <v>94</v>
      </c>
      <c r="S397" s="4" t="s">
        <v>1496</v>
      </c>
      <c r="T397" s="45" t="s">
        <v>1723</v>
      </c>
      <c r="U397" s="46" t="s">
        <v>1497</v>
      </c>
      <c r="V397" s="7">
        <v>2</v>
      </c>
      <c r="W397" s="46"/>
      <c r="X397" s="45" t="s">
        <v>1731</v>
      </c>
      <c r="Y397" s="4" t="s">
        <v>1492</v>
      </c>
      <c r="Z397" s="47" t="s">
        <v>1722</v>
      </c>
      <c r="AA397" s="4" t="s">
        <v>389</v>
      </c>
      <c r="AB397" s="47" t="s">
        <v>1739</v>
      </c>
      <c r="AC397" s="4" t="s">
        <v>388</v>
      </c>
      <c r="AD397" s="7">
        <v>1</v>
      </c>
      <c r="AF397" s="7">
        <v>0</v>
      </c>
      <c r="AJ397" s="7">
        <f>IFERROR(VLOOKUP(Table43[[#This Row],[Kode BARANG Win2]],'[2]Template Impor Barang'!#REF!,2,0),0)</f>
        <v>0</v>
      </c>
      <c r="AK397" s="7">
        <f>Table43[[#This Row],[ISI/CTN]]</f>
        <v>24</v>
      </c>
      <c r="AL397" s="83">
        <f>Table43[[#This Row],[Kode Pcpl]]</f>
        <v>3086300</v>
      </c>
      <c r="AN397" s="36">
        <f>Table43[[#This Row],[Harga Jual Pcs GT
(-PPN)]]-(Table43[[#This Row],[Harga Jual Pcs GT
(-PPN)]]*8.5%)</f>
        <v>17212.37</v>
      </c>
      <c r="AO397" s="36">
        <f>Table43[[#This Row],[Harga Beli Pcs
(-PPN)]]*Table43[[#This Row],[ISI/CTN]]</f>
        <v>413096.88</v>
      </c>
      <c r="AP397" s="36">
        <f>Table43[[#This Row],[Harga Beli Pcs
(-PPN)]]*1.11</f>
        <v>19105.7307</v>
      </c>
      <c r="AQ397" s="36">
        <f>Table43[[#This Row],[Harga Beli Krt
(- PPN)]]*1.11</f>
        <v>458537.53680000006</v>
      </c>
      <c r="AR397" s="36">
        <v>18811.333333333332</v>
      </c>
      <c r="AS397" s="36">
        <f>Table43[[#This Row],[Harga Jual Pcs GT
(-PPN)]]*Table43[[#This Row],[ISI/CTN]]</f>
        <v>451472</v>
      </c>
      <c r="AT397" s="36">
        <f>Table43[[#This Row],[Harga Jual Pcs GT
(-PPN)]]*1.11</f>
        <v>20880.580000000002</v>
      </c>
      <c r="AU397" s="36">
        <f>Table43[[#This Row],[Harga Jual Krt GT
(- PPN)]]*1.11</f>
        <v>501133.92000000004</v>
      </c>
      <c r="AV397" s="36">
        <v>18811.333333333332</v>
      </c>
      <c r="AW397" s="36">
        <f>Table43[[#This Row],[Harga Jual Pcs MT
(-PPN)]]*Table43[[#This Row],[ISI/CTN]]</f>
        <v>451472</v>
      </c>
      <c r="AX397" s="36">
        <f>Table43[[#This Row],[Harga Jual Pcs MT
(-PPN)]]*1.11</f>
        <v>20880.580000000002</v>
      </c>
      <c r="AY397" s="36">
        <f>Table43[[#This Row],[Harga Jual Pcs MT
(+PPN)]]*Table43[[#This Row],[ISI/CTN]]</f>
        <v>501133.92000000004</v>
      </c>
      <c r="AZ397" s="44">
        <f>(Table43[[#This Row],[Harga Jual Pcs GT
(-PPN)]]-Table43[[#This Row],[Harga Beli Pcs
(-PPN)]])/Table43[[#This Row],[Harga Jual Pcs GT
(-PPN)]]</f>
        <v>8.4999999999999992E-2</v>
      </c>
      <c r="BA397" s="51">
        <f>Table43[[#This Row],[Harga Jual Pcs MT
(-PPN)]]-Table43[[#This Row],[Harga Beli Pcs
(-PPN)]]</f>
        <v>1598.9633333333331</v>
      </c>
      <c r="BB397" s="57">
        <f>Table43[[#This Row],[Column1]]/Table43[[#This Row],[Harga Jual Pcs MT
(-PPN)]]</f>
        <v>8.4999999999999992E-2</v>
      </c>
      <c r="BC397" s="50"/>
      <c r="BD397" s="7" t="str">
        <f>IFERROR(VLOOKUP(Table43[[#This Row],[Kode BARANG Win2]],'[3]Daftar Barang dan Jasa'!$B$2:$D$3515,3,0),0)</f>
        <v>RB DETTOL BODY WASH COOL 100ML X 24 BTL</v>
      </c>
      <c r="BE397" s="7" t="str">
        <f ca="1">IF(TODAY()-Table43[[#This Row],[Efektif
Pembuatan]]&gt;60,"Lama","Baru")</f>
        <v>Lama</v>
      </c>
      <c r="BF397" s="7" t="e">
        <f ca="1">IF(TODAY()-Table43[[#This Row],[Efektif Naik Harga]]&lt;30,"Naik","Sama")</f>
        <v>#VALUE!</v>
      </c>
      <c r="BG397" s="7" t="s">
        <v>400</v>
      </c>
      <c r="BH397" s="7" t="str">
        <f>IF(Table43[[#This Row],[Kode BARANG Win2]]&lt;&gt;"","IDR","")</f>
        <v>IDR</v>
      </c>
      <c r="BI397" s="7" t="str">
        <f>CONCATENATE(Table43[[#This Row],[kode  1 Digit
(Nomor)]],Table43[[#This Row],[kode  4 Digit                (Nomor)]])</f>
        <v>30863000100</v>
      </c>
      <c r="BJ397" s="7" t="str">
        <f>Table43[[#This Row],[Nama            Gramasi atau Jumlah Pack per CTN]]</f>
        <v>100ML</v>
      </c>
      <c r="BK397" s="7"/>
      <c r="BL397" s="7"/>
      <c r="BM397" s="4" t="str">
        <f>IF(Table43[[#This Row],[SATUAN Fix Win]]&lt;&gt;"","KRT")</f>
        <v>KRT</v>
      </c>
      <c r="BN397" s="4" t="str">
        <f>IF(Table43[[#This Row],[SATUAN Fix Win]]&lt;&gt;"","GD01")</f>
        <v>GD01</v>
      </c>
      <c r="BO397" s="4">
        <f>IF(Table43[[#This Row],[SATUAN Fix Win]]&lt;&gt;"",11611)</f>
        <v>11611</v>
      </c>
      <c r="BP397" s="4">
        <f>IF(Table43[[#This Row],[SATUAN Fix Win]]&lt;&gt;"",11612)</f>
        <v>11612</v>
      </c>
      <c r="BR397" s="4">
        <f>IF(Table43[[#This Row],[SATUAN Fix Win]]&lt;&gt;"",1)</f>
        <v>1</v>
      </c>
    </row>
    <row r="398" spans="1:70">
      <c r="A398" s="4" t="str">
        <f>CONCATENATE(Table43[[#This Row],[Kode BARANG Win2]],Table43[[#This Row],[No. Urut
Item Sama]])</f>
        <v>R1022001010010</v>
      </c>
      <c r="B398" s="7"/>
      <c r="C398" s="4" t="s">
        <v>1589</v>
      </c>
      <c r="D398" s="49">
        <v>3062482</v>
      </c>
      <c r="E398" s="49">
        <f>IFERROR(VLOOKUP(Table43[[#This Row],[NO]],[1]Sheet1!$G$3:$K$1267,5,0),0)</f>
        <v>0</v>
      </c>
      <c r="F398" s="26" t="s">
        <v>1446</v>
      </c>
      <c r="G398" s="26">
        <v>24</v>
      </c>
      <c r="H398" s="26" t="s">
        <v>2073</v>
      </c>
      <c r="I398" s="49">
        <v>8993560026417</v>
      </c>
      <c r="J398" s="26" t="str">
        <f>Table43[[#This Row],[Nama Jenis Kemasan]]</f>
        <v>BTL</v>
      </c>
      <c r="K398" s="4" t="str">
        <f>TRIM(CONCATENATE(Table43[[#This Row],[Nama            KLP]]," ",Table43[[#This Row],[Nama            Sub KLP]]))</f>
        <v>DETTOL BODY WASH</v>
      </c>
      <c r="L398" s="4" t="str">
        <f>CONCATENATE(Table43[[#This Row],[kode  2 Digit                (hrf+No)]],Table43[[#This Row],[kode  2 Digit                (Nomor)]],Table43[[#This Row],[kode  1 Digit                (Nomor)]])</f>
        <v>R1022</v>
      </c>
      <c r="M398" s="4" t="str">
        <f>IF(AH398="",CONCATENATE(R398,T398,V398,X398,Z398,AB398,AD398,AF398,Table43[[#This Row],[Tanda Kode Revisi]]),CONCATENATE(R398,T398,V398,X398,Z398,AB398,AD398,AH398))</f>
        <v>R1022001010010</v>
      </c>
      <c r="N398" s="11">
        <f t="shared" si="12"/>
        <v>14</v>
      </c>
      <c r="O398" s="13" t="str">
        <f>IF(AG398&lt;&gt;"",TRIM(UPPER(CONCATENATE(Q398," ",S398," ",U398," ",W398," ",Y398," ",AA398," ","X"," ",Table43[[#This Row],[ISI/CTN]]," ",AG398," ",AC398," ",AE398," ",AI398))),TRIM(UPPER(CONCATENATE(Q398," ",S398," ",U398," ",W398," ",Y398," ",AA398," ","X"," ",Table43[[#This Row],[ISI/CTN]]," ",AC398," ",AE398," ",AI398))))</f>
        <v>RB DETTOL BODY WASH COOL 100ML X 24 BTL</v>
      </c>
      <c r="P398" s="11">
        <f t="shared" si="13"/>
        <v>39</v>
      </c>
      <c r="Q398" s="4" t="s">
        <v>1487</v>
      </c>
      <c r="R398" s="7" t="s">
        <v>94</v>
      </c>
      <c r="S398" s="4" t="s">
        <v>1496</v>
      </c>
      <c r="T398" s="45" t="s">
        <v>1723</v>
      </c>
      <c r="U398" s="46" t="s">
        <v>1497</v>
      </c>
      <c r="V398" s="7">
        <v>2</v>
      </c>
      <c r="W398" s="46"/>
      <c r="X398" s="45" t="s">
        <v>1731</v>
      </c>
      <c r="Y398" s="4" t="s">
        <v>1492</v>
      </c>
      <c r="Z398" s="47" t="s">
        <v>1722</v>
      </c>
      <c r="AA398" s="4" t="s">
        <v>389</v>
      </c>
      <c r="AB398" s="47" t="s">
        <v>1739</v>
      </c>
      <c r="AC398" s="4" t="s">
        <v>388</v>
      </c>
      <c r="AD398" s="7">
        <v>1</v>
      </c>
      <c r="AF398" s="7">
        <v>0</v>
      </c>
      <c r="AJ398" s="7">
        <f>IFERROR(VLOOKUP(Table43[[#This Row],[Kode BARANG Win2]],'[2]Template Impor Barang'!#REF!,2,0),0)</f>
        <v>0</v>
      </c>
      <c r="AK398" s="7">
        <f>Table43[[#This Row],[ISI/CTN]]</f>
        <v>24</v>
      </c>
      <c r="AL398" s="83">
        <f>Table43[[#This Row],[Kode Pcpl]]</f>
        <v>3062482</v>
      </c>
      <c r="AN398" s="36">
        <f>Table43[[#This Row],[Harga Jual Pcs GT
(-PPN)]]-(Table43[[#This Row],[Harga Jual Pcs GT
(-PPN)]]*8.5%)</f>
        <v>17212.37</v>
      </c>
      <c r="AO398" s="36">
        <f>Table43[[#This Row],[Harga Beli Pcs
(-PPN)]]*Table43[[#This Row],[ISI/CTN]]</f>
        <v>413096.88</v>
      </c>
      <c r="AP398" s="36">
        <f>Table43[[#This Row],[Harga Beli Pcs
(-PPN)]]*1.11</f>
        <v>19105.7307</v>
      </c>
      <c r="AQ398" s="36">
        <f>Table43[[#This Row],[Harga Beli Krt
(- PPN)]]*1.11</f>
        <v>458537.53680000006</v>
      </c>
      <c r="AR398" s="36">
        <v>18811.333333333332</v>
      </c>
      <c r="AS398" s="36">
        <f>Table43[[#This Row],[Harga Jual Pcs GT
(-PPN)]]*Table43[[#This Row],[ISI/CTN]]</f>
        <v>451472</v>
      </c>
      <c r="AT398" s="36">
        <f>Table43[[#This Row],[Harga Jual Pcs GT
(-PPN)]]*1.11</f>
        <v>20880.580000000002</v>
      </c>
      <c r="AU398" s="36">
        <f>Table43[[#This Row],[Harga Jual Krt GT
(- PPN)]]*1.11</f>
        <v>501133.92000000004</v>
      </c>
      <c r="AV398" s="36">
        <v>18811.333333333332</v>
      </c>
      <c r="AW398" s="36">
        <f>Table43[[#This Row],[Harga Jual Pcs MT
(-PPN)]]*Table43[[#This Row],[ISI/CTN]]</f>
        <v>451472</v>
      </c>
      <c r="AX398" s="36">
        <f>Table43[[#This Row],[Harga Jual Pcs MT
(-PPN)]]*1.11</f>
        <v>20880.580000000002</v>
      </c>
      <c r="AY398" s="36">
        <f>Table43[[#This Row],[Harga Jual Pcs MT
(+PPN)]]*Table43[[#This Row],[ISI/CTN]]</f>
        <v>501133.92000000004</v>
      </c>
      <c r="AZ398" s="44">
        <f>(Table43[[#This Row],[Harga Jual Pcs GT
(-PPN)]]-Table43[[#This Row],[Harga Beli Pcs
(-PPN)]])/Table43[[#This Row],[Harga Jual Pcs GT
(-PPN)]]</f>
        <v>8.4999999999999992E-2</v>
      </c>
      <c r="BA398" s="51">
        <f>Table43[[#This Row],[Harga Jual Pcs MT
(-PPN)]]-Table43[[#This Row],[Harga Beli Pcs
(-PPN)]]</f>
        <v>1598.9633333333331</v>
      </c>
      <c r="BB398" s="57">
        <f>Table43[[#This Row],[Column1]]/Table43[[#This Row],[Harga Jual Pcs MT
(-PPN)]]</f>
        <v>8.4999999999999992E-2</v>
      </c>
      <c r="BC398" s="50"/>
      <c r="BD398" s="7" t="str">
        <f>IFERROR(VLOOKUP(Table43[[#This Row],[Kode BARANG Win2]],'[3]Daftar Barang dan Jasa'!$B$2:$D$3515,3,0),0)</f>
        <v>RB DETTOL BODY WASH COOL 100ML X 24 BTL</v>
      </c>
      <c r="BE398" s="7" t="str">
        <f ca="1">IF(TODAY()-Table43[[#This Row],[Efektif
Pembuatan]]&gt;60,"Lama","Baru")</f>
        <v>Lama</v>
      </c>
      <c r="BF398" s="7" t="e">
        <f ca="1">IF(TODAY()-Table43[[#This Row],[Efektif Naik Harga]]&lt;30,"Naik","Sama")</f>
        <v>#VALUE!</v>
      </c>
      <c r="BG398" s="7" t="s">
        <v>400</v>
      </c>
      <c r="BH398" s="7" t="str">
        <f>IF(Table43[[#This Row],[Kode BARANG Win2]]&lt;&gt;"","IDR","")</f>
        <v>IDR</v>
      </c>
      <c r="BI398" s="7" t="str">
        <f>CONCATENATE(Table43[[#This Row],[kode  1 Digit
(Nomor)]],Table43[[#This Row],[kode  4 Digit                (Nomor)]])</f>
        <v>30624820100</v>
      </c>
      <c r="BJ398" s="7" t="str">
        <f>Table43[[#This Row],[Nama            Gramasi atau Jumlah Pack per CTN]]</f>
        <v>100ML</v>
      </c>
      <c r="BK398" s="7"/>
      <c r="BL398" s="7"/>
      <c r="BM398" s="4" t="str">
        <f>IF(Table43[[#This Row],[SATUAN Fix Win]]&lt;&gt;"","KRT")</f>
        <v>KRT</v>
      </c>
      <c r="BN398" s="4" t="str">
        <f>IF(Table43[[#This Row],[SATUAN Fix Win]]&lt;&gt;"","GD01")</f>
        <v>GD01</v>
      </c>
      <c r="BO398" s="4">
        <f>IF(Table43[[#This Row],[SATUAN Fix Win]]&lt;&gt;"",11611)</f>
        <v>11611</v>
      </c>
      <c r="BP398" s="4">
        <f>IF(Table43[[#This Row],[SATUAN Fix Win]]&lt;&gt;"",11612)</f>
        <v>11612</v>
      </c>
      <c r="BR398" s="4">
        <f>IF(Table43[[#This Row],[SATUAN Fix Win]]&lt;&gt;"",1)</f>
        <v>1</v>
      </c>
    </row>
    <row r="399" spans="1:70">
      <c r="A399" s="4" t="str">
        <f>CONCATENATE(Table43[[#This Row],[Kode BARANG Win2]],Table43[[#This Row],[No. Urut
Item Sama]])</f>
        <v>R1022001010010</v>
      </c>
      <c r="B399" s="7"/>
      <c r="C399" s="4" t="s">
        <v>1589</v>
      </c>
      <c r="D399" s="49">
        <v>3031798</v>
      </c>
      <c r="E399" s="49">
        <f>IFERROR(VLOOKUP(Table43[[#This Row],[NO]],[1]Sheet1!$G$3:$K$1267,5,0),0)</f>
        <v>0</v>
      </c>
      <c r="F399" s="26" t="s">
        <v>1441</v>
      </c>
      <c r="G399" s="26">
        <v>24</v>
      </c>
      <c r="H399" s="26" t="s">
        <v>2073</v>
      </c>
      <c r="I399" s="49">
        <v>8993560026417</v>
      </c>
      <c r="J399" s="26" t="str">
        <f>Table43[[#This Row],[Nama Jenis Kemasan]]</f>
        <v>BTL</v>
      </c>
      <c r="K399" s="4" t="str">
        <f>TRIM(CONCATENATE(Table43[[#This Row],[Nama            KLP]]," ",Table43[[#This Row],[Nama            Sub KLP]]))</f>
        <v>DETTOL BODY WASH</v>
      </c>
      <c r="L399" s="4" t="str">
        <f>CONCATENATE(Table43[[#This Row],[kode  2 Digit                (hrf+No)]],Table43[[#This Row],[kode  2 Digit                (Nomor)]],Table43[[#This Row],[kode  1 Digit                (Nomor)]])</f>
        <v>R1022</v>
      </c>
      <c r="M399" s="4" t="str">
        <f>IF(AH399="",CONCATENATE(R399,T399,V399,X399,Z399,AB399,AD399,AF399,Table43[[#This Row],[Tanda Kode Revisi]]),CONCATENATE(R399,T399,V399,X399,Z399,AB399,AD399,AH399))</f>
        <v>R1022001010010</v>
      </c>
      <c r="N399" s="11">
        <f t="shared" si="12"/>
        <v>14</v>
      </c>
      <c r="O399" s="13" t="str">
        <f>IF(AG399&lt;&gt;"",TRIM(UPPER(CONCATENATE(Q399," ",S399," ",U399," ",W399," ",Y399," ",AA399," ","X"," ",Table43[[#This Row],[ISI/CTN]]," ",AG399," ",AC399," ",AE399," ",AI399))),TRIM(UPPER(CONCATENATE(Q399," ",S399," ",U399," ",W399," ",Y399," ",AA399," ","X"," ",Table43[[#This Row],[ISI/CTN]]," ",AC399," ",AE399," ",AI399))))</f>
        <v>RB DETTOL BODY WASH COOL 100ML X 24 BTL</v>
      </c>
      <c r="P399" s="11">
        <f t="shared" si="13"/>
        <v>39</v>
      </c>
      <c r="Q399" s="4" t="s">
        <v>1487</v>
      </c>
      <c r="R399" s="7" t="s">
        <v>94</v>
      </c>
      <c r="S399" s="4" t="s">
        <v>1496</v>
      </c>
      <c r="T399" s="45" t="s">
        <v>1723</v>
      </c>
      <c r="U399" s="46" t="s">
        <v>1497</v>
      </c>
      <c r="V399" s="7">
        <v>2</v>
      </c>
      <c r="W399" s="46"/>
      <c r="X399" s="45" t="s">
        <v>1731</v>
      </c>
      <c r="Y399" s="4" t="s">
        <v>1492</v>
      </c>
      <c r="Z399" s="47" t="s">
        <v>1722</v>
      </c>
      <c r="AA399" s="4" t="s">
        <v>389</v>
      </c>
      <c r="AB399" s="47" t="s">
        <v>1739</v>
      </c>
      <c r="AC399" s="4" t="s">
        <v>388</v>
      </c>
      <c r="AD399" s="7">
        <v>1</v>
      </c>
      <c r="AF399" s="7">
        <v>0</v>
      </c>
      <c r="AJ399" s="7">
        <f>IFERROR(VLOOKUP(Table43[[#This Row],[Kode BARANG Win2]],'[2]Template Impor Barang'!#REF!,2,0),0)</f>
        <v>0</v>
      </c>
      <c r="AK399" s="7">
        <f>Table43[[#This Row],[ISI/CTN]]</f>
        <v>24</v>
      </c>
      <c r="AL399" s="83">
        <f>Table43[[#This Row],[Kode Pcpl]]</f>
        <v>3031798</v>
      </c>
      <c r="AN399" s="36">
        <f>Table43[[#This Row],[Harga Jual Pcs GT
(-PPN)]]-(Table43[[#This Row],[Harga Jual Pcs GT
(-PPN)]]*8.5%)</f>
        <v>17212.37</v>
      </c>
      <c r="AO399" s="36">
        <f>Table43[[#This Row],[Harga Beli Pcs
(-PPN)]]*Table43[[#This Row],[ISI/CTN]]</f>
        <v>413096.88</v>
      </c>
      <c r="AP399" s="36">
        <f>Table43[[#This Row],[Harga Beli Pcs
(-PPN)]]*1.11</f>
        <v>19105.7307</v>
      </c>
      <c r="AQ399" s="36">
        <f>Table43[[#This Row],[Harga Beli Krt
(- PPN)]]*1.11</f>
        <v>458537.53680000006</v>
      </c>
      <c r="AR399" s="36">
        <v>18811.333333333332</v>
      </c>
      <c r="AS399" s="36">
        <f>Table43[[#This Row],[Harga Jual Pcs GT
(-PPN)]]*Table43[[#This Row],[ISI/CTN]]</f>
        <v>451472</v>
      </c>
      <c r="AT399" s="36">
        <f>Table43[[#This Row],[Harga Jual Pcs GT
(-PPN)]]*1.11</f>
        <v>20880.580000000002</v>
      </c>
      <c r="AU399" s="36">
        <f>Table43[[#This Row],[Harga Jual Krt GT
(- PPN)]]*1.11</f>
        <v>501133.92000000004</v>
      </c>
      <c r="AV399" s="36">
        <v>18811.333333333332</v>
      </c>
      <c r="AW399" s="36">
        <f>Table43[[#This Row],[Harga Jual Pcs MT
(-PPN)]]*Table43[[#This Row],[ISI/CTN]]</f>
        <v>451472</v>
      </c>
      <c r="AX399" s="36">
        <f>Table43[[#This Row],[Harga Jual Pcs MT
(-PPN)]]*1.11</f>
        <v>20880.580000000002</v>
      </c>
      <c r="AY399" s="36">
        <f>Table43[[#This Row],[Harga Jual Pcs MT
(+PPN)]]*Table43[[#This Row],[ISI/CTN]]</f>
        <v>501133.92000000004</v>
      </c>
      <c r="AZ399" s="44">
        <f>(Table43[[#This Row],[Harga Jual Pcs GT
(-PPN)]]-Table43[[#This Row],[Harga Beli Pcs
(-PPN)]])/Table43[[#This Row],[Harga Jual Pcs GT
(-PPN)]]</f>
        <v>8.4999999999999992E-2</v>
      </c>
      <c r="BA399" s="51">
        <f>Table43[[#This Row],[Harga Jual Pcs MT
(-PPN)]]-Table43[[#This Row],[Harga Beli Pcs
(-PPN)]]</f>
        <v>1598.9633333333331</v>
      </c>
      <c r="BB399" s="57">
        <f>Table43[[#This Row],[Column1]]/Table43[[#This Row],[Harga Jual Pcs MT
(-PPN)]]</f>
        <v>8.4999999999999992E-2</v>
      </c>
      <c r="BC399" s="50"/>
      <c r="BD399" s="7" t="str">
        <f>IFERROR(VLOOKUP(Table43[[#This Row],[Kode BARANG Win2]],'[3]Daftar Barang dan Jasa'!$B$2:$D$3515,3,0),0)</f>
        <v>RB DETTOL BODY WASH COOL 100ML X 24 BTL</v>
      </c>
      <c r="BE399" s="7" t="str">
        <f ca="1">IF(TODAY()-Table43[[#This Row],[Efektif
Pembuatan]]&gt;60,"Lama","Baru")</f>
        <v>Lama</v>
      </c>
      <c r="BF399" s="7" t="e">
        <f ca="1">IF(TODAY()-Table43[[#This Row],[Efektif Naik Harga]]&lt;30,"Naik","Sama")</f>
        <v>#VALUE!</v>
      </c>
      <c r="BG399" s="7" t="s">
        <v>400</v>
      </c>
      <c r="BH399" s="7" t="str">
        <f>IF(Table43[[#This Row],[Kode BARANG Win2]]&lt;&gt;"","IDR","")</f>
        <v>IDR</v>
      </c>
      <c r="BI399" s="7" t="str">
        <f>CONCATENATE(Table43[[#This Row],[kode  1 Digit
(Nomor)]],Table43[[#This Row],[kode  4 Digit                (Nomor)]])</f>
        <v>30317980100</v>
      </c>
      <c r="BJ399" s="7" t="str">
        <f>Table43[[#This Row],[Nama            Gramasi atau Jumlah Pack per CTN]]</f>
        <v>100ML</v>
      </c>
      <c r="BK399" s="7"/>
      <c r="BL399" s="7"/>
      <c r="BM399" s="4" t="str">
        <f>IF(Table43[[#This Row],[SATUAN Fix Win]]&lt;&gt;"","KRT")</f>
        <v>KRT</v>
      </c>
      <c r="BN399" s="4" t="str">
        <f>IF(Table43[[#This Row],[SATUAN Fix Win]]&lt;&gt;"","GD01")</f>
        <v>GD01</v>
      </c>
      <c r="BO399" s="4">
        <f>IF(Table43[[#This Row],[SATUAN Fix Win]]&lt;&gt;"",11611)</f>
        <v>11611</v>
      </c>
      <c r="BP399" s="4">
        <f>IF(Table43[[#This Row],[SATUAN Fix Win]]&lt;&gt;"",11612)</f>
        <v>11612</v>
      </c>
      <c r="BR399" s="4">
        <f>IF(Table43[[#This Row],[SATUAN Fix Win]]&lt;&gt;"",1)</f>
        <v>1</v>
      </c>
    </row>
    <row r="400" spans="1:70">
      <c r="A400" s="4" t="str">
        <f>CONCATENATE(Table43[[#This Row],[Kode BARANG Win2]],Table43[[#This Row],[No. Urut
Item Sama]])</f>
        <v>R1022001010010</v>
      </c>
      <c r="B400" s="7"/>
      <c r="C400" s="4" t="s">
        <v>1589</v>
      </c>
      <c r="D400" s="49">
        <v>3045729</v>
      </c>
      <c r="E400" s="49">
        <f>IFERROR(VLOOKUP(Table43[[#This Row],[NO]],[1]Sheet1!$G$3:$K$1267,5,0),0)</f>
        <v>0</v>
      </c>
      <c r="F400" s="26" t="s">
        <v>1444</v>
      </c>
      <c r="G400" s="26">
        <v>24</v>
      </c>
      <c r="H400" s="26" t="s">
        <v>2073</v>
      </c>
      <c r="I400" s="49">
        <v>8993560026417</v>
      </c>
      <c r="J400" s="26" t="str">
        <f>Table43[[#This Row],[Nama Jenis Kemasan]]</f>
        <v>BTL</v>
      </c>
      <c r="K400" s="4" t="str">
        <f>TRIM(CONCATENATE(Table43[[#This Row],[Nama            KLP]]," ",Table43[[#This Row],[Nama            Sub KLP]]))</f>
        <v>DETTOL BODY WASH</v>
      </c>
      <c r="L400" s="4" t="str">
        <f>CONCATENATE(Table43[[#This Row],[kode  2 Digit                (hrf+No)]],Table43[[#This Row],[kode  2 Digit                (Nomor)]],Table43[[#This Row],[kode  1 Digit                (Nomor)]])</f>
        <v>R1022</v>
      </c>
      <c r="M400" s="4" t="str">
        <f>IF(AH400="",CONCATENATE(R400,T400,V400,X400,Z400,AB400,AD400,AF400,Table43[[#This Row],[Tanda Kode Revisi]]),CONCATENATE(R400,T400,V400,X400,Z400,AB400,AD400,AH400))</f>
        <v>R1022001010010</v>
      </c>
      <c r="N400" s="11">
        <f t="shared" si="12"/>
        <v>14</v>
      </c>
      <c r="O400" s="13" t="str">
        <f>IF(AG400&lt;&gt;"",TRIM(UPPER(CONCATENATE(Q400," ",S400," ",U400," ",W400," ",Y400," ",AA400," ","X"," ",Table43[[#This Row],[ISI/CTN]]," ",AG400," ",AC400," ",AE400," ",AI400))),TRIM(UPPER(CONCATENATE(Q400," ",S400," ",U400," ",W400," ",Y400," ",AA400," ","X"," ",Table43[[#This Row],[ISI/CTN]]," ",AC400," ",AE400," ",AI400))))</f>
        <v>RB DETTOL BODY WASH COOL 100ML X 24 BTL</v>
      </c>
      <c r="P400" s="11">
        <f t="shared" si="13"/>
        <v>39</v>
      </c>
      <c r="Q400" s="4" t="s">
        <v>1487</v>
      </c>
      <c r="R400" s="7" t="s">
        <v>94</v>
      </c>
      <c r="S400" s="4" t="s">
        <v>1496</v>
      </c>
      <c r="T400" s="45" t="s">
        <v>1723</v>
      </c>
      <c r="U400" s="46" t="s">
        <v>1497</v>
      </c>
      <c r="V400" s="7">
        <v>2</v>
      </c>
      <c r="W400" s="46"/>
      <c r="X400" s="45" t="s">
        <v>1731</v>
      </c>
      <c r="Y400" s="4" t="s">
        <v>1492</v>
      </c>
      <c r="Z400" s="47" t="s">
        <v>1722</v>
      </c>
      <c r="AA400" s="4" t="s">
        <v>389</v>
      </c>
      <c r="AB400" s="47" t="s">
        <v>1739</v>
      </c>
      <c r="AC400" s="4" t="s">
        <v>388</v>
      </c>
      <c r="AD400" s="7">
        <v>1</v>
      </c>
      <c r="AF400" s="7">
        <v>0</v>
      </c>
      <c r="AJ400" s="7">
        <f>IFERROR(VLOOKUP(Table43[[#This Row],[Kode BARANG Win2]],'[2]Template Impor Barang'!#REF!,2,0),0)</f>
        <v>0</v>
      </c>
      <c r="AK400" s="7">
        <f>Table43[[#This Row],[ISI/CTN]]</f>
        <v>24</v>
      </c>
      <c r="AL400" s="83">
        <f>Table43[[#This Row],[Kode Pcpl]]</f>
        <v>3045729</v>
      </c>
      <c r="AN400" s="36">
        <f>Table43[[#This Row],[Harga Jual Pcs GT
(-PPN)]]-(Table43[[#This Row],[Harga Jual Pcs GT
(-PPN)]]*8.5%)</f>
        <v>17212.37</v>
      </c>
      <c r="AO400" s="36">
        <f>Table43[[#This Row],[Harga Beli Pcs
(-PPN)]]*Table43[[#This Row],[ISI/CTN]]</f>
        <v>413096.88</v>
      </c>
      <c r="AP400" s="36">
        <f>Table43[[#This Row],[Harga Beli Pcs
(-PPN)]]*1.11</f>
        <v>19105.7307</v>
      </c>
      <c r="AQ400" s="36">
        <f>Table43[[#This Row],[Harga Beli Krt
(- PPN)]]*1.11</f>
        <v>458537.53680000006</v>
      </c>
      <c r="AR400" s="36">
        <v>18811.333333333332</v>
      </c>
      <c r="AS400" s="36">
        <f>Table43[[#This Row],[Harga Jual Pcs GT
(-PPN)]]*Table43[[#This Row],[ISI/CTN]]</f>
        <v>451472</v>
      </c>
      <c r="AT400" s="36">
        <f>Table43[[#This Row],[Harga Jual Pcs GT
(-PPN)]]*1.11</f>
        <v>20880.580000000002</v>
      </c>
      <c r="AU400" s="36">
        <f>Table43[[#This Row],[Harga Jual Krt GT
(- PPN)]]*1.11</f>
        <v>501133.92000000004</v>
      </c>
      <c r="AV400" s="36">
        <v>18811.333333333332</v>
      </c>
      <c r="AW400" s="36">
        <f>Table43[[#This Row],[Harga Jual Pcs MT
(-PPN)]]*Table43[[#This Row],[ISI/CTN]]</f>
        <v>451472</v>
      </c>
      <c r="AX400" s="36">
        <f>Table43[[#This Row],[Harga Jual Pcs MT
(-PPN)]]*1.11</f>
        <v>20880.580000000002</v>
      </c>
      <c r="AY400" s="36">
        <f>Table43[[#This Row],[Harga Jual Pcs MT
(+PPN)]]*Table43[[#This Row],[ISI/CTN]]</f>
        <v>501133.92000000004</v>
      </c>
      <c r="AZ400" s="44">
        <f>(Table43[[#This Row],[Harga Jual Pcs GT
(-PPN)]]-Table43[[#This Row],[Harga Beli Pcs
(-PPN)]])/Table43[[#This Row],[Harga Jual Pcs GT
(-PPN)]]</f>
        <v>8.4999999999999992E-2</v>
      </c>
      <c r="BA400" s="51">
        <f>Table43[[#This Row],[Harga Jual Pcs MT
(-PPN)]]-Table43[[#This Row],[Harga Beli Pcs
(-PPN)]]</f>
        <v>1598.9633333333331</v>
      </c>
      <c r="BB400" s="57">
        <f>Table43[[#This Row],[Column1]]/Table43[[#This Row],[Harga Jual Pcs MT
(-PPN)]]</f>
        <v>8.4999999999999992E-2</v>
      </c>
      <c r="BC400" s="50"/>
      <c r="BD400" s="7" t="str">
        <f>IFERROR(VLOOKUP(Table43[[#This Row],[Kode BARANG Win2]],'[3]Daftar Barang dan Jasa'!$B$2:$D$3515,3,0),0)</f>
        <v>RB DETTOL BODY WASH COOL 100ML X 24 BTL</v>
      </c>
      <c r="BE400" s="7" t="str">
        <f ca="1">IF(TODAY()-Table43[[#This Row],[Efektif
Pembuatan]]&gt;60,"Lama","Baru")</f>
        <v>Lama</v>
      </c>
      <c r="BF400" s="7" t="e">
        <f ca="1">IF(TODAY()-Table43[[#This Row],[Efektif Naik Harga]]&lt;30,"Naik","Sama")</f>
        <v>#VALUE!</v>
      </c>
      <c r="BG400" s="7" t="s">
        <v>400</v>
      </c>
      <c r="BH400" s="7" t="str">
        <f>IF(Table43[[#This Row],[Kode BARANG Win2]]&lt;&gt;"","IDR","")</f>
        <v>IDR</v>
      </c>
      <c r="BI400" s="7" t="str">
        <f>CONCATENATE(Table43[[#This Row],[kode  1 Digit
(Nomor)]],Table43[[#This Row],[kode  4 Digit                (Nomor)]])</f>
        <v>30457290100</v>
      </c>
      <c r="BJ400" s="7" t="str">
        <f>Table43[[#This Row],[Nama            Gramasi atau Jumlah Pack per CTN]]</f>
        <v>100ML</v>
      </c>
      <c r="BK400" s="7"/>
      <c r="BL400" s="7"/>
      <c r="BM400" s="4" t="str">
        <f>IF(Table43[[#This Row],[SATUAN Fix Win]]&lt;&gt;"","KRT")</f>
        <v>KRT</v>
      </c>
      <c r="BN400" s="4" t="str">
        <f>IF(Table43[[#This Row],[SATUAN Fix Win]]&lt;&gt;"","GD01")</f>
        <v>GD01</v>
      </c>
      <c r="BO400" s="4">
        <f>IF(Table43[[#This Row],[SATUAN Fix Win]]&lt;&gt;"",11611)</f>
        <v>11611</v>
      </c>
      <c r="BP400" s="4">
        <f>IF(Table43[[#This Row],[SATUAN Fix Win]]&lt;&gt;"",11612)</f>
        <v>11612</v>
      </c>
      <c r="BR400" s="4">
        <f>IF(Table43[[#This Row],[SATUAN Fix Win]]&lt;&gt;"",1)</f>
        <v>1</v>
      </c>
    </row>
    <row r="401" spans="1:70">
      <c r="A401" s="4" t="str">
        <f>CONCATENATE(Table43[[#This Row],[Kode BARANG Win2]],Table43[[#This Row],[No. Urut
Item Sama]])</f>
        <v>R1022001010010</v>
      </c>
      <c r="B401" s="7"/>
      <c r="C401" s="4" t="s">
        <v>1589</v>
      </c>
      <c r="D401" s="49" t="s">
        <v>663</v>
      </c>
      <c r="E401" s="49">
        <f>IFERROR(VLOOKUP(Table43[[#This Row],[NO]],[1]Sheet1!$G$3:$K$1267,5,0),0)</f>
        <v>0</v>
      </c>
      <c r="F401" s="26" t="s">
        <v>1443</v>
      </c>
      <c r="G401" s="26">
        <v>24</v>
      </c>
      <c r="H401" s="26" t="s">
        <v>2073</v>
      </c>
      <c r="I401" s="49">
        <v>8993560026417</v>
      </c>
      <c r="J401" s="26" t="str">
        <f>Table43[[#This Row],[Nama Jenis Kemasan]]</f>
        <v>BTL</v>
      </c>
      <c r="K401" s="4" t="str">
        <f>TRIM(CONCATENATE(Table43[[#This Row],[Nama            KLP]]," ",Table43[[#This Row],[Nama            Sub KLP]]))</f>
        <v>DETTOL BODY WASH</v>
      </c>
      <c r="L401" s="4" t="str">
        <f>CONCATENATE(Table43[[#This Row],[kode  2 Digit                (hrf+No)]],Table43[[#This Row],[kode  2 Digit                (Nomor)]],Table43[[#This Row],[kode  1 Digit                (Nomor)]])</f>
        <v>R1022</v>
      </c>
      <c r="M401" s="4" t="str">
        <f>IF(AH401="",CONCATENATE(R401,T401,V401,X401,Z401,AB401,AD401,AF401,Table43[[#This Row],[Tanda Kode Revisi]]),CONCATENATE(R401,T401,V401,X401,Z401,AB401,AD401,AH401))</f>
        <v>R1022001010010</v>
      </c>
      <c r="N401" s="11">
        <f t="shared" si="12"/>
        <v>14</v>
      </c>
      <c r="O401" s="13" t="str">
        <f>IF(AG401&lt;&gt;"",TRIM(UPPER(CONCATENATE(Q401," ",S401," ",U401," ",W401," ",Y401," ",AA401," ","X"," ",Table43[[#This Row],[ISI/CTN]]," ",AG401," ",AC401," ",AE401," ",AI401))),TRIM(UPPER(CONCATENATE(Q401," ",S401," ",U401," ",W401," ",Y401," ",AA401," ","X"," ",Table43[[#This Row],[ISI/CTN]]," ",AC401," ",AE401," ",AI401))))</f>
        <v>RB DETTOL BODY WASH COOL 100ML X 24 BTL</v>
      </c>
      <c r="P401" s="11">
        <f t="shared" si="13"/>
        <v>39</v>
      </c>
      <c r="Q401" s="4" t="s">
        <v>1487</v>
      </c>
      <c r="R401" s="7" t="s">
        <v>94</v>
      </c>
      <c r="S401" s="4" t="s">
        <v>1496</v>
      </c>
      <c r="T401" s="45" t="s">
        <v>1723</v>
      </c>
      <c r="U401" s="46" t="s">
        <v>1497</v>
      </c>
      <c r="V401" s="7">
        <v>2</v>
      </c>
      <c r="W401" s="46"/>
      <c r="X401" s="45" t="s">
        <v>1731</v>
      </c>
      <c r="Y401" s="4" t="s">
        <v>1492</v>
      </c>
      <c r="Z401" s="47" t="s">
        <v>1722</v>
      </c>
      <c r="AA401" s="4" t="s">
        <v>389</v>
      </c>
      <c r="AB401" s="47" t="s">
        <v>1739</v>
      </c>
      <c r="AC401" s="4" t="s">
        <v>388</v>
      </c>
      <c r="AD401" s="7">
        <v>1</v>
      </c>
      <c r="AF401" s="7">
        <v>0</v>
      </c>
      <c r="AJ401" s="7">
        <f>IFERROR(VLOOKUP(Table43[[#This Row],[Kode BARANG Win2]],'[2]Template Impor Barang'!#REF!,2,0),0)</f>
        <v>0</v>
      </c>
      <c r="AK401" s="7">
        <f>Table43[[#This Row],[ISI/CTN]]</f>
        <v>24</v>
      </c>
      <c r="AL401" s="83" t="str">
        <f>Table43[[#This Row],[Kode Pcpl]]</f>
        <v>ID8101892</v>
      </c>
      <c r="AN401" s="36">
        <f>Table43[[#This Row],[Harga Jual Pcs GT
(-PPN)]]-(Table43[[#This Row],[Harga Jual Pcs GT
(-PPN)]]*8.5%)</f>
        <v>17212.37</v>
      </c>
      <c r="AO401" s="36">
        <f>Table43[[#This Row],[Harga Beli Pcs
(-PPN)]]*Table43[[#This Row],[ISI/CTN]]</f>
        <v>413096.88</v>
      </c>
      <c r="AP401" s="36">
        <f>Table43[[#This Row],[Harga Beli Pcs
(-PPN)]]*1.11</f>
        <v>19105.7307</v>
      </c>
      <c r="AQ401" s="36">
        <f>Table43[[#This Row],[Harga Beli Krt
(- PPN)]]*1.11</f>
        <v>458537.53680000006</v>
      </c>
      <c r="AR401" s="36">
        <v>18811.333333333332</v>
      </c>
      <c r="AS401" s="36">
        <f>Table43[[#This Row],[Harga Jual Pcs GT
(-PPN)]]*Table43[[#This Row],[ISI/CTN]]</f>
        <v>451472</v>
      </c>
      <c r="AT401" s="36">
        <f>Table43[[#This Row],[Harga Jual Pcs GT
(-PPN)]]*1.11</f>
        <v>20880.580000000002</v>
      </c>
      <c r="AU401" s="36">
        <f>Table43[[#This Row],[Harga Jual Krt GT
(- PPN)]]*1.11</f>
        <v>501133.92000000004</v>
      </c>
      <c r="AV401" s="36">
        <v>18811.333333333332</v>
      </c>
      <c r="AW401" s="36">
        <f>Table43[[#This Row],[Harga Jual Pcs MT
(-PPN)]]*Table43[[#This Row],[ISI/CTN]]</f>
        <v>451472</v>
      </c>
      <c r="AX401" s="36">
        <f>Table43[[#This Row],[Harga Jual Pcs MT
(-PPN)]]*1.11</f>
        <v>20880.580000000002</v>
      </c>
      <c r="AY401" s="36">
        <f>Table43[[#This Row],[Harga Jual Pcs MT
(+PPN)]]*Table43[[#This Row],[ISI/CTN]]</f>
        <v>501133.92000000004</v>
      </c>
      <c r="AZ401" s="44">
        <f>(Table43[[#This Row],[Harga Jual Pcs GT
(-PPN)]]-Table43[[#This Row],[Harga Beli Pcs
(-PPN)]])/Table43[[#This Row],[Harga Jual Pcs GT
(-PPN)]]</f>
        <v>8.4999999999999992E-2</v>
      </c>
      <c r="BA401" s="51">
        <f>Table43[[#This Row],[Harga Jual Pcs MT
(-PPN)]]-Table43[[#This Row],[Harga Beli Pcs
(-PPN)]]</f>
        <v>1598.9633333333331</v>
      </c>
      <c r="BB401" s="57">
        <f>Table43[[#This Row],[Column1]]/Table43[[#This Row],[Harga Jual Pcs MT
(-PPN)]]</f>
        <v>8.4999999999999992E-2</v>
      </c>
      <c r="BC401" s="50"/>
      <c r="BD401" s="7" t="str">
        <f>IFERROR(VLOOKUP(Table43[[#This Row],[Kode BARANG Win2]],'[3]Daftar Barang dan Jasa'!$B$2:$D$3515,3,0),0)</f>
        <v>RB DETTOL BODY WASH COOL 100ML X 24 BTL</v>
      </c>
      <c r="BE401" s="7" t="str">
        <f ca="1">IF(TODAY()-Table43[[#This Row],[Efektif
Pembuatan]]&gt;60,"Lama","Baru")</f>
        <v>Lama</v>
      </c>
      <c r="BF401" s="7" t="e">
        <f ca="1">IF(TODAY()-Table43[[#This Row],[Efektif Naik Harga]]&lt;30,"Naik","Sama")</f>
        <v>#VALUE!</v>
      </c>
      <c r="BG401" s="7" t="s">
        <v>400</v>
      </c>
      <c r="BH401" s="7" t="str">
        <f>IF(Table43[[#This Row],[Kode BARANG Win2]]&lt;&gt;"","IDR","")</f>
        <v>IDR</v>
      </c>
      <c r="BI401" s="7" t="str">
        <f>CONCATENATE(Table43[[#This Row],[kode  1 Digit
(Nomor)]],Table43[[#This Row],[kode  4 Digit                (Nomor)]])</f>
        <v>ID81018920100</v>
      </c>
      <c r="BJ401" s="7" t="str">
        <f>Table43[[#This Row],[Nama            Gramasi atau Jumlah Pack per CTN]]</f>
        <v>100ML</v>
      </c>
      <c r="BK401" s="7"/>
      <c r="BL401" s="7"/>
      <c r="BM401" s="4" t="str">
        <f>IF(Table43[[#This Row],[SATUAN Fix Win]]&lt;&gt;"","KRT")</f>
        <v>KRT</v>
      </c>
      <c r="BN401" s="4" t="str">
        <f>IF(Table43[[#This Row],[SATUAN Fix Win]]&lt;&gt;"","GD01")</f>
        <v>GD01</v>
      </c>
      <c r="BO401" s="4">
        <f>IF(Table43[[#This Row],[SATUAN Fix Win]]&lt;&gt;"",11611)</f>
        <v>11611</v>
      </c>
      <c r="BP401" s="4">
        <f>IF(Table43[[#This Row],[SATUAN Fix Win]]&lt;&gt;"",11612)</f>
        <v>11612</v>
      </c>
      <c r="BR401" s="4">
        <f>IF(Table43[[#This Row],[SATUAN Fix Win]]&lt;&gt;"",1)</f>
        <v>1</v>
      </c>
    </row>
    <row r="402" spans="1:70">
      <c r="A402" s="4" t="str">
        <f>CONCATENATE(Table43[[#This Row],[Kode BARANG Win2]],Table43[[#This Row],[No. Urut
Item Sama]])</f>
        <v>R1022001010010</v>
      </c>
      <c r="B402" s="7"/>
      <c r="C402" s="4" t="s">
        <v>1589</v>
      </c>
      <c r="D402" s="49" t="s">
        <v>662</v>
      </c>
      <c r="E402" s="49">
        <f>IFERROR(VLOOKUP(Table43[[#This Row],[NO]],[1]Sheet1!$G$3:$K$1267,5,0),0)</f>
        <v>0</v>
      </c>
      <c r="F402" s="26" t="s">
        <v>1442</v>
      </c>
      <c r="G402" s="26">
        <v>24</v>
      </c>
      <c r="H402" s="26" t="s">
        <v>2073</v>
      </c>
      <c r="I402" s="49">
        <v>8993560026417</v>
      </c>
      <c r="J402" s="26" t="str">
        <f>Table43[[#This Row],[Nama Jenis Kemasan]]</f>
        <v>BTL</v>
      </c>
      <c r="K402" s="4" t="str">
        <f>TRIM(CONCATENATE(Table43[[#This Row],[Nama            KLP]]," ",Table43[[#This Row],[Nama            Sub KLP]]))</f>
        <v>DETTOL BODY WASH</v>
      </c>
      <c r="L402" s="4" t="str">
        <f>CONCATENATE(Table43[[#This Row],[kode  2 Digit                (hrf+No)]],Table43[[#This Row],[kode  2 Digit                (Nomor)]],Table43[[#This Row],[kode  1 Digit                (Nomor)]])</f>
        <v>R1022</v>
      </c>
      <c r="M402" s="4" t="str">
        <f>IF(AH402="",CONCATENATE(R402,T402,V402,X402,Z402,AB402,AD402,AF402,Table43[[#This Row],[Tanda Kode Revisi]]),CONCATENATE(R402,T402,V402,X402,Z402,AB402,AD402,AH402))</f>
        <v>R1022001010010</v>
      </c>
      <c r="N402" s="11">
        <f t="shared" si="12"/>
        <v>14</v>
      </c>
      <c r="O402" s="13" t="str">
        <f>IF(AG402&lt;&gt;"",TRIM(UPPER(CONCATENATE(Q402," ",S402," ",U402," ",W402," ",Y402," ",AA402," ","X"," ",Table43[[#This Row],[ISI/CTN]]," ",AG402," ",AC402," ",AE402," ",AI402))),TRIM(UPPER(CONCATENATE(Q402," ",S402," ",U402," ",W402," ",Y402," ",AA402," ","X"," ",Table43[[#This Row],[ISI/CTN]]," ",AC402," ",AE402," ",AI402))))</f>
        <v>RB DETTOL BODY WASH COOL 100ML X 24 BTL</v>
      </c>
      <c r="P402" s="11">
        <f t="shared" si="13"/>
        <v>39</v>
      </c>
      <c r="Q402" s="4" t="s">
        <v>1487</v>
      </c>
      <c r="R402" s="7" t="s">
        <v>94</v>
      </c>
      <c r="S402" s="4" t="s">
        <v>1496</v>
      </c>
      <c r="T402" s="45" t="s">
        <v>1723</v>
      </c>
      <c r="U402" s="46" t="s">
        <v>1497</v>
      </c>
      <c r="V402" s="7">
        <v>2</v>
      </c>
      <c r="W402" s="46"/>
      <c r="X402" s="45" t="s">
        <v>1731</v>
      </c>
      <c r="Y402" s="4" t="s">
        <v>1492</v>
      </c>
      <c r="Z402" s="47" t="s">
        <v>1722</v>
      </c>
      <c r="AA402" s="4" t="s">
        <v>389</v>
      </c>
      <c r="AB402" s="47" t="s">
        <v>1739</v>
      </c>
      <c r="AC402" s="4" t="s">
        <v>388</v>
      </c>
      <c r="AD402" s="7">
        <v>1</v>
      </c>
      <c r="AF402" s="7">
        <v>0</v>
      </c>
      <c r="AJ402" s="7">
        <f>IFERROR(VLOOKUP(Table43[[#This Row],[Kode BARANG Win2]],'[2]Template Impor Barang'!#REF!,2,0),0)</f>
        <v>0</v>
      </c>
      <c r="AK402" s="7">
        <f>Table43[[#This Row],[ISI/CTN]]</f>
        <v>24</v>
      </c>
      <c r="AL402" s="83" t="str">
        <f>Table43[[#This Row],[Kode Pcpl]]</f>
        <v>ID0307897</v>
      </c>
      <c r="AN402" s="36">
        <f>Table43[[#This Row],[Harga Jual Pcs GT
(-PPN)]]-(Table43[[#This Row],[Harga Jual Pcs GT
(-PPN)]]*8.5%)</f>
        <v>17212.37</v>
      </c>
      <c r="AO402" s="36">
        <f>Table43[[#This Row],[Harga Beli Pcs
(-PPN)]]*Table43[[#This Row],[ISI/CTN]]</f>
        <v>413096.88</v>
      </c>
      <c r="AP402" s="36">
        <f>Table43[[#This Row],[Harga Beli Pcs
(-PPN)]]*1.11</f>
        <v>19105.7307</v>
      </c>
      <c r="AQ402" s="36">
        <f>Table43[[#This Row],[Harga Beli Krt
(- PPN)]]*1.11</f>
        <v>458537.53680000006</v>
      </c>
      <c r="AR402" s="36">
        <v>18811.333333333332</v>
      </c>
      <c r="AS402" s="36">
        <f>Table43[[#This Row],[Harga Jual Pcs GT
(-PPN)]]*Table43[[#This Row],[ISI/CTN]]</f>
        <v>451472</v>
      </c>
      <c r="AT402" s="36">
        <f>Table43[[#This Row],[Harga Jual Pcs GT
(-PPN)]]*1.11</f>
        <v>20880.580000000002</v>
      </c>
      <c r="AU402" s="36">
        <f>Table43[[#This Row],[Harga Jual Krt GT
(- PPN)]]*1.11</f>
        <v>501133.92000000004</v>
      </c>
      <c r="AV402" s="36">
        <v>18811.333333333332</v>
      </c>
      <c r="AW402" s="36">
        <f>Table43[[#This Row],[Harga Jual Pcs MT
(-PPN)]]*Table43[[#This Row],[ISI/CTN]]</f>
        <v>451472</v>
      </c>
      <c r="AX402" s="36">
        <f>Table43[[#This Row],[Harga Jual Pcs MT
(-PPN)]]*1.11</f>
        <v>20880.580000000002</v>
      </c>
      <c r="AY402" s="36">
        <f>Table43[[#This Row],[Harga Jual Pcs MT
(+PPN)]]*Table43[[#This Row],[ISI/CTN]]</f>
        <v>501133.92000000004</v>
      </c>
      <c r="AZ402" s="44">
        <f>(Table43[[#This Row],[Harga Jual Pcs GT
(-PPN)]]-Table43[[#This Row],[Harga Beli Pcs
(-PPN)]])/Table43[[#This Row],[Harga Jual Pcs GT
(-PPN)]]</f>
        <v>8.4999999999999992E-2</v>
      </c>
      <c r="BA402" s="51">
        <f>Table43[[#This Row],[Harga Jual Pcs MT
(-PPN)]]-Table43[[#This Row],[Harga Beli Pcs
(-PPN)]]</f>
        <v>1598.9633333333331</v>
      </c>
      <c r="BB402" s="57">
        <f>Table43[[#This Row],[Column1]]/Table43[[#This Row],[Harga Jual Pcs MT
(-PPN)]]</f>
        <v>8.4999999999999992E-2</v>
      </c>
      <c r="BC402" s="50"/>
      <c r="BD402" s="7" t="str">
        <f>IFERROR(VLOOKUP(Table43[[#This Row],[Kode BARANG Win2]],'[3]Daftar Barang dan Jasa'!$B$2:$D$3515,3,0),0)</f>
        <v>RB DETTOL BODY WASH COOL 100ML X 24 BTL</v>
      </c>
      <c r="BE402" s="7" t="str">
        <f ca="1">IF(TODAY()-Table43[[#This Row],[Efektif
Pembuatan]]&gt;60,"Lama","Baru")</f>
        <v>Lama</v>
      </c>
      <c r="BF402" s="7" t="e">
        <f ca="1">IF(TODAY()-Table43[[#This Row],[Efektif Naik Harga]]&lt;30,"Naik","Sama")</f>
        <v>#VALUE!</v>
      </c>
      <c r="BG402" s="7" t="s">
        <v>400</v>
      </c>
      <c r="BH402" s="7" t="str">
        <f>IF(Table43[[#This Row],[Kode BARANG Win2]]&lt;&gt;"","IDR","")</f>
        <v>IDR</v>
      </c>
      <c r="BI402" s="7" t="str">
        <f>CONCATENATE(Table43[[#This Row],[kode  1 Digit
(Nomor)]],Table43[[#This Row],[kode  4 Digit                (Nomor)]])</f>
        <v>ID03078970100</v>
      </c>
      <c r="BJ402" s="7" t="str">
        <f>Table43[[#This Row],[Nama            Gramasi atau Jumlah Pack per CTN]]</f>
        <v>100ML</v>
      </c>
      <c r="BK402" s="7"/>
      <c r="BL402" s="7"/>
      <c r="BM402" s="4" t="str">
        <f>IF(Table43[[#This Row],[SATUAN Fix Win]]&lt;&gt;"","KRT")</f>
        <v>KRT</v>
      </c>
      <c r="BN402" s="4" t="str">
        <f>IF(Table43[[#This Row],[SATUAN Fix Win]]&lt;&gt;"","GD01")</f>
        <v>GD01</v>
      </c>
      <c r="BO402" s="4">
        <f>IF(Table43[[#This Row],[SATUAN Fix Win]]&lt;&gt;"",11611)</f>
        <v>11611</v>
      </c>
      <c r="BP402" s="4">
        <f>IF(Table43[[#This Row],[SATUAN Fix Win]]&lt;&gt;"",11612)</f>
        <v>11612</v>
      </c>
      <c r="BR402" s="4">
        <f>IF(Table43[[#This Row],[SATUAN Fix Win]]&lt;&gt;"",1)</f>
        <v>1</v>
      </c>
    </row>
    <row r="403" spans="1:70">
      <c r="A403" s="4" t="str">
        <f>CONCATENATE(Table43[[#This Row],[Kode BARANG Win2]],Table43[[#This Row],[No. Urut
Item Sama]])</f>
        <v>R1022001020020</v>
      </c>
      <c r="B403" s="7"/>
      <c r="C403" s="4" t="s">
        <v>1590</v>
      </c>
      <c r="D403" s="49">
        <v>3180820</v>
      </c>
      <c r="E403" s="49">
        <f>IFERROR(VLOOKUP(Table43[[#This Row],[NO]],[1]Sheet1!$G$3:$K$1267,5,0),0)</f>
        <v>0</v>
      </c>
      <c r="F403" s="26" t="s">
        <v>1427</v>
      </c>
      <c r="G403" s="26">
        <v>24</v>
      </c>
      <c r="H403" s="26" t="s">
        <v>1590</v>
      </c>
      <c r="I403" s="49">
        <v>8993560026066</v>
      </c>
      <c r="J403" s="26" t="str">
        <f>Table43[[#This Row],[Nama Jenis Kemasan]]</f>
        <v>PCH</v>
      </c>
      <c r="K403" s="4" t="str">
        <f>TRIM(CONCATENATE(Table43[[#This Row],[Nama            KLP]]," ",Table43[[#This Row],[Nama            Sub KLP]]))</f>
        <v>DETTOL BODY WASH</v>
      </c>
      <c r="L403" s="4" t="str">
        <f>CONCATENATE(Table43[[#This Row],[kode  2 Digit                (hrf+No)]],Table43[[#This Row],[kode  2 Digit                (Nomor)]],Table43[[#This Row],[kode  1 Digit                (Nomor)]])</f>
        <v>R1022</v>
      </c>
      <c r="M403" s="4" t="str">
        <f>IF(AH403="",CONCATENATE(R403,T403,V403,X403,Z403,AB403,AD403,AF403,Table43[[#This Row],[Tanda Kode Revisi]]),CONCATENATE(R403,T403,V403,X403,Z403,AB403,AD403,AH403))</f>
        <v>R1022001020020</v>
      </c>
      <c r="N403" s="11">
        <f t="shared" si="12"/>
        <v>14</v>
      </c>
      <c r="O403" s="13" t="str">
        <f>IF(AG403&lt;&gt;"",TRIM(UPPER(CONCATENATE(Q403," ",S403," ",U403," ",W403," ",Y403," ",AA403," ","X"," ",Table43[[#This Row],[ISI/CTN]]," ",AG403," ",AC403," ",AE403," ",AI403))),TRIM(UPPER(CONCATENATE(Q403," ",S403," ",U403," ",W403," ",Y403," ",AA403," ","X"," ",Table43[[#This Row],[ISI/CTN]]," ",AC403," ",AE403," ",AI403))))</f>
        <v>RB DETTOL BODY WASH COOL 200ML X 24 PCH</v>
      </c>
      <c r="P403" s="11">
        <f t="shared" si="13"/>
        <v>39</v>
      </c>
      <c r="Q403" s="4" t="s">
        <v>1487</v>
      </c>
      <c r="R403" s="7" t="s">
        <v>94</v>
      </c>
      <c r="S403" s="4" t="s">
        <v>1496</v>
      </c>
      <c r="T403" s="45" t="s">
        <v>1723</v>
      </c>
      <c r="U403" s="46" t="s">
        <v>1497</v>
      </c>
      <c r="V403" s="7">
        <v>2</v>
      </c>
      <c r="W403" s="46"/>
      <c r="X403" s="45" t="s">
        <v>1731</v>
      </c>
      <c r="Y403" s="4" t="s">
        <v>1492</v>
      </c>
      <c r="Z403" s="47" t="s">
        <v>1722</v>
      </c>
      <c r="AA403" s="4" t="s">
        <v>387</v>
      </c>
      <c r="AB403" s="47" t="s">
        <v>1744</v>
      </c>
      <c r="AC403" s="4" t="s">
        <v>386</v>
      </c>
      <c r="AD403" s="7">
        <v>2</v>
      </c>
      <c r="AF403" s="7">
        <v>0</v>
      </c>
      <c r="AJ403" s="7">
        <f>IFERROR(VLOOKUP(Table43[[#This Row],[Kode BARANG Win2]],'[2]Template Impor Barang'!#REF!,2,0),0)</f>
        <v>0</v>
      </c>
      <c r="AK403" s="7">
        <f>Table43[[#This Row],[ISI/CTN]]</f>
        <v>24</v>
      </c>
      <c r="AL403" s="83">
        <f>Table43[[#This Row],[Kode Pcpl]]</f>
        <v>3180820</v>
      </c>
      <c r="AN403" s="36">
        <f>Table43[[#This Row],[Harga Jual Pcs GT
(-PPN)]]-(Table43[[#This Row],[Harga Jual Pcs GT
(-PPN)]]*8.5%)</f>
        <v>15372</v>
      </c>
      <c r="AO403" s="36">
        <f>Table43[[#This Row],[Harga Beli Pcs
(-PPN)]]*Table43[[#This Row],[ISI/CTN]]</f>
        <v>368928</v>
      </c>
      <c r="AP403" s="36">
        <f>Table43[[#This Row],[Harga Beli Pcs
(-PPN)]]*1.11</f>
        <v>17062.920000000002</v>
      </c>
      <c r="AQ403" s="36">
        <f>Table43[[#This Row],[Harga Beli Krt
(- PPN)]]*1.11</f>
        <v>409510.08</v>
      </c>
      <c r="AR403" s="36">
        <v>16800</v>
      </c>
      <c r="AS403" s="36">
        <f>Table43[[#This Row],[Harga Jual Pcs GT
(-PPN)]]*Table43[[#This Row],[ISI/CTN]]</f>
        <v>403200</v>
      </c>
      <c r="AT403" s="36">
        <f>Table43[[#This Row],[Harga Jual Pcs GT
(-PPN)]]*1.11</f>
        <v>18648</v>
      </c>
      <c r="AU403" s="36">
        <f>Table43[[#This Row],[Harga Jual Krt GT
(- PPN)]]*1.11</f>
        <v>447552.00000000006</v>
      </c>
      <c r="AV403" s="36">
        <v>16800</v>
      </c>
      <c r="AW403" s="36">
        <f>Table43[[#This Row],[Harga Jual Pcs MT
(-PPN)]]*Table43[[#This Row],[ISI/CTN]]</f>
        <v>403200</v>
      </c>
      <c r="AX403" s="36">
        <f>Table43[[#This Row],[Harga Jual Pcs MT
(-PPN)]]*1.11</f>
        <v>18648</v>
      </c>
      <c r="AY403" s="36">
        <f>Table43[[#This Row],[Harga Jual Pcs MT
(+PPN)]]*Table43[[#This Row],[ISI/CTN]]</f>
        <v>447552</v>
      </c>
      <c r="AZ403" s="44">
        <f>(Table43[[#This Row],[Harga Jual Pcs GT
(-PPN)]]-Table43[[#This Row],[Harga Beli Pcs
(-PPN)]])/Table43[[#This Row],[Harga Jual Pcs GT
(-PPN)]]</f>
        <v>8.5000000000000006E-2</v>
      </c>
      <c r="BA403" s="51">
        <f>Table43[[#This Row],[Harga Jual Pcs MT
(-PPN)]]-Table43[[#This Row],[Harga Beli Pcs
(-PPN)]]</f>
        <v>1428</v>
      </c>
      <c r="BB403" s="57">
        <f>Table43[[#This Row],[Column1]]/Table43[[#This Row],[Harga Jual Pcs MT
(-PPN)]]</f>
        <v>8.5000000000000006E-2</v>
      </c>
      <c r="BC403" s="50"/>
      <c r="BD403" s="7" t="str">
        <f>IFERROR(VLOOKUP(Table43[[#This Row],[Kode BARANG Win2]],'[3]Daftar Barang dan Jasa'!$B$2:$D$3515,3,0),0)</f>
        <v>RB DETTOL BODY WASH COOL 200ML X 24 PCH</v>
      </c>
      <c r="BE403" s="7" t="str">
        <f ca="1">IF(TODAY()-Table43[[#This Row],[Efektif
Pembuatan]]&gt;60,"Lama","Baru")</f>
        <v>Lama</v>
      </c>
      <c r="BF403" s="7" t="e">
        <f ca="1">IF(TODAY()-Table43[[#This Row],[Efektif Naik Harga]]&lt;30,"Naik","Sama")</f>
        <v>#VALUE!</v>
      </c>
      <c r="BG403" s="7" t="s">
        <v>400</v>
      </c>
      <c r="BH403" s="7" t="str">
        <f>IF(Table43[[#This Row],[Kode BARANG Win2]]&lt;&gt;"","IDR","")</f>
        <v>IDR</v>
      </c>
      <c r="BI403" s="7" t="str">
        <f>CONCATENATE(Table43[[#This Row],[kode  1 Digit
(Nomor)]],Table43[[#This Row],[kode  4 Digit                (Nomor)]])</f>
        <v>31808200200</v>
      </c>
      <c r="BJ403" s="7" t="str">
        <f>Table43[[#This Row],[Nama            Gramasi atau Jumlah Pack per CTN]]</f>
        <v>200ML</v>
      </c>
      <c r="BK403" s="7"/>
      <c r="BL403" s="7"/>
      <c r="BM403" s="4" t="str">
        <f>IF(Table43[[#This Row],[SATUAN Fix Win]]&lt;&gt;"","KRT")</f>
        <v>KRT</v>
      </c>
      <c r="BN403" s="4" t="str">
        <f>IF(Table43[[#This Row],[SATUAN Fix Win]]&lt;&gt;"","GD01")</f>
        <v>GD01</v>
      </c>
      <c r="BO403" s="4">
        <f>IF(Table43[[#This Row],[SATUAN Fix Win]]&lt;&gt;"",11611)</f>
        <v>11611</v>
      </c>
      <c r="BP403" s="4">
        <f>IF(Table43[[#This Row],[SATUAN Fix Win]]&lt;&gt;"",11612)</f>
        <v>11612</v>
      </c>
      <c r="BR403" s="4">
        <f>IF(Table43[[#This Row],[SATUAN Fix Win]]&lt;&gt;"",1)</f>
        <v>1</v>
      </c>
    </row>
    <row r="404" spans="1:70">
      <c r="A404" s="4" t="str">
        <f>CONCATENATE(Table43[[#This Row],[Kode BARANG Win2]],Table43[[#This Row],[No. Urut
Item Sama]])</f>
        <v>R1022001020020</v>
      </c>
      <c r="B404" s="7"/>
      <c r="C404" s="4" t="s">
        <v>1590</v>
      </c>
      <c r="D404" s="49">
        <v>3295019</v>
      </c>
      <c r="E404" s="49">
        <f>IFERROR(VLOOKUP(Table43[[#This Row],[NO]],[1]Sheet1!$G$3:$K$1267,5,0),0)</f>
        <v>0</v>
      </c>
      <c r="F404" s="26" t="s">
        <v>1436</v>
      </c>
      <c r="G404" s="26">
        <v>24</v>
      </c>
      <c r="H404" s="26" t="s">
        <v>1590</v>
      </c>
      <c r="I404" s="49">
        <v>8993560026066</v>
      </c>
      <c r="J404" s="26" t="str">
        <f>Table43[[#This Row],[Nama Jenis Kemasan]]</f>
        <v>PCH</v>
      </c>
      <c r="K404" s="4" t="str">
        <f>TRIM(CONCATENATE(Table43[[#This Row],[Nama            KLP]]," ",Table43[[#This Row],[Nama            Sub KLP]]))</f>
        <v>DETTOL BODY WASH</v>
      </c>
      <c r="L404" s="4" t="str">
        <f>CONCATENATE(Table43[[#This Row],[kode  2 Digit                (hrf+No)]],Table43[[#This Row],[kode  2 Digit                (Nomor)]],Table43[[#This Row],[kode  1 Digit                (Nomor)]])</f>
        <v>R1022</v>
      </c>
      <c r="M404" s="4" t="str">
        <f>IF(AH404="",CONCATENATE(R404,T404,V404,X404,Z404,AB404,AD404,AF404,Table43[[#This Row],[Tanda Kode Revisi]]),CONCATENATE(R404,T404,V404,X404,Z404,AB404,AD404,AH404))</f>
        <v>R1022001020020</v>
      </c>
      <c r="N404" s="11">
        <f t="shared" si="12"/>
        <v>14</v>
      </c>
      <c r="O404" s="13" t="str">
        <f>IF(AG404&lt;&gt;"",TRIM(UPPER(CONCATENATE(Q404," ",S404," ",U404," ",W404," ",Y404," ",AA404," ","X"," ",Table43[[#This Row],[ISI/CTN]]," ",AG404," ",AC404," ",AE404," ",AI404))),TRIM(UPPER(CONCATENATE(Q404," ",S404," ",U404," ",W404," ",Y404," ",AA404," ","X"," ",Table43[[#This Row],[ISI/CTN]]," ",AC404," ",AE404," ",AI404))))</f>
        <v>RB DETTOL BODY WASH COOL 200ML X 24 PCH</v>
      </c>
      <c r="P404" s="11">
        <f t="shared" si="13"/>
        <v>39</v>
      </c>
      <c r="Q404" s="4" t="s">
        <v>1487</v>
      </c>
      <c r="R404" s="7" t="s">
        <v>94</v>
      </c>
      <c r="S404" s="4" t="s">
        <v>1496</v>
      </c>
      <c r="T404" s="45" t="s">
        <v>1723</v>
      </c>
      <c r="U404" s="46" t="s">
        <v>1497</v>
      </c>
      <c r="V404" s="7">
        <v>2</v>
      </c>
      <c r="W404" s="46"/>
      <c r="X404" s="45" t="s">
        <v>1731</v>
      </c>
      <c r="Y404" s="4" t="s">
        <v>1492</v>
      </c>
      <c r="Z404" s="47" t="s">
        <v>1722</v>
      </c>
      <c r="AA404" s="4" t="s">
        <v>387</v>
      </c>
      <c r="AB404" s="47" t="s">
        <v>1744</v>
      </c>
      <c r="AC404" s="4" t="s">
        <v>386</v>
      </c>
      <c r="AD404" s="7">
        <v>2</v>
      </c>
      <c r="AF404" s="7">
        <v>0</v>
      </c>
      <c r="AJ404" s="7">
        <f>IFERROR(VLOOKUP(Table43[[#This Row],[Kode BARANG Win2]],'[2]Template Impor Barang'!#REF!,2,0),0)</f>
        <v>0</v>
      </c>
      <c r="AK404" s="7">
        <f>Table43[[#This Row],[ISI/CTN]]</f>
        <v>24</v>
      </c>
      <c r="AL404" s="83">
        <f>Table43[[#This Row],[Kode Pcpl]]</f>
        <v>3295019</v>
      </c>
      <c r="AN404" s="36">
        <f>Table43[[#This Row],[Harga Jual Pcs GT
(-PPN)]]-(Table43[[#This Row],[Harga Jual Pcs GT
(-PPN)]]*8.5%)</f>
        <v>15372</v>
      </c>
      <c r="AO404" s="36">
        <f>Table43[[#This Row],[Harga Beli Pcs
(-PPN)]]*Table43[[#This Row],[ISI/CTN]]</f>
        <v>368928</v>
      </c>
      <c r="AP404" s="36">
        <f>Table43[[#This Row],[Harga Beli Pcs
(-PPN)]]*1.11</f>
        <v>17062.920000000002</v>
      </c>
      <c r="AQ404" s="36">
        <f>Table43[[#This Row],[Harga Beli Krt
(- PPN)]]*1.11</f>
        <v>409510.08</v>
      </c>
      <c r="AR404" s="36">
        <v>16800</v>
      </c>
      <c r="AS404" s="36">
        <f>Table43[[#This Row],[Harga Jual Pcs GT
(-PPN)]]*Table43[[#This Row],[ISI/CTN]]</f>
        <v>403200</v>
      </c>
      <c r="AT404" s="36">
        <f>Table43[[#This Row],[Harga Jual Pcs GT
(-PPN)]]*1.11</f>
        <v>18648</v>
      </c>
      <c r="AU404" s="36">
        <f>Table43[[#This Row],[Harga Jual Krt GT
(- PPN)]]*1.11</f>
        <v>447552.00000000006</v>
      </c>
      <c r="AV404" s="36">
        <v>16800</v>
      </c>
      <c r="AW404" s="36">
        <f>Table43[[#This Row],[Harga Jual Pcs MT
(-PPN)]]*Table43[[#This Row],[ISI/CTN]]</f>
        <v>403200</v>
      </c>
      <c r="AX404" s="36">
        <f>Table43[[#This Row],[Harga Jual Pcs MT
(-PPN)]]*1.11</f>
        <v>18648</v>
      </c>
      <c r="AY404" s="36">
        <f>Table43[[#This Row],[Harga Jual Pcs MT
(+PPN)]]*Table43[[#This Row],[ISI/CTN]]</f>
        <v>447552</v>
      </c>
      <c r="AZ404" s="44">
        <f>(Table43[[#This Row],[Harga Jual Pcs GT
(-PPN)]]-Table43[[#This Row],[Harga Beli Pcs
(-PPN)]])/Table43[[#This Row],[Harga Jual Pcs GT
(-PPN)]]</f>
        <v>8.5000000000000006E-2</v>
      </c>
      <c r="BA404" s="51">
        <f>Table43[[#This Row],[Harga Jual Pcs MT
(-PPN)]]-Table43[[#This Row],[Harga Beli Pcs
(-PPN)]]</f>
        <v>1428</v>
      </c>
      <c r="BB404" s="57">
        <f>Table43[[#This Row],[Column1]]/Table43[[#This Row],[Harga Jual Pcs MT
(-PPN)]]</f>
        <v>8.5000000000000006E-2</v>
      </c>
      <c r="BC404" s="50"/>
      <c r="BD404" s="7" t="str">
        <f>IFERROR(VLOOKUP(Table43[[#This Row],[Kode BARANG Win2]],'[3]Daftar Barang dan Jasa'!$B$2:$D$3515,3,0),0)</f>
        <v>RB DETTOL BODY WASH COOL 200ML X 24 PCH</v>
      </c>
      <c r="BE404" s="7" t="str">
        <f ca="1">IF(TODAY()-Table43[[#This Row],[Efektif
Pembuatan]]&gt;60,"Lama","Baru")</f>
        <v>Lama</v>
      </c>
      <c r="BF404" s="7" t="e">
        <f ca="1">IF(TODAY()-Table43[[#This Row],[Efektif Naik Harga]]&lt;30,"Naik","Sama")</f>
        <v>#VALUE!</v>
      </c>
      <c r="BG404" s="7" t="s">
        <v>400</v>
      </c>
      <c r="BH404" s="7" t="str">
        <f>IF(Table43[[#This Row],[Kode BARANG Win2]]&lt;&gt;"","IDR","")</f>
        <v>IDR</v>
      </c>
      <c r="BI404" s="7" t="str">
        <f>CONCATENATE(Table43[[#This Row],[kode  1 Digit
(Nomor)]],Table43[[#This Row],[kode  4 Digit                (Nomor)]])</f>
        <v>32950190200</v>
      </c>
      <c r="BJ404" s="7" t="str">
        <f>Table43[[#This Row],[Nama            Gramasi atau Jumlah Pack per CTN]]</f>
        <v>200ML</v>
      </c>
      <c r="BK404" s="7"/>
      <c r="BL404" s="7"/>
      <c r="BM404" s="4" t="str">
        <f>IF(Table43[[#This Row],[SATUAN Fix Win]]&lt;&gt;"","KRT")</f>
        <v>KRT</v>
      </c>
      <c r="BN404" s="4" t="str">
        <f>IF(Table43[[#This Row],[SATUAN Fix Win]]&lt;&gt;"","GD01")</f>
        <v>GD01</v>
      </c>
      <c r="BO404" s="4">
        <f>IF(Table43[[#This Row],[SATUAN Fix Win]]&lt;&gt;"",11611)</f>
        <v>11611</v>
      </c>
      <c r="BP404" s="4">
        <f>IF(Table43[[#This Row],[SATUAN Fix Win]]&lt;&gt;"",11612)</f>
        <v>11612</v>
      </c>
      <c r="BR404" s="4">
        <f>IF(Table43[[#This Row],[SATUAN Fix Win]]&lt;&gt;"",1)</f>
        <v>1</v>
      </c>
    </row>
    <row r="405" spans="1:70">
      <c r="A405" s="4" t="str">
        <f>CONCATENATE(Table43[[#This Row],[Kode BARANG Win2]],Table43[[#This Row],[No. Urut
Item Sama]])</f>
        <v>R1022001020020</v>
      </c>
      <c r="B405" s="7"/>
      <c r="C405" s="4" t="s">
        <v>1590</v>
      </c>
      <c r="D405" s="49">
        <v>3086301</v>
      </c>
      <c r="E405" s="49">
        <f>IFERROR(VLOOKUP(Table43[[#This Row],[NO]],[1]Sheet1!$G$3:$K$1267,5,0),0)</f>
        <v>0</v>
      </c>
      <c r="F405" s="26" t="s">
        <v>1437</v>
      </c>
      <c r="G405" s="26">
        <v>24</v>
      </c>
      <c r="H405" s="26" t="s">
        <v>2073</v>
      </c>
      <c r="I405" s="49">
        <v>8993560026066</v>
      </c>
      <c r="J405" s="26" t="str">
        <f>Table43[[#This Row],[Nama Jenis Kemasan]]</f>
        <v>PCH</v>
      </c>
      <c r="K405" s="4" t="str">
        <f>TRIM(CONCATENATE(Table43[[#This Row],[Nama            KLP]]," ",Table43[[#This Row],[Nama            Sub KLP]]))</f>
        <v>DETTOL BODY WASH</v>
      </c>
      <c r="L405" s="4" t="str">
        <f>CONCATENATE(Table43[[#This Row],[kode  2 Digit                (hrf+No)]],Table43[[#This Row],[kode  2 Digit                (Nomor)]],Table43[[#This Row],[kode  1 Digit                (Nomor)]])</f>
        <v>R1022</v>
      </c>
      <c r="M405" s="4" t="str">
        <f>IF(AH405="",CONCATENATE(R405,T405,V405,X405,Z405,AB405,AD405,AF405,Table43[[#This Row],[Tanda Kode Revisi]]),CONCATENATE(R405,T405,V405,X405,Z405,AB405,AD405,AH405))</f>
        <v>R1022001020020</v>
      </c>
      <c r="N405" s="11">
        <f t="shared" si="12"/>
        <v>14</v>
      </c>
      <c r="O405" s="13" t="str">
        <f>IF(AG405&lt;&gt;"",TRIM(UPPER(CONCATENATE(Q405," ",S405," ",U405," ",W405," ",Y405," ",AA405," ","X"," ",Table43[[#This Row],[ISI/CTN]]," ",AG405," ",AC405," ",AE405," ",AI405))),TRIM(UPPER(CONCATENATE(Q405," ",S405," ",U405," ",W405," ",Y405," ",AA405," ","X"," ",Table43[[#This Row],[ISI/CTN]]," ",AC405," ",AE405," ",AI405))))</f>
        <v>RB DETTOL BODY WASH COOL 200ML X 24 PCH</v>
      </c>
      <c r="P405" s="11">
        <f t="shared" si="13"/>
        <v>39</v>
      </c>
      <c r="Q405" s="4" t="s">
        <v>1487</v>
      </c>
      <c r="R405" s="7" t="s">
        <v>94</v>
      </c>
      <c r="S405" s="4" t="s">
        <v>1496</v>
      </c>
      <c r="T405" s="45" t="s">
        <v>1723</v>
      </c>
      <c r="U405" s="46" t="s">
        <v>1497</v>
      </c>
      <c r="V405" s="7">
        <v>2</v>
      </c>
      <c r="W405" s="46"/>
      <c r="X405" s="45" t="s">
        <v>1731</v>
      </c>
      <c r="Y405" s="4" t="s">
        <v>1492</v>
      </c>
      <c r="Z405" s="47" t="s">
        <v>1722</v>
      </c>
      <c r="AA405" s="4" t="s">
        <v>387</v>
      </c>
      <c r="AB405" s="47" t="s">
        <v>1744</v>
      </c>
      <c r="AC405" s="4" t="s">
        <v>386</v>
      </c>
      <c r="AD405" s="7">
        <v>2</v>
      </c>
      <c r="AF405" s="7">
        <v>0</v>
      </c>
      <c r="AJ405" s="7">
        <f>IFERROR(VLOOKUP(Table43[[#This Row],[Kode BARANG Win2]],'[2]Template Impor Barang'!#REF!,2,0),0)</f>
        <v>0</v>
      </c>
      <c r="AK405" s="7">
        <f>Table43[[#This Row],[ISI/CTN]]</f>
        <v>24</v>
      </c>
      <c r="AL405" s="83">
        <f>Table43[[#This Row],[Kode Pcpl]]</f>
        <v>3086301</v>
      </c>
      <c r="AN405" s="36">
        <f>Table43[[#This Row],[Harga Jual Pcs GT
(-PPN)]]-(Table43[[#This Row],[Harga Jual Pcs GT
(-PPN)]]*8.5%)</f>
        <v>15372</v>
      </c>
      <c r="AO405" s="36">
        <f>Table43[[#This Row],[Harga Beli Pcs
(-PPN)]]*Table43[[#This Row],[ISI/CTN]]</f>
        <v>368928</v>
      </c>
      <c r="AP405" s="36">
        <f>Table43[[#This Row],[Harga Beli Pcs
(-PPN)]]*1.11</f>
        <v>17062.920000000002</v>
      </c>
      <c r="AQ405" s="36">
        <f>Table43[[#This Row],[Harga Beli Krt
(- PPN)]]*1.11</f>
        <v>409510.08</v>
      </c>
      <c r="AR405" s="36">
        <v>16800</v>
      </c>
      <c r="AS405" s="36">
        <f>Table43[[#This Row],[Harga Jual Pcs GT
(-PPN)]]*Table43[[#This Row],[ISI/CTN]]</f>
        <v>403200</v>
      </c>
      <c r="AT405" s="36">
        <f>Table43[[#This Row],[Harga Jual Pcs GT
(-PPN)]]*1.11</f>
        <v>18648</v>
      </c>
      <c r="AU405" s="36">
        <f>Table43[[#This Row],[Harga Jual Krt GT
(- PPN)]]*1.11</f>
        <v>447552.00000000006</v>
      </c>
      <c r="AV405" s="36">
        <v>16800</v>
      </c>
      <c r="AW405" s="36">
        <f>Table43[[#This Row],[Harga Jual Pcs MT
(-PPN)]]*Table43[[#This Row],[ISI/CTN]]</f>
        <v>403200</v>
      </c>
      <c r="AX405" s="36">
        <f>Table43[[#This Row],[Harga Jual Pcs MT
(-PPN)]]*1.11</f>
        <v>18648</v>
      </c>
      <c r="AY405" s="36">
        <f>Table43[[#This Row],[Harga Jual Pcs MT
(+PPN)]]*Table43[[#This Row],[ISI/CTN]]</f>
        <v>447552</v>
      </c>
      <c r="AZ405" s="44">
        <f>(Table43[[#This Row],[Harga Jual Pcs GT
(-PPN)]]-Table43[[#This Row],[Harga Beli Pcs
(-PPN)]])/Table43[[#This Row],[Harga Jual Pcs GT
(-PPN)]]</f>
        <v>8.5000000000000006E-2</v>
      </c>
      <c r="BA405" s="51">
        <f>Table43[[#This Row],[Harga Jual Pcs MT
(-PPN)]]-Table43[[#This Row],[Harga Beli Pcs
(-PPN)]]</f>
        <v>1428</v>
      </c>
      <c r="BB405" s="57">
        <f>Table43[[#This Row],[Column1]]/Table43[[#This Row],[Harga Jual Pcs MT
(-PPN)]]</f>
        <v>8.5000000000000006E-2</v>
      </c>
      <c r="BC405" s="50"/>
      <c r="BD405" s="7" t="str">
        <f>IFERROR(VLOOKUP(Table43[[#This Row],[Kode BARANG Win2]],'[3]Daftar Barang dan Jasa'!$B$2:$D$3515,3,0),0)</f>
        <v>RB DETTOL BODY WASH COOL 200ML X 24 PCH</v>
      </c>
      <c r="BE405" s="7" t="str">
        <f ca="1">IF(TODAY()-Table43[[#This Row],[Efektif
Pembuatan]]&gt;60,"Lama","Baru")</f>
        <v>Lama</v>
      </c>
      <c r="BF405" s="7" t="e">
        <f ca="1">IF(TODAY()-Table43[[#This Row],[Efektif Naik Harga]]&lt;30,"Naik","Sama")</f>
        <v>#VALUE!</v>
      </c>
      <c r="BG405" s="7" t="s">
        <v>400</v>
      </c>
      <c r="BH405" s="7" t="str">
        <f>IF(Table43[[#This Row],[Kode BARANG Win2]]&lt;&gt;"","IDR","")</f>
        <v>IDR</v>
      </c>
      <c r="BI405" s="7" t="str">
        <f>CONCATENATE(Table43[[#This Row],[kode  1 Digit
(Nomor)]],Table43[[#This Row],[kode  4 Digit                (Nomor)]])</f>
        <v>30863010200</v>
      </c>
      <c r="BJ405" s="7" t="str">
        <f>Table43[[#This Row],[Nama            Gramasi atau Jumlah Pack per CTN]]</f>
        <v>200ML</v>
      </c>
      <c r="BK405" s="7"/>
      <c r="BL405" s="7"/>
      <c r="BM405" s="4" t="str">
        <f>IF(Table43[[#This Row],[SATUAN Fix Win]]&lt;&gt;"","KRT")</f>
        <v>KRT</v>
      </c>
      <c r="BN405" s="4" t="str">
        <f>IF(Table43[[#This Row],[SATUAN Fix Win]]&lt;&gt;"","GD01")</f>
        <v>GD01</v>
      </c>
      <c r="BO405" s="4">
        <f>IF(Table43[[#This Row],[SATUAN Fix Win]]&lt;&gt;"",11611)</f>
        <v>11611</v>
      </c>
      <c r="BP405" s="4">
        <f>IF(Table43[[#This Row],[SATUAN Fix Win]]&lt;&gt;"",11612)</f>
        <v>11612</v>
      </c>
      <c r="BR405" s="4">
        <f>IF(Table43[[#This Row],[SATUAN Fix Win]]&lt;&gt;"",1)</f>
        <v>1</v>
      </c>
    </row>
    <row r="406" spans="1:70">
      <c r="A406" s="4" t="str">
        <f>CONCATENATE(Table43[[#This Row],[Kode BARANG Win2]],Table43[[#This Row],[No. Urut
Item Sama]])</f>
        <v>R1022001020020</v>
      </c>
      <c r="B406" s="7"/>
      <c r="C406" s="4" t="s">
        <v>1590</v>
      </c>
      <c r="D406" s="49">
        <v>3062480</v>
      </c>
      <c r="E406" s="49">
        <f>IFERROR(VLOOKUP(Table43[[#This Row],[NO]],[1]Sheet1!$G$3:$K$1267,5,0),0)</f>
        <v>0</v>
      </c>
      <c r="F406" s="26" t="s">
        <v>1439</v>
      </c>
      <c r="G406" s="26">
        <v>24</v>
      </c>
      <c r="H406" s="26" t="s">
        <v>2073</v>
      </c>
      <c r="I406" s="49">
        <v>8993560026066</v>
      </c>
      <c r="J406" s="26" t="str">
        <f>Table43[[#This Row],[Nama Jenis Kemasan]]</f>
        <v>PCH</v>
      </c>
      <c r="K406" s="4" t="str">
        <f>TRIM(CONCATENATE(Table43[[#This Row],[Nama            KLP]]," ",Table43[[#This Row],[Nama            Sub KLP]]))</f>
        <v>DETTOL BODY WASH</v>
      </c>
      <c r="L406" s="4" t="str">
        <f>CONCATENATE(Table43[[#This Row],[kode  2 Digit                (hrf+No)]],Table43[[#This Row],[kode  2 Digit                (Nomor)]],Table43[[#This Row],[kode  1 Digit                (Nomor)]])</f>
        <v>R1022</v>
      </c>
      <c r="M406" s="4" t="str">
        <f>IF(AH406="",CONCATENATE(R406,T406,V406,X406,Z406,AB406,AD406,AF406,Table43[[#This Row],[Tanda Kode Revisi]]),CONCATENATE(R406,T406,V406,X406,Z406,AB406,AD406,AH406))</f>
        <v>R1022001020020</v>
      </c>
      <c r="N406" s="11">
        <f t="shared" si="12"/>
        <v>14</v>
      </c>
      <c r="O406" s="13" t="str">
        <f>IF(AG406&lt;&gt;"",TRIM(UPPER(CONCATENATE(Q406," ",S406," ",U406," ",W406," ",Y406," ",AA406," ","X"," ",Table43[[#This Row],[ISI/CTN]]," ",AG406," ",AC406," ",AE406," ",AI406))),TRIM(UPPER(CONCATENATE(Q406," ",S406," ",U406," ",W406," ",Y406," ",AA406," ","X"," ",Table43[[#This Row],[ISI/CTN]]," ",AC406," ",AE406," ",AI406))))</f>
        <v>RB DETTOL BODY WASH COOL 200ML X 24 PCH</v>
      </c>
      <c r="P406" s="11">
        <f t="shared" si="13"/>
        <v>39</v>
      </c>
      <c r="Q406" s="4" t="s">
        <v>1487</v>
      </c>
      <c r="R406" s="7" t="s">
        <v>94</v>
      </c>
      <c r="S406" s="4" t="s">
        <v>1496</v>
      </c>
      <c r="T406" s="45" t="s">
        <v>1723</v>
      </c>
      <c r="U406" s="46" t="s">
        <v>1497</v>
      </c>
      <c r="V406" s="7">
        <v>2</v>
      </c>
      <c r="W406" s="46"/>
      <c r="X406" s="45" t="s">
        <v>1731</v>
      </c>
      <c r="Y406" s="4" t="s">
        <v>1492</v>
      </c>
      <c r="Z406" s="47" t="s">
        <v>1722</v>
      </c>
      <c r="AA406" s="4" t="s">
        <v>387</v>
      </c>
      <c r="AB406" s="47" t="s">
        <v>1744</v>
      </c>
      <c r="AC406" s="4" t="s">
        <v>386</v>
      </c>
      <c r="AD406" s="7">
        <v>2</v>
      </c>
      <c r="AF406" s="7">
        <v>0</v>
      </c>
      <c r="AJ406" s="7">
        <f>IFERROR(VLOOKUP(Table43[[#This Row],[Kode BARANG Win2]],'[2]Template Impor Barang'!#REF!,2,0),0)</f>
        <v>0</v>
      </c>
      <c r="AK406" s="7">
        <f>Table43[[#This Row],[ISI/CTN]]</f>
        <v>24</v>
      </c>
      <c r="AL406" s="83">
        <f>Table43[[#This Row],[Kode Pcpl]]</f>
        <v>3062480</v>
      </c>
      <c r="AN406" s="36">
        <f>Table43[[#This Row],[Harga Jual Pcs GT
(-PPN)]]-(Table43[[#This Row],[Harga Jual Pcs GT
(-PPN)]]*8.5%)</f>
        <v>15372</v>
      </c>
      <c r="AO406" s="36">
        <f>Table43[[#This Row],[Harga Beli Pcs
(-PPN)]]*Table43[[#This Row],[ISI/CTN]]</f>
        <v>368928</v>
      </c>
      <c r="AP406" s="36">
        <f>Table43[[#This Row],[Harga Beli Pcs
(-PPN)]]*1.11</f>
        <v>17062.920000000002</v>
      </c>
      <c r="AQ406" s="36">
        <f>Table43[[#This Row],[Harga Beli Krt
(- PPN)]]*1.11</f>
        <v>409510.08</v>
      </c>
      <c r="AR406" s="36">
        <v>16800</v>
      </c>
      <c r="AS406" s="36">
        <f>Table43[[#This Row],[Harga Jual Pcs GT
(-PPN)]]*Table43[[#This Row],[ISI/CTN]]</f>
        <v>403200</v>
      </c>
      <c r="AT406" s="36">
        <f>Table43[[#This Row],[Harga Jual Pcs GT
(-PPN)]]*1.11</f>
        <v>18648</v>
      </c>
      <c r="AU406" s="36">
        <f>Table43[[#This Row],[Harga Jual Krt GT
(- PPN)]]*1.11</f>
        <v>447552.00000000006</v>
      </c>
      <c r="AV406" s="36">
        <v>16800</v>
      </c>
      <c r="AW406" s="36">
        <f>Table43[[#This Row],[Harga Jual Pcs MT
(-PPN)]]*Table43[[#This Row],[ISI/CTN]]</f>
        <v>403200</v>
      </c>
      <c r="AX406" s="36">
        <f>Table43[[#This Row],[Harga Jual Pcs MT
(-PPN)]]*1.11</f>
        <v>18648</v>
      </c>
      <c r="AY406" s="36">
        <f>Table43[[#This Row],[Harga Jual Pcs MT
(+PPN)]]*Table43[[#This Row],[ISI/CTN]]</f>
        <v>447552</v>
      </c>
      <c r="AZ406" s="44">
        <f>(Table43[[#This Row],[Harga Jual Pcs GT
(-PPN)]]-Table43[[#This Row],[Harga Beli Pcs
(-PPN)]])/Table43[[#This Row],[Harga Jual Pcs GT
(-PPN)]]</f>
        <v>8.5000000000000006E-2</v>
      </c>
      <c r="BA406" s="51">
        <f>Table43[[#This Row],[Harga Jual Pcs MT
(-PPN)]]-Table43[[#This Row],[Harga Beli Pcs
(-PPN)]]</f>
        <v>1428</v>
      </c>
      <c r="BB406" s="57">
        <f>Table43[[#This Row],[Column1]]/Table43[[#This Row],[Harga Jual Pcs MT
(-PPN)]]</f>
        <v>8.5000000000000006E-2</v>
      </c>
      <c r="BC406" s="50"/>
      <c r="BD406" s="7" t="str">
        <f>IFERROR(VLOOKUP(Table43[[#This Row],[Kode BARANG Win2]],'[3]Daftar Barang dan Jasa'!$B$2:$D$3515,3,0),0)</f>
        <v>RB DETTOL BODY WASH COOL 200ML X 24 PCH</v>
      </c>
      <c r="BE406" s="7" t="str">
        <f ca="1">IF(TODAY()-Table43[[#This Row],[Efektif
Pembuatan]]&gt;60,"Lama","Baru")</f>
        <v>Lama</v>
      </c>
      <c r="BF406" s="7" t="e">
        <f ca="1">IF(TODAY()-Table43[[#This Row],[Efektif Naik Harga]]&lt;30,"Naik","Sama")</f>
        <v>#VALUE!</v>
      </c>
      <c r="BG406" s="7" t="s">
        <v>400</v>
      </c>
      <c r="BH406" s="7" t="str">
        <f>IF(Table43[[#This Row],[Kode BARANG Win2]]&lt;&gt;"","IDR","")</f>
        <v>IDR</v>
      </c>
      <c r="BI406" s="7" t="str">
        <f>CONCATENATE(Table43[[#This Row],[kode  1 Digit
(Nomor)]],Table43[[#This Row],[kode  4 Digit                (Nomor)]])</f>
        <v>30624800200</v>
      </c>
      <c r="BJ406" s="7" t="str">
        <f>Table43[[#This Row],[Nama            Gramasi atau Jumlah Pack per CTN]]</f>
        <v>200ML</v>
      </c>
      <c r="BK406" s="7"/>
      <c r="BL406" s="7"/>
      <c r="BM406" s="4" t="str">
        <f>IF(Table43[[#This Row],[SATUAN Fix Win]]&lt;&gt;"","KRT")</f>
        <v>KRT</v>
      </c>
      <c r="BN406" s="4" t="str">
        <f>IF(Table43[[#This Row],[SATUAN Fix Win]]&lt;&gt;"","GD01")</f>
        <v>GD01</v>
      </c>
      <c r="BO406" s="4">
        <f>IF(Table43[[#This Row],[SATUAN Fix Win]]&lt;&gt;"",11611)</f>
        <v>11611</v>
      </c>
      <c r="BP406" s="4">
        <f>IF(Table43[[#This Row],[SATUAN Fix Win]]&lt;&gt;"",11612)</f>
        <v>11612</v>
      </c>
      <c r="BR406" s="4">
        <f>IF(Table43[[#This Row],[SATUAN Fix Win]]&lt;&gt;"",1)</f>
        <v>1</v>
      </c>
    </row>
    <row r="407" spans="1:70">
      <c r="A407" s="4" t="str">
        <f>CONCATENATE(Table43[[#This Row],[Kode BARANG Win2]],Table43[[#This Row],[No. Urut
Item Sama]])</f>
        <v>R1022001020021</v>
      </c>
      <c r="B407" s="7"/>
      <c r="C407" s="4" t="s">
        <v>1590</v>
      </c>
      <c r="D407" s="49">
        <v>3027650</v>
      </c>
      <c r="E407" s="49">
        <f>IFERROR(VLOOKUP(Table43[[#This Row],[NO]],[1]Sheet1!$G$3:$K$1267,5,0),0)</f>
        <v>0</v>
      </c>
      <c r="F407" s="26" t="s">
        <v>1428</v>
      </c>
      <c r="G407" s="26">
        <v>24</v>
      </c>
      <c r="H407" s="26" t="s">
        <v>2073</v>
      </c>
      <c r="I407" s="49">
        <v>8993560026066</v>
      </c>
      <c r="J407" s="26" t="str">
        <f>Table43[[#This Row],[Nama Jenis Kemasan]]</f>
        <v>PCH</v>
      </c>
      <c r="K407" s="4" t="str">
        <f>TRIM(CONCATENATE(Table43[[#This Row],[Nama            KLP]]," ",Table43[[#This Row],[Nama            Sub KLP]]))</f>
        <v>DETTOL BODY WASH</v>
      </c>
      <c r="L407" s="4" t="str">
        <f>CONCATENATE(Table43[[#This Row],[kode  2 Digit                (hrf+No)]],Table43[[#This Row],[kode  2 Digit                (Nomor)]],Table43[[#This Row],[kode  1 Digit                (Nomor)]])</f>
        <v>R1022</v>
      </c>
      <c r="M407" s="4" t="str">
        <f>IF(AH407="",CONCATENATE(R407,T407,V407,X407,Z407,AB407,AD407,AF407,Table43[[#This Row],[Tanda Kode Revisi]]),CONCATENATE(R407,T407,V407,X407,Z407,AB407,AD407,AH407))</f>
        <v>R1022001020021</v>
      </c>
      <c r="N407" s="11">
        <f t="shared" si="12"/>
        <v>14</v>
      </c>
      <c r="O407" s="13" t="str">
        <f>IF(AG407&lt;&gt;"",TRIM(UPPER(CONCATENATE(Q407," ",S407," ",U407," ",W407," ",Y407," ",AA407," ","X"," ",Table43[[#This Row],[ISI/CTN]]," ",AG407," ",AC407," ",AE407," ",AI407))),TRIM(UPPER(CONCATENATE(Q407," ",S407," ",U407," ",W407," ",Y407," ",AA407," ","X"," ",Table43[[#This Row],[ISI/CTN]]," ",AC407," ",AE407," ",AI407))))</f>
        <v>RB DETTOL BODY WASH COOL 200ML X 24 PCH BANDED</v>
      </c>
      <c r="P407" s="11">
        <f t="shared" si="13"/>
        <v>46</v>
      </c>
      <c r="Q407" s="4" t="s">
        <v>1487</v>
      </c>
      <c r="R407" s="7" t="s">
        <v>94</v>
      </c>
      <c r="S407" s="4" t="s">
        <v>1496</v>
      </c>
      <c r="T407" s="45" t="s">
        <v>1723</v>
      </c>
      <c r="U407" s="46" t="s">
        <v>1497</v>
      </c>
      <c r="V407" s="7">
        <v>2</v>
      </c>
      <c r="W407" s="46"/>
      <c r="X407" s="45" t="s">
        <v>1731</v>
      </c>
      <c r="Y407" s="4" t="s">
        <v>1492</v>
      </c>
      <c r="Z407" s="47" t="s">
        <v>1722</v>
      </c>
      <c r="AA407" s="4" t="s">
        <v>387</v>
      </c>
      <c r="AB407" s="47" t="s">
        <v>1744</v>
      </c>
      <c r="AC407" s="4" t="s">
        <v>386</v>
      </c>
      <c r="AD407" s="7">
        <v>2</v>
      </c>
      <c r="AE407" s="4" t="s">
        <v>1526</v>
      </c>
      <c r="AF407" s="7">
        <v>1</v>
      </c>
      <c r="AJ407" s="7">
        <f>IFERROR(VLOOKUP(Table43[[#This Row],[Kode BARANG Win2]],'[2]Template Impor Barang'!#REF!,2,0),0)</f>
        <v>0</v>
      </c>
      <c r="AK407" s="7">
        <f>Table43[[#This Row],[ISI/CTN]]</f>
        <v>24</v>
      </c>
      <c r="AL407" s="83">
        <f>Table43[[#This Row],[Kode Pcpl]]</f>
        <v>3027650</v>
      </c>
      <c r="AN407" s="36">
        <f>Table43[[#This Row],[Harga Jual Pcs GT
(-PPN)]]-(Table43[[#This Row],[Harga Jual Pcs GT
(-PPN)]]*8.5%)</f>
        <v>15372</v>
      </c>
      <c r="AO407" s="36">
        <f>Table43[[#This Row],[Harga Beli Pcs
(-PPN)]]*Table43[[#This Row],[ISI/CTN]]</f>
        <v>368928</v>
      </c>
      <c r="AP407" s="36">
        <f>Table43[[#This Row],[Harga Beli Pcs
(-PPN)]]*1.11</f>
        <v>17062.920000000002</v>
      </c>
      <c r="AQ407" s="36">
        <f>Table43[[#This Row],[Harga Beli Krt
(- PPN)]]*1.11</f>
        <v>409510.08</v>
      </c>
      <c r="AR407" s="36">
        <v>16800</v>
      </c>
      <c r="AS407" s="36">
        <f>Table43[[#This Row],[Harga Jual Pcs GT
(-PPN)]]*Table43[[#This Row],[ISI/CTN]]</f>
        <v>403200</v>
      </c>
      <c r="AT407" s="36">
        <f>Table43[[#This Row],[Harga Jual Pcs GT
(-PPN)]]*1.11</f>
        <v>18648</v>
      </c>
      <c r="AU407" s="36">
        <f>Table43[[#This Row],[Harga Jual Krt GT
(- PPN)]]*1.11</f>
        <v>447552.00000000006</v>
      </c>
      <c r="AV407" s="36">
        <v>16800</v>
      </c>
      <c r="AW407" s="36">
        <f>Table43[[#This Row],[Harga Jual Pcs MT
(-PPN)]]*Table43[[#This Row],[ISI/CTN]]</f>
        <v>403200</v>
      </c>
      <c r="AX407" s="36">
        <f>Table43[[#This Row],[Harga Jual Pcs MT
(-PPN)]]*1.11</f>
        <v>18648</v>
      </c>
      <c r="AY407" s="36">
        <f>Table43[[#This Row],[Harga Jual Pcs MT
(+PPN)]]*Table43[[#This Row],[ISI/CTN]]</f>
        <v>447552</v>
      </c>
      <c r="AZ407" s="44">
        <f>(Table43[[#This Row],[Harga Jual Pcs GT
(-PPN)]]-Table43[[#This Row],[Harga Beli Pcs
(-PPN)]])/Table43[[#This Row],[Harga Jual Pcs GT
(-PPN)]]</f>
        <v>8.5000000000000006E-2</v>
      </c>
      <c r="BA407" s="51">
        <f>Table43[[#This Row],[Harga Jual Pcs MT
(-PPN)]]-Table43[[#This Row],[Harga Beli Pcs
(-PPN)]]</f>
        <v>1428</v>
      </c>
      <c r="BB407" s="57">
        <f>Table43[[#This Row],[Column1]]/Table43[[#This Row],[Harga Jual Pcs MT
(-PPN)]]</f>
        <v>8.5000000000000006E-2</v>
      </c>
      <c r="BC407" s="50"/>
      <c r="BD407" s="7" t="str">
        <f>IFERROR(VLOOKUP(Table43[[#This Row],[Kode BARANG Win2]],'[3]Daftar Barang dan Jasa'!$B$2:$D$3515,3,0),0)</f>
        <v>RB DETTOL BODY WASH COOL 200ML X 24 PCH BANDED</v>
      </c>
      <c r="BE407" s="7" t="str">
        <f ca="1">IF(TODAY()-Table43[[#This Row],[Efektif
Pembuatan]]&gt;60,"Lama","Baru")</f>
        <v>Lama</v>
      </c>
      <c r="BF407" s="7" t="e">
        <f ca="1">IF(TODAY()-Table43[[#This Row],[Efektif Naik Harga]]&lt;30,"Naik","Sama")</f>
        <v>#VALUE!</v>
      </c>
      <c r="BG407" s="7" t="s">
        <v>400</v>
      </c>
      <c r="BH407" s="7" t="str">
        <f>IF(Table43[[#This Row],[Kode BARANG Win2]]&lt;&gt;"","IDR","")</f>
        <v>IDR</v>
      </c>
      <c r="BI407" s="7" t="str">
        <f>CONCATENATE(Table43[[#This Row],[kode  1 Digit
(Nomor)]],Table43[[#This Row],[kode  4 Digit                (Nomor)]])</f>
        <v>30276500200</v>
      </c>
      <c r="BJ407" s="7" t="str">
        <f>Table43[[#This Row],[Nama            Gramasi atau Jumlah Pack per CTN]]</f>
        <v>200ML</v>
      </c>
      <c r="BK407" s="7"/>
      <c r="BL407" s="7"/>
      <c r="BM407" s="4" t="str">
        <f>IF(Table43[[#This Row],[SATUAN Fix Win]]&lt;&gt;"","KRT")</f>
        <v>KRT</v>
      </c>
      <c r="BN407" s="4" t="str">
        <f>IF(Table43[[#This Row],[SATUAN Fix Win]]&lt;&gt;"","GD01")</f>
        <v>GD01</v>
      </c>
      <c r="BO407" s="4">
        <f>IF(Table43[[#This Row],[SATUAN Fix Win]]&lt;&gt;"",11611)</f>
        <v>11611</v>
      </c>
      <c r="BP407" s="4">
        <f>IF(Table43[[#This Row],[SATUAN Fix Win]]&lt;&gt;"",11612)</f>
        <v>11612</v>
      </c>
      <c r="BR407" s="4">
        <f>IF(Table43[[#This Row],[SATUAN Fix Win]]&lt;&gt;"",1)</f>
        <v>1</v>
      </c>
    </row>
    <row r="408" spans="1:70">
      <c r="A408" s="4" t="str">
        <f>CONCATENATE(Table43[[#This Row],[Kode BARANG Win2]],Table43[[#This Row],[No. Urut
Item Sama]])</f>
        <v>R1022001020021</v>
      </c>
      <c r="B408" s="7"/>
      <c r="C408" s="4" t="s">
        <v>1590</v>
      </c>
      <c r="D408" s="49">
        <v>3035411</v>
      </c>
      <c r="E408" s="49">
        <f>IFERROR(VLOOKUP(Table43[[#This Row],[NO]],[1]Sheet1!$G$3:$K$1267,5,0),0)</f>
        <v>0</v>
      </c>
      <c r="F408" s="26" t="s">
        <v>1438</v>
      </c>
      <c r="G408" s="26">
        <v>24</v>
      </c>
      <c r="H408" s="26" t="s">
        <v>2073</v>
      </c>
      <c r="I408" s="49">
        <v>8993560026066</v>
      </c>
      <c r="J408" s="26" t="str">
        <f>Table43[[#This Row],[Nama Jenis Kemasan]]</f>
        <v>PCH</v>
      </c>
      <c r="K408" s="4" t="str">
        <f>TRIM(CONCATENATE(Table43[[#This Row],[Nama            KLP]]," ",Table43[[#This Row],[Nama            Sub KLP]]))</f>
        <v>DETTOL BODY WASH</v>
      </c>
      <c r="L408" s="4" t="str">
        <f>CONCATENATE(Table43[[#This Row],[kode  2 Digit                (hrf+No)]],Table43[[#This Row],[kode  2 Digit                (Nomor)]],Table43[[#This Row],[kode  1 Digit                (Nomor)]])</f>
        <v>R1022</v>
      </c>
      <c r="M408" s="4" t="str">
        <f>IF(AH408="",CONCATENATE(R408,T408,V408,X408,Z408,AB408,AD408,AF408,Table43[[#This Row],[Tanda Kode Revisi]]),CONCATENATE(R408,T408,V408,X408,Z408,AB408,AD408,AH408))</f>
        <v>R1022001020021</v>
      </c>
      <c r="N408" s="11">
        <f t="shared" si="12"/>
        <v>14</v>
      </c>
      <c r="O408" s="13" t="str">
        <f>IF(AG408&lt;&gt;"",TRIM(UPPER(CONCATENATE(Q408," ",S408," ",U408," ",W408," ",Y408," ",AA408," ","X"," ",Table43[[#This Row],[ISI/CTN]]," ",AG408," ",AC408," ",AE408," ",AI408))),TRIM(UPPER(CONCATENATE(Q408," ",S408," ",U408," ",W408," ",Y408," ",AA408," ","X"," ",Table43[[#This Row],[ISI/CTN]]," ",AC408," ",AE408," ",AI408))))</f>
        <v>RB DETTOL BODY WASH COOL 200ML X 24 PCH BANDED</v>
      </c>
      <c r="P408" s="11">
        <f t="shared" si="13"/>
        <v>46</v>
      </c>
      <c r="Q408" s="4" t="s">
        <v>1487</v>
      </c>
      <c r="R408" s="7" t="s">
        <v>94</v>
      </c>
      <c r="S408" s="4" t="s">
        <v>1496</v>
      </c>
      <c r="T408" s="45" t="s">
        <v>1723</v>
      </c>
      <c r="U408" s="46" t="s">
        <v>1497</v>
      </c>
      <c r="V408" s="7">
        <v>2</v>
      </c>
      <c r="W408" s="46"/>
      <c r="X408" s="45" t="s">
        <v>1731</v>
      </c>
      <c r="Y408" s="4" t="s">
        <v>1492</v>
      </c>
      <c r="Z408" s="47" t="s">
        <v>1722</v>
      </c>
      <c r="AA408" s="4" t="s">
        <v>387</v>
      </c>
      <c r="AB408" s="47" t="s">
        <v>1744</v>
      </c>
      <c r="AC408" s="4" t="s">
        <v>386</v>
      </c>
      <c r="AD408" s="7">
        <v>2</v>
      </c>
      <c r="AE408" s="4" t="s">
        <v>1526</v>
      </c>
      <c r="AF408" s="7">
        <v>1</v>
      </c>
      <c r="AJ408" s="7">
        <f>IFERROR(VLOOKUP(Table43[[#This Row],[Kode BARANG Win2]],'[2]Template Impor Barang'!#REF!,2,0),0)</f>
        <v>0</v>
      </c>
      <c r="AK408" s="7">
        <f>Table43[[#This Row],[ISI/CTN]]</f>
        <v>24</v>
      </c>
      <c r="AL408" s="83">
        <f>Table43[[#This Row],[Kode Pcpl]]</f>
        <v>3035411</v>
      </c>
      <c r="AN408" s="36">
        <f>Table43[[#This Row],[Harga Jual Pcs GT
(-PPN)]]-(Table43[[#This Row],[Harga Jual Pcs GT
(-PPN)]]*8.5%)</f>
        <v>15372</v>
      </c>
      <c r="AO408" s="36">
        <f>Table43[[#This Row],[Harga Beli Pcs
(-PPN)]]*Table43[[#This Row],[ISI/CTN]]</f>
        <v>368928</v>
      </c>
      <c r="AP408" s="36">
        <f>Table43[[#This Row],[Harga Beli Pcs
(-PPN)]]*1.11</f>
        <v>17062.920000000002</v>
      </c>
      <c r="AQ408" s="36">
        <f>Table43[[#This Row],[Harga Beli Krt
(- PPN)]]*1.11</f>
        <v>409510.08</v>
      </c>
      <c r="AR408" s="36">
        <v>16800</v>
      </c>
      <c r="AS408" s="36">
        <f>Table43[[#This Row],[Harga Jual Pcs GT
(-PPN)]]*Table43[[#This Row],[ISI/CTN]]</f>
        <v>403200</v>
      </c>
      <c r="AT408" s="36">
        <f>Table43[[#This Row],[Harga Jual Pcs GT
(-PPN)]]*1.11</f>
        <v>18648</v>
      </c>
      <c r="AU408" s="36">
        <f>Table43[[#This Row],[Harga Jual Krt GT
(- PPN)]]*1.11</f>
        <v>447552.00000000006</v>
      </c>
      <c r="AV408" s="36">
        <v>16800</v>
      </c>
      <c r="AW408" s="36">
        <f>Table43[[#This Row],[Harga Jual Pcs MT
(-PPN)]]*Table43[[#This Row],[ISI/CTN]]</f>
        <v>403200</v>
      </c>
      <c r="AX408" s="36">
        <f>Table43[[#This Row],[Harga Jual Pcs MT
(-PPN)]]*1.11</f>
        <v>18648</v>
      </c>
      <c r="AY408" s="36">
        <f>Table43[[#This Row],[Harga Jual Pcs MT
(+PPN)]]*Table43[[#This Row],[ISI/CTN]]</f>
        <v>447552</v>
      </c>
      <c r="AZ408" s="44">
        <f>(Table43[[#This Row],[Harga Jual Pcs GT
(-PPN)]]-Table43[[#This Row],[Harga Beli Pcs
(-PPN)]])/Table43[[#This Row],[Harga Jual Pcs GT
(-PPN)]]</f>
        <v>8.5000000000000006E-2</v>
      </c>
      <c r="BA408" s="51">
        <f>Table43[[#This Row],[Harga Jual Pcs MT
(-PPN)]]-Table43[[#This Row],[Harga Beli Pcs
(-PPN)]]</f>
        <v>1428</v>
      </c>
      <c r="BB408" s="57">
        <f>Table43[[#This Row],[Column1]]/Table43[[#This Row],[Harga Jual Pcs MT
(-PPN)]]</f>
        <v>8.5000000000000006E-2</v>
      </c>
      <c r="BC408" s="50"/>
      <c r="BD408" s="7" t="str">
        <f>IFERROR(VLOOKUP(Table43[[#This Row],[Kode BARANG Win2]],'[3]Daftar Barang dan Jasa'!$B$2:$D$3515,3,0),0)</f>
        <v>RB DETTOL BODY WASH COOL 200ML X 24 PCH BANDED</v>
      </c>
      <c r="BE408" s="7" t="str">
        <f ca="1">IF(TODAY()-Table43[[#This Row],[Efektif
Pembuatan]]&gt;60,"Lama","Baru")</f>
        <v>Lama</v>
      </c>
      <c r="BF408" s="7" t="e">
        <f ca="1">IF(TODAY()-Table43[[#This Row],[Efektif Naik Harga]]&lt;30,"Naik","Sama")</f>
        <v>#VALUE!</v>
      </c>
      <c r="BG408" s="7" t="s">
        <v>400</v>
      </c>
      <c r="BH408" s="7" t="str">
        <f>IF(Table43[[#This Row],[Kode BARANG Win2]]&lt;&gt;"","IDR","")</f>
        <v>IDR</v>
      </c>
      <c r="BI408" s="7" t="str">
        <f>CONCATENATE(Table43[[#This Row],[kode  1 Digit
(Nomor)]],Table43[[#This Row],[kode  4 Digit                (Nomor)]])</f>
        <v>30354110200</v>
      </c>
      <c r="BJ408" s="7" t="str">
        <f>Table43[[#This Row],[Nama            Gramasi atau Jumlah Pack per CTN]]</f>
        <v>200ML</v>
      </c>
      <c r="BK408" s="7"/>
      <c r="BL408" s="7"/>
      <c r="BM408" s="4" t="str">
        <f>IF(Table43[[#This Row],[SATUAN Fix Win]]&lt;&gt;"","KRT")</f>
        <v>KRT</v>
      </c>
      <c r="BN408" s="4" t="str">
        <f>IF(Table43[[#This Row],[SATUAN Fix Win]]&lt;&gt;"","GD01")</f>
        <v>GD01</v>
      </c>
      <c r="BO408" s="4">
        <f>IF(Table43[[#This Row],[SATUAN Fix Win]]&lt;&gt;"",11611)</f>
        <v>11611</v>
      </c>
      <c r="BP408" s="4">
        <f>IF(Table43[[#This Row],[SATUAN Fix Win]]&lt;&gt;"",11612)</f>
        <v>11612</v>
      </c>
      <c r="BR408" s="4">
        <f>IF(Table43[[#This Row],[SATUAN Fix Win]]&lt;&gt;"",1)</f>
        <v>1</v>
      </c>
    </row>
    <row r="409" spans="1:70">
      <c r="A409" s="4" t="str">
        <f>CONCATENATE(Table43[[#This Row],[Kode BARANG Win2]],Table43[[#This Row],[No. Urut
Item Sama]])</f>
        <v>R1022001020021</v>
      </c>
      <c r="B409" s="7"/>
      <c r="C409" s="4" t="s">
        <v>1590</v>
      </c>
      <c r="D409" s="49">
        <v>3045731</v>
      </c>
      <c r="E409" s="49">
        <f>IFERROR(VLOOKUP(Table43[[#This Row],[NO]],[1]Sheet1!$G$3:$K$1267,5,0),0)</f>
        <v>0</v>
      </c>
      <c r="F409" s="26" t="s">
        <v>1435</v>
      </c>
      <c r="G409" s="26">
        <v>24</v>
      </c>
      <c r="H409" s="26" t="s">
        <v>2073</v>
      </c>
      <c r="I409" s="49">
        <v>8993560026066</v>
      </c>
      <c r="J409" s="26" t="str">
        <f>Table43[[#This Row],[Nama Jenis Kemasan]]</f>
        <v>PCH</v>
      </c>
      <c r="K409" s="4" t="str">
        <f>TRIM(CONCATENATE(Table43[[#This Row],[Nama            KLP]]," ",Table43[[#This Row],[Nama            Sub KLP]]))</f>
        <v>DETTOL BODY WASH</v>
      </c>
      <c r="L409" s="4" t="str">
        <f>CONCATENATE(Table43[[#This Row],[kode  2 Digit                (hrf+No)]],Table43[[#This Row],[kode  2 Digit                (Nomor)]],Table43[[#This Row],[kode  1 Digit                (Nomor)]])</f>
        <v>R1022</v>
      </c>
      <c r="M409" s="4" t="str">
        <f>IF(AH409="",CONCATENATE(R409,T409,V409,X409,Z409,AB409,AD409,AF409,Table43[[#This Row],[Tanda Kode Revisi]]),CONCATENATE(R409,T409,V409,X409,Z409,AB409,AD409,AH409))</f>
        <v>R1022001020021</v>
      </c>
      <c r="N409" s="11">
        <f t="shared" si="12"/>
        <v>14</v>
      </c>
      <c r="O409" s="13" t="str">
        <f>IF(AG409&lt;&gt;"",TRIM(UPPER(CONCATENATE(Q409," ",S409," ",U409," ",W409," ",Y409," ",AA409," ","X"," ",Table43[[#This Row],[ISI/CTN]]," ",AG409," ",AC409," ",AE409," ",AI409))),TRIM(UPPER(CONCATENATE(Q409," ",S409," ",U409," ",W409," ",Y409," ",AA409," ","X"," ",Table43[[#This Row],[ISI/CTN]]," ",AC409," ",AE409," ",AI409))))</f>
        <v>RB DETTOL BODY WASH COOL 200ML X 24 PCH BANDED</v>
      </c>
      <c r="P409" s="11">
        <f t="shared" si="13"/>
        <v>46</v>
      </c>
      <c r="Q409" s="4" t="s">
        <v>1487</v>
      </c>
      <c r="R409" s="7" t="s">
        <v>94</v>
      </c>
      <c r="S409" s="4" t="s">
        <v>1496</v>
      </c>
      <c r="T409" s="45" t="s">
        <v>1723</v>
      </c>
      <c r="U409" s="46" t="s">
        <v>1497</v>
      </c>
      <c r="V409" s="7">
        <v>2</v>
      </c>
      <c r="W409" s="46"/>
      <c r="X409" s="45" t="s">
        <v>1731</v>
      </c>
      <c r="Y409" s="4" t="s">
        <v>1492</v>
      </c>
      <c r="Z409" s="47" t="s">
        <v>1722</v>
      </c>
      <c r="AA409" s="4" t="s">
        <v>387</v>
      </c>
      <c r="AB409" s="47" t="s">
        <v>1744</v>
      </c>
      <c r="AC409" s="4" t="s">
        <v>386</v>
      </c>
      <c r="AD409" s="7">
        <v>2</v>
      </c>
      <c r="AE409" s="4" t="s">
        <v>1526</v>
      </c>
      <c r="AF409" s="7">
        <v>1</v>
      </c>
      <c r="AJ409" s="7">
        <f>IFERROR(VLOOKUP(Table43[[#This Row],[Kode BARANG Win2]],'[2]Template Impor Barang'!#REF!,2,0),0)</f>
        <v>0</v>
      </c>
      <c r="AK409" s="7">
        <f>Table43[[#This Row],[ISI/CTN]]</f>
        <v>24</v>
      </c>
      <c r="AL409" s="83">
        <f>Table43[[#This Row],[Kode Pcpl]]</f>
        <v>3045731</v>
      </c>
      <c r="AN409" s="36">
        <f>Table43[[#This Row],[Harga Jual Pcs GT
(-PPN)]]-(Table43[[#This Row],[Harga Jual Pcs GT
(-PPN)]]*8.5%)</f>
        <v>15372</v>
      </c>
      <c r="AO409" s="36">
        <f>Table43[[#This Row],[Harga Beli Pcs
(-PPN)]]*Table43[[#This Row],[ISI/CTN]]</f>
        <v>368928</v>
      </c>
      <c r="AP409" s="36">
        <f>Table43[[#This Row],[Harga Beli Pcs
(-PPN)]]*1.11</f>
        <v>17062.920000000002</v>
      </c>
      <c r="AQ409" s="36">
        <f>Table43[[#This Row],[Harga Beli Krt
(- PPN)]]*1.11</f>
        <v>409510.08</v>
      </c>
      <c r="AR409" s="36">
        <v>16800</v>
      </c>
      <c r="AS409" s="36">
        <f>Table43[[#This Row],[Harga Jual Pcs GT
(-PPN)]]*Table43[[#This Row],[ISI/CTN]]</f>
        <v>403200</v>
      </c>
      <c r="AT409" s="36">
        <f>Table43[[#This Row],[Harga Jual Pcs GT
(-PPN)]]*1.11</f>
        <v>18648</v>
      </c>
      <c r="AU409" s="36">
        <f>Table43[[#This Row],[Harga Jual Krt GT
(- PPN)]]*1.11</f>
        <v>447552.00000000006</v>
      </c>
      <c r="AV409" s="36">
        <v>16800</v>
      </c>
      <c r="AW409" s="36">
        <f>Table43[[#This Row],[Harga Jual Pcs MT
(-PPN)]]*Table43[[#This Row],[ISI/CTN]]</f>
        <v>403200</v>
      </c>
      <c r="AX409" s="36">
        <f>Table43[[#This Row],[Harga Jual Pcs MT
(-PPN)]]*1.11</f>
        <v>18648</v>
      </c>
      <c r="AY409" s="36">
        <f>Table43[[#This Row],[Harga Jual Pcs MT
(+PPN)]]*Table43[[#This Row],[ISI/CTN]]</f>
        <v>447552</v>
      </c>
      <c r="AZ409" s="44">
        <f>(Table43[[#This Row],[Harga Jual Pcs GT
(-PPN)]]-Table43[[#This Row],[Harga Beli Pcs
(-PPN)]])/Table43[[#This Row],[Harga Jual Pcs GT
(-PPN)]]</f>
        <v>8.5000000000000006E-2</v>
      </c>
      <c r="BA409" s="51">
        <f>Table43[[#This Row],[Harga Jual Pcs MT
(-PPN)]]-Table43[[#This Row],[Harga Beli Pcs
(-PPN)]]</f>
        <v>1428</v>
      </c>
      <c r="BB409" s="57">
        <f>Table43[[#This Row],[Column1]]/Table43[[#This Row],[Harga Jual Pcs MT
(-PPN)]]</f>
        <v>8.5000000000000006E-2</v>
      </c>
      <c r="BC409" s="50"/>
      <c r="BD409" s="7" t="str">
        <f>IFERROR(VLOOKUP(Table43[[#This Row],[Kode BARANG Win2]],'[3]Daftar Barang dan Jasa'!$B$2:$D$3515,3,0),0)</f>
        <v>RB DETTOL BODY WASH COOL 200ML X 24 PCH BANDED</v>
      </c>
      <c r="BE409" s="7" t="str">
        <f ca="1">IF(TODAY()-Table43[[#This Row],[Efektif
Pembuatan]]&gt;60,"Lama","Baru")</f>
        <v>Lama</v>
      </c>
      <c r="BF409" s="7" t="e">
        <f ca="1">IF(TODAY()-Table43[[#This Row],[Efektif Naik Harga]]&lt;30,"Naik","Sama")</f>
        <v>#VALUE!</v>
      </c>
      <c r="BG409" s="7" t="s">
        <v>400</v>
      </c>
      <c r="BH409" s="7" t="str">
        <f>IF(Table43[[#This Row],[Kode BARANG Win2]]&lt;&gt;"","IDR","")</f>
        <v>IDR</v>
      </c>
      <c r="BI409" s="7" t="str">
        <f>CONCATENATE(Table43[[#This Row],[kode  1 Digit
(Nomor)]],Table43[[#This Row],[kode  4 Digit                (Nomor)]])</f>
        <v>30457310200</v>
      </c>
      <c r="BJ409" s="7" t="str">
        <f>Table43[[#This Row],[Nama            Gramasi atau Jumlah Pack per CTN]]</f>
        <v>200ML</v>
      </c>
      <c r="BK409" s="7"/>
      <c r="BL409" s="7"/>
      <c r="BM409" s="4" t="str">
        <f>IF(Table43[[#This Row],[SATUAN Fix Win]]&lt;&gt;"","KRT")</f>
        <v>KRT</v>
      </c>
      <c r="BN409" s="4" t="str">
        <f>IF(Table43[[#This Row],[SATUAN Fix Win]]&lt;&gt;"","GD01")</f>
        <v>GD01</v>
      </c>
      <c r="BO409" s="4">
        <f>IF(Table43[[#This Row],[SATUAN Fix Win]]&lt;&gt;"",11611)</f>
        <v>11611</v>
      </c>
      <c r="BP409" s="4">
        <f>IF(Table43[[#This Row],[SATUAN Fix Win]]&lt;&gt;"",11612)</f>
        <v>11612</v>
      </c>
      <c r="BR409" s="4">
        <f>IF(Table43[[#This Row],[SATUAN Fix Win]]&lt;&gt;"",1)</f>
        <v>1</v>
      </c>
    </row>
    <row r="410" spans="1:70">
      <c r="A410" s="4" t="str">
        <f>CONCATENATE(Table43[[#This Row],[Kode BARANG Win2]],Table43[[#This Row],[No. Urut
Item Sama]])</f>
        <v>R1022001020021</v>
      </c>
      <c r="B410" s="7"/>
      <c r="C410" s="4" t="s">
        <v>1590</v>
      </c>
      <c r="D410" s="49" t="s">
        <v>659</v>
      </c>
      <c r="E410" s="49">
        <f>IFERROR(VLOOKUP(Table43[[#This Row],[NO]],[1]Sheet1!$G$3:$K$1267,5,0),0)</f>
        <v>0</v>
      </c>
      <c r="F410" s="26" t="s">
        <v>1432</v>
      </c>
      <c r="G410" s="26">
        <v>24</v>
      </c>
      <c r="H410" s="26" t="s">
        <v>2073</v>
      </c>
      <c r="I410" s="49">
        <v>8993560026066</v>
      </c>
      <c r="J410" s="26" t="str">
        <f>Table43[[#This Row],[Nama Jenis Kemasan]]</f>
        <v>PCH</v>
      </c>
      <c r="K410" s="4" t="str">
        <f>TRIM(CONCATENATE(Table43[[#This Row],[Nama            KLP]]," ",Table43[[#This Row],[Nama            Sub KLP]]))</f>
        <v>DETTOL BODY WASH</v>
      </c>
      <c r="L410" s="4" t="str">
        <f>CONCATENATE(Table43[[#This Row],[kode  2 Digit                (hrf+No)]],Table43[[#This Row],[kode  2 Digit                (Nomor)]],Table43[[#This Row],[kode  1 Digit                (Nomor)]])</f>
        <v>R1022</v>
      </c>
      <c r="M410" s="4" t="str">
        <f>IF(AH410="",CONCATENATE(R410,T410,V410,X410,Z410,AB410,AD410,AF410,Table43[[#This Row],[Tanda Kode Revisi]]),CONCATENATE(R410,T410,V410,X410,Z410,AB410,AD410,AH410))</f>
        <v>R1022001020021</v>
      </c>
      <c r="N410" s="11">
        <f t="shared" si="12"/>
        <v>14</v>
      </c>
      <c r="O410" s="13" t="str">
        <f>IF(AG410&lt;&gt;"",TRIM(UPPER(CONCATENATE(Q410," ",S410," ",U410," ",W410," ",Y410," ",AA410," ","X"," ",Table43[[#This Row],[ISI/CTN]]," ",AG410," ",AC410," ",AE410," ",AI410))),TRIM(UPPER(CONCATENATE(Q410," ",S410," ",U410," ",W410," ",Y410," ",AA410," ","X"," ",Table43[[#This Row],[ISI/CTN]]," ",AC410," ",AE410," ",AI410))))</f>
        <v>RB DETTOL BODY WASH COOL 200ML X 24 PCH BANDED</v>
      </c>
      <c r="P410" s="11">
        <f t="shared" si="13"/>
        <v>46</v>
      </c>
      <c r="Q410" s="4" t="s">
        <v>1487</v>
      </c>
      <c r="R410" s="7" t="s">
        <v>94</v>
      </c>
      <c r="S410" s="4" t="s">
        <v>1496</v>
      </c>
      <c r="T410" s="45" t="s">
        <v>1723</v>
      </c>
      <c r="U410" s="46" t="s">
        <v>1497</v>
      </c>
      <c r="V410" s="7">
        <v>2</v>
      </c>
      <c r="W410" s="46"/>
      <c r="X410" s="45" t="s">
        <v>1731</v>
      </c>
      <c r="Y410" s="4" t="s">
        <v>1492</v>
      </c>
      <c r="Z410" s="47" t="s">
        <v>1722</v>
      </c>
      <c r="AA410" s="4" t="s">
        <v>387</v>
      </c>
      <c r="AB410" s="47" t="s">
        <v>1744</v>
      </c>
      <c r="AC410" s="4" t="s">
        <v>386</v>
      </c>
      <c r="AD410" s="7">
        <v>2</v>
      </c>
      <c r="AE410" s="4" t="s">
        <v>1526</v>
      </c>
      <c r="AF410" s="7">
        <v>1</v>
      </c>
      <c r="AJ410" s="7">
        <f>IFERROR(VLOOKUP(Table43[[#This Row],[Kode BARANG Win2]],'[2]Template Impor Barang'!#REF!,2,0),0)</f>
        <v>0</v>
      </c>
      <c r="AK410" s="7">
        <f>Table43[[#This Row],[ISI/CTN]]</f>
        <v>24</v>
      </c>
      <c r="AL410" s="83" t="str">
        <f>Table43[[#This Row],[Kode Pcpl]]</f>
        <v>ID8094397</v>
      </c>
      <c r="AN410" s="36">
        <f>Table43[[#This Row],[Harga Jual Pcs GT
(-PPN)]]-(Table43[[#This Row],[Harga Jual Pcs GT
(-PPN)]]*8.5%)</f>
        <v>15372</v>
      </c>
      <c r="AO410" s="36">
        <f>Table43[[#This Row],[Harga Beli Pcs
(-PPN)]]*Table43[[#This Row],[ISI/CTN]]</f>
        <v>368928</v>
      </c>
      <c r="AP410" s="36">
        <f>Table43[[#This Row],[Harga Beli Pcs
(-PPN)]]*1.11</f>
        <v>17062.920000000002</v>
      </c>
      <c r="AQ410" s="36">
        <f>Table43[[#This Row],[Harga Beli Krt
(- PPN)]]*1.11</f>
        <v>409510.08</v>
      </c>
      <c r="AR410" s="36">
        <v>16800</v>
      </c>
      <c r="AS410" s="36">
        <f>Table43[[#This Row],[Harga Jual Pcs GT
(-PPN)]]*Table43[[#This Row],[ISI/CTN]]</f>
        <v>403200</v>
      </c>
      <c r="AT410" s="36">
        <f>Table43[[#This Row],[Harga Jual Pcs GT
(-PPN)]]*1.11</f>
        <v>18648</v>
      </c>
      <c r="AU410" s="36">
        <f>Table43[[#This Row],[Harga Jual Krt GT
(- PPN)]]*1.11</f>
        <v>447552.00000000006</v>
      </c>
      <c r="AV410" s="36">
        <v>16800</v>
      </c>
      <c r="AW410" s="36">
        <f>Table43[[#This Row],[Harga Jual Pcs MT
(-PPN)]]*Table43[[#This Row],[ISI/CTN]]</f>
        <v>403200</v>
      </c>
      <c r="AX410" s="36">
        <f>Table43[[#This Row],[Harga Jual Pcs MT
(-PPN)]]*1.11</f>
        <v>18648</v>
      </c>
      <c r="AY410" s="36">
        <f>Table43[[#This Row],[Harga Jual Pcs MT
(+PPN)]]*Table43[[#This Row],[ISI/CTN]]</f>
        <v>447552</v>
      </c>
      <c r="AZ410" s="44">
        <f>(Table43[[#This Row],[Harga Jual Pcs GT
(-PPN)]]-Table43[[#This Row],[Harga Beli Pcs
(-PPN)]])/Table43[[#This Row],[Harga Jual Pcs GT
(-PPN)]]</f>
        <v>8.5000000000000006E-2</v>
      </c>
      <c r="BA410" s="51">
        <f>Table43[[#This Row],[Harga Jual Pcs MT
(-PPN)]]-Table43[[#This Row],[Harga Beli Pcs
(-PPN)]]</f>
        <v>1428</v>
      </c>
      <c r="BB410" s="57">
        <f>Table43[[#This Row],[Column1]]/Table43[[#This Row],[Harga Jual Pcs MT
(-PPN)]]</f>
        <v>8.5000000000000006E-2</v>
      </c>
      <c r="BC410" s="50"/>
      <c r="BD410" s="7" t="str">
        <f>IFERROR(VLOOKUP(Table43[[#This Row],[Kode BARANG Win2]],'[3]Daftar Barang dan Jasa'!$B$2:$D$3515,3,0),0)</f>
        <v>RB DETTOL BODY WASH COOL 200ML X 24 PCH BANDED</v>
      </c>
      <c r="BE410" s="7" t="str">
        <f ca="1">IF(TODAY()-Table43[[#This Row],[Efektif
Pembuatan]]&gt;60,"Lama","Baru")</f>
        <v>Lama</v>
      </c>
      <c r="BF410" s="7" t="e">
        <f ca="1">IF(TODAY()-Table43[[#This Row],[Efektif Naik Harga]]&lt;30,"Naik","Sama")</f>
        <v>#VALUE!</v>
      </c>
      <c r="BG410" s="7" t="s">
        <v>400</v>
      </c>
      <c r="BH410" s="7" t="str">
        <f>IF(Table43[[#This Row],[Kode BARANG Win2]]&lt;&gt;"","IDR","")</f>
        <v>IDR</v>
      </c>
      <c r="BI410" s="7" t="str">
        <f>CONCATENATE(Table43[[#This Row],[kode  1 Digit
(Nomor)]],Table43[[#This Row],[kode  4 Digit                (Nomor)]])</f>
        <v>ID80943970200</v>
      </c>
      <c r="BJ410" s="7" t="str">
        <f>Table43[[#This Row],[Nama            Gramasi atau Jumlah Pack per CTN]]</f>
        <v>200ML</v>
      </c>
      <c r="BK410" s="7"/>
      <c r="BL410" s="7"/>
      <c r="BM410" s="4" t="str">
        <f>IF(Table43[[#This Row],[SATUAN Fix Win]]&lt;&gt;"","KRT")</f>
        <v>KRT</v>
      </c>
      <c r="BN410" s="4" t="str">
        <f>IF(Table43[[#This Row],[SATUAN Fix Win]]&lt;&gt;"","GD01")</f>
        <v>GD01</v>
      </c>
      <c r="BO410" s="4">
        <f>IF(Table43[[#This Row],[SATUAN Fix Win]]&lt;&gt;"",11611)</f>
        <v>11611</v>
      </c>
      <c r="BP410" s="4">
        <f>IF(Table43[[#This Row],[SATUAN Fix Win]]&lt;&gt;"",11612)</f>
        <v>11612</v>
      </c>
      <c r="BR410" s="4">
        <f>IF(Table43[[#This Row],[SATUAN Fix Win]]&lt;&gt;"",1)</f>
        <v>1</v>
      </c>
    </row>
    <row r="411" spans="1:70">
      <c r="A411" s="4" t="str">
        <f>CONCATENATE(Table43[[#This Row],[Kode BARANG Win2]],Table43[[#This Row],[No. Urut
Item Sama]])</f>
        <v>R1022001020021</v>
      </c>
      <c r="B411" s="7"/>
      <c r="C411" s="4" t="s">
        <v>1590</v>
      </c>
      <c r="D411" s="49" t="s">
        <v>660</v>
      </c>
      <c r="E411" s="49">
        <f>IFERROR(VLOOKUP(Table43[[#This Row],[NO]],[1]Sheet1!$G$3:$K$1267,5,0),0)</f>
        <v>0</v>
      </c>
      <c r="F411" s="26" t="s">
        <v>1433</v>
      </c>
      <c r="G411" s="26">
        <v>24</v>
      </c>
      <c r="H411" s="26" t="s">
        <v>2073</v>
      </c>
      <c r="I411" s="49">
        <v>8993560026066</v>
      </c>
      <c r="J411" s="26" t="str">
        <f>Table43[[#This Row],[Nama Jenis Kemasan]]</f>
        <v>PCH</v>
      </c>
      <c r="K411" s="4" t="str">
        <f>TRIM(CONCATENATE(Table43[[#This Row],[Nama            KLP]]," ",Table43[[#This Row],[Nama            Sub KLP]]))</f>
        <v>DETTOL BODY WASH</v>
      </c>
      <c r="L411" s="4" t="str">
        <f>CONCATENATE(Table43[[#This Row],[kode  2 Digit                (hrf+No)]],Table43[[#This Row],[kode  2 Digit                (Nomor)]],Table43[[#This Row],[kode  1 Digit                (Nomor)]])</f>
        <v>R1022</v>
      </c>
      <c r="M411" s="4" t="str">
        <f>IF(AH411="",CONCATENATE(R411,T411,V411,X411,Z411,AB411,AD411,AF411,Table43[[#This Row],[Tanda Kode Revisi]]),CONCATENATE(R411,T411,V411,X411,Z411,AB411,AD411,AH411))</f>
        <v>R1022001020021</v>
      </c>
      <c r="N411" s="11">
        <f t="shared" si="12"/>
        <v>14</v>
      </c>
      <c r="O411" s="13" t="str">
        <f>IF(AG411&lt;&gt;"",TRIM(UPPER(CONCATENATE(Q411," ",S411," ",U411," ",W411," ",Y411," ",AA411," ","X"," ",Table43[[#This Row],[ISI/CTN]]," ",AG411," ",AC411," ",AE411," ",AI411))),TRIM(UPPER(CONCATENATE(Q411," ",S411," ",U411," ",W411," ",Y411," ",AA411," ","X"," ",Table43[[#This Row],[ISI/CTN]]," ",AC411," ",AE411," ",AI411))))</f>
        <v>RB DETTOL BODY WASH COOL 200ML X 24 PCH BANDED</v>
      </c>
      <c r="P411" s="11">
        <f t="shared" si="13"/>
        <v>46</v>
      </c>
      <c r="Q411" s="4" t="s">
        <v>1487</v>
      </c>
      <c r="R411" s="7" t="s">
        <v>94</v>
      </c>
      <c r="S411" s="4" t="s">
        <v>1496</v>
      </c>
      <c r="T411" s="45" t="s">
        <v>1723</v>
      </c>
      <c r="U411" s="46" t="s">
        <v>1497</v>
      </c>
      <c r="V411" s="7">
        <v>2</v>
      </c>
      <c r="W411" s="46"/>
      <c r="X411" s="45" t="s">
        <v>1731</v>
      </c>
      <c r="Y411" s="4" t="s">
        <v>1492</v>
      </c>
      <c r="Z411" s="47" t="s">
        <v>1722</v>
      </c>
      <c r="AA411" s="4" t="s">
        <v>387</v>
      </c>
      <c r="AB411" s="47" t="s">
        <v>1744</v>
      </c>
      <c r="AC411" s="4" t="s">
        <v>386</v>
      </c>
      <c r="AD411" s="7">
        <v>2</v>
      </c>
      <c r="AE411" s="4" t="s">
        <v>1526</v>
      </c>
      <c r="AF411" s="7">
        <v>1</v>
      </c>
      <c r="AJ411" s="7">
        <f>IFERROR(VLOOKUP(Table43[[#This Row],[Kode BARANG Win2]],'[2]Template Impor Barang'!#REF!,2,0),0)</f>
        <v>0</v>
      </c>
      <c r="AK411" s="7">
        <f>Table43[[#This Row],[ISI/CTN]]</f>
        <v>24</v>
      </c>
      <c r="AL411" s="83" t="str">
        <f>Table43[[#This Row],[Kode Pcpl]]</f>
        <v>ID8139979</v>
      </c>
      <c r="AN411" s="36">
        <f>Table43[[#This Row],[Harga Jual Pcs GT
(-PPN)]]-(Table43[[#This Row],[Harga Jual Pcs GT
(-PPN)]]*8.5%)</f>
        <v>15372</v>
      </c>
      <c r="AO411" s="36">
        <f>Table43[[#This Row],[Harga Beli Pcs
(-PPN)]]*Table43[[#This Row],[ISI/CTN]]</f>
        <v>368928</v>
      </c>
      <c r="AP411" s="36">
        <f>Table43[[#This Row],[Harga Beli Pcs
(-PPN)]]*1.11</f>
        <v>17062.920000000002</v>
      </c>
      <c r="AQ411" s="36">
        <f>Table43[[#This Row],[Harga Beli Krt
(- PPN)]]*1.11</f>
        <v>409510.08</v>
      </c>
      <c r="AR411" s="36">
        <v>16800</v>
      </c>
      <c r="AS411" s="36">
        <f>Table43[[#This Row],[Harga Jual Pcs GT
(-PPN)]]*Table43[[#This Row],[ISI/CTN]]</f>
        <v>403200</v>
      </c>
      <c r="AT411" s="36">
        <f>Table43[[#This Row],[Harga Jual Pcs GT
(-PPN)]]*1.11</f>
        <v>18648</v>
      </c>
      <c r="AU411" s="36">
        <f>Table43[[#This Row],[Harga Jual Krt GT
(- PPN)]]*1.11</f>
        <v>447552.00000000006</v>
      </c>
      <c r="AV411" s="36">
        <v>16800</v>
      </c>
      <c r="AW411" s="36">
        <f>Table43[[#This Row],[Harga Jual Pcs MT
(-PPN)]]*Table43[[#This Row],[ISI/CTN]]</f>
        <v>403200</v>
      </c>
      <c r="AX411" s="36">
        <f>Table43[[#This Row],[Harga Jual Pcs MT
(-PPN)]]*1.11</f>
        <v>18648</v>
      </c>
      <c r="AY411" s="36">
        <f>Table43[[#This Row],[Harga Jual Pcs MT
(+PPN)]]*Table43[[#This Row],[ISI/CTN]]</f>
        <v>447552</v>
      </c>
      <c r="AZ411" s="44">
        <f>(Table43[[#This Row],[Harga Jual Pcs GT
(-PPN)]]-Table43[[#This Row],[Harga Beli Pcs
(-PPN)]])/Table43[[#This Row],[Harga Jual Pcs GT
(-PPN)]]</f>
        <v>8.5000000000000006E-2</v>
      </c>
      <c r="BA411" s="51">
        <f>Table43[[#This Row],[Harga Jual Pcs MT
(-PPN)]]-Table43[[#This Row],[Harga Beli Pcs
(-PPN)]]</f>
        <v>1428</v>
      </c>
      <c r="BB411" s="57">
        <f>Table43[[#This Row],[Column1]]/Table43[[#This Row],[Harga Jual Pcs MT
(-PPN)]]</f>
        <v>8.5000000000000006E-2</v>
      </c>
      <c r="BC411" s="50"/>
      <c r="BD411" s="7" t="str">
        <f>IFERROR(VLOOKUP(Table43[[#This Row],[Kode BARANG Win2]],'[3]Daftar Barang dan Jasa'!$B$2:$D$3515,3,0),0)</f>
        <v>RB DETTOL BODY WASH COOL 200ML X 24 PCH BANDED</v>
      </c>
      <c r="BE411" s="7" t="str">
        <f ca="1">IF(TODAY()-Table43[[#This Row],[Efektif
Pembuatan]]&gt;60,"Lama","Baru")</f>
        <v>Lama</v>
      </c>
      <c r="BF411" s="7" t="e">
        <f ca="1">IF(TODAY()-Table43[[#This Row],[Efektif Naik Harga]]&lt;30,"Naik","Sama")</f>
        <v>#VALUE!</v>
      </c>
      <c r="BG411" s="7" t="s">
        <v>400</v>
      </c>
      <c r="BH411" s="7" t="str">
        <f>IF(Table43[[#This Row],[Kode BARANG Win2]]&lt;&gt;"","IDR","")</f>
        <v>IDR</v>
      </c>
      <c r="BI411" s="7" t="str">
        <f>CONCATENATE(Table43[[#This Row],[kode  1 Digit
(Nomor)]],Table43[[#This Row],[kode  4 Digit                (Nomor)]])</f>
        <v>ID81399790200</v>
      </c>
      <c r="BJ411" s="7" t="str">
        <f>Table43[[#This Row],[Nama            Gramasi atau Jumlah Pack per CTN]]</f>
        <v>200ML</v>
      </c>
      <c r="BK411" s="7"/>
      <c r="BL411" s="7"/>
      <c r="BM411" s="4" t="str">
        <f>IF(Table43[[#This Row],[SATUAN Fix Win]]&lt;&gt;"","KRT")</f>
        <v>KRT</v>
      </c>
      <c r="BN411" s="4" t="str">
        <f>IF(Table43[[#This Row],[SATUAN Fix Win]]&lt;&gt;"","GD01")</f>
        <v>GD01</v>
      </c>
      <c r="BO411" s="4">
        <f>IF(Table43[[#This Row],[SATUAN Fix Win]]&lt;&gt;"",11611)</f>
        <v>11611</v>
      </c>
      <c r="BP411" s="4">
        <f>IF(Table43[[#This Row],[SATUAN Fix Win]]&lt;&gt;"",11612)</f>
        <v>11612</v>
      </c>
      <c r="BR411" s="4">
        <f>IF(Table43[[#This Row],[SATUAN Fix Win]]&lt;&gt;"",1)</f>
        <v>1</v>
      </c>
    </row>
    <row r="412" spans="1:70">
      <c r="A412" s="4" t="str">
        <f>CONCATENATE(Table43[[#This Row],[Kode BARANG Win2]],Table43[[#This Row],[No. Urut
Item Sama]])</f>
        <v>R1022001020021</v>
      </c>
      <c r="B412" s="7"/>
      <c r="C412" s="4" t="s">
        <v>1590</v>
      </c>
      <c r="D412" s="49" t="s">
        <v>661</v>
      </c>
      <c r="E412" s="49">
        <f>IFERROR(VLOOKUP(Table43[[#This Row],[NO]],[1]Sheet1!$G$3:$K$1267,5,0),0)</f>
        <v>0</v>
      </c>
      <c r="F412" s="26" t="s">
        <v>1434</v>
      </c>
      <c r="G412" s="26">
        <v>24</v>
      </c>
      <c r="H412" s="26" t="s">
        <v>2073</v>
      </c>
      <c r="I412" s="49">
        <v>8993560026066</v>
      </c>
      <c r="J412" s="26" t="str">
        <f>Table43[[#This Row],[Nama Jenis Kemasan]]</f>
        <v>PCH</v>
      </c>
      <c r="K412" s="4" t="str">
        <f>TRIM(CONCATENATE(Table43[[#This Row],[Nama            KLP]]," ",Table43[[#This Row],[Nama            Sub KLP]]))</f>
        <v>DETTOL BODY WASH</v>
      </c>
      <c r="L412" s="4" t="str">
        <f>CONCATENATE(Table43[[#This Row],[kode  2 Digit                (hrf+No)]],Table43[[#This Row],[kode  2 Digit                (Nomor)]],Table43[[#This Row],[kode  1 Digit                (Nomor)]])</f>
        <v>R1022</v>
      </c>
      <c r="M412" s="4" t="str">
        <f>IF(AH412="",CONCATENATE(R412,T412,V412,X412,Z412,AB412,AD412,AF412,Table43[[#This Row],[Tanda Kode Revisi]]),CONCATENATE(R412,T412,V412,X412,Z412,AB412,AD412,AH412))</f>
        <v>R1022001020021</v>
      </c>
      <c r="N412" s="11">
        <f t="shared" si="12"/>
        <v>14</v>
      </c>
      <c r="O412" s="13" t="str">
        <f>IF(AG412&lt;&gt;"",TRIM(UPPER(CONCATENATE(Q412," ",S412," ",U412," ",W412," ",Y412," ",AA412," ","X"," ",Table43[[#This Row],[ISI/CTN]]," ",AG412," ",AC412," ",AE412," ",AI412))),TRIM(UPPER(CONCATENATE(Q412," ",S412," ",U412," ",W412," ",Y412," ",AA412," ","X"," ",Table43[[#This Row],[ISI/CTN]]," ",AC412," ",AE412," ",AI412))))</f>
        <v>RB DETTOL BODY WASH COOL 200ML X 24 PCH BANDED</v>
      </c>
      <c r="P412" s="11">
        <f t="shared" si="13"/>
        <v>46</v>
      </c>
      <c r="Q412" s="4" t="s">
        <v>1487</v>
      </c>
      <c r="R412" s="7" t="s">
        <v>94</v>
      </c>
      <c r="S412" s="4" t="s">
        <v>1496</v>
      </c>
      <c r="T412" s="45" t="s">
        <v>1723</v>
      </c>
      <c r="U412" s="46" t="s">
        <v>1497</v>
      </c>
      <c r="V412" s="7">
        <v>2</v>
      </c>
      <c r="W412" s="46"/>
      <c r="X412" s="45" t="s">
        <v>1731</v>
      </c>
      <c r="Y412" s="4" t="s">
        <v>1492</v>
      </c>
      <c r="Z412" s="47" t="s">
        <v>1722</v>
      </c>
      <c r="AA412" s="4" t="s">
        <v>387</v>
      </c>
      <c r="AB412" s="47" t="s">
        <v>1744</v>
      </c>
      <c r="AC412" s="4" t="s">
        <v>386</v>
      </c>
      <c r="AD412" s="7">
        <v>2</v>
      </c>
      <c r="AE412" s="4" t="s">
        <v>1526</v>
      </c>
      <c r="AF412" s="7">
        <v>1</v>
      </c>
      <c r="AJ412" s="7">
        <f>IFERROR(VLOOKUP(Table43[[#This Row],[Kode BARANG Win2]],'[2]Template Impor Barang'!#REF!,2,0),0)</f>
        <v>0</v>
      </c>
      <c r="AK412" s="7">
        <f>Table43[[#This Row],[ISI/CTN]]</f>
        <v>24</v>
      </c>
      <c r="AL412" s="83" t="str">
        <f>Table43[[#This Row],[Kode Pcpl]]</f>
        <v>ID8139991</v>
      </c>
      <c r="AN412" s="36">
        <f>Table43[[#This Row],[Harga Jual Pcs GT
(-PPN)]]-(Table43[[#This Row],[Harga Jual Pcs GT
(-PPN)]]*8.5%)</f>
        <v>15372</v>
      </c>
      <c r="AO412" s="36">
        <f>Table43[[#This Row],[Harga Beli Pcs
(-PPN)]]*Table43[[#This Row],[ISI/CTN]]</f>
        <v>368928</v>
      </c>
      <c r="AP412" s="36">
        <f>Table43[[#This Row],[Harga Beli Pcs
(-PPN)]]*1.11</f>
        <v>17062.920000000002</v>
      </c>
      <c r="AQ412" s="36">
        <f>Table43[[#This Row],[Harga Beli Krt
(- PPN)]]*1.11</f>
        <v>409510.08</v>
      </c>
      <c r="AR412" s="36">
        <v>16800</v>
      </c>
      <c r="AS412" s="36">
        <f>Table43[[#This Row],[Harga Jual Pcs GT
(-PPN)]]*Table43[[#This Row],[ISI/CTN]]</f>
        <v>403200</v>
      </c>
      <c r="AT412" s="36">
        <f>Table43[[#This Row],[Harga Jual Pcs GT
(-PPN)]]*1.11</f>
        <v>18648</v>
      </c>
      <c r="AU412" s="36">
        <f>Table43[[#This Row],[Harga Jual Krt GT
(- PPN)]]*1.11</f>
        <v>447552.00000000006</v>
      </c>
      <c r="AV412" s="36">
        <v>16800</v>
      </c>
      <c r="AW412" s="36">
        <f>Table43[[#This Row],[Harga Jual Pcs MT
(-PPN)]]*Table43[[#This Row],[ISI/CTN]]</f>
        <v>403200</v>
      </c>
      <c r="AX412" s="36">
        <f>Table43[[#This Row],[Harga Jual Pcs MT
(-PPN)]]*1.11</f>
        <v>18648</v>
      </c>
      <c r="AY412" s="36">
        <f>Table43[[#This Row],[Harga Jual Pcs MT
(+PPN)]]*Table43[[#This Row],[ISI/CTN]]</f>
        <v>447552</v>
      </c>
      <c r="AZ412" s="44">
        <f>(Table43[[#This Row],[Harga Jual Pcs GT
(-PPN)]]-Table43[[#This Row],[Harga Beli Pcs
(-PPN)]])/Table43[[#This Row],[Harga Jual Pcs GT
(-PPN)]]</f>
        <v>8.5000000000000006E-2</v>
      </c>
      <c r="BA412" s="51">
        <f>Table43[[#This Row],[Harga Jual Pcs MT
(-PPN)]]-Table43[[#This Row],[Harga Beli Pcs
(-PPN)]]</f>
        <v>1428</v>
      </c>
      <c r="BB412" s="57">
        <f>Table43[[#This Row],[Column1]]/Table43[[#This Row],[Harga Jual Pcs MT
(-PPN)]]</f>
        <v>8.5000000000000006E-2</v>
      </c>
      <c r="BC412" s="50"/>
      <c r="BD412" s="7" t="str">
        <f>IFERROR(VLOOKUP(Table43[[#This Row],[Kode BARANG Win2]],'[3]Daftar Barang dan Jasa'!$B$2:$D$3515,3,0),0)</f>
        <v>RB DETTOL BODY WASH COOL 200ML X 24 PCH BANDED</v>
      </c>
      <c r="BE412" s="7" t="str">
        <f ca="1">IF(TODAY()-Table43[[#This Row],[Efektif
Pembuatan]]&gt;60,"Lama","Baru")</f>
        <v>Lama</v>
      </c>
      <c r="BF412" s="7" t="e">
        <f ca="1">IF(TODAY()-Table43[[#This Row],[Efektif Naik Harga]]&lt;30,"Naik","Sama")</f>
        <v>#VALUE!</v>
      </c>
      <c r="BG412" s="7" t="s">
        <v>400</v>
      </c>
      <c r="BH412" s="7" t="str">
        <f>IF(Table43[[#This Row],[Kode BARANG Win2]]&lt;&gt;"","IDR","")</f>
        <v>IDR</v>
      </c>
      <c r="BI412" s="7" t="str">
        <f>CONCATENATE(Table43[[#This Row],[kode  1 Digit
(Nomor)]],Table43[[#This Row],[kode  4 Digit                (Nomor)]])</f>
        <v>ID81399910200</v>
      </c>
      <c r="BJ412" s="7" t="str">
        <f>Table43[[#This Row],[Nama            Gramasi atau Jumlah Pack per CTN]]</f>
        <v>200ML</v>
      </c>
      <c r="BK412" s="7"/>
      <c r="BL412" s="7"/>
      <c r="BM412" s="4" t="str">
        <f>IF(Table43[[#This Row],[SATUAN Fix Win]]&lt;&gt;"","KRT")</f>
        <v>KRT</v>
      </c>
      <c r="BN412" s="4" t="str">
        <f>IF(Table43[[#This Row],[SATUAN Fix Win]]&lt;&gt;"","GD01")</f>
        <v>GD01</v>
      </c>
      <c r="BO412" s="4">
        <f>IF(Table43[[#This Row],[SATUAN Fix Win]]&lt;&gt;"",11611)</f>
        <v>11611</v>
      </c>
      <c r="BP412" s="4">
        <f>IF(Table43[[#This Row],[SATUAN Fix Win]]&lt;&gt;"",11612)</f>
        <v>11612</v>
      </c>
      <c r="BR412" s="4">
        <f>IF(Table43[[#This Row],[SATUAN Fix Win]]&lt;&gt;"",1)</f>
        <v>1</v>
      </c>
    </row>
    <row r="413" spans="1:70">
      <c r="A413" s="4" t="str">
        <f>CONCATENATE(Table43[[#This Row],[Kode BARANG Win2]],Table43[[#This Row],[No. Urut
Item Sama]])</f>
        <v>R1022001020021</v>
      </c>
      <c r="B413" s="7"/>
      <c r="C413" s="4" t="s">
        <v>1590</v>
      </c>
      <c r="D413" s="49" t="s">
        <v>656</v>
      </c>
      <c r="E413" s="49">
        <f>IFERROR(VLOOKUP(Table43[[#This Row],[NO]],[1]Sheet1!$G$3:$K$1267,5,0),0)</f>
        <v>0</v>
      </c>
      <c r="F413" s="26" t="s">
        <v>1429</v>
      </c>
      <c r="G413" s="26">
        <v>24</v>
      </c>
      <c r="H413" s="26" t="s">
        <v>2073</v>
      </c>
      <c r="I413" s="49">
        <v>8993560026066</v>
      </c>
      <c r="J413" s="26" t="str">
        <f>Table43[[#This Row],[Nama Jenis Kemasan]]</f>
        <v>PCH</v>
      </c>
      <c r="K413" s="4" t="str">
        <f>TRIM(CONCATENATE(Table43[[#This Row],[Nama            KLP]]," ",Table43[[#This Row],[Nama            Sub KLP]]))</f>
        <v>DETTOL BODY WASH</v>
      </c>
      <c r="L413" s="4" t="str">
        <f>CONCATENATE(Table43[[#This Row],[kode  2 Digit                (hrf+No)]],Table43[[#This Row],[kode  2 Digit                (Nomor)]],Table43[[#This Row],[kode  1 Digit                (Nomor)]])</f>
        <v>R1022</v>
      </c>
      <c r="M413" s="4" t="str">
        <f>IF(AH413="",CONCATENATE(R413,T413,V413,X413,Z413,AB413,AD413,AF413,Table43[[#This Row],[Tanda Kode Revisi]]),CONCATENATE(R413,T413,V413,X413,Z413,AB413,AD413,AH413))</f>
        <v>R1022001020021</v>
      </c>
      <c r="N413" s="11">
        <f t="shared" si="12"/>
        <v>14</v>
      </c>
      <c r="O413" s="13" t="str">
        <f>IF(AG413&lt;&gt;"",TRIM(UPPER(CONCATENATE(Q413," ",S413," ",U413," ",W413," ",Y413," ",AA413," ","X"," ",Table43[[#This Row],[ISI/CTN]]," ",AG413," ",AC413," ",AE413," ",AI413))),TRIM(UPPER(CONCATENATE(Q413," ",S413," ",U413," ",W413," ",Y413," ",AA413," ","X"," ",Table43[[#This Row],[ISI/CTN]]," ",AC413," ",AE413," ",AI413))))</f>
        <v>RB DETTOL BODY WASH COOL 200ML X 24 PCH BANDED</v>
      </c>
      <c r="P413" s="11">
        <f t="shared" si="13"/>
        <v>46</v>
      </c>
      <c r="Q413" s="4" t="s">
        <v>1487</v>
      </c>
      <c r="R413" s="7" t="s">
        <v>94</v>
      </c>
      <c r="S413" s="4" t="s">
        <v>1496</v>
      </c>
      <c r="T413" s="45" t="s">
        <v>1723</v>
      </c>
      <c r="U413" s="46" t="s">
        <v>1497</v>
      </c>
      <c r="V413" s="7">
        <v>2</v>
      </c>
      <c r="W413" s="46"/>
      <c r="X413" s="45" t="s">
        <v>1731</v>
      </c>
      <c r="Y413" s="4" t="s">
        <v>1492</v>
      </c>
      <c r="Z413" s="47" t="s">
        <v>1722</v>
      </c>
      <c r="AA413" s="4" t="s">
        <v>387</v>
      </c>
      <c r="AB413" s="47" t="s">
        <v>1744</v>
      </c>
      <c r="AC413" s="4" t="s">
        <v>386</v>
      </c>
      <c r="AD413" s="7">
        <v>2</v>
      </c>
      <c r="AE413" s="4" t="s">
        <v>1526</v>
      </c>
      <c r="AF413" s="7">
        <v>1</v>
      </c>
      <c r="AJ413" s="7">
        <f>IFERROR(VLOOKUP(Table43[[#This Row],[Kode BARANG Win2]],'[2]Template Impor Barang'!#REF!,2,0),0)</f>
        <v>0</v>
      </c>
      <c r="AK413" s="7">
        <f>Table43[[#This Row],[ISI/CTN]]</f>
        <v>24</v>
      </c>
      <c r="AL413" s="83" t="str">
        <f>Table43[[#This Row],[Kode Pcpl]]</f>
        <v>ID0307871</v>
      </c>
      <c r="AN413" s="36">
        <f>Table43[[#This Row],[Harga Jual Pcs GT
(-PPN)]]-(Table43[[#This Row],[Harga Jual Pcs GT
(-PPN)]]*8.5%)</f>
        <v>15372</v>
      </c>
      <c r="AO413" s="36">
        <f>Table43[[#This Row],[Harga Beli Pcs
(-PPN)]]*Table43[[#This Row],[ISI/CTN]]</f>
        <v>368928</v>
      </c>
      <c r="AP413" s="36">
        <f>Table43[[#This Row],[Harga Beli Pcs
(-PPN)]]*1.11</f>
        <v>17062.920000000002</v>
      </c>
      <c r="AQ413" s="36">
        <f>Table43[[#This Row],[Harga Beli Krt
(- PPN)]]*1.11</f>
        <v>409510.08</v>
      </c>
      <c r="AR413" s="36">
        <v>16800</v>
      </c>
      <c r="AS413" s="36">
        <f>Table43[[#This Row],[Harga Jual Pcs GT
(-PPN)]]*Table43[[#This Row],[ISI/CTN]]</f>
        <v>403200</v>
      </c>
      <c r="AT413" s="36">
        <f>Table43[[#This Row],[Harga Jual Pcs GT
(-PPN)]]*1.11</f>
        <v>18648</v>
      </c>
      <c r="AU413" s="36">
        <f>Table43[[#This Row],[Harga Jual Krt GT
(- PPN)]]*1.11</f>
        <v>447552.00000000006</v>
      </c>
      <c r="AV413" s="36">
        <v>16800</v>
      </c>
      <c r="AW413" s="36">
        <f>Table43[[#This Row],[Harga Jual Pcs MT
(-PPN)]]*Table43[[#This Row],[ISI/CTN]]</f>
        <v>403200</v>
      </c>
      <c r="AX413" s="36">
        <f>Table43[[#This Row],[Harga Jual Pcs MT
(-PPN)]]*1.11</f>
        <v>18648</v>
      </c>
      <c r="AY413" s="36">
        <f>Table43[[#This Row],[Harga Jual Pcs MT
(+PPN)]]*Table43[[#This Row],[ISI/CTN]]</f>
        <v>447552</v>
      </c>
      <c r="AZ413" s="44">
        <f>(Table43[[#This Row],[Harga Jual Pcs GT
(-PPN)]]-Table43[[#This Row],[Harga Beli Pcs
(-PPN)]])/Table43[[#This Row],[Harga Jual Pcs GT
(-PPN)]]</f>
        <v>8.5000000000000006E-2</v>
      </c>
      <c r="BA413" s="51">
        <f>Table43[[#This Row],[Harga Jual Pcs MT
(-PPN)]]-Table43[[#This Row],[Harga Beli Pcs
(-PPN)]]</f>
        <v>1428</v>
      </c>
      <c r="BB413" s="57">
        <f>Table43[[#This Row],[Column1]]/Table43[[#This Row],[Harga Jual Pcs MT
(-PPN)]]</f>
        <v>8.5000000000000006E-2</v>
      </c>
      <c r="BC413" s="50"/>
      <c r="BD413" s="7" t="str">
        <f>IFERROR(VLOOKUP(Table43[[#This Row],[Kode BARANG Win2]],'[3]Daftar Barang dan Jasa'!$B$2:$D$3515,3,0),0)</f>
        <v>RB DETTOL BODY WASH COOL 200ML X 24 PCH BANDED</v>
      </c>
      <c r="BE413" s="7" t="str">
        <f ca="1">IF(TODAY()-Table43[[#This Row],[Efektif
Pembuatan]]&gt;60,"Lama","Baru")</f>
        <v>Lama</v>
      </c>
      <c r="BF413" s="7" t="e">
        <f ca="1">IF(TODAY()-Table43[[#This Row],[Efektif Naik Harga]]&lt;30,"Naik","Sama")</f>
        <v>#VALUE!</v>
      </c>
      <c r="BG413" s="7" t="s">
        <v>400</v>
      </c>
      <c r="BH413" s="7" t="str">
        <f>IF(Table43[[#This Row],[Kode BARANG Win2]]&lt;&gt;"","IDR","")</f>
        <v>IDR</v>
      </c>
      <c r="BI413" s="7" t="str">
        <f>CONCATENATE(Table43[[#This Row],[kode  1 Digit
(Nomor)]],Table43[[#This Row],[kode  4 Digit                (Nomor)]])</f>
        <v>ID03078710200</v>
      </c>
      <c r="BJ413" s="7" t="str">
        <f>Table43[[#This Row],[Nama            Gramasi atau Jumlah Pack per CTN]]</f>
        <v>200ML</v>
      </c>
      <c r="BK413" s="7"/>
      <c r="BL413" s="7"/>
      <c r="BM413" s="4" t="str">
        <f>IF(Table43[[#This Row],[SATUAN Fix Win]]&lt;&gt;"","KRT")</f>
        <v>KRT</v>
      </c>
      <c r="BN413" s="4" t="str">
        <f>IF(Table43[[#This Row],[SATUAN Fix Win]]&lt;&gt;"","GD01")</f>
        <v>GD01</v>
      </c>
      <c r="BO413" s="4">
        <f>IF(Table43[[#This Row],[SATUAN Fix Win]]&lt;&gt;"",11611)</f>
        <v>11611</v>
      </c>
      <c r="BP413" s="4">
        <f>IF(Table43[[#This Row],[SATUAN Fix Win]]&lt;&gt;"",11612)</f>
        <v>11612</v>
      </c>
      <c r="BR413" s="4">
        <f>IF(Table43[[#This Row],[SATUAN Fix Win]]&lt;&gt;"",1)</f>
        <v>1</v>
      </c>
    </row>
    <row r="414" spans="1:70">
      <c r="A414" s="4" t="str">
        <f>CONCATENATE(Table43[[#This Row],[Kode BARANG Win2]],Table43[[#This Row],[No. Urut
Item Sama]])</f>
        <v>R1022001020021</v>
      </c>
      <c r="B414" s="7"/>
      <c r="C414" s="4" t="s">
        <v>1590</v>
      </c>
      <c r="D414" s="49" t="s">
        <v>658</v>
      </c>
      <c r="E414" s="49">
        <f>IFERROR(VLOOKUP(Table43[[#This Row],[NO]],[1]Sheet1!$G$3:$K$1267,5,0),0)</f>
        <v>0</v>
      </c>
      <c r="F414" s="26" t="s">
        <v>1431</v>
      </c>
      <c r="G414" s="26">
        <v>24</v>
      </c>
      <c r="H414" s="26" t="s">
        <v>2073</v>
      </c>
      <c r="I414" s="49">
        <v>8993560026066</v>
      </c>
      <c r="J414" s="26" t="str">
        <f>Table43[[#This Row],[Nama Jenis Kemasan]]</f>
        <v>PCH</v>
      </c>
      <c r="K414" s="4" t="str">
        <f>TRIM(CONCATENATE(Table43[[#This Row],[Nama            KLP]]," ",Table43[[#This Row],[Nama            Sub KLP]]))</f>
        <v>DETTOL BODY WASH</v>
      </c>
      <c r="L414" s="4" t="str">
        <f>CONCATENATE(Table43[[#This Row],[kode  2 Digit                (hrf+No)]],Table43[[#This Row],[kode  2 Digit                (Nomor)]],Table43[[#This Row],[kode  1 Digit                (Nomor)]])</f>
        <v>R1022</v>
      </c>
      <c r="M414" s="4" t="str">
        <f>IF(AH414="",CONCATENATE(R414,T414,V414,X414,Z414,AB414,AD414,AF414,Table43[[#This Row],[Tanda Kode Revisi]]),CONCATENATE(R414,T414,V414,X414,Z414,AB414,AD414,AH414))</f>
        <v>R1022001020021</v>
      </c>
      <c r="N414" s="11">
        <f t="shared" si="12"/>
        <v>14</v>
      </c>
      <c r="O414" s="13" t="str">
        <f>IF(AG414&lt;&gt;"",TRIM(UPPER(CONCATENATE(Q414," ",S414," ",U414," ",W414," ",Y414," ",AA414," ","X"," ",Table43[[#This Row],[ISI/CTN]]," ",AG414," ",AC414," ",AE414," ",AI414))),TRIM(UPPER(CONCATENATE(Q414," ",S414," ",U414," ",W414," ",Y414," ",AA414," ","X"," ",Table43[[#This Row],[ISI/CTN]]," ",AC414," ",AE414," ",AI414))))</f>
        <v>RB DETTOL BODY WASH COOL 200ML X 24 PCH BANDED</v>
      </c>
      <c r="P414" s="11">
        <f t="shared" si="13"/>
        <v>46</v>
      </c>
      <c r="Q414" s="4" t="s">
        <v>1487</v>
      </c>
      <c r="R414" s="7" t="s">
        <v>94</v>
      </c>
      <c r="S414" s="4" t="s">
        <v>1496</v>
      </c>
      <c r="T414" s="45" t="s">
        <v>1723</v>
      </c>
      <c r="U414" s="46" t="s">
        <v>1497</v>
      </c>
      <c r="V414" s="7">
        <v>2</v>
      </c>
      <c r="W414" s="46"/>
      <c r="X414" s="45" t="s">
        <v>1731</v>
      </c>
      <c r="Y414" s="4" t="s">
        <v>1492</v>
      </c>
      <c r="Z414" s="47" t="s">
        <v>1722</v>
      </c>
      <c r="AA414" s="4" t="s">
        <v>387</v>
      </c>
      <c r="AB414" s="47" t="s">
        <v>1744</v>
      </c>
      <c r="AC414" s="4" t="s">
        <v>386</v>
      </c>
      <c r="AD414" s="7">
        <v>2</v>
      </c>
      <c r="AE414" s="4" t="s">
        <v>1526</v>
      </c>
      <c r="AF414" s="7">
        <v>1</v>
      </c>
      <c r="AJ414" s="7">
        <f>IFERROR(VLOOKUP(Table43[[#This Row],[Kode BARANG Win2]],'[2]Template Impor Barang'!#REF!,2,0),0)</f>
        <v>0</v>
      </c>
      <c r="AK414" s="7">
        <f>Table43[[#This Row],[ISI/CTN]]</f>
        <v>24</v>
      </c>
      <c r="AL414" s="83" t="str">
        <f>Table43[[#This Row],[Kode Pcpl]]</f>
        <v>ID0345511</v>
      </c>
      <c r="AN414" s="36">
        <f>Table43[[#This Row],[Harga Jual Pcs GT
(-PPN)]]-(Table43[[#This Row],[Harga Jual Pcs GT
(-PPN)]]*8.5%)</f>
        <v>15372</v>
      </c>
      <c r="AO414" s="36">
        <f>Table43[[#This Row],[Harga Beli Pcs
(-PPN)]]*Table43[[#This Row],[ISI/CTN]]</f>
        <v>368928</v>
      </c>
      <c r="AP414" s="36">
        <f>Table43[[#This Row],[Harga Beli Pcs
(-PPN)]]*1.11</f>
        <v>17062.920000000002</v>
      </c>
      <c r="AQ414" s="36">
        <f>Table43[[#This Row],[Harga Beli Krt
(- PPN)]]*1.11</f>
        <v>409510.08</v>
      </c>
      <c r="AR414" s="36">
        <v>16800</v>
      </c>
      <c r="AS414" s="36">
        <f>Table43[[#This Row],[Harga Jual Pcs GT
(-PPN)]]*Table43[[#This Row],[ISI/CTN]]</f>
        <v>403200</v>
      </c>
      <c r="AT414" s="36">
        <f>Table43[[#This Row],[Harga Jual Pcs GT
(-PPN)]]*1.11</f>
        <v>18648</v>
      </c>
      <c r="AU414" s="36">
        <f>Table43[[#This Row],[Harga Jual Krt GT
(- PPN)]]*1.11</f>
        <v>447552.00000000006</v>
      </c>
      <c r="AV414" s="36">
        <v>16800</v>
      </c>
      <c r="AW414" s="36">
        <f>Table43[[#This Row],[Harga Jual Pcs MT
(-PPN)]]*Table43[[#This Row],[ISI/CTN]]</f>
        <v>403200</v>
      </c>
      <c r="AX414" s="36">
        <f>Table43[[#This Row],[Harga Jual Pcs MT
(-PPN)]]*1.11</f>
        <v>18648</v>
      </c>
      <c r="AY414" s="36">
        <f>Table43[[#This Row],[Harga Jual Pcs MT
(+PPN)]]*Table43[[#This Row],[ISI/CTN]]</f>
        <v>447552</v>
      </c>
      <c r="AZ414" s="44">
        <f>(Table43[[#This Row],[Harga Jual Pcs GT
(-PPN)]]-Table43[[#This Row],[Harga Beli Pcs
(-PPN)]])/Table43[[#This Row],[Harga Jual Pcs GT
(-PPN)]]</f>
        <v>8.5000000000000006E-2</v>
      </c>
      <c r="BA414" s="51">
        <f>Table43[[#This Row],[Harga Jual Pcs MT
(-PPN)]]-Table43[[#This Row],[Harga Beli Pcs
(-PPN)]]</f>
        <v>1428</v>
      </c>
      <c r="BB414" s="57">
        <f>Table43[[#This Row],[Column1]]/Table43[[#This Row],[Harga Jual Pcs MT
(-PPN)]]</f>
        <v>8.5000000000000006E-2</v>
      </c>
      <c r="BC414" s="50"/>
      <c r="BD414" s="7" t="str">
        <f>IFERROR(VLOOKUP(Table43[[#This Row],[Kode BARANG Win2]],'[3]Daftar Barang dan Jasa'!$B$2:$D$3515,3,0),0)</f>
        <v>RB DETTOL BODY WASH COOL 200ML X 24 PCH BANDED</v>
      </c>
      <c r="BE414" s="7" t="str">
        <f ca="1">IF(TODAY()-Table43[[#This Row],[Efektif
Pembuatan]]&gt;60,"Lama","Baru")</f>
        <v>Lama</v>
      </c>
      <c r="BF414" s="7" t="e">
        <f ca="1">IF(TODAY()-Table43[[#This Row],[Efektif Naik Harga]]&lt;30,"Naik","Sama")</f>
        <v>#VALUE!</v>
      </c>
      <c r="BG414" s="7" t="s">
        <v>400</v>
      </c>
      <c r="BH414" s="7" t="str">
        <f>IF(Table43[[#This Row],[Kode BARANG Win2]]&lt;&gt;"","IDR","")</f>
        <v>IDR</v>
      </c>
      <c r="BI414" s="7" t="str">
        <f>CONCATENATE(Table43[[#This Row],[kode  1 Digit
(Nomor)]],Table43[[#This Row],[kode  4 Digit                (Nomor)]])</f>
        <v>ID03455110200</v>
      </c>
      <c r="BJ414" s="7" t="str">
        <f>Table43[[#This Row],[Nama            Gramasi atau Jumlah Pack per CTN]]</f>
        <v>200ML</v>
      </c>
      <c r="BK414" s="7"/>
      <c r="BL414" s="7"/>
      <c r="BM414" s="4" t="str">
        <f>IF(Table43[[#This Row],[SATUAN Fix Win]]&lt;&gt;"","KRT")</f>
        <v>KRT</v>
      </c>
      <c r="BN414" s="4" t="str">
        <f>IF(Table43[[#This Row],[SATUAN Fix Win]]&lt;&gt;"","GD01")</f>
        <v>GD01</v>
      </c>
      <c r="BO414" s="4">
        <f>IF(Table43[[#This Row],[SATUAN Fix Win]]&lt;&gt;"",11611)</f>
        <v>11611</v>
      </c>
      <c r="BP414" s="4">
        <f>IF(Table43[[#This Row],[SATUAN Fix Win]]&lt;&gt;"",11612)</f>
        <v>11612</v>
      </c>
      <c r="BR414" s="4">
        <f>IF(Table43[[#This Row],[SATUAN Fix Win]]&lt;&gt;"",1)</f>
        <v>1</v>
      </c>
    </row>
    <row r="415" spans="1:70">
      <c r="A415" s="4" t="str">
        <f>CONCATENATE(Table43[[#This Row],[Kode BARANG Win2]],Table43[[#This Row],[No. Urut
Item Sama]])</f>
        <v>R1022001020021</v>
      </c>
      <c r="B415" s="7"/>
      <c r="C415" s="4" t="s">
        <v>1590</v>
      </c>
      <c r="D415" s="49" t="s">
        <v>657</v>
      </c>
      <c r="E415" s="49">
        <f>IFERROR(VLOOKUP(Table43[[#This Row],[NO]],[1]Sheet1!$G$3:$K$1267,5,0),0)</f>
        <v>0</v>
      </c>
      <c r="F415" s="26" t="s">
        <v>1430</v>
      </c>
      <c r="G415" s="26">
        <v>24</v>
      </c>
      <c r="H415" s="26" t="s">
        <v>2073</v>
      </c>
      <c r="I415" s="49">
        <v>8993560026066</v>
      </c>
      <c r="J415" s="26" t="str">
        <f>Table43[[#This Row],[Nama Jenis Kemasan]]</f>
        <v>PCH</v>
      </c>
      <c r="K415" s="4" t="str">
        <f>TRIM(CONCATENATE(Table43[[#This Row],[Nama            KLP]]," ",Table43[[#This Row],[Nama            Sub KLP]]))</f>
        <v>DETTOL BODY WASH</v>
      </c>
      <c r="L415" s="4" t="str">
        <f>CONCATENATE(Table43[[#This Row],[kode  2 Digit                (hrf+No)]],Table43[[#This Row],[kode  2 Digit                (Nomor)]],Table43[[#This Row],[kode  1 Digit                (Nomor)]])</f>
        <v>R1022</v>
      </c>
      <c r="M415" s="4" t="str">
        <f>IF(AH415="",CONCATENATE(R415,T415,V415,X415,Z415,AB415,AD415,AF415,Table43[[#This Row],[Tanda Kode Revisi]]),CONCATENATE(R415,T415,V415,X415,Z415,AB415,AD415,AH415))</f>
        <v>R1022001020021</v>
      </c>
      <c r="N415" s="11">
        <f t="shared" si="12"/>
        <v>14</v>
      </c>
      <c r="O415" s="13" t="str">
        <f>IF(AG415&lt;&gt;"",TRIM(UPPER(CONCATENATE(Q415," ",S415," ",U415," ",W415," ",Y415," ",AA415," ","X"," ",Table43[[#This Row],[ISI/CTN]]," ",AG415," ",AC415," ",AE415," ",AI415))),TRIM(UPPER(CONCATENATE(Q415," ",S415," ",U415," ",W415," ",Y415," ",AA415," ","X"," ",Table43[[#This Row],[ISI/CTN]]," ",AC415," ",AE415," ",AI415))))</f>
        <v>RB DETTOL BODY WASH COOL 200ML X 24 PCH BANDED</v>
      </c>
      <c r="P415" s="11">
        <f t="shared" si="13"/>
        <v>46</v>
      </c>
      <c r="Q415" s="4" t="s">
        <v>1487</v>
      </c>
      <c r="R415" s="7" t="s">
        <v>94</v>
      </c>
      <c r="S415" s="4" t="s">
        <v>1496</v>
      </c>
      <c r="T415" s="45" t="s">
        <v>1723</v>
      </c>
      <c r="U415" s="46" t="s">
        <v>1497</v>
      </c>
      <c r="V415" s="7">
        <v>2</v>
      </c>
      <c r="W415" s="46"/>
      <c r="X415" s="45" t="s">
        <v>1731</v>
      </c>
      <c r="Y415" s="4" t="s">
        <v>1492</v>
      </c>
      <c r="Z415" s="47" t="s">
        <v>1722</v>
      </c>
      <c r="AA415" s="4" t="s">
        <v>387</v>
      </c>
      <c r="AB415" s="47" t="s">
        <v>1744</v>
      </c>
      <c r="AC415" s="4" t="s">
        <v>386</v>
      </c>
      <c r="AD415" s="7">
        <v>2</v>
      </c>
      <c r="AE415" s="4" t="s">
        <v>1526</v>
      </c>
      <c r="AF415" s="7">
        <v>1</v>
      </c>
      <c r="AJ415" s="7">
        <f>IFERROR(VLOOKUP(Table43[[#This Row],[Kode BARANG Win2]],'[2]Template Impor Barang'!#REF!,2,0),0)</f>
        <v>0</v>
      </c>
      <c r="AK415" s="7">
        <f>Table43[[#This Row],[ISI/CTN]]</f>
        <v>24</v>
      </c>
      <c r="AL415" s="83" t="str">
        <f>Table43[[#This Row],[Kode Pcpl]]</f>
        <v>ID0323047</v>
      </c>
      <c r="AN415" s="36">
        <f>Table43[[#This Row],[Harga Jual Pcs GT
(-PPN)]]-(Table43[[#This Row],[Harga Jual Pcs GT
(-PPN)]]*8.5%)</f>
        <v>15372</v>
      </c>
      <c r="AO415" s="36">
        <f>Table43[[#This Row],[Harga Beli Pcs
(-PPN)]]*Table43[[#This Row],[ISI/CTN]]</f>
        <v>368928</v>
      </c>
      <c r="AP415" s="36">
        <f>Table43[[#This Row],[Harga Beli Pcs
(-PPN)]]*1.11</f>
        <v>17062.920000000002</v>
      </c>
      <c r="AQ415" s="36">
        <f>Table43[[#This Row],[Harga Beli Krt
(- PPN)]]*1.11</f>
        <v>409510.08</v>
      </c>
      <c r="AR415" s="36">
        <v>16800</v>
      </c>
      <c r="AS415" s="36">
        <f>Table43[[#This Row],[Harga Jual Pcs GT
(-PPN)]]*Table43[[#This Row],[ISI/CTN]]</f>
        <v>403200</v>
      </c>
      <c r="AT415" s="36">
        <f>Table43[[#This Row],[Harga Jual Pcs GT
(-PPN)]]*1.11</f>
        <v>18648</v>
      </c>
      <c r="AU415" s="36">
        <f>Table43[[#This Row],[Harga Jual Krt GT
(- PPN)]]*1.11</f>
        <v>447552.00000000006</v>
      </c>
      <c r="AV415" s="36">
        <v>16800</v>
      </c>
      <c r="AW415" s="36">
        <f>Table43[[#This Row],[Harga Jual Pcs MT
(-PPN)]]*Table43[[#This Row],[ISI/CTN]]</f>
        <v>403200</v>
      </c>
      <c r="AX415" s="36">
        <f>Table43[[#This Row],[Harga Jual Pcs MT
(-PPN)]]*1.11</f>
        <v>18648</v>
      </c>
      <c r="AY415" s="36">
        <f>Table43[[#This Row],[Harga Jual Pcs MT
(+PPN)]]*Table43[[#This Row],[ISI/CTN]]</f>
        <v>447552</v>
      </c>
      <c r="AZ415" s="44">
        <f>(Table43[[#This Row],[Harga Jual Pcs GT
(-PPN)]]-Table43[[#This Row],[Harga Beli Pcs
(-PPN)]])/Table43[[#This Row],[Harga Jual Pcs GT
(-PPN)]]</f>
        <v>8.5000000000000006E-2</v>
      </c>
      <c r="BA415" s="51">
        <f>Table43[[#This Row],[Harga Jual Pcs MT
(-PPN)]]-Table43[[#This Row],[Harga Beli Pcs
(-PPN)]]</f>
        <v>1428</v>
      </c>
      <c r="BB415" s="57">
        <f>Table43[[#This Row],[Column1]]/Table43[[#This Row],[Harga Jual Pcs MT
(-PPN)]]</f>
        <v>8.5000000000000006E-2</v>
      </c>
      <c r="BC415" s="50"/>
      <c r="BD415" s="7" t="str">
        <f>IFERROR(VLOOKUP(Table43[[#This Row],[Kode BARANG Win2]],'[3]Daftar Barang dan Jasa'!$B$2:$D$3515,3,0),0)</f>
        <v>RB DETTOL BODY WASH COOL 200ML X 24 PCH BANDED</v>
      </c>
      <c r="BE415" s="7" t="str">
        <f ca="1">IF(TODAY()-Table43[[#This Row],[Efektif
Pembuatan]]&gt;60,"Lama","Baru")</f>
        <v>Lama</v>
      </c>
      <c r="BF415" s="7" t="e">
        <f ca="1">IF(TODAY()-Table43[[#This Row],[Efektif Naik Harga]]&lt;30,"Naik","Sama")</f>
        <v>#VALUE!</v>
      </c>
      <c r="BG415" s="7" t="s">
        <v>400</v>
      </c>
      <c r="BH415" s="7" t="str">
        <f>IF(Table43[[#This Row],[Kode BARANG Win2]]&lt;&gt;"","IDR","")</f>
        <v>IDR</v>
      </c>
      <c r="BI415" s="7" t="str">
        <f>CONCATENATE(Table43[[#This Row],[kode  1 Digit
(Nomor)]],Table43[[#This Row],[kode  4 Digit                (Nomor)]])</f>
        <v>ID03230470200</v>
      </c>
      <c r="BJ415" s="7" t="str">
        <f>Table43[[#This Row],[Nama            Gramasi atau Jumlah Pack per CTN]]</f>
        <v>200ML</v>
      </c>
      <c r="BK415" s="7"/>
      <c r="BL415" s="7"/>
      <c r="BM415" s="4" t="str">
        <f>IF(Table43[[#This Row],[SATUAN Fix Win]]&lt;&gt;"","KRT")</f>
        <v>KRT</v>
      </c>
      <c r="BN415" s="4" t="str">
        <f>IF(Table43[[#This Row],[SATUAN Fix Win]]&lt;&gt;"","GD01")</f>
        <v>GD01</v>
      </c>
      <c r="BO415" s="4">
        <f>IF(Table43[[#This Row],[SATUAN Fix Win]]&lt;&gt;"",11611)</f>
        <v>11611</v>
      </c>
      <c r="BP415" s="4">
        <f>IF(Table43[[#This Row],[SATUAN Fix Win]]&lt;&gt;"",11612)</f>
        <v>11612</v>
      </c>
      <c r="BR415" s="4">
        <f>IF(Table43[[#This Row],[SATUAN Fix Win]]&lt;&gt;"",1)</f>
        <v>1</v>
      </c>
    </row>
    <row r="416" spans="1:70">
      <c r="A416" s="4" t="str">
        <f>CONCATENATE(Table43[[#This Row],[Kode BARANG Win2]],Table43[[#This Row],[No. Urut
Item Sama]])</f>
        <v>R1022001030020</v>
      </c>
      <c r="B416" s="7"/>
      <c r="D416" s="49">
        <v>3171382</v>
      </c>
      <c r="E416" s="49">
        <f>IFERROR(VLOOKUP(Table43[[#This Row],[NO]],[1]Sheet1!$G$3:$K$1267,5,0),0)</f>
        <v>20010010100010</v>
      </c>
      <c r="F416" s="26"/>
      <c r="G416" s="26">
        <v>12</v>
      </c>
      <c r="H416" s="26" t="s">
        <v>1800</v>
      </c>
      <c r="I416" s="49"/>
      <c r="J416" s="26" t="str">
        <f>Table43[[#This Row],[Nama Jenis Kemasan]]</f>
        <v>PCH</v>
      </c>
      <c r="K416" s="4" t="str">
        <f>TRIM(CONCATENATE(Table43[[#This Row],[Nama            KLP]]," ",Table43[[#This Row],[Nama            Sub KLP]]))</f>
        <v>DETTOL BODY WASH</v>
      </c>
      <c r="L416" s="4" t="str">
        <f>CONCATENATE(Table43[[#This Row],[kode  2 Digit                (hrf+No)]],Table43[[#This Row],[kode  2 Digit                (Nomor)]],Table43[[#This Row],[kode  1 Digit                (Nomor)]])</f>
        <v>R1022</v>
      </c>
      <c r="M416" s="4" t="str">
        <f>IF(AH416="",CONCATENATE(R416,T416,V416,X416,Z416,AB416,AD416,AF416,Table43[[#This Row],[Tanda Kode Revisi]]),CONCATENATE(R416,T416,V416,X416,Z416,AB416,AD416,AH416))</f>
        <v>R1022001030020</v>
      </c>
      <c r="N416" s="11">
        <f t="shared" si="12"/>
        <v>14</v>
      </c>
      <c r="O416" s="13" t="str">
        <f>IF(AG416&lt;&gt;"",TRIM(UPPER(CONCATENATE(Q416," ",S416," ",U416," ",W416," ",Y416," ",AA416," ","X"," ",Table43[[#This Row],[ISI/CTN]]," ",AG416," ",AC416," ",AE416," ",AI416))),TRIM(UPPER(CONCATENATE(Q416," ",S416," ",U416," ",W416," ",Y416," ",AA416," ","X"," ",Table43[[#This Row],[ISI/CTN]]," ",AC416," ",AE416," ",AI416))))</f>
        <v>RB DETTOL BODY WASH COOL 300ML X 12 PCH</v>
      </c>
      <c r="P416" s="11">
        <f t="shared" si="13"/>
        <v>39</v>
      </c>
      <c r="Q416" s="4" t="s">
        <v>1487</v>
      </c>
      <c r="R416" s="7" t="s">
        <v>94</v>
      </c>
      <c r="S416" s="4" t="s">
        <v>1496</v>
      </c>
      <c r="T416" s="45" t="s">
        <v>1723</v>
      </c>
      <c r="U416" s="46" t="s">
        <v>1497</v>
      </c>
      <c r="V416" s="7">
        <v>2</v>
      </c>
      <c r="W416" s="46"/>
      <c r="X416" s="45" t="s">
        <v>1731</v>
      </c>
      <c r="Y416" s="4" t="s">
        <v>1492</v>
      </c>
      <c r="Z416" s="47" t="s">
        <v>1722</v>
      </c>
      <c r="AA416" s="4" t="s">
        <v>2077</v>
      </c>
      <c r="AB416" s="47" t="s">
        <v>1748</v>
      </c>
      <c r="AC416" s="4" t="s">
        <v>386</v>
      </c>
      <c r="AD416" s="7">
        <v>2</v>
      </c>
      <c r="AF416" s="7">
        <v>0</v>
      </c>
      <c r="AJ416" s="7">
        <f>IFERROR(VLOOKUP(Table43[[#This Row],[Kode BARANG Win2]],'[2]Template Impor Barang'!#REF!,2,0),0)</f>
        <v>0</v>
      </c>
      <c r="AK416" s="7">
        <f>Table43[[#This Row],[ISI/CTN]]</f>
        <v>12</v>
      </c>
      <c r="AL416" s="83">
        <f>Table43[[#This Row],[Kode Pcpl]]</f>
        <v>3171382</v>
      </c>
      <c r="AN416" s="36">
        <f>Table43[[#This Row],[Harga Jual Pcs GT
(-PPN)]]-(Table43[[#This Row],[Harga Jual Pcs GT
(-PPN)]]*8.5%)</f>
        <v>36201.974999999999</v>
      </c>
      <c r="AO416" s="36">
        <f>Table43[[#This Row],[Harga Beli Pcs
(-PPN)]]*Table43[[#This Row],[ISI/CTN]]</f>
        <v>434423.69999999995</v>
      </c>
      <c r="AP416" s="36">
        <f>Table43[[#This Row],[Harga Beli Pcs
(-PPN)]]*1.11</f>
        <v>40184.19225</v>
      </c>
      <c r="AQ416" s="36">
        <f>Table43[[#This Row],[Harga Beli Krt
(- PPN)]]*1.11</f>
        <v>482210.30699999997</v>
      </c>
      <c r="AR416" s="36">
        <v>39565</v>
      </c>
      <c r="AS416" s="36">
        <f>Table43[[#This Row],[Harga Jual Pcs GT
(-PPN)]]*Table43[[#This Row],[ISI/CTN]]</f>
        <v>474780</v>
      </c>
      <c r="AT416" s="36">
        <f>Table43[[#This Row],[Harga Jual Pcs GT
(-PPN)]]*1.11</f>
        <v>43917.15</v>
      </c>
      <c r="AU416" s="36">
        <f>Table43[[#This Row],[Harga Jual Krt GT
(- PPN)]]*1.11</f>
        <v>527005.80000000005</v>
      </c>
      <c r="AV416" s="36"/>
      <c r="AW416" s="36">
        <f>Table43[[#This Row],[Harga Jual Pcs MT
(-PPN)]]*Table43[[#This Row],[ISI/CTN]]</f>
        <v>0</v>
      </c>
      <c r="AX416" s="36">
        <f>Table43[[#This Row],[Harga Jual Pcs MT
(-PPN)]]*1.11</f>
        <v>0</v>
      </c>
      <c r="AY416" s="36">
        <f>Table43[[#This Row],[Harga Jual Pcs MT
(+PPN)]]*Table43[[#This Row],[ISI/CTN]]</f>
        <v>0</v>
      </c>
      <c r="AZ416" s="44">
        <f>(Table43[[#This Row],[Harga Jual Pcs GT
(-PPN)]]-Table43[[#This Row],[Harga Beli Pcs
(-PPN)]])/Table43[[#This Row],[Harga Jual Pcs GT
(-PPN)]]</f>
        <v>8.5000000000000034E-2</v>
      </c>
      <c r="BA416" s="51">
        <f>Table43[[#This Row],[Harga Jual Pcs MT
(-PPN)]]-Table43[[#This Row],[Harga Beli Pcs
(-PPN)]]</f>
        <v>-36201.974999999999</v>
      </c>
      <c r="BB416" s="57" t="e">
        <f>Table43[[#This Row],[Column1]]/Table43[[#This Row],[Harga Jual Pcs MT
(-PPN)]]</f>
        <v>#DIV/0!</v>
      </c>
      <c r="BC416" s="50"/>
      <c r="BD416" s="7" t="str">
        <f>IFERROR(VLOOKUP(Table43[[#This Row],[Kode BARANG Win2]],'[3]Daftar Barang dan Jasa'!$B$2:$D$3515,3,0),0)</f>
        <v>RB DETTOL BODY WASH COOL 300ML X 24 PCH</v>
      </c>
      <c r="BE416" s="7" t="str">
        <f ca="1">IF(TODAY()-Table43[[#This Row],[Efektif
Pembuatan]]&gt;60,"Lama","Baru")</f>
        <v>Lama</v>
      </c>
      <c r="BF416" s="7" t="e">
        <f ca="1">IF(TODAY()-Table43[[#This Row],[Efektif Naik Harga]]&lt;30,"Naik","Sama")</f>
        <v>#VALUE!</v>
      </c>
      <c r="BG416" s="7" t="s">
        <v>400</v>
      </c>
      <c r="BH416" s="7" t="str">
        <f>IF(Table43[[#This Row],[Kode BARANG Win2]]&lt;&gt;"","IDR","")</f>
        <v>IDR</v>
      </c>
      <c r="BI416" s="7" t="str">
        <f>CONCATENATE(Table43[[#This Row],[kode  1 Digit
(Nomor)]],Table43[[#This Row],[kode  4 Digit                (Nomor)]])</f>
        <v>31713820300</v>
      </c>
      <c r="BJ416" s="7" t="str">
        <f>Table43[[#This Row],[Nama            Gramasi atau Jumlah Pack per CTN]]</f>
        <v>300ML</v>
      </c>
      <c r="BK416" s="7"/>
      <c r="BL416" s="7"/>
      <c r="BM416" s="4" t="str">
        <f>IF(Table43[[#This Row],[SATUAN Fix Win]]&lt;&gt;"","KRT")</f>
        <v>KRT</v>
      </c>
      <c r="BN416" s="4" t="str">
        <f>IF(Table43[[#This Row],[SATUAN Fix Win]]&lt;&gt;"","GD01")</f>
        <v>GD01</v>
      </c>
      <c r="BO416" s="4">
        <f>IF(Table43[[#This Row],[SATUAN Fix Win]]&lt;&gt;"",11611)</f>
        <v>11611</v>
      </c>
      <c r="BP416" s="4">
        <f>IF(Table43[[#This Row],[SATUAN Fix Win]]&lt;&gt;"",11612)</f>
        <v>11612</v>
      </c>
      <c r="BR416" s="4">
        <f>IF(Table43[[#This Row],[SATUAN Fix Win]]&lt;&gt;"",1)</f>
        <v>1</v>
      </c>
    </row>
    <row r="417" spans="1:70">
      <c r="A417" s="4" t="str">
        <f>CONCATENATE(Table43[[#This Row],[Kode BARANG Win2]],Table43[[#This Row],[No. Urut
Item Sama]])</f>
        <v>R1022001037020</v>
      </c>
      <c r="B417" s="7"/>
      <c r="C417" s="4" t="s">
        <v>1591</v>
      </c>
      <c r="D417" s="49">
        <v>3171385</v>
      </c>
      <c r="E417" s="49">
        <f>IFERROR(VLOOKUP(Table43[[#This Row],[NO]],[1]Sheet1!$G$3:$K$1267,5,0),0)</f>
        <v>0</v>
      </c>
      <c r="F417" s="26" t="s">
        <v>1406</v>
      </c>
      <c r="G417" s="26">
        <v>24</v>
      </c>
      <c r="H417" s="26" t="s">
        <v>1591</v>
      </c>
      <c r="I417" s="49">
        <v>8993560026073</v>
      </c>
      <c r="J417" s="26" t="str">
        <f>Table43[[#This Row],[Nama Jenis Kemasan]]</f>
        <v>PCH</v>
      </c>
      <c r="K417" s="4" t="str">
        <f>TRIM(CONCATENATE(Table43[[#This Row],[Nama            KLP]]," ",Table43[[#This Row],[Nama            Sub KLP]]))</f>
        <v>DETTOL BODY WASH</v>
      </c>
      <c r="L417" s="4" t="str">
        <f>CONCATENATE(Table43[[#This Row],[kode  2 Digit                (hrf+No)]],Table43[[#This Row],[kode  2 Digit                (Nomor)]],Table43[[#This Row],[kode  1 Digit                (Nomor)]])</f>
        <v>R1022</v>
      </c>
      <c r="M417" s="4" t="str">
        <f>IF(AH417="",CONCATENATE(R417,T417,V417,X417,Z417,AB417,AD417,AF417,Table43[[#This Row],[Tanda Kode Revisi]]),CONCATENATE(R417,T417,V417,X417,Z417,AB417,AD417,AH417))</f>
        <v>R1022001037020</v>
      </c>
      <c r="N417" s="11">
        <f t="shared" si="12"/>
        <v>14</v>
      </c>
      <c r="O417" s="13" t="str">
        <f>IF(AG417&lt;&gt;"",TRIM(UPPER(CONCATENATE(Q417," ",S417," ",U417," ",W417," ",Y417," ",AA417," ","X"," ",Table43[[#This Row],[ISI/CTN]]," ",AG417," ",AC417," ",AE417," ",AI417))),TRIM(UPPER(CONCATENATE(Q417," ",S417," ",U417," ",W417," ",Y417," ",AA417," ","X"," ",Table43[[#This Row],[ISI/CTN]]," ",AC417," ",AE417," ",AI417))))</f>
        <v>RB DETTOL BODY WASH COOL 370ML X 24 PCH</v>
      </c>
      <c r="P417" s="11">
        <f t="shared" si="13"/>
        <v>39</v>
      </c>
      <c r="Q417" s="4" t="s">
        <v>1487</v>
      </c>
      <c r="R417" s="7" t="s">
        <v>94</v>
      </c>
      <c r="S417" s="4" t="s">
        <v>1496</v>
      </c>
      <c r="T417" s="45" t="s">
        <v>1723</v>
      </c>
      <c r="U417" s="46" t="s">
        <v>1497</v>
      </c>
      <c r="V417" s="7">
        <v>2</v>
      </c>
      <c r="W417" s="46"/>
      <c r="X417" s="45" t="s">
        <v>1731</v>
      </c>
      <c r="Y417" s="4" t="s">
        <v>1492</v>
      </c>
      <c r="Z417" s="47" t="s">
        <v>1722</v>
      </c>
      <c r="AA417" s="4" t="s">
        <v>1525</v>
      </c>
      <c r="AB417" s="47" t="s">
        <v>1750</v>
      </c>
      <c r="AC417" s="4" t="s">
        <v>386</v>
      </c>
      <c r="AD417" s="7">
        <v>2</v>
      </c>
      <c r="AF417" s="7">
        <v>0</v>
      </c>
      <c r="AJ417" s="7">
        <f>IFERROR(VLOOKUP(Table43[[#This Row],[Kode BARANG Win2]],'[2]Template Impor Barang'!#REF!,2,0),0)</f>
        <v>0</v>
      </c>
      <c r="AK417" s="7">
        <f>Table43[[#This Row],[ISI/CTN]]</f>
        <v>24</v>
      </c>
      <c r="AL417" s="83">
        <f>Table43[[#This Row],[Kode Pcpl]]</f>
        <v>3171385</v>
      </c>
      <c r="AN417" s="36">
        <f>Table43[[#This Row],[Harga Jual Pcs GT
(-PPN)]]-(Table43[[#This Row],[Harga Jual Pcs GT
(-PPN)]]*8.5%)</f>
        <v>20717.43</v>
      </c>
      <c r="AO417" s="36">
        <f>Table43[[#This Row],[Harga Beli Pcs
(-PPN)]]*Table43[[#This Row],[ISI/CTN]]</f>
        <v>497218.32</v>
      </c>
      <c r="AP417" s="36">
        <f>Table43[[#This Row],[Harga Beli Pcs
(-PPN)]]*1.11</f>
        <v>22996.347300000001</v>
      </c>
      <c r="AQ417" s="36">
        <f>Table43[[#This Row],[Harga Beli Krt
(- PPN)]]*1.11</f>
        <v>551912.33520000009</v>
      </c>
      <c r="AR417" s="36">
        <v>22642</v>
      </c>
      <c r="AS417" s="36">
        <f>Table43[[#This Row],[Harga Jual Pcs GT
(-PPN)]]*Table43[[#This Row],[ISI/CTN]]</f>
        <v>543408</v>
      </c>
      <c r="AT417" s="36">
        <f>Table43[[#This Row],[Harga Jual Pcs GT
(-PPN)]]*1.11</f>
        <v>25132.620000000003</v>
      </c>
      <c r="AU417" s="36">
        <f>Table43[[#This Row],[Harga Jual Krt GT
(- PPN)]]*1.11</f>
        <v>603182.88</v>
      </c>
      <c r="AV417" s="36">
        <v>22642</v>
      </c>
      <c r="AW417" s="36">
        <f>Table43[[#This Row],[Harga Jual Pcs MT
(-PPN)]]*Table43[[#This Row],[ISI/CTN]]</f>
        <v>543408</v>
      </c>
      <c r="AX417" s="36">
        <f>Table43[[#This Row],[Harga Jual Pcs MT
(-PPN)]]*1.11</f>
        <v>25132.620000000003</v>
      </c>
      <c r="AY417" s="36">
        <f>Table43[[#This Row],[Harga Jual Pcs MT
(+PPN)]]*Table43[[#This Row],[ISI/CTN]]</f>
        <v>603182.88000000012</v>
      </c>
      <c r="AZ417" s="44">
        <f>(Table43[[#This Row],[Harga Jual Pcs GT
(-PPN)]]-Table43[[#This Row],[Harga Beli Pcs
(-PPN)]])/Table43[[#This Row],[Harga Jual Pcs GT
(-PPN)]]</f>
        <v>8.4999999999999992E-2</v>
      </c>
      <c r="BA417" s="51">
        <f>Table43[[#This Row],[Harga Jual Pcs MT
(-PPN)]]-Table43[[#This Row],[Harga Beli Pcs
(-PPN)]]</f>
        <v>1924.5699999999997</v>
      </c>
      <c r="BB417" s="57">
        <f>Table43[[#This Row],[Column1]]/Table43[[#This Row],[Harga Jual Pcs MT
(-PPN)]]</f>
        <v>8.4999999999999992E-2</v>
      </c>
      <c r="BC417" s="50"/>
      <c r="BD417" s="7" t="str">
        <f>IFERROR(VLOOKUP(Table43[[#This Row],[Kode BARANG Win2]],'[3]Daftar Barang dan Jasa'!$B$2:$D$3515,3,0),0)</f>
        <v>RB DETTOL BODY WASH COOL 370ML X 24 PCH</v>
      </c>
      <c r="BE417" s="7" t="str">
        <f ca="1">IF(TODAY()-Table43[[#This Row],[Efektif
Pembuatan]]&gt;60,"Lama","Baru")</f>
        <v>Lama</v>
      </c>
      <c r="BF417" s="7" t="e">
        <f ca="1">IF(TODAY()-Table43[[#This Row],[Efektif Naik Harga]]&lt;30,"Naik","Sama")</f>
        <v>#VALUE!</v>
      </c>
      <c r="BG417" s="7" t="s">
        <v>400</v>
      </c>
      <c r="BH417" s="7" t="str">
        <f>IF(Table43[[#This Row],[Kode BARANG Win2]]&lt;&gt;"","IDR","")</f>
        <v>IDR</v>
      </c>
      <c r="BI417" s="7" t="str">
        <f>CONCATENATE(Table43[[#This Row],[kode  1 Digit
(Nomor)]],Table43[[#This Row],[kode  4 Digit                (Nomor)]])</f>
        <v>31713850370</v>
      </c>
      <c r="BJ417" s="7" t="str">
        <f>Table43[[#This Row],[Nama            Gramasi atau Jumlah Pack per CTN]]</f>
        <v>370ML</v>
      </c>
      <c r="BK417" s="7"/>
      <c r="BL417" s="7"/>
      <c r="BM417" s="4" t="str">
        <f>IF(Table43[[#This Row],[SATUAN Fix Win]]&lt;&gt;"","KRT")</f>
        <v>KRT</v>
      </c>
      <c r="BN417" s="4" t="str">
        <f>IF(Table43[[#This Row],[SATUAN Fix Win]]&lt;&gt;"","GD01")</f>
        <v>GD01</v>
      </c>
      <c r="BO417" s="4">
        <f>IF(Table43[[#This Row],[SATUAN Fix Win]]&lt;&gt;"",11611)</f>
        <v>11611</v>
      </c>
      <c r="BP417" s="4">
        <f>IF(Table43[[#This Row],[SATUAN Fix Win]]&lt;&gt;"",11612)</f>
        <v>11612</v>
      </c>
      <c r="BR417" s="4">
        <f>IF(Table43[[#This Row],[SATUAN Fix Win]]&lt;&gt;"",1)</f>
        <v>1</v>
      </c>
    </row>
    <row r="418" spans="1:70">
      <c r="A418" s="4" t="str">
        <f>CONCATENATE(Table43[[#This Row],[Kode BARANG Win2]],Table43[[#This Row],[No. Urut
Item Sama]])</f>
        <v>R1022001037020</v>
      </c>
      <c r="B418" s="7"/>
      <c r="C418" s="4" t="s">
        <v>1591</v>
      </c>
      <c r="D418" s="49">
        <v>3267943</v>
      </c>
      <c r="E418" s="49">
        <f>IFERROR(VLOOKUP(Table43[[#This Row],[NO]],[1]Sheet1!$G$3:$K$1267,5,0),0)</f>
        <v>0</v>
      </c>
      <c r="F418" s="26" t="s">
        <v>1419</v>
      </c>
      <c r="G418" s="26">
        <v>24</v>
      </c>
      <c r="H418" s="26" t="s">
        <v>1591</v>
      </c>
      <c r="I418" s="49">
        <v>8993560026073</v>
      </c>
      <c r="J418" s="26" t="str">
        <f>Table43[[#This Row],[Nama Jenis Kemasan]]</f>
        <v>PCH</v>
      </c>
      <c r="K418" s="4" t="str">
        <f>TRIM(CONCATENATE(Table43[[#This Row],[Nama            KLP]]," ",Table43[[#This Row],[Nama            Sub KLP]]))</f>
        <v>DETTOL BODY WASH</v>
      </c>
      <c r="L418" s="4" t="str">
        <f>CONCATENATE(Table43[[#This Row],[kode  2 Digit                (hrf+No)]],Table43[[#This Row],[kode  2 Digit                (Nomor)]],Table43[[#This Row],[kode  1 Digit                (Nomor)]])</f>
        <v>R1022</v>
      </c>
      <c r="M418" s="4" t="str">
        <f>IF(AH418="",CONCATENATE(R418,T418,V418,X418,Z418,AB418,AD418,AF418,Table43[[#This Row],[Tanda Kode Revisi]]),CONCATENATE(R418,T418,V418,X418,Z418,AB418,AD418,AH418))</f>
        <v>R1022001037020</v>
      </c>
      <c r="N418" s="11">
        <f t="shared" si="12"/>
        <v>14</v>
      </c>
      <c r="O418" s="13" t="str">
        <f>IF(AG418&lt;&gt;"",TRIM(UPPER(CONCATENATE(Q418," ",S418," ",U418," ",W418," ",Y418," ",AA418," ","X"," ",Table43[[#This Row],[ISI/CTN]]," ",AG418," ",AC418," ",AE418," ",AI418))),TRIM(UPPER(CONCATENATE(Q418," ",S418," ",U418," ",W418," ",Y418," ",AA418," ","X"," ",Table43[[#This Row],[ISI/CTN]]," ",AC418," ",AE418," ",AI418))))</f>
        <v>RB DETTOL BODY WASH COOL 370ML X 24 PCH</v>
      </c>
      <c r="P418" s="11">
        <f t="shared" si="13"/>
        <v>39</v>
      </c>
      <c r="Q418" s="4" t="s">
        <v>1487</v>
      </c>
      <c r="R418" s="7" t="s">
        <v>94</v>
      </c>
      <c r="S418" s="4" t="s">
        <v>1496</v>
      </c>
      <c r="T418" s="45" t="s">
        <v>1723</v>
      </c>
      <c r="U418" s="46" t="s">
        <v>1497</v>
      </c>
      <c r="V418" s="7">
        <v>2</v>
      </c>
      <c r="W418" s="46"/>
      <c r="X418" s="45" t="s">
        <v>1731</v>
      </c>
      <c r="Y418" s="4" t="s">
        <v>1492</v>
      </c>
      <c r="Z418" s="47" t="s">
        <v>1722</v>
      </c>
      <c r="AA418" s="4" t="s">
        <v>1525</v>
      </c>
      <c r="AB418" s="47" t="s">
        <v>1750</v>
      </c>
      <c r="AC418" s="4" t="s">
        <v>386</v>
      </c>
      <c r="AD418" s="7">
        <v>2</v>
      </c>
      <c r="AF418" s="7">
        <v>0</v>
      </c>
      <c r="AJ418" s="7">
        <f>IFERROR(VLOOKUP(Table43[[#This Row],[Kode BARANG Win2]],'[2]Template Impor Barang'!#REF!,2,0),0)</f>
        <v>0</v>
      </c>
      <c r="AK418" s="7">
        <f>Table43[[#This Row],[ISI/CTN]]</f>
        <v>24</v>
      </c>
      <c r="AL418" s="83">
        <f>Table43[[#This Row],[Kode Pcpl]]</f>
        <v>3267943</v>
      </c>
      <c r="AN418" s="36">
        <f>Table43[[#This Row],[Harga Jual Pcs GT
(-PPN)]]-(Table43[[#This Row],[Harga Jual Pcs GT
(-PPN)]]*8.5%)</f>
        <v>20717.43</v>
      </c>
      <c r="AO418" s="36">
        <f>Table43[[#This Row],[Harga Beli Pcs
(-PPN)]]*Table43[[#This Row],[ISI/CTN]]</f>
        <v>497218.32</v>
      </c>
      <c r="AP418" s="36">
        <f>Table43[[#This Row],[Harga Beli Pcs
(-PPN)]]*1.11</f>
        <v>22996.347300000001</v>
      </c>
      <c r="AQ418" s="36">
        <f>Table43[[#This Row],[Harga Beli Krt
(- PPN)]]*1.11</f>
        <v>551912.33520000009</v>
      </c>
      <c r="AR418" s="36">
        <v>22642</v>
      </c>
      <c r="AS418" s="36">
        <f>Table43[[#This Row],[Harga Jual Pcs GT
(-PPN)]]*Table43[[#This Row],[ISI/CTN]]</f>
        <v>543408</v>
      </c>
      <c r="AT418" s="36">
        <f>Table43[[#This Row],[Harga Jual Pcs GT
(-PPN)]]*1.11</f>
        <v>25132.620000000003</v>
      </c>
      <c r="AU418" s="36">
        <f>Table43[[#This Row],[Harga Jual Krt GT
(- PPN)]]*1.11</f>
        <v>603182.88</v>
      </c>
      <c r="AV418" s="36">
        <v>22642</v>
      </c>
      <c r="AW418" s="36">
        <f>Table43[[#This Row],[Harga Jual Pcs MT
(-PPN)]]*Table43[[#This Row],[ISI/CTN]]</f>
        <v>543408</v>
      </c>
      <c r="AX418" s="36">
        <f>Table43[[#This Row],[Harga Jual Pcs MT
(-PPN)]]*1.11</f>
        <v>25132.620000000003</v>
      </c>
      <c r="AY418" s="36">
        <f>Table43[[#This Row],[Harga Jual Pcs MT
(+PPN)]]*Table43[[#This Row],[ISI/CTN]]</f>
        <v>603182.88000000012</v>
      </c>
      <c r="AZ418" s="44">
        <f>(Table43[[#This Row],[Harga Jual Pcs GT
(-PPN)]]-Table43[[#This Row],[Harga Beli Pcs
(-PPN)]])/Table43[[#This Row],[Harga Jual Pcs GT
(-PPN)]]</f>
        <v>8.4999999999999992E-2</v>
      </c>
      <c r="BA418" s="51">
        <f>Table43[[#This Row],[Harga Jual Pcs MT
(-PPN)]]-Table43[[#This Row],[Harga Beli Pcs
(-PPN)]]</f>
        <v>1924.5699999999997</v>
      </c>
      <c r="BB418" s="57">
        <f>Table43[[#This Row],[Column1]]/Table43[[#This Row],[Harga Jual Pcs MT
(-PPN)]]</f>
        <v>8.4999999999999992E-2</v>
      </c>
      <c r="BC418" s="50"/>
      <c r="BD418" s="7" t="str">
        <f>IFERROR(VLOOKUP(Table43[[#This Row],[Kode BARANG Win2]],'[3]Daftar Barang dan Jasa'!$B$2:$D$3515,3,0),0)</f>
        <v>RB DETTOL BODY WASH COOL 370ML X 24 PCH</v>
      </c>
      <c r="BE418" s="7" t="str">
        <f ca="1">IF(TODAY()-Table43[[#This Row],[Efektif
Pembuatan]]&gt;60,"Lama","Baru")</f>
        <v>Lama</v>
      </c>
      <c r="BF418" s="7" t="e">
        <f ca="1">IF(TODAY()-Table43[[#This Row],[Efektif Naik Harga]]&lt;30,"Naik","Sama")</f>
        <v>#VALUE!</v>
      </c>
      <c r="BG418" s="7" t="s">
        <v>400</v>
      </c>
      <c r="BH418" s="7" t="str">
        <f>IF(Table43[[#This Row],[Kode BARANG Win2]]&lt;&gt;"","IDR","")</f>
        <v>IDR</v>
      </c>
      <c r="BI418" s="7" t="str">
        <f>CONCATENATE(Table43[[#This Row],[kode  1 Digit
(Nomor)]],Table43[[#This Row],[kode  4 Digit                (Nomor)]])</f>
        <v>32679430370</v>
      </c>
      <c r="BJ418" s="7" t="str">
        <f>Table43[[#This Row],[Nama            Gramasi atau Jumlah Pack per CTN]]</f>
        <v>370ML</v>
      </c>
      <c r="BK418" s="7"/>
      <c r="BL418" s="7"/>
      <c r="BM418" s="4" t="str">
        <f>IF(Table43[[#This Row],[SATUAN Fix Win]]&lt;&gt;"","KRT")</f>
        <v>KRT</v>
      </c>
      <c r="BN418" s="4" t="str">
        <f>IF(Table43[[#This Row],[SATUAN Fix Win]]&lt;&gt;"","GD01")</f>
        <v>GD01</v>
      </c>
      <c r="BO418" s="4">
        <f>IF(Table43[[#This Row],[SATUAN Fix Win]]&lt;&gt;"",11611)</f>
        <v>11611</v>
      </c>
      <c r="BP418" s="4">
        <f>IF(Table43[[#This Row],[SATUAN Fix Win]]&lt;&gt;"",11612)</f>
        <v>11612</v>
      </c>
      <c r="BR418" s="4">
        <f>IF(Table43[[#This Row],[SATUAN Fix Win]]&lt;&gt;"",1)</f>
        <v>1</v>
      </c>
    </row>
    <row r="419" spans="1:70">
      <c r="A419" s="4" t="str">
        <f>CONCATENATE(Table43[[#This Row],[Kode BARANG Win2]],Table43[[#This Row],[No. Urut
Item Sama]])</f>
        <v>R1022001037020</v>
      </c>
      <c r="B419" s="7"/>
      <c r="C419" s="4" t="s">
        <v>1591</v>
      </c>
      <c r="D419" s="49">
        <v>3060931</v>
      </c>
      <c r="E419" s="49">
        <f>IFERROR(VLOOKUP(Table43[[#This Row],[NO]],[1]Sheet1!$G$3:$K$1267,5,0),0)</f>
        <v>0</v>
      </c>
      <c r="F419" s="26" t="s">
        <v>1417</v>
      </c>
      <c r="G419" s="26">
        <v>24</v>
      </c>
      <c r="H419" s="26" t="s">
        <v>2073</v>
      </c>
      <c r="I419" s="49">
        <v>8993560026073</v>
      </c>
      <c r="J419" s="26" t="str">
        <f>Table43[[#This Row],[Nama Jenis Kemasan]]</f>
        <v>PCH</v>
      </c>
      <c r="K419" s="4" t="str">
        <f>TRIM(CONCATENATE(Table43[[#This Row],[Nama            KLP]]," ",Table43[[#This Row],[Nama            Sub KLP]]))</f>
        <v>DETTOL BODY WASH</v>
      </c>
      <c r="L419" s="4" t="str">
        <f>CONCATENATE(Table43[[#This Row],[kode  2 Digit                (hrf+No)]],Table43[[#This Row],[kode  2 Digit                (Nomor)]],Table43[[#This Row],[kode  1 Digit                (Nomor)]])</f>
        <v>R1022</v>
      </c>
      <c r="M419" s="4" t="str">
        <f>IF(AH419="",CONCATENATE(R419,T419,V419,X419,Z419,AB419,AD419,AF419,Table43[[#This Row],[Tanda Kode Revisi]]),CONCATENATE(R419,T419,V419,X419,Z419,AB419,AD419,AH419))</f>
        <v>R1022001037020</v>
      </c>
      <c r="N419" s="11">
        <f t="shared" si="12"/>
        <v>14</v>
      </c>
      <c r="O419" s="13" t="str">
        <f>IF(AG419&lt;&gt;"",TRIM(UPPER(CONCATENATE(Q419," ",S419," ",U419," ",W419," ",Y419," ",AA419," ","X"," ",Table43[[#This Row],[ISI/CTN]]," ",AG419," ",AC419," ",AE419," ",AI419))),TRIM(UPPER(CONCATENATE(Q419," ",S419," ",U419," ",W419," ",Y419," ",AA419," ","X"," ",Table43[[#This Row],[ISI/CTN]]," ",AC419," ",AE419," ",AI419))))</f>
        <v>RB DETTOL BODY WASH COOL 370ML X 24 PCH</v>
      </c>
      <c r="P419" s="11">
        <f t="shared" si="13"/>
        <v>39</v>
      </c>
      <c r="Q419" s="4" t="s">
        <v>1487</v>
      </c>
      <c r="R419" s="7" t="s">
        <v>94</v>
      </c>
      <c r="S419" s="4" t="s">
        <v>1496</v>
      </c>
      <c r="T419" s="45" t="s">
        <v>1723</v>
      </c>
      <c r="U419" s="46" t="s">
        <v>1497</v>
      </c>
      <c r="V419" s="7">
        <v>2</v>
      </c>
      <c r="W419" s="46"/>
      <c r="X419" s="45" t="s">
        <v>1731</v>
      </c>
      <c r="Y419" s="4" t="s">
        <v>1492</v>
      </c>
      <c r="Z419" s="47" t="s">
        <v>1722</v>
      </c>
      <c r="AA419" s="4" t="s">
        <v>1525</v>
      </c>
      <c r="AB419" s="47" t="s">
        <v>1750</v>
      </c>
      <c r="AC419" s="4" t="s">
        <v>386</v>
      </c>
      <c r="AD419" s="7">
        <v>2</v>
      </c>
      <c r="AF419" s="7">
        <v>0</v>
      </c>
      <c r="AJ419" s="7">
        <f>IFERROR(VLOOKUP(Table43[[#This Row],[Kode BARANG Win2]],'[2]Template Impor Barang'!#REF!,2,0),0)</f>
        <v>0</v>
      </c>
      <c r="AK419" s="7">
        <f>Table43[[#This Row],[ISI/CTN]]</f>
        <v>24</v>
      </c>
      <c r="AL419" s="83">
        <f>Table43[[#This Row],[Kode Pcpl]]</f>
        <v>3060931</v>
      </c>
      <c r="AN419" s="36">
        <f>Table43[[#This Row],[Harga Jual Pcs GT
(-PPN)]]-(Table43[[#This Row],[Harga Jual Pcs GT
(-PPN)]]*8.5%)</f>
        <v>20717.43</v>
      </c>
      <c r="AO419" s="36">
        <f>Table43[[#This Row],[Harga Beli Pcs
(-PPN)]]*Table43[[#This Row],[ISI/CTN]]</f>
        <v>497218.32</v>
      </c>
      <c r="AP419" s="36">
        <f>Table43[[#This Row],[Harga Beli Pcs
(-PPN)]]*1.11</f>
        <v>22996.347300000001</v>
      </c>
      <c r="AQ419" s="36">
        <f>Table43[[#This Row],[Harga Beli Krt
(- PPN)]]*1.11</f>
        <v>551912.33520000009</v>
      </c>
      <c r="AR419" s="36">
        <v>22642</v>
      </c>
      <c r="AS419" s="36">
        <f>Table43[[#This Row],[Harga Jual Pcs GT
(-PPN)]]*Table43[[#This Row],[ISI/CTN]]</f>
        <v>543408</v>
      </c>
      <c r="AT419" s="36">
        <f>Table43[[#This Row],[Harga Jual Pcs GT
(-PPN)]]*1.11</f>
        <v>25132.620000000003</v>
      </c>
      <c r="AU419" s="36">
        <f>Table43[[#This Row],[Harga Jual Krt GT
(- PPN)]]*1.11</f>
        <v>603182.88</v>
      </c>
      <c r="AV419" s="36">
        <v>22642</v>
      </c>
      <c r="AW419" s="36">
        <f>Table43[[#This Row],[Harga Jual Pcs MT
(-PPN)]]*Table43[[#This Row],[ISI/CTN]]</f>
        <v>543408</v>
      </c>
      <c r="AX419" s="36">
        <f>Table43[[#This Row],[Harga Jual Pcs MT
(-PPN)]]*1.11</f>
        <v>25132.620000000003</v>
      </c>
      <c r="AY419" s="36">
        <f>Table43[[#This Row],[Harga Jual Pcs MT
(+PPN)]]*Table43[[#This Row],[ISI/CTN]]</f>
        <v>603182.88000000012</v>
      </c>
      <c r="AZ419" s="44">
        <f>(Table43[[#This Row],[Harga Jual Pcs GT
(-PPN)]]-Table43[[#This Row],[Harga Beli Pcs
(-PPN)]])/Table43[[#This Row],[Harga Jual Pcs GT
(-PPN)]]</f>
        <v>8.4999999999999992E-2</v>
      </c>
      <c r="BA419" s="51">
        <f>Table43[[#This Row],[Harga Jual Pcs MT
(-PPN)]]-Table43[[#This Row],[Harga Beli Pcs
(-PPN)]]</f>
        <v>1924.5699999999997</v>
      </c>
      <c r="BB419" s="57">
        <f>Table43[[#This Row],[Column1]]/Table43[[#This Row],[Harga Jual Pcs MT
(-PPN)]]</f>
        <v>8.4999999999999992E-2</v>
      </c>
      <c r="BC419" s="50"/>
      <c r="BD419" s="7" t="str">
        <f>IFERROR(VLOOKUP(Table43[[#This Row],[Kode BARANG Win2]],'[3]Daftar Barang dan Jasa'!$B$2:$D$3515,3,0),0)</f>
        <v>RB DETTOL BODY WASH COOL 370ML X 24 PCH</v>
      </c>
      <c r="BE419" s="7" t="str">
        <f ca="1">IF(TODAY()-Table43[[#This Row],[Efektif
Pembuatan]]&gt;60,"Lama","Baru")</f>
        <v>Lama</v>
      </c>
      <c r="BF419" s="7" t="e">
        <f ca="1">IF(TODAY()-Table43[[#This Row],[Efektif Naik Harga]]&lt;30,"Naik","Sama")</f>
        <v>#VALUE!</v>
      </c>
      <c r="BG419" s="7" t="s">
        <v>400</v>
      </c>
      <c r="BH419" s="7" t="str">
        <f>IF(Table43[[#This Row],[Kode BARANG Win2]]&lt;&gt;"","IDR","")</f>
        <v>IDR</v>
      </c>
      <c r="BI419" s="7" t="str">
        <f>CONCATENATE(Table43[[#This Row],[kode  1 Digit
(Nomor)]],Table43[[#This Row],[kode  4 Digit                (Nomor)]])</f>
        <v>30609310370</v>
      </c>
      <c r="BJ419" s="7" t="str">
        <f>Table43[[#This Row],[Nama            Gramasi atau Jumlah Pack per CTN]]</f>
        <v>370ML</v>
      </c>
      <c r="BK419" s="7"/>
      <c r="BL419" s="7"/>
      <c r="BM419" s="4" t="str">
        <f>IF(Table43[[#This Row],[SATUAN Fix Win]]&lt;&gt;"","KRT")</f>
        <v>KRT</v>
      </c>
      <c r="BN419" s="4" t="str">
        <f>IF(Table43[[#This Row],[SATUAN Fix Win]]&lt;&gt;"","GD01")</f>
        <v>GD01</v>
      </c>
      <c r="BO419" s="4">
        <f>IF(Table43[[#This Row],[SATUAN Fix Win]]&lt;&gt;"",11611)</f>
        <v>11611</v>
      </c>
      <c r="BP419" s="4">
        <f>IF(Table43[[#This Row],[SATUAN Fix Win]]&lt;&gt;"",11612)</f>
        <v>11612</v>
      </c>
      <c r="BR419" s="4">
        <f>IF(Table43[[#This Row],[SATUAN Fix Win]]&lt;&gt;"",1)</f>
        <v>1</v>
      </c>
    </row>
    <row r="420" spans="1:70">
      <c r="A420" s="4" t="str">
        <f>CONCATENATE(Table43[[#This Row],[Kode BARANG Win2]],Table43[[#This Row],[No. Urut
Item Sama]])</f>
        <v>R1022001037020</v>
      </c>
      <c r="B420" s="7"/>
      <c r="C420" s="4" t="s">
        <v>1591</v>
      </c>
      <c r="D420" s="49">
        <v>3054939</v>
      </c>
      <c r="E420" s="49">
        <f>IFERROR(VLOOKUP(Table43[[#This Row],[NO]],[1]Sheet1!$G$3:$K$1267,5,0),0)</f>
        <v>0</v>
      </c>
      <c r="F420" s="26" t="s">
        <v>1426</v>
      </c>
      <c r="G420" s="26">
        <v>24</v>
      </c>
      <c r="H420" s="26" t="s">
        <v>2073</v>
      </c>
      <c r="I420" s="49">
        <v>8993560026073</v>
      </c>
      <c r="J420" s="26" t="str">
        <f>Table43[[#This Row],[Nama Jenis Kemasan]]</f>
        <v>PCH</v>
      </c>
      <c r="K420" s="4" t="str">
        <f>TRIM(CONCATENATE(Table43[[#This Row],[Nama            KLP]]," ",Table43[[#This Row],[Nama            Sub KLP]]))</f>
        <v>DETTOL BODY WASH</v>
      </c>
      <c r="L420" s="4" t="str">
        <f>CONCATENATE(Table43[[#This Row],[kode  2 Digit                (hrf+No)]],Table43[[#This Row],[kode  2 Digit                (Nomor)]],Table43[[#This Row],[kode  1 Digit                (Nomor)]])</f>
        <v>R1022</v>
      </c>
      <c r="M420" s="4" t="str">
        <f>IF(AH420="",CONCATENATE(R420,T420,V420,X420,Z420,AB420,AD420,AF420,Table43[[#This Row],[Tanda Kode Revisi]]),CONCATENATE(R420,T420,V420,X420,Z420,AB420,AD420,AH420))</f>
        <v>R1022001037020</v>
      </c>
      <c r="N420" s="11">
        <f t="shared" si="12"/>
        <v>14</v>
      </c>
      <c r="O420" s="13" t="str">
        <f>IF(AG420&lt;&gt;"",TRIM(UPPER(CONCATENATE(Q420," ",S420," ",U420," ",W420," ",Y420," ",AA420," ","X"," ",Table43[[#This Row],[ISI/CTN]]," ",AG420," ",AC420," ",AE420," ",AI420))),TRIM(UPPER(CONCATENATE(Q420," ",S420," ",U420," ",W420," ",Y420," ",AA420," ","X"," ",Table43[[#This Row],[ISI/CTN]]," ",AC420," ",AE420," ",AI420))))</f>
        <v>RB DETTOL BODY WASH COOL 370ML X 24 PCH</v>
      </c>
      <c r="P420" s="11">
        <f t="shared" si="13"/>
        <v>39</v>
      </c>
      <c r="Q420" s="4" t="s">
        <v>1487</v>
      </c>
      <c r="R420" s="7" t="s">
        <v>94</v>
      </c>
      <c r="S420" s="4" t="s">
        <v>1496</v>
      </c>
      <c r="T420" s="45" t="s">
        <v>1723</v>
      </c>
      <c r="U420" s="46" t="s">
        <v>1497</v>
      </c>
      <c r="V420" s="7">
        <v>2</v>
      </c>
      <c r="W420" s="46"/>
      <c r="X420" s="45" t="s">
        <v>1731</v>
      </c>
      <c r="Y420" s="4" t="s">
        <v>1492</v>
      </c>
      <c r="Z420" s="47" t="s">
        <v>1722</v>
      </c>
      <c r="AA420" s="4" t="s">
        <v>1525</v>
      </c>
      <c r="AB420" s="47" t="s">
        <v>1750</v>
      </c>
      <c r="AC420" s="4" t="s">
        <v>386</v>
      </c>
      <c r="AD420" s="7">
        <v>2</v>
      </c>
      <c r="AF420" s="7">
        <v>0</v>
      </c>
      <c r="AJ420" s="7">
        <f>IFERROR(VLOOKUP(Table43[[#This Row],[Kode BARANG Win2]],'[2]Template Impor Barang'!#REF!,2,0),0)</f>
        <v>0</v>
      </c>
      <c r="AK420" s="7">
        <f>Table43[[#This Row],[ISI/CTN]]</f>
        <v>24</v>
      </c>
      <c r="AL420" s="83">
        <f>Table43[[#This Row],[Kode Pcpl]]</f>
        <v>3054939</v>
      </c>
      <c r="AN420" s="36">
        <f>Table43[[#This Row],[Harga Jual Pcs GT
(-PPN)]]-(Table43[[#This Row],[Harga Jual Pcs GT
(-PPN)]]*8.5%)</f>
        <v>20717.43</v>
      </c>
      <c r="AO420" s="36">
        <f>Table43[[#This Row],[Harga Beli Pcs
(-PPN)]]*Table43[[#This Row],[ISI/CTN]]</f>
        <v>497218.32</v>
      </c>
      <c r="AP420" s="36">
        <f>Table43[[#This Row],[Harga Beli Pcs
(-PPN)]]*1.11</f>
        <v>22996.347300000001</v>
      </c>
      <c r="AQ420" s="36">
        <f>Table43[[#This Row],[Harga Beli Krt
(- PPN)]]*1.11</f>
        <v>551912.33520000009</v>
      </c>
      <c r="AR420" s="36">
        <v>22642</v>
      </c>
      <c r="AS420" s="36">
        <f>Table43[[#This Row],[Harga Jual Pcs GT
(-PPN)]]*Table43[[#This Row],[ISI/CTN]]</f>
        <v>543408</v>
      </c>
      <c r="AT420" s="36">
        <f>Table43[[#This Row],[Harga Jual Pcs GT
(-PPN)]]*1.11</f>
        <v>25132.620000000003</v>
      </c>
      <c r="AU420" s="36">
        <f>Table43[[#This Row],[Harga Jual Krt GT
(- PPN)]]*1.11</f>
        <v>603182.88</v>
      </c>
      <c r="AV420" s="36">
        <v>22642</v>
      </c>
      <c r="AW420" s="36">
        <f>Table43[[#This Row],[Harga Jual Pcs MT
(-PPN)]]*Table43[[#This Row],[ISI/CTN]]</f>
        <v>543408</v>
      </c>
      <c r="AX420" s="36">
        <f>Table43[[#This Row],[Harga Jual Pcs MT
(-PPN)]]*1.11</f>
        <v>25132.620000000003</v>
      </c>
      <c r="AY420" s="36">
        <f>Table43[[#This Row],[Harga Jual Pcs MT
(+PPN)]]*Table43[[#This Row],[ISI/CTN]]</f>
        <v>603182.88000000012</v>
      </c>
      <c r="AZ420" s="44">
        <f>(Table43[[#This Row],[Harga Jual Pcs GT
(-PPN)]]-Table43[[#This Row],[Harga Beli Pcs
(-PPN)]])/Table43[[#This Row],[Harga Jual Pcs GT
(-PPN)]]</f>
        <v>8.4999999999999992E-2</v>
      </c>
      <c r="BA420" s="51">
        <f>Table43[[#This Row],[Harga Jual Pcs MT
(-PPN)]]-Table43[[#This Row],[Harga Beli Pcs
(-PPN)]]</f>
        <v>1924.5699999999997</v>
      </c>
      <c r="BB420" s="57">
        <f>Table43[[#This Row],[Column1]]/Table43[[#This Row],[Harga Jual Pcs MT
(-PPN)]]</f>
        <v>8.4999999999999992E-2</v>
      </c>
      <c r="BC420" s="50"/>
      <c r="BD420" s="7" t="str">
        <f>IFERROR(VLOOKUP(Table43[[#This Row],[Kode BARANG Win2]],'[3]Daftar Barang dan Jasa'!$B$2:$D$3515,3,0),0)</f>
        <v>RB DETTOL BODY WASH COOL 370ML X 24 PCH</v>
      </c>
      <c r="BE420" s="7" t="str">
        <f ca="1">IF(TODAY()-Table43[[#This Row],[Efektif
Pembuatan]]&gt;60,"Lama","Baru")</f>
        <v>Lama</v>
      </c>
      <c r="BF420" s="7" t="e">
        <f ca="1">IF(TODAY()-Table43[[#This Row],[Efektif Naik Harga]]&lt;30,"Naik","Sama")</f>
        <v>#VALUE!</v>
      </c>
      <c r="BG420" s="7" t="s">
        <v>400</v>
      </c>
      <c r="BH420" s="7" t="str">
        <f>IF(Table43[[#This Row],[Kode BARANG Win2]]&lt;&gt;"","IDR","")</f>
        <v>IDR</v>
      </c>
      <c r="BI420" s="7" t="str">
        <f>CONCATENATE(Table43[[#This Row],[kode  1 Digit
(Nomor)]],Table43[[#This Row],[kode  4 Digit                (Nomor)]])</f>
        <v>30549390370</v>
      </c>
      <c r="BJ420" s="7" t="str">
        <f>Table43[[#This Row],[Nama            Gramasi atau Jumlah Pack per CTN]]</f>
        <v>370ML</v>
      </c>
      <c r="BK420" s="7"/>
      <c r="BL420" s="7"/>
      <c r="BM420" s="4" t="str">
        <f>IF(Table43[[#This Row],[SATUAN Fix Win]]&lt;&gt;"","KRT")</f>
        <v>KRT</v>
      </c>
      <c r="BN420" s="4" t="str">
        <f>IF(Table43[[#This Row],[SATUAN Fix Win]]&lt;&gt;"","GD01")</f>
        <v>GD01</v>
      </c>
      <c r="BO420" s="4">
        <f>IF(Table43[[#This Row],[SATUAN Fix Win]]&lt;&gt;"",11611)</f>
        <v>11611</v>
      </c>
      <c r="BP420" s="4">
        <f>IF(Table43[[#This Row],[SATUAN Fix Win]]&lt;&gt;"",11612)</f>
        <v>11612</v>
      </c>
      <c r="BR420" s="4">
        <f>IF(Table43[[#This Row],[SATUAN Fix Win]]&lt;&gt;"",1)</f>
        <v>1</v>
      </c>
    </row>
    <row r="421" spans="1:70">
      <c r="A421" s="4" t="str">
        <f>CONCATENATE(Table43[[#This Row],[Kode BARANG Win2]],Table43[[#This Row],[No. Urut
Item Sama]])</f>
        <v>R1022001037020</v>
      </c>
      <c r="B421" s="7"/>
      <c r="C421" s="4" t="s">
        <v>1591</v>
      </c>
      <c r="D421" s="49">
        <v>3303401</v>
      </c>
      <c r="E421" s="49">
        <f>IFERROR(VLOOKUP(Table43[[#This Row],[NO]],[1]Sheet1!$G$3:$K$1267,5,0),0)</f>
        <v>0</v>
      </c>
      <c r="F421" s="26" t="s">
        <v>1420</v>
      </c>
      <c r="G421" s="26">
        <v>24</v>
      </c>
      <c r="H421" s="26" t="s">
        <v>2073</v>
      </c>
      <c r="I421" s="49">
        <v>8993560026073</v>
      </c>
      <c r="J421" s="26" t="str">
        <f>Table43[[#This Row],[Nama Jenis Kemasan]]</f>
        <v>PCH</v>
      </c>
      <c r="K421" s="4" t="str">
        <f>TRIM(CONCATENATE(Table43[[#This Row],[Nama            KLP]]," ",Table43[[#This Row],[Nama            Sub KLP]]))</f>
        <v>DETTOL BODY WASH</v>
      </c>
      <c r="L421" s="4" t="str">
        <f>CONCATENATE(Table43[[#This Row],[kode  2 Digit                (hrf+No)]],Table43[[#This Row],[kode  2 Digit                (Nomor)]],Table43[[#This Row],[kode  1 Digit                (Nomor)]])</f>
        <v>R1022</v>
      </c>
      <c r="M421" s="4" t="str">
        <f>IF(AH421="",CONCATENATE(R421,T421,V421,X421,Z421,AB421,AD421,AF421,Table43[[#This Row],[Tanda Kode Revisi]]),CONCATENATE(R421,T421,V421,X421,Z421,AB421,AD421,AH421))</f>
        <v>R1022001037020</v>
      </c>
      <c r="N421" s="11">
        <f t="shared" si="12"/>
        <v>14</v>
      </c>
      <c r="O421" s="13" t="str">
        <f>IF(AG421&lt;&gt;"",TRIM(UPPER(CONCATENATE(Q421," ",S421," ",U421," ",W421," ",Y421," ",AA421," ","X"," ",Table43[[#This Row],[ISI/CTN]]," ",AG421," ",AC421," ",AE421," ",AI421))),TRIM(UPPER(CONCATENATE(Q421," ",S421," ",U421," ",W421," ",Y421," ",AA421," ","X"," ",Table43[[#This Row],[ISI/CTN]]," ",AC421," ",AE421," ",AI421))))</f>
        <v>RB DETTOL BODY WASH COOL 370ML X 24 PCH</v>
      </c>
      <c r="P421" s="11">
        <f t="shared" si="13"/>
        <v>39</v>
      </c>
      <c r="Q421" s="4" t="s">
        <v>1487</v>
      </c>
      <c r="R421" s="7" t="s">
        <v>94</v>
      </c>
      <c r="S421" s="4" t="s">
        <v>1496</v>
      </c>
      <c r="T421" s="45" t="s">
        <v>1723</v>
      </c>
      <c r="U421" s="46" t="s">
        <v>1497</v>
      </c>
      <c r="V421" s="7">
        <v>2</v>
      </c>
      <c r="W421" s="46"/>
      <c r="X421" s="45" t="s">
        <v>1731</v>
      </c>
      <c r="Y421" s="4" t="s">
        <v>1492</v>
      </c>
      <c r="Z421" s="47" t="s">
        <v>1722</v>
      </c>
      <c r="AA421" s="4" t="s">
        <v>1525</v>
      </c>
      <c r="AB421" s="47" t="s">
        <v>1750</v>
      </c>
      <c r="AC421" s="4" t="s">
        <v>386</v>
      </c>
      <c r="AD421" s="7">
        <v>2</v>
      </c>
      <c r="AF421" s="7">
        <v>0</v>
      </c>
      <c r="AJ421" s="7">
        <f>IFERROR(VLOOKUP(Table43[[#This Row],[Kode BARANG Win2]],'[2]Template Impor Barang'!#REF!,2,0),0)</f>
        <v>0</v>
      </c>
      <c r="AK421" s="7">
        <f>Table43[[#This Row],[ISI/CTN]]</f>
        <v>24</v>
      </c>
      <c r="AL421" s="83">
        <f>Table43[[#This Row],[Kode Pcpl]]</f>
        <v>3303401</v>
      </c>
      <c r="AN421" s="36">
        <f>Table43[[#This Row],[Harga Jual Pcs GT
(-PPN)]]-(Table43[[#This Row],[Harga Jual Pcs GT
(-PPN)]]*8.5%)</f>
        <v>20717.43</v>
      </c>
      <c r="AO421" s="36">
        <f>Table43[[#This Row],[Harga Beli Pcs
(-PPN)]]*Table43[[#This Row],[ISI/CTN]]</f>
        <v>497218.32</v>
      </c>
      <c r="AP421" s="36">
        <f>Table43[[#This Row],[Harga Beli Pcs
(-PPN)]]*1.11</f>
        <v>22996.347300000001</v>
      </c>
      <c r="AQ421" s="36">
        <f>Table43[[#This Row],[Harga Beli Krt
(- PPN)]]*1.11</f>
        <v>551912.33520000009</v>
      </c>
      <c r="AR421" s="36">
        <v>22642</v>
      </c>
      <c r="AS421" s="36">
        <f>Table43[[#This Row],[Harga Jual Pcs GT
(-PPN)]]*Table43[[#This Row],[ISI/CTN]]</f>
        <v>543408</v>
      </c>
      <c r="AT421" s="36">
        <f>Table43[[#This Row],[Harga Jual Pcs GT
(-PPN)]]*1.11</f>
        <v>25132.620000000003</v>
      </c>
      <c r="AU421" s="36">
        <f>Table43[[#This Row],[Harga Jual Krt GT
(- PPN)]]*1.11</f>
        <v>603182.88</v>
      </c>
      <c r="AV421" s="36">
        <v>22642</v>
      </c>
      <c r="AW421" s="36">
        <f>Table43[[#This Row],[Harga Jual Pcs MT
(-PPN)]]*Table43[[#This Row],[ISI/CTN]]</f>
        <v>543408</v>
      </c>
      <c r="AX421" s="36">
        <f>Table43[[#This Row],[Harga Jual Pcs MT
(-PPN)]]*1.11</f>
        <v>25132.620000000003</v>
      </c>
      <c r="AY421" s="36">
        <f>Table43[[#This Row],[Harga Jual Pcs MT
(+PPN)]]*Table43[[#This Row],[ISI/CTN]]</f>
        <v>603182.88000000012</v>
      </c>
      <c r="AZ421" s="44">
        <f>(Table43[[#This Row],[Harga Jual Pcs GT
(-PPN)]]-Table43[[#This Row],[Harga Beli Pcs
(-PPN)]])/Table43[[#This Row],[Harga Jual Pcs GT
(-PPN)]]</f>
        <v>8.4999999999999992E-2</v>
      </c>
      <c r="BA421" s="51">
        <f>Table43[[#This Row],[Harga Jual Pcs MT
(-PPN)]]-Table43[[#This Row],[Harga Beli Pcs
(-PPN)]]</f>
        <v>1924.5699999999997</v>
      </c>
      <c r="BB421" s="57">
        <f>Table43[[#This Row],[Column1]]/Table43[[#This Row],[Harga Jual Pcs MT
(-PPN)]]</f>
        <v>8.4999999999999992E-2</v>
      </c>
      <c r="BC421" s="50"/>
      <c r="BD421" s="7" t="str">
        <f>IFERROR(VLOOKUP(Table43[[#This Row],[Kode BARANG Win2]],'[3]Daftar Barang dan Jasa'!$B$2:$D$3515,3,0),0)</f>
        <v>RB DETTOL BODY WASH COOL 370ML X 24 PCH</v>
      </c>
      <c r="BE421" s="7" t="str">
        <f ca="1">IF(TODAY()-Table43[[#This Row],[Efektif
Pembuatan]]&gt;60,"Lama","Baru")</f>
        <v>Lama</v>
      </c>
      <c r="BF421" s="7" t="e">
        <f ca="1">IF(TODAY()-Table43[[#This Row],[Efektif Naik Harga]]&lt;30,"Naik","Sama")</f>
        <v>#VALUE!</v>
      </c>
      <c r="BG421" s="7" t="s">
        <v>400</v>
      </c>
      <c r="BH421" s="7" t="str">
        <f>IF(Table43[[#This Row],[Kode BARANG Win2]]&lt;&gt;"","IDR","")</f>
        <v>IDR</v>
      </c>
      <c r="BI421" s="7" t="str">
        <f>CONCATENATE(Table43[[#This Row],[kode  1 Digit
(Nomor)]],Table43[[#This Row],[kode  4 Digit                (Nomor)]])</f>
        <v>33034010370</v>
      </c>
      <c r="BJ421" s="7" t="str">
        <f>Table43[[#This Row],[Nama            Gramasi atau Jumlah Pack per CTN]]</f>
        <v>370ML</v>
      </c>
      <c r="BK421" s="7"/>
      <c r="BL421" s="7"/>
      <c r="BM421" s="4" t="str">
        <f>IF(Table43[[#This Row],[SATUAN Fix Win]]&lt;&gt;"","KRT")</f>
        <v>KRT</v>
      </c>
      <c r="BN421" s="4" t="str">
        <f>IF(Table43[[#This Row],[SATUAN Fix Win]]&lt;&gt;"","GD01")</f>
        <v>GD01</v>
      </c>
      <c r="BO421" s="4">
        <f>IF(Table43[[#This Row],[SATUAN Fix Win]]&lt;&gt;"",11611)</f>
        <v>11611</v>
      </c>
      <c r="BP421" s="4">
        <f>IF(Table43[[#This Row],[SATUAN Fix Win]]&lt;&gt;"",11612)</f>
        <v>11612</v>
      </c>
      <c r="BR421" s="4">
        <f>IF(Table43[[#This Row],[SATUAN Fix Win]]&lt;&gt;"",1)</f>
        <v>1</v>
      </c>
    </row>
    <row r="422" spans="1:70">
      <c r="A422" s="4" t="str">
        <f>CONCATENATE(Table43[[#This Row],[Kode BARANG Win2]],Table43[[#This Row],[No. Urut
Item Sama]])</f>
        <v>R1022001037020</v>
      </c>
      <c r="B422" s="7"/>
      <c r="C422" s="4" t="s">
        <v>1591</v>
      </c>
      <c r="D422" s="49">
        <v>3311976</v>
      </c>
      <c r="E422" s="49">
        <f>IFERROR(VLOOKUP(Table43[[#This Row],[NO]],[1]Sheet1!$G$3:$K$1267,5,0),0)</f>
        <v>0</v>
      </c>
      <c r="F422" s="26" t="s">
        <v>1415</v>
      </c>
      <c r="G422" s="26">
        <v>24</v>
      </c>
      <c r="H422" s="26" t="s">
        <v>2073</v>
      </c>
      <c r="I422" s="49">
        <v>8993560026073</v>
      </c>
      <c r="J422" s="26" t="str">
        <f>Table43[[#This Row],[Nama Jenis Kemasan]]</f>
        <v>PCH</v>
      </c>
      <c r="K422" s="4" t="str">
        <f>TRIM(CONCATENATE(Table43[[#This Row],[Nama            KLP]]," ",Table43[[#This Row],[Nama            Sub KLP]]))</f>
        <v>DETTOL BODY WASH</v>
      </c>
      <c r="L422" s="4" t="str">
        <f>CONCATENATE(Table43[[#This Row],[kode  2 Digit                (hrf+No)]],Table43[[#This Row],[kode  2 Digit                (Nomor)]],Table43[[#This Row],[kode  1 Digit                (Nomor)]])</f>
        <v>R1022</v>
      </c>
      <c r="M422" s="4" t="str">
        <f>IF(AH422="",CONCATENATE(R422,T422,V422,X422,Z422,AB422,AD422,AF422,Table43[[#This Row],[Tanda Kode Revisi]]),CONCATENATE(R422,T422,V422,X422,Z422,AB422,AD422,AH422))</f>
        <v>R1022001037020</v>
      </c>
      <c r="N422" s="11">
        <f t="shared" si="12"/>
        <v>14</v>
      </c>
      <c r="O422" s="13" t="str">
        <f>IF(AG422&lt;&gt;"",TRIM(UPPER(CONCATENATE(Q422," ",S422," ",U422," ",W422," ",Y422," ",AA422," ","X"," ",Table43[[#This Row],[ISI/CTN]]," ",AG422," ",AC422," ",AE422," ",AI422))),TRIM(UPPER(CONCATENATE(Q422," ",S422," ",U422," ",W422," ",Y422," ",AA422," ","X"," ",Table43[[#This Row],[ISI/CTN]]," ",AC422," ",AE422," ",AI422))))</f>
        <v>RB DETTOL BODY WASH COOL 370ML X 24 PCH</v>
      </c>
      <c r="P422" s="11">
        <f t="shared" si="13"/>
        <v>39</v>
      </c>
      <c r="Q422" s="4" t="s">
        <v>1487</v>
      </c>
      <c r="R422" s="7" t="s">
        <v>94</v>
      </c>
      <c r="S422" s="4" t="s">
        <v>1496</v>
      </c>
      <c r="T422" s="45" t="s">
        <v>1723</v>
      </c>
      <c r="U422" s="46" t="s">
        <v>1497</v>
      </c>
      <c r="V422" s="7">
        <v>2</v>
      </c>
      <c r="W422" s="46"/>
      <c r="X422" s="45" t="s">
        <v>1731</v>
      </c>
      <c r="Y422" s="4" t="s">
        <v>1492</v>
      </c>
      <c r="Z422" s="47" t="s">
        <v>1722</v>
      </c>
      <c r="AA422" s="4" t="s">
        <v>1525</v>
      </c>
      <c r="AB422" s="47" t="s">
        <v>1750</v>
      </c>
      <c r="AC422" s="4" t="s">
        <v>386</v>
      </c>
      <c r="AD422" s="7">
        <v>2</v>
      </c>
      <c r="AF422" s="7">
        <v>0</v>
      </c>
      <c r="AJ422" s="7">
        <f>IFERROR(VLOOKUP(Table43[[#This Row],[Kode BARANG Win2]],'[2]Template Impor Barang'!#REF!,2,0),0)</f>
        <v>0</v>
      </c>
      <c r="AK422" s="7">
        <f>Table43[[#This Row],[ISI/CTN]]</f>
        <v>24</v>
      </c>
      <c r="AL422" s="83">
        <f>Table43[[#This Row],[Kode Pcpl]]</f>
        <v>3311976</v>
      </c>
      <c r="AN422" s="36">
        <f>Table43[[#This Row],[Harga Jual Pcs GT
(-PPN)]]-(Table43[[#This Row],[Harga Jual Pcs GT
(-PPN)]]*8.5%)</f>
        <v>20717.43</v>
      </c>
      <c r="AO422" s="36">
        <f>Table43[[#This Row],[Harga Beli Pcs
(-PPN)]]*Table43[[#This Row],[ISI/CTN]]</f>
        <v>497218.32</v>
      </c>
      <c r="AP422" s="36">
        <f>Table43[[#This Row],[Harga Beli Pcs
(-PPN)]]*1.11</f>
        <v>22996.347300000001</v>
      </c>
      <c r="AQ422" s="36">
        <f>Table43[[#This Row],[Harga Beli Krt
(- PPN)]]*1.11</f>
        <v>551912.33520000009</v>
      </c>
      <c r="AR422" s="36">
        <v>22642</v>
      </c>
      <c r="AS422" s="36">
        <f>Table43[[#This Row],[Harga Jual Pcs GT
(-PPN)]]*Table43[[#This Row],[ISI/CTN]]</f>
        <v>543408</v>
      </c>
      <c r="AT422" s="36">
        <f>Table43[[#This Row],[Harga Jual Pcs GT
(-PPN)]]*1.11</f>
        <v>25132.620000000003</v>
      </c>
      <c r="AU422" s="36">
        <f>Table43[[#This Row],[Harga Jual Krt GT
(- PPN)]]*1.11</f>
        <v>603182.88</v>
      </c>
      <c r="AV422" s="36">
        <v>22642</v>
      </c>
      <c r="AW422" s="36">
        <f>Table43[[#This Row],[Harga Jual Pcs MT
(-PPN)]]*Table43[[#This Row],[ISI/CTN]]</f>
        <v>543408</v>
      </c>
      <c r="AX422" s="36">
        <f>Table43[[#This Row],[Harga Jual Pcs MT
(-PPN)]]*1.11</f>
        <v>25132.620000000003</v>
      </c>
      <c r="AY422" s="36">
        <f>Table43[[#This Row],[Harga Jual Pcs MT
(+PPN)]]*Table43[[#This Row],[ISI/CTN]]</f>
        <v>603182.88000000012</v>
      </c>
      <c r="AZ422" s="44">
        <f>(Table43[[#This Row],[Harga Jual Pcs GT
(-PPN)]]-Table43[[#This Row],[Harga Beli Pcs
(-PPN)]])/Table43[[#This Row],[Harga Jual Pcs GT
(-PPN)]]</f>
        <v>8.4999999999999992E-2</v>
      </c>
      <c r="BA422" s="51">
        <f>Table43[[#This Row],[Harga Jual Pcs MT
(-PPN)]]-Table43[[#This Row],[Harga Beli Pcs
(-PPN)]]</f>
        <v>1924.5699999999997</v>
      </c>
      <c r="BB422" s="57">
        <f>Table43[[#This Row],[Column1]]/Table43[[#This Row],[Harga Jual Pcs MT
(-PPN)]]</f>
        <v>8.4999999999999992E-2</v>
      </c>
      <c r="BC422" s="50"/>
      <c r="BD422" s="7" t="str">
        <f>IFERROR(VLOOKUP(Table43[[#This Row],[Kode BARANG Win2]],'[3]Daftar Barang dan Jasa'!$B$2:$D$3515,3,0),0)</f>
        <v>RB DETTOL BODY WASH COOL 370ML X 24 PCH</v>
      </c>
      <c r="BE422" s="7" t="str">
        <f ca="1">IF(TODAY()-Table43[[#This Row],[Efektif
Pembuatan]]&gt;60,"Lama","Baru")</f>
        <v>Lama</v>
      </c>
      <c r="BF422" s="7" t="e">
        <f ca="1">IF(TODAY()-Table43[[#This Row],[Efektif Naik Harga]]&lt;30,"Naik","Sama")</f>
        <v>#VALUE!</v>
      </c>
      <c r="BG422" s="7" t="s">
        <v>400</v>
      </c>
      <c r="BH422" s="7" t="str">
        <f>IF(Table43[[#This Row],[Kode BARANG Win2]]&lt;&gt;"","IDR","")</f>
        <v>IDR</v>
      </c>
      <c r="BI422" s="7" t="str">
        <f>CONCATENATE(Table43[[#This Row],[kode  1 Digit
(Nomor)]],Table43[[#This Row],[kode  4 Digit                (Nomor)]])</f>
        <v>33119760370</v>
      </c>
      <c r="BJ422" s="7" t="str">
        <f>Table43[[#This Row],[Nama            Gramasi atau Jumlah Pack per CTN]]</f>
        <v>370ML</v>
      </c>
      <c r="BK422" s="7"/>
      <c r="BL422" s="7"/>
      <c r="BM422" s="4" t="str">
        <f>IF(Table43[[#This Row],[SATUAN Fix Win]]&lt;&gt;"","KRT")</f>
        <v>KRT</v>
      </c>
      <c r="BN422" s="4" t="str">
        <f>IF(Table43[[#This Row],[SATUAN Fix Win]]&lt;&gt;"","GD01")</f>
        <v>GD01</v>
      </c>
      <c r="BO422" s="4">
        <f>IF(Table43[[#This Row],[SATUAN Fix Win]]&lt;&gt;"",11611)</f>
        <v>11611</v>
      </c>
      <c r="BP422" s="4">
        <f>IF(Table43[[#This Row],[SATUAN Fix Win]]&lt;&gt;"",11612)</f>
        <v>11612</v>
      </c>
      <c r="BR422" s="4">
        <f>IF(Table43[[#This Row],[SATUAN Fix Win]]&lt;&gt;"",1)</f>
        <v>1</v>
      </c>
    </row>
    <row r="423" spans="1:70">
      <c r="A423" s="4" t="str">
        <f>CONCATENATE(Table43[[#This Row],[Kode BARANG Win2]],Table43[[#This Row],[No. Urut
Item Sama]])</f>
        <v>R1022001037020</v>
      </c>
      <c r="B423" s="7"/>
      <c r="C423" s="4" t="s">
        <v>1591</v>
      </c>
      <c r="D423" s="49">
        <v>3187501</v>
      </c>
      <c r="E423" s="49">
        <f>IFERROR(VLOOKUP(Table43[[#This Row],[NO]],[1]Sheet1!$G$3:$K$1267,5,0),0)</f>
        <v>0</v>
      </c>
      <c r="F423" s="26" t="s">
        <v>1425</v>
      </c>
      <c r="G423" s="26">
        <v>24</v>
      </c>
      <c r="H423" s="26" t="s">
        <v>2073</v>
      </c>
      <c r="I423" s="49">
        <v>8993560026073</v>
      </c>
      <c r="J423" s="26" t="str">
        <f>Table43[[#This Row],[Nama Jenis Kemasan]]</f>
        <v>PCH</v>
      </c>
      <c r="K423" s="4" t="str">
        <f>TRIM(CONCATENATE(Table43[[#This Row],[Nama            KLP]]," ",Table43[[#This Row],[Nama            Sub KLP]]))</f>
        <v>DETTOL BODY WASH</v>
      </c>
      <c r="L423" s="4" t="str">
        <f>CONCATENATE(Table43[[#This Row],[kode  2 Digit                (hrf+No)]],Table43[[#This Row],[kode  2 Digit                (Nomor)]],Table43[[#This Row],[kode  1 Digit                (Nomor)]])</f>
        <v>R1022</v>
      </c>
      <c r="M423" s="4" t="str">
        <f>IF(AH423="",CONCATENATE(R423,T423,V423,X423,Z423,AB423,AD423,AF423,Table43[[#This Row],[Tanda Kode Revisi]]),CONCATENATE(R423,T423,V423,X423,Z423,AB423,AD423,AH423))</f>
        <v>R1022001037020</v>
      </c>
      <c r="N423" s="11">
        <f t="shared" si="12"/>
        <v>14</v>
      </c>
      <c r="O423" s="13" t="str">
        <f>IF(AG423&lt;&gt;"",TRIM(UPPER(CONCATENATE(Q423," ",S423," ",U423," ",W423," ",Y423," ",AA423," ","X"," ",Table43[[#This Row],[ISI/CTN]]," ",AG423," ",AC423," ",AE423," ",AI423))),TRIM(UPPER(CONCATENATE(Q423," ",S423," ",U423," ",W423," ",Y423," ",AA423," ","X"," ",Table43[[#This Row],[ISI/CTN]]," ",AC423," ",AE423," ",AI423))))</f>
        <v>RB DETTOL BODY WASH COOL 370ML X 24 PCH</v>
      </c>
      <c r="P423" s="11">
        <f t="shared" si="13"/>
        <v>39</v>
      </c>
      <c r="Q423" s="4" t="s">
        <v>1487</v>
      </c>
      <c r="R423" s="7" t="s">
        <v>94</v>
      </c>
      <c r="S423" s="4" t="s">
        <v>1496</v>
      </c>
      <c r="T423" s="45" t="s">
        <v>1723</v>
      </c>
      <c r="U423" s="46" t="s">
        <v>1497</v>
      </c>
      <c r="V423" s="7">
        <v>2</v>
      </c>
      <c r="W423" s="46"/>
      <c r="X423" s="45" t="s">
        <v>1731</v>
      </c>
      <c r="Y423" s="4" t="s">
        <v>1492</v>
      </c>
      <c r="Z423" s="47" t="s">
        <v>1722</v>
      </c>
      <c r="AA423" s="4" t="s">
        <v>1525</v>
      </c>
      <c r="AB423" s="47" t="s">
        <v>1750</v>
      </c>
      <c r="AC423" s="4" t="s">
        <v>386</v>
      </c>
      <c r="AD423" s="7">
        <v>2</v>
      </c>
      <c r="AF423" s="7">
        <v>0</v>
      </c>
      <c r="AJ423" s="7">
        <f>IFERROR(VLOOKUP(Table43[[#This Row],[Kode BARANG Win2]],'[2]Template Impor Barang'!#REF!,2,0),0)</f>
        <v>0</v>
      </c>
      <c r="AK423" s="7">
        <f>Table43[[#This Row],[ISI/CTN]]</f>
        <v>24</v>
      </c>
      <c r="AL423" s="83">
        <f>Table43[[#This Row],[Kode Pcpl]]</f>
        <v>3187501</v>
      </c>
      <c r="AN423" s="36">
        <f>Table43[[#This Row],[Harga Jual Pcs GT
(-PPN)]]-(Table43[[#This Row],[Harga Jual Pcs GT
(-PPN)]]*8.5%)</f>
        <v>20717.43</v>
      </c>
      <c r="AO423" s="36">
        <f>Table43[[#This Row],[Harga Beli Pcs
(-PPN)]]*Table43[[#This Row],[ISI/CTN]]</f>
        <v>497218.32</v>
      </c>
      <c r="AP423" s="36">
        <f>Table43[[#This Row],[Harga Beli Pcs
(-PPN)]]*1.11</f>
        <v>22996.347300000001</v>
      </c>
      <c r="AQ423" s="36">
        <f>Table43[[#This Row],[Harga Beli Krt
(- PPN)]]*1.11</f>
        <v>551912.33520000009</v>
      </c>
      <c r="AR423" s="36">
        <v>22642</v>
      </c>
      <c r="AS423" s="36">
        <f>Table43[[#This Row],[Harga Jual Pcs GT
(-PPN)]]*Table43[[#This Row],[ISI/CTN]]</f>
        <v>543408</v>
      </c>
      <c r="AT423" s="36">
        <f>Table43[[#This Row],[Harga Jual Pcs GT
(-PPN)]]*1.11</f>
        <v>25132.620000000003</v>
      </c>
      <c r="AU423" s="36">
        <f>Table43[[#This Row],[Harga Jual Krt GT
(- PPN)]]*1.11</f>
        <v>603182.88</v>
      </c>
      <c r="AV423" s="36">
        <v>22642</v>
      </c>
      <c r="AW423" s="36">
        <f>Table43[[#This Row],[Harga Jual Pcs MT
(-PPN)]]*Table43[[#This Row],[ISI/CTN]]</f>
        <v>543408</v>
      </c>
      <c r="AX423" s="36">
        <f>Table43[[#This Row],[Harga Jual Pcs MT
(-PPN)]]*1.11</f>
        <v>25132.620000000003</v>
      </c>
      <c r="AY423" s="36">
        <f>Table43[[#This Row],[Harga Jual Pcs MT
(+PPN)]]*Table43[[#This Row],[ISI/CTN]]</f>
        <v>603182.88000000012</v>
      </c>
      <c r="AZ423" s="44">
        <f>(Table43[[#This Row],[Harga Jual Pcs GT
(-PPN)]]-Table43[[#This Row],[Harga Beli Pcs
(-PPN)]])/Table43[[#This Row],[Harga Jual Pcs GT
(-PPN)]]</f>
        <v>8.4999999999999992E-2</v>
      </c>
      <c r="BA423" s="51">
        <f>Table43[[#This Row],[Harga Jual Pcs MT
(-PPN)]]-Table43[[#This Row],[Harga Beli Pcs
(-PPN)]]</f>
        <v>1924.5699999999997</v>
      </c>
      <c r="BB423" s="57">
        <f>Table43[[#This Row],[Column1]]/Table43[[#This Row],[Harga Jual Pcs MT
(-PPN)]]</f>
        <v>8.4999999999999992E-2</v>
      </c>
      <c r="BC423" s="50"/>
      <c r="BD423" s="7" t="str">
        <f>IFERROR(VLOOKUP(Table43[[#This Row],[Kode BARANG Win2]],'[3]Daftar Barang dan Jasa'!$B$2:$D$3515,3,0),0)</f>
        <v>RB DETTOL BODY WASH COOL 370ML X 24 PCH</v>
      </c>
      <c r="BE423" s="7" t="str">
        <f ca="1">IF(TODAY()-Table43[[#This Row],[Efektif
Pembuatan]]&gt;60,"Lama","Baru")</f>
        <v>Lama</v>
      </c>
      <c r="BF423" s="7" t="e">
        <f ca="1">IF(TODAY()-Table43[[#This Row],[Efektif Naik Harga]]&lt;30,"Naik","Sama")</f>
        <v>#VALUE!</v>
      </c>
      <c r="BG423" s="7" t="s">
        <v>400</v>
      </c>
      <c r="BH423" s="7" t="str">
        <f>IF(Table43[[#This Row],[Kode BARANG Win2]]&lt;&gt;"","IDR","")</f>
        <v>IDR</v>
      </c>
      <c r="BI423" s="7" t="str">
        <f>CONCATENATE(Table43[[#This Row],[kode  1 Digit
(Nomor)]],Table43[[#This Row],[kode  4 Digit                (Nomor)]])</f>
        <v>31875010370</v>
      </c>
      <c r="BJ423" s="7" t="str">
        <f>Table43[[#This Row],[Nama            Gramasi atau Jumlah Pack per CTN]]</f>
        <v>370ML</v>
      </c>
      <c r="BK423" s="7"/>
      <c r="BL423" s="7"/>
      <c r="BM423" s="4" t="str">
        <f>IF(Table43[[#This Row],[SATUAN Fix Win]]&lt;&gt;"","KRT")</f>
        <v>KRT</v>
      </c>
      <c r="BN423" s="4" t="str">
        <f>IF(Table43[[#This Row],[SATUAN Fix Win]]&lt;&gt;"","GD01")</f>
        <v>GD01</v>
      </c>
      <c r="BO423" s="4">
        <f>IF(Table43[[#This Row],[SATUAN Fix Win]]&lt;&gt;"",11611)</f>
        <v>11611</v>
      </c>
      <c r="BP423" s="4">
        <f>IF(Table43[[#This Row],[SATUAN Fix Win]]&lt;&gt;"",11612)</f>
        <v>11612</v>
      </c>
      <c r="BR423" s="4">
        <f>IF(Table43[[#This Row],[SATUAN Fix Win]]&lt;&gt;"",1)</f>
        <v>1</v>
      </c>
    </row>
    <row r="424" spans="1:70">
      <c r="A424" s="4" t="str">
        <f>CONCATENATE(Table43[[#This Row],[Kode BARANG Win2]],Table43[[#This Row],[No. Urut
Item Sama]])</f>
        <v>R1022001037020</v>
      </c>
      <c r="B424" s="7"/>
      <c r="C424" s="4" t="s">
        <v>1591</v>
      </c>
      <c r="D424" s="49">
        <v>3086339</v>
      </c>
      <c r="E424" s="49">
        <f>IFERROR(VLOOKUP(Table43[[#This Row],[NO]],[1]Sheet1!$G$3:$K$1267,5,0),0)</f>
        <v>0</v>
      </c>
      <c r="F424" s="26" t="s">
        <v>1418</v>
      </c>
      <c r="G424" s="26">
        <v>24</v>
      </c>
      <c r="H424" s="26" t="s">
        <v>2073</v>
      </c>
      <c r="I424" s="49">
        <v>8993560026073</v>
      </c>
      <c r="J424" s="26" t="str">
        <f>Table43[[#This Row],[Nama Jenis Kemasan]]</f>
        <v>PCH</v>
      </c>
      <c r="K424" s="4" t="str">
        <f>TRIM(CONCATENATE(Table43[[#This Row],[Nama            KLP]]," ",Table43[[#This Row],[Nama            Sub KLP]]))</f>
        <v>DETTOL BODY WASH</v>
      </c>
      <c r="L424" s="4" t="str">
        <f>CONCATENATE(Table43[[#This Row],[kode  2 Digit                (hrf+No)]],Table43[[#This Row],[kode  2 Digit                (Nomor)]],Table43[[#This Row],[kode  1 Digit                (Nomor)]])</f>
        <v>R1022</v>
      </c>
      <c r="M424" s="4" t="str">
        <f>IF(AH424="",CONCATENATE(R424,T424,V424,X424,Z424,AB424,AD424,AF424,Table43[[#This Row],[Tanda Kode Revisi]]),CONCATENATE(R424,T424,V424,X424,Z424,AB424,AD424,AH424))</f>
        <v>R1022001037020</v>
      </c>
      <c r="N424" s="11">
        <f t="shared" si="12"/>
        <v>14</v>
      </c>
      <c r="O424" s="13" t="str">
        <f>IF(AG424&lt;&gt;"",TRIM(UPPER(CONCATENATE(Q424," ",S424," ",U424," ",W424," ",Y424," ",AA424," ","X"," ",Table43[[#This Row],[ISI/CTN]]," ",AG424," ",AC424," ",AE424," ",AI424))),TRIM(UPPER(CONCATENATE(Q424," ",S424," ",U424," ",W424," ",Y424," ",AA424," ","X"," ",Table43[[#This Row],[ISI/CTN]]," ",AC424," ",AE424," ",AI424))))</f>
        <v>RB DETTOL BODY WASH COOL 370ML X 24 PCH</v>
      </c>
      <c r="P424" s="11">
        <f t="shared" si="13"/>
        <v>39</v>
      </c>
      <c r="Q424" s="4" t="s">
        <v>1487</v>
      </c>
      <c r="R424" s="7" t="s">
        <v>94</v>
      </c>
      <c r="S424" s="4" t="s">
        <v>1496</v>
      </c>
      <c r="T424" s="45" t="s">
        <v>1723</v>
      </c>
      <c r="U424" s="46" t="s">
        <v>1497</v>
      </c>
      <c r="V424" s="7">
        <v>2</v>
      </c>
      <c r="W424" s="46"/>
      <c r="X424" s="45" t="s">
        <v>1731</v>
      </c>
      <c r="Y424" s="4" t="s">
        <v>1492</v>
      </c>
      <c r="Z424" s="47" t="s">
        <v>1722</v>
      </c>
      <c r="AA424" s="4" t="s">
        <v>1525</v>
      </c>
      <c r="AB424" s="47" t="s">
        <v>1750</v>
      </c>
      <c r="AC424" s="4" t="s">
        <v>386</v>
      </c>
      <c r="AD424" s="7">
        <v>2</v>
      </c>
      <c r="AF424" s="7">
        <v>0</v>
      </c>
      <c r="AJ424" s="7">
        <f>IFERROR(VLOOKUP(Table43[[#This Row],[Kode BARANG Win2]],'[2]Template Impor Barang'!#REF!,2,0),0)</f>
        <v>0</v>
      </c>
      <c r="AK424" s="7">
        <f>Table43[[#This Row],[ISI/CTN]]</f>
        <v>24</v>
      </c>
      <c r="AL424" s="83">
        <f>Table43[[#This Row],[Kode Pcpl]]</f>
        <v>3086339</v>
      </c>
      <c r="AN424" s="36">
        <f>Table43[[#This Row],[Harga Jual Pcs GT
(-PPN)]]-(Table43[[#This Row],[Harga Jual Pcs GT
(-PPN)]]*8.5%)</f>
        <v>20717.43</v>
      </c>
      <c r="AO424" s="36">
        <f>Table43[[#This Row],[Harga Beli Pcs
(-PPN)]]*Table43[[#This Row],[ISI/CTN]]</f>
        <v>497218.32</v>
      </c>
      <c r="AP424" s="36">
        <f>Table43[[#This Row],[Harga Beli Pcs
(-PPN)]]*1.11</f>
        <v>22996.347300000001</v>
      </c>
      <c r="AQ424" s="36">
        <f>Table43[[#This Row],[Harga Beli Krt
(- PPN)]]*1.11</f>
        <v>551912.33520000009</v>
      </c>
      <c r="AR424" s="36">
        <v>22642</v>
      </c>
      <c r="AS424" s="36">
        <f>Table43[[#This Row],[Harga Jual Pcs GT
(-PPN)]]*Table43[[#This Row],[ISI/CTN]]</f>
        <v>543408</v>
      </c>
      <c r="AT424" s="36">
        <f>Table43[[#This Row],[Harga Jual Pcs GT
(-PPN)]]*1.11</f>
        <v>25132.620000000003</v>
      </c>
      <c r="AU424" s="36">
        <f>Table43[[#This Row],[Harga Jual Krt GT
(- PPN)]]*1.11</f>
        <v>603182.88</v>
      </c>
      <c r="AV424" s="36">
        <v>22642</v>
      </c>
      <c r="AW424" s="36">
        <f>Table43[[#This Row],[Harga Jual Pcs MT
(-PPN)]]*Table43[[#This Row],[ISI/CTN]]</f>
        <v>543408</v>
      </c>
      <c r="AX424" s="36">
        <f>Table43[[#This Row],[Harga Jual Pcs MT
(-PPN)]]*1.11</f>
        <v>25132.620000000003</v>
      </c>
      <c r="AY424" s="36">
        <f>Table43[[#This Row],[Harga Jual Pcs MT
(+PPN)]]*Table43[[#This Row],[ISI/CTN]]</f>
        <v>603182.88000000012</v>
      </c>
      <c r="AZ424" s="44">
        <f>(Table43[[#This Row],[Harga Jual Pcs GT
(-PPN)]]-Table43[[#This Row],[Harga Beli Pcs
(-PPN)]])/Table43[[#This Row],[Harga Jual Pcs GT
(-PPN)]]</f>
        <v>8.4999999999999992E-2</v>
      </c>
      <c r="BA424" s="51">
        <f>Table43[[#This Row],[Harga Jual Pcs MT
(-PPN)]]-Table43[[#This Row],[Harga Beli Pcs
(-PPN)]]</f>
        <v>1924.5699999999997</v>
      </c>
      <c r="BB424" s="57">
        <f>Table43[[#This Row],[Column1]]/Table43[[#This Row],[Harga Jual Pcs MT
(-PPN)]]</f>
        <v>8.4999999999999992E-2</v>
      </c>
      <c r="BC424" s="50"/>
      <c r="BD424" s="7" t="str">
        <f>IFERROR(VLOOKUP(Table43[[#This Row],[Kode BARANG Win2]],'[3]Daftar Barang dan Jasa'!$B$2:$D$3515,3,0),0)</f>
        <v>RB DETTOL BODY WASH COOL 370ML X 24 PCH</v>
      </c>
      <c r="BE424" s="7" t="str">
        <f ca="1">IF(TODAY()-Table43[[#This Row],[Efektif
Pembuatan]]&gt;60,"Lama","Baru")</f>
        <v>Lama</v>
      </c>
      <c r="BF424" s="7" t="e">
        <f ca="1">IF(TODAY()-Table43[[#This Row],[Efektif Naik Harga]]&lt;30,"Naik","Sama")</f>
        <v>#VALUE!</v>
      </c>
      <c r="BG424" s="7" t="s">
        <v>400</v>
      </c>
      <c r="BH424" s="7" t="str">
        <f>IF(Table43[[#This Row],[Kode BARANG Win2]]&lt;&gt;"","IDR","")</f>
        <v>IDR</v>
      </c>
      <c r="BI424" s="7" t="str">
        <f>CONCATENATE(Table43[[#This Row],[kode  1 Digit
(Nomor)]],Table43[[#This Row],[kode  4 Digit                (Nomor)]])</f>
        <v>30863390370</v>
      </c>
      <c r="BJ424" s="7" t="str">
        <f>Table43[[#This Row],[Nama            Gramasi atau Jumlah Pack per CTN]]</f>
        <v>370ML</v>
      </c>
      <c r="BK424" s="7"/>
      <c r="BL424" s="7"/>
      <c r="BM424" s="4" t="str">
        <f>IF(Table43[[#This Row],[SATUAN Fix Win]]&lt;&gt;"","KRT")</f>
        <v>KRT</v>
      </c>
      <c r="BN424" s="4" t="str">
        <f>IF(Table43[[#This Row],[SATUAN Fix Win]]&lt;&gt;"","GD01")</f>
        <v>GD01</v>
      </c>
      <c r="BO424" s="4">
        <f>IF(Table43[[#This Row],[SATUAN Fix Win]]&lt;&gt;"",11611)</f>
        <v>11611</v>
      </c>
      <c r="BP424" s="4">
        <f>IF(Table43[[#This Row],[SATUAN Fix Win]]&lt;&gt;"",11612)</f>
        <v>11612</v>
      </c>
      <c r="BR424" s="4">
        <f>IF(Table43[[#This Row],[SATUAN Fix Win]]&lt;&gt;"",1)</f>
        <v>1</v>
      </c>
    </row>
    <row r="425" spans="1:70">
      <c r="A425" s="4" t="str">
        <f>CONCATENATE(Table43[[#This Row],[Kode BARANG Win2]],Table43[[#This Row],[No. Urut
Item Sama]])</f>
        <v>R1022001037020</v>
      </c>
      <c r="B425" s="7"/>
      <c r="C425" s="4" t="s">
        <v>1591</v>
      </c>
      <c r="D425" s="49">
        <v>3062479</v>
      </c>
      <c r="E425" s="49">
        <f>IFERROR(VLOOKUP(Table43[[#This Row],[NO]],[1]Sheet1!$G$3:$K$1267,5,0),0)</f>
        <v>0</v>
      </c>
      <c r="F425" s="26" t="s">
        <v>1421</v>
      </c>
      <c r="G425" s="26">
        <v>24</v>
      </c>
      <c r="H425" s="26" t="s">
        <v>2073</v>
      </c>
      <c r="I425" s="49">
        <v>8993560026073</v>
      </c>
      <c r="J425" s="26" t="str">
        <f>Table43[[#This Row],[Nama Jenis Kemasan]]</f>
        <v>PCH</v>
      </c>
      <c r="K425" s="4" t="str">
        <f>TRIM(CONCATENATE(Table43[[#This Row],[Nama            KLP]]," ",Table43[[#This Row],[Nama            Sub KLP]]))</f>
        <v>DETTOL BODY WASH</v>
      </c>
      <c r="L425" s="4" t="str">
        <f>CONCATENATE(Table43[[#This Row],[kode  2 Digit                (hrf+No)]],Table43[[#This Row],[kode  2 Digit                (Nomor)]],Table43[[#This Row],[kode  1 Digit                (Nomor)]])</f>
        <v>R1022</v>
      </c>
      <c r="M425" s="4" t="str">
        <f>IF(AH425="",CONCATENATE(R425,T425,V425,X425,Z425,AB425,AD425,AF425,Table43[[#This Row],[Tanda Kode Revisi]]),CONCATENATE(R425,T425,V425,X425,Z425,AB425,AD425,AH425))</f>
        <v>R1022001037020</v>
      </c>
      <c r="N425" s="11">
        <f t="shared" si="12"/>
        <v>14</v>
      </c>
      <c r="O425" s="13" t="str">
        <f>IF(AG425&lt;&gt;"",TRIM(UPPER(CONCATENATE(Q425," ",S425," ",U425," ",W425," ",Y425," ",AA425," ","X"," ",Table43[[#This Row],[ISI/CTN]]," ",AG425," ",AC425," ",AE425," ",AI425))),TRIM(UPPER(CONCATENATE(Q425," ",S425," ",U425," ",W425," ",Y425," ",AA425," ","X"," ",Table43[[#This Row],[ISI/CTN]]," ",AC425," ",AE425," ",AI425))))</f>
        <v>RB DETTOL BODY WASH COOL 370ML X 24 PCH</v>
      </c>
      <c r="P425" s="11">
        <f t="shared" si="13"/>
        <v>39</v>
      </c>
      <c r="Q425" s="4" t="s">
        <v>1487</v>
      </c>
      <c r="R425" s="7" t="s">
        <v>94</v>
      </c>
      <c r="S425" s="4" t="s">
        <v>1496</v>
      </c>
      <c r="T425" s="45" t="s">
        <v>1723</v>
      </c>
      <c r="U425" s="46" t="s">
        <v>1497</v>
      </c>
      <c r="V425" s="7">
        <v>2</v>
      </c>
      <c r="W425" s="46"/>
      <c r="X425" s="45" t="s">
        <v>1731</v>
      </c>
      <c r="Y425" s="4" t="s">
        <v>1492</v>
      </c>
      <c r="Z425" s="47" t="s">
        <v>1722</v>
      </c>
      <c r="AA425" s="4" t="s">
        <v>1525</v>
      </c>
      <c r="AB425" s="47" t="s">
        <v>1750</v>
      </c>
      <c r="AC425" s="4" t="s">
        <v>386</v>
      </c>
      <c r="AD425" s="7">
        <v>2</v>
      </c>
      <c r="AF425" s="7">
        <v>0</v>
      </c>
      <c r="AJ425" s="7">
        <f>IFERROR(VLOOKUP(Table43[[#This Row],[Kode BARANG Win2]],'[2]Template Impor Barang'!#REF!,2,0),0)</f>
        <v>0</v>
      </c>
      <c r="AK425" s="7">
        <f>Table43[[#This Row],[ISI/CTN]]</f>
        <v>24</v>
      </c>
      <c r="AL425" s="83">
        <f>Table43[[#This Row],[Kode Pcpl]]</f>
        <v>3062479</v>
      </c>
      <c r="AN425" s="36">
        <f>Table43[[#This Row],[Harga Jual Pcs GT
(-PPN)]]-(Table43[[#This Row],[Harga Jual Pcs GT
(-PPN)]]*8.5%)</f>
        <v>20717.43</v>
      </c>
      <c r="AO425" s="36">
        <f>Table43[[#This Row],[Harga Beli Pcs
(-PPN)]]*Table43[[#This Row],[ISI/CTN]]</f>
        <v>497218.32</v>
      </c>
      <c r="AP425" s="36">
        <f>Table43[[#This Row],[Harga Beli Pcs
(-PPN)]]*1.11</f>
        <v>22996.347300000001</v>
      </c>
      <c r="AQ425" s="36">
        <f>Table43[[#This Row],[Harga Beli Krt
(- PPN)]]*1.11</f>
        <v>551912.33520000009</v>
      </c>
      <c r="AR425" s="36">
        <v>22642</v>
      </c>
      <c r="AS425" s="36">
        <f>Table43[[#This Row],[Harga Jual Pcs GT
(-PPN)]]*Table43[[#This Row],[ISI/CTN]]</f>
        <v>543408</v>
      </c>
      <c r="AT425" s="36">
        <f>Table43[[#This Row],[Harga Jual Pcs GT
(-PPN)]]*1.11</f>
        <v>25132.620000000003</v>
      </c>
      <c r="AU425" s="36">
        <f>Table43[[#This Row],[Harga Jual Krt GT
(- PPN)]]*1.11</f>
        <v>603182.88</v>
      </c>
      <c r="AV425" s="36">
        <v>22642</v>
      </c>
      <c r="AW425" s="36">
        <f>Table43[[#This Row],[Harga Jual Pcs MT
(-PPN)]]*Table43[[#This Row],[ISI/CTN]]</f>
        <v>543408</v>
      </c>
      <c r="AX425" s="36">
        <f>Table43[[#This Row],[Harga Jual Pcs MT
(-PPN)]]*1.11</f>
        <v>25132.620000000003</v>
      </c>
      <c r="AY425" s="36">
        <f>Table43[[#This Row],[Harga Jual Pcs MT
(+PPN)]]*Table43[[#This Row],[ISI/CTN]]</f>
        <v>603182.88000000012</v>
      </c>
      <c r="AZ425" s="44">
        <f>(Table43[[#This Row],[Harga Jual Pcs GT
(-PPN)]]-Table43[[#This Row],[Harga Beli Pcs
(-PPN)]])/Table43[[#This Row],[Harga Jual Pcs GT
(-PPN)]]</f>
        <v>8.4999999999999992E-2</v>
      </c>
      <c r="BA425" s="51">
        <f>Table43[[#This Row],[Harga Jual Pcs MT
(-PPN)]]-Table43[[#This Row],[Harga Beli Pcs
(-PPN)]]</f>
        <v>1924.5699999999997</v>
      </c>
      <c r="BB425" s="57">
        <f>Table43[[#This Row],[Column1]]/Table43[[#This Row],[Harga Jual Pcs MT
(-PPN)]]</f>
        <v>8.4999999999999992E-2</v>
      </c>
      <c r="BC425" s="50"/>
      <c r="BD425" s="7" t="str">
        <f>IFERROR(VLOOKUP(Table43[[#This Row],[Kode BARANG Win2]],'[3]Daftar Barang dan Jasa'!$B$2:$D$3515,3,0),0)</f>
        <v>RB DETTOL BODY WASH COOL 370ML X 24 PCH</v>
      </c>
      <c r="BE425" s="7" t="str">
        <f ca="1">IF(TODAY()-Table43[[#This Row],[Efektif
Pembuatan]]&gt;60,"Lama","Baru")</f>
        <v>Lama</v>
      </c>
      <c r="BF425" s="7" t="e">
        <f ca="1">IF(TODAY()-Table43[[#This Row],[Efektif Naik Harga]]&lt;30,"Naik","Sama")</f>
        <v>#VALUE!</v>
      </c>
      <c r="BG425" s="7" t="s">
        <v>400</v>
      </c>
      <c r="BH425" s="7" t="str">
        <f>IF(Table43[[#This Row],[Kode BARANG Win2]]&lt;&gt;"","IDR","")</f>
        <v>IDR</v>
      </c>
      <c r="BI425" s="7" t="str">
        <f>CONCATENATE(Table43[[#This Row],[kode  1 Digit
(Nomor)]],Table43[[#This Row],[kode  4 Digit                (Nomor)]])</f>
        <v>30624790370</v>
      </c>
      <c r="BJ425" s="7" t="str">
        <f>Table43[[#This Row],[Nama            Gramasi atau Jumlah Pack per CTN]]</f>
        <v>370ML</v>
      </c>
      <c r="BK425" s="7"/>
      <c r="BL425" s="7"/>
      <c r="BM425" s="4" t="str">
        <f>IF(Table43[[#This Row],[SATUAN Fix Win]]&lt;&gt;"","KRT")</f>
        <v>KRT</v>
      </c>
      <c r="BN425" s="4" t="str">
        <f>IF(Table43[[#This Row],[SATUAN Fix Win]]&lt;&gt;"","GD01")</f>
        <v>GD01</v>
      </c>
      <c r="BO425" s="4">
        <f>IF(Table43[[#This Row],[SATUAN Fix Win]]&lt;&gt;"",11611)</f>
        <v>11611</v>
      </c>
      <c r="BP425" s="4">
        <f>IF(Table43[[#This Row],[SATUAN Fix Win]]&lt;&gt;"",11612)</f>
        <v>11612</v>
      </c>
      <c r="BR425" s="4">
        <f>IF(Table43[[#This Row],[SATUAN Fix Win]]&lt;&gt;"",1)</f>
        <v>1</v>
      </c>
    </row>
    <row r="426" spans="1:70">
      <c r="A426" s="4" t="str">
        <f>CONCATENATE(Table43[[#This Row],[Kode BARANG Win2]],Table43[[#This Row],[No. Urut
Item Sama]])</f>
        <v>R1022001037020</v>
      </c>
      <c r="B426" s="7"/>
      <c r="C426" s="4" t="s">
        <v>1591</v>
      </c>
      <c r="D426" s="49">
        <v>3072204</v>
      </c>
      <c r="E426" s="49">
        <f>IFERROR(VLOOKUP(Table43[[#This Row],[NO]],[1]Sheet1!$G$3:$K$1267,5,0),0)</f>
        <v>0</v>
      </c>
      <c r="F426" s="26" t="s">
        <v>1422</v>
      </c>
      <c r="G426" s="26">
        <v>24</v>
      </c>
      <c r="H426" s="26" t="s">
        <v>2073</v>
      </c>
      <c r="I426" s="49">
        <v>8993560026073</v>
      </c>
      <c r="J426" s="26" t="str">
        <f>Table43[[#This Row],[Nama Jenis Kemasan]]</f>
        <v>PCH</v>
      </c>
      <c r="K426" s="4" t="str">
        <f>TRIM(CONCATENATE(Table43[[#This Row],[Nama            KLP]]," ",Table43[[#This Row],[Nama            Sub KLP]]))</f>
        <v>DETTOL BODY WASH</v>
      </c>
      <c r="L426" s="4" t="str">
        <f>CONCATENATE(Table43[[#This Row],[kode  2 Digit                (hrf+No)]],Table43[[#This Row],[kode  2 Digit                (Nomor)]],Table43[[#This Row],[kode  1 Digit                (Nomor)]])</f>
        <v>R1022</v>
      </c>
      <c r="M426" s="4" t="str">
        <f>IF(AH426="",CONCATENATE(R426,T426,V426,X426,Z426,AB426,AD426,AF426,Table43[[#This Row],[Tanda Kode Revisi]]),CONCATENATE(R426,T426,V426,X426,Z426,AB426,AD426,AH426))</f>
        <v>R1022001037020</v>
      </c>
      <c r="N426" s="11">
        <f t="shared" si="12"/>
        <v>14</v>
      </c>
      <c r="O426" s="13" t="str">
        <f>IF(AG426&lt;&gt;"",TRIM(UPPER(CONCATENATE(Q426," ",S426," ",U426," ",W426," ",Y426," ",AA426," ","X"," ",Table43[[#This Row],[ISI/CTN]]," ",AG426," ",AC426," ",AE426," ",AI426))),TRIM(UPPER(CONCATENATE(Q426," ",S426," ",U426," ",W426," ",Y426," ",AA426," ","X"," ",Table43[[#This Row],[ISI/CTN]]," ",AC426," ",AE426," ",AI426))))</f>
        <v>RB DETTOL BODY WASH COOL 370ML X 24 PCH</v>
      </c>
      <c r="P426" s="11">
        <f t="shared" si="13"/>
        <v>39</v>
      </c>
      <c r="Q426" s="4" t="s">
        <v>1487</v>
      </c>
      <c r="R426" s="7" t="s">
        <v>94</v>
      </c>
      <c r="S426" s="4" t="s">
        <v>1496</v>
      </c>
      <c r="T426" s="45" t="s">
        <v>1723</v>
      </c>
      <c r="U426" s="46" t="s">
        <v>1497</v>
      </c>
      <c r="V426" s="7">
        <v>2</v>
      </c>
      <c r="W426" s="46"/>
      <c r="X426" s="45" t="s">
        <v>1731</v>
      </c>
      <c r="Y426" s="4" t="s">
        <v>1492</v>
      </c>
      <c r="Z426" s="47" t="s">
        <v>1722</v>
      </c>
      <c r="AA426" s="4" t="s">
        <v>1525</v>
      </c>
      <c r="AB426" s="47" t="s">
        <v>1750</v>
      </c>
      <c r="AC426" s="4" t="s">
        <v>386</v>
      </c>
      <c r="AD426" s="7">
        <v>2</v>
      </c>
      <c r="AF426" s="7">
        <v>0</v>
      </c>
      <c r="AJ426" s="7">
        <f>IFERROR(VLOOKUP(Table43[[#This Row],[Kode BARANG Win2]],'[2]Template Impor Barang'!#REF!,2,0),0)</f>
        <v>0</v>
      </c>
      <c r="AK426" s="7">
        <f>Table43[[#This Row],[ISI/CTN]]</f>
        <v>24</v>
      </c>
      <c r="AL426" s="83">
        <f>Table43[[#This Row],[Kode Pcpl]]</f>
        <v>3072204</v>
      </c>
      <c r="AN426" s="36">
        <f>Table43[[#This Row],[Harga Jual Pcs GT
(-PPN)]]-(Table43[[#This Row],[Harga Jual Pcs GT
(-PPN)]]*8.5%)</f>
        <v>20717.43</v>
      </c>
      <c r="AO426" s="36">
        <f>Table43[[#This Row],[Harga Beli Pcs
(-PPN)]]*Table43[[#This Row],[ISI/CTN]]</f>
        <v>497218.32</v>
      </c>
      <c r="AP426" s="36">
        <f>Table43[[#This Row],[Harga Beli Pcs
(-PPN)]]*1.11</f>
        <v>22996.347300000001</v>
      </c>
      <c r="AQ426" s="36">
        <f>Table43[[#This Row],[Harga Beli Krt
(- PPN)]]*1.11</f>
        <v>551912.33520000009</v>
      </c>
      <c r="AR426" s="36">
        <v>22642</v>
      </c>
      <c r="AS426" s="36">
        <f>Table43[[#This Row],[Harga Jual Pcs GT
(-PPN)]]*Table43[[#This Row],[ISI/CTN]]</f>
        <v>543408</v>
      </c>
      <c r="AT426" s="36">
        <f>Table43[[#This Row],[Harga Jual Pcs GT
(-PPN)]]*1.11</f>
        <v>25132.620000000003</v>
      </c>
      <c r="AU426" s="36">
        <f>Table43[[#This Row],[Harga Jual Krt GT
(- PPN)]]*1.11</f>
        <v>603182.88</v>
      </c>
      <c r="AV426" s="36">
        <v>22642</v>
      </c>
      <c r="AW426" s="36">
        <f>Table43[[#This Row],[Harga Jual Pcs MT
(-PPN)]]*Table43[[#This Row],[ISI/CTN]]</f>
        <v>543408</v>
      </c>
      <c r="AX426" s="36">
        <f>Table43[[#This Row],[Harga Jual Pcs MT
(-PPN)]]*1.11</f>
        <v>25132.620000000003</v>
      </c>
      <c r="AY426" s="36">
        <f>Table43[[#This Row],[Harga Jual Pcs MT
(+PPN)]]*Table43[[#This Row],[ISI/CTN]]</f>
        <v>603182.88000000012</v>
      </c>
      <c r="AZ426" s="44">
        <f>(Table43[[#This Row],[Harga Jual Pcs GT
(-PPN)]]-Table43[[#This Row],[Harga Beli Pcs
(-PPN)]])/Table43[[#This Row],[Harga Jual Pcs GT
(-PPN)]]</f>
        <v>8.4999999999999992E-2</v>
      </c>
      <c r="BA426" s="51">
        <f>Table43[[#This Row],[Harga Jual Pcs MT
(-PPN)]]-Table43[[#This Row],[Harga Beli Pcs
(-PPN)]]</f>
        <v>1924.5699999999997</v>
      </c>
      <c r="BB426" s="57">
        <f>Table43[[#This Row],[Column1]]/Table43[[#This Row],[Harga Jual Pcs MT
(-PPN)]]</f>
        <v>8.4999999999999992E-2</v>
      </c>
      <c r="BC426" s="50"/>
      <c r="BD426" s="7" t="str">
        <f>IFERROR(VLOOKUP(Table43[[#This Row],[Kode BARANG Win2]],'[3]Daftar Barang dan Jasa'!$B$2:$D$3515,3,0),0)</f>
        <v>RB DETTOL BODY WASH COOL 370ML X 24 PCH</v>
      </c>
      <c r="BE426" s="7" t="str">
        <f ca="1">IF(TODAY()-Table43[[#This Row],[Efektif
Pembuatan]]&gt;60,"Lama","Baru")</f>
        <v>Lama</v>
      </c>
      <c r="BF426" s="7" t="e">
        <f ca="1">IF(TODAY()-Table43[[#This Row],[Efektif Naik Harga]]&lt;30,"Naik","Sama")</f>
        <v>#VALUE!</v>
      </c>
      <c r="BG426" s="7" t="s">
        <v>400</v>
      </c>
      <c r="BH426" s="7" t="str">
        <f>IF(Table43[[#This Row],[Kode BARANG Win2]]&lt;&gt;"","IDR","")</f>
        <v>IDR</v>
      </c>
      <c r="BI426" s="7" t="str">
        <f>CONCATENATE(Table43[[#This Row],[kode  1 Digit
(Nomor)]],Table43[[#This Row],[kode  4 Digit                (Nomor)]])</f>
        <v>30722040370</v>
      </c>
      <c r="BJ426" s="7" t="str">
        <f>Table43[[#This Row],[Nama            Gramasi atau Jumlah Pack per CTN]]</f>
        <v>370ML</v>
      </c>
      <c r="BK426" s="7"/>
      <c r="BL426" s="7"/>
      <c r="BM426" s="4" t="str">
        <f>IF(Table43[[#This Row],[SATUAN Fix Win]]&lt;&gt;"","KRT")</f>
        <v>KRT</v>
      </c>
      <c r="BN426" s="4" t="str">
        <f>IF(Table43[[#This Row],[SATUAN Fix Win]]&lt;&gt;"","GD01")</f>
        <v>GD01</v>
      </c>
      <c r="BO426" s="4">
        <f>IF(Table43[[#This Row],[SATUAN Fix Win]]&lt;&gt;"",11611)</f>
        <v>11611</v>
      </c>
      <c r="BP426" s="4">
        <f>IF(Table43[[#This Row],[SATUAN Fix Win]]&lt;&gt;"",11612)</f>
        <v>11612</v>
      </c>
      <c r="BR426" s="4">
        <f>IF(Table43[[#This Row],[SATUAN Fix Win]]&lt;&gt;"",1)</f>
        <v>1</v>
      </c>
    </row>
    <row r="427" spans="1:70">
      <c r="A427" s="4" t="str">
        <f>CONCATENATE(Table43[[#This Row],[Kode BARANG Win2]],Table43[[#This Row],[No. Urut
Item Sama]])</f>
        <v>R1022001037021</v>
      </c>
      <c r="B427" s="7"/>
      <c r="C427" s="4" t="s">
        <v>1591</v>
      </c>
      <c r="D427" s="49">
        <v>3317329</v>
      </c>
      <c r="E427" s="49">
        <f>IFERROR(VLOOKUP(Table43[[#This Row],[NO]],[1]Sheet1!$G$3:$K$1267,5,0),0)</f>
        <v>0</v>
      </c>
      <c r="F427" s="26" t="s">
        <v>1407</v>
      </c>
      <c r="G427" s="26">
        <v>24</v>
      </c>
      <c r="H427" s="26" t="s">
        <v>1771</v>
      </c>
      <c r="I427" s="49">
        <v>8993560026073</v>
      </c>
      <c r="J427" s="26" t="str">
        <f>Table43[[#This Row],[Nama Jenis Kemasan]]</f>
        <v>PCH</v>
      </c>
      <c r="K427" s="4" t="str">
        <f>TRIM(CONCATENATE(Table43[[#This Row],[Nama            KLP]]," ",Table43[[#This Row],[Nama            Sub KLP]]))</f>
        <v>DETTOL BODY WASH</v>
      </c>
      <c r="L427" s="4" t="str">
        <f>CONCATENATE(Table43[[#This Row],[kode  2 Digit                (hrf+No)]],Table43[[#This Row],[kode  2 Digit                (Nomor)]],Table43[[#This Row],[kode  1 Digit                (Nomor)]])</f>
        <v>R1022</v>
      </c>
      <c r="M427" s="4" t="str">
        <f>IF(AH427="",CONCATENATE(R427,T427,V427,X427,Z427,AB427,AD427,AF427,Table43[[#This Row],[Tanda Kode Revisi]]),CONCATENATE(R427,T427,V427,X427,Z427,AB427,AD427,AH427))</f>
        <v>R1022001037021</v>
      </c>
      <c r="N427" s="11">
        <f t="shared" si="12"/>
        <v>14</v>
      </c>
      <c r="O427" s="13" t="str">
        <f>IF(AG427&lt;&gt;"",TRIM(UPPER(CONCATENATE(Q427," ",S427," ",U427," ",W427," ",Y427," ",AA427," ","X"," ",Table43[[#This Row],[ISI/CTN]]," ",AG427," ",AC427," ",AE427," ",AI427))),TRIM(UPPER(CONCATENATE(Q427," ",S427," ",U427," ",W427," ",Y427," ",AA427," ","X"," ",Table43[[#This Row],[ISI/CTN]]," ",AC427," ",AE427," ",AI427))))</f>
        <v>RB DETTOL BODY WASH COOL 370ML X 24 PCH BANDED</v>
      </c>
      <c r="P427" s="11">
        <f t="shared" si="13"/>
        <v>46</v>
      </c>
      <c r="Q427" s="4" t="s">
        <v>1487</v>
      </c>
      <c r="R427" s="7" t="s">
        <v>94</v>
      </c>
      <c r="S427" s="4" t="s">
        <v>1496</v>
      </c>
      <c r="T427" s="45" t="s">
        <v>1723</v>
      </c>
      <c r="U427" s="46" t="s">
        <v>1497</v>
      </c>
      <c r="V427" s="7">
        <v>2</v>
      </c>
      <c r="W427" s="46"/>
      <c r="X427" s="45" t="s">
        <v>1731</v>
      </c>
      <c r="Y427" s="4" t="s">
        <v>1492</v>
      </c>
      <c r="Z427" s="47" t="s">
        <v>1722</v>
      </c>
      <c r="AA427" s="4" t="s">
        <v>1525</v>
      </c>
      <c r="AB427" s="47" t="s">
        <v>1750</v>
      </c>
      <c r="AC427" s="4" t="s">
        <v>386</v>
      </c>
      <c r="AD427" s="7">
        <v>2</v>
      </c>
      <c r="AE427" s="4" t="s">
        <v>1526</v>
      </c>
      <c r="AF427" s="7">
        <v>1</v>
      </c>
      <c r="AJ427" s="7">
        <f>IFERROR(VLOOKUP(Table43[[#This Row],[Kode BARANG Win2]],'[2]Template Impor Barang'!#REF!,2,0),0)</f>
        <v>0</v>
      </c>
      <c r="AK427" s="7">
        <f>Table43[[#This Row],[ISI/CTN]]</f>
        <v>24</v>
      </c>
      <c r="AL427" s="83">
        <f>Table43[[#This Row],[Kode Pcpl]]</f>
        <v>3317329</v>
      </c>
      <c r="AN427" s="36">
        <f>Table43[[#This Row],[Harga Jual Pcs GT
(-PPN)]]-(Table43[[#This Row],[Harga Jual Pcs GT
(-PPN)]]*8.5%)</f>
        <v>20717.43</v>
      </c>
      <c r="AO427" s="36">
        <f>Table43[[#This Row],[Harga Beli Pcs
(-PPN)]]*Table43[[#This Row],[ISI/CTN]]</f>
        <v>497218.32</v>
      </c>
      <c r="AP427" s="36">
        <f>Table43[[#This Row],[Harga Beli Pcs
(-PPN)]]*1.11</f>
        <v>22996.347300000001</v>
      </c>
      <c r="AQ427" s="36">
        <f>Table43[[#This Row],[Harga Beli Krt
(- PPN)]]*1.11</f>
        <v>551912.33520000009</v>
      </c>
      <c r="AR427" s="36">
        <v>22642</v>
      </c>
      <c r="AS427" s="36">
        <f>Table43[[#This Row],[Harga Jual Pcs GT
(-PPN)]]*Table43[[#This Row],[ISI/CTN]]</f>
        <v>543408</v>
      </c>
      <c r="AT427" s="36">
        <f>Table43[[#This Row],[Harga Jual Pcs GT
(-PPN)]]*1.11</f>
        <v>25132.620000000003</v>
      </c>
      <c r="AU427" s="36">
        <f>Table43[[#This Row],[Harga Jual Krt GT
(- PPN)]]*1.11</f>
        <v>603182.88</v>
      </c>
      <c r="AV427" s="36">
        <v>22642</v>
      </c>
      <c r="AW427" s="36">
        <f>Table43[[#This Row],[Harga Jual Pcs MT
(-PPN)]]*Table43[[#This Row],[ISI/CTN]]</f>
        <v>543408</v>
      </c>
      <c r="AX427" s="36">
        <f>Table43[[#This Row],[Harga Jual Pcs MT
(-PPN)]]*1.11</f>
        <v>25132.620000000003</v>
      </c>
      <c r="AY427" s="36">
        <f>Table43[[#This Row],[Harga Jual Pcs MT
(+PPN)]]*Table43[[#This Row],[ISI/CTN]]</f>
        <v>603182.88000000012</v>
      </c>
      <c r="AZ427" s="44">
        <f>(Table43[[#This Row],[Harga Jual Pcs GT
(-PPN)]]-Table43[[#This Row],[Harga Beli Pcs
(-PPN)]])/Table43[[#This Row],[Harga Jual Pcs GT
(-PPN)]]</f>
        <v>8.4999999999999992E-2</v>
      </c>
      <c r="BA427" s="51">
        <f>Table43[[#This Row],[Harga Jual Pcs MT
(-PPN)]]-Table43[[#This Row],[Harga Beli Pcs
(-PPN)]]</f>
        <v>1924.5699999999997</v>
      </c>
      <c r="BB427" s="57">
        <f>Table43[[#This Row],[Column1]]/Table43[[#This Row],[Harga Jual Pcs MT
(-PPN)]]</f>
        <v>8.4999999999999992E-2</v>
      </c>
      <c r="BC427" s="50"/>
      <c r="BD427" s="7" t="str">
        <f>IFERROR(VLOOKUP(Table43[[#This Row],[Kode BARANG Win2]],'[3]Daftar Barang dan Jasa'!$B$2:$D$3515,3,0),0)</f>
        <v>RB DETTOL BODY WASH COOL 370ML X 24 PCH BANDED</v>
      </c>
      <c r="BE427" s="7" t="str">
        <f ca="1">IF(TODAY()-Table43[[#This Row],[Efektif
Pembuatan]]&gt;60,"Lama","Baru")</f>
        <v>Lama</v>
      </c>
      <c r="BF427" s="7" t="e">
        <f ca="1">IF(TODAY()-Table43[[#This Row],[Efektif Naik Harga]]&lt;30,"Naik","Sama")</f>
        <v>#VALUE!</v>
      </c>
      <c r="BG427" s="7" t="s">
        <v>400</v>
      </c>
      <c r="BH427" s="7" t="str">
        <f>IF(Table43[[#This Row],[Kode BARANG Win2]]&lt;&gt;"","IDR","")</f>
        <v>IDR</v>
      </c>
      <c r="BI427" s="7" t="str">
        <f>CONCATENATE(Table43[[#This Row],[kode  1 Digit
(Nomor)]],Table43[[#This Row],[kode  4 Digit                (Nomor)]])</f>
        <v>33173290370</v>
      </c>
      <c r="BJ427" s="7" t="str">
        <f>Table43[[#This Row],[Nama            Gramasi atau Jumlah Pack per CTN]]</f>
        <v>370ML</v>
      </c>
      <c r="BK427" s="7"/>
      <c r="BL427" s="7"/>
      <c r="BM427" s="4" t="str">
        <f>IF(Table43[[#This Row],[SATUAN Fix Win]]&lt;&gt;"","KRT")</f>
        <v>KRT</v>
      </c>
      <c r="BN427" s="4" t="str">
        <f>IF(Table43[[#This Row],[SATUAN Fix Win]]&lt;&gt;"","GD01")</f>
        <v>GD01</v>
      </c>
      <c r="BO427" s="4">
        <f>IF(Table43[[#This Row],[SATUAN Fix Win]]&lt;&gt;"",11611)</f>
        <v>11611</v>
      </c>
      <c r="BP427" s="4">
        <f>IF(Table43[[#This Row],[SATUAN Fix Win]]&lt;&gt;"",11612)</f>
        <v>11612</v>
      </c>
      <c r="BR427" s="4">
        <f>IF(Table43[[#This Row],[SATUAN Fix Win]]&lt;&gt;"",1)</f>
        <v>1</v>
      </c>
    </row>
    <row r="428" spans="1:70">
      <c r="A428" s="4" t="str">
        <f>CONCATENATE(Table43[[#This Row],[Kode BARANG Win2]],Table43[[#This Row],[No. Urut
Item Sama]])</f>
        <v>R1022001037021</v>
      </c>
      <c r="B428" s="7"/>
      <c r="C428" s="4" t="s">
        <v>1591</v>
      </c>
      <c r="D428" s="49">
        <v>3186490</v>
      </c>
      <c r="E428" s="49">
        <f>IFERROR(VLOOKUP(Table43[[#This Row],[NO]],[1]Sheet1!$G$3:$K$1267,5,0),0)</f>
        <v>0</v>
      </c>
      <c r="F428" s="26" t="s">
        <v>1424</v>
      </c>
      <c r="G428" s="26">
        <v>24</v>
      </c>
      <c r="H428" s="26" t="s">
        <v>2073</v>
      </c>
      <c r="I428" s="49">
        <v>8993560026073</v>
      </c>
      <c r="J428" s="26" t="str">
        <f>Table43[[#This Row],[Nama Jenis Kemasan]]</f>
        <v>PCH</v>
      </c>
      <c r="K428" s="4" t="str">
        <f>TRIM(CONCATENATE(Table43[[#This Row],[Nama            KLP]]," ",Table43[[#This Row],[Nama            Sub KLP]]))</f>
        <v>DETTOL BODY WASH</v>
      </c>
      <c r="L428" s="4" t="str">
        <f>CONCATENATE(Table43[[#This Row],[kode  2 Digit                (hrf+No)]],Table43[[#This Row],[kode  2 Digit                (Nomor)]],Table43[[#This Row],[kode  1 Digit                (Nomor)]])</f>
        <v>R1022</v>
      </c>
      <c r="M428" s="4" t="str">
        <f>IF(AH428="",CONCATENATE(R428,T428,V428,X428,Z428,AB428,AD428,AF428,Table43[[#This Row],[Tanda Kode Revisi]]),CONCATENATE(R428,T428,V428,X428,Z428,AB428,AD428,AH428))</f>
        <v>R1022001037021</v>
      </c>
      <c r="N428" s="11">
        <f t="shared" si="12"/>
        <v>14</v>
      </c>
      <c r="O428" s="13" t="str">
        <f>IF(AG428&lt;&gt;"",TRIM(UPPER(CONCATENATE(Q428," ",S428," ",U428," ",W428," ",Y428," ",AA428," ","X"," ",Table43[[#This Row],[ISI/CTN]]," ",AG428," ",AC428," ",AE428," ",AI428))),TRIM(UPPER(CONCATENATE(Q428," ",S428," ",U428," ",W428," ",Y428," ",AA428," ","X"," ",Table43[[#This Row],[ISI/CTN]]," ",AC428," ",AE428," ",AI428))))</f>
        <v>RB DETTOL BODY WASH COOL 370ML X 24 PCH BANDED</v>
      </c>
      <c r="P428" s="11">
        <f t="shared" si="13"/>
        <v>46</v>
      </c>
      <c r="Q428" s="4" t="s">
        <v>1487</v>
      </c>
      <c r="R428" s="7" t="s">
        <v>94</v>
      </c>
      <c r="S428" s="4" t="s">
        <v>1496</v>
      </c>
      <c r="T428" s="45" t="s">
        <v>1723</v>
      </c>
      <c r="U428" s="46" t="s">
        <v>1497</v>
      </c>
      <c r="V428" s="7">
        <v>2</v>
      </c>
      <c r="W428" s="46"/>
      <c r="X428" s="45" t="s">
        <v>1731</v>
      </c>
      <c r="Y428" s="4" t="s">
        <v>1492</v>
      </c>
      <c r="Z428" s="47" t="s">
        <v>1722</v>
      </c>
      <c r="AA428" s="4" t="s">
        <v>1525</v>
      </c>
      <c r="AB428" s="47" t="s">
        <v>1750</v>
      </c>
      <c r="AC428" s="4" t="s">
        <v>386</v>
      </c>
      <c r="AD428" s="7">
        <v>2</v>
      </c>
      <c r="AE428" s="4" t="s">
        <v>1526</v>
      </c>
      <c r="AF428" s="7">
        <v>1</v>
      </c>
      <c r="AJ428" s="7">
        <f>IFERROR(VLOOKUP(Table43[[#This Row],[Kode BARANG Win2]],'[2]Template Impor Barang'!#REF!,2,0),0)</f>
        <v>0</v>
      </c>
      <c r="AK428" s="7">
        <f>Table43[[#This Row],[ISI/CTN]]</f>
        <v>24</v>
      </c>
      <c r="AL428" s="83">
        <f>Table43[[#This Row],[Kode Pcpl]]</f>
        <v>3186490</v>
      </c>
      <c r="AN428" s="36">
        <f>Table43[[#This Row],[Harga Jual Pcs GT
(-PPN)]]-(Table43[[#This Row],[Harga Jual Pcs GT
(-PPN)]]*8.5%)</f>
        <v>20717.43</v>
      </c>
      <c r="AO428" s="36">
        <f>Table43[[#This Row],[Harga Beli Pcs
(-PPN)]]*Table43[[#This Row],[ISI/CTN]]</f>
        <v>497218.32</v>
      </c>
      <c r="AP428" s="36">
        <f>Table43[[#This Row],[Harga Beli Pcs
(-PPN)]]*1.11</f>
        <v>22996.347300000001</v>
      </c>
      <c r="AQ428" s="36">
        <f>Table43[[#This Row],[Harga Beli Krt
(- PPN)]]*1.11</f>
        <v>551912.33520000009</v>
      </c>
      <c r="AR428" s="36">
        <v>22642</v>
      </c>
      <c r="AS428" s="36">
        <f>Table43[[#This Row],[Harga Jual Pcs GT
(-PPN)]]*Table43[[#This Row],[ISI/CTN]]</f>
        <v>543408</v>
      </c>
      <c r="AT428" s="36">
        <f>Table43[[#This Row],[Harga Jual Pcs GT
(-PPN)]]*1.11</f>
        <v>25132.620000000003</v>
      </c>
      <c r="AU428" s="36">
        <f>Table43[[#This Row],[Harga Jual Krt GT
(- PPN)]]*1.11</f>
        <v>603182.88</v>
      </c>
      <c r="AV428" s="36">
        <v>22642</v>
      </c>
      <c r="AW428" s="36">
        <f>Table43[[#This Row],[Harga Jual Pcs MT
(-PPN)]]*Table43[[#This Row],[ISI/CTN]]</f>
        <v>543408</v>
      </c>
      <c r="AX428" s="36">
        <f>Table43[[#This Row],[Harga Jual Pcs MT
(-PPN)]]*1.11</f>
        <v>25132.620000000003</v>
      </c>
      <c r="AY428" s="36">
        <f>Table43[[#This Row],[Harga Jual Pcs MT
(+PPN)]]*Table43[[#This Row],[ISI/CTN]]</f>
        <v>603182.88000000012</v>
      </c>
      <c r="AZ428" s="44">
        <f>(Table43[[#This Row],[Harga Jual Pcs GT
(-PPN)]]-Table43[[#This Row],[Harga Beli Pcs
(-PPN)]])/Table43[[#This Row],[Harga Jual Pcs GT
(-PPN)]]</f>
        <v>8.4999999999999992E-2</v>
      </c>
      <c r="BA428" s="51">
        <f>Table43[[#This Row],[Harga Jual Pcs MT
(-PPN)]]-Table43[[#This Row],[Harga Beli Pcs
(-PPN)]]</f>
        <v>1924.5699999999997</v>
      </c>
      <c r="BB428" s="57">
        <f>Table43[[#This Row],[Column1]]/Table43[[#This Row],[Harga Jual Pcs MT
(-PPN)]]</f>
        <v>8.4999999999999992E-2</v>
      </c>
      <c r="BC428" s="50"/>
      <c r="BD428" s="7" t="str">
        <f>IFERROR(VLOOKUP(Table43[[#This Row],[Kode BARANG Win2]],'[3]Daftar Barang dan Jasa'!$B$2:$D$3515,3,0),0)</f>
        <v>RB DETTOL BODY WASH COOL 370ML X 24 PCH BANDED</v>
      </c>
      <c r="BE428" s="7" t="str">
        <f ca="1">IF(TODAY()-Table43[[#This Row],[Efektif
Pembuatan]]&gt;60,"Lama","Baru")</f>
        <v>Lama</v>
      </c>
      <c r="BF428" s="7" t="e">
        <f ca="1">IF(TODAY()-Table43[[#This Row],[Efektif Naik Harga]]&lt;30,"Naik","Sama")</f>
        <v>#VALUE!</v>
      </c>
      <c r="BG428" s="7" t="s">
        <v>400</v>
      </c>
      <c r="BH428" s="7" t="str">
        <f>IF(Table43[[#This Row],[Kode BARANG Win2]]&lt;&gt;"","IDR","")</f>
        <v>IDR</v>
      </c>
      <c r="BI428" s="7" t="str">
        <f>CONCATENATE(Table43[[#This Row],[kode  1 Digit
(Nomor)]],Table43[[#This Row],[kode  4 Digit                (Nomor)]])</f>
        <v>31864900370</v>
      </c>
      <c r="BJ428" s="7" t="str">
        <f>Table43[[#This Row],[Nama            Gramasi atau Jumlah Pack per CTN]]</f>
        <v>370ML</v>
      </c>
      <c r="BK428" s="7"/>
      <c r="BL428" s="7"/>
      <c r="BM428" s="4" t="str">
        <f>IF(Table43[[#This Row],[SATUAN Fix Win]]&lt;&gt;"","KRT")</f>
        <v>KRT</v>
      </c>
      <c r="BN428" s="4" t="str">
        <f>IF(Table43[[#This Row],[SATUAN Fix Win]]&lt;&gt;"","GD01")</f>
        <v>GD01</v>
      </c>
      <c r="BO428" s="4">
        <f>IF(Table43[[#This Row],[SATUAN Fix Win]]&lt;&gt;"",11611)</f>
        <v>11611</v>
      </c>
      <c r="BP428" s="4">
        <f>IF(Table43[[#This Row],[SATUAN Fix Win]]&lt;&gt;"",11612)</f>
        <v>11612</v>
      </c>
      <c r="BR428" s="4">
        <f>IF(Table43[[#This Row],[SATUAN Fix Win]]&lt;&gt;"",1)</f>
        <v>1</v>
      </c>
    </row>
    <row r="429" spans="1:70">
      <c r="A429" s="4" t="str">
        <f>CONCATENATE(Table43[[#This Row],[Kode BARANG Win2]],Table43[[#This Row],[No. Urut
Item Sama]])</f>
        <v>R1022001037021</v>
      </c>
      <c r="B429" s="7"/>
      <c r="C429" s="4" t="s">
        <v>1591</v>
      </c>
      <c r="D429" s="49" t="s">
        <v>655</v>
      </c>
      <c r="E429" s="49">
        <f>IFERROR(VLOOKUP(Table43[[#This Row],[NO]],[1]Sheet1!$G$3:$K$1267,5,0),0)</f>
        <v>0</v>
      </c>
      <c r="F429" s="26" t="s">
        <v>1414</v>
      </c>
      <c r="G429" s="26">
        <v>24</v>
      </c>
      <c r="H429" s="26" t="s">
        <v>2073</v>
      </c>
      <c r="I429" s="49">
        <v>8993560026073</v>
      </c>
      <c r="J429" s="26" t="str">
        <f>Table43[[#This Row],[Nama Jenis Kemasan]]</f>
        <v>PCH</v>
      </c>
      <c r="K429" s="4" t="str">
        <f>TRIM(CONCATENATE(Table43[[#This Row],[Nama            KLP]]," ",Table43[[#This Row],[Nama            Sub KLP]]))</f>
        <v>DETTOL BODY WASH</v>
      </c>
      <c r="L429" s="4" t="str">
        <f>CONCATENATE(Table43[[#This Row],[kode  2 Digit                (hrf+No)]],Table43[[#This Row],[kode  2 Digit                (Nomor)]],Table43[[#This Row],[kode  1 Digit                (Nomor)]])</f>
        <v>R1022</v>
      </c>
      <c r="M429" s="4" t="str">
        <f>IF(AH429="",CONCATENATE(R429,T429,V429,X429,Z429,AB429,AD429,AF429,Table43[[#This Row],[Tanda Kode Revisi]]),CONCATENATE(R429,T429,V429,X429,Z429,AB429,AD429,AH429))</f>
        <v>R1022001037021</v>
      </c>
      <c r="N429" s="11">
        <f t="shared" si="12"/>
        <v>14</v>
      </c>
      <c r="O429" s="13" t="str">
        <f>IF(AG429&lt;&gt;"",TRIM(UPPER(CONCATENATE(Q429," ",S429," ",U429," ",W429," ",Y429," ",AA429," ","X"," ",Table43[[#This Row],[ISI/CTN]]," ",AG429," ",AC429," ",AE429," ",AI429))),TRIM(UPPER(CONCATENATE(Q429," ",S429," ",U429," ",W429," ",Y429," ",AA429," ","X"," ",Table43[[#This Row],[ISI/CTN]]," ",AC429," ",AE429," ",AI429))))</f>
        <v>RB DETTOL BODY WASH COOL 370ML X 24 PCH BANDED</v>
      </c>
      <c r="P429" s="11">
        <f t="shared" si="13"/>
        <v>46</v>
      </c>
      <c r="Q429" s="4" t="s">
        <v>1487</v>
      </c>
      <c r="R429" s="7" t="s">
        <v>94</v>
      </c>
      <c r="S429" s="4" t="s">
        <v>1496</v>
      </c>
      <c r="T429" s="45" t="s">
        <v>1723</v>
      </c>
      <c r="U429" s="46" t="s">
        <v>1497</v>
      </c>
      <c r="V429" s="7">
        <v>2</v>
      </c>
      <c r="W429" s="46"/>
      <c r="X429" s="45" t="s">
        <v>1731</v>
      </c>
      <c r="Y429" s="4" t="s">
        <v>1492</v>
      </c>
      <c r="Z429" s="47" t="s">
        <v>1722</v>
      </c>
      <c r="AA429" s="4" t="s">
        <v>1525</v>
      </c>
      <c r="AB429" s="47" t="s">
        <v>1750</v>
      </c>
      <c r="AC429" s="4" t="s">
        <v>386</v>
      </c>
      <c r="AD429" s="7">
        <v>2</v>
      </c>
      <c r="AE429" s="4" t="s">
        <v>1526</v>
      </c>
      <c r="AF429" s="7">
        <v>1</v>
      </c>
      <c r="AJ429" s="7">
        <f>IFERROR(VLOOKUP(Table43[[#This Row],[Kode BARANG Win2]],'[2]Template Impor Barang'!#REF!,2,0),0)</f>
        <v>0</v>
      </c>
      <c r="AK429" s="7">
        <f>Table43[[#This Row],[ISI/CTN]]</f>
        <v>24</v>
      </c>
      <c r="AL429" s="83" t="str">
        <f>Table43[[#This Row],[Kode Pcpl]]</f>
        <v>ID8198663</v>
      </c>
      <c r="AN429" s="36">
        <f>Table43[[#This Row],[Harga Jual Pcs GT
(-PPN)]]-(Table43[[#This Row],[Harga Jual Pcs GT
(-PPN)]]*8.5%)</f>
        <v>20717.43</v>
      </c>
      <c r="AO429" s="36">
        <f>Table43[[#This Row],[Harga Beli Pcs
(-PPN)]]*Table43[[#This Row],[ISI/CTN]]</f>
        <v>497218.32</v>
      </c>
      <c r="AP429" s="36">
        <f>Table43[[#This Row],[Harga Beli Pcs
(-PPN)]]*1.11</f>
        <v>22996.347300000001</v>
      </c>
      <c r="AQ429" s="36">
        <f>Table43[[#This Row],[Harga Beli Krt
(- PPN)]]*1.11</f>
        <v>551912.33520000009</v>
      </c>
      <c r="AR429" s="36">
        <v>22642</v>
      </c>
      <c r="AS429" s="36">
        <f>Table43[[#This Row],[Harga Jual Pcs GT
(-PPN)]]*Table43[[#This Row],[ISI/CTN]]</f>
        <v>543408</v>
      </c>
      <c r="AT429" s="36">
        <f>Table43[[#This Row],[Harga Jual Pcs GT
(-PPN)]]*1.11</f>
        <v>25132.620000000003</v>
      </c>
      <c r="AU429" s="36">
        <f>Table43[[#This Row],[Harga Jual Krt GT
(- PPN)]]*1.11</f>
        <v>603182.88</v>
      </c>
      <c r="AV429" s="36">
        <v>22642</v>
      </c>
      <c r="AW429" s="36">
        <f>Table43[[#This Row],[Harga Jual Pcs MT
(-PPN)]]*Table43[[#This Row],[ISI/CTN]]</f>
        <v>543408</v>
      </c>
      <c r="AX429" s="36">
        <f>Table43[[#This Row],[Harga Jual Pcs MT
(-PPN)]]*1.11</f>
        <v>25132.620000000003</v>
      </c>
      <c r="AY429" s="36">
        <f>Table43[[#This Row],[Harga Jual Pcs MT
(+PPN)]]*Table43[[#This Row],[ISI/CTN]]</f>
        <v>603182.88000000012</v>
      </c>
      <c r="AZ429" s="44">
        <f>(Table43[[#This Row],[Harga Jual Pcs GT
(-PPN)]]-Table43[[#This Row],[Harga Beli Pcs
(-PPN)]])/Table43[[#This Row],[Harga Jual Pcs GT
(-PPN)]]</f>
        <v>8.4999999999999992E-2</v>
      </c>
      <c r="BA429" s="51">
        <f>Table43[[#This Row],[Harga Jual Pcs MT
(-PPN)]]-Table43[[#This Row],[Harga Beli Pcs
(-PPN)]]</f>
        <v>1924.5699999999997</v>
      </c>
      <c r="BB429" s="57">
        <f>Table43[[#This Row],[Column1]]/Table43[[#This Row],[Harga Jual Pcs MT
(-PPN)]]</f>
        <v>8.4999999999999992E-2</v>
      </c>
      <c r="BC429" s="50"/>
      <c r="BD429" s="7" t="str">
        <f>IFERROR(VLOOKUP(Table43[[#This Row],[Kode BARANG Win2]],'[3]Daftar Barang dan Jasa'!$B$2:$D$3515,3,0),0)</f>
        <v>RB DETTOL BODY WASH COOL 370ML X 24 PCH BANDED</v>
      </c>
      <c r="BE429" s="7" t="str">
        <f ca="1">IF(TODAY()-Table43[[#This Row],[Efektif
Pembuatan]]&gt;60,"Lama","Baru")</f>
        <v>Lama</v>
      </c>
      <c r="BF429" s="7" t="e">
        <f ca="1">IF(TODAY()-Table43[[#This Row],[Efektif Naik Harga]]&lt;30,"Naik","Sama")</f>
        <v>#VALUE!</v>
      </c>
      <c r="BG429" s="7" t="s">
        <v>400</v>
      </c>
      <c r="BH429" s="7" t="str">
        <f>IF(Table43[[#This Row],[Kode BARANG Win2]]&lt;&gt;"","IDR","")</f>
        <v>IDR</v>
      </c>
      <c r="BI429" s="7" t="str">
        <f>CONCATENATE(Table43[[#This Row],[kode  1 Digit
(Nomor)]],Table43[[#This Row],[kode  4 Digit                (Nomor)]])</f>
        <v>ID81986630370</v>
      </c>
      <c r="BJ429" s="7" t="str">
        <f>Table43[[#This Row],[Nama            Gramasi atau Jumlah Pack per CTN]]</f>
        <v>370ML</v>
      </c>
      <c r="BK429" s="7"/>
      <c r="BL429" s="7"/>
      <c r="BM429" s="4" t="str">
        <f>IF(Table43[[#This Row],[SATUAN Fix Win]]&lt;&gt;"","KRT")</f>
        <v>KRT</v>
      </c>
      <c r="BN429" s="4" t="str">
        <f>IF(Table43[[#This Row],[SATUAN Fix Win]]&lt;&gt;"","GD01")</f>
        <v>GD01</v>
      </c>
      <c r="BO429" s="4">
        <f>IF(Table43[[#This Row],[SATUAN Fix Win]]&lt;&gt;"",11611)</f>
        <v>11611</v>
      </c>
      <c r="BP429" s="4">
        <f>IF(Table43[[#This Row],[SATUAN Fix Win]]&lt;&gt;"",11612)</f>
        <v>11612</v>
      </c>
      <c r="BR429" s="4">
        <f>IF(Table43[[#This Row],[SATUAN Fix Win]]&lt;&gt;"",1)</f>
        <v>1</v>
      </c>
    </row>
    <row r="430" spans="1:70">
      <c r="A430" s="4" t="str">
        <f>CONCATENATE(Table43[[#This Row],[Kode BARANG Win2]],Table43[[#This Row],[No. Urut
Item Sama]])</f>
        <v>R1022001037021</v>
      </c>
      <c r="B430" s="7"/>
      <c r="C430" s="4" t="s">
        <v>1591</v>
      </c>
      <c r="D430" s="49">
        <v>3025795</v>
      </c>
      <c r="E430" s="49">
        <f>IFERROR(VLOOKUP(Table43[[#This Row],[NO]],[1]Sheet1!$G$3:$K$1267,5,0),0)</f>
        <v>0</v>
      </c>
      <c r="F430" s="26" t="s">
        <v>1408</v>
      </c>
      <c r="G430" s="26">
        <v>24</v>
      </c>
      <c r="H430" s="26" t="s">
        <v>2073</v>
      </c>
      <c r="I430" s="49">
        <v>8993560026073</v>
      </c>
      <c r="J430" s="26" t="str">
        <f>Table43[[#This Row],[Nama Jenis Kemasan]]</f>
        <v>PCH</v>
      </c>
      <c r="K430" s="4" t="str">
        <f>TRIM(CONCATENATE(Table43[[#This Row],[Nama            KLP]]," ",Table43[[#This Row],[Nama            Sub KLP]]))</f>
        <v>DETTOL BODY WASH</v>
      </c>
      <c r="L430" s="4" t="str">
        <f>CONCATENATE(Table43[[#This Row],[kode  2 Digit                (hrf+No)]],Table43[[#This Row],[kode  2 Digit                (Nomor)]],Table43[[#This Row],[kode  1 Digit                (Nomor)]])</f>
        <v>R1022</v>
      </c>
      <c r="M430" s="4" t="str">
        <f>IF(AH430="",CONCATENATE(R430,T430,V430,X430,Z430,AB430,AD430,AF430,Table43[[#This Row],[Tanda Kode Revisi]]),CONCATENATE(R430,T430,V430,X430,Z430,AB430,AD430,AH430))</f>
        <v>R1022001037021</v>
      </c>
      <c r="N430" s="11">
        <f t="shared" si="12"/>
        <v>14</v>
      </c>
      <c r="O430" s="13" t="str">
        <f>IF(AG430&lt;&gt;"",TRIM(UPPER(CONCATENATE(Q430," ",S430," ",U430," ",W430," ",Y430," ",AA430," ","X"," ",Table43[[#This Row],[ISI/CTN]]," ",AG430," ",AC430," ",AE430," ",AI430))),TRIM(UPPER(CONCATENATE(Q430," ",S430," ",U430," ",W430," ",Y430," ",AA430," ","X"," ",Table43[[#This Row],[ISI/CTN]]," ",AC430," ",AE430," ",AI430))))</f>
        <v>RB DETTOL BODY WASH COOL 370ML X 24 PCH BANDED</v>
      </c>
      <c r="P430" s="11">
        <f t="shared" si="13"/>
        <v>46</v>
      </c>
      <c r="Q430" s="4" t="s">
        <v>1487</v>
      </c>
      <c r="R430" s="7" t="s">
        <v>94</v>
      </c>
      <c r="S430" s="4" t="s">
        <v>1496</v>
      </c>
      <c r="T430" s="45" t="s">
        <v>1723</v>
      </c>
      <c r="U430" s="46" t="s">
        <v>1497</v>
      </c>
      <c r="V430" s="7">
        <v>2</v>
      </c>
      <c r="W430" s="46"/>
      <c r="X430" s="45" t="s">
        <v>1731</v>
      </c>
      <c r="Y430" s="4" t="s">
        <v>1492</v>
      </c>
      <c r="Z430" s="47" t="s">
        <v>1722</v>
      </c>
      <c r="AA430" s="4" t="s">
        <v>1525</v>
      </c>
      <c r="AB430" s="47" t="s">
        <v>1750</v>
      </c>
      <c r="AC430" s="4" t="s">
        <v>386</v>
      </c>
      <c r="AD430" s="7">
        <v>2</v>
      </c>
      <c r="AE430" s="4" t="s">
        <v>1526</v>
      </c>
      <c r="AF430" s="7">
        <v>1</v>
      </c>
      <c r="AJ430" s="7">
        <f>IFERROR(VLOOKUP(Table43[[#This Row],[Kode BARANG Win2]],'[2]Template Impor Barang'!#REF!,2,0),0)</f>
        <v>0</v>
      </c>
      <c r="AK430" s="7">
        <f>Table43[[#This Row],[ISI/CTN]]</f>
        <v>24</v>
      </c>
      <c r="AL430" s="83">
        <f>Table43[[#This Row],[Kode Pcpl]]</f>
        <v>3025795</v>
      </c>
      <c r="AN430" s="36">
        <f>Table43[[#This Row],[Harga Jual Pcs GT
(-PPN)]]-(Table43[[#This Row],[Harga Jual Pcs GT
(-PPN)]]*8.5%)</f>
        <v>20717.43</v>
      </c>
      <c r="AO430" s="36">
        <f>Table43[[#This Row],[Harga Beli Pcs
(-PPN)]]*Table43[[#This Row],[ISI/CTN]]</f>
        <v>497218.32</v>
      </c>
      <c r="AP430" s="36">
        <f>Table43[[#This Row],[Harga Beli Pcs
(-PPN)]]*1.11</f>
        <v>22996.347300000001</v>
      </c>
      <c r="AQ430" s="36">
        <f>Table43[[#This Row],[Harga Beli Krt
(- PPN)]]*1.11</f>
        <v>551912.33520000009</v>
      </c>
      <c r="AR430" s="36">
        <v>22642</v>
      </c>
      <c r="AS430" s="36">
        <f>Table43[[#This Row],[Harga Jual Pcs GT
(-PPN)]]*Table43[[#This Row],[ISI/CTN]]</f>
        <v>543408</v>
      </c>
      <c r="AT430" s="36">
        <f>Table43[[#This Row],[Harga Jual Pcs GT
(-PPN)]]*1.11</f>
        <v>25132.620000000003</v>
      </c>
      <c r="AU430" s="36">
        <f>Table43[[#This Row],[Harga Jual Krt GT
(- PPN)]]*1.11</f>
        <v>603182.88</v>
      </c>
      <c r="AV430" s="36">
        <v>22642</v>
      </c>
      <c r="AW430" s="36">
        <f>Table43[[#This Row],[Harga Jual Pcs MT
(-PPN)]]*Table43[[#This Row],[ISI/CTN]]</f>
        <v>543408</v>
      </c>
      <c r="AX430" s="36">
        <f>Table43[[#This Row],[Harga Jual Pcs MT
(-PPN)]]*1.11</f>
        <v>25132.620000000003</v>
      </c>
      <c r="AY430" s="36">
        <f>Table43[[#This Row],[Harga Jual Pcs MT
(+PPN)]]*Table43[[#This Row],[ISI/CTN]]</f>
        <v>603182.88000000012</v>
      </c>
      <c r="AZ430" s="44">
        <f>(Table43[[#This Row],[Harga Jual Pcs GT
(-PPN)]]-Table43[[#This Row],[Harga Beli Pcs
(-PPN)]])/Table43[[#This Row],[Harga Jual Pcs GT
(-PPN)]]</f>
        <v>8.4999999999999992E-2</v>
      </c>
      <c r="BA430" s="51">
        <f>Table43[[#This Row],[Harga Jual Pcs MT
(-PPN)]]-Table43[[#This Row],[Harga Beli Pcs
(-PPN)]]</f>
        <v>1924.5699999999997</v>
      </c>
      <c r="BB430" s="57">
        <f>Table43[[#This Row],[Column1]]/Table43[[#This Row],[Harga Jual Pcs MT
(-PPN)]]</f>
        <v>8.4999999999999992E-2</v>
      </c>
      <c r="BC430" s="50"/>
      <c r="BD430" s="7" t="str">
        <f>IFERROR(VLOOKUP(Table43[[#This Row],[Kode BARANG Win2]],'[3]Daftar Barang dan Jasa'!$B$2:$D$3515,3,0),0)</f>
        <v>RB DETTOL BODY WASH COOL 370ML X 24 PCH BANDED</v>
      </c>
      <c r="BE430" s="7" t="str">
        <f ca="1">IF(TODAY()-Table43[[#This Row],[Efektif
Pembuatan]]&gt;60,"Lama","Baru")</f>
        <v>Lama</v>
      </c>
      <c r="BF430" s="7" t="e">
        <f ca="1">IF(TODAY()-Table43[[#This Row],[Efektif Naik Harga]]&lt;30,"Naik","Sama")</f>
        <v>#VALUE!</v>
      </c>
      <c r="BG430" s="7" t="s">
        <v>400</v>
      </c>
      <c r="BH430" s="7" t="str">
        <f>IF(Table43[[#This Row],[Kode BARANG Win2]]&lt;&gt;"","IDR","")</f>
        <v>IDR</v>
      </c>
      <c r="BI430" s="7" t="str">
        <f>CONCATENATE(Table43[[#This Row],[kode  1 Digit
(Nomor)]],Table43[[#This Row],[kode  4 Digit                (Nomor)]])</f>
        <v>30257950370</v>
      </c>
      <c r="BJ430" s="7" t="str">
        <f>Table43[[#This Row],[Nama            Gramasi atau Jumlah Pack per CTN]]</f>
        <v>370ML</v>
      </c>
      <c r="BK430" s="7"/>
      <c r="BL430" s="7"/>
      <c r="BM430" s="4" t="str">
        <f>IF(Table43[[#This Row],[SATUAN Fix Win]]&lt;&gt;"","KRT")</f>
        <v>KRT</v>
      </c>
      <c r="BN430" s="4" t="str">
        <f>IF(Table43[[#This Row],[SATUAN Fix Win]]&lt;&gt;"","GD01")</f>
        <v>GD01</v>
      </c>
      <c r="BO430" s="4">
        <f>IF(Table43[[#This Row],[SATUAN Fix Win]]&lt;&gt;"",11611)</f>
        <v>11611</v>
      </c>
      <c r="BP430" s="4">
        <f>IF(Table43[[#This Row],[SATUAN Fix Win]]&lt;&gt;"",11612)</f>
        <v>11612</v>
      </c>
      <c r="BR430" s="4">
        <f>IF(Table43[[#This Row],[SATUAN Fix Win]]&lt;&gt;"",1)</f>
        <v>1</v>
      </c>
    </row>
    <row r="431" spans="1:70">
      <c r="A431" s="4" t="str">
        <f>CONCATENATE(Table43[[#This Row],[Kode BARANG Win2]],Table43[[#This Row],[No. Urut
Item Sama]])</f>
        <v>R1022001037021</v>
      </c>
      <c r="B431" s="7"/>
      <c r="C431" s="4" t="s">
        <v>1591</v>
      </c>
      <c r="D431" s="49" t="s">
        <v>651</v>
      </c>
      <c r="E431" s="49">
        <f>IFERROR(VLOOKUP(Table43[[#This Row],[NO]],[1]Sheet1!$G$3:$K$1267,5,0),0)</f>
        <v>0</v>
      </c>
      <c r="F431" s="26" t="s">
        <v>1410</v>
      </c>
      <c r="G431" s="26">
        <v>24</v>
      </c>
      <c r="H431" s="26" t="s">
        <v>2073</v>
      </c>
      <c r="I431" s="49">
        <v>8993560026073</v>
      </c>
      <c r="J431" s="26" t="str">
        <f>Table43[[#This Row],[Nama Jenis Kemasan]]</f>
        <v>PCH</v>
      </c>
      <c r="K431" s="4" t="str">
        <f>TRIM(CONCATENATE(Table43[[#This Row],[Nama            KLP]]," ",Table43[[#This Row],[Nama            Sub KLP]]))</f>
        <v>DETTOL BODY WASH</v>
      </c>
      <c r="L431" s="4" t="str">
        <f>CONCATENATE(Table43[[#This Row],[kode  2 Digit                (hrf+No)]],Table43[[#This Row],[kode  2 Digit                (Nomor)]],Table43[[#This Row],[kode  1 Digit                (Nomor)]])</f>
        <v>R1022</v>
      </c>
      <c r="M431" s="4" t="str">
        <f>IF(AH431="",CONCATENATE(R431,T431,V431,X431,Z431,AB431,AD431,AF431,Table43[[#This Row],[Tanda Kode Revisi]]),CONCATENATE(R431,T431,V431,X431,Z431,AB431,AD431,AH431))</f>
        <v>R1022001037021</v>
      </c>
      <c r="N431" s="11">
        <f t="shared" si="12"/>
        <v>14</v>
      </c>
      <c r="O431" s="13" t="str">
        <f>IF(AG431&lt;&gt;"",TRIM(UPPER(CONCATENATE(Q431," ",S431," ",U431," ",W431," ",Y431," ",AA431," ","X"," ",Table43[[#This Row],[ISI/CTN]]," ",AG431," ",AC431," ",AE431," ",AI431))),TRIM(UPPER(CONCATENATE(Q431," ",S431," ",U431," ",W431," ",Y431," ",AA431," ","X"," ",Table43[[#This Row],[ISI/CTN]]," ",AC431," ",AE431," ",AI431))))</f>
        <v>RB DETTOL BODY WASH COOL 370ML X 24 PCH BANDED</v>
      </c>
      <c r="P431" s="11">
        <f t="shared" si="13"/>
        <v>46</v>
      </c>
      <c r="Q431" s="4" t="s">
        <v>1487</v>
      </c>
      <c r="R431" s="7" t="s">
        <v>94</v>
      </c>
      <c r="S431" s="4" t="s">
        <v>1496</v>
      </c>
      <c r="T431" s="45" t="s">
        <v>1723</v>
      </c>
      <c r="U431" s="46" t="s">
        <v>1497</v>
      </c>
      <c r="V431" s="7">
        <v>2</v>
      </c>
      <c r="W431" s="46"/>
      <c r="X431" s="45" t="s">
        <v>1731</v>
      </c>
      <c r="Y431" s="4" t="s">
        <v>1492</v>
      </c>
      <c r="Z431" s="47" t="s">
        <v>1722</v>
      </c>
      <c r="AA431" s="4" t="s">
        <v>1525</v>
      </c>
      <c r="AB431" s="47" t="s">
        <v>1750</v>
      </c>
      <c r="AC431" s="4" t="s">
        <v>386</v>
      </c>
      <c r="AD431" s="7">
        <v>2</v>
      </c>
      <c r="AE431" s="4" t="s">
        <v>1526</v>
      </c>
      <c r="AF431" s="7">
        <v>1</v>
      </c>
      <c r="AJ431" s="7">
        <f>IFERROR(VLOOKUP(Table43[[#This Row],[Kode BARANG Win2]],'[2]Template Impor Barang'!#REF!,2,0),0)</f>
        <v>0</v>
      </c>
      <c r="AK431" s="7">
        <f>Table43[[#This Row],[ISI/CTN]]</f>
        <v>24</v>
      </c>
      <c r="AL431" s="83" t="str">
        <f>Table43[[#This Row],[Kode Pcpl]]</f>
        <v>ID0366074</v>
      </c>
      <c r="AN431" s="36">
        <f>Table43[[#This Row],[Harga Jual Pcs GT
(-PPN)]]-(Table43[[#This Row],[Harga Jual Pcs GT
(-PPN)]]*8.5%)</f>
        <v>20717.43</v>
      </c>
      <c r="AO431" s="36">
        <f>Table43[[#This Row],[Harga Beli Pcs
(-PPN)]]*Table43[[#This Row],[ISI/CTN]]</f>
        <v>497218.32</v>
      </c>
      <c r="AP431" s="36">
        <f>Table43[[#This Row],[Harga Beli Pcs
(-PPN)]]*1.11</f>
        <v>22996.347300000001</v>
      </c>
      <c r="AQ431" s="36">
        <f>Table43[[#This Row],[Harga Beli Krt
(- PPN)]]*1.11</f>
        <v>551912.33520000009</v>
      </c>
      <c r="AR431" s="36">
        <v>22642</v>
      </c>
      <c r="AS431" s="36">
        <f>Table43[[#This Row],[Harga Jual Pcs GT
(-PPN)]]*Table43[[#This Row],[ISI/CTN]]</f>
        <v>543408</v>
      </c>
      <c r="AT431" s="36">
        <f>Table43[[#This Row],[Harga Jual Pcs GT
(-PPN)]]*1.11</f>
        <v>25132.620000000003</v>
      </c>
      <c r="AU431" s="36">
        <f>Table43[[#This Row],[Harga Jual Krt GT
(- PPN)]]*1.11</f>
        <v>603182.88</v>
      </c>
      <c r="AV431" s="36">
        <v>22642</v>
      </c>
      <c r="AW431" s="36">
        <f>Table43[[#This Row],[Harga Jual Pcs MT
(-PPN)]]*Table43[[#This Row],[ISI/CTN]]</f>
        <v>543408</v>
      </c>
      <c r="AX431" s="36">
        <f>Table43[[#This Row],[Harga Jual Pcs MT
(-PPN)]]*1.11</f>
        <v>25132.620000000003</v>
      </c>
      <c r="AY431" s="36">
        <f>Table43[[#This Row],[Harga Jual Pcs MT
(+PPN)]]*Table43[[#This Row],[ISI/CTN]]</f>
        <v>603182.88000000012</v>
      </c>
      <c r="AZ431" s="44">
        <f>(Table43[[#This Row],[Harga Jual Pcs GT
(-PPN)]]-Table43[[#This Row],[Harga Beli Pcs
(-PPN)]])/Table43[[#This Row],[Harga Jual Pcs GT
(-PPN)]]</f>
        <v>8.4999999999999992E-2</v>
      </c>
      <c r="BA431" s="51">
        <f>Table43[[#This Row],[Harga Jual Pcs MT
(-PPN)]]-Table43[[#This Row],[Harga Beli Pcs
(-PPN)]]</f>
        <v>1924.5699999999997</v>
      </c>
      <c r="BB431" s="57">
        <f>Table43[[#This Row],[Column1]]/Table43[[#This Row],[Harga Jual Pcs MT
(-PPN)]]</f>
        <v>8.4999999999999992E-2</v>
      </c>
      <c r="BC431" s="50"/>
      <c r="BD431" s="7" t="str">
        <f>IFERROR(VLOOKUP(Table43[[#This Row],[Kode BARANG Win2]],'[3]Daftar Barang dan Jasa'!$B$2:$D$3515,3,0),0)</f>
        <v>RB DETTOL BODY WASH COOL 370ML X 24 PCH BANDED</v>
      </c>
      <c r="BE431" s="7" t="str">
        <f ca="1">IF(TODAY()-Table43[[#This Row],[Efektif
Pembuatan]]&gt;60,"Lama","Baru")</f>
        <v>Lama</v>
      </c>
      <c r="BF431" s="7" t="e">
        <f ca="1">IF(TODAY()-Table43[[#This Row],[Efektif Naik Harga]]&lt;30,"Naik","Sama")</f>
        <v>#VALUE!</v>
      </c>
      <c r="BG431" s="7" t="s">
        <v>400</v>
      </c>
      <c r="BH431" s="7" t="str">
        <f>IF(Table43[[#This Row],[Kode BARANG Win2]]&lt;&gt;"","IDR","")</f>
        <v>IDR</v>
      </c>
      <c r="BI431" s="7" t="str">
        <f>CONCATENATE(Table43[[#This Row],[kode  1 Digit
(Nomor)]],Table43[[#This Row],[kode  4 Digit                (Nomor)]])</f>
        <v>ID03660740370</v>
      </c>
      <c r="BJ431" s="7" t="str">
        <f>Table43[[#This Row],[Nama            Gramasi atau Jumlah Pack per CTN]]</f>
        <v>370ML</v>
      </c>
      <c r="BK431" s="7"/>
      <c r="BL431" s="7"/>
      <c r="BM431" s="4" t="str">
        <f>IF(Table43[[#This Row],[SATUAN Fix Win]]&lt;&gt;"","KRT")</f>
        <v>KRT</v>
      </c>
      <c r="BN431" s="4" t="str">
        <f>IF(Table43[[#This Row],[SATUAN Fix Win]]&lt;&gt;"","GD01")</f>
        <v>GD01</v>
      </c>
      <c r="BO431" s="4">
        <f>IF(Table43[[#This Row],[SATUAN Fix Win]]&lt;&gt;"",11611)</f>
        <v>11611</v>
      </c>
      <c r="BP431" s="4">
        <f>IF(Table43[[#This Row],[SATUAN Fix Win]]&lt;&gt;"",11612)</f>
        <v>11612</v>
      </c>
      <c r="BR431" s="4">
        <f>IF(Table43[[#This Row],[SATUAN Fix Win]]&lt;&gt;"",1)</f>
        <v>1</v>
      </c>
    </row>
    <row r="432" spans="1:70">
      <c r="A432" s="4" t="str">
        <f>CONCATENATE(Table43[[#This Row],[Kode BARANG Win2]],Table43[[#This Row],[No. Urut
Item Sama]])</f>
        <v>R1022001037021</v>
      </c>
      <c r="B432" s="7"/>
      <c r="C432" s="4" t="s">
        <v>1591</v>
      </c>
      <c r="D432" s="49">
        <v>3041686</v>
      </c>
      <c r="E432" s="49">
        <f>IFERROR(VLOOKUP(Table43[[#This Row],[NO]],[1]Sheet1!$G$3:$K$1267,5,0),0)</f>
        <v>0</v>
      </c>
      <c r="F432" s="26" t="s">
        <v>1423</v>
      </c>
      <c r="G432" s="26">
        <v>24</v>
      </c>
      <c r="H432" s="26" t="s">
        <v>2073</v>
      </c>
      <c r="I432" s="49">
        <v>8993560026073</v>
      </c>
      <c r="J432" s="26" t="str">
        <f>Table43[[#This Row],[Nama Jenis Kemasan]]</f>
        <v>PCH</v>
      </c>
      <c r="K432" s="4" t="str">
        <f>TRIM(CONCATENATE(Table43[[#This Row],[Nama            KLP]]," ",Table43[[#This Row],[Nama            Sub KLP]]))</f>
        <v>DETTOL BODY WASH</v>
      </c>
      <c r="L432" s="4" t="str">
        <f>CONCATENATE(Table43[[#This Row],[kode  2 Digit                (hrf+No)]],Table43[[#This Row],[kode  2 Digit                (Nomor)]],Table43[[#This Row],[kode  1 Digit                (Nomor)]])</f>
        <v>R1022</v>
      </c>
      <c r="M432" s="4" t="str">
        <f>IF(AH432="",CONCATENATE(R432,T432,V432,X432,Z432,AB432,AD432,AF432,Table43[[#This Row],[Tanda Kode Revisi]]),CONCATENATE(R432,T432,V432,X432,Z432,AB432,AD432,AH432))</f>
        <v>R1022001037021</v>
      </c>
      <c r="N432" s="11">
        <f t="shared" si="12"/>
        <v>14</v>
      </c>
      <c r="O432" s="13" t="str">
        <f>IF(AG432&lt;&gt;"",TRIM(UPPER(CONCATENATE(Q432," ",S432," ",U432," ",W432," ",Y432," ",AA432," ","X"," ",Table43[[#This Row],[ISI/CTN]]," ",AG432," ",AC432," ",AE432," ",AI432))),TRIM(UPPER(CONCATENATE(Q432," ",S432," ",U432," ",W432," ",Y432," ",AA432," ","X"," ",Table43[[#This Row],[ISI/CTN]]," ",AC432," ",AE432," ",AI432))))</f>
        <v>RB DETTOL BODY WASH COOL 370ML X 24 PCH BANDED</v>
      </c>
      <c r="P432" s="11">
        <f t="shared" si="13"/>
        <v>46</v>
      </c>
      <c r="Q432" s="4" t="s">
        <v>1487</v>
      </c>
      <c r="R432" s="7" t="s">
        <v>94</v>
      </c>
      <c r="S432" s="4" t="s">
        <v>1496</v>
      </c>
      <c r="T432" s="45" t="s">
        <v>1723</v>
      </c>
      <c r="U432" s="46" t="s">
        <v>1497</v>
      </c>
      <c r="V432" s="7">
        <v>2</v>
      </c>
      <c r="W432" s="46"/>
      <c r="X432" s="45" t="s">
        <v>1731</v>
      </c>
      <c r="Y432" s="4" t="s">
        <v>1492</v>
      </c>
      <c r="Z432" s="47" t="s">
        <v>1722</v>
      </c>
      <c r="AA432" s="4" t="s">
        <v>1525</v>
      </c>
      <c r="AB432" s="47" t="s">
        <v>1750</v>
      </c>
      <c r="AC432" s="4" t="s">
        <v>386</v>
      </c>
      <c r="AD432" s="7">
        <v>2</v>
      </c>
      <c r="AE432" s="4" t="s">
        <v>1526</v>
      </c>
      <c r="AF432" s="7">
        <v>1</v>
      </c>
      <c r="AJ432" s="7">
        <f>IFERROR(VLOOKUP(Table43[[#This Row],[Kode BARANG Win2]],'[2]Template Impor Barang'!#REF!,2,0),0)</f>
        <v>0</v>
      </c>
      <c r="AK432" s="7">
        <f>Table43[[#This Row],[ISI/CTN]]</f>
        <v>24</v>
      </c>
      <c r="AL432" s="83">
        <f>Table43[[#This Row],[Kode Pcpl]]</f>
        <v>3041686</v>
      </c>
      <c r="AN432" s="36">
        <f>Table43[[#This Row],[Harga Jual Pcs GT
(-PPN)]]-(Table43[[#This Row],[Harga Jual Pcs GT
(-PPN)]]*8.5%)</f>
        <v>20717.43</v>
      </c>
      <c r="AO432" s="36">
        <f>Table43[[#This Row],[Harga Beli Pcs
(-PPN)]]*Table43[[#This Row],[ISI/CTN]]</f>
        <v>497218.32</v>
      </c>
      <c r="AP432" s="36">
        <f>Table43[[#This Row],[Harga Beli Pcs
(-PPN)]]*1.11</f>
        <v>22996.347300000001</v>
      </c>
      <c r="AQ432" s="36">
        <f>Table43[[#This Row],[Harga Beli Krt
(- PPN)]]*1.11</f>
        <v>551912.33520000009</v>
      </c>
      <c r="AR432" s="36">
        <v>22642</v>
      </c>
      <c r="AS432" s="36">
        <f>Table43[[#This Row],[Harga Jual Pcs GT
(-PPN)]]*Table43[[#This Row],[ISI/CTN]]</f>
        <v>543408</v>
      </c>
      <c r="AT432" s="36">
        <f>Table43[[#This Row],[Harga Jual Pcs GT
(-PPN)]]*1.11</f>
        <v>25132.620000000003</v>
      </c>
      <c r="AU432" s="36">
        <f>Table43[[#This Row],[Harga Jual Krt GT
(- PPN)]]*1.11</f>
        <v>603182.88</v>
      </c>
      <c r="AV432" s="36">
        <v>22642</v>
      </c>
      <c r="AW432" s="36">
        <f>Table43[[#This Row],[Harga Jual Pcs MT
(-PPN)]]*Table43[[#This Row],[ISI/CTN]]</f>
        <v>543408</v>
      </c>
      <c r="AX432" s="36">
        <f>Table43[[#This Row],[Harga Jual Pcs MT
(-PPN)]]*1.11</f>
        <v>25132.620000000003</v>
      </c>
      <c r="AY432" s="36">
        <f>Table43[[#This Row],[Harga Jual Pcs MT
(+PPN)]]*Table43[[#This Row],[ISI/CTN]]</f>
        <v>603182.88000000012</v>
      </c>
      <c r="AZ432" s="44">
        <f>(Table43[[#This Row],[Harga Jual Pcs GT
(-PPN)]]-Table43[[#This Row],[Harga Beli Pcs
(-PPN)]])/Table43[[#This Row],[Harga Jual Pcs GT
(-PPN)]]</f>
        <v>8.4999999999999992E-2</v>
      </c>
      <c r="BA432" s="51">
        <f>Table43[[#This Row],[Harga Jual Pcs MT
(-PPN)]]-Table43[[#This Row],[Harga Beli Pcs
(-PPN)]]</f>
        <v>1924.5699999999997</v>
      </c>
      <c r="BB432" s="57">
        <f>Table43[[#This Row],[Column1]]/Table43[[#This Row],[Harga Jual Pcs MT
(-PPN)]]</f>
        <v>8.4999999999999992E-2</v>
      </c>
      <c r="BC432" s="50"/>
      <c r="BD432" s="7" t="str">
        <f>IFERROR(VLOOKUP(Table43[[#This Row],[Kode BARANG Win2]],'[3]Daftar Barang dan Jasa'!$B$2:$D$3515,3,0),0)</f>
        <v>RB DETTOL BODY WASH COOL 370ML X 24 PCH BANDED</v>
      </c>
      <c r="BE432" s="7" t="str">
        <f ca="1">IF(TODAY()-Table43[[#This Row],[Efektif
Pembuatan]]&gt;60,"Lama","Baru")</f>
        <v>Lama</v>
      </c>
      <c r="BF432" s="7" t="e">
        <f ca="1">IF(TODAY()-Table43[[#This Row],[Efektif Naik Harga]]&lt;30,"Naik","Sama")</f>
        <v>#VALUE!</v>
      </c>
      <c r="BG432" s="7" t="s">
        <v>400</v>
      </c>
      <c r="BH432" s="7" t="str">
        <f>IF(Table43[[#This Row],[Kode BARANG Win2]]&lt;&gt;"","IDR","")</f>
        <v>IDR</v>
      </c>
      <c r="BI432" s="7" t="str">
        <f>CONCATENATE(Table43[[#This Row],[kode  1 Digit
(Nomor)]],Table43[[#This Row],[kode  4 Digit                (Nomor)]])</f>
        <v>30416860370</v>
      </c>
      <c r="BJ432" s="7" t="str">
        <f>Table43[[#This Row],[Nama            Gramasi atau Jumlah Pack per CTN]]</f>
        <v>370ML</v>
      </c>
      <c r="BK432" s="7"/>
      <c r="BL432" s="7"/>
      <c r="BM432" s="4" t="str">
        <f>IF(Table43[[#This Row],[SATUAN Fix Win]]&lt;&gt;"","KRT")</f>
        <v>KRT</v>
      </c>
      <c r="BN432" s="4" t="str">
        <f>IF(Table43[[#This Row],[SATUAN Fix Win]]&lt;&gt;"","GD01")</f>
        <v>GD01</v>
      </c>
      <c r="BO432" s="4">
        <f>IF(Table43[[#This Row],[SATUAN Fix Win]]&lt;&gt;"",11611)</f>
        <v>11611</v>
      </c>
      <c r="BP432" s="4">
        <f>IF(Table43[[#This Row],[SATUAN Fix Win]]&lt;&gt;"",11612)</f>
        <v>11612</v>
      </c>
      <c r="BR432" s="4">
        <f>IF(Table43[[#This Row],[SATUAN Fix Win]]&lt;&gt;"",1)</f>
        <v>1</v>
      </c>
    </row>
    <row r="433" spans="1:70">
      <c r="A433" s="4" t="str">
        <f>CONCATENATE(Table43[[#This Row],[Kode BARANG Win2]],Table43[[#This Row],[No. Urut
Item Sama]])</f>
        <v>R1022001037021</v>
      </c>
      <c r="B433" s="7"/>
      <c r="C433" s="4" t="s">
        <v>1591</v>
      </c>
      <c r="D433" s="49">
        <v>3045730</v>
      </c>
      <c r="E433" s="49">
        <f>IFERROR(VLOOKUP(Table43[[#This Row],[NO]],[1]Sheet1!$G$3:$K$1267,5,0),0)</f>
        <v>0</v>
      </c>
      <c r="F433" s="26" t="s">
        <v>1416</v>
      </c>
      <c r="G433" s="26">
        <v>24</v>
      </c>
      <c r="H433" s="26" t="s">
        <v>2073</v>
      </c>
      <c r="I433" s="49">
        <v>8993560026073</v>
      </c>
      <c r="J433" s="26" t="str">
        <f>Table43[[#This Row],[Nama Jenis Kemasan]]</f>
        <v>PCH</v>
      </c>
      <c r="K433" s="4" t="str">
        <f>TRIM(CONCATENATE(Table43[[#This Row],[Nama            KLP]]," ",Table43[[#This Row],[Nama            Sub KLP]]))</f>
        <v>DETTOL BODY WASH</v>
      </c>
      <c r="L433" s="4" t="str">
        <f>CONCATENATE(Table43[[#This Row],[kode  2 Digit                (hrf+No)]],Table43[[#This Row],[kode  2 Digit                (Nomor)]],Table43[[#This Row],[kode  1 Digit                (Nomor)]])</f>
        <v>R1022</v>
      </c>
      <c r="M433" s="4" t="str">
        <f>IF(AH433="",CONCATENATE(R433,T433,V433,X433,Z433,AB433,AD433,AF433,Table43[[#This Row],[Tanda Kode Revisi]]),CONCATENATE(R433,T433,V433,X433,Z433,AB433,AD433,AH433))</f>
        <v>R1022001037021</v>
      </c>
      <c r="N433" s="11">
        <f t="shared" si="12"/>
        <v>14</v>
      </c>
      <c r="O433" s="13" t="str">
        <f>IF(AG433&lt;&gt;"",TRIM(UPPER(CONCATENATE(Q433," ",S433," ",U433," ",W433," ",Y433," ",AA433," ","X"," ",Table43[[#This Row],[ISI/CTN]]," ",AG433," ",AC433," ",AE433," ",AI433))),TRIM(UPPER(CONCATENATE(Q433," ",S433," ",U433," ",W433," ",Y433," ",AA433," ","X"," ",Table43[[#This Row],[ISI/CTN]]," ",AC433," ",AE433," ",AI433))))</f>
        <v>RB DETTOL BODY WASH COOL 370ML X 24 PCH BANDED</v>
      </c>
      <c r="P433" s="11">
        <f t="shared" si="13"/>
        <v>46</v>
      </c>
      <c r="Q433" s="4" t="s">
        <v>1487</v>
      </c>
      <c r="R433" s="7" t="s">
        <v>94</v>
      </c>
      <c r="S433" s="4" t="s">
        <v>1496</v>
      </c>
      <c r="T433" s="45" t="s">
        <v>1723</v>
      </c>
      <c r="U433" s="46" t="s">
        <v>1497</v>
      </c>
      <c r="V433" s="7">
        <v>2</v>
      </c>
      <c r="W433" s="46"/>
      <c r="X433" s="45" t="s">
        <v>1731</v>
      </c>
      <c r="Y433" s="4" t="s">
        <v>1492</v>
      </c>
      <c r="Z433" s="47" t="s">
        <v>1722</v>
      </c>
      <c r="AA433" s="4" t="s">
        <v>1525</v>
      </c>
      <c r="AB433" s="47" t="s">
        <v>1750</v>
      </c>
      <c r="AC433" s="4" t="s">
        <v>386</v>
      </c>
      <c r="AD433" s="7">
        <v>2</v>
      </c>
      <c r="AE433" s="4" t="s">
        <v>1526</v>
      </c>
      <c r="AF433" s="7">
        <v>1</v>
      </c>
      <c r="AJ433" s="7">
        <f>IFERROR(VLOOKUP(Table43[[#This Row],[Kode BARANG Win2]],'[2]Template Impor Barang'!#REF!,2,0),0)</f>
        <v>0</v>
      </c>
      <c r="AK433" s="7">
        <f>Table43[[#This Row],[ISI/CTN]]</f>
        <v>24</v>
      </c>
      <c r="AL433" s="83">
        <f>Table43[[#This Row],[Kode Pcpl]]</f>
        <v>3045730</v>
      </c>
      <c r="AN433" s="36">
        <f>Table43[[#This Row],[Harga Jual Pcs GT
(-PPN)]]-(Table43[[#This Row],[Harga Jual Pcs GT
(-PPN)]]*8.5%)</f>
        <v>20717.43</v>
      </c>
      <c r="AO433" s="36">
        <f>Table43[[#This Row],[Harga Beli Pcs
(-PPN)]]*Table43[[#This Row],[ISI/CTN]]</f>
        <v>497218.32</v>
      </c>
      <c r="AP433" s="36">
        <f>Table43[[#This Row],[Harga Beli Pcs
(-PPN)]]*1.11</f>
        <v>22996.347300000001</v>
      </c>
      <c r="AQ433" s="36">
        <f>Table43[[#This Row],[Harga Beli Krt
(- PPN)]]*1.11</f>
        <v>551912.33520000009</v>
      </c>
      <c r="AR433" s="36">
        <v>22642</v>
      </c>
      <c r="AS433" s="36">
        <f>Table43[[#This Row],[Harga Jual Pcs GT
(-PPN)]]*Table43[[#This Row],[ISI/CTN]]</f>
        <v>543408</v>
      </c>
      <c r="AT433" s="36">
        <f>Table43[[#This Row],[Harga Jual Pcs GT
(-PPN)]]*1.11</f>
        <v>25132.620000000003</v>
      </c>
      <c r="AU433" s="36">
        <f>Table43[[#This Row],[Harga Jual Krt GT
(- PPN)]]*1.11</f>
        <v>603182.88</v>
      </c>
      <c r="AV433" s="36">
        <v>22642</v>
      </c>
      <c r="AW433" s="36">
        <f>Table43[[#This Row],[Harga Jual Pcs MT
(-PPN)]]*Table43[[#This Row],[ISI/CTN]]</f>
        <v>543408</v>
      </c>
      <c r="AX433" s="36">
        <f>Table43[[#This Row],[Harga Jual Pcs MT
(-PPN)]]*1.11</f>
        <v>25132.620000000003</v>
      </c>
      <c r="AY433" s="36">
        <f>Table43[[#This Row],[Harga Jual Pcs MT
(+PPN)]]*Table43[[#This Row],[ISI/CTN]]</f>
        <v>603182.88000000012</v>
      </c>
      <c r="AZ433" s="44">
        <f>(Table43[[#This Row],[Harga Jual Pcs GT
(-PPN)]]-Table43[[#This Row],[Harga Beli Pcs
(-PPN)]])/Table43[[#This Row],[Harga Jual Pcs GT
(-PPN)]]</f>
        <v>8.4999999999999992E-2</v>
      </c>
      <c r="BA433" s="51">
        <f>Table43[[#This Row],[Harga Jual Pcs MT
(-PPN)]]-Table43[[#This Row],[Harga Beli Pcs
(-PPN)]]</f>
        <v>1924.5699999999997</v>
      </c>
      <c r="BB433" s="57">
        <f>Table43[[#This Row],[Column1]]/Table43[[#This Row],[Harga Jual Pcs MT
(-PPN)]]</f>
        <v>8.4999999999999992E-2</v>
      </c>
      <c r="BC433" s="50"/>
      <c r="BD433" s="7" t="str">
        <f>IFERROR(VLOOKUP(Table43[[#This Row],[Kode BARANG Win2]],'[3]Daftar Barang dan Jasa'!$B$2:$D$3515,3,0),0)</f>
        <v>RB DETTOL BODY WASH COOL 370ML X 24 PCH BANDED</v>
      </c>
      <c r="BE433" s="7" t="str">
        <f ca="1">IF(TODAY()-Table43[[#This Row],[Efektif
Pembuatan]]&gt;60,"Lama","Baru")</f>
        <v>Lama</v>
      </c>
      <c r="BF433" s="7" t="e">
        <f ca="1">IF(TODAY()-Table43[[#This Row],[Efektif Naik Harga]]&lt;30,"Naik","Sama")</f>
        <v>#VALUE!</v>
      </c>
      <c r="BG433" s="7" t="s">
        <v>400</v>
      </c>
      <c r="BH433" s="7" t="str">
        <f>IF(Table43[[#This Row],[Kode BARANG Win2]]&lt;&gt;"","IDR","")</f>
        <v>IDR</v>
      </c>
      <c r="BI433" s="7" t="str">
        <f>CONCATENATE(Table43[[#This Row],[kode  1 Digit
(Nomor)]],Table43[[#This Row],[kode  4 Digit                (Nomor)]])</f>
        <v>30457300370</v>
      </c>
      <c r="BJ433" s="7" t="str">
        <f>Table43[[#This Row],[Nama            Gramasi atau Jumlah Pack per CTN]]</f>
        <v>370ML</v>
      </c>
      <c r="BK433" s="7"/>
      <c r="BL433" s="7"/>
      <c r="BM433" s="4" t="str">
        <f>IF(Table43[[#This Row],[SATUAN Fix Win]]&lt;&gt;"","KRT")</f>
        <v>KRT</v>
      </c>
      <c r="BN433" s="4" t="str">
        <f>IF(Table43[[#This Row],[SATUAN Fix Win]]&lt;&gt;"","GD01")</f>
        <v>GD01</v>
      </c>
      <c r="BO433" s="4">
        <f>IF(Table43[[#This Row],[SATUAN Fix Win]]&lt;&gt;"",11611)</f>
        <v>11611</v>
      </c>
      <c r="BP433" s="4">
        <f>IF(Table43[[#This Row],[SATUAN Fix Win]]&lt;&gt;"",11612)</f>
        <v>11612</v>
      </c>
      <c r="BR433" s="4">
        <f>IF(Table43[[#This Row],[SATUAN Fix Win]]&lt;&gt;"",1)</f>
        <v>1</v>
      </c>
    </row>
    <row r="434" spans="1:70">
      <c r="A434" s="4" t="str">
        <f>CONCATENATE(Table43[[#This Row],[Kode BARANG Win2]],Table43[[#This Row],[No. Urut
Item Sama]])</f>
        <v>R1022001037021</v>
      </c>
      <c r="B434" s="7"/>
      <c r="C434" s="4" t="s">
        <v>1591</v>
      </c>
      <c r="D434" s="49" t="s">
        <v>652</v>
      </c>
      <c r="E434" s="49">
        <f>IFERROR(VLOOKUP(Table43[[#This Row],[NO]],[1]Sheet1!$G$3:$K$1267,5,0),0)</f>
        <v>0</v>
      </c>
      <c r="F434" s="26" t="s">
        <v>1411</v>
      </c>
      <c r="G434" s="26">
        <v>24</v>
      </c>
      <c r="H434" s="26" t="s">
        <v>2073</v>
      </c>
      <c r="I434" s="49">
        <v>8993560026073</v>
      </c>
      <c r="J434" s="26" t="str">
        <f>Table43[[#This Row],[Nama Jenis Kemasan]]</f>
        <v>PCH</v>
      </c>
      <c r="K434" s="4" t="str">
        <f>TRIM(CONCATENATE(Table43[[#This Row],[Nama            KLP]]," ",Table43[[#This Row],[Nama            Sub KLP]]))</f>
        <v>DETTOL BODY WASH</v>
      </c>
      <c r="L434" s="4" t="str">
        <f>CONCATENATE(Table43[[#This Row],[kode  2 Digit                (hrf+No)]],Table43[[#This Row],[kode  2 Digit                (Nomor)]],Table43[[#This Row],[kode  1 Digit                (Nomor)]])</f>
        <v>R1022</v>
      </c>
      <c r="M434" s="4" t="str">
        <f>IF(AH434="",CONCATENATE(R434,T434,V434,X434,Z434,AB434,AD434,AF434,Table43[[#This Row],[Tanda Kode Revisi]]),CONCATENATE(R434,T434,V434,X434,Z434,AB434,AD434,AH434))</f>
        <v>R1022001037021</v>
      </c>
      <c r="N434" s="11">
        <f t="shared" si="12"/>
        <v>14</v>
      </c>
      <c r="O434" s="13" t="str">
        <f>IF(AG434&lt;&gt;"",TRIM(UPPER(CONCATENATE(Q434," ",S434," ",U434," ",W434," ",Y434," ",AA434," ","X"," ",Table43[[#This Row],[ISI/CTN]]," ",AG434," ",AC434," ",AE434," ",AI434))),TRIM(UPPER(CONCATENATE(Q434," ",S434," ",U434," ",W434," ",Y434," ",AA434," ","X"," ",Table43[[#This Row],[ISI/CTN]]," ",AC434," ",AE434," ",AI434))))</f>
        <v>RB DETTOL BODY WASH COOL 370ML X 24 PCH BANDED</v>
      </c>
      <c r="P434" s="11">
        <f t="shared" si="13"/>
        <v>46</v>
      </c>
      <c r="Q434" s="4" t="s">
        <v>1487</v>
      </c>
      <c r="R434" s="7" t="s">
        <v>94</v>
      </c>
      <c r="S434" s="4" t="s">
        <v>1496</v>
      </c>
      <c r="T434" s="45" t="s">
        <v>1723</v>
      </c>
      <c r="U434" s="46" t="s">
        <v>1497</v>
      </c>
      <c r="V434" s="7">
        <v>2</v>
      </c>
      <c r="W434" s="46"/>
      <c r="X434" s="45" t="s">
        <v>1731</v>
      </c>
      <c r="Y434" s="4" t="s">
        <v>1492</v>
      </c>
      <c r="Z434" s="47" t="s">
        <v>1722</v>
      </c>
      <c r="AA434" s="4" t="s">
        <v>1525</v>
      </c>
      <c r="AB434" s="47" t="s">
        <v>1750</v>
      </c>
      <c r="AC434" s="4" t="s">
        <v>386</v>
      </c>
      <c r="AD434" s="7">
        <v>2</v>
      </c>
      <c r="AE434" s="4" t="s">
        <v>1526</v>
      </c>
      <c r="AF434" s="7">
        <v>1</v>
      </c>
      <c r="AJ434" s="7">
        <f>IFERROR(VLOOKUP(Table43[[#This Row],[Kode BARANG Win2]],'[2]Template Impor Barang'!#REF!,2,0),0)</f>
        <v>0</v>
      </c>
      <c r="AK434" s="7">
        <f>Table43[[#This Row],[ISI/CTN]]</f>
        <v>24</v>
      </c>
      <c r="AL434" s="83" t="str">
        <f>Table43[[#This Row],[Kode Pcpl]]</f>
        <v>ID8094389</v>
      </c>
      <c r="AN434" s="36">
        <f>Table43[[#This Row],[Harga Jual Pcs GT
(-PPN)]]-(Table43[[#This Row],[Harga Jual Pcs GT
(-PPN)]]*8.5%)</f>
        <v>20717.43</v>
      </c>
      <c r="AO434" s="36">
        <f>Table43[[#This Row],[Harga Beli Pcs
(-PPN)]]*Table43[[#This Row],[ISI/CTN]]</f>
        <v>497218.32</v>
      </c>
      <c r="AP434" s="36">
        <f>Table43[[#This Row],[Harga Beli Pcs
(-PPN)]]*1.11</f>
        <v>22996.347300000001</v>
      </c>
      <c r="AQ434" s="36">
        <f>Table43[[#This Row],[Harga Beli Krt
(- PPN)]]*1.11</f>
        <v>551912.33520000009</v>
      </c>
      <c r="AR434" s="36">
        <v>22642</v>
      </c>
      <c r="AS434" s="36">
        <f>Table43[[#This Row],[Harga Jual Pcs GT
(-PPN)]]*Table43[[#This Row],[ISI/CTN]]</f>
        <v>543408</v>
      </c>
      <c r="AT434" s="36">
        <f>Table43[[#This Row],[Harga Jual Pcs GT
(-PPN)]]*1.11</f>
        <v>25132.620000000003</v>
      </c>
      <c r="AU434" s="36">
        <f>Table43[[#This Row],[Harga Jual Krt GT
(- PPN)]]*1.11</f>
        <v>603182.88</v>
      </c>
      <c r="AV434" s="36">
        <v>22642</v>
      </c>
      <c r="AW434" s="36">
        <f>Table43[[#This Row],[Harga Jual Pcs MT
(-PPN)]]*Table43[[#This Row],[ISI/CTN]]</f>
        <v>543408</v>
      </c>
      <c r="AX434" s="36">
        <f>Table43[[#This Row],[Harga Jual Pcs MT
(-PPN)]]*1.11</f>
        <v>25132.620000000003</v>
      </c>
      <c r="AY434" s="36">
        <f>Table43[[#This Row],[Harga Jual Pcs MT
(+PPN)]]*Table43[[#This Row],[ISI/CTN]]</f>
        <v>603182.88000000012</v>
      </c>
      <c r="AZ434" s="44">
        <f>(Table43[[#This Row],[Harga Jual Pcs GT
(-PPN)]]-Table43[[#This Row],[Harga Beli Pcs
(-PPN)]])/Table43[[#This Row],[Harga Jual Pcs GT
(-PPN)]]</f>
        <v>8.4999999999999992E-2</v>
      </c>
      <c r="BA434" s="51">
        <f>Table43[[#This Row],[Harga Jual Pcs MT
(-PPN)]]-Table43[[#This Row],[Harga Beli Pcs
(-PPN)]]</f>
        <v>1924.5699999999997</v>
      </c>
      <c r="BB434" s="57">
        <f>Table43[[#This Row],[Column1]]/Table43[[#This Row],[Harga Jual Pcs MT
(-PPN)]]</f>
        <v>8.4999999999999992E-2</v>
      </c>
      <c r="BC434" s="50"/>
      <c r="BD434" s="7" t="str">
        <f>IFERROR(VLOOKUP(Table43[[#This Row],[Kode BARANG Win2]],'[3]Daftar Barang dan Jasa'!$B$2:$D$3515,3,0),0)</f>
        <v>RB DETTOL BODY WASH COOL 370ML X 24 PCH BANDED</v>
      </c>
      <c r="BE434" s="7" t="str">
        <f ca="1">IF(TODAY()-Table43[[#This Row],[Efektif
Pembuatan]]&gt;60,"Lama","Baru")</f>
        <v>Lama</v>
      </c>
      <c r="BF434" s="7" t="e">
        <f ca="1">IF(TODAY()-Table43[[#This Row],[Efektif Naik Harga]]&lt;30,"Naik","Sama")</f>
        <v>#VALUE!</v>
      </c>
      <c r="BG434" s="7" t="s">
        <v>400</v>
      </c>
      <c r="BH434" s="7" t="str">
        <f>IF(Table43[[#This Row],[Kode BARANG Win2]]&lt;&gt;"","IDR","")</f>
        <v>IDR</v>
      </c>
      <c r="BI434" s="7" t="str">
        <f>CONCATENATE(Table43[[#This Row],[kode  1 Digit
(Nomor)]],Table43[[#This Row],[kode  4 Digit                (Nomor)]])</f>
        <v>ID80943890370</v>
      </c>
      <c r="BJ434" s="7" t="str">
        <f>Table43[[#This Row],[Nama            Gramasi atau Jumlah Pack per CTN]]</f>
        <v>370ML</v>
      </c>
      <c r="BK434" s="7"/>
      <c r="BL434" s="7"/>
      <c r="BM434" s="4" t="str">
        <f>IF(Table43[[#This Row],[SATUAN Fix Win]]&lt;&gt;"","KRT")</f>
        <v>KRT</v>
      </c>
      <c r="BN434" s="4" t="str">
        <f>IF(Table43[[#This Row],[SATUAN Fix Win]]&lt;&gt;"","GD01")</f>
        <v>GD01</v>
      </c>
      <c r="BO434" s="4">
        <f>IF(Table43[[#This Row],[SATUAN Fix Win]]&lt;&gt;"",11611)</f>
        <v>11611</v>
      </c>
      <c r="BP434" s="4">
        <f>IF(Table43[[#This Row],[SATUAN Fix Win]]&lt;&gt;"",11612)</f>
        <v>11612</v>
      </c>
      <c r="BR434" s="4">
        <f>IF(Table43[[#This Row],[SATUAN Fix Win]]&lt;&gt;"",1)</f>
        <v>1</v>
      </c>
    </row>
    <row r="435" spans="1:70">
      <c r="A435" s="4" t="str">
        <f>CONCATENATE(Table43[[#This Row],[Kode BARANG Win2]],Table43[[#This Row],[No. Urut
Item Sama]])</f>
        <v>R1022001037021</v>
      </c>
      <c r="B435" s="7"/>
      <c r="C435" s="4" t="s">
        <v>1591</v>
      </c>
      <c r="D435" s="49" t="s">
        <v>653</v>
      </c>
      <c r="E435" s="49">
        <f>IFERROR(VLOOKUP(Table43[[#This Row],[NO]],[1]Sheet1!$G$3:$K$1267,5,0),0)</f>
        <v>0</v>
      </c>
      <c r="F435" s="26" t="s">
        <v>1412</v>
      </c>
      <c r="G435" s="26">
        <v>24</v>
      </c>
      <c r="H435" s="26" t="s">
        <v>2073</v>
      </c>
      <c r="I435" s="49">
        <v>8993560026073</v>
      </c>
      <c r="J435" s="26" t="str">
        <f>Table43[[#This Row],[Nama Jenis Kemasan]]</f>
        <v>PCH</v>
      </c>
      <c r="K435" s="4" t="str">
        <f>TRIM(CONCATENATE(Table43[[#This Row],[Nama            KLP]]," ",Table43[[#This Row],[Nama            Sub KLP]]))</f>
        <v>DETTOL BODY WASH</v>
      </c>
      <c r="L435" s="4" t="str">
        <f>CONCATENATE(Table43[[#This Row],[kode  2 Digit                (hrf+No)]],Table43[[#This Row],[kode  2 Digit                (Nomor)]],Table43[[#This Row],[kode  1 Digit                (Nomor)]])</f>
        <v>R1022</v>
      </c>
      <c r="M435" s="4" t="str">
        <f>IF(AH435="",CONCATENATE(R435,T435,V435,X435,Z435,AB435,AD435,AF435,Table43[[#This Row],[Tanda Kode Revisi]]),CONCATENATE(R435,T435,V435,X435,Z435,AB435,AD435,AH435))</f>
        <v>R1022001037021</v>
      </c>
      <c r="N435" s="11">
        <f t="shared" si="12"/>
        <v>14</v>
      </c>
      <c r="O435" s="13" t="str">
        <f>IF(AG435&lt;&gt;"",TRIM(UPPER(CONCATENATE(Q435," ",S435," ",U435," ",W435," ",Y435," ",AA435," ","X"," ",Table43[[#This Row],[ISI/CTN]]," ",AG435," ",AC435," ",AE435," ",AI435))),TRIM(UPPER(CONCATENATE(Q435," ",S435," ",U435," ",W435," ",Y435," ",AA435," ","X"," ",Table43[[#This Row],[ISI/CTN]]," ",AC435," ",AE435," ",AI435))))</f>
        <v>RB DETTOL BODY WASH COOL 370ML X 24 PCH BANDED</v>
      </c>
      <c r="P435" s="11">
        <f t="shared" si="13"/>
        <v>46</v>
      </c>
      <c r="Q435" s="4" t="s">
        <v>1487</v>
      </c>
      <c r="R435" s="7" t="s">
        <v>94</v>
      </c>
      <c r="S435" s="4" t="s">
        <v>1496</v>
      </c>
      <c r="T435" s="45" t="s">
        <v>1723</v>
      </c>
      <c r="U435" s="46" t="s">
        <v>1497</v>
      </c>
      <c r="V435" s="7">
        <v>2</v>
      </c>
      <c r="W435" s="46"/>
      <c r="X435" s="45" t="s">
        <v>1731</v>
      </c>
      <c r="Y435" s="4" t="s">
        <v>1492</v>
      </c>
      <c r="Z435" s="47" t="s">
        <v>1722</v>
      </c>
      <c r="AA435" s="4" t="s">
        <v>1525</v>
      </c>
      <c r="AB435" s="47" t="s">
        <v>1750</v>
      </c>
      <c r="AC435" s="4" t="s">
        <v>386</v>
      </c>
      <c r="AD435" s="7">
        <v>2</v>
      </c>
      <c r="AE435" s="4" t="s">
        <v>1526</v>
      </c>
      <c r="AF435" s="7">
        <v>1</v>
      </c>
      <c r="AJ435" s="7">
        <f>IFERROR(VLOOKUP(Table43[[#This Row],[Kode BARANG Win2]],'[2]Template Impor Barang'!#REF!,2,0),0)</f>
        <v>0</v>
      </c>
      <c r="AK435" s="7">
        <f>Table43[[#This Row],[ISI/CTN]]</f>
        <v>24</v>
      </c>
      <c r="AL435" s="83" t="str">
        <f>Table43[[#This Row],[Kode Pcpl]]</f>
        <v>ID8134084</v>
      </c>
      <c r="AN435" s="36">
        <f>Table43[[#This Row],[Harga Jual Pcs GT
(-PPN)]]-(Table43[[#This Row],[Harga Jual Pcs GT
(-PPN)]]*8.5%)</f>
        <v>20717.43</v>
      </c>
      <c r="AO435" s="36">
        <f>Table43[[#This Row],[Harga Beli Pcs
(-PPN)]]*Table43[[#This Row],[ISI/CTN]]</f>
        <v>497218.32</v>
      </c>
      <c r="AP435" s="36">
        <f>Table43[[#This Row],[Harga Beli Pcs
(-PPN)]]*1.11</f>
        <v>22996.347300000001</v>
      </c>
      <c r="AQ435" s="36">
        <f>Table43[[#This Row],[Harga Beli Krt
(- PPN)]]*1.11</f>
        <v>551912.33520000009</v>
      </c>
      <c r="AR435" s="36">
        <v>22642</v>
      </c>
      <c r="AS435" s="36">
        <f>Table43[[#This Row],[Harga Jual Pcs GT
(-PPN)]]*Table43[[#This Row],[ISI/CTN]]</f>
        <v>543408</v>
      </c>
      <c r="AT435" s="36">
        <f>Table43[[#This Row],[Harga Jual Pcs GT
(-PPN)]]*1.11</f>
        <v>25132.620000000003</v>
      </c>
      <c r="AU435" s="36">
        <f>Table43[[#This Row],[Harga Jual Krt GT
(- PPN)]]*1.11</f>
        <v>603182.88</v>
      </c>
      <c r="AV435" s="36">
        <v>22642</v>
      </c>
      <c r="AW435" s="36">
        <f>Table43[[#This Row],[Harga Jual Pcs MT
(-PPN)]]*Table43[[#This Row],[ISI/CTN]]</f>
        <v>543408</v>
      </c>
      <c r="AX435" s="36">
        <f>Table43[[#This Row],[Harga Jual Pcs MT
(-PPN)]]*1.11</f>
        <v>25132.620000000003</v>
      </c>
      <c r="AY435" s="36">
        <f>Table43[[#This Row],[Harga Jual Pcs MT
(+PPN)]]*Table43[[#This Row],[ISI/CTN]]</f>
        <v>603182.88000000012</v>
      </c>
      <c r="AZ435" s="44">
        <f>(Table43[[#This Row],[Harga Jual Pcs GT
(-PPN)]]-Table43[[#This Row],[Harga Beli Pcs
(-PPN)]])/Table43[[#This Row],[Harga Jual Pcs GT
(-PPN)]]</f>
        <v>8.4999999999999992E-2</v>
      </c>
      <c r="BA435" s="51">
        <f>Table43[[#This Row],[Harga Jual Pcs MT
(-PPN)]]-Table43[[#This Row],[Harga Beli Pcs
(-PPN)]]</f>
        <v>1924.5699999999997</v>
      </c>
      <c r="BB435" s="57">
        <f>Table43[[#This Row],[Column1]]/Table43[[#This Row],[Harga Jual Pcs MT
(-PPN)]]</f>
        <v>8.4999999999999992E-2</v>
      </c>
      <c r="BC435" s="50"/>
      <c r="BD435" s="7" t="str">
        <f>IFERROR(VLOOKUP(Table43[[#This Row],[Kode BARANG Win2]],'[3]Daftar Barang dan Jasa'!$B$2:$D$3515,3,0),0)</f>
        <v>RB DETTOL BODY WASH COOL 370ML X 24 PCH BANDED</v>
      </c>
      <c r="BE435" s="7" t="str">
        <f ca="1">IF(TODAY()-Table43[[#This Row],[Efektif
Pembuatan]]&gt;60,"Lama","Baru")</f>
        <v>Lama</v>
      </c>
      <c r="BF435" s="7" t="e">
        <f ca="1">IF(TODAY()-Table43[[#This Row],[Efektif Naik Harga]]&lt;30,"Naik","Sama")</f>
        <v>#VALUE!</v>
      </c>
      <c r="BG435" s="7" t="s">
        <v>400</v>
      </c>
      <c r="BH435" s="7" t="str">
        <f>IF(Table43[[#This Row],[Kode BARANG Win2]]&lt;&gt;"","IDR","")</f>
        <v>IDR</v>
      </c>
      <c r="BI435" s="7" t="str">
        <f>CONCATENATE(Table43[[#This Row],[kode  1 Digit
(Nomor)]],Table43[[#This Row],[kode  4 Digit                (Nomor)]])</f>
        <v>ID81340840370</v>
      </c>
      <c r="BJ435" s="7" t="str">
        <f>Table43[[#This Row],[Nama            Gramasi atau Jumlah Pack per CTN]]</f>
        <v>370ML</v>
      </c>
      <c r="BK435" s="7"/>
      <c r="BL435" s="7"/>
      <c r="BM435" s="4" t="str">
        <f>IF(Table43[[#This Row],[SATUAN Fix Win]]&lt;&gt;"","KRT")</f>
        <v>KRT</v>
      </c>
      <c r="BN435" s="4" t="str">
        <f>IF(Table43[[#This Row],[SATUAN Fix Win]]&lt;&gt;"","GD01")</f>
        <v>GD01</v>
      </c>
      <c r="BO435" s="4">
        <f>IF(Table43[[#This Row],[SATUAN Fix Win]]&lt;&gt;"",11611)</f>
        <v>11611</v>
      </c>
      <c r="BP435" s="4">
        <f>IF(Table43[[#This Row],[SATUAN Fix Win]]&lt;&gt;"",11612)</f>
        <v>11612</v>
      </c>
      <c r="BR435" s="4">
        <f>IF(Table43[[#This Row],[SATUAN Fix Win]]&lt;&gt;"",1)</f>
        <v>1</v>
      </c>
    </row>
    <row r="436" spans="1:70">
      <c r="A436" s="4" t="str">
        <f>CONCATENATE(Table43[[#This Row],[Kode BARANG Win2]],Table43[[#This Row],[No. Urut
Item Sama]])</f>
        <v>R1022001037021</v>
      </c>
      <c r="B436" s="7"/>
      <c r="C436" s="4" t="s">
        <v>1591</v>
      </c>
      <c r="D436" s="49" t="s">
        <v>654</v>
      </c>
      <c r="E436" s="49">
        <f>IFERROR(VLOOKUP(Table43[[#This Row],[NO]],[1]Sheet1!$G$3:$K$1267,5,0),0)</f>
        <v>0</v>
      </c>
      <c r="F436" s="26" t="s">
        <v>1413</v>
      </c>
      <c r="G436" s="26">
        <v>24</v>
      </c>
      <c r="H436" s="26" t="s">
        <v>2073</v>
      </c>
      <c r="I436" s="49">
        <v>8993560026073</v>
      </c>
      <c r="J436" s="26" t="str">
        <f>Table43[[#This Row],[Nama Jenis Kemasan]]</f>
        <v>PCH</v>
      </c>
      <c r="K436" s="4" t="str">
        <f>TRIM(CONCATENATE(Table43[[#This Row],[Nama            KLP]]," ",Table43[[#This Row],[Nama            Sub KLP]]))</f>
        <v>DETTOL BODY WASH</v>
      </c>
      <c r="L436" s="4" t="str">
        <f>CONCATENATE(Table43[[#This Row],[kode  2 Digit                (hrf+No)]],Table43[[#This Row],[kode  2 Digit                (Nomor)]],Table43[[#This Row],[kode  1 Digit                (Nomor)]])</f>
        <v>R1022</v>
      </c>
      <c r="M436" s="4" t="str">
        <f>IF(AH436="",CONCATENATE(R436,T436,V436,X436,Z436,AB436,AD436,AF436,Table43[[#This Row],[Tanda Kode Revisi]]),CONCATENATE(R436,T436,V436,X436,Z436,AB436,AD436,AH436))</f>
        <v>R1022001037021</v>
      </c>
      <c r="N436" s="11">
        <f t="shared" si="12"/>
        <v>14</v>
      </c>
      <c r="O436" s="13" t="str">
        <f>IF(AG436&lt;&gt;"",TRIM(UPPER(CONCATENATE(Q436," ",S436," ",U436," ",W436," ",Y436," ",AA436," ","X"," ",Table43[[#This Row],[ISI/CTN]]," ",AG436," ",AC436," ",AE436," ",AI436))),TRIM(UPPER(CONCATENATE(Q436," ",S436," ",U436," ",W436," ",Y436," ",AA436," ","X"," ",Table43[[#This Row],[ISI/CTN]]," ",AC436," ",AE436," ",AI436))))</f>
        <v>RB DETTOL BODY WASH COOL 370ML X 24 PCH BANDED</v>
      </c>
      <c r="P436" s="11">
        <f t="shared" si="13"/>
        <v>46</v>
      </c>
      <c r="Q436" s="4" t="s">
        <v>1487</v>
      </c>
      <c r="R436" s="7" t="s">
        <v>94</v>
      </c>
      <c r="S436" s="4" t="s">
        <v>1496</v>
      </c>
      <c r="T436" s="45" t="s">
        <v>1723</v>
      </c>
      <c r="U436" s="46" t="s">
        <v>1497</v>
      </c>
      <c r="V436" s="7">
        <v>2</v>
      </c>
      <c r="W436" s="46"/>
      <c r="X436" s="45" t="s">
        <v>1731</v>
      </c>
      <c r="Y436" s="4" t="s">
        <v>1492</v>
      </c>
      <c r="Z436" s="47" t="s">
        <v>1722</v>
      </c>
      <c r="AA436" s="4" t="s">
        <v>1525</v>
      </c>
      <c r="AB436" s="47" t="s">
        <v>1750</v>
      </c>
      <c r="AC436" s="4" t="s">
        <v>386</v>
      </c>
      <c r="AD436" s="7">
        <v>2</v>
      </c>
      <c r="AE436" s="4" t="s">
        <v>1526</v>
      </c>
      <c r="AF436" s="7">
        <v>1</v>
      </c>
      <c r="AJ436" s="7">
        <f>IFERROR(VLOOKUP(Table43[[#This Row],[Kode BARANG Win2]],'[2]Template Impor Barang'!#REF!,2,0),0)</f>
        <v>0</v>
      </c>
      <c r="AK436" s="7">
        <f>Table43[[#This Row],[ISI/CTN]]</f>
        <v>24</v>
      </c>
      <c r="AL436" s="83" t="str">
        <f>Table43[[#This Row],[Kode Pcpl]]</f>
        <v>ID8139162</v>
      </c>
      <c r="AN436" s="36">
        <f>Table43[[#This Row],[Harga Jual Pcs GT
(-PPN)]]-(Table43[[#This Row],[Harga Jual Pcs GT
(-PPN)]]*8.5%)</f>
        <v>20717.43</v>
      </c>
      <c r="AO436" s="36">
        <f>Table43[[#This Row],[Harga Beli Pcs
(-PPN)]]*Table43[[#This Row],[ISI/CTN]]</f>
        <v>497218.32</v>
      </c>
      <c r="AP436" s="36">
        <f>Table43[[#This Row],[Harga Beli Pcs
(-PPN)]]*1.11</f>
        <v>22996.347300000001</v>
      </c>
      <c r="AQ436" s="36">
        <f>Table43[[#This Row],[Harga Beli Krt
(- PPN)]]*1.11</f>
        <v>551912.33520000009</v>
      </c>
      <c r="AR436" s="36">
        <v>22642</v>
      </c>
      <c r="AS436" s="36">
        <f>Table43[[#This Row],[Harga Jual Pcs GT
(-PPN)]]*Table43[[#This Row],[ISI/CTN]]</f>
        <v>543408</v>
      </c>
      <c r="AT436" s="36">
        <f>Table43[[#This Row],[Harga Jual Pcs GT
(-PPN)]]*1.11</f>
        <v>25132.620000000003</v>
      </c>
      <c r="AU436" s="36">
        <f>Table43[[#This Row],[Harga Jual Krt GT
(- PPN)]]*1.11</f>
        <v>603182.88</v>
      </c>
      <c r="AV436" s="36">
        <v>22642</v>
      </c>
      <c r="AW436" s="36">
        <f>Table43[[#This Row],[Harga Jual Pcs MT
(-PPN)]]*Table43[[#This Row],[ISI/CTN]]</f>
        <v>543408</v>
      </c>
      <c r="AX436" s="36">
        <f>Table43[[#This Row],[Harga Jual Pcs MT
(-PPN)]]*1.11</f>
        <v>25132.620000000003</v>
      </c>
      <c r="AY436" s="36">
        <f>Table43[[#This Row],[Harga Jual Pcs MT
(+PPN)]]*Table43[[#This Row],[ISI/CTN]]</f>
        <v>603182.88000000012</v>
      </c>
      <c r="AZ436" s="44">
        <f>(Table43[[#This Row],[Harga Jual Pcs GT
(-PPN)]]-Table43[[#This Row],[Harga Beli Pcs
(-PPN)]])/Table43[[#This Row],[Harga Jual Pcs GT
(-PPN)]]</f>
        <v>8.4999999999999992E-2</v>
      </c>
      <c r="BA436" s="51">
        <f>Table43[[#This Row],[Harga Jual Pcs MT
(-PPN)]]-Table43[[#This Row],[Harga Beli Pcs
(-PPN)]]</f>
        <v>1924.5699999999997</v>
      </c>
      <c r="BB436" s="57">
        <f>Table43[[#This Row],[Column1]]/Table43[[#This Row],[Harga Jual Pcs MT
(-PPN)]]</f>
        <v>8.4999999999999992E-2</v>
      </c>
      <c r="BC436" s="50"/>
      <c r="BD436" s="7" t="str">
        <f>IFERROR(VLOOKUP(Table43[[#This Row],[Kode BARANG Win2]],'[3]Daftar Barang dan Jasa'!$B$2:$D$3515,3,0),0)</f>
        <v>RB DETTOL BODY WASH COOL 370ML X 24 PCH BANDED</v>
      </c>
      <c r="BE436" s="7" t="str">
        <f ca="1">IF(TODAY()-Table43[[#This Row],[Efektif
Pembuatan]]&gt;60,"Lama","Baru")</f>
        <v>Lama</v>
      </c>
      <c r="BF436" s="7" t="e">
        <f ca="1">IF(TODAY()-Table43[[#This Row],[Efektif Naik Harga]]&lt;30,"Naik","Sama")</f>
        <v>#VALUE!</v>
      </c>
      <c r="BG436" s="7" t="s">
        <v>400</v>
      </c>
      <c r="BH436" s="7" t="str">
        <f>IF(Table43[[#This Row],[Kode BARANG Win2]]&lt;&gt;"","IDR","")</f>
        <v>IDR</v>
      </c>
      <c r="BI436" s="7" t="str">
        <f>CONCATENATE(Table43[[#This Row],[kode  1 Digit
(Nomor)]],Table43[[#This Row],[kode  4 Digit                (Nomor)]])</f>
        <v>ID81391620370</v>
      </c>
      <c r="BJ436" s="7" t="str">
        <f>Table43[[#This Row],[Nama            Gramasi atau Jumlah Pack per CTN]]</f>
        <v>370ML</v>
      </c>
      <c r="BK436" s="7"/>
      <c r="BL436" s="7"/>
      <c r="BM436" s="4" t="str">
        <f>IF(Table43[[#This Row],[SATUAN Fix Win]]&lt;&gt;"","KRT")</f>
        <v>KRT</v>
      </c>
      <c r="BN436" s="4" t="str">
        <f>IF(Table43[[#This Row],[SATUAN Fix Win]]&lt;&gt;"","GD01")</f>
        <v>GD01</v>
      </c>
      <c r="BO436" s="4">
        <f>IF(Table43[[#This Row],[SATUAN Fix Win]]&lt;&gt;"",11611)</f>
        <v>11611</v>
      </c>
      <c r="BP436" s="4">
        <f>IF(Table43[[#This Row],[SATUAN Fix Win]]&lt;&gt;"",11612)</f>
        <v>11612</v>
      </c>
      <c r="BR436" s="4">
        <f>IF(Table43[[#This Row],[SATUAN Fix Win]]&lt;&gt;"",1)</f>
        <v>1</v>
      </c>
    </row>
    <row r="437" spans="1:70">
      <c r="A437" s="4" t="str">
        <f>CONCATENATE(Table43[[#This Row],[Kode BARANG Win2]],Table43[[#This Row],[No. Urut
Item Sama]])</f>
        <v>R1022001037021</v>
      </c>
      <c r="B437" s="7"/>
      <c r="C437" s="4" t="s">
        <v>1591</v>
      </c>
      <c r="D437" s="49" t="s">
        <v>650</v>
      </c>
      <c r="E437" s="49">
        <f>IFERROR(VLOOKUP(Table43[[#This Row],[NO]],[1]Sheet1!$G$3:$K$1267,5,0),0)</f>
        <v>0</v>
      </c>
      <c r="F437" s="26" t="s">
        <v>1409</v>
      </c>
      <c r="G437" s="26">
        <v>24</v>
      </c>
      <c r="H437" s="26" t="s">
        <v>2073</v>
      </c>
      <c r="I437" s="49">
        <v>8993560026073</v>
      </c>
      <c r="J437" s="26" t="str">
        <f>Table43[[#This Row],[Nama Jenis Kemasan]]</f>
        <v>PCH</v>
      </c>
      <c r="K437" s="4" t="str">
        <f>TRIM(CONCATENATE(Table43[[#This Row],[Nama            KLP]]," ",Table43[[#This Row],[Nama            Sub KLP]]))</f>
        <v>DETTOL BODY WASH</v>
      </c>
      <c r="L437" s="4" t="str">
        <f>CONCATENATE(Table43[[#This Row],[kode  2 Digit                (hrf+No)]],Table43[[#This Row],[kode  2 Digit                (Nomor)]],Table43[[#This Row],[kode  1 Digit                (Nomor)]])</f>
        <v>R1022</v>
      </c>
      <c r="M437" s="4" t="str">
        <f>IF(AH437="",CONCATENATE(R437,T437,V437,X437,Z437,AB437,AD437,AF437,Table43[[#This Row],[Tanda Kode Revisi]]),CONCATENATE(R437,T437,V437,X437,Z437,AB437,AD437,AH437))</f>
        <v>R1022001037021</v>
      </c>
      <c r="N437" s="11">
        <f t="shared" si="12"/>
        <v>14</v>
      </c>
      <c r="O437" s="13" t="str">
        <f>IF(AG437&lt;&gt;"",TRIM(UPPER(CONCATENATE(Q437," ",S437," ",U437," ",W437," ",Y437," ",AA437," ","X"," ",Table43[[#This Row],[ISI/CTN]]," ",AG437," ",AC437," ",AE437," ",AI437))),TRIM(UPPER(CONCATENATE(Q437," ",S437," ",U437," ",W437," ",Y437," ",AA437," ","X"," ",Table43[[#This Row],[ISI/CTN]]," ",AC437," ",AE437," ",AI437))))</f>
        <v>RB DETTOL BODY WASH COOL 370ML X 24 PCH BANDED</v>
      </c>
      <c r="P437" s="11">
        <f t="shared" si="13"/>
        <v>46</v>
      </c>
      <c r="Q437" s="4" t="s">
        <v>1487</v>
      </c>
      <c r="R437" s="7" t="s">
        <v>94</v>
      </c>
      <c r="S437" s="4" t="s">
        <v>1496</v>
      </c>
      <c r="T437" s="45" t="s">
        <v>1723</v>
      </c>
      <c r="U437" s="46" t="s">
        <v>1497</v>
      </c>
      <c r="V437" s="7">
        <v>2</v>
      </c>
      <c r="W437" s="46"/>
      <c r="X437" s="45" t="s">
        <v>1731</v>
      </c>
      <c r="Y437" s="4" t="s">
        <v>1492</v>
      </c>
      <c r="Z437" s="47" t="s">
        <v>1722</v>
      </c>
      <c r="AA437" s="4" t="s">
        <v>1525</v>
      </c>
      <c r="AB437" s="47" t="s">
        <v>1750</v>
      </c>
      <c r="AC437" s="4" t="s">
        <v>386</v>
      </c>
      <c r="AD437" s="7">
        <v>2</v>
      </c>
      <c r="AE437" s="4" t="s">
        <v>1526</v>
      </c>
      <c r="AF437" s="7">
        <v>1</v>
      </c>
      <c r="AJ437" s="7">
        <f>IFERROR(VLOOKUP(Table43[[#This Row],[Kode BARANG Win2]],'[2]Template Impor Barang'!#REF!,2,0),0)</f>
        <v>0</v>
      </c>
      <c r="AK437" s="7">
        <f>Table43[[#This Row],[ISI/CTN]]</f>
        <v>24</v>
      </c>
      <c r="AL437" s="83" t="str">
        <f>Table43[[#This Row],[Kode Pcpl]]</f>
        <v>ID0307876</v>
      </c>
      <c r="AN437" s="36">
        <f>Table43[[#This Row],[Harga Jual Pcs GT
(-PPN)]]-(Table43[[#This Row],[Harga Jual Pcs GT
(-PPN)]]*8.5%)</f>
        <v>20717.43</v>
      </c>
      <c r="AO437" s="36">
        <f>Table43[[#This Row],[Harga Beli Pcs
(-PPN)]]*Table43[[#This Row],[ISI/CTN]]</f>
        <v>497218.32</v>
      </c>
      <c r="AP437" s="36">
        <f>Table43[[#This Row],[Harga Beli Pcs
(-PPN)]]*1.11</f>
        <v>22996.347300000001</v>
      </c>
      <c r="AQ437" s="36">
        <f>Table43[[#This Row],[Harga Beli Krt
(- PPN)]]*1.11</f>
        <v>551912.33520000009</v>
      </c>
      <c r="AR437" s="36">
        <v>22642</v>
      </c>
      <c r="AS437" s="36">
        <f>Table43[[#This Row],[Harga Jual Pcs GT
(-PPN)]]*Table43[[#This Row],[ISI/CTN]]</f>
        <v>543408</v>
      </c>
      <c r="AT437" s="36">
        <f>Table43[[#This Row],[Harga Jual Pcs GT
(-PPN)]]*1.11</f>
        <v>25132.620000000003</v>
      </c>
      <c r="AU437" s="36">
        <f>Table43[[#This Row],[Harga Jual Krt GT
(- PPN)]]*1.11</f>
        <v>603182.88</v>
      </c>
      <c r="AV437" s="36">
        <v>22642</v>
      </c>
      <c r="AW437" s="36">
        <f>Table43[[#This Row],[Harga Jual Pcs MT
(-PPN)]]*Table43[[#This Row],[ISI/CTN]]</f>
        <v>543408</v>
      </c>
      <c r="AX437" s="36">
        <f>Table43[[#This Row],[Harga Jual Pcs MT
(-PPN)]]*1.11</f>
        <v>25132.620000000003</v>
      </c>
      <c r="AY437" s="36">
        <f>Table43[[#This Row],[Harga Jual Pcs MT
(+PPN)]]*Table43[[#This Row],[ISI/CTN]]</f>
        <v>603182.88000000012</v>
      </c>
      <c r="AZ437" s="44">
        <f>(Table43[[#This Row],[Harga Jual Pcs GT
(-PPN)]]-Table43[[#This Row],[Harga Beli Pcs
(-PPN)]])/Table43[[#This Row],[Harga Jual Pcs GT
(-PPN)]]</f>
        <v>8.4999999999999992E-2</v>
      </c>
      <c r="BA437" s="51">
        <f>Table43[[#This Row],[Harga Jual Pcs MT
(-PPN)]]-Table43[[#This Row],[Harga Beli Pcs
(-PPN)]]</f>
        <v>1924.5699999999997</v>
      </c>
      <c r="BB437" s="57">
        <f>Table43[[#This Row],[Column1]]/Table43[[#This Row],[Harga Jual Pcs MT
(-PPN)]]</f>
        <v>8.4999999999999992E-2</v>
      </c>
      <c r="BC437" s="50"/>
      <c r="BD437" s="7" t="str">
        <f>IFERROR(VLOOKUP(Table43[[#This Row],[Kode BARANG Win2]],'[3]Daftar Barang dan Jasa'!$B$2:$D$3515,3,0),0)</f>
        <v>RB DETTOL BODY WASH COOL 370ML X 24 PCH BANDED</v>
      </c>
      <c r="BE437" s="7" t="str">
        <f ca="1">IF(TODAY()-Table43[[#This Row],[Efektif
Pembuatan]]&gt;60,"Lama","Baru")</f>
        <v>Lama</v>
      </c>
      <c r="BF437" s="7" t="e">
        <f ca="1">IF(TODAY()-Table43[[#This Row],[Efektif Naik Harga]]&lt;30,"Naik","Sama")</f>
        <v>#VALUE!</v>
      </c>
      <c r="BG437" s="7" t="s">
        <v>400</v>
      </c>
      <c r="BH437" s="7" t="str">
        <f>IF(Table43[[#This Row],[Kode BARANG Win2]]&lt;&gt;"","IDR","")</f>
        <v>IDR</v>
      </c>
      <c r="BI437" s="7" t="str">
        <f>CONCATENATE(Table43[[#This Row],[kode  1 Digit
(Nomor)]],Table43[[#This Row],[kode  4 Digit                (Nomor)]])</f>
        <v>ID03078760370</v>
      </c>
      <c r="BJ437" s="7" t="str">
        <f>Table43[[#This Row],[Nama            Gramasi atau Jumlah Pack per CTN]]</f>
        <v>370ML</v>
      </c>
      <c r="BK437" s="7"/>
      <c r="BL437" s="7"/>
      <c r="BM437" s="4" t="str">
        <f>IF(Table43[[#This Row],[SATUAN Fix Win]]&lt;&gt;"","KRT")</f>
        <v>KRT</v>
      </c>
      <c r="BN437" s="4" t="str">
        <f>IF(Table43[[#This Row],[SATUAN Fix Win]]&lt;&gt;"","GD01")</f>
        <v>GD01</v>
      </c>
      <c r="BO437" s="4">
        <f>IF(Table43[[#This Row],[SATUAN Fix Win]]&lt;&gt;"",11611)</f>
        <v>11611</v>
      </c>
      <c r="BP437" s="4">
        <f>IF(Table43[[#This Row],[SATUAN Fix Win]]&lt;&gt;"",11612)</f>
        <v>11612</v>
      </c>
      <c r="BR437" s="4">
        <f>IF(Table43[[#This Row],[SATUAN Fix Win]]&lt;&gt;"",1)</f>
        <v>1</v>
      </c>
    </row>
    <row r="438" spans="1:70">
      <c r="A438" s="4" t="str">
        <f>CONCATENATE(Table43[[#This Row],[Kode BARANG Win2]],Table43[[#This Row],[No. Urut
Item Sama]])</f>
        <v>R1022001050030</v>
      </c>
      <c r="B438" s="7"/>
      <c r="C438" s="4" t="s">
        <v>1592</v>
      </c>
      <c r="D438" s="49">
        <v>3289668</v>
      </c>
      <c r="E438" s="49">
        <f>IFERROR(VLOOKUP(Table43[[#This Row],[NO]],[1]Sheet1!$G$3:$K$1267,5,0),0)</f>
        <v>0</v>
      </c>
      <c r="F438" s="26" t="s">
        <v>1454</v>
      </c>
      <c r="G438" s="26">
        <v>12</v>
      </c>
      <c r="H438" s="26" t="s">
        <v>1772</v>
      </c>
      <c r="I438" s="49">
        <v>9556111609010</v>
      </c>
      <c r="J438" s="26" t="str">
        <f>Table43[[#This Row],[Nama Jenis Kemasan]]</f>
        <v>PUMP</v>
      </c>
      <c r="K438" s="4" t="str">
        <f>TRIM(CONCATENATE(Table43[[#This Row],[Nama            KLP]]," ",Table43[[#This Row],[Nama            Sub KLP]]))</f>
        <v>DETTOL BODY WASH</v>
      </c>
      <c r="L438" s="4" t="str">
        <f>CONCATENATE(Table43[[#This Row],[kode  2 Digit                (hrf+No)]],Table43[[#This Row],[kode  2 Digit                (Nomor)]],Table43[[#This Row],[kode  1 Digit                (Nomor)]])</f>
        <v>R1022</v>
      </c>
      <c r="M438" s="4" t="str">
        <f>IF(AH438="",CONCATENATE(R438,T438,V438,X438,Z438,AB438,AD438,AF438,Table43[[#This Row],[Tanda Kode Revisi]]),CONCATENATE(R438,T438,V438,X438,Z438,AB438,AD438,AH438))</f>
        <v>R1022001050030</v>
      </c>
      <c r="N438" s="11">
        <f t="shared" si="12"/>
        <v>14</v>
      </c>
      <c r="O438" s="13" t="str">
        <f>IF(AG438&lt;&gt;"",TRIM(UPPER(CONCATENATE(Q438," ",S438," ",U438," ",W438," ",Y438," ",AA438," ","X"," ",Table43[[#This Row],[ISI/CTN]]," ",AG438," ",AC438," ",AE438," ",AI438))),TRIM(UPPER(CONCATENATE(Q438," ",S438," ",U438," ",W438," ",Y438," ",AA438," ","X"," ",Table43[[#This Row],[ISI/CTN]]," ",AC438," ",AE438," ",AI438))))</f>
        <v>RB DETTOL BODY WASH COOL 500ML X 12 PUMP</v>
      </c>
      <c r="P438" s="11">
        <f t="shared" si="13"/>
        <v>40</v>
      </c>
      <c r="Q438" s="4" t="s">
        <v>1487</v>
      </c>
      <c r="R438" s="7" t="s">
        <v>94</v>
      </c>
      <c r="S438" s="4" t="s">
        <v>1496</v>
      </c>
      <c r="T438" s="45" t="s">
        <v>1723</v>
      </c>
      <c r="U438" s="46" t="s">
        <v>1497</v>
      </c>
      <c r="V438" s="7">
        <v>2</v>
      </c>
      <c r="W438" s="46"/>
      <c r="X438" s="45" t="s">
        <v>1731</v>
      </c>
      <c r="Y438" s="4" t="s">
        <v>1492</v>
      </c>
      <c r="Z438" s="47" t="s">
        <v>1722</v>
      </c>
      <c r="AA438" s="4" t="s">
        <v>1498</v>
      </c>
      <c r="AB438" s="47" t="s">
        <v>1759</v>
      </c>
      <c r="AC438" s="4" t="s">
        <v>390</v>
      </c>
      <c r="AD438" s="7">
        <v>3</v>
      </c>
      <c r="AF438" s="7">
        <v>0</v>
      </c>
      <c r="AJ438" s="7">
        <f>IFERROR(VLOOKUP(Table43[[#This Row],[Kode BARANG Win2]],'[2]Template Impor Barang'!#REF!,2,0),0)</f>
        <v>0</v>
      </c>
      <c r="AK438" s="7">
        <f>Table43[[#This Row],[ISI/CTN]]</f>
        <v>12</v>
      </c>
      <c r="AL438" s="83">
        <f>Table43[[#This Row],[Kode Pcpl]]</f>
        <v>3289668</v>
      </c>
      <c r="AN438" s="36">
        <f>Table43[[#This Row],[Harga Jual Pcs GT
(-PPN)]]-(Table43[[#This Row],[Harga Jual Pcs GT
(-PPN)]]*8.5%)</f>
        <v>53802</v>
      </c>
      <c r="AO438" s="36">
        <f>Table43[[#This Row],[Harga Beli Pcs
(-PPN)]]*Table43[[#This Row],[ISI/CTN]]</f>
        <v>645624</v>
      </c>
      <c r="AP438" s="36">
        <f>Table43[[#This Row],[Harga Beli Pcs
(-PPN)]]*1.11</f>
        <v>59720.220000000008</v>
      </c>
      <c r="AQ438" s="36">
        <f>Table43[[#This Row],[Harga Beli Krt
(- PPN)]]*1.11</f>
        <v>716642.64</v>
      </c>
      <c r="AR438" s="36">
        <v>58800</v>
      </c>
      <c r="AS438" s="36">
        <f>Table43[[#This Row],[Harga Jual Pcs GT
(-PPN)]]*Table43[[#This Row],[ISI/CTN]]</f>
        <v>705600</v>
      </c>
      <c r="AT438" s="36">
        <f>Table43[[#This Row],[Harga Jual Pcs GT
(-PPN)]]*1.11</f>
        <v>65268.000000000007</v>
      </c>
      <c r="AU438" s="36">
        <f>Table43[[#This Row],[Harga Jual Krt GT
(- PPN)]]*1.11</f>
        <v>783216.00000000012</v>
      </c>
      <c r="AV438" s="36">
        <v>58800</v>
      </c>
      <c r="AW438" s="36">
        <f>Table43[[#This Row],[Harga Jual Pcs MT
(-PPN)]]*Table43[[#This Row],[ISI/CTN]]</f>
        <v>705600</v>
      </c>
      <c r="AX438" s="36">
        <f>Table43[[#This Row],[Harga Jual Pcs MT
(-PPN)]]*1.11</f>
        <v>65268.000000000007</v>
      </c>
      <c r="AY438" s="36">
        <f>Table43[[#This Row],[Harga Jual Pcs MT
(+PPN)]]*Table43[[#This Row],[ISI/CTN]]</f>
        <v>783216.00000000012</v>
      </c>
      <c r="AZ438" s="44">
        <f>(Table43[[#This Row],[Harga Jual Pcs GT
(-PPN)]]-Table43[[#This Row],[Harga Beli Pcs
(-PPN)]])/Table43[[#This Row],[Harga Jual Pcs GT
(-PPN)]]</f>
        <v>8.5000000000000006E-2</v>
      </c>
      <c r="BA438" s="51">
        <f>Table43[[#This Row],[Harga Jual Pcs MT
(-PPN)]]-Table43[[#This Row],[Harga Beli Pcs
(-PPN)]]</f>
        <v>4998</v>
      </c>
      <c r="BB438" s="57">
        <f>Table43[[#This Row],[Column1]]/Table43[[#This Row],[Harga Jual Pcs MT
(-PPN)]]</f>
        <v>8.5000000000000006E-2</v>
      </c>
      <c r="BC438" s="50"/>
      <c r="BD438" s="7" t="str">
        <f>IFERROR(VLOOKUP(Table43[[#This Row],[Kode BARANG Win2]],'[3]Daftar Barang dan Jasa'!$B$2:$D$3515,3,0),0)</f>
        <v>RB DETTOL BODY WASH COOL 500ML X 12 PUMP</v>
      </c>
      <c r="BE438" s="7" t="str">
        <f ca="1">IF(TODAY()-Table43[[#This Row],[Efektif
Pembuatan]]&gt;60,"Lama","Baru")</f>
        <v>Lama</v>
      </c>
      <c r="BF438" s="7" t="e">
        <f ca="1">IF(TODAY()-Table43[[#This Row],[Efektif Naik Harga]]&lt;30,"Naik","Sama")</f>
        <v>#VALUE!</v>
      </c>
      <c r="BG438" s="7" t="s">
        <v>400</v>
      </c>
      <c r="BH438" s="7" t="str">
        <f>IF(Table43[[#This Row],[Kode BARANG Win2]]&lt;&gt;"","IDR","")</f>
        <v>IDR</v>
      </c>
      <c r="BI438" s="7" t="str">
        <f>CONCATENATE(Table43[[#This Row],[kode  1 Digit
(Nomor)]],Table43[[#This Row],[kode  4 Digit                (Nomor)]])</f>
        <v>32896680500</v>
      </c>
      <c r="BJ438" s="7" t="str">
        <f>Table43[[#This Row],[Nama            Gramasi atau Jumlah Pack per CTN]]</f>
        <v>500ML</v>
      </c>
      <c r="BK438" s="7"/>
      <c r="BL438" s="7"/>
      <c r="BM438" s="4" t="str">
        <f>IF(Table43[[#This Row],[SATUAN Fix Win]]&lt;&gt;"","KRT")</f>
        <v>KRT</v>
      </c>
      <c r="BN438" s="4" t="str">
        <f>IF(Table43[[#This Row],[SATUAN Fix Win]]&lt;&gt;"","GD01")</f>
        <v>GD01</v>
      </c>
      <c r="BO438" s="4">
        <f>IF(Table43[[#This Row],[SATUAN Fix Win]]&lt;&gt;"",11611)</f>
        <v>11611</v>
      </c>
      <c r="BP438" s="4">
        <f>IF(Table43[[#This Row],[SATUAN Fix Win]]&lt;&gt;"",11612)</f>
        <v>11612</v>
      </c>
      <c r="BR438" s="4">
        <f>IF(Table43[[#This Row],[SATUAN Fix Win]]&lt;&gt;"",1)</f>
        <v>1</v>
      </c>
    </row>
    <row r="439" spans="1:70">
      <c r="A439" s="4" t="str">
        <f>CONCATENATE(Table43[[#This Row],[Kode BARANG Win2]],Table43[[#This Row],[No. Urut
Item Sama]])</f>
        <v>R1022001050030</v>
      </c>
      <c r="B439" s="7"/>
      <c r="C439" s="4" t="s">
        <v>1592</v>
      </c>
      <c r="D439" s="49">
        <v>3171386</v>
      </c>
      <c r="E439" s="49">
        <f>IFERROR(VLOOKUP(Table43[[#This Row],[NO]],[1]Sheet1!$G$3:$K$1267,5,0),0)</f>
        <v>0</v>
      </c>
      <c r="F439" s="26" t="s">
        <v>1451</v>
      </c>
      <c r="G439" s="26">
        <v>12</v>
      </c>
      <c r="H439" s="26" t="s">
        <v>1772</v>
      </c>
      <c r="I439" s="49">
        <v>9556111609010</v>
      </c>
      <c r="J439" s="26" t="str">
        <f>Table43[[#This Row],[Nama Jenis Kemasan]]</f>
        <v>PUMP</v>
      </c>
      <c r="K439" s="4" t="str">
        <f>TRIM(CONCATENATE(Table43[[#This Row],[Nama            KLP]]," ",Table43[[#This Row],[Nama            Sub KLP]]))</f>
        <v>DETTOL BODY WASH</v>
      </c>
      <c r="L439" s="4" t="str">
        <f>CONCATENATE(Table43[[#This Row],[kode  2 Digit                (hrf+No)]],Table43[[#This Row],[kode  2 Digit                (Nomor)]],Table43[[#This Row],[kode  1 Digit                (Nomor)]])</f>
        <v>R1022</v>
      </c>
      <c r="M439" s="4" t="str">
        <f>IF(AH439="",CONCATENATE(R439,T439,V439,X439,Z439,AB439,AD439,AF439,Table43[[#This Row],[Tanda Kode Revisi]]),CONCATENATE(R439,T439,V439,X439,Z439,AB439,AD439,AH439))</f>
        <v>R1022001050030</v>
      </c>
      <c r="N439" s="11">
        <f t="shared" si="12"/>
        <v>14</v>
      </c>
      <c r="O439" s="13" t="str">
        <f>IF(AG439&lt;&gt;"",TRIM(UPPER(CONCATENATE(Q439," ",S439," ",U439," ",W439," ",Y439," ",AA439," ","X"," ",Table43[[#This Row],[ISI/CTN]]," ",AG439," ",AC439," ",AE439," ",AI439))),TRIM(UPPER(CONCATENATE(Q439," ",S439," ",U439," ",W439," ",Y439," ",AA439," ","X"," ",Table43[[#This Row],[ISI/CTN]]," ",AC439," ",AE439," ",AI439))))</f>
        <v>RB DETTOL BODY WASH COOL 500ML X 12 PUMP</v>
      </c>
      <c r="P439" s="11">
        <f t="shared" si="13"/>
        <v>40</v>
      </c>
      <c r="Q439" s="4" t="s">
        <v>1487</v>
      </c>
      <c r="R439" s="7" t="s">
        <v>94</v>
      </c>
      <c r="S439" s="4" t="s">
        <v>1496</v>
      </c>
      <c r="T439" s="45" t="s">
        <v>1723</v>
      </c>
      <c r="U439" s="46" t="s">
        <v>1497</v>
      </c>
      <c r="V439" s="7">
        <v>2</v>
      </c>
      <c r="W439" s="46"/>
      <c r="X439" s="45" t="s">
        <v>1731</v>
      </c>
      <c r="Y439" s="4" t="s">
        <v>1492</v>
      </c>
      <c r="Z439" s="47" t="s">
        <v>1722</v>
      </c>
      <c r="AA439" s="4" t="s">
        <v>1498</v>
      </c>
      <c r="AB439" s="47" t="s">
        <v>1759</v>
      </c>
      <c r="AC439" s="4" t="s">
        <v>390</v>
      </c>
      <c r="AD439" s="7">
        <v>3</v>
      </c>
      <c r="AF439" s="7">
        <v>0</v>
      </c>
      <c r="AJ439" s="7">
        <f>IFERROR(VLOOKUP(Table43[[#This Row],[Kode BARANG Win2]],'[2]Template Impor Barang'!#REF!,2,0),0)</f>
        <v>0</v>
      </c>
      <c r="AK439" s="7">
        <f>Table43[[#This Row],[ISI/CTN]]</f>
        <v>12</v>
      </c>
      <c r="AL439" s="83">
        <f>Table43[[#This Row],[Kode Pcpl]]</f>
        <v>3171386</v>
      </c>
      <c r="AN439" s="36">
        <f>Table43[[#This Row],[Harga Jual Pcs GT
(-PPN)]]-(Table43[[#This Row],[Harga Jual Pcs GT
(-PPN)]]*8.5%)</f>
        <v>53802</v>
      </c>
      <c r="AO439" s="36">
        <f>Table43[[#This Row],[Harga Beli Pcs
(-PPN)]]*Table43[[#This Row],[ISI/CTN]]</f>
        <v>645624</v>
      </c>
      <c r="AP439" s="36">
        <f>Table43[[#This Row],[Harga Beli Pcs
(-PPN)]]*1.11</f>
        <v>59720.220000000008</v>
      </c>
      <c r="AQ439" s="36">
        <f>Table43[[#This Row],[Harga Beli Krt
(- PPN)]]*1.11</f>
        <v>716642.64</v>
      </c>
      <c r="AR439" s="36">
        <v>58800</v>
      </c>
      <c r="AS439" s="36">
        <f>Table43[[#This Row],[Harga Jual Pcs GT
(-PPN)]]*Table43[[#This Row],[ISI/CTN]]</f>
        <v>705600</v>
      </c>
      <c r="AT439" s="36">
        <f>Table43[[#This Row],[Harga Jual Pcs GT
(-PPN)]]*1.11</f>
        <v>65268.000000000007</v>
      </c>
      <c r="AU439" s="36">
        <f>Table43[[#This Row],[Harga Jual Krt GT
(- PPN)]]*1.11</f>
        <v>783216.00000000012</v>
      </c>
      <c r="AV439" s="36">
        <v>58800</v>
      </c>
      <c r="AW439" s="36">
        <f>Table43[[#This Row],[Harga Jual Pcs MT
(-PPN)]]*Table43[[#This Row],[ISI/CTN]]</f>
        <v>705600</v>
      </c>
      <c r="AX439" s="36">
        <f>Table43[[#This Row],[Harga Jual Pcs MT
(-PPN)]]*1.11</f>
        <v>65268.000000000007</v>
      </c>
      <c r="AY439" s="36">
        <f>Table43[[#This Row],[Harga Jual Pcs MT
(+PPN)]]*Table43[[#This Row],[ISI/CTN]]</f>
        <v>783216.00000000012</v>
      </c>
      <c r="AZ439" s="44">
        <f>(Table43[[#This Row],[Harga Jual Pcs GT
(-PPN)]]-Table43[[#This Row],[Harga Beli Pcs
(-PPN)]])/Table43[[#This Row],[Harga Jual Pcs GT
(-PPN)]]</f>
        <v>8.5000000000000006E-2</v>
      </c>
      <c r="BA439" s="51">
        <f>Table43[[#This Row],[Harga Jual Pcs MT
(-PPN)]]-Table43[[#This Row],[Harga Beli Pcs
(-PPN)]]</f>
        <v>4998</v>
      </c>
      <c r="BB439" s="57">
        <f>Table43[[#This Row],[Column1]]/Table43[[#This Row],[Harga Jual Pcs MT
(-PPN)]]</f>
        <v>8.5000000000000006E-2</v>
      </c>
      <c r="BC439" s="50"/>
      <c r="BD439" s="7" t="str">
        <f>IFERROR(VLOOKUP(Table43[[#This Row],[Kode BARANG Win2]],'[3]Daftar Barang dan Jasa'!$B$2:$D$3515,3,0),0)</f>
        <v>RB DETTOL BODY WASH COOL 500ML X 12 PUMP</v>
      </c>
      <c r="BE439" s="7" t="str">
        <f ca="1">IF(TODAY()-Table43[[#This Row],[Efektif
Pembuatan]]&gt;60,"Lama","Baru")</f>
        <v>Lama</v>
      </c>
      <c r="BF439" s="7" t="e">
        <f ca="1">IF(TODAY()-Table43[[#This Row],[Efektif Naik Harga]]&lt;30,"Naik","Sama")</f>
        <v>#VALUE!</v>
      </c>
      <c r="BG439" s="7" t="s">
        <v>400</v>
      </c>
      <c r="BH439" s="7" t="str">
        <f>IF(Table43[[#This Row],[Kode BARANG Win2]]&lt;&gt;"","IDR","")</f>
        <v>IDR</v>
      </c>
      <c r="BI439" s="7" t="str">
        <f>CONCATENATE(Table43[[#This Row],[kode  1 Digit
(Nomor)]],Table43[[#This Row],[kode  4 Digit                (Nomor)]])</f>
        <v>31713860500</v>
      </c>
      <c r="BJ439" s="7" t="str">
        <f>Table43[[#This Row],[Nama            Gramasi atau Jumlah Pack per CTN]]</f>
        <v>500ML</v>
      </c>
      <c r="BK439" s="7"/>
      <c r="BL439" s="7"/>
      <c r="BM439" s="4" t="str">
        <f>IF(Table43[[#This Row],[SATUAN Fix Win]]&lt;&gt;"","KRT")</f>
        <v>KRT</v>
      </c>
      <c r="BN439" s="4" t="str">
        <f>IF(Table43[[#This Row],[SATUAN Fix Win]]&lt;&gt;"","GD01")</f>
        <v>GD01</v>
      </c>
      <c r="BO439" s="4">
        <f>IF(Table43[[#This Row],[SATUAN Fix Win]]&lt;&gt;"",11611)</f>
        <v>11611</v>
      </c>
      <c r="BP439" s="4">
        <f>IF(Table43[[#This Row],[SATUAN Fix Win]]&lt;&gt;"",11612)</f>
        <v>11612</v>
      </c>
      <c r="BR439" s="4">
        <f>IF(Table43[[#This Row],[SATUAN Fix Win]]&lt;&gt;"",1)</f>
        <v>1</v>
      </c>
    </row>
    <row r="440" spans="1:70">
      <c r="A440" s="4" t="str">
        <f>CONCATENATE(Table43[[#This Row],[Kode BARANG Win2]],Table43[[#This Row],[No. Urut
Item Sama]])</f>
        <v>R1022001050030</v>
      </c>
      <c r="B440" s="7"/>
      <c r="C440" s="4" t="s">
        <v>1592</v>
      </c>
      <c r="D440" s="49">
        <v>3071451</v>
      </c>
      <c r="E440" s="49">
        <f>IFERROR(VLOOKUP(Table43[[#This Row],[NO]],[1]Sheet1!$G$3:$K$1267,5,0),0)</f>
        <v>0</v>
      </c>
      <c r="F440" s="26" t="s">
        <v>1460</v>
      </c>
      <c r="G440" s="26">
        <v>12</v>
      </c>
      <c r="H440" s="26" t="s">
        <v>2073</v>
      </c>
      <c r="I440" s="49">
        <v>9556111609010</v>
      </c>
      <c r="J440" s="26" t="str">
        <f>Table43[[#This Row],[Nama Jenis Kemasan]]</f>
        <v>PUMP</v>
      </c>
      <c r="K440" s="4" t="str">
        <f>TRIM(CONCATENATE(Table43[[#This Row],[Nama            KLP]]," ",Table43[[#This Row],[Nama            Sub KLP]]))</f>
        <v>DETTOL BODY WASH</v>
      </c>
      <c r="L440" s="4" t="str">
        <f>CONCATENATE(Table43[[#This Row],[kode  2 Digit                (hrf+No)]],Table43[[#This Row],[kode  2 Digit                (Nomor)]],Table43[[#This Row],[kode  1 Digit                (Nomor)]])</f>
        <v>R1022</v>
      </c>
      <c r="M440" s="4" t="str">
        <f>IF(AH440="",CONCATENATE(R440,T440,V440,X440,Z440,AB440,AD440,AF440,Table43[[#This Row],[Tanda Kode Revisi]]),CONCATENATE(R440,T440,V440,X440,Z440,AB440,AD440,AH440))</f>
        <v>R1022001050030</v>
      </c>
      <c r="N440" s="11">
        <f t="shared" si="12"/>
        <v>14</v>
      </c>
      <c r="O440" s="13" t="str">
        <f>IF(AG440&lt;&gt;"",TRIM(UPPER(CONCATENATE(Q440," ",S440," ",U440," ",W440," ",Y440," ",AA440," ","X"," ",Table43[[#This Row],[ISI/CTN]]," ",AG440," ",AC440," ",AE440," ",AI440))),TRIM(UPPER(CONCATENATE(Q440," ",S440," ",U440," ",W440," ",Y440," ",AA440," ","X"," ",Table43[[#This Row],[ISI/CTN]]," ",AC440," ",AE440," ",AI440))))</f>
        <v>RB DETTOL BODY WASH COOL 500ML X 12 PUMP</v>
      </c>
      <c r="P440" s="11">
        <f t="shared" si="13"/>
        <v>40</v>
      </c>
      <c r="Q440" s="4" t="s">
        <v>1487</v>
      </c>
      <c r="R440" s="7" t="s">
        <v>94</v>
      </c>
      <c r="S440" s="4" t="s">
        <v>1496</v>
      </c>
      <c r="T440" s="45" t="s">
        <v>1723</v>
      </c>
      <c r="U440" s="46" t="s">
        <v>1497</v>
      </c>
      <c r="V440" s="7">
        <v>2</v>
      </c>
      <c r="W440" s="46"/>
      <c r="X440" s="45" t="s">
        <v>1731</v>
      </c>
      <c r="Y440" s="4" t="s">
        <v>1492</v>
      </c>
      <c r="Z440" s="47" t="s">
        <v>1722</v>
      </c>
      <c r="AA440" s="4" t="s">
        <v>1498</v>
      </c>
      <c r="AB440" s="47" t="s">
        <v>1759</v>
      </c>
      <c r="AC440" s="4" t="s">
        <v>390</v>
      </c>
      <c r="AD440" s="7">
        <v>3</v>
      </c>
      <c r="AF440" s="7">
        <v>0</v>
      </c>
      <c r="AJ440" s="7">
        <f>IFERROR(VLOOKUP(Table43[[#This Row],[Kode BARANG Win2]],'[2]Template Impor Barang'!#REF!,2,0),0)</f>
        <v>0</v>
      </c>
      <c r="AK440" s="7">
        <f>Table43[[#This Row],[ISI/CTN]]</f>
        <v>12</v>
      </c>
      <c r="AL440" s="83">
        <f>Table43[[#This Row],[Kode Pcpl]]</f>
        <v>3071451</v>
      </c>
      <c r="AN440" s="36">
        <f>Table43[[#This Row],[Harga Jual Pcs GT
(-PPN)]]-(Table43[[#This Row],[Harga Jual Pcs GT
(-PPN)]]*8.5%)</f>
        <v>53802</v>
      </c>
      <c r="AO440" s="36">
        <f>Table43[[#This Row],[Harga Beli Pcs
(-PPN)]]*Table43[[#This Row],[ISI/CTN]]</f>
        <v>645624</v>
      </c>
      <c r="AP440" s="36">
        <f>Table43[[#This Row],[Harga Beli Pcs
(-PPN)]]*1.11</f>
        <v>59720.220000000008</v>
      </c>
      <c r="AQ440" s="36">
        <f>Table43[[#This Row],[Harga Beli Krt
(- PPN)]]*1.11</f>
        <v>716642.64</v>
      </c>
      <c r="AR440" s="36">
        <v>58800</v>
      </c>
      <c r="AS440" s="36">
        <f>Table43[[#This Row],[Harga Jual Pcs GT
(-PPN)]]*Table43[[#This Row],[ISI/CTN]]</f>
        <v>705600</v>
      </c>
      <c r="AT440" s="36">
        <f>Table43[[#This Row],[Harga Jual Pcs GT
(-PPN)]]*1.11</f>
        <v>65268.000000000007</v>
      </c>
      <c r="AU440" s="36">
        <f>Table43[[#This Row],[Harga Jual Krt GT
(- PPN)]]*1.11</f>
        <v>783216.00000000012</v>
      </c>
      <c r="AV440" s="36">
        <v>58800</v>
      </c>
      <c r="AW440" s="36">
        <f>Table43[[#This Row],[Harga Jual Pcs MT
(-PPN)]]*Table43[[#This Row],[ISI/CTN]]</f>
        <v>705600</v>
      </c>
      <c r="AX440" s="36">
        <f>Table43[[#This Row],[Harga Jual Pcs MT
(-PPN)]]*1.11</f>
        <v>65268.000000000007</v>
      </c>
      <c r="AY440" s="36">
        <f>Table43[[#This Row],[Harga Jual Pcs MT
(+PPN)]]*Table43[[#This Row],[ISI/CTN]]</f>
        <v>783216.00000000012</v>
      </c>
      <c r="AZ440" s="44">
        <f>(Table43[[#This Row],[Harga Jual Pcs GT
(-PPN)]]-Table43[[#This Row],[Harga Beli Pcs
(-PPN)]])/Table43[[#This Row],[Harga Jual Pcs GT
(-PPN)]]</f>
        <v>8.5000000000000006E-2</v>
      </c>
      <c r="BA440" s="51">
        <f>Table43[[#This Row],[Harga Jual Pcs MT
(-PPN)]]-Table43[[#This Row],[Harga Beli Pcs
(-PPN)]]</f>
        <v>4998</v>
      </c>
      <c r="BB440" s="57">
        <f>Table43[[#This Row],[Column1]]/Table43[[#This Row],[Harga Jual Pcs MT
(-PPN)]]</f>
        <v>8.5000000000000006E-2</v>
      </c>
      <c r="BC440" s="50"/>
      <c r="BD440" s="7" t="str">
        <f>IFERROR(VLOOKUP(Table43[[#This Row],[Kode BARANG Win2]],'[3]Daftar Barang dan Jasa'!$B$2:$D$3515,3,0),0)</f>
        <v>RB DETTOL BODY WASH COOL 500ML X 12 PUMP</v>
      </c>
      <c r="BE440" s="7" t="str">
        <f ca="1">IF(TODAY()-Table43[[#This Row],[Efektif
Pembuatan]]&gt;60,"Lama","Baru")</f>
        <v>Lama</v>
      </c>
      <c r="BF440" s="7" t="e">
        <f ca="1">IF(TODAY()-Table43[[#This Row],[Efektif Naik Harga]]&lt;30,"Naik","Sama")</f>
        <v>#VALUE!</v>
      </c>
      <c r="BG440" s="7" t="s">
        <v>400</v>
      </c>
      <c r="BH440" s="7" t="str">
        <f>IF(Table43[[#This Row],[Kode BARANG Win2]]&lt;&gt;"","IDR","")</f>
        <v>IDR</v>
      </c>
      <c r="BI440" s="7" t="str">
        <f>CONCATENATE(Table43[[#This Row],[kode  1 Digit
(Nomor)]],Table43[[#This Row],[kode  4 Digit                (Nomor)]])</f>
        <v>30714510500</v>
      </c>
      <c r="BJ440" s="7" t="str">
        <f>Table43[[#This Row],[Nama            Gramasi atau Jumlah Pack per CTN]]</f>
        <v>500ML</v>
      </c>
      <c r="BK440" s="7"/>
      <c r="BL440" s="7"/>
      <c r="BM440" s="4" t="str">
        <f>IF(Table43[[#This Row],[SATUAN Fix Win]]&lt;&gt;"","KRT")</f>
        <v>KRT</v>
      </c>
      <c r="BN440" s="4" t="str">
        <f>IF(Table43[[#This Row],[SATUAN Fix Win]]&lt;&gt;"","GD01")</f>
        <v>GD01</v>
      </c>
      <c r="BO440" s="4">
        <f>IF(Table43[[#This Row],[SATUAN Fix Win]]&lt;&gt;"",11611)</f>
        <v>11611</v>
      </c>
      <c r="BP440" s="4">
        <f>IF(Table43[[#This Row],[SATUAN Fix Win]]&lt;&gt;"",11612)</f>
        <v>11612</v>
      </c>
      <c r="BR440" s="4">
        <f>IF(Table43[[#This Row],[SATUAN Fix Win]]&lt;&gt;"",1)</f>
        <v>1</v>
      </c>
    </row>
    <row r="441" spans="1:70">
      <c r="A441" s="4" t="str">
        <f>CONCATENATE(Table43[[#This Row],[Kode BARANG Win2]],Table43[[#This Row],[No. Urut
Item Sama]])</f>
        <v>R1022001050030</v>
      </c>
      <c r="B441" s="7"/>
      <c r="C441" s="4" t="s">
        <v>1592</v>
      </c>
      <c r="D441" s="49">
        <v>3328377</v>
      </c>
      <c r="E441" s="49">
        <f>IFERROR(VLOOKUP(Table43[[#This Row],[NO]],[1]Sheet1!$G$3:$K$1267,5,0),0)</f>
        <v>0</v>
      </c>
      <c r="F441" s="26" t="s">
        <v>1456</v>
      </c>
      <c r="G441" s="26">
        <v>12</v>
      </c>
      <c r="H441" s="26" t="s">
        <v>2073</v>
      </c>
      <c r="I441" s="49">
        <v>9556111609010</v>
      </c>
      <c r="J441" s="26" t="str">
        <f>Table43[[#This Row],[Nama Jenis Kemasan]]</f>
        <v>PUMP</v>
      </c>
      <c r="K441" s="4" t="str">
        <f>TRIM(CONCATENATE(Table43[[#This Row],[Nama            KLP]]," ",Table43[[#This Row],[Nama            Sub KLP]]))</f>
        <v>DETTOL BODY WASH</v>
      </c>
      <c r="L441" s="4" t="str">
        <f>CONCATENATE(Table43[[#This Row],[kode  2 Digit                (hrf+No)]],Table43[[#This Row],[kode  2 Digit                (Nomor)]],Table43[[#This Row],[kode  1 Digit                (Nomor)]])</f>
        <v>R1022</v>
      </c>
      <c r="M441" s="4" t="str">
        <f>IF(AH441="",CONCATENATE(R441,T441,V441,X441,Z441,AB441,AD441,AF441,Table43[[#This Row],[Tanda Kode Revisi]]),CONCATENATE(R441,T441,V441,X441,Z441,AB441,AD441,AH441))</f>
        <v>R1022001050030</v>
      </c>
      <c r="N441" s="11">
        <f t="shared" si="12"/>
        <v>14</v>
      </c>
      <c r="O441" s="13" t="str">
        <f>IF(AG441&lt;&gt;"",TRIM(UPPER(CONCATENATE(Q441," ",S441," ",U441," ",W441," ",Y441," ",AA441," ","X"," ",Table43[[#This Row],[ISI/CTN]]," ",AG441," ",AC441," ",AE441," ",AI441))),TRIM(UPPER(CONCATENATE(Q441," ",S441," ",U441," ",W441," ",Y441," ",AA441," ","X"," ",Table43[[#This Row],[ISI/CTN]]," ",AC441," ",AE441," ",AI441))))</f>
        <v>RB DETTOL BODY WASH COOL 500ML X 12 PUMP</v>
      </c>
      <c r="P441" s="11">
        <f t="shared" si="13"/>
        <v>40</v>
      </c>
      <c r="Q441" s="4" t="s">
        <v>1487</v>
      </c>
      <c r="R441" s="7" t="s">
        <v>94</v>
      </c>
      <c r="S441" s="4" t="s">
        <v>1496</v>
      </c>
      <c r="T441" s="45" t="s">
        <v>1723</v>
      </c>
      <c r="U441" s="46" t="s">
        <v>1497</v>
      </c>
      <c r="V441" s="7">
        <v>2</v>
      </c>
      <c r="W441" s="46"/>
      <c r="X441" s="45" t="s">
        <v>1731</v>
      </c>
      <c r="Y441" s="4" t="s">
        <v>1492</v>
      </c>
      <c r="Z441" s="47" t="s">
        <v>1722</v>
      </c>
      <c r="AA441" s="4" t="s">
        <v>1498</v>
      </c>
      <c r="AB441" s="47" t="s">
        <v>1759</v>
      </c>
      <c r="AC441" s="4" t="s">
        <v>390</v>
      </c>
      <c r="AD441" s="7">
        <v>3</v>
      </c>
      <c r="AF441" s="7">
        <v>0</v>
      </c>
      <c r="AJ441" s="7">
        <f>IFERROR(VLOOKUP(Table43[[#This Row],[Kode BARANG Win2]],'[2]Template Impor Barang'!#REF!,2,0),0)</f>
        <v>0</v>
      </c>
      <c r="AK441" s="7">
        <f>Table43[[#This Row],[ISI/CTN]]</f>
        <v>12</v>
      </c>
      <c r="AL441" s="83">
        <f>Table43[[#This Row],[Kode Pcpl]]</f>
        <v>3328377</v>
      </c>
      <c r="AN441" s="36">
        <f>Table43[[#This Row],[Harga Jual Pcs GT
(-PPN)]]-(Table43[[#This Row],[Harga Jual Pcs GT
(-PPN)]]*8.5%)</f>
        <v>53802</v>
      </c>
      <c r="AO441" s="36">
        <f>Table43[[#This Row],[Harga Beli Pcs
(-PPN)]]*Table43[[#This Row],[ISI/CTN]]</f>
        <v>645624</v>
      </c>
      <c r="AP441" s="36">
        <f>Table43[[#This Row],[Harga Beli Pcs
(-PPN)]]*1.11</f>
        <v>59720.220000000008</v>
      </c>
      <c r="AQ441" s="36">
        <f>Table43[[#This Row],[Harga Beli Krt
(- PPN)]]*1.11</f>
        <v>716642.64</v>
      </c>
      <c r="AR441" s="36">
        <v>58800</v>
      </c>
      <c r="AS441" s="36">
        <f>Table43[[#This Row],[Harga Jual Pcs GT
(-PPN)]]*Table43[[#This Row],[ISI/CTN]]</f>
        <v>705600</v>
      </c>
      <c r="AT441" s="36">
        <f>Table43[[#This Row],[Harga Jual Pcs GT
(-PPN)]]*1.11</f>
        <v>65268.000000000007</v>
      </c>
      <c r="AU441" s="36">
        <f>Table43[[#This Row],[Harga Jual Krt GT
(- PPN)]]*1.11</f>
        <v>783216.00000000012</v>
      </c>
      <c r="AV441" s="36">
        <v>58800</v>
      </c>
      <c r="AW441" s="36">
        <f>Table43[[#This Row],[Harga Jual Pcs MT
(-PPN)]]*Table43[[#This Row],[ISI/CTN]]</f>
        <v>705600</v>
      </c>
      <c r="AX441" s="36">
        <f>Table43[[#This Row],[Harga Jual Pcs MT
(-PPN)]]*1.11</f>
        <v>65268.000000000007</v>
      </c>
      <c r="AY441" s="36">
        <f>Table43[[#This Row],[Harga Jual Pcs MT
(+PPN)]]*Table43[[#This Row],[ISI/CTN]]</f>
        <v>783216.00000000012</v>
      </c>
      <c r="AZ441" s="44">
        <f>(Table43[[#This Row],[Harga Jual Pcs GT
(-PPN)]]-Table43[[#This Row],[Harga Beli Pcs
(-PPN)]])/Table43[[#This Row],[Harga Jual Pcs GT
(-PPN)]]</f>
        <v>8.5000000000000006E-2</v>
      </c>
      <c r="BA441" s="51">
        <f>Table43[[#This Row],[Harga Jual Pcs MT
(-PPN)]]-Table43[[#This Row],[Harga Beli Pcs
(-PPN)]]</f>
        <v>4998</v>
      </c>
      <c r="BB441" s="57">
        <f>Table43[[#This Row],[Column1]]/Table43[[#This Row],[Harga Jual Pcs MT
(-PPN)]]</f>
        <v>8.5000000000000006E-2</v>
      </c>
      <c r="BC441" s="50"/>
      <c r="BD441" s="7" t="str">
        <f>IFERROR(VLOOKUP(Table43[[#This Row],[Kode BARANG Win2]],'[3]Daftar Barang dan Jasa'!$B$2:$D$3515,3,0),0)</f>
        <v>RB DETTOL BODY WASH COOL 500ML X 12 PUMP</v>
      </c>
      <c r="BE441" s="7" t="str">
        <f ca="1">IF(TODAY()-Table43[[#This Row],[Efektif
Pembuatan]]&gt;60,"Lama","Baru")</f>
        <v>Lama</v>
      </c>
      <c r="BF441" s="7" t="e">
        <f ca="1">IF(TODAY()-Table43[[#This Row],[Efektif Naik Harga]]&lt;30,"Naik","Sama")</f>
        <v>#VALUE!</v>
      </c>
      <c r="BG441" s="7" t="s">
        <v>400</v>
      </c>
      <c r="BH441" s="7" t="str">
        <f>IF(Table43[[#This Row],[Kode BARANG Win2]]&lt;&gt;"","IDR","")</f>
        <v>IDR</v>
      </c>
      <c r="BI441" s="7" t="str">
        <f>CONCATENATE(Table43[[#This Row],[kode  1 Digit
(Nomor)]],Table43[[#This Row],[kode  4 Digit                (Nomor)]])</f>
        <v>33283770500</v>
      </c>
      <c r="BJ441" s="7" t="str">
        <f>Table43[[#This Row],[Nama            Gramasi atau Jumlah Pack per CTN]]</f>
        <v>500ML</v>
      </c>
      <c r="BK441" s="7"/>
      <c r="BL441" s="7"/>
      <c r="BM441" s="4" t="str">
        <f>IF(Table43[[#This Row],[SATUAN Fix Win]]&lt;&gt;"","KRT")</f>
        <v>KRT</v>
      </c>
      <c r="BN441" s="4" t="str">
        <f>IF(Table43[[#This Row],[SATUAN Fix Win]]&lt;&gt;"","GD01")</f>
        <v>GD01</v>
      </c>
      <c r="BO441" s="4">
        <f>IF(Table43[[#This Row],[SATUAN Fix Win]]&lt;&gt;"",11611)</f>
        <v>11611</v>
      </c>
      <c r="BP441" s="4">
        <f>IF(Table43[[#This Row],[SATUAN Fix Win]]&lt;&gt;"",11612)</f>
        <v>11612</v>
      </c>
      <c r="BR441" s="4">
        <f>IF(Table43[[#This Row],[SATUAN Fix Win]]&lt;&gt;"",1)</f>
        <v>1</v>
      </c>
    </row>
    <row r="442" spans="1:70">
      <c r="A442" s="4" t="str">
        <f>CONCATENATE(Table43[[#This Row],[Kode BARANG Win2]],Table43[[#This Row],[No. Urut
Item Sama]])</f>
        <v>R1022001050030</v>
      </c>
      <c r="B442" s="7"/>
      <c r="C442" s="4" t="s">
        <v>1592</v>
      </c>
      <c r="D442" s="49">
        <v>3303749</v>
      </c>
      <c r="E442" s="49">
        <f>IFERROR(VLOOKUP(Table43[[#This Row],[NO]],[1]Sheet1!$G$3:$K$1267,5,0),0)</f>
        <v>0</v>
      </c>
      <c r="F442" s="26" t="s">
        <v>1458</v>
      </c>
      <c r="G442" s="26">
        <v>12</v>
      </c>
      <c r="H442" s="26" t="s">
        <v>2073</v>
      </c>
      <c r="I442" s="49">
        <v>9556111609010</v>
      </c>
      <c r="J442" s="26" t="str">
        <f>Table43[[#This Row],[Nama Jenis Kemasan]]</f>
        <v>PUMP</v>
      </c>
      <c r="K442" s="4" t="str">
        <f>TRIM(CONCATENATE(Table43[[#This Row],[Nama            KLP]]," ",Table43[[#This Row],[Nama            Sub KLP]]))</f>
        <v>DETTOL BODY WASH</v>
      </c>
      <c r="L442" s="4" t="str">
        <f>CONCATENATE(Table43[[#This Row],[kode  2 Digit                (hrf+No)]],Table43[[#This Row],[kode  2 Digit                (Nomor)]],Table43[[#This Row],[kode  1 Digit                (Nomor)]])</f>
        <v>R1022</v>
      </c>
      <c r="M442" s="4" t="str">
        <f>IF(AH442="",CONCATENATE(R442,T442,V442,X442,Z442,AB442,AD442,AF442,Table43[[#This Row],[Tanda Kode Revisi]]),CONCATENATE(R442,T442,V442,X442,Z442,AB442,AD442,AH442))</f>
        <v>R1022001050030</v>
      </c>
      <c r="N442" s="11">
        <f t="shared" si="12"/>
        <v>14</v>
      </c>
      <c r="O442" s="13" t="str">
        <f>IF(AG442&lt;&gt;"",TRIM(UPPER(CONCATENATE(Q442," ",S442," ",U442," ",W442," ",Y442," ",AA442," ","X"," ",Table43[[#This Row],[ISI/CTN]]," ",AG442," ",AC442," ",AE442," ",AI442))),TRIM(UPPER(CONCATENATE(Q442," ",S442," ",U442," ",W442," ",Y442," ",AA442," ","X"," ",Table43[[#This Row],[ISI/CTN]]," ",AC442," ",AE442," ",AI442))))</f>
        <v>RB DETTOL BODY WASH COOL 500ML X 12 PUMP</v>
      </c>
      <c r="P442" s="11">
        <f t="shared" si="13"/>
        <v>40</v>
      </c>
      <c r="Q442" s="4" t="s">
        <v>1487</v>
      </c>
      <c r="R442" s="7" t="s">
        <v>94</v>
      </c>
      <c r="S442" s="4" t="s">
        <v>1496</v>
      </c>
      <c r="T442" s="45" t="s">
        <v>1723</v>
      </c>
      <c r="U442" s="46" t="s">
        <v>1497</v>
      </c>
      <c r="V442" s="7">
        <v>2</v>
      </c>
      <c r="W442" s="46"/>
      <c r="X442" s="45" t="s">
        <v>1731</v>
      </c>
      <c r="Y442" s="4" t="s">
        <v>1492</v>
      </c>
      <c r="Z442" s="47" t="s">
        <v>1722</v>
      </c>
      <c r="AA442" s="4" t="s">
        <v>1498</v>
      </c>
      <c r="AB442" s="47" t="s">
        <v>1759</v>
      </c>
      <c r="AC442" s="4" t="s">
        <v>390</v>
      </c>
      <c r="AD442" s="7">
        <v>3</v>
      </c>
      <c r="AF442" s="7">
        <v>0</v>
      </c>
      <c r="AJ442" s="7">
        <f>IFERROR(VLOOKUP(Table43[[#This Row],[Kode BARANG Win2]],'[2]Template Impor Barang'!#REF!,2,0),0)</f>
        <v>0</v>
      </c>
      <c r="AK442" s="7">
        <f>Table43[[#This Row],[ISI/CTN]]</f>
        <v>12</v>
      </c>
      <c r="AL442" s="83">
        <f>Table43[[#This Row],[Kode Pcpl]]</f>
        <v>3303749</v>
      </c>
      <c r="AN442" s="36">
        <f>Table43[[#This Row],[Harga Jual Pcs GT
(-PPN)]]-(Table43[[#This Row],[Harga Jual Pcs GT
(-PPN)]]*8.5%)</f>
        <v>53802</v>
      </c>
      <c r="AO442" s="36">
        <f>Table43[[#This Row],[Harga Beli Pcs
(-PPN)]]*Table43[[#This Row],[ISI/CTN]]</f>
        <v>645624</v>
      </c>
      <c r="AP442" s="36">
        <f>Table43[[#This Row],[Harga Beli Pcs
(-PPN)]]*1.11</f>
        <v>59720.220000000008</v>
      </c>
      <c r="AQ442" s="36">
        <f>Table43[[#This Row],[Harga Beli Krt
(- PPN)]]*1.11</f>
        <v>716642.64</v>
      </c>
      <c r="AR442" s="36">
        <v>58800</v>
      </c>
      <c r="AS442" s="36">
        <f>Table43[[#This Row],[Harga Jual Pcs GT
(-PPN)]]*Table43[[#This Row],[ISI/CTN]]</f>
        <v>705600</v>
      </c>
      <c r="AT442" s="36">
        <f>Table43[[#This Row],[Harga Jual Pcs GT
(-PPN)]]*1.11</f>
        <v>65268.000000000007</v>
      </c>
      <c r="AU442" s="36">
        <f>Table43[[#This Row],[Harga Jual Krt GT
(- PPN)]]*1.11</f>
        <v>783216.00000000012</v>
      </c>
      <c r="AV442" s="36">
        <v>58800</v>
      </c>
      <c r="AW442" s="36">
        <f>Table43[[#This Row],[Harga Jual Pcs MT
(-PPN)]]*Table43[[#This Row],[ISI/CTN]]</f>
        <v>705600</v>
      </c>
      <c r="AX442" s="36">
        <f>Table43[[#This Row],[Harga Jual Pcs MT
(-PPN)]]*1.11</f>
        <v>65268.000000000007</v>
      </c>
      <c r="AY442" s="36">
        <f>Table43[[#This Row],[Harga Jual Pcs MT
(+PPN)]]*Table43[[#This Row],[ISI/CTN]]</f>
        <v>783216.00000000012</v>
      </c>
      <c r="AZ442" s="44">
        <f>(Table43[[#This Row],[Harga Jual Pcs GT
(-PPN)]]-Table43[[#This Row],[Harga Beli Pcs
(-PPN)]])/Table43[[#This Row],[Harga Jual Pcs GT
(-PPN)]]</f>
        <v>8.5000000000000006E-2</v>
      </c>
      <c r="BA442" s="51">
        <f>Table43[[#This Row],[Harga Jual Pcs MT
(-PPN)]]-Table43[[#This Row],[Harga Beli Pcs
(-PPN)]]</f>
        <v>4998</v>
      </c>
      <c r="BB442" s="57">
        <f>Table43[[#This Row],[Column1]]/Table43[[#This Row],[Harga Jual Pcs MT
(-PPN)]]</f>
        <v>8.5000000000000006E-2</v>
      </c>
      <c r="BC442" s="50"/>
      <c r="BD442" s="7" t="str">
        <f>IFERROR(VLOOKUP(Table43[[#This Row],[Kode BARANG Win2]],'[3]Daftar Barang dan Jasa'!$B$2:$D$3515,3,0),0)</f>
        <v>RB DETTOL BODY WASH COOL 500ML X 12 PUMP</v>
      </c>
      <c r="BE442" s="7" t="str">
        <f ca="1">IF(TODAY()-Table43[[#This Row],[Efektif
Pembuatan]]&gt;60,"Lama","Baru")</f>
        <v>Lama</v>
      </c>
      <c r="BF442" s="7" t="e">
        <f ca="1">IF(TODAY()-Table43[[#This Row],[Efektif Naik Harga]]&lt;30,"Naik","Sama")</f>
        <v>#VALUE!</v>
      </c>
      <c r="BG442" s="7" t="s">
        <v>400</v>
      </c>
      <c r="BH442" s="7" t="str">
        <f>IF(Table43[[#This Row],[Kode BARANG Win2]]&lt;&gt;"","IDR","")</f>
        <v>IDR</v>
      </c>
      <c r="BI442" s="7" t="str">
        <f>CONCATENATE(Table43[[#This Row],[kode  1 Digit
(Nomor)]],Table43[[#This Row],[kode  4 Digit                (Nomor)]])</f>
        <v>33037490500</v>
      </c>
      <c r="BJ442" s="7" t="str">
        <f>Table43[[#This Row],[Nama            Gramasi atau Jumlah Pack per CTN]]</f>
        <v>500ML</v>
      </c>
      <c r="BK442" s="7"/>
      <c r="BL442" s="7"/>
      <c r="BM442" s="4" t="str">
        <f>IF(Table43[[#This Row],[SATUAN Fix Win]]&lt;&gt;"","KRT")</f>
        <v>KRT</v>
      </c>
      <c r="BN442" s="4" t="str">
        <f>IF(Table43[[#This Row],[SATUAN Fix Win]]&lt;&gt;"","GD01")</f>
        <v>GD01</v>
      </c>
      <c r="BO442" s="4">
        <f>IF(Table43[[#This Row],[SATUAN Fix Win]]&lt;&gt;"",11611)</f>
        <v>11611</v>
      </c>
      <c r="BP442" s="4">
        <f>IF(Table43[[#This Row],[SATUAN Fix Win]]&lt;&gt;"",11612)</f>
        <v>11612</v>
      </c>
      <c r="BR442" s="4">
        <f>IF(Table43[[#This Row],[SATUAN Fix Win]]&lt;&gt;"",1)</f>
        <v>1</v>
      </c>
    </row>
    <row r="443" spans="1:70">
      <c r="A443" s="4" t="str">
        <f>CONCATENATE(Table43[[#This Row],[Kode BARANG Win2]],Table43[[#This Row],[No. Urut
Item Sama]])</f>
        <v>R1022001050030</v>
      </c>
      <c r="B443" s="7"/>
      <c r="C443" s="4" t="s">
        <v>1592</v>
      </c>
      <c r="D443" s="49">
        <v>3303392</v>
      </c>
      <c r="E443" s="49">
        <f>IFERROR(VLOOKUP(Table43[[#This Row],[NO]],[1]Sheet1!$G$3:$K$1267,5,0),0)</f>
        <v>0</v>
      </c>
      <c r="F443" s="26" t="s">
        <v>1450</v>
      </c>
      <c r="G443" s="26">
        <v>12</v>
      </c>
      <c r="H443" s="26" t="s">
        <v>2073</v>
      </c>
      <c r="I443" s="49">
        <v>9556111609010</v>
      </c>
      <c r="J443" s="26" t="str">
        <f>Table43[[#This Row],[Nama Jenis Kemasan]]</f>
        <v>PUMP</v>
      </c>
      <c r="K443" s="4" t="str">
        <f>TRIM(CONCATENATE(Table43[[#This Row],[Nama            KLP]]," ",Table43[[#This Row],[Nama            Sub KLP]]))</f>
        <v>DETTOL BODY WASH</v>
      </c>
      <c r="L443" s="4" t="str">
        <f>CONCATENATE(Table43[[#This Row],[kode  2 Digit                (hrf+No)]],Table43[[#This Row],[kode  2 Digit                (Nomor)]],Table43[[#This Row],[kode  1 Digit                (Nomor)]])</f>
        <v>R1022</v>
      </c>
      <c r="M443" s="4" t="str">
        <f>IF(AH443="",CONCATENATE(R443,T443,V443,X443,Z443,AB443,AD443,AF443,Table43[[#This Row],[Tanda Kode Revisi]]),CONCATENATE(R443,T443,V443,X443,Z443,AB443,AD443,AH443))</f>
        <v>R1022001050030</v>
      </c>
      <c r="N443" s="11">
        <f t="shared" si="12"/>
        <v>14</v>
      </c>
      <c r="O443" s="13" t="str">
        <f>IF(AG443&lt;&gt;"",TRIM(UPPER(CONCATENATE(Q443," ",S443," ",U443," ",W443," ",Y443," ",AA443," ","X"," ",Table43[[#This Row],[ISI/CTN]]," ",AG443," ",AC443," ",AE443," ",AI443))),TRIM(UPPER(CONCATENATE(Q443," ",S443," ",U443," ",W443," ",Y443," ",AA443," ","X"," ",Table43[[#This Row],[ISI/CTN]]," ",AC443," ",AE443," ",AI443))))</f>
        <v>RB DETTOL BODY WASH COOL 500ML X 12 PUMP</v>
      </c>
      <c r="P443" s="11">
        <f t="shared" si="13"/>
        <v>40</v>
      </c>
      <c r="Q443" s="4" t="s">
        <v>1487</v>
      </c>
      <c r="R443" s="7" t="s">
        <v>94</v>
      </c>
      <c r="S443" s="4" t="s">
        <v>1496</v>
      </c>
      <c r="T443" s="45" t="s">
        <v>1723</v>
      </c>
      <c r="U443" s="46" t="s">
        <v>1497</v>
      </c>
      <c r="V443" s="7">
        <v>2</v>
      </c>
      <c r="W443" s="46"/>
      <c r="X443" s="45" t="s">
        <v>1731</v>
      </c>
      <c r="Y443" s="4" t="s">
        <v>1492</v>
      </c>
      <c r="Z443" s="47" t="s">
        <v>1722</v>
      </c>
      <c r="AA443" s="4" t="s">
        <v>1498</v>
      </c>
      <c r="AB443" s="47" t="s">
        <v>1759</v>
      </c>
      <c r="AC443" s="4" t="s">
        <v>390</v>
      </c>
      <c r="AD443" s="7">
        <v>3</v>
      </c>
      <c r="AF443" s="7">
        <v>0</v>
      </c>
      <c r="AJ443" s="7">
        <f>IFERROR(VLOOKUP(Table43[[#This Row],[Kode BARANG Win2]],'[2]Template Impor Barang'!#REF!,2,0),0)</f>
        <v>0</v>
      </c>
      <c r="AK443" s="7">
        <f>Table43[[#This Row],[ISI/CTN]]</f>
        <v>12</v>
      </c>
      <c r="AL443" s="83">
        <f>Table43[[#This Row],[Kode Pcpl]]</f>
        <v>3303392</v>
      </c>
      <c r="AN443" s="36">
        <f>Table43[[#This Row],[Harga Jual Pcs GT
(-PPN)]]-(Table43[[#This Row],[Harga Jual Pcs GT
(-PPN)]]*8.5%)</f>
        <v>53802</v>
      </c>
      <c r="AO443" s="36">
        <f>Table43[[#This Row],[Harga Beli Pcs
(-PPN)]]*Table43[[#This Row],[ISI/CTN]]</f>
        <v>645624</v>
      </c>
      <c r="AP443" s="36">
        <f>Table43[[#This Row],[Harga Beli Pcs
(-PPN)]]*1.11</f>
        <v>59720.220000000008</v>
      </c>
      <c r="AQ443" s="36">
        <f>Table43[[#This Row],[Harga Beli Krt
(- PPN)]]*1.11</f>
        <v>716642.64</v>
      </c>
      <c r="AR443" s="36">
        <v>58800</v>
      </c>
      <c r="AS443" s="36">
        <f>Table43[[#This Row],[Harga Jual Pcs GT
(-PPN)]]*Table43[[#This Row],[ISI/CTN]]</f>
        <v>705600</v>
      </c>
      <c r="AT443" s="36">
        <f>Table43[[#This Row],[Harga Jual Pcs GT
(-PPN)]]*1.11</f>
        <v>65268.000000000007</v>
      </c>
      <c r="AU443" s="36">
        <f>Table43[[#This Row],[Harga Jual Krt GT
(- PPN)]]*1.11</f>
        <v>783216.00000000012</v>
      </c>
      <c r="AV443" s="36">
        <v>58800</v>
      </c>
      <c r="AW443" s="36">
        <f>Table43[[#This Row],[Harga Jual Pcs MT
(-PPN)]]*Table43[[#This Row],[ISI/CTN]]</f>
        <v>705600</v>
      </c>
      <c r="AX443" s="36">
        <f>Table43[[#This Row],[Harga Jual Pcs MT
(-PPN)]]*1.11</f>
        <v>65268.000000000007</v>
      </c>
      <c r="AY443" s="36">
        <f>Table43[[#This Row],[Harga Jual Pcs MT
(+PPN)]]*Table43[[#This Row],[ISI/CTN]]</f>
        <v>783216.00000000012</v>
      </c>
      <c r="AZ443" s="44">
        <f>(Table43[[#This Row],[Harga Jual Pcs GT
(-PPN)]]-Table43[[#This Row],[Harga Beli Pcs
(-PPN)]])/Table43[[#This Row],[Harga Jual Pcs GT
(-PPN)]]</f>
        <v>8.5000000000000006E-2</v>
      </c>
      <c r="BA443" s="51">
        <f>Table43[[#This Row],[Harga Jual Pcs MT
(-PPN)]]-Table43[[#This Row],[Harga Beli Pcs
(-PPN)]]</f>
        <v>4998</v>
      </c>
      <c r="BB443" s="57">
        <f>Table43[[#This Row],[Column1]]/Table43[[#This Row],[Harga Jual Pcs MT
(-PPN)]]</f>
        <v>8.5000000000000006E-2</v>
      </c>
      <c r="BC443" s="50"/>
      <c r="BD443" s="7" t="str">
        <f>IFERROR(VLOOKUP(Table43[[#This Row],[Kode BARANG Win2]],'[3]Daftar Barang dan Jasa'!$B$2:$D$3515,3,0),0)</f>
        <v>RB DETTOL BODY WASH COOL 500ML X 12 PUMP</v>
      </c>
      <c r="BE443" s="7" t="str">
        <f ca="1">IF(TODAY()-Table43[[#This Row],[Efektif
Pembuatan]]&gt;60,"Lama","Baru")</f>
        <v>Lama</v>
      </c>
      <c r="BF443" s="7" t="e">
        <f ca="1">IF(TODAY()-Table43[[#This Row],[Efektif Naik Harga]]&lt;30,"Naik","Sama")</f>
        <v>#VALUE!</v>
      </c>
      <c r="BG443" s="7" t="s">
        <v>400</v>
      </c>
      <c r="BH443" s="7" t="str">
        <f>IF(Table43[[#This Row],[Kode BARANG Win2]]&lt;&gt;"","IDR","")</f>
        <v>IDR</v>
      </c>
      <c r="BI443" s="7" t="str">
        <f>CONCATENATE(Table43[[#This Row],[kode  1 Digit
(Nomor)]],Table43[[#This Row],[kode  4 Digit                (Nomor)]])</f>
        <v>33033920500</v>
      </c>
      <c r="BJ443" s="7" t="str">
        <f>Table43[[#This Row],[Nama            Gramasi atau Jumlah Pack per CTN]]</f>
        <v>500ML</v>
      </c>
      <c r="BK443" s="7"/>
      <c r="BL443" s="7"/>
      <c r="BM443" s="4" t="str">
        <f>IF(Table43[[#This Row],[SATUAN Fix Win]]&lt;&gt;"","KRT")</f>
        <v>KRT</v>
      </c>
      <c r="BN443" s="4" t="str">
        <f>IF(Table43[[#This Row],[SATUAN Fix Win]]&lt;&gt;"","GD01")</f>
        <v>GD01</v>
      </c>
      <c r="BO443" s="4">
        <f>IF(Table43[[#This Row],[SATUAN Fix Win]]&lt;&gt;"",11611)</f>
        <v>11611</v>
      </c>
      <c r="BP443" s="4">
        <f>IF(Table43[[#This Row],[SATUAN Fix Win]]&lt;&gt;"",11612)</f>
        <v>11612</v>
      </c>
      <c r="BR443" s="4">
        <f>IF(Table43[[#This Row],[SATUAN Fix Win]]&lt;&gt;"",1)</f>
        <v>1</v>
      </c>
    </row>
    <row r="444" spans="1:70">
      <c r="A444" s="4" t="str">
        <f>CONCATENATE(Table43[[#This Row],[Kode BARANG Win2]],Table43[[#This Row],[No. Urut
Item Sama]])</f>
        <v>R1022001050030</v>
      </c>
      <c r="B444" s="7"/>
      <c r="C444" s="4" t="s">
        <v>1592</v>
      </c>
      <c r="D444" s="49">
        <v>3086303</v>
      </c>
      <c r="E444" s="49">
        <f>IFERROR(VLOOKUP(Table43[[#This Row],[NO]],[1]Sheet1!$G$3:$K$1267,5,0),0)</f>
        <v>0</v>
      </c>
      <c r="F444" s="26" t="s">
        <v>1457</v>
      </c>
      <c r="G444" s="26">
        <v>12</v>
      </c>
      <c r="H444" s="26" t="s">
        <v>2073</v>
      </c>
      <c r="I444" s="49">
        <v>9556111609010</v>
      </c>
      <c r="J444" s="26" t="str">
        <f>Table43[[#This Row],[Nama Jenis Kemasan]]</f>
        <v>PUMP</v>
      </c>
      <c r="K444" s="4" t="str">
        <f>TRIM(CONCATENATE(Table43[[#This Row],[Nama            KLP]]," ",Table43[[#This Row],[Nama            Sub KLP]]))</f>
        <v>DETTOL BODY WASH</v>
      </c>
      <c r="L444" s="4" t="str">
        <f>CONCATENATE(Table43[[#This Row],[kode  2 Digit                (hrf+No)]],Table43[[#This Row],[kode  2 Digit                (Nomor)]],Table43[[#This Row],[kode  1 Digit                (Nomor)]])</f>
        <v>R1022</v>
      </c>
      <c r="M444" s="4" t="str">
        <f>IF(AH444="",CONCATENATE(R444,T444,V444,X444,Z444,AB444,AD444,AF444,Table43[[#This Row],[Tanda Kode Revisi]]),CONCATENATE(R444,T444,V444,X444,Z444,AB444,AD444,AH444))</f>
        <v>R1022001050030</v>
      </c>
      <c r="N444" s="11">
        <f t="shared" si="12"/>
        <v>14</v>
      </c>
      <c r="O444" s="13" t="str">
        <f>IF(AG444&lt;&gt;"",TRIM(UPPER(CONCATENATE(Q444," ",S444," ",U444," ",W444," ",Y444," ",AA444," ","X"," ",Table43[[#This Row],[ISI/CTN]]," ",AG444," ",AC444," ",AE444," ",AI444))),TRIM(UPPER(CONCATENATE(Q444," ",S444," ",U444," ",W444," ",Y444," ",AA444," ","X"," ",Table43[[#This Row],[ISI/CTN]]," ",AC444," ",AE444," ",AI444))))</f>
        <v>RB DETTOL BODY WASH COOL 500ML X 12 PUMP</v>
      </c>
      <c r="P444" s="11">
        <f t="shared" si="13"/>
        <v>40</v>
      </c>
      <c r="Q444" s="4" t="s">
        <v>1487</v>
      </c>
      <c r="R444" s="7" t="s">
        <v>94</v>
      </c>
      <c r="S444" s="4" t="s">
        <v>1496</v>
      </c>
      <c r="T444" s="45" t="s">
        <v>1723</v>
      </c>
      <c r="U444" s="46" t="s">
        <v>1497</v>
      </c>
      <c r="V444" s="7">
        <v>2</v>
      </c>
      <c r="W444" s="46"/>
      <c r="X444" s="45" t="s">
        <v>1731</v>
      </c>
      <c r="Y444" s="4" t="s">
        <v>1492</v>
      </c>
      <c r="Z444" s="47" t="s">
        <v>1722</v>
      </c>
      <c r="AA444" s="4" t="s">
        <v>1498</v>
      </c>
      <c r="AB444" s="47" t="s">
        <v>1759</v>
      </c>
      <c r="AC444" s="4" t="s">
        <v>390</v>
      </c>
      <c r="AD444" s="7">
        <v>3</v>
      </c>
      <c r="AF444" s="7">
        <v>0</v>
      </c>
      <c r="AJ444" s="7">
        <f>IFERROR(VLOOKUP(Table43[[#This Row],[Kode BARANG Win2]],'[2]Template Impor Barang'!#REF!,2,0),0)</f>
        <v>0</v>
      </c>
      <c r="AK444" s="7">
        <f>Table43[[#This Row],[ISI/CTN]]</f>
        <v>12</v>
      </c>
      <c r="AL444" s="83">
        <f>Table43[[#This Row],[Kode Pcpl]]</f>
        <v>3086303</v>
      </c>
      <c r="AN444" s="36">
        <f>Table43[[#This Row],[Harga Jual Pcs GT
(-PPN)]]-(Table43[[#This Row],[Harga Jual Pcs GT
(-PPN)]]*8.5%)</f>
        <v>53802</v>
      </c>
      <c r="AO444" s="36">
        <f>Table43[[#This Row],[Harga Beli Pcs
(-PPN)]]*Table43[[#This Row],[ISI/CTN]]</f>
        <v>645624</v>
      </c>
      <c r="AP444" s="36">
        <f>Table43[[#This Row],[Harga Beli Pcs
(-PPN)]]*1.11</f>
        <v>59720.220000000008</v>
      </c>
      <c r="AQ444" s="36">
        <f>Table43[[#This Row],[Harga Beli Krt
(- PPN)]]*1.11</f>
        <v>716642.64</v>
      </c>
      <c r="AR444" s="36">
        <v>58800</v>
      </c>
      <c r="AS444" s="36">
        <f>Table43[[#This Row],[Harga Jual Pcs GT
(-PPN)]]*Table43[[#This Row],[ISI/CTN]]</f>
        <v>705600</v>
      </c>
      <c r="AT444" s="36">
        <f>Table43[[#This Row],[Harga Jual Pcs GT
(-PPN)]]*1.11</f>
        <v>65268.000000000007</v>
      </c>
      <c r="AU444" s="36">
        <f>Table43[[#This Row],[Harga Jual Krt GT
(- PPN)]]*1.11</f>
        <v>783216.00000000012</v>
      </c>
      <c r="AV444" s="36">
        <v>58800</v>
      </c>
      <c r="AW444" s="36">
        <f>Table43[[#This Row],[Harga Jual Pcs MT
(-PPN)]]*Table43[[#This Row],[ISI/CTN]]</f>
        <v>705600</v>
      </c>
      <c r="AX444" s="36">
        <f>Table43[[#This Row],[Harga Jual Pcs MT
(-PPN)]]*1.11</f>
        <v>65268.000000000007</v>
      </c>
      <c r="AY444" s="36">
        <f>Table43[[#This Row],[Harga Jual Pcs MT
(+PPN)]]*Table43[[#This Row],[ISI/CTN]]</f>
        <v>783216.00000000012</v>
      </c>
      <c r="AZ444" s="44">
        <f>(Table43[[#This Row],[Harga Jual Pcs GT
(-PPN)]]-Table43[[#This Row],[Harga Beli Pcs
(-PPN)]])/Table43[[#This Row],[Harga Jual Pcs GT
(-PPN)]]</f>
        <v>8.5000000000000006E-2</v>
      </c>
      <c r="BA444" s="51">
        <f>Table43[[#This Row],[Harga Jual Pcs MT
(-PPN)]]-Table43[[#This Row],[Harga Beli Pcs
(-PPN)]]</f>
        <v>4998</v>
      </c>
      <c r="BB444" s="57">
        <f>Table43[[#This Row],[Column1]]/Table43[[#This Row],[Harga Jual Pcs MT
(-PPN)]]</f>
        <v>8.5000000000000006E-2</v>
      </c>
      <c r="BC444" s="50"/>
      <c r="BD444" s="7" t="str">
        <f>IFERROR(VLOOKUP(Table43[[#This Row],[Kode BARANG Win2]],'[3]Daftar Barang dan Jasa'!$B$2:$D$3515,3,0),0)</f>
        <v>RB DETTOL BODY WASH COOL 500ML X 12 PUMP</v>
      </c>
      <c r="BE444" s="7" t="str">
        <f ca="1">IF(TODAY()-Table43[[#This Row],[Efektif
Pembuatan]]&gt;60,"Lama","Baru")</f>
        <v>Lama</v>
      </c>
      <c r="BF444" s="7" t="e">
        <f ca="1">IF(TODAY()-Table43[[#This Row],[Efektif Naik Harga]]&lt;30,"Naik","Sama")</f>
        <v>#VALUE!</v>
      </c>
      <c r="BG444" s="7" t="s">
        <v>400</v>
      </c>
      <c r="BH444" s="7" t="str">
        <f>IF(Table43[[#This Row],[Kode BARANG Win2]]&lt;&gt;"","IDR","")</f>
        <v>IDR</v>
      </c>
      <c r="BI444" s="7" t="str">
        <f>CONCATENATE(Table43[[#This Row],[kode  1 Digit
(Nomor)]],Table43[[#This Row],[kode  4 Digit                (Nomor)]])</f>
        <v>30863030500</v>
      </c>
      <c r="BJ444" s="7" t="str">
        <f>Table43[[#This Row],[Nama            Gramasi atau Jumlah Pack per CTN]]</f>
        <v>500ML</v>
      </c>
      <c r="BK444" s="7"/>
      <c r="BL444" s="7"/>
      <c r="BM444" s="4" t="str">
        <f>IF(Table43[[#This Row],[SATUAN Fix Win]]&lt;&gt;"","KRT")</f>
        <v>KRT</v>
      </c>
      <c r="BN444" s="4" t="str">
        <f>IF(Table43[[#This Row],[SATUAN Fix Win]]&lt;&gt;"","GD01")</f>
        <v>GD01</v>
      </c>
      <c r="BO444" s="4">
        <f>IF(Table43[[#This Row],[SATUAN Fix Win]]&lt;&gt;"",11611)</f>
        <v>11611</v>
      </c>
      <c r="BP444" s="4">
        <f>IF(Table43[[#This Row],[SATUAN Fix Win]]&lt;&gt;"",11612)</f>
        <v>11612</v>
      </c>
      <c r="BR444" s="4">
        <f>IF(Table43[[#This Row],[SATUAN Fix Win]]&lt;&gt;"",1)</f>
        <v>1</v>
      </c>
    </row>
    <row r="445" spans="1:70">
      <c r="A445" s="4" t="str">
        <f>CONCATENATE(Table43[[#This Row],[Kode BARANG Win2]],Table43[[#This Row],[No. Urut
Item Sama]])</f>
        <v>R1022001050030</v>
      </c>
      <c r="B445" s="7"/>
      <c r="C445" s="4" t="s">
        <v>1592</v>
      </c>
      <c r="D445" s="49">
        <v>3075305</v>
      </c>
      <c r="E445" s="49">
        <f>IFERROR(VLOOKUP(Table43[[#This Row],[NO]],[1]Sheet1!$G$3:$K$1267,5,0),0)</f>
        <v>0</v>
      </c>
      <c r="F445" s="26" t="s">
        <v>1459</v>
      </c>
      <c r="G445" s="26">
        <v>12</v>
      </c>
      <c r="H445" s="26" t="s">
        <v>2073</v>
      </c>
      <c r="I445" s="49">
        <v>9556111609010</v>
      </c>
      <c r="J445" s="26" t="str">
        <f>Table43[[#This Row],[Nama Jenis Kemasan]]</f>
        <v>PUMP</v>
      </c>
      <c r="K445" s="4" t="str">
        <f>TRIM(CONCATENATE(Table43[[#This Row],[Nama            KLP]]," ",Table43[[#This Row],[Nama            Sub KLP]]))</f>
        <v>DETTOL BODY WASH</v>
      </c>
      <c r="L445" s="4" t="str">
        <f>CONCATENATE(Table43[[#This Row],[kode  2 Digit                (hrf+No)]],Table43[[#This Row],[kode  2 Digit                (Nomor)]],Table43[[#This Row],[kode  1 Digit                (Nomor)]])</f>
        <v>R1022</v>
      </c>
      <c r="M445" s="4" t="str">
        <f>IF(AH445="",CONCATENATE(R445,T445,V445,X445,Z445,AB445,AD445,AF445,Table43[[#This Row],[Tanda Kode Revisi]]),CONCATENATE(R445,T445,V445,X445,Z445,AB445,AD445,AH445))</f>
        <v>R1022001050030</v>
      </c>
      <c r="N445" s="11">
        <f t="shared" si="12"/>
        <v>14</v>
      </c>
      <c r="O445" s="13" t="str">
        <f>IF(AG445&lt;&gt;"",TRIM(UPPER(CONCATENATE(Q445," ",S445," ",U445," ",W445," ",Y445," ",AA445," ","X"," ",Table43[[#This Row],[ISI/CTN]]," ",AG445," ",AC445," ",AE445," ",AI445))),TRIM(UPPER(CONCATENATE(Q445," ",S445," ",U445," ",W445," ",Y445," ",AA445," ","X"," ",Table43[[#This Row],[ISI/CTN]]," ",AC445," ",AE445," ",AI445))))</f>
        <v>RB DETTOL BODY WASH COOL 500ML X 12 PUMP</v>
      </c>
      <c r="P445" s="11">
        <f t="shared" si="13"/>
        <v>40</v>
      </c>
      <c r="Q445" s="4" t="s">
        <v>1487</v>
      </c>
      <c r="R445" s="7" t="s">
        <v>94</v>
      </c>
      <c r="S445" s="4" t="s">
        <v>1496</v>
      </c>
      <c r="T445" s="45" t="s">
        <v>1723</v>
      </c>
      <c r="U445" s="46" t="s">
        <v>1497</v>
      </c>
      <c r="V445" s="7">
        <v>2</v>
      </c>
      <c r="W445" s="46"/>
      <c r="X445" s="45" t="s">
        <v>1731</v>
      </c>
      <c r="Y445" s="4" t="s">
        <v>1492</v>
      </c>
      <c r="Z445" s="47" t="s">
        <v>1722</v>
      </c>
      <c r="AA445" s="4" t="s">
        <v>1498</v>
      </c>
      <c r="AB445" s="47" t="s">
        <v>1759</v>
      </c>
      <c r="AC445" s="4" t="s">
        <v>390</v>
      </c>
      <c r="AD445" s="7">
        <v>3</v>
      </c>
      <c r="AF445" s="7">
        <v>0</v>
      </c>
      <c r="AJ445" s="7">
        <f>IFERROR(VLOOKUP(Table43[[#This Row],[Kode BARANG Win2]],'[2]Template Impor Barang'!#REF!,2,0),0)</f>
        <v>0</v>
      </c>
      <c r="AK445" s="7">
        <f>Table43[[#This Row],[ISI/CTN]]</f>
        <v>12</v>
      </c>
      <c r="AL445" s="83">
        <f>Table43[[#This Row],[Kode Pcpl]]</f>
        <v>3075305</v>
      </c>
      <c r="AN445" s="36">
        <f>Table43[[#This Row],[Harga Jual Pcs GT
(-PPN)]]-(Table43[[#This Row],[Harga Jual Pcs GT
(-PPN)]]*8.5%)</f>
        <v>53802</v>
      </c>
      <c r="AO445" s="36">
        <f>Table43[[#This Row],[Harga Beli Pcs
(-PPN)]]*Table43[[#This Row],[ISI/CTN]]</f>
        <v>645624</v>
      </c>
      <c r="AP445" s="36">
        <f>Table43[[#This Row],[Harga Beli Pcs
(-PPN)]]*1.11</f>
        <v>59720.220000000008</v>
      </c>
      <c r="AQ445" s="36">
        <f>Table43[[#This Row],[Harga Beli Krt
(- PPN)]]*1.11</f>
        <v>716642.64</v>
      </c>
      <c r="AR445" s="36">
        <v>58800</v>
      </c>
      <c r="AS445" s="36">
        <f>Table43[[#This Row],[Harga Jual Pcs GT
(-PPN)]]*Table43[[#This Row],[ISI/CTN]]</f>
        <v>705600</v>
      </c>
      <c r="AT445" s="36">
        <f>Table43[[#This Row],[Harga Jual Pcs GT
(-PPN)]]*1.11</f>
        <v>65268.000000000007</v>
      </c>
      <c r="AU445" s="36">
        <f>Table43[[#This Row],[Harga Jual Krt GT
(- PPN)]]*1.11</f>
        <v>783216.00000000012</v>
      </c>
      <c r="AV445" s="36">
        <v>58800</v>
      </c>
      <c r="AW445" s="36">
        <f>Table43[[#This Row],[Harga Jual Pcs MT
(-PPN)]]*Table43[[#This Row],[ISI/CTN]]</f>
        <v>705600</v>
      </c>
      <c r="AX445" s="36">
        <f>Table43[[#This Row],[Harga Jual Pcs MT
(-PPN)]]*1.11</f>
        <v>65268.000000000007</v>
      </c>
      <c r="AY445" s="36">
        <f>Table43[[#This Row],[Harga Jual Pcs MT
(+PPN)]]*Table43[[#This Row],[ISI/CTN]]</f>
        <v>783216.00000000012</v>
      </c>
      <c r="AZ445" s="44">
        <f>(Table43[[#This Row],[Harga Jual Pcs GT
(-PPN)]]-Table43[[#This Row],[Harga Beli Pcs
(-PPN)]])/Table43[[#This Row],[Harga Jual Pcs GT
(-PPN)]]</f>
        <v>8.5000000000000006E-2</v>
      </c>
      <c r="BA445" s="51">
        <f>Table43[[#This Row],[Harga Jual Pcs MT
(-PPN)]]-Table43[[#This Row],[Harga Beli Pcs
(-PPN)]]</f>
        <v>4998</v>
      </c>
      <c r="BB445" s="57">
        <f>Table43[[#This Row],[Column1]]/Table43[[#This Row],[Harga Jual Pcs MT
(-PPN)]]</f>
        <v>8.5000000000000006E-2</v>
      </c>
      <c r="BC445" s="50"/>
      <c r="BD445" s="7" t="str">
        <f>IFERROR(VLOOKUP(Table43[[#This Row],[Kode BARANG Win2]],'[3]Daftar Barang dan Jasa'!$B$2:$D$3515,3,0),0)</f>
        <v>RB DETTOL BODY WASH COOL 500ML X 12 PUMP</v>
      </c>
      <c r="BE445" s="7" t="str">
        <f ca="1">IF(TODAY()-Table43[[#This Row],[Efektif
Pembuatan]]&gt;60,"Lama","Baru")</f>
        <v>Lama</v>
      </c>
      <c r="BF445" s="7" t="e">
        <f ca="1">IF(TODAY()-Table43[[#This Row],[Efektif Naik Harga]]&lt;30,"Naik","Sama")</f>
        <v>#VALUE!</v>
      </c>
      <c r="BG445" s="7" t="s">
        <v>400</v>
      </c>
      <c r="BH445" s="7" t="str">
        <f>IF(Table43[[#This Row],[Kode BARANG Win2]]&lt;&gt;"","IDR","")</f>
        <v>IDR</v>
      </c>
      <c r="BI445" s="7" t="str">
        <f>CONCATENATE(Table43[[#This Row],[kode  1 Digit
(Nomor)]],Table43[[#This Row],[kode  4 Digit                (Nomor)]])</f>
        <v>30753050500</v>
      </c>
      <c r="BJ445" s="7" t="str">
        <f>Table43[[#This Row],[Nama            Gramasi atau Jumlah Pack per CTN]]</f>
        <v>500ML</v>
      </c>
      <c r="BK445" s="7"/>
      <c r="BL445" s="7"/>
      <c r="BM445" s="4" t="str">
        <f>IF(Table43[[#This Row],[SATUAN Fix Win]]&lt;&gt;"","KRT")</f>
        <v>KRT</v>
      </c>
      <c r="BN445" s="4" t="str">
        <f>IF(Table43[[#This Row],[SATUAN Fix Win]]&lt;&gt;"","GD01")</f>
        <v>GD01</v>
      </c>
      <c r="BO445" s="4">
        <f>IF(Table43[[#This Row],[SATUAN Fix Win]]&lt;&gt;"",11611)</f>
        <v>11611</v>
      </c>
      <c r="BP445" s="4">
        <f>IF(Table43[[#This Row],[SATUAN Fix Win]]&lt;&gt;"",11612)</f>
        <v>11612</v>
      </c>
      <c r="BR445" s="4">
        <f>IF(Table43[[#This Row],[SATUAN Fix Win]]&lt;&gt;"",1)</f>
        <v>1</v>
      </c>
    </row>
    <row r="446" spans="1:70">
      <c r="A446" s="4" t="str">
        <f>CONCATENATE(Table43[[#This Row],[Kode BARANG Win2]],Table43[[#This Row],[No. Urut
Item Sama]])</f>
        <v>R1022001050030</v>
      </c>
      <c r="B446" s="7"/>
      <c r="C446" s="4" t="s">
        <v>1592</v>
      </c>
      <c r="D446" s="49">
        <v>3045732</v>
      </c>
      <c r="E446" s="49">
        <f>IFERROR(VLOOKUP(Table43[[#This Row],[NO]],[1]Sheet1!$G$3:$K$1267,5,0),0)</f>
        <v>0</v>
      </c>
      <c r="F446" s="26" t="s">
        <v>1455</v>
      </c>
      <c r="G446" s="26">
        <v>12</v>
      </c>
      <c r="H446" s="26" t="s">
        <v>2073</v>
      </c>
      <c r="I446" s="49">
        <v>9556111609010</v>
      </c>
      <c r="J446" s="26" t="str">
        <f>Table43[[#This Row],[Nama Jenis Kemasan]]</f>
        <v>PUMP</v>
      </c>
      <c r="K446" s="4" t="str">
        <f>TRIM(CONCATENATE(Table43[[#This Row],[Nama            KLP]]," ",Table43[[#This Row],[Nama            Sub KLP]]))</f>
        <v>DETTOL BODY WASH</v>
      </c>
      <c r="L446" s="4" t="str">
        <f>CONCATENATE(Table43[[#This Row],[kode  2 Digit                (hrf+No)]],Table43[[#This Row],[kode  2 Digit                (Nomor)]],Table43[[#This Row],[kode  1 Digit                (Nomor)]])</f>
        <v>R1022</v>
      </c>
      <c r="M446" s="4" t="str">
        <f>IF(AH446="",CONCATENATE(R446,T446,V446,X446,Z446,AB446,AD446,AF446,Table43[[#This Row],[Tanda Kode Revisi]]),CONCATENATE(R446,T446,V446,X446,Z446,AB446,AD446,AH446))</f>
        <v>R1022001050030</v>
      </c>
      <c r="N446" s="11">
        <f t="shared" si="12"/>
        <v>14</v>
      </c>
      <c r="O446" s="13" t="str">
        <f>IF(AG446&lt;&gt;"",TRIM(UPPER(CONCATENATE(Q446," ",S446," ",U446," ",W446," ",Y446," ",AA446," ","X"," ",Table43[[#This Row],[ISI/CTN]]," ",AG446," ",AC446," ",AE446," ",AI446))),TRIM(UPPER(CONCATENATE(Q446," ",S446," ",U446," ",W446," ",Y446," ",AA446," ","X"," ",Table43[[#This Row],[ISI/CTN]]," ",AC446," ",AE446," ",AI446))))</f>
        <v>RB DETTOL BODY WASH COOL 500ML X 12 PUMP</v>
      </c>
      <c r="P446" s="11">
        <f t="shared" si="13"/>
        <v>40</v>
      </c>
      <c r="Q446" s="4" t="s">
        <v>1487</v>
      </c>
      <c r="R446" s="7" t="s">
        <v>94</v>
      </c>
      <c r="S446" s="4" t="s">
        <v>1496</v>
      </c>
      <c r="T446" s="45" t="s">
        <v>1723</v>
      </c>
      <c r="U446" s="46" t="s">
        <v>1497</v>
      </c>
      <c r="V446" s="7">
        <v>2</v>
      </c>
      <c r="W446" s="46"/>
      <c r="X446" s="45" t="s">
        <v>1731</v>
      </c>
      <c r="Y446" s="4" t="s">
        <v>1492</v>
      </c>
      <c r="Z446" s="47" t="s">
        <v>1722</v>
      </c>
      <c r="AA446" s="4" t="s">
        <v>1498</v>
      </c>
      <c r="AB446" s="47" t="s">
        <v>1759</v>
      </c>
      <c r="AC446" s="4" t="s">
        <v>390</v>
      </c>
      <c r="AD446" s="7">
        <v>3</v>
      </c>
      <c r="AF446" s="7">
        <v>0</v>
      </c>
      <c r="AJ446" s="7">
        <f>IFERROR(VLOOKUP(Table43[[#This Row],[Kode BARANG Win2]],'[2]Template Impor Barang'!#REF!,2,0),0)</f>
        <v>0</v>
      </c>
      <c r="AK446" s="7">
        <f>Table43[[#This Row],[ISI/CTN]]</f>
        <v>12</v>
      </c>
      <c r="AL446" s="83">
        <f>Table43[[#This Row],[Kode Pcpl]]</f>
        <v>3045732</v>
      </c>
      <c r="AN446" s="36">
        <f>Table43[[#This Row],[Harga Jual Pcs GT
(-PPN)]]-(Table43[[#This Row],[Harga Jual Pcs GT
(-PPN)]]*8.5%)</f>
        <v>53802</v>
      </c>
      <c r="AO446" s="36">
        <f>Table43[[#This Row],[Harga Beli Pcs
(-PPN)]]*Table43[[#This Row],[ISI/CTN]]</f>
        <v>645624</v>
      </c>
      <c r="AP446" s="36">
        <f>Table43[[#This Row],[Harga Beli Pcs
(-PPN)]]*1.11</f>
        <v>59720.220000000008</v>
      </c>
      <c r="AQ446" s="36">
        <f>Table43[[#This Row],[Harga Beli Krt
(- PPN)]]*1.11</f>
        <v>716642.64</v>
      </c>
      <c r="AR446" s="36">
        <v>58800</v>
      </c>
      <c r="AS446" s="36">
        <f>Table43[[#This Row],[Harga Jual Pcs GT
(-PPN)]]*Table43[[#This Row],[ISI/CTN]]</f>
        <v>705600</v>
      </c>
      <c r="AT446" s="36">
        <f>Table43[[#This Row],[Harga Jual Pcs GT
(-PPN)]]*1.11</f>
        <v>65268.000000000007</v>
      </c>
      <c r="AU446" s="36">
        <f>Table43[[#This Row],[Harga Jual Krt GT
(- PPN)]]*1.11</f>
        <v>783216.00000000012</v>
      </c>
      <c r="AV446" s="36">
        <v>58800</v>
      </c>
      <c r="AW446" s="36">
        <f>Table43[[#This Row],[Harga Jual Pcs MT
(-PPN)]]*Table43[[#This Row],[ISI/CTN]]</f>
        <v>705600</v>
      </c>
      <c r="AX446" s="36">
        <f>Table43[[#This Row],[Harga Jual Pcs MT
(-PPN)]]*1.11</f>
        <v>65268.000000000007</v>
      </c>
      <c r="AY446" s="36">
        <f>Table43[[#This Row],[Harga Jual Pcs MT
(+PPN)]]*Table43[[#This Row],[ISI/CTN]]</f>
        <v>783216.00000000012</v>
      </c>
      <c r="AZ446" s="44">
        <f>(Table43[[#This Row],[Harga Jual Pcs GT
(-PPN)]]-Table43[[#This Row],[Harga Beli Pcs
(-PPN)]])/Table43[[#This Row],[Harga Jual Pcs GT
(-PPN)]]</f>
        <v>8.5000000000000006E-2</v>
      </c>
      <c r="BA446" s="51">
        <f>Table43[[#This Row],[Harga Jual Pcs MT
(-PPN)]]-Table43[[#This Row],[Harga Beli Pcs
(-PPN)]]</f>
        <v>4998</v>
      </c>
      <c r="BB446" s="57">
        <f>Table43[[#This Row],[Column1]]/Table43[[#This Row],[Harga Jual Pcs MT
(-PPN)]]</f>
        <v>8.5000000000000006E-2</v>
      </c>
      <c r="BC446" s="50"/>
      <c r="BD446" s="7" t="str">
        <f>IFERROR(VLOOKUP(Table43[[#This Row],[Kode BARANG Win2]],'[3]Daftar Barang dan Jasa'!$B$2:$D$3515,3,0),0)</f>
        <v>RB DETTOL BODY WASH COOL 500ML X 12 PUMP</v>
      </c>
      <c r="BE446" s="7" t="str">
        <f ca="1">IF(TODAY()-Table43[[#This Row],[Efektif
Pembuatan]]&gt;60,"Lama","Baru")</f>
        <v>Lama</v>
      </c>
      <c r="BF446" s="7" t="e">
        <f ca="1">IF(TODAY()-Table43[[#This Row],[Efektif Naik Harga]]&lt;30,"Naik","Sama")</f>
        <v>#VALUE!</v>
      </c>
      <c r="BG446" s="7" t="s">
        <v>400</v>
      </c>
      <c r="BH446" s="7" t="str">
        <f>IF(Table43[[#This Row],[Kode BARANG Win2]]&lt;&gt;"","IDR","")</f>
        <v>IDR</v>
      </c>
      <c r="BI446" s="7" t="str">
        <f>CONCATENATE(Table43[[#This Row],[kode  1 Digit
(Nomor)]],Table43[[#This Row],[kode  4 Digit                (Nomor)]])</f>
        <v>30457320500</v>
      </c>
      <c r="BJ446" s="7" t="str">
        <f>Table43[[#This Row],[Nama            Gramasi atau Jumlah Pack per CTN]]</f>
        <v>500ML</v>
      </c>
      <c r="BK446" s="7"/>
      <c r="BL446" s="7"/>
      <c r="BM446" s="4" t="str">
        <f>IF(Table43[[#This Row],[SATUAN Fix Win]]&lt;&gt;"","KRT")</f>
        <v>KRT</v>
      </c>
      <c r="BN446" s="4" t="str">
        <f>IF(Table43[[#This Row],[SATUAN Fix Win]]&lt;&gt;"","GD01")</f>
        <v>GD01</v>
      </c>
      <c r="BO446" s="4">
        <f>IF(Table43[[#This Row],[SATUAN Fix Win]]&lt;&gt;"",11611)</f>
        <v>11611</v>
      </c>
      <c r="BP446" s="4">
        <f>IF(Table43[[#This Row],[SATUAN Fix Win]]&lt;&gt;"",11612)</f>
        <v>11612</v>
      </c>
      <c r="BR446" s="4">
        <f>IF(Table43[[#This Row],[SATUAN Fix Win]]&lt;&gt;"",1)</f>
        <v>1</v>
      </c>
    </row>
    <row r="447" spans="1:70">
      <c r="A447" s="4" t="str">
        <f>CONCATENATE(Table43[[#This Row],[Kode BARANG Win2]],Table43[[#This Row],[No. Urut
Item Sama]])</f>
        <v>R1022001050030</v>
      </c>
      <c r="B447" s="7"/>
      <c r="C447" s="4" t="s">
        <v>1592</v>
      </c>
      <c r="D447" s="49" t="s">
        <v>665</v>
      </c>
      <c r="E447" s="49">
        <f>IFERROR(VLOOKUP(Table43[[#This Row],[NO]],[1]Sheet1!$G$3:$K$1267,5,0),0)</f>
        <v>0</v>
      </c>
      <c r="F447" s="26" t="s">
        <v>1453</v>
      </c>
      <c r="G447" s="26">
        <v>12</v>
      </c>
      <c r="H447" s="26" t="s">
        <v>2073</v>
      </c>
      <c r="I447" s="49">
        <v>9556111609010</v>
      </c>
      <c r="J447" s="26" t="str">
        <f>Table43[[#This Row],[Nama Jenis Kemasan]]</f>
        <v>PUMP</v>
      </c>
      <c r="K447" s="4" t="str">
        <f>TRIM(CONCATENATE(Table43[[#This Row],[Nama            KLP]]," ",Table43[[#This Row],[Nama            Sub KLP]]))</f>
        <v>DETTOL BODY WASH</v>
      </c>
      <c r="L447" s="4" t="str">
        <f>CONCATENATE(Table43[[#This Row],[kode  2 Digit                (hrf+No)]],Table43[[#This Row],[kode  2 Digit                (Nomor)]],Table43[[#This Row],[kode  1 Digit                (Nomor)]])</f>
        <v>R1022</v>
      </c>
      <c r="M447" s="4" t="str">
        <f>IF(AH447="",CONCATENATE(R447,T447,V447,X447,Z447,AB447,AD447,AF447,Table43[[#This Row],[Tanda Kode Revisi]]),CONCATENATE(R447,T447,V447,X447,Z447,AB447,AD447,AH447))</f>
        <v>R1022001050030</v>
      </c>
      <c r="N447" s="11">
        <f t="shared" si="12"/>
        <v>14</v>
      </c>
      <c r="O447" s="13" t="str">
        <f>IF(AG447&lt;&gt;"",TRIM(UPPER(CONCATENATE(Q447," ",S447," ",U447," ",W447," ",Y447," ",AA447," ","X"," ",Table43[[#This Row],[ISI/CTN]]," ",AG447," ",AC447," ",AE447," ",AI447))),TRIM(UPPER(CONCATENATE(Q447," ",S447," ",U447," ",W447," ",Y447," ",AA447," ","X"," ",Table43[[#This Row],[ISI/CTN]]," ",AC447," ",AE447," ",AI447))))</f>
        <v>RB DETTOL BODY WASH COOL 500ML X 12 PUMP</v>
      </c>
      <c r="P447" s="11">
        <f t="shared" si="13"/>
        <v>40</v>
      </c>
      <c r="Q447" s="4" t="s">
        <v>1487</v>
      </c>
      <c r="R447" s="7" t="s">
        <v>94</v>
      </c>
      <c r="S447" s="4" t="s">
        <v>1496</v>
      </c>
      <c r="T447" s="45" t="s">
        <v>1723</v>
      </c>
      <c r="U447" s="46" t="s">
        <v>1497</v>
      </c>
      <c r="V447" s="7">
        <v>2</v>
      </c>
      <c r="W447" s="46"/>
      <c r="X447" s="45" t="s">
        <v>1731</v>
      </c>
      <c r="Y447" s="4" t="s">
        <v>1492</v>
      </c>
      <c r="Z447" s="47" t="s">
        <v>1722</v>
      </c>
      <c r="AA447" s="4" t="s">
        <v>1498</v>
      </c>
      <c r="AB447" s="47" t="s">
        <v>1759</v>
      </c>
      <c r="AC447" s="4" t="s">
        <v>390</v>
      </c>
      <c r="AD447" s="7">
        <v>3</v>
      </c>
      <c r="AF447" s="7">
        <v>0</v>
      </c>
      <c r="AJ447" s="7">
        <f>IFERROR(VLOOKUP(Table43[[#This Row],[Kode BARANG Win2]],'[2]Template Impor Barang'!#REF!,2,0),0)</f>
        <v>0</v>
      </c>
      <c r="AK447" s="7">
        <f>Table43[[#This Row],[ISI/CTN]]</f>
        <v>12</v>
      </c>
      <c r="AL447" s="83" t="str">
        <f>Table43[[#This Row],[Kode Pcpl]]</f>
        <v>ID8101887</v>
      </c>
      <c r="AN447" s="36">
        <f>Table43[[#This Row],[Harga Jual Pcs GT
(-PPN)]]-(Table43[[#This Row],[Harga Jual Pcs GT
(-PPN)]]*8.5%)</f>
        <v>53802</v>
      </c>
      <c r="AO447" s="36">
        <f>Table43[[#This Row],[Harga Beli Pcs
(-PPN)]]*Table43[[#This Row],[ISI/CTN]]</f>
        <v>645624</v>
      </c>
      <c r="AP447" s="36">
        <f>Table43[[#This Row],[Harga Beli Pcs
(-PPN)]]*1.11</f>
        <v>59720.220000000008</v>
      </c>
      <c r="AQ447" s="36">
        <f>Table43[[#This Row],[Harga Beli Krt
(- PPN)]]*1.11</f>
        <v>716642.64</v>
      </c>
      <c r="AR447" s="36">
        <v>58800</v>
      </c>
      <c r="AS447" s="36">
        <f>Table43[[#This Row],[Harga Jual Pcs GT
(-PPN)]]*Table43[[#This Row],[ISI/CTN]]</f>
        <v>705600</v>
      </c>
      <c r="AT447" s="36">
        <f>Table43[[#This Row],[Harga Jual Pcs GT
(-PPN)]]*1.11</f>
        <v>65268.000000000007</v>
      </c>
      <c r="AU447" s="36">
        <f>Table43[[#This Row],[Harga Jual Krt GT
(- PPN)]]*1.11</f>
        <v>783216.00000000012</v>
      </c>
      <c r="AV447" s="36">
        <v>58800</v>
      </c>
      <c r="AW447" s="36">
        <f>Table43[[#This Row],[Harga Jual Pcs MT
(-PPN)]]*Table43[[#This Row],[ISI/CTN]]</f>
        <v>705600</v>
      </c>
      <c r="AX447" s="36">
        <f>Table43[[#This Row],[Harga Jual Pcs MT
(-PPN)]]*1.11</f>
        <v>65268.000000000007</v>
      </c>
      <c r="AY447" s="36">
        <f>Table43[[#This Row],[Harga Jual Pcs MT
(+PPN)]]*Table43[[#This Row],[ISI/CTN]]</f>
        <v>783216.00000000012</v>
      </c>
      <c r="AZ447" s="44">
        <f>(Table43[[#This Row],[Harga Jual Pcs GT
(-PPN)]]-Table43[[#This Row],[Harga Beli Pcs
(-PPN)]])/Table43[[#This Row],[Harga Jual Pcs GT
(-PPN)]]</f>
        <v>8.5000000000000006E-2</v>
      </c>
      <c r="BA447" s="51">
        <f>Table43[[#This Row],[Harga Jual Pcs MT
(-PPN)]]-Table43[[#This Row],[Harga Beli Pcs
(-PPN)]]</f>
        <v>4998</v>
      </c>
      <c r="BB447" s="57">
        <f>Table43[[#This Row],[Column1]]/Table43[[#This Row],[Harga Jual Pcs MT
(-PPN)]]</f>
        <v>8.5000000000000006E-2</v>
      </c>
      <c r="BC447" s="50"/>
      <c r="BD447" s="7" t="str">
        <f>IFERROR(VLOOKUP(Table43[[#This Row],[Kode BARANG Win2]],'[3]Daftar Barang dan Jasa'!$B$2:$D$3515,3,0),0)</f>
        <v>RB DETTOL BODY WASH COOL 500ML X 12 PUMP</v>
      </c>
      <c r="BE447" s="7" t="str">
        <f ca="1">IF(TODAY()-Table43[[#This Row],[Efektif
Pembuatan]]&gt;60,"Lama","Baru")</f>
        <v>Lama</v>
      </c>
      <c r="BF447" s="7" t="e">
        <f ca="1">IF(TODAY()-Table43[[#This Row],[Efektif Naik Harga]]&lt;30,"Naik","Sama")</f>
        <v>#VALUE!</v>
      </c>
      <c r="BG447" s="7" t="s">
        <v>400</v>
      </c>
      <c r="BH447" s="7" t="str">
        <f>IF(Table43[[#This Row],[Kode BARANG Win2]]&lt;&gt;"","IDR","")</f>
        <v>IDR</v>
      </c>
      <c r="BI447" s="7" t="str">
        <f>CONCATENATE(Table43[[#This Row],[kode  1 Digit
(Nomor)]],Table43[[#This Row],[kode  4 Digit                (Nomor)]])</f>
        <v>ID81018870500</v>
      </c>
      <c r="BJ447" s="7" t="str">
        <f>Table43[[#This Row],[Nama            Gramasi atau Jumlah Pack per CTN]]</f>
        <v>500ML</v>
      </c>
      <c r="BK447" s="7"/>
      <c r="BL447" s="7"/>
      <c r="BM447" s="4" t="str">
        <f>IF(Table43[[#This Row],[SATUAN Fix Win]]&lt;&gt;"","KRT")</f>
        <v>KRT</v>
      </c>
      <c r="BN447" s="4" t="str">
        <f>IF(Table43[[#This Row],[SATUAN Fix Win]]&lt;&gt;"","GD01")</f>
        <v>GD01</v>
      </c>
      <c r="BO447" s="4">
        <f>IF(Table43[[#This Row],[SATUAN Fix Win]]&lt;&gt;"",11611)</f>
        <v>11611</v>
      </c>
      <c r="BP447" s="4">
        <f>IF(Table43[[#This Row],[SATUAN Fix Win]]&lt;&gt;"",11612)</f>
        <v>11612</v>
      </c>
      <c r="BR447" s="4">
        <f>IF(Table43[[#This Row],[SATUAN Fix Win]]&lt;&gt;"",1)</f>
        <v>1</v>
      </c>
    </row>
    <row r="448" spans="1:70">
      <c r="A448" s="4" t="str">
        <f>CONCATENATE(Table43[[#This Row],[Kode BARANG Win2]],Table43[[#This Row],[No. Urut
Item Sama]])</f>
        <v>R1022001050030</v>
      </c>
      <c r="B448" s="7"/>
      <c r="C448" s="4" t="s">
        <v>1592</v>
      </c>
      <c r="D448" s="49" t="s">
        <v>664</v>
      </c>
      <c r="E448" s="49">
        <f>IFERROR(VLOOKUP(Table43[[#This Row],[NO]],[1]Sheet1!$G$3:$K$1267,5,0),0)</f>
        <v>0</v>
      </c>
      <c r="F448" s="26" t="s">
        <v>1452</v>
      </c>
      <c r="G448" s="26">
        <v>12</v>
      </c>
      <c r="H448" s="26" t="s">
        <v>2073</v>
      </c>
      <c r="I448" s="49">
        <v>9556111609010</v>
      </c>
      <c r="J448" s="26" t="str">
        <f>Table43[[#This Row],[Nama Jenis Kemasan]]</f>
        <v>PUMP</v>
      </c>
      <c r="K448" s="4" t="str">
        <f>TRIM(CONCATENATE(Table43[[#This Row],[Nama            KLP]]," ",Table43[[#This Row],[Nama            Sub KLP]]))</f>
        <v>DETTOL BODY WASH</v>
      </c>
      <c r="L448" s="4" t="str">
        <f>CONCATENATE(Table43[[#This Row],[kode  2 Digit                (hrf+No)]],Table43[[#This Row],[kode  2 Digit                (Nomor)]],Table43[[#This Row],[kode  1 Digit                (Nomor)]])</f>
        <v>R1022</v>
      </c>
      <c r="M448" s="4" t="str">
        <f>IF(AH448="",CONCATENATE(R448,T448,V448,X448,Z448,AB448,AD448,AF448,Table43[[#This Row],[Tanda Kode Revisi]]),CONCATENATE(R448,T448,V448,X448,Z448,AB448,AD448,AH448))</f>
        <v>R1022001050030</v>
      </c>
      <c r="N448" s="11">
        <f t="shared" si="12"/>
        <v>14</v>
      </c>
      <c r="O448" s="13" t="str">
        <f>IF(AG448&lt;&gt;"",TRIM(UPPER(CONCATENATE(Q448," ",S448," ",U448," ",W448," ",Y448," ",AA448," ","X"," ",Table43[[#This Row],[ISI/CTN]]," ",AG448," ",AC448," ",AE448," ",AI448))),TRIM(UPPER(CONCATENATE(Q448," ",S448," ",U448," ",W448," ",Y448," ",AA448," ","X"," ",Table43[[#This Row],[ISI/CTN]]," ",AC448," ",AE448," ",AI448))))</f>
        <v>RB DETTOL BODY WASH COOL 500ML X 12 PUMP</v>
      </c>
      <c r="P448" s="11">
        <f t="shared" si="13"/>
        <v>40</v>
      </c>
      <c r="Q448" s="4" t="s">
        <v>1487</v>
      </c>
      <c r="R448" s="7" t="s">
        <v>94</v>
      </c>
      <c r="S448" s="4" t="s">
        <v>1496</v>
      </c>
      <c r="T448" s="45" t="s">
        <v>1723</v>
      </c>
      <c r="U448" s="46" t="s">
        <v>1497</v>
      </c>
      <c r="V448" s="7">
        <v>2</v>
      </c>
      <c r="W448" s="46"/>
      <c r="X448" s="45" t="s">
        <v>1731</v>
      </c>
      <c r="Y448" s="4" t="s">
        <v>1492</v>
      </c>
      <c r="Z448" s="47" t="s">
        <v>1722</v>
      </c>
      <c r="AA448" s="4" t="s">
        <v>1498</v>
      </c>
      <c r="AB448" s="47" t="s">
        <v>1759</v>
      </c>
      <c r="AC448" s="4" t="s">
        <v>390</v>
      </c>
      <c r="AD448" s="7">
        <v>3</v>
      </c>
      <c r="AF448" s="7">
        <v>0</v>
      </c>
      <c r="AJ448" s="7">
        <f>IFERROR(VLOOKUP(Table43[[#This Row],[Kode BARANG Win2]],'[2]Template Impor Barang'!#REF!,2,0),0)</f>
        <v>0</v>
      </c>
      <c r="AK448" s="7">
        <f>Table43[[#This Row],[ISI/CTN]]</f>
        <v>12</v>
      </c>
      <c r="AL448" s="83" t="str">
        <f>Table43[[#This Row],[Kode Pcpl]]</f>
        <v>ID0307889</v>
      </c>
      <c r="AN448" s="36">
        <f>Table43[[#This Row],[Harga Jual Pcs GT
(-PPN)]]-(Table43[[#This Row],[Harga Jual Pcs GT
(-PPN)]]*8.5%)</f>
        <v>53802</v>
      </c>
      <c r="AO448" s="36">
        <f>Table43[[#This Row],[Harga Beli Pcs
(-PPN)]]*Table43[[#This Row],[ISI/CTN]]</f>
        <v>645624</v>
      </c>
      <c r="AP448" s="36">
        <f>Table43[[#This Row],[Harga Beli Pcs
(-PPN)]]*1.11</f>
        <v>59720.220000000008</v>
      </c>
      <c r="AQ448" s="36">
        <f>Table43[[#This Row],[Harga Beli Krt
(- PPN)]]*1.11</f>
        <v>716642.64</v>
      </c>
      <c r="AR448" s="36">
        <v>58800</v>
      </c>
      <c r="AS448" s="36">
        <f>Table43[[#This Row],[Harga Jual Pcs GT
(-PPN)]]*Table43[[#This Row],[ISI/CTN]]</f>
        <v>705600</v>
      </c>
      <c r="AT448" s="36">
        <f>Table43[[#This Row],[Harga Jual Pcs GT
(-PPN)]]*1.11</f>
        <v>65268.000000000007</v>
      </c>
      <c r="AU448" s="36">
        <f>Table43[[#This Row],[Harga Jual Krt GT
(- PPN)]]*1.11</f>
        <v>783216.00000000012</v>
      </c>
      <c r="AV448" s="36">
        <v>58800</v>
      </c>
      <c r="AW448" s="36">
        <f>Table43[[#This Row],[Harga Jual Pcs MT
(-PPN)]]*Table43[[#This Row],[ISI/CTN]]</f>
        <v>705600</v>
      </c>
      <c r="AX448" s="36">
        <f>Table43[[#This Row],[Harga Jual Pcs MT
(-PPN)]]*1.11</f>
        <v>65268.000000000007</v>
      </c>
      <c r="AY448" s="36">
        <f>Table43[[#This Row],[Harga Jual Pcs MT
(+PPN)]]*Table43[[#This Row],[ISI/CTN]]</f>
        <v>783216.00000000012</v>
      </c>
      <c r="AZ448" s="44">
        <f>(Table43[[#This Row],[Harga Jual Pcs GT
(-PPN)]]-Table43[[#This Row],[Harga Beli Pcs
(-PPN)]])/Table43[[#This Row],[Harga Jual Pcs GT
(-PPN)]]</f>
        <v>8.5000000000000006E-2</v>
      </c>
      <c r="BA448" s="51">
        <f>Table43[[#This Row],[Harga Jual Pcs MT
(-PPN)]]-Table43[[#This Row],[Harga Beli Pcs
(-PPN)]]</f>
        <v>4998</v>
      </c>
      <c r="BB448" s="57">
        <f>Table43[[#This Row],[Column1]]/Table43[[#This Row],[Harga Jual Pcs MT
(-PPN)]]</f>
        <v>8.5000000000000006E-2</v>
      </c>
      <c r="BC448" s="50"/>
      <c r="BD448" s="7" t="str">
        <f>IFERROR(VLOOKUP(Table43[[#This Row],[Kode BARANG Win2]],'[3]Daftar Barang dan Jasa'!$B$2:$D$3515,3,0),0)</f>
        <v>RB DETTOL BODY WASH COOL 500ML X 12 PUMP</v>
      </c>
      <c r="BE448" s="7" t="str">
        <f ca="1">IF(TODAY()-Table43[[#This Row],[Efektif
Pembuatan]]&gt;60,"Lama","Baru")</f>
        <v>Lama</v>
      </c>
      <c r="BF448" s="7" t="e">
        <f ca="1">IF(TODAY()-Table43[[#This Row],[Efektif Naik Harga]]&lt;30,"Naik","Sama")</f>
        <v>#VALUE!</v>
      </c>
      <c r="BG448" s="7" t="s">
        <v>400</v>
      </c>
      <c r="BH448" s="7" t="str">
        <f>IF(Table43[[#This Row],[Kode BARANG Win2]]&lt;&gt;"","IDR","")</f>
        <v>IDR</v>
      </c>
      <c r="BI448" s="7" t="str">
        <f>CONCATENATE(Table43[[#This Row],[kode  1 Digit
(Nomor)]],Table43[[#This Row],[kode  4 Digit                (Nomor)]])</f>
        <v>ID03078890500</v>
      </c>
      <c r="BJ448" s="7" t="str">
        <f>Table43[[#This Row],[Nama            Gramasi atau Jumlah Pack per CTN]]</f>
        <v>500ML</v>
      </c>
      <c r="BK448" s="7"/>
      <c r="BL448" s="7"/>
      <c r="BM448" s="4" t="str">
        <f>IF(Table43[[#This Row],[SATUAN Fix Win]]&lt;&gt;"","KRT")</f>
        <v>KRT</v>
      </c>
      <c r="BN448" s="4" t="str">
        <f>IF(Table43[[#This Row],[SATUAN Fix Win]]&lt;&gt;"","GD01")</f>
        <v>GD01</v>
      </c>
      <c r="BO448" s="4">
        <f>IF(Table43[[#This Row],[SATUAN Fix Win]]&lt;&gt;"",11611)</f>
        <v>11611</v>
      </c>
      <c r="BP448" s="4">
        <f>IF(Table43[[#This Row],[SATUAN Fix Win]]&lt;&gt;"",11612)</f>
        <v>11612</v>
      </c>
      <c r="BR448" s="4">
        <f>IF(Table43[[#This Row],[SATUAN Fix Win]]&lt;&gt;"",1)</f>
        <v>1</v>
      </c>
    </row>
    <row r="449" spans="1:70">
      <c r="A449" s="4" t="str">
        <f>CONCATENATE(Table43[[#This Row],[Kode BARANG Win2]],Table43[[#This Row],[No. Urut
Item Sama]])</f>
        <v>R1022001072020</v>
      </c>
      <c r="B449" s="7"/>
      <c r="C449" s="4" t="s">
        <v>1593</v>
      </c>
      <c r="D449" s="49">
        <v>3278293</v>
      </c>
      <c r="E449" s="49">
        <f>IFERROR(VLOOKUP(Table43[[#This Row],[NO]],[1]Sheet1!$G$3:$K$1267,5,0),0)</f>
        <v>0</v>
      </c>
      <c r="F449" s="26" t="s">
        <v>1448</v>
      </c>
      <c r="G449" s="26">
        <v>12</v>
      </c>
      <c r="H449" s="26" t="s">
        <v>1593</v>
      </c>
      <c r="I449" s="49">
        <v>8993560026998</v>
      </c>
      <c r="J449" s="26" t="str">
        <f>Table43[[#This Row],[Nama Jenis Kemasan]]</f>
        <v>PCH</v>
      </c>
      <c r="K449" s="4" t="str">
        <f>TRIM(CONCATENATE(Table43[[#This Row],[Nama            KLP]]," ",Table43[[#This Row],[Nama            Sub KLP]]))</f>
        <v>DETTOL BODY WASH</v>
      </c>
      <c r="L449" s="4" t="str">
        <f>CONCATENATE(Table43[[#This Row],[kode  2 Digit                (hrf+No)]],Table43[[#This Row],[kode  2 Digit                (Nomor)]],Table43[[#This Row],[kode  1 Digit                (Nomor)]])</f>
        <v>R1022</v>
      </c>
      <c r="M449" s="4" t="str">
        <f>IF(AH449="",CONCATENATE(R449,T449,V449,X449,Z449,AB449,AD449,AF449,Table43[[#This Row],[Tanda Kode Revisi]]),CONCATENATE(R449,T449,V449,X449,Z449,AB449,AD449,AH449))</f>
        <v>R1022001072020</v>
      </c>
      <c r="N449" s="11">
        <f t="shared" si="12"/>
        <v>14</v>
      </c>
      <c r="O449" s="13" t="str">
        <f>IF(AG449&lt;&gt;"",TRIM(UPPER(CONCATENATE(Q449," ",S449," ",U449," ",W449," ",Y449," ",AA449," ","X"," ",Table43[[#This Row],[ISI/CTN]]," ",AG449," ",AC449," ",AE449," ",AI449))),TRIM(UPPER(CONCATENATE(Q449," ",S449," ",U449," ",W449," ",Y449," ",AA449," ","X"," ",Table43[[#This Row],[ISI/CTN]]," ",AC449," ",AE449," ",AI449))))</f>
        <v>RB DETTOL BODY WASH COOL 720ML X 12 PCH</v>
      </c>
      <c r="P449" s="11">
        <f t="shared" si="13"/>
        <v>39</v>
      </c>
      <c r="Q449" s="4" t="s">
        <v>1487</v>
      </c>
      <c r="R449" s="7" t="s">
        <v>94</v>
      </c>
      <c r="S449" s="4" t="s">
        <v>1496</v>
      </c>
      <c r="T449" s="45" t="s">
        <v>1723</v>
      </c>
      <c r="U449" s="46" t="s">
        <v>1497</v>
      </c>
      <c r="V449" s="7">
        <v>2</v>
      </c>
      <c r="W449" s="46"/>
      <c r="X449" s="45" t="s">
        <v>1731</v>
      </c>
      <c r="Y449" s="4" t="s">
        <v>1492</v>
      </c>
      <c r="Z449" s="47" t="s">
        <v>1722</v>
      </c>
      <c r="AA449" s="4" t="s">
        <v>1524</v>
      </c>
      <c r="AB449" s="47" t="s">
        <v>1765</v>
      </c>
      <c r="AC449" s="4" t="s">
        <v>386</v>
      </c>
      <c r="AD449" s="7">
        <v>2</v>
      </c>
      <c r="AF449" s="7">
        <v>0</v>
      </c>
      <c r="AJ449" s="7">
        <f>IFERROR(VLOOKUP(Table43[[#This Row],[Kode BARANG Win2]],'[2]Template Impor Barang'!#REF!,2,0),0)</f>
        <v>0</v>
      </c>
      <c r="AK449" s="7">
        <f>Table43[[#This Row],[ISI/CTN]]</f>
        <v>12</v>
      </c>
      <c r="AL449" s="83">
        <f>Table43[[#This Row],[Kode Pcpl]]</f>
        <v>3278293</v>
      </c>
      <c r="AN449" s="36">
        <f>Table43[[#This Row],[Harga Jual Pcs GT
(-PPN)]]-(Table43[[#This Row],[Harga Jual Pcs GT
(-PPN)]]*8.5%)</f>
        <v>36069.300000000003</v>
      </c>
      <c r="AO449" s="36">
        <f>Table43[[#This Row],[Harga Beli Pcs
(-PPN)]]*Table43[[#This Row],[ISI/CTN]]</f>
        <v>432831.60000000003</v>
      </c>
      <c r="AP449" s="36">
        <f>Table43[[#This Row],[Harga Beli Pcs
(-PPN)]]*1.11</f>
        <v>40036.92300000001</v>
      </c>
      <c r="AQ449" s="36">
        <f>Table43[[#This Row],[Harga Beli Krt
(- PPN)]]*1.11</f>
        <v>480443.07600000006</v>
      </c>
      <c r="AR449" s="36">
        <v>39420</v>
      </c>
      <c r="AS449" s="36">
        <f>Table43[[#This Row],[Harga Jual Pcs GT
(-PPN)]]*Table43[[#This Row],[ISI/CTN]]</f>
        <v>473040</v>
      </c>
      <c r="AT449" s="36">
        <f>Table43[[#This Row],[Harga Jual Pcs GT
(-PPN)]]*1.11</f>
        <v>43756.200000000004</v>
      </c>
      <c r="AU449" s="36">
        <f>Table43[[#This Row],[Harga Jual Krt GT
(- PPN)]]*1.11</f>
        <v>525074.4</v>
      </c>
      <c r="AV449" s="36">
        <v>39420</v>
      </c>
      <c r="AW449" s="36">
        <f>Table43[[#This Row],[Harga Jual Pcs MT
(-PPN)]]*Table43[[#This Row],[ISI/CTN]]</f>
        <v>473040</v>
      </c>
      <c r="AX449" s="36">
        <f>Table43[[#This Row],[Harga Jual Pcs MT
(-PPN)]]*1.11</f>
        <v>43756.200000000004</v>
      </c>
      <c r="AY449" s="36">
        <f>Table43[[#This Row],[Harga Jual Pcs MT
(+PPN)]]*Table43[[#This Row],[ISI/CTN]]</f>
        <v>525074.4</v>
      </c>
      <c r="AZ449" s="44">
        <f>(Table43[[#This Row],[Harga Jual Pcs GT
(-PPN)]]-Table43[[#This Row],[Harga Beli Pcs
(-PPN)]])/Table43[[#This Row],[Harga Jual Pcs GT
(-PPN)]]</f>
        <v>8.4999999999999923E-2</v>
      </c>
      <c r="BA449" s="51">
        <f>Table43[[#This Row],[Harga Jual Pcs MT
(-PPN)]]-Table43[[#This Row],[Harga Beli Pcs
(-PPN)]]</f>
        <v>3350.6999999999971</v>
      </c>
      <c r="BB449" s="57">
        <f>Table43[[#This Row],[Column1]]/Table43[[#This Row],[Harga Jual Pcs MT
(-PPN)]]</f>
        <v>8.4999999999999923E-2</v>
      </c>
      <c r="BC449" s="50"/>
      <c r="BD449" s="7" t="str">
        <f>IFERROR(VLOOKUP(Table43[[#This Row],[Kode BARANG Win2]],'[3]Daftar Barang dan Jasa'!$B$2:$D$3515,3,0),0)</f>
        <v>RB DETTOL BODY WASH COOL 720ML X 12 PCH</v>
      </c>
      <c r="BE449" s="7" t="str">
        <f ca="1">IF(TODAY()-Table43[[#This Row],[Efektif
Pembuatan]]&gt;60,"Lama","Baru")</f>
        <v>Lama</v>
      </c>
      <c r="BF449" s="7" t="e">
        <f ca="1">IF(TODAY()-Table43[[#This Row],[Efektif Naik Harga]]&lt;30,"Naik","Sama")</f>
        <v>#VALUE!</v>
      </c>
      <c r="BG449" s="7" t="s">
        <v>400</v>
      </c>
      <c r="BH449" s="7" t="str">
        <f>IF(Table43[[#This Row],[Kode BARANG Win2]]&lt;&gt;"","IDR","")</f>
        <v>IDR</v>
      </c>
      <c r="BI449" s="7" t="str">
        <f>CONCATENATE(Table43[[#This Row],[kode  1 Digit
(Nomor)]],Table43[[#This Row],[kode  4 Digit                (Nomor)]])</f>
        <v>32782930720</v>
      </c>
      <c r="BJ449" s="7" t="str">
        <f>Table43[[#This Row],[Nama            Gramasi atau Jumlah Pack per CTN]]</f>
        <v>720ML</v>
      </c>
      <c r="BK449" s="7"/>
      <c r="BL449" s="7"/>
      <c r="BM449" s="4" t="str">
        <f>IF(Table43[[#This Row],[SATUAN Fix Win]]&lt;&gt;"","KRT")</f>
        <v>KRT</v>
      </c>
      <c r="BN449" s="4" t="str">
        <f>IF(Table43[[#This Row],[SATUAN Fix Win]]&lt;&gt;"","GD01")</f>
        <v>GD01</v>
      </c>
      <c r="BO449" s="4">
        <f>IF(Table43[[#This Row],[SATUAN Fix Win]]&lt;&gt;"",11611)</f>
        <v>11611</v>
      </c>
      <c r="BP449" s="4">
        <f>IF(Table43[[#This Row],[SATUAN Fix Win]]&lt;&gt;"",11612)</f>
        <v>11612</v>
      </c>
      <c r="BR449" s="4">
        <f>IF(Table43[[#This Row],[SATUAN Fix Win]]&lt;&gt;"",1)</f>
        <v>1</v>
      </c>
    </row>
    <row r="450" spans="1:70">
      <c r="A450" s="4" t="str">
        <f>CONCATENATE(Table43[[#This Row],[Kode BARANG Win2]],Table43[[#This Row],[No. Urut
Item Sama]])</f>
        <v>R1022001072020</v>
      </c>
      <c r="B450" s="7"/>
      <c r="C450" s="4" t="s">
        <v>1593</v>
      </c>
      <c r="D450" s="49">
        <v>3171387</v>
      </c>
      <c r="E450" s="49">
        <f>IFERROR(VLOOKUP(Table43[[#This Row],[NO]],[1]Sheet1!$G$3:$K$1267,5,0),0)</f>
        <v>0</v>
      </c>
      <c r="F450" s="26" t="s">
        <v>1447</v>
      </c>
      <c r="G450" s="26">
        <v>12</v>
      </c>
      <c r="H450" s="26" t="s">
        <v>1593</v>
      </c>
      <c r="I450" s="49">
        <v>8993560026998</v>
      </c>
      <c r="J450" s="26" t="str">
        <f>Table43[[#This Row],[Nama Jenis Kemasan]]</f>
        <v>PCH</v>
      </c>
      <c r="K450" s="4" t="str">
        <f>TRIM(CONCATENATE(Table43[[#This Row],[Nama            KLP]]," ",Table43[[#This Row],[Nama            Sub KLP]]))</f>
        <v>DETTOL BODY WASH</v>
      </c>
      <c r="L450" s="4" t="str">
        <f>CONCATENATE(Table43[[#This Row],[kode  2 Digit                (hrf+No)]],Table43[[#This Row],[kode  2 Digit                (Nomor)]],Table43[[#This Row],[kode  1 Digit                (Nomor)]])</f>
        <v>R1022</v>
      </c>
      <c r="M450" s="4" t="str">
        <f>IF(AH450="",CONCATENATE(R450,T450,V450,X450,Z450,AB450,AD450,AF450,Table43[[#This Row],[Tanda Kode Revisi]]),CONCATENATE(R450,T450,V450,X450,Z450,AB450,AD450,AH450))</f>
        <v>R1022001072020</v>
      </c>
      <c r="N450" s="11">
        <f t="shared" si="12"/>
        <v>14</v>
      </c>
      <c r="O450" s="13" t="str">
        <f>IF(AG450&lt;&gt;"",TRIM(UPPER(CONCATENATE(Q450," ",S450," ",U450," ",W450," ",Y450," ",AA450," ","X"," ",Table43[[#This Row],[ISI/CTN]]," ",AG450," ",AC450," ",AE450," ",AI450))),TRIM(UPPER(CONCATENATE(Q450," ",S450," ",U450," ",W450," ",Y450," ",AA450," ","X"," ",Table43[[#This Row],[ISI/CTN]]," ",AC450," ",AE450," ",AI450))))</f>
        <v>RB DETTOL BODY WASH COOL 720ML X 12 PCH</v>
      </c>
      <c r="P450" s="11">
        <f t="shared" si="13"/>
        <v>39</v>
      </c>
      <c r="Q450" s="4" t="s">
        <v>1487</v>
      </c>
      <c r="R450" s="7" t="s">
        <v>94</v>
      </c>
      <c r="S450" s="4" t="s">
        <v>1496</v>
      </c>
      <c r="T450" s="45" t="s">
        <v>1723</v>
      </c>
      <c r="U450" s="46" t="s">
        <v>1497</v>
      </c>
      <c r="V450" s="7">
        <v>2</v>
      </c>
      <c r="W450" s="46"/>
      <c r="X450" s="45" t="s">
        <v>1731</v>
      </c>
      <c r="Y450" s="4" t="s">
        <v>1492</v>
      </c>
      <c r="Z450" s="47" t="s">
        <v>1722</v>
      </c>
      <c r="AA450" s="4" t="s">
        <v>1524</v>
      </c>
      <c r="AB450" s="47" t="s">
        <v>1765</v>
      </c>
      <c r="AC450" s="4" t="s">
        <v>386</v>
      </c>
      <c r="AD450" s="7">
        <v>2</v>
      </c>
      <c r="AF450" s="7">
        <v>0</v>
      </c>
      <c r="AJ450" s="7">
        <f>IFERROR(VLOOKUP(Table43[[#This Row],[Kode BARANG Win2]],'[2]Template Impor Barang'!#REF!,2,0),0)</f>
        <v>0</v>
      </c>
      <c r="AK450" s="7">
        <f>Table43[[#This Row],[ISI/CTN]]</f>
        <v>12</v>
      </c>
      <c r="AL450" s="83">
        <f>Table43[[#This Row],[Kode Pcpl]]</f>
        <v>3171387</v>
      </c>
      <c r="AN450" s="36">
        <f>Table43[[#This Row],[Harga Jual Pcs GT
(-PPN)]]-(Table43[[#This Row],[Harga Jual Pcs GT
(-PPN)]]*8.5%)</f>
        <v>36069.300000000003</v>
      </c>
      <c r="AO450" s="36">
        <f>Table43[[#This Row],[Harga Beli Pcs
(-PPN)]]*Table43[[#This Row],[ISI/CTN]]</f>
        <v>432831.60000000003</v>
      </c>
      <c r="AP450" s="36">
        <f>Table43[[#This Row],[Harga Beli Pcs
(-PPN)]]*1.11</f>
        <v>40036.92300000001</v>
      </c>
      <c r="AQ450" s="36">
        <f>Table43[[#This Row],[Harga Beli Krt
(- PPN)]]*1.11</f>
        <v>480443.07600000006</v>
      </c>
      <c r="AR450" s="36">
        <v>39420</v>
      </c>
      <c r="AS450" s="36">
        <f>Table43[[#This Row],[Harga Jual Pcs GT
(-PPN)]]*Table43[[#This Row],[ISI/CTN]]</f>
        <v>473040</v>
      </c>
      <c r="AT450" s="36">
        <f>Table43[[#This Row],[Harga Jual Pcs GT
(-PPN)]]*1.11</f>
        <v>43756.200000000004</v>
      </c>
      <c r="AU450" s="36">
        <f>Table43[[#This Row],[Harga Jual Krt GT
(- PPN)]]*1.11</f>
        <v>525074.4</v>
      </c>
      <c r="AV450" s="36">
        <v>39420</v>
      </c>
      <c r="AW450" s="36">
        <f>Table43[[#This Row],[Harga Jual Pcs MT
(-PPN)]]*Table43[[#This Row],[ISI/CTN]]</f>
        <v>473040</v>
      </c>
      <c r="AX450" s="36">
        <f>Table43[[#This Row],[Harga Jual Pcs MT
(-PPN)]]*1.11</f>
        <v>43756.200000000004</v>
      </c>
      <c r="AY450" s="36">
        <f>Table43[[#This Row],[Harga Jual Pcs MT
(+PPN)]]*Table43[[#This Row],[ISI/CTN]]</f>
        <v>525074.4</v>
      </c>
      <c r="AZ450" s="44">
        <f>(Table43[[#This Row],[Harga Jual Pcs GT
(-PPN)]]-Table43[[#This Row],[Harga Beli Pcs
(-PPN)]])/Table43[[#This Row],[Harga Jual Pcs GT
(-PPN)]]</f>
        <v>8.4999999999999923E-2</v>
      </c>
      <c r="BA450" s="51">
        <f>Table43[[#This Row],[Harga Jual Pcs MT
(-PPN)]]-Table43[[#This Row],[Harga Beli Pcs
(-PPN)]]</f>
        <v>3350.6999999999971</v>
      </c>
      <c r="BB450" s="57">
        <f>Table43[[#This Row],[Column1]]/Table43[[#This Row],[Harga Jual Pcs MT
(-PPN)]]</f>
        <v>8.4999999999999923E-2</v>
      </c>
      <c r="BC450" s="50"/>
      <c r="BD450" s="7" t="str">
        <f>IFERROR(VLOOKUP(Table43[[#This Row],[Kode BARANG Win2]],'[3]Daftar Barang dan Jasa'!$B$2:$D$3515,3,0),0)</f>
        <v>RB DETTOL BODY WASH COOL 720ML X 12 PCH</v>
      </c>
      <c r="BE450" s="7" t="str">
        <f ca="1">IF(TODAY()-Table43[[#This Row],[Efektif
Pembuatan]]&gt;60,"Lama","Baru")</f>
        <v>Lama</v>
      </c>
      <c r="BF450" s="7" t="e">
        <f ca="1">IF(TODAY()-Table43[[#This Row],[Efektif Naik Harga]]&lt;30,"Naik","Sama")</f>
        <v>#VALUE!</v>
      </c>
      <c r="BG450" s="7" t="s">
        <v>400</v>
      </c>
      <c r="BH450" s="7" t="str">
        <f>IF(Table43[[#This Row],[Kode BARANG Win2]]&lt;&gt;"","IDR","")</f>
        <v>IDR</v>
      </c>
      <c r="BI450" s="7" t="str">
        <f>CONCATENATE(Table43[[#This Row],[kode  1 Digit
(Nomor)]],Table43[[#This Row],[kode  4 Digit                (Nomor)]])</f>
        <v>31713870720</v>
      </c>
      <c r="BJ450" s="7" t="str">
        <f>Table43[[#This Row],[Nama            Gramasi atau Jumlah Pack per CTN]]</f>
        <v>720ML</v>
      </c>
      <c r="BK450" s="7"/>
      <c r="BL450" s="7"/>
      <c r="BM450" s="4" t="str">
        <f>IF(Table43[[#This Row],[SATUAN Fix Win]]&lt;&gt;"","KRT")</f>
        <v>KRT</v>
      </c>
      <c r="BN450" s="4" t="str">
        <f>IF(Table43[[#This Row],[SATUAN Fix Win]]&lt;&gt;"","GD01")</f>
        <v>GD01</v>
      </c>
      <c r="BO450" s="4">
        <f>IF(Table43[[#This Row],[SATUAN Fix Win]]&lt;&gt;"",11611)</f>
        <v>11611</v>
      </c>
      <c r="BP450" s="4">
        <f>IF(Table43[[#This Row],[SATUAN Fix Win]]&lt;&gt;"",11612)</f>
        <v>11612</v>
      </c>
      <c r="BR450" s="4">
        <f>IF(Table43[[#This Row],[SATUAN Fix Win]]&lt;&gt;"",1)</f>
        <v>1</v>
      </c>
    </row>
    <row r="451" spans="1:70">
      <c r="A451" s="4" t="str">
        <f>CONCATENATE(Table43[[#This Row],[Kode BARANG Win2]],Table43[[#This Row],[No. Urut
Item Sama]])</f>
        <v>R1022001072020</v>
      </c>
      <c r="B451" s="7"/>
      <c r="C451" s="4" t="s">
        <v>1593</v>
      </c>
      <c r="D451" s="49">
        <v>3073485</v>
      </c>
      <c r="E451" s="49">
        <f>IFERROR(VLOOKUP(Table43[[#This Row],[NO]],[1]Sheet1!$G$3:$K$1267,5,0),0)</f>
        <v>0</v>
      </c>
      <c r="F451" s="26" t="s">
        <v>1449</v>
      </c>
      <c r="G451" s="26">
        <v>12</v>
      </c>
      <c r="H451" s="26" t="s">
        <v>2073</v>
      </c>
      <c r="I451" s="49">
        <v>8993560026998</v>
      </c>
      <c r="J451" s="26" t="str">
        <f>Table43[[#This Row],[Nama Jenis Kemasan]]</f>
        <v>PCH</v>
      </c>
      <c r="K451" s="4" t="str">
        <f>TRIM(CONCATENATE(Table43[[#This Row],[Nama            KLP]]," ",Table43[[#This Row],[Nama            Sub KLP]]))</f>
        <v>DETTOL BODY WASH</v>
      </c>
      <c r="L451" s="4" t="str">
        <f>CONCATENATE(Table43[[#This Row],[kode  2 Digit                (hrf+No)]],Table43[[#This Row],[kode  2 Digit                (Nomor)]],Table43[[#This Row],[kode  1 Digit                (Nomor)]])</f>
        <v>R1022</v>
      </c>
      <c r="M451" s="4" t="str">
        <f>IF(AH451="",CONCATENATE(R451,T451,V451,X451,Z451,AB451,AD451,AF451,Table43[[#This Row],[Tanda Kode Revisi]]),CONCATENATE(R451,T451,V451,X451,Z451,AB451,AD451,AH451))</f>
        <v>R1022001072020</v>
      </c>
      <c r="N451" s="11">
        <f t="shared" si="12"/>
        <v>14</v>
      </c>
      <c r="O451" s="13" t="str">
        <f>IF(AG451&lt;&gt;"",TRIM(UPPER(CONCATENATE(Q451," ",S451," ",U451," ",W451," ",Y451," ",AA451," ","X"," ",Table43[[#This Row],[ISI/CTN]]," ",AG451," ",AC451," ",AE451," ",AI451))),TRIM(UPPER(CONCATENATE(Q451," ",S451," ",U451," ",W451," ",Y451," ",AA451," ","X"," ",Table43[[#This Row],[ISI/CTN]]," ",AC451," ",AE451," ",AI451))))</f>
        <v>RB DETTOL BODY WASH COOL 720ML X 12 PCH</v>
      </c>
      <c r="P451" s="11">
        <f t="shared" si="13"/>
        <v>39</v>
      </c>
      <c r="Q451" s="4" t="s">
        <v>1487</v>
      </c>
      <c r="R451" s="7" t="s">
        <v>94</v>
      </c>
      <c r="S451" s="4" t="s">
        <v>1496</v>
      </c>
      <c r="T451" s="45" t="s">
        <v>1723</v>
      </c>
      <c r="U451" s="46" t="s">
        <v>1497</v>
      </c>
      <c r="V451" s="7">
        <v>2</v>
      </c>
      <c r="W451" s="46"/>
      <c r="X451" s="45" t="s">
        <v>1731</v>
      </c>
      <c r="Y451" s="4" t="s">
        <v>1492</v>
      </c>
      <c r="Z451" s="47" t="s">
        <v>1722</v>
      </c>
      <c r="AA451" s="4" t="s">
        <v>1524</v>
      </c>
      <c r="AB451" s="47" t="s">
        <v>1765</v>
      </c>
      <c r="AC451" s="4" t="s">
        <v>386</v>
      </c>
      <c r="AD451" s="7">
        <v>2</v>
      </c>
      <c r="AF451" s="7">
        <v>0</v>
      </c>
      <c r="AJ451" s="7">
        <f>IFERROR(VLOOKUP(Table43[[#This Row],[Kode BARANG Win2]],'[2]Template Impor Barang'!#REF!,2,0),0)</f>
        <v>0</v>
      </c>
      <c r="AK451" s="7">
        <f>Table43[[#This Row],[ISI/CTN]]</f>
        <v>12</v>
      </c>
      <c r="AL451" s="83">
        <f>Table43[[#This Row],[Kode Pcpl]]</f>
        <v>3073485</v>
      </c>
      <c r="AN451" s="36">
        <f>Table43[[#This Row],[Harga Jual Pcs GT
(-PPN)]]-(Table43[[#This Row],[Harga Jual Pcs GT
(-PPN)]]*8.5%)</f>
        <v>36069.300000000003</v>
      </c>
      <c r="AO451" s="36">
        <f>Table43[[#This Row],[Harga Beli Pcs
(-PPN)]]*Table43[[#This Row],[ISI/CTN]]</f>
        <v>432831.60000000003</v>
      </c>
      <c r="AP451" s="36">
        <f>Table43[[#This Row],[Harga Beli Pcs
(-PPN)]]*1.11</f>
        <v>40036.92300000001</v>
      </c>
      <c r="AQ451" s="36">
        <f>Table43[[#This Row],[Harga Beli Krt
(- PPN)]]*1.11</f>
        <v>480443.07600000006</v>
      </c>
      <c r="AR451" s="36">
        <v>39420</v>
      </c>
      <c r="AS451" s="36">
        <f>Table43[[#This Row],[Harga Jual Pcs GT
(-PPN)]]*Table43[[#This Row],[ISI/CTN]]</f>
        <v>473040</v>
      </c>
      <c r="AT451" s="36">
        <f>Table43[[#This Row],[Harga Jual Pcs GT
(-PPN)]]*1.11</f>
        <v>43756.200000000004</v>
      </c>
      <c r="AU451" s="36">
        <f>Table43[[#This Row],[Harga Jual Krt GT
(- PPN)]]*1.11</f>
        <v>525074.4</v>
      </c>
      <c r="AV451" s="36">
        <v>39420</v>
      </c>
      <c r="AW451" s="36">
        <f>Table43[[#This Row],[Harga Jual Pcs MT
(-PPN)]]*Table43[[#This Row],[ISI/CTN]]</f>
        <v>473040</v>
      </c>
      <c r="AX451" s="36">
        <f>Table43[[#This Row],[Harga Jual Pcs MT
(-PPN)]]*1.11</f>
        <v>43756.200000000004</v>
      </c>
      <c r="AY451" s="36">
        <f>Table43[[#This Row],[Harga Jual Pcs MT
(+PPN)]]*Table43[[#This Row],[ISI/CTN]]</f>
        <v>525074.4</v>
      </c>
      <c r="AZ451" s="44">
        <f>(Table43[[#This Row],[Harga Jual Pcs GT
(-PPN)]]-Table43[[#This Row],[Harga Beli Pcs
(-PPN)]])/Table43[[#This Row],[Harga Jual Pcs GT
(-PPN)]]</f>
        <v>8.4999999999999923E-2</v>
      </c>
      <c r="BA451" s="51">
        <f>Table43[[#This Row],[Harga Jual Pcs MT
(-PPN)]]-Table43[[#This Row],[Harga Beli Pcs
(-PPN)]]</f>
        <v>3350.6999999999971</v>
      </c>
      <c r="BB451" s="57">
        <f>Table43[[#This Row],[Column1]]/Table43[[#This Row],[Harga Jual Pcs MT
(-PPN)]]</f>
        <v>8.4999999999999923E-2</v>
      </c>
      <c r="BC451" s="50"/>
      <c r="BD451" s="7" t="str">
        <f>IFERROR(VLOOKUP(Table43[[#This Row],[Kode BARANG Win2]],'[3]Daftar Barang dan Jasa'!$B$2:$D$3515,3,0),0)</f>
        <v>RB DETTOL BODY WASH COOL 720ML X 12 PCH</v>
      </c>
      <c r="BE451" s="7" t="str">
        <f ca="1">IF(TODAY()-Table43[[#This Row],[Efektif
Pembuatan]]&gt;60,"Lama","Baru")</f>
        <v>Lama</v>
      </c>
      <c r="BF451" s="7" t="e">
        <f ca="1">IF(TODAY()-Table43[[#This Row],[Efektif Naik Harga]]&lt;30,"Naik","Sama")</f>
        <v>#VALUE!</v>
      </c>
      <c r="BG451" s="7" t="s">
        <v>400</v>
      </c>
      <c r="BH451" s="7" t="str">
        <f>IF(Table43[[#This Row],[Kode BARANG Win2]]&lt;&gt;"","IDR","")</f>
        <v>IDR</v>
      </c>
      <c r="BI451" s="7" t="str">
        <f>CONCATENATE(Table43[[#This Row],[kode  1 Digit
(Nomor)]],Table43[[#This Row],[kode  4 Digit                (Nomor)]])</f>
        <v>30734850720</v>
      </c>
      <c r="BJ451" s="7" t="str">
        <f>Table43[[#This Row],[Nama            Gramasi atau Jumlah Pack per CTN]]</f>
        <v>720ML</v>
      </c>
      <c r="BK451" s="7"/>
      <c r="BL451" s="7"/>
      <c r="BM451" s="4" t="str">
        <f>IF(Table43[[#This Row],[SATUAN Fix Win]]&lt;&gt;"","KRT")</f>
        <v>KRT</v>
      </c>
      <c r="BN451" s="4" t="str">
        <f>IF(Table43[[#This Row],[SATUAN Fix Win]]&lt;&gt;"","GD01")</f>
        <v>GD01</v>
      </c>
      <c r="BO451" s="4">
        <f>IF(Table43[[#This Row],[SATUAN Fix Win]]&lt;&gt;"",11611)</f>
        <v>11611</v>
      </c>
      <c r="BP451" s="4">
        <f>IF(Table43[[#This Row],[SATUAN Fix Win]]&lt;&gt;"",11612)</f>
        <v>11612</v>
      </c>
      <c r="BR451" s="4">
        <f>IF(Table43[[#This Row],[SATUAN Fix Win]]&lt;&gt;"",1)</f>
        <v>1</v>
      </c>
    </row>
    <row r="452" spans="1:70">
      <c r="A452" s="4" t="str">
        <f>CONCATENATE(Table43[[#This Row],[Kode BARANG Win2]],Table43[[#This Row],[No. Urut
Item Sama]])</f>
        <v>R1022001072021</v>
      </c>
      <c r="B452" s="7"/>
      <c r="D452" s="49">
        <v>3288190</v>
      </c>
      <c r="E452" s="49">
        <f>IFERROR(VLOOKUP(Table43[[#This Row],[NO]],[1]Sheet1!$G$3:$K$1267,5,0),0)</f>
        <v>20010010100010</v>
      </c>
      <c r="F452" s="26"/>
      <c r="G452" s="26">
        <v>6</v>
      </c>
      <c r="H452" s="26" t="s">
        <v>1773</v>
      </c>
      <c r="I452" s="49">
        <v>8993560026998</v>
      </c>
      <c r="J452" s="26" t="str">
        <f>Table43[[#This Row],[Nama Jenis Kemasan]]</f>
        <v>PCH</v>
      </c>
      <c r="K452" s="4" t="str">
        <f>TRIM(CONCATENATE(Table43[[#This Row],[Nama            KLP]]," ",Table43[[#This Row],[Nama            Sub KLP]]))</f>
        <v>DETTOL BODY WASH</v>
      </c>
      <c r="L452" s="4" t="str">
        <f>CONCATENATE(Table43[[#This Row],[kode  2 Digit                (hrf+No)]],Table43[[#This Row],[kode  2 Digit                (Nomor)]],Table43[[#This Row],[kode  1 Digit                (Nomor)]])</f>
        <v>R1022</v>
      </c>
      <c r="M452" s="4" t="str">
        <f>IF(AH452="",CONCATENATE(R452,T452,V452,X452,Z452,AB452,AD452,AF452,Table43[[#This Row],[Tanda Kode Revisi]]),CONCATENATE(R452,T452,V452,X452,Z452,AB452,AD452,AH452))</f>
        <v>R1022001072021</v>
      </c>
      <c r="N452" s="11">
        <f t="shared" si="12"/>
        <v>14</v>
      </c>
      <c r="O452" s="13" t="str">
        <f>IF(AG452&lt;&gt;"",TRIM(UPPER(CONCATENATE(Q452," ",S452," ",U452," ",W452," ",Y452," ",AA452," ","X"," ",Table43[[#This Row],[ISI/CTN]]," ",AG452," ",AC452," ",AE452," ",AI452))),TRIM(UPPER(CONCATENATE(Q452," ",S452," ",U452," ",W452," ",Y452," ",AA452," ","X"," ",Table43[[#This Row],[ISI/CTN]]," ",AC452," ",AE452," ",AI452))))</f>
        <v>RB DETTOL BODY WASH COOL 720ML X 6 PCH BANDED</v>
      </c>
      <c r="P452" s="11">
        <f t="shared" si="13"/>
        <v>45</v>
      </c>
      <c r="Q452" s="4" t="s">
        <v>1487</v>
      </c>
      <c r="R452" s="7" t="s">
        <v>94</v>
      </c>
      <c r="S452" s="4" t="s">
        <v>1496</v>
      </c>
      <c r="T452" s="45" t="s">
        <v>1723</v>
      </c>
      <c r="U452" s="46" t="s">
        <v>1497</v>
      </c>
      <c r="V452" s="7">
        <v>2</v>
      </c>
      <c r="W452" s="46"/>
      <c r="X452" s="45" t="s">
        <v>1731</v>
      </c>
      <c r="Y452" s="4" t="s">
        <v>1492</v>
      </c>
      <c r="Z452" s="47" t="s">
        <v>1722</v>
      </c>
      <c r="AA452" s="4" t="s">
        <v>1524</v>
      </c>
      <c r="AB452" s="47" t="s">
        <v>1765</v>
      </c>
      <c r="AC452" s="4" t="s">
        <v>386</v>
      </c>
      <c r="AD452" s="7">
        <v>2</v>
      </c>
      <c r="AE452" s="4" t="s">
        <v>1526</v>
      </c>
      <c r="AF452" s="7">
        <v>1</v>
      </c>
      <c r="AJ452" s="7">
        <f>IFERROR(VLOOKUP(Table43[[#This Row],[Kode BARANG Win2]],'[2]Template Impor Barang'!#REF!,2,0),0)</f>
        <v>0</v>
      </c>
      <c r="AK452" s="7">
        <f>Table43[[#This Row],[ISI/CTN]]</f>
        <v>6</v>
      </c>
      <c r="AL452" s="83">
        <f>Table43[[#This Row],[Kode Pcpl]]</f>
        <v>3288190</v>
      </c>
      <c r="AN452" s="36">
        <f>Table43[[#This Row],[Harga Jual Pcs GT
(-PPN)]]-(Table43[[#This Row],[Harga Jual Pcs GT
(-PPN)]]*8.5%)</f>
        <v>64383.670000000006</v>
      </c>
      <c r="AO452" s="36">
        <f>Table43[[#This Row],[Harga Beli Pcs
(-PPN)]]*Table43[[#This Row],[ISI/CTN]]</f>
        <v>386302.02</v>
      </c>
      <c r="AP452" s="36">
        <f>Table43[[#This Row],[Harga Beli Pcs
(-PPN)]]*1.11</f>
        <v>71465.873700000011</v>
      </c>
      <c r="AQ452" s="36">
        <f>Table43[[#This Row],[Harga Beli Krt
(- PPN)]]*1.11</f>
        <v>428795.24220000004</v>
      </c>
      <c r="AR452" s="36">
        <v>70364.666666666672</v>
      </c>
      <c r="AS452" s="36">
        <f>Table43[[#This Row],[Harga Jual Pcs GT
(-PPN)]]*Table43[[#This Row],[ISI/CTN]]</f>
        <v>422188</v>
      </c>
      <c r="AT452" s="36">
        <f>Table43[[#This Row],[Harga Jual Pcs GT
(-PPN)]]*1.11</f>
        <v>78104.780000000013</v>
      </c>
      <c r="AU452" s="36">
        <f>Table43[[#This Row],[Harga Jual Krt GT
(- PPN)]]*1.11</f>
        <v>468628.68000000005</v>
      </c>
      <c r="AV452" s="36"/>
      <c r="AW452" s="36">
        <f>Table43[[#This Row],[Harga Jual Pcs MT
(-PPN)]]*Table43[[#This Row],[ISI/CTN]]</f>
        <v>0</v>
      </c>
      <c r="AX452" s="36">
        <f>Table43[[#This Row],[Harga Jual Pcs MT
(-PPN)]]*1.11</f>
        <v>0</v>
      </c>
      <c r="AY452" s="36">
        <f>Table43[[#This Row],[Harga Jual Pcs MT
(+PPN)]]*Table43[[#This Row],[ISI/CTN]]</f>
        <v>0</v>
      </c>
      <c r="AZ452" s="44">
        <f>(Table43[[#This Row],[Harga Jual Pcs GT
(-PPN)]]-Table43[[#This Row],[Harga Beli Pcs
(-PPN)]])/Table43[[#This Row],[Harga Jual Pcs GT
(-PPN)]]</f>
        <v>8.4999999999999978E-2</v>
      </c>
      <c r="BA452" s="51">
        <f>Table43[[#This Row],[Harga Jual Pcs MT
(-PPN)]]-Table43[[#This Row],[Harga Beli Pcs
(-PPN)]]</f>
        <v>-64383.670000000006</v>
      </c>
      <c r="BB452" s="57" t="e">
        <f>Table43[[#This Row],[Column1]]/Table43[[#This Row],[Harga Jual Pcs MT
(-PPN)]]</f>
        <v>#DIV/0!</v>
      </c>
      <c r="BC452" s="50"/>
      <c r="BD452" s="7" t="str">
        <f>IFERROR(VLOOKUP(Table43[[#This Row],[Kode BARANG Win2]],'[3]Daftar Barang dan Jasa'!$B$2:$D$3515,3,0),0)</f>
        <v>RB DETTOL BODY WASH COOL 720ML X 6 PCH BANDED</v>
      </c>
      <c r="BE452" s="7" t="str">
        <f ca="1">IF(TODAY()-Table43[[#This Row],[Efektif
Pembuatan]]&gt;60,"Lama","Baru")</f>
        <v>Lama</v>
      </c>
      <c r="BF452" s="7" t="e">
        <f ca="1">IF(TODAY()-Table43[[#This Row],[Efektif Naik Harga]]&lt;30,"Naik","Sama")</f>
        <v>#VALUE!</v>
      </c>
      <c r="BG452" s="7" t="s">
        <v>400</v>
      </c>
      <c r="BH452" s="7" t="str">
        <f>IF(Table43[[#This Row],[Kode BARANG Win2]]&lt;&gt;"","IDR","")</f>
        <v>IDR</v>
      </c>
      <c r="BI452" s="7" t="str">
        <f>CONCATENATE(Table43[[#This Row],[kode  1 Digit
(Nomor)]],Table43[[#This Row],[kode  4 Digit                (Nomor)]])</f>
        <v>32881900720</v>
      </c>
      <c r="BJ452" s="7" t="str">
        <f>Table43[[#This Row],[Nama            Gramasi atau Jumlah Pack per CTN]]</f>
        <v>720ML</v>
      </c>
      <c r="BK452" s="7"/>
      <c r="BL452" s="7"/>
      <c r="BM452" s="4" t="str">
        <f>IF(Table43[[#This Row],[SATUAN Fix Win]]&lt;&gt;"","KRT")</f>
        <v>KRT</v>
      </c>
      <c r="BN452" s="4" t="str">
        <f>IF(Table43[[#This Row],[SATUAN Fix Win]]&lt;&gt;"","GD01")</f>
        <v>GD01</v>
      </c>
      <c r="BO452" s="4">
        <f>IF(Table43[[#This Row],[SATUAN Fix Win]]&lt;&gt;"",11611)</f>
        <v>11611</v>
      </c>
      <c r="BP452" s="4">
        <f>IF(Table43[[#This Row],[SATUAN Fix Win]]&lt;&gt;"",11612)</f>
        <v>11612</v>
      </c>
      <c r="BR452" s="4">
        <f>IF(Table43[[#This Row],[SATUAN Fix Win]]&lt;&gt;"",1)</f>
        <v>1</v>
      </c>
    </row>
    <row r="453" spans="1:70">
      <c r="A453" s="4" t="str">
        <f>CONCATENATE(Table43[[#This Row],[Kode BARANG Win2]],Table43[[#This Row],[No. Urut
Item Sama]])</f>
        <v>R1022001072021</v>
      </c>
      <c r="B453" s="7"/>
      <c r="D453" s="49">
        <v>3306723</v>
      </c>
      <c r="E453" s="49">
        <f>IFERROR(VLOOKUP(Table43[[#This Row],[NO]],[1]Sheet1!$G$3:$K$1267,5,0),0)</f>
        <v>20010010100010</v>
      </c>
      <c r="F453" s="26"/>
      <c r="G453" s="26">
        <v>6</v>
      </c>
      <c r="H453" s="26" t="s">
        <v>1773</v>
      </c>
      <c r="I453" s="49">
        <v>8993560026998</v>
      </c>
      <c r="J453" s="26" t="str">
        <f>Table43[[#This Row],[Nama Jenis Kemasan]]</f>
        <v>PCH</v>
      </c>
      <c r="K453" s="4" t="str">
        <f>TRIM(CONCATENATE(Table43[[#This Row],[Nama            KLP]]," ",Table43[[#This Row],[Nama            Sub KLP]]))</f>
        <v>DETTOL BODY WASH</v>
      </c>
      <c r="L453" s="4" t="str">
        <f>CONCATENATE(Table43[[#This Row],[kode  2 Digit                (hrf+No)]],Table43[[#This Row],[kode  2 Digit                (Nomor)]],Table43[[#This Row],[kode  1 Digit                (Nomor)]])</f>
        <v>R1022</v>
      </c>
      <c r="M453" s="4" t="str">
        <f>IF(AH453="",CONCATENATE(R453,T453,V453,X453,Z453,AB453,AD453,AF453,Table43[[#This Row],[Tanda Kode Revisi]]),CONCATENATE(R453,T453,V453,X453,Z453,AB453,AD453,AH453))</f>
        <v>R1022001072021</v>
      </c>
      <c r="N453" s="11">
        <f t="shared" si="12"/>
        <v>14</v>
      </c>
      <c r="O453" s="13" t="str">
        <f>IF(AG453&lt;&gt;"",TRIM(UPPER(CONCATENATE(Q453," ",S453," ",U453," ",W453," ",Y453," ",AA453," ","X"," ",Table43[[#This Row],[ISI/CTN]]," ",AG453," ",AC453," ",AE453," ",AI453))),TRIM(UPPER(CONCATENATE(Q453," ",S453," ",U453," ",W453," ",Y453," ",AA453," ","X"," ",Table43[[#This Row],[ISI/CTN]]," ",AC453," ",AE453," ",AI453))))</f>
        <v>RB DETTOL BODY WASH COOL 720ML X 6 PCH BANDED</v>
      </c>
      <c r="P453" s="11">
        <f t="shared" si="13"/>
        <v>45</v>
      </c>
      <c r="Q453" s="4" t="s">
        <v>1487</v>
      </c>
      <c r="R453" s="7" t="s">
        <v>94</v>
      </c>
      <c r="S453" s="4" t="s">
        <v>1496</v>
      </c>
      <c r="T453" s="45" t="s">
        <v>1723</v>
      </c>
      <c r="U453" s="46" t="s">
        <v>1497</v>
      </c>
      <c r="V453" s="7">
        <v>2</v>
      </c>
      <c r="W453" s="46"/>
      <c r="X453" s="45" t="s">
        <v>1731</v>
      </c>
      <c r="Y453" s="4" t="s">
        <v>1492</v>
      </c>
      <c r="Z453" s="47" t="s">
        <v>1722</v>
      </c>
      <c r="AA453" s="4" t="s">
        <v>1524</v>
      </c>
      <c r="AB453" s="47" t="s">
        <v>1765</v>
      </c>
      <c r="AC453" s="4" t="s">
        <v>386</v>
      </c>
      <c r="AD453" s="7">
        <v>2</v>
      </c>
      <c r="AE453" s="4" t="s">
        <v>1526</v>
      </c>
      <c r="AF453" s="7">
        <v>1</v>
      </c>
      <c r="AJ453" s="7">
        <f>IFERROR(VLOOKUP(Table43[[#This Row],[Kode BARANG Win2]],'[2]Template Impor Barang'!#REF!,2,0),0)</f>
        <v>0</v>
      </c>
      <c r="AK453" s="7">
        <f>Table43[[#This Row],[ISI/CTN]]</f>
        <v>6</v>
      </c>
      <c r="AL453" s="83">
        <f>Table43[[#This Row],[Kode Pcpl]]</f>
        <v>3306723</v>
      </c>
      <c r="AN453" s="36">
        <f>Table43[[#This Row],[Harga Jual Pcs GT
(-PPN)]]-(Table43[[#This Row],[Harga Jual Pcs GT
(-PPN)]]*8.5%)</f>
        <v>64383.670000000006</v>
      </c>
      <c r="AO453" s="36">
        <f>Table43[[#This Row],[Harga Beli Pcs
(-PPN)]]*Table43[[#This Row],[ISI/CTN]]</f>
        <v>386302.02</v>
      </c>
      <c r="AP453" s="36">
        <f>Table43[[#This Row],[Harga Beli Pcs
(-PPN)]]*1.11</f>
        <v>71465.873700000011</v>
      </c>
      <c r="AQ453" s="36">
        <f>Table43[[#This Row],[Harga Beli Krt
(- PPN)]]*1.11</f>
        <v>428795.24220000004</v>
      </c>
      <c r="AR453" s="36">
        <v>70364.666666666672</v>
      </c>
      <c r="AS453" s="36">
        <f>Table43[[#This Row],[Harga Jual Pcs GT
(-PPN)]]*Table43[[#This Row],[ISI/CTN]]</f>
        <v>422188</v>
      </c>
      <c r="AT453" s="36">
        <f>Table43[[#This Row],[Harga Jual Pcs GT
(-PPN)]]*1.11</f>
        <v>78104.780000000013</v>
      </c>
      <c r="AU453" s="36">
        <f>Table43[[#This Row],[Harga Jual Krt GT
(- PPN)]]*1.11</f>
        <v>468628.68000000005</v>
      </c>
      <c r="AV453" s="36"/>
      <c r="AW453" s="36">
        <f>Table43[[#This Row],[Harga Jual Pcs MT
(-PPN)]]*Table43[[#This Row],[ISI/CTN]]</f>
        <v>0</v>
      </c>
      <c r="AX453" s="36">
        <f>Table43[[#This Row],[Harga Jual Pcs MT
(-PPN)]]*1.11</f>
        <v>0</v>
      </c>
      <c r="AY453" s="36">
        <f>Table43[[#This Row],[Harga Jual Pcs MT
(+PPN)]]*Table43[[#This Row],[ISI/CTN]]</f>
        <v>0</v>
      </c>
      <c r="AZ453" s="44">
        <f>(Table43[[#This Row],[Harga Jual Pcs GT
(-PPN)]]-Table43[[#This Row],[Harga Beli Pcs
(-PPN)]])/Table43[[#This Row],[Harga Jual Pcs GT
(-PPN)]]</f>
        <v>8.4999999999999978E-2</v>
      </c>
      <c r="BA453" s="51">
        <f>Table43[[#This Row],[Harga Jual Pcs MT
(-PPN)]]-Table43[[#This Row],[Harga Beli Pcs
(-PPN)]]</f>
        <v>-64383.670000000006</v>
      </c>
      <c r="BB453" s="57" t="e">
        <f>Table43[[#This Row],[Column1]]/Table43[[#This Row],[Harga Jual Pcs MT
(-PPN)]]</f>
        <v>#DIV/0!</v>
      </c>
      <c r="BC453" s="50"/>
      <c r="BD453" s="7" t="str">
        <f>IFERROR(VLOOKUP(Table43[[#This Row],[Kode BARANG Win2]],'[3]Daftar Barang dan Jasa'!$B$2:$D$3515,3,0),0)</f>
        <v>RB DETTOL BODY WASH COOL 720ML X 6 PCH BANDED</v>
      </c>
      <c r="BE453" s="7" t="str">
        <f ca="1">IF(TODAY()-Table43[[#This Row],[Efektif
Pembuatan]]&gt;60,"Lama","Baru")</f>
        <v>Lama</v>
      </c>
      <c r="BF453" s="7" t="e">
        <f ca="1">IF(TODAY()-Table43[[#This Row],[Efektif Naik Harga]]&lt;30,"Naik","Sama")</f>
        <v>#VALUE!</v>
      </c>
      <c r="BG453" s="7" t="s">
        <v>400</v>
      </c>
      <c r="BH453" s="7" t="str">
        <f>IF(Table43[[#This Row],[Kode BARANG Win2]]&lt;&gt;"","IDR","")</f>
        <v>IDR</v>
      </c>
      <c r="BI453" s="7" t="str">
        <f>CONCATENATE(Table43[[#This Row],[kode  1 Digit
(Nomor)]],Table43[[#This Row],[kode  4 Digit                (Nomor)]])</f>
        <v>33067230720</v>
      </c>
      <c r="BJ453" s="7" t="str">
        <f>Table43[[#This Row],[Nama            Gramasi atau Jumlah Pack per CTN]]</f>
        <v>720ML</v>
      </c>
      <c r="BK453" s="7"/>
      <c r="BL453" s="7"/>
      <c r="BM453" s="4" t="str">
        <f>IF(Table43[[#This Row],[SATUAN Fix Win]]&lt;&gt;"","KRT")</f>
        <v>KRT</v>
      </c>
      <c r="BN453" s="4" t="str">
        <f>IF(Table43[[#This Row],[SATUAN Fix Win]]&lt;&gt;"","GD01")</f>
        <v>GD01</v>
      </c>
      <c r="BO453" s="4">
        <f>IF(Table43[[#This Row],[SATUAN Fix Win]]&lt;&gt;"",11611)</f>
        <v>11611</v>
      </c>
      <c r="BP453" s="4">
        <f>IF(Table43[[#This Row],[SATUAN Fix Win]]&lt;&gt;"",11612)</f>
        <v>11612</v>
      </c>
      <c r="BR453" s="4">
        <f>IF(Table43[[#This Row],[SATUAN Fix Win]]&lt;&gt;"",1)</f>
        <v>1</v>
      </c>
    </row>
    <row r="454" spans="1:70">
      <c r="A454" s="4" t="str">
        <f>CONCATENATE(Table43[[#This Row],[Kode BARANG Win2]],Table43[[#This Row],[No. Urut
Item Sama]])</f>
        <v>R1022002037020</v>
      </c>
      <c r="B454" s="7"/>
      <c r="C454" s="4" t="s">
        <v>1594</v>
      </c>
      <c r="D454" s="49">
        <v>3317335</v>
      </c>
      <c r="E454" s="49">
        <f>IFERROR(VLOOKUP(Table43[[#This Row],[NO]],[1]Sheet1!$G$3:$K$1267,5,0),0)</f>
        <v>0</v>
      </c>
      <c r="F454" s="26" t="s">
        <v>1404</v>
      </c>
      <c r="G454" s="26">
        <v>24</v>
      </c>
      <c r="H454" s="26" t="s">
        <v>1594</v>
      </c>
      <c r="I454" s="49">
        <v>8993560157326</v>
      </c>
      <c r="J454" s="26" t="str">
        <f>Table43[[#This Row],[Nama Jenis Kemasan]]</f>
        <v>PCH</v>
      </c>
      <c r="K454" s="4" t="str">
        <f>TRIM(CONCATENATE(Table43[[#This Row],[Nama            KLP]]," ",Table43[[#This Row],[Nama            Sub KLP]]))</f>
        <v>DETTOL BODY WASH</v>
      </c>
      <c r="L454" s="4" t="str">
        <f>CONCATENATE(Table43[[#This Row],[kode  2 Digit                (hrf+No)]],Table43[[#This Row],[kode  2 Digit                (Nomor)]],Table43[[#This Row],[kode  1 Digit                (Nomor)]])</f>
        <v>R1022</v>
      </c>
      <c r="M454" s="4" t="str">
        <f>IF(AH454="",CONCATENATE(R454,T454,V454,X454,Z454,AB454,AD454,AF454,Table43[[#This Row],[Tanda Kode Revisi]]),CONCATENATE(R454,T454,V454,X454,Z454,AB454,AD454,AH454))</f>
        <v>R1022002037020</v>
      </c>
      <c r="N454" s="11">
        <f t="shared" si="12"/>
        <v>14</v>
      </c>
      <c r="O454" s="13" t="str">
        <f>IF(AG454&lt;&gt;"",TRIM(UPPER(CONCATENATE(Q454," ",S454," ",U454," ",W454," ",Y454," ",AA454," ","X"," ",Table43[[#This Row],[ISI/CTN]]," ",AG454," ",AC454," ",AE454," ",AI454))),TRIM(UPPER(CONCATENATE(Q454," ",S454," ",U454," ",W454," ",Y454," ",AA454," ","X"," ",Table43[[#This Row],[ISI/CTN]]," ",AC454," ",AE454," ",AI454))))</f>
        <v>RB DETTOL BODY WASH FAMILY PROTECT 370ML X 24 PCH BANDED</v>
      </c>
      <c r="P454" s="11">
        <f t="shared" si="13"/>
        <v>56</v>
      </c>
      <c r="Q454" s="4" t="s">
        <v>1487</v>
      </c>
      <c r="R454" s="7" t="s">
        <v>94</v>
      </c>
      <c r="S454" s="4" t="s">
        <v>1496</v>
      </c>
      <c r="T454" s="45" t="s">
        <v>1723</v>
      </c>
      <c r="U454" s="46" t="s">
        <v>1497</v>
      </c>
      <c r="V454" s="7">
        <v>2</v>
      </c>
      <c r="W454" s="46"/>
      <c r="X454" s="45" t="s">
        <v>1731</v>
      </c>
      <c r="Y454" s="4" t="s">
        <v>1506</v>
      </c>
      <c r="Z454" s="47" t="s">
        <v>1723</v>
      </c>
      <c r="AA454" s="4" t="s">
        <v>1525</v>
      </c>
      <c r="AB454" s="47" t="s">
        <v>1750</v>
      </c>
      <c r="AC454" s="4" t="s">
        <v>386</v>
      </c>
      <c r="AD454" s="7">
        <v>2</v>
      </c>
      <c r="AE454" s="4" t="s">
        <v>1526</v>
      </c>
      <c r="AF454" s="7">
        <v>0</v>
      </c>
      <c r="AJ454" s="7">
        <f>IFERROR(VLOOKUP(Table43[[#This Row],[Kode BARANG Win2]],'[2]Template Impor Barang'!#REF!,2,0),0)</f>
        <v>0</v>
      </c>
      <c r="AK454" s="7">
        <f>Table43[[#This Row],[ISI/CTN]]</f>
        <v>24</v>
      </c>
      <c r="AL454" s="83">
        <f>Table43[[#This Row],[Kode Pcpl]]</f>
        <v>3317335</v>
      </c>
      <c r="AN454" s="36">
        <f>Table43[[#This Row],[Harga Jual Pcs GT
(-PPN)]]-(Table43[[#This Row],[Harga Jual Pcs GT
(-PPN)]]*8.5%)</f>
        <v>20717.43</v>
      </c>
      <c r="AO454" s="36">
        <f>Table43[[#This Row],[Harga Beli Pcs
(-PPN)]]*Table43[[#This Row],[ISI/CTN]]</f>
        <v>497218.32</v>
      </c>
      <c r="AP454" s="36">
        <f>Table43[[#This Row],[Harga Beli Pcs
(-PPN)]]*1.11</f>
        <v>22996.347300000001</v>
      </c>
      <c r="AQ454" s="36">
        <f>Table43[[#This Row],[Harga Beli Krt
(- PPN)]]*1.11</f>
        <v>551912.33520000009</v>
      </c>
      <c r="AR454" s="36">
        <v>22642</v>
      </c>
      <c r="AS454" s="36">
        <f>Table43[[#This Row],[Harga Jual Pcs GT
(-PPN)]]*Table43[[#This Row],[ISI/CTN]]</f>
        <v>543408</v>
      </c>
      <c r="AT454" s="36">
        <f>Table43[[#This Row],[Harga Jual Pcs GT
(-PPN)]]*1.11</f>
        <v>25132.620000000003</v>
      </c>
      <c r="AU454" s="36">
        <f>Table43[[#This Row],[Harga Jual Krt GT
(- PPN)]]*1.11</f>
        <v>603182.88</v>
      </c>
      <c r="AV454" s="36">
        <v>22642</v>
      </c>
      <c r="AW454" s="36">
        <f>Table43[[#This Row],[Harga Jual Pcs MT
(-PPN)]]*Table43[[#This Row],[ISI/CTN]]</f>
        <v>543408</v>
      </c>
      <c r="AX454" s="36">
        <f>Table43[[#This Row],[Harga Jual Pcs MT
(-PPN)]]*1.11</f>
        <v>25132.620000000003</v>
      </c>
      <c r="AY454" s="36">
        <f>Table43[[#This Row],[Harga Jual Pcs MT
(+PPN)]]*Table43[[#This Row],[ISI/CTN]]</f>
        <v>603182.88000000012</v>
      </c>
      <c r="AZ454" s="44">
        <f>(Table43[[#This Row],[Harga Jual Pcs GT
(-PPN)]]-Table43[[#This Row],[Harga Beli Pcs
(-PPN)]])/Table43[[#This Row],[Harga Jual Pcs GT
(-PPN)]]</f>
        <v>8.4999999999999992E-2</v>
      </c>
      <c r="BA454" s="51">
        <f>Table43[[#This Row],[Harga Jual Pcs MT
(-PPN)]]-Table43[[#This Row],[Harga Beli Pcs
(-PPN)]]</f>
        <v>1924.5699999999997</v>
      </c>
      <c r="BB454" s="57">
        <f>Table43[[#This Row],[Column1]]/Table43[[#This Row],[Harga Jual Pcs MT
(-PPN)]]</f>
        <v>8.4999999999999992E-2</v>
      </c>
      <c r="BC454" s="50"/>
      <c r="BD454" s="7" t="str">
        <f>IFERROR(VLOOKUP(Table43[[#This Row],[Kode BARANG Win2]],'[3]Daftar Barang dan Jasa'!$B$2:$D$3515,3,0),0)</f>
        <v>RB DETTOL BODY WASH FAMILY PROTECT 370ML X 24 PCH BANDED</v>
      </c>
      <c r="BE454" s="7" t="str">
        <f ca="1">IF(TODAY()-Table43[[#This Row],[Efektif
Pembuatan]]&gt;60,"Lama","Baru")</f>
        <v>Lama</v>
      </c>
      <c r="BF454" s="7" t="e">
        <f ca="1">IF(TODAY()-Table43[[#This Row],[Efektif Naik Harga]]&lt;30,"Naik","Sama")</f>
        <v>#VALUE!</v>
      </c>
      <c r="BG454" s="7" t="s">
        <v>400</v>
      </c>
      <c r="BH454" s="7" t="str">
        <f>IF(Table43[[#This Row],[Kode BARANG Win2]]&lt;&gt;"","IDR","")</f>
        <v>IDR</v>
      </c>
      <c r="BI454" s="7" t="str">
        <f>CONCATENATE(Table43[[#This Row],[kode  1 Digit
(Nomor)]],Table43[[#This Row],[kode  4 Digit                (Nomor)]])</f>
        <v>33173350370</v>
      </c>
      <c r="BJ454" s="7" t="str">
        <f>Table43[[#This Row],[Nama            Gramasi atau Jumlah Pack per CTN]]</f>
        <v>370ML</v>
      </c>
      <c r="BK454" s="7"/>
      <c r="BL454" s="7"/>
      <c r="BM454" s="4" t="str">
        <f>IF(Table43[[#This Row],[SATUAN Fix Win]]&lt;&gt;"","KRT")</f>
        <v>KRT</v>
      </c>
      <c r="BN454" s="4" t="str">
        <f>IF(Table43[[#This Row],[SATUAN Fix Win]]&lt;&gt;"","GD01")</f>
        <v>GD01</v>
      </c>
      <c r="BO454" s="4">
        <f>IF(Table43[[#This Row],[SATUAN Fix Win]]&lt;&gt;"",11611)</f>
        <v>11611</v>
      </c>
      <c r="BP454" s="4">
        <f>IF(Table43[[#This Row],[SATUAN Fix Win]]&lt;&gt;"",11612)</f>
        <v>11612</v>
      </c>
      <c r="BR454" s="4">
        <f>IF(Table43[[#This Row],[SATUAN Fix Win]]&lt;&gt;"",1)</f>
        <v>1</v>
      </c>
    </row>
    <row r="455" spans="1:70">
      <c r="A455" s="4" t="str">
        <f>CONCATENATE(Table43[[#This Row],[Kode BARANG Win2]],Table43[[#This Row],[No. Urut
Item Sama]])</f>
        <v>R1022002037021</v>
      </c>
      <c r="B455" s="7"/>
      <c r="C455" s="4" t="s">
        <v>1594</v>
      </c>
      <c r="D455" s="49">
        <v>3300633</v>
      </c>
      <c r="E455" s="49">
        <f>IFERROR(VLOOKUP(Table43[[#This Row],[NO]],[1]Sheet1!$G$3:$K$1267,5,0),0)</f>
        <v>0</v>
      </c>
      <c r="F455" s="26" t="s">
        <v>1405</v>
      </c>
      <c r="G455" s="26">
        <v>24</v>
      </c>
      <c r="H455" s="26" t="s">
        <v>1780</v>
      </c>
      <c r="I455" s="49">
        <v>8993560157326</v>
      </c>
      <c r="J455" s="26" t="str">
        <f>Table43[[#This Row],[Nama Jenis Kemasan]]</f>
        <v>PCH</v>
      </c>
      <c r="K455" s="4" t="str">
        <f>TRIM(CONCATENATE(Table43[[#This Row],[Nama            KLP]]," ",Table43[[#This Row],[Nama            Sub KLP]]))</f>
        <v>DETTOL BODY WASH</v>
      </c>
      <c r="L455" s="4" t="str">
        <f>CONCATENATE(Table43[[#This Row],[kode  2 Digit                (hrf+No)]],Table43[[#This Row],[kode  2 Digit                (Nomor)]],Table43[[#This Row],[kode  1 Digit                (Nomor)]])</f>
        <v>R1022</v>
      </c>
      <c r="M455" s="4" t="str">
        <f>IF(AH455="",CONCATENATE(R455,T455,V455,X455,Z455,AB455,AD455,AF455,Table43[[#This Row],[Tanda Kode Revisi]]),CONCATENATE(R455,T455,V455,X455,Z455,AB455,AD455,AH455))</f>
        <v>R1022002037021</v>
      </c>
      <c r="N455" s="11">
        <f t="shared" si="12"/>
        <v>14</v>
      </c>
      <c r="O455" s="13" t="str">
        <f>IF(AG455&lt;&gt;"",TRIM(UPPER(CONCATENATE(Q455," ",S455," ",U455," ",W455," ",Y455," ",AA455," ","X"," ",Table43[[#This Row],[ISI/CTN]]," ",AG455," ",AC455," ",AE455," ",AI455))),TRIM(UPPER(CONCATENATE(Q455," ",S455," ",U455," ",W455," ",Y455," ",AA455," ","X"," ",Table43[[#This Row],[ISI/CTN]]," ",AC455," ",AE455," ",AI455))))</f>
        <v>RB DETTOL BODY WASH FAMILY PROTECT 370ML X 24 PCH</v>
      </c>
      <c r="P455" s="11">
        <f t="shared" si="13"/>
        <v>49</v>
      </c>
      <c r="Q455" s="4" t="s">
        <v>1487</v>
      </c>
      <c r="R455" s="7" t="s">
        <v>94</v>
      </c>
      <c r="S455" s="4" t="s">
        <v>1496</v>
      </c>
      <c r="T455" s="45" t="s">
        <v>1723</v>
      </c>
      <c r="U455" s="46" t="s">
        <v>1497</v>
      </c>
      <c r="V455" s="7">
        <v>2</v>
      </c>
      <c r="W455" s="46"/>
      <c r="X455" s="45" t="s">
        <v>1731</v>
      </c>
      <c r="Y455" s="4" t="s">
        <v>1506</v>
      </c>
      <c r="Z455" s="47" t="s">
        <v>1723</v>
      </c>
      <c r="AA455" s="4" t="s">
        <v>1525</v>
      </c>
      <c r="AB455" s="47" t="s">
        <v>1750</v>
      </c>
      <c r="AC455" s="4" t="s">
        <v>386</v>
      </c>
      <c r="AD455" s="7">
        <v>2</v>
      </c>
      <c r="AF455" s="7">
        <v>1</v>
      </c>
      <c r="AJ455" s="7">
        <f>IFERROR(VLOOKUP(Table43[[#This Row],[Kode BARANG Win2]],'[2]Template Impor Barang'!#REF!,2,0),0)</f>
        <v>0</v>
      </c>
      <c r="AK455" s="7">
        <f>Table43[[#This Row],[ISI/CTN]]</f>
        <v>24</v>
      </c>
      <c r="AL455" s="83">
        <f>Table43[[#This Row],[Kode Pcpl]]</f>
        <v>3300633</v>
      </c>
      <c r="AN455" s="36">
        <f>Table43[[#This Row],[Harga Jual Pcs GT
(-PPN)]]-(Table43[[#This Row],[Harga Jual Pcs GT
(-PPN)]]*8.5%)</f>
        <v>16309.875</v>
      </c>
      <c r="AO455" s="36">
        <f>Table43[[#This Row],[Harga Beli Pcs
(-PPN)]]*Table43[[#This Row],[ISI/CTN]]</f>
        <v>391437</v>
      </c>
      <c r="AP455" s="36">
        <f>Table43[[#This Row],[Harga Beli Pcs
(-PPN)]]*1.11</f>
        <v>18103.96125</v>
      </c>
      <c r="AQ455" s="36">
        <f>Table43[[#This Row],[Harga Beli Krt
(- PPN)]]*1.11</f>
        <v>434495.07000000007</v>
      </c>
      <c r="AR455" s="36">
        <v>17825</v>
      </c>
      <c r="AS455" s="36">
        <f>Table43[[#This Row],[Harga Jual Pcs GT
(-PPN)]]*Table43[[#This Row],[ISI/CTN]]</f>
        <v>427800</v>
      </c>
      <c r="AT455" s="36">
        <f>Table43[[#This Row],[Harga Jual Pcs GT
(-PPN)]]*1.11</f>
        <v>19785.75</v>
      </c>
      <c r="AU455" s="36">
        <f>Table43[[#This Row],[Harga Jual Krt GT
(- PPN)]]*1.11</f>
        <v>474858.00000000006</v>
      </c>
      <c r="AV455" s="36">
        <v>22642</v>
      </c>
      <c r="AW455" s="36">
        <f>Table43[[#This Row],[Harga Jual Pcs MT
(-PPN)]]*Table43[[#This Row],[ISI/CTN]]</f>
        <v>543408</v>
      </c>
      <c r="AX455" s="36">
        <f>Table43[[#This Row],[Harga Jual Pcs MT
(-PPN)]]*1.11</f>
        <v>25132.620000000003</v>
      </c>
      <c r="AY455" s="36">
        <f>Table43[[#This Row],[Harga Jual Pcs MT
(+PPN)]]*Table43[[#This Row],[ISI/CTN]]</f>
        <v>603182.88000000012</v>
      </c>
      <c r="AZ455" s="44">
        <f>(Table43[[#This Row],[Harga Jual Pcs GT
(-PPN)]]-Table43[[#This Row],[Harga Beli Pcs
(-PPN)]])/Table43[[#This Row],[Harga Jual Pcs GT
(-PPN)]]</f>
        <v>8.5000000000000006E-2</v>
      </c>
      <c r="BA455" s="51">
        <f>Table43[[#This Row],[Harga Jual Pcs MT
(-PPN)]]-Table43[[#This Row],[Harga Beli Pcs
(-PPN)]]</f>
        <v>6332.125</v>
      </c>
      <c r="BB455" s="57">
        <f>Table43[[#This Row],[Column1]]/Table43[[#This Row],[Harga Jual Pcs MT
(-PPN)]]</f>
        <v>0.27966279480611256</v>
      </c>
      <c r="BC455" s="50"/>
      <c r="BD455" s="7" t="str">
        <f>IFERROR(VLOOKUP(Table43[[#This Row],[Kode BARANG Win2]],'[3]Daftar Barang dan Jasa'!$B$2:$D$3515,3,0),0)</f>
        <v>RB DETTOL BODY WASH FAMILY PROTECT 370ML X 24 PCH</v>
      </c>
      <c r="BE455" s="7" t="str">
        <f ca="1">IF(TODAY()-Table43[[#This Row],[Efektif
Pembuatan]]&gt;60,"Lama","Baru")</f>
        <v>Lama</v>
      </c>
      <c r="BF455" s="7" t="e">
        <f ca="1">IF(TODAY()-Table43[[#This Row],[Efektif Naik Harga]]&lt;30,"Naik","Sama")</f>
        <v>#VALUE!</v>
      </c>
      <c r="BG455" s="7" t="s">
        <v>400</v>
      </c>
      <c r="BH455" s="7" t="str">
        <f>IF(Table43[[#This Row],[Kode BARANG Win2]]&lt;&gt;"","IDR","")</f>
        <v>IDR</v>
      </c>
      <c r="BI455" s="7" t="str">
        <f>CONCATENATE(Table43[[#This Row],[kode  1 Digit
(Nomor)]],Table43[[#This Row],[kode  4 Digit                (Nomor)]])</f>
        <v>33006330370</v>
      </c>
      <c r="BJ455" s="7" t="str">
        <f>Table43[[#This Row],[Nama            Gramasi atau Jumlah Pack per CTN]]</f>
        <v>370ML</v>
      </c>
      <c r="BK455" s="7"/>
      <c r="BL455" s="7"/>
      <c r="BM455" s="4" t="str">
        <f>IF(Table43[[#This Row],[SATUAN Fix Win]]&lt;&gt;"","KRT")</f>
        <v>KRT</v>
      </c>
      <c r="BN455" s="4" t="str">
        <f>IF(Table43[[#This Row],[SATUAN Fix Win]]&lt;&gt;"","GD01")</f>
        <v>GD01</v>
      </c>
      <c r="BO455" s="4">
        <f>IF(Table43[[#This Row],[SATUAN Fix Win]]&lt;&gt;"",11611)</f>
        <v>11611</v>
      </c>
      <c r="BP455" s="4">
        <f>IF(Table43[[#This Row],[SATUAN Fix Win]]&lt;&gt;"",11612)</f>
        <v>11612</v>
      </c>
      <c r="BR455" s="4">
        <f>IF(Table43[[#This Row],[SATUAN Fix Win]]&lt;&gt;"",1)</f>
        <v>1</v>
      </c>
    </row>
    <row r="456" spans="1:70">
      <c r="A456" s="4" t="str">
        <f>CONCATENATE(Table43[[#This Row],[Kode BARANG Win2]],Table43[[#This Row],[No. Urut
Item Sama]])</f>
        <v>R1022002072021</v>
      </c>
      <c r="B456" s="7"/>
      <c r="C456" s="4" t="s">
        <v>1595</v>
      </c>
      <c r="D456" s="49">
        <v>3321120</v>
      </c>
      <c r="E456" s="49">
        <f>IFERROR(VLOOKUP(Table43[[#This Row],[NO]],[1]Sheet1!$G$3:$K$1267,5,0),0)</f>
        <v>0</v>
      </c>
      <c r="F456" s="26" t="s">
        <v>1403</v>
      </c>
      <c r="G456" s="26">
        <v>6</v>
      </c>
      <c r="H456" s="26" t="s">
        <v>1595</v>
      </c>
      <c r="I456" s="49">
        <v>8993560157623</v>
      </c>
      <c r="J456" s="26" t="str">
        <f>Table43[[#This Row],[Nama Jenis Kemasan]]</f>
        <v>PCH</v>
      </c>
      <c r="K456" s="4" t="str">
        <f>TRIM(CONCATENATE(Table43[[#This Row],[Nama            KLP]]," ",Table43[[#This Row],[Nama            Sub KLP]]))</f>
        <v>DETTOL BODY WASH</v>
      </c>
      <c r="L456" s="4" t="str">
        <f>CONCATENATE(Table43[[#This Row],[kode  2 Digit                (hrf+No)]],Table43[[#This Row],[kode  2 Digit                (Nomor)]],Table43[[#This Row],[kode  1 Digit                (Nomor)]])</f>
        <v>R1022</v>
      </c>
      <c r="M456" s="4" t="str">
        <f>IF(AH456="",CONCATENATE(R456,T456,V456,X456,Z456,AB456,AD456,AF456,Table43[[#This Row],[Tanda Kode Revisi]]),CONCATENATE(R456,T456,V456,X456,Z456,AB456,AD456,AH456))</f>
        <v>R1022002072021</v>
      </c>
      <c r="N456" s="11">
        <f t="shared" ref="N456:N520" si="14">LEN(M456)</f>
        <v>14</v>
      </c>
      <c r="O456" s="13" t="str">
        <f>IF(AG456&lt;&gt;"",TRIM(UPPER(CONCATENATE(Q456," ",S456," ",U456," ",W456," ",Y456," ",AA456," ","X"," ",Table43[[#This Row],[ISI/CTN]]," ",AG456," ",AC456," ",AE456," ",AI456))),TRIM(UPPER(CONCATENATE(Q456," ",S456," ",U456," ",W456," ",Y456," ",AA456," ","X"," ",Table43[[#This Row],[ISI/CTN]]," ",AC456," ",AE456," ",AI456))))</f>
        <v>RB DETTOL BODY WASH FAMILY PROTECT 720ML X 6 PCH BANDED</v>
      </c>
      <c r="P456" s="11">
        <f t="shared" ref="P456:P520" si="15">LEN(O456)</f>
        <v>55</v>
      </c>
      <c r="Q456" s="4" t="s">
        <v>1487</v>
      </c>
      <c r="R456" s="7" t="s">
        <v>94</v>
      </c>
      <c r="S456" s="4" t="s">
        <v>1496</v>
      </c>
      <c r="T456" s="45" t="s">
        <v>1723</v>
      </c>
      <c r="U456" s="46" t="s">
        <v>1497</v>
      </c>
      <c r="V456" s="7">
        <v>2</v>
      </c>
      <c r="W456" s="46"/>
      <c r="X456" s="45" t="s">
        <v>1731</v>
      </c>
      <c r="Y456" s="4" t="s">
        <v>1506</v>
      </c>
      <c r="Z456" s="47" t="s">
        <v>1723</v>
      </c>
      <c r="AA456" s="4" t="s">
        <v>1524</v>
      </c>
      <c r="AB456" s="47" t="s">
        <v>1765</v>
      </c>
      <c r="AC456" s="4" t="s">
        <v>386</v>
      </c>
      <c r="AD456" s="7">
        <v>2</v>
      </c>
      <c r="AE456" s="4" t="s">
        <v>1526</v>
      </c>
      <c r="AF456" s="7">
        <v>1</v>
      </c>
      <c r="AJ456" s="7">
        <f>IFERROR(VLOOKUP(Table43[[#This Row],[Kode BARANG Win2]],'[2]Template Impor Barang'!#REF!,2,0),0)</f>
        <v>0</v>
      </c>
      <c r="AK456" s="7">
        <f>Table43[[#This Row],[ISI/CTN]]</f>
        <v>6</v>
      </c>
      <c r="AL456" s="83">
        <f>Table43[[#This Row],[Kode Pcpl]]</f>
        <v>3321120</v>
      </c>
      <c r="AN456" s="36">
        <f>Table43[[#This Row],[Harga Jual Pcs GT
(-PPN)]]-(Table43[[#This Row],[Harga Jual Pcs GT
(-PPN)]]*8.5%)</f>
        <v>64383.670000000006</v>
      </c>
      <c r="AO456" s="36">
        <f>Table43[[#This Row],[Harga Beli Pcs
(-PPN)]]*Table43[[#This Row],[ISI/CTN]]</f>
        <v>386302.02</v>
      </c>
      <c r="AP456" s="36">
        <f>Table43[[#This Row],[Harga Beli Pcs
(-PPN)]]*1.11</f>
        <v>71465.873700000011</v>
      </c>
      <c r="AQ456" s="36">
        <f>Table43[[#This Row],[Harga Beli Krt
(- PPN)]]*1.11</f>
        <v>428795.24220000004</v>
      </c>
      <c r="AR456" s="36">
        <v>70364.666666666672</v>
      </c>
      <c r="AS456" s="36">
        <f>Table43[[#This Row],[Harga Jual Pcs GT
(-PPN)]]*Table43[[#This Row],[ISI/CTN]]</f>
        <v>422188</v>
      </c>
      <c r="AT456" s="36">
        <f>Table43[[#This Row],[Harga Jual Pcs GT
(-PPN)]]*1.11</f>
        <v>78104.780000000013</v>
      </c>
      <c r="AU456" s="36">
        <f>Table43[[#This Row],[Harga Jual Krt GT
(- PPN)]]*1.11</f>
        <v>468628.68000000005</v>
      </c>
      <c r="AV456" s="36">
        <v>65153</v>
      </c>
      <c r="AW456" s="36">
        <f>Table43[[#This Row],[Harga Jual Pcs MT
(-PPN)]]*Table43[[#This Row],[ISI/CTN]]</f>
        <v>390918</v>
      </c>
      <c r="AX456" s="36">
        <f>Table43[[#This Row],[Harga Jual Pcs MT
(-PPN)]]*1.11</f>
        <v>72319.83</v>
      </c>
      <c r="AY456" s="36">
        <f>Table43[[#This Row],[Harga Jual Pcs MT
(+PPN)]]*Table43[[#This Row],[ISI/CTN]]</f>
        <v>433918.98</v>
      </c>
      <c r="AZ456" s="44">
        <f>(Table43[[#This Row],[Harga Jual Pcs GT
(-PPN)]]-Table43[[#This Row],[Harga Beli Pcs
(-PPN)]])/Table43[[#This Row],[Harga Jual Pcs GT
(-PPN)]]</f>
        <v>8.4999999999999978E-2</v>
      </c>
      <c r="BA456" s="51">
        <f>Table43[[#This Row],[Harga Jual Pcs MT
(-PPN)]]-Table43[[#This Row],[Harga Beli Pcs
(-PPN)]]</f>
        <v>769.32999999999447</v>
      </c>
      <c r="BB456" s="57">
        <f>Table43[[#This Row],[Column1]]/Table43[[#This Row],[Harga Jual Pcs MT
(-PPN)]]</f>
        <v>1.1808051816493399E-2</v>
      </c>
      <c r="BC456" s="50"/>
      <c r="BD456" s="7" t="str">
        <f>IFERROR(VLOOKUP(Table43[[#This Row],[Kode BARANG Win2]],'[3]Daftar Barang dan Jasa'!$B$2:$D$3515,3,0),0)</f>
        <v>RB DETTOL BODY WASH FAMILY PROTECT 720ML X 6 PCH BANDED</v>
      </c>
      <c r="BE456" s="7" t="str">
        <f ca="1">IF(TODAY()-Table43[[#This Row],[Efektif
Pembuatan]]&gt;60,"Lama","Baru")</f>
        <v>Lama</v>
      </c>
      <c r="BF456" s="7" t="e">
        <f ca="1">IF(TODAY()-Table43[[#This Row],[Efektif Naik Harga]]&lt;30,"Naik","Sama")</f>
        <v>#VALUE!</v>
      </c>
      <c r="BG456" s="7" t="s">
        <v>400</v>
      </c>
      <c r="BH456" s="7" t="str">
        <f>IF(Table43[[#This Row],[Kode BARANG Win2]]&lt;&gt;"","IDR","")</f>
        <v>IDR</v>
      </c>
      <c r="BI456" s="7" t="str">
        <f>CONCATENATE(Table43[[#This Row],[kode  1 Digit
(Nomor)]],Table43[[#This Row],[kode  4 Digit                (Nomor)]])</f>
        <v>33211200720</v>
      </c>
      <c r="BJ456" s="7" t="str">
        <f>Table43[[#This Row],[Nama            Gramasi atau Jumlah Pack per CTN]]</f>
        <v>720ML</v>
      </c>
      <c r="BK456" s="7"/>
      <c r="BL456" s="7"/>
      <c r="BM456" s="4" t="str">
        <f>IF(Table43[[#This Row],[SATUAN Fix Win]]&lt;&gt;"","KRT")</f>
        <v>KRT</v>
      </c>
      <c r="BN456" s="4" t="str">
        <f>IF(Table43[[#This Row],[SATUAN Fix Win]]&lt;&gt;"","GD01")</f>
        <v>GD01</v>
      </c>
      <c r="BO456" s="4">
        <f>IF(Table43[[#This Row],[SATUAN Fix Win]]&lt;&gt;"",11611)</f>
        <v>11611</v>
      </c>
      <c r="BP456" s="4">
        <f>IF(Table43[[#This Row],[SATUAN Fix Win]]&lt;&gt;"",11612)</f>
        <v>11612</v>
      </c>
      <c r="BR456" s="4">
        <f>IF(Table43[[#This Row],[SATUAN Fix Win]]&lt;&gt;"",1)</f>
        <v>1</v>
      </c>
    </row>
    <row r="457" spans="1:70">
      <c r="A457" s="4" t="str">
        <f>CONCATENATE(Table43[[#This Row],[Kode BARANG Win2]],Table43[[#This Row],[No. Urut
Item Sama]])</f>
        <v>R1022003010010</v>
      </c>
      <c r="B457" s="7"/>
      <c r="C457" s="4" t="s">
        <v>1596</v>
      </c>
      <c r="D457" s="49">
        <v>3167498</v>
      </c>
      <c r="E457" s="49">
        <f>IFERROR(VLOOKUP(Table43[[#This Row],[NO]],[1]Sheet1!$G$3:$K$1267,5,0),0)</f>
        <v>0</v>
      </c>
      <c r="F457" s="26" t="s">
        <v>1383</v>
      </c>
      <c r="G457" s="26">
        <v>24</v>
      </c>
      <c r="H457" s="26" t="s">
        <v>1596</v>
      </c>
      <c r="I457" s="49">
        <v>8993560026424</v>
      </c>
      <c r="J457" s="26" t="str">
        <f>Table43[[#This Row],[Nama Jenis Kemasan]]</f>
        <v>BTL</v>
      </c>
      <c r="K457" s="4" t="str">
        <f>TRIM(CONCATENATE(Table43[[#This Row],[Nama            KLP]]," ",Table43[[#This Row],[Nama            Sub KLP]]))</f>
        <v>DETTOL BODY WASH</v>
      </c>
      <c r="L457" s="4" t="str">
        <f>CONCATENATE(Table43[[#This Row],[kode  2 Digit                (hrf+No)]],Table43[[#This Row],[kode  2 Digit                (Nomor)]],Table43[[#This Row],[kode  1 Digit                (Nomor)]])</f>
        <v>R1022</v>
      </c>
      <c r="M457" s="4" t="str">
        <f>IF(AH457="",CONCATENATE(R457,T457,V457,X457,Z457,AB457,AD457,AF457,Table43[[#This Row],[Tanda Kode Revisi]]),CONCATENATE(R457,T457,V457,X457,Z457,AB457,AD457,AH457))</f>
        <v>R1022003010010</v>
      </c>
      <c r="N457" s="11">
        <f t="shared" si="14"/>
        <v>14</v>
      </c>
      <c r="O457" s="13" t="str">
        <f>IF(AG457&lt;&gt;"",TRIM(UPPER(CONCATENATE(Q457," ",S457," ",U457," ",W457," ",Y457," ",AA457," ","X"," ",Table43[[#This Row],[ISI/CTN]]," ",AG457," ",AC457," ",AE457," ",AI457))),TRIM(UPPER(CONCATENATE(Q457," ",S457," ",U457," ",W457," ",Y457," ",AA457," ","X"," ",Table43[[#This Row],[ISI/CTN]]," ",AC457," ",AE457," ",AI457))))</f>
        <v>RB DETTOL BODY WASH FRESH 100ML X 24 BTL</v>
      </c>
      <c r="P457" s="11">
        <f t="shared" si="15"/>
        <v>40</v>
      </c>
      <c r="Q457" s="4" t="s">
        <v>1487</v>
      </c>
      <c r="R457" s="7" t="s">
        <v>94</v>
      </c>
      <c r="S457" s="4" t="s">
        <v>1496</v>
      </c>
      <c r="T457" s="45" t="s">
        <v>1723</v>
      </c>
      <c r="U457" s="46" t="s">
        <v>1497</v>
      </c>
      <c r="V457" s="7">
        <v>2</v>
      </c>
      <c r="W457" s="46"/>
      <c r="X457" s="45" t="s">
        <v>1731</v>
      </c>
      <c r="Y457" s="4" t="s">
        <v>1527</v>
      </c>
      <c r="Z457" s="47" t="s">
        <v>1724</v>
      </c>
      <c r="AA457" s="4" t="s">
        <v>389</v>
      </c>
      <c r="AB457" s="47" t="s">
        <v>1739</v>
      </c>
      <c r="AC457" s="4" t="s">
        <v>388</v>
      </c>
      <c r="AD457" s="7">
        <v>1</v>
      </c>
      <c r="AF457" s="7">
        <v>0</v>
      </c>
      <c r="AJ457" s="7">
        <f>IFERROR(VLOOKUP(Table43[[#This Row],[Kode BARANG Win2]],'[2]Template Impor Barang'!#REF!,2,0),0)</f>
        <v>0</v>
      </c>
      <c r="AK457" s="7">
        <f>Table43[[#This Row],[ISI/CTN]]</f>
        <v>24</v>
      </c>
      <c r="AL457" s="83">
        <f>Table43[[#This Row],[Kode Pcpl]]</f>
        <v>3167498</v>
      </c>
      <c r="AN457" s="36">
        <f>Table43[[#This Row],[Harga Jual Pcs GT
(-PPN)]]-(Table43[[#This Row],[Harga Jual Pcs GT
(-PPN)]]*8.5%)</f>
        <v>17212.37</v>
      </c>
      <c r="AO457" s="36">
        <f>Table43[[#This Row],[Harga Beli Pcs
(-PPN)]]*Table43[[#This Row],[ISI/CTN]]</f>
        <v>413096.88</v>
      </c>
      <c r="AP457" s="36">
        <f>Table43[[#This Row],[Harga Beli Pcs
(-PPN)]]*1.11</f>
        <v>19105.7307</v>
      </c>
      <c r="AQ457" s="36">
        <f>Table43[[#This Row],[Harga Beli Krt
(- PPN)]]*1.11</f>
        <v>458537.53680000006</v>
      </c>
      <c r="AR457" s="36">
        <v>18811.333333333332</v>
      </c>
      <c r="AS457" s="36">
        <f>Table43[[#This Row],[Harga Jual Pcs GT
(-PPN)]]*Table43[[#This Row],[ISI/CTN]]</f>
        <v>451472</v>
      </c>
      <c r="AT457" s="36">
        <f>Table43[[#This Row],[Harga Jual Pcs GT
(-PPN)]]*1.11</f>
        <v>20880.580000000002</v>
      </c>
      <c r="AU457" s="36">
        <f>Table43[[#This Row],[Harga Jual Krt GT
(- PPN)]]*1.11</f>
        <v>501133.92000000004</v>
      </c>
      <c r="AV457" s="36">
        <v>18811.333333333332</v>
      </c>
      <c r="AW457" s="36">
        <f>Table43[[#This Row],[Harga Jual Pcs MT
(-PPN)]]*Table43[[#This Row],[ISI/CTN]]</f>
        <v>451472</v>
      </c>
      <c r="AX457" s="36">
        <f>Table43[[#This Row],[Harga Jual Pcs MT
(-PPN)]]*1.11</f>
        <v>20880.580000000002</v>
      </c>
      <c r="AY457" s="36">
        <f>Table43[[#This Row],[Harga Jual Pcs MT
(+PPN)]]*Table43[[#This Row],[ISI/CTN]]</f>
        <v>501133.92000000004</v>
      </c>
      <c r="AZ457" s="44">
        <f>(Table43[[#This Row],[Harga Jual Pcs GT
(-PPN)]]-Table43[[#This Row],[Harga Beli Pcs
(-PPN)]])/Table43[[#This Row],[Harga Jual Pcs GT
(-PPN)]]</f>
        <v>8.4999999999999992E-2</v>
      </c>
      <c r="BA457" s="51">
        <f>Table43[[#This Row],[Harga Jual Pcs MT
(-PPN)]]-Table43[[#This Row],[Harga Beli Pcs
(-PPN)]]</f>
        <v>1598.9633333333331</v>
      </c>
      <c r="BB457" s="57">
        <f>Table43[[#This Row],[Column1]]/Table43[[#This Row],[Harga Jual Pcs MT
(-PPN)]]</f>
        <v>8.4999999999999992E-2</v>
      </c>
      <c r="BC457" s="50"/>
      <c r="BD457" s="7" t="str">
        <f>IFERROR(VLOOKUP(Table43[[#This Row],[Kode BARANG Win2]],'[3]Daftar Barang dan Jasa'!$B$2:$D$3515,3,0),0)</f>
        <v>RB DETTOL BODY WASH FRESH 100ML X 24 BTL</v>
      </c>
      <c r="BE457" s="7" t="str">
        <f ca="1">IF(TODAY()-Table43[[#This Row],[Efektif
Pembuatan]]&gt;60,"Lama","Baru")</f>
        <v>Lama</v>
      </c>
      <c r="BF457" s="7" t="e">
        <f ca="1">IF(TODAY()-Table43[[#This Row],[Efektif Naik Harga]]&lt;30,"Naik","Sama")</f>
        <v>#VALUE!</v>
      </c>
      <c r="BG457" s="7" t="s">
        <v>400</v>
      </c>
      <c r="BH457" s="7" t="str">
        <f>IF(Table43[[#This Row],[Kode BARANG Win2]]&lt;&gt;"","IDR","")</f>
        <v>IDR</v>
      </c>
      <c r="BI457" s="7" t="str">
        <f>CONCATENATE(Table43[[#This Row],[kode  1 Digit
(Nomor)]],Table43[[#This Row],[kode  4 Digit                (Nomor)]])</f>
        <v>31674980100</v>
      </c>
      <c r="BJ457" s="7" t="str">
        <f>Table43[[#This Row],[Nama            Gramasi atau Jumlah Pack per CTN]]</f>
        <v>100ML</v>
      </c>
      <c r="BK457" s="7"/>
      <c r="BL457" s="7"/>
      <c r="BM457" s="4" t="str">
        <f>IF(Table43[[#This Row],[SATUAN Fix Win]]&lt;&gt;"","KRT")</f>
        <v>KRT</v>
      </c>
      <c r="BN457" s="4" t="str">
        <f>IF(Table43[[#This Row],[SATUAN Fix Win]]&lt;&gt;"","GD01")</f>
        <v>GD01</v>
      </c>
      <c r="BO457" s="4">
        <f>IF(Table43[[#This Row],[SATUAN Fix Win]]&lt;&gt;"",11611)</f>
        <v>11611</v>
      </c>
      <c r="BP457" s="4">
        <f>IF(Table43[[#This Row],[SATUAN Fix Win]]&lt;&gt;"",11612)</f>
        <v>11612</v>
      </c>
      <c r="BR457" s="4">
        <f>IF(Table43[[#This Row],[SATUAN Fix Win]]&lt;&gt;"",1)</f>
        <v>1</v>
      </c>
    </row>
    <row r="458" spans="1:70">
      <c r="A458" s="4" t="str">
        <f>CONCATENATE(Table43[[#This Row],[Kode BARANG Win2]],Table43[[#This Row],[No. Urut
Item Sama]])</f>
        <v>R1022003010010</v>
      </c>
      <c r="B458" s="7"/>
      <c r="C458" s="4" t="s">
        <v>1596</v>
      </c>
      <c r="D458" s="49">
        <v>3086295</v>
      </c>
      <c r="E458" s="49">
        <f>IFERROR(VLOOKUP(Table43[[#This Row],[NO]],[1]Sheet1!$G$3:$K$1267,5,0),0)</f>
        <v>0</v>
      </c>
      <c r="F458" s="26" t="s">
        <v>1388</v>
      </c>
      <c r="G458" s="26">
        <v>24</v>
      </c>
      <c r="H458" s="26" t="s">
        <v>2073</v>
      </c>
      <c r="I458" s="49">
        <v>8993560026424</v>
      </c>
      <c r="J458" s="26" t="str">
        <f>Table43[[#This Row],[Nama Jenis Kemasan]]</f>
        <v>BTL</v>
      </c>
      <c r="K458" s="4" t="str">
        <f>TRIM(CONCATENATE(Table43[[#This Row],[Nama            KLP]]," ",Table43[[#This Row],[Nama            Sub KLP]]))</f>
        <v>DETTOL BODY WASH</v>
      </c>
      <c r="L458" s="4" t="str">
        <f>CONCATENATE(Table43[[#This Row],[kode  2 Digit                (hrf+No)]],Table43[[#This Row],[kode  2 Digit                (Nomor)]],Table43[[#This Row],[kode  1 Digit                (Nomor)]])</f>
        <v>R1022</v>
      </c>
      <c r="M458" s="4" t="str">
        <f>IF(AH458="",CONCATENATE(R458,T458,V458,X458,Z458,AB458,AD458,AF458,Table43[[#This Row],[Tanda Kode Revisi]]),CONCATENATE(R458,T458,V458,X458,Z458,AB458,AD458,AH458))</f>
        <v>R1022003010010</v>
      </c>
      <c r="N458" s="11">
        <f t="shared" si="14"/>
        <v>14</v>
      </c>
      <c r="O458" s="13" t="str">
        <f>IF(AG458&lt;&gt;"",TRIM(UPPER(CONCATENATE(Q458," ",S458," ",U458," ",W458," ",Y458," ",AA458," ","X"," ",Table43[[#This Row],[ISI/CTN]]," ",AG458," ",AC458," ",AE458," ",AI458))),TRIM(UPPER(CONCATENATE(Q458," ",S458," ",U458," ",W458," ",Y458," ",AA458," ","X"," ",Table43[[#This Row],[ISI/CTN]]," ",AC458," ",AE458," ",AI458))))</f>
        <v>RB DETTOL BODY WASH FRESH 100ML X 24 BTL</v>
      </c>
      <c r="P458" s="11">
        <f t="shared" si="15"/>
        <v>40</v>
      </c>
      <c r="Q458" s="4" t="s">
        <v>1487</v>
      </c>
      <c r="R458" s="7" t="s">
        <v>94</v>
      </c>
      <c r="S458" s="4" t="s">
        <v>1496</v>
      </c>
      <c r="T458" s="45" t="s">
        <v>1723</v>
      </c>
      <c r="U458" s="46" t="s">
        <v>1497</v>
      </c>
      <c r="V458" s="7">
        <v>2</v>
      </c>
      <c r="W458" s="46"/>
      <c r="X458" s="45" t="s">
        <v>1731</v>
      </c>
      <c r="Y458" s="4" t="s">
        <v>1527</v>
      </c>
      <c r="Z458" s="47" t="s">
        <v>1724</v>
      </c>
      <c r="AA458" s="4" t="s">
        <v>389</v>
      </c>
      <c r="AB458" s="47" t="s">
        <v>1739</v>
      </c>
      <c r="AC458" s="4" t="s">
        <v>388</v>
      </c>
      <c r="AD458" s="7">
        <v>1</v>
      </c>
      <c r="AF458" s="7">
        <v>0</v>
      </c>
      <c r="AJ458" s="7">
        <f>IFERROR(VLOOKUP(Table43[[#This Row],[Kode BARANG Win2]],'[2]Template Impor Barang'!#REF!,2,0),0)</f>
        <v>0</v>
      </c>
      <c r="AK458" s="7">
        <f>Table43[[#This Row],[ISI/CTN]]</f>
        <v>24</v>
      </c>
      <c r="AL458" s="83">
        <f>Table43[[#This Row],[Kode Pcpl]]</f>
        <v>3086295</v>
      </c>
      <c r="AN458" s="36">
        <f>Table43[[#This Row],[Harga Jual Pcs GT
(-PPN)]]-(Table43[[#This Row],[Harga Jual Pcs GT
(-PPN)]]*8.5%)</f>
        <v>17212.37</v>
      </c>
      <c r="AO458" s="36">
        <f>Table43[[#This Row],[Harga Beli Pcs
(-PPN)]]*Table43[[#This Row],[ISI/CTN]]</f>
        <v>413096.88</v>
      </c>
      <c r="AP458" s="36">
        <f>Table43[[#This Row],[Harga Beli Pcs
(-PPN)]]*1.11</f>
        <v>19105.7307</v>
      </c>
      <c r="AQ458" s="36">
        <f>Table43[[#This Row],[Harga Beli Krt
(- PPN)]]*1.11</f>
        <v>458537.53680000006</v>
      </c>
      <c r="AR458" s="36">
        <v>18811.333333333332</v>
      </c>
      <c r="AS458" s="36">
        <f>Table43[[#This Row],[Harga Jual Pcs GT
(-PPN)]]*Table43[[#This Row],[ISI/CTN]]</f>
        <v>451472</v>
      </c>
      <c r="AT458" s="36">
        <f>Table43[[#This Row],[Harga Jual Pcs GT
(-PPN)]]*1.11</f>
        <v>20880.580000000002</v>
      </c>
      <c r="AU458" s="36">
        <f>Table43[[#This Row],[Harga Jual Krt GT
(- PPN)]]*1.11</f>
        <v>501133.92000000004</v>
      </c>
      <c r="AV458" s="36">
        <v>18811.333333333332</v>
      </c>
      <c r="AW458" s="36">
        <f>Table43[[#This Row],[Harga Jual Pcs MT
(-PPN)]]*Table43[[#This Row],[ISI/CTN]]</f>
        <v>451472</v>
      </c>
      <c r="AX458" s="36">
        <f>Table43[[#This Row],[Harga Jual Pcs MT
(-PPN)]]*1.11</f>
        <v>20880.580000000002</v>
      </c>
      <c r="AY458" s="36">
        <f>Table43[[#This Row],[Harga Jual Pcs MT
(+PPN)]]*Table43[[#This Row],[ISI/CTN]]</f>
        <v>501133.92000000004</v>
      </c>
      <c r="AZ458" s="44">
        <f>(Table43[[#This Row],[Harga Jual Pcs GT
(-PPN)]]-Table43[[#This Row],[Harga Beli Pcs
(-PPN)]])/Table43[[#This Row],[Harga Jual Pcs GT
(-PPN)]]</f>
        <v>8.4999999999999992E-2</v>
      </c>
      <c r="BA458" s="51">
        <f>Table43[[#This Row],[Harga Jual Pcs MT
(-PPN)]]-Table43[[#This Row],[Harga Beli Pcs
(-PPN)]]</f>
        <v>1598.9633333333331</v>
      </c>
      <c r="BB458" s="57">
        <f>Table43[[#This Row],[Column1]]/Table43[[#This Row],[Harga Jual Pcs MT
(-PPN)]]</f>
        <v>8.4999999999999992E-2</v>
      </c>
      <c r="BC458" s="50"/>
      <c r="BD458" s="7" t="str">
        <f>IFERROR(VLOOKUP(Table43[[#This Row],[Kode BARANG Win2]],'[3]Daftar Barang dan Jasa'!$B$2:$D$3515,3,0),0)</f>
        <v>RB DETTOL BODY WASH FRESH 100ML X 24 BTL</v>
      </c>
      <c r="BE458" s="7" t="str">
        <f ca="1">IF(TODAY()-Table43[[#This Row],[Efektif
Pembuatan]]&gt;60,"Lama","Baru")</f>
        <v>Lama</v>
      </c>
      <c r="BF458" s="7" t="e">
        <f ca="1">IF(TODAY()-Table43[[#This Row],[Efektif Naik Harga]]&lt;30,"Naik","Sama")</f>
        <v>#VALUE!</v>
      </c>
      <c r="BG458" s="7" t="s">
        <v>400</v>
      </c>
      <c r="BH458" s="7" t="str">
        <f>IF(Table43[[#This Row],[Kode BARANG Win2]]&lt;&gt;"","IDR","")</f>
        <v>IDR</v>
      </c>
      <c r="BI458" s="7" t="str">
        <f>CONCATENATE(Table43[[#This Row],[kode  1 Digit
(Nomor)]],Table43[[#This Row],[kode  4 Digit                (Nomor)]])</f>
        <v>30862950100</v>
      </c>
      <c r="BJ458" s="7" t="str">
        <f>Table43[[#This Row],[Nama            Gramasi atau Jumlah Pack per CTN]]</f>
        <v>100ML</v>
      </c>
      <c r="BK458" s="7"/>
      <c r="BL458" s="7"/>
      <c r="BM458" s="4" t="str">
        <f>IF(Table43[[#This Row],[SATUAN Fix Win]]&lt;&gt;"","KRT")</f>
        <v>KRT</v>
      </c>
      <c r="BN458" s="4" t="str">
        <f>IF(Table43[[#This Row],[SATUAN Fix Win]]&lt;&gt;"","GD01")</f>
        <v>GD01</v>
      </c>
      <c r="BO458" s="4">
        <f>IF(Table43[[#This Row],[SATUAN Fix Win]]&lt;&gt;"",11611)</f>
        <v>11611</v>
      </c>
      <c r="BP458" s="4">
        <f>IF(Table43[[#This Row],[SATUAN Fix Win]]&lt;&gt;"",11612)</f>
        <v>11612</v>
      </c>
      <c r="BR458" s="4">
        <f>IF(Table43[[#This Row],[SATUAN Fix Win]]&lt;&gt;"",1)</f>
        <v>1</v>
      </c>
    </row>
    <row r="459" spans="1:70">
      <c r="A459" s="4" t="str">
        <f>CONCATENATE(Table43[[#This Row],[Kode BARANG Win2]],Table43[[#This Row],[No. Urut
Item Sama]])</f>
        <v>R1022003010010</v>
      </c>
      <c r="B459" s="7"/>
      <c r="C459" s="4" t="s">
        <v>1596</v>
      </c>
      <c r="D459" s="49">
        <v>3062475</v>
      </c>
      <c r="E459" s="49">
        <f>IFERROR(VLOOKUP(Table43[[#This Row],[NO]],[1]Sheet1!$G$3:$K$1267,5,0),0)</f>
        <v>0</v>
      </c>
      <c r="F459" s="26" t="s">
        <v>1387</v>
      </c>
      <c r="G459" s="26">
        <v>24</v>
      </c>
      <c r="H459" s="26" t="s">
        <v>2073</v>
      </c>
      <c r="I459" s="49">
        <v>8993560026424</v>
      </c>
      <c r="J459" s="26" t="str">
        <f>Table43[[#This Row],[Nama Jenis Kemasan]]</f>
        <v>BTL</v>
      </c>
      <c r="K459" s="4" t="str">
        <f>TRIM(CONCATENATE(Table43[[#This Row],[Nama            KLP]]," ",Table43[[#This Row],[Nama            Sub KLP]]))</f>
        <v>DETTOL BODY WASH</v>
      </c>
      <c r="L459" s="4" t="str">
        <f>CONCATENATE(Table43[[#This Row],[kode  2 Digit                (hrf+No)]],Table43[[#This Row],[kode  2 Digit                (Nomor)]],Table43[[#This Row],[kode  1 Digit                (Nomor)]])</f>
        <v>R1022</v>
      </c>
      <c r="M459" s="4" t="str">
        <f>IF(AH459="",CONCATENATE(R459,T459,V459,X459,Z459,AB459,AD459,AF459,Table43[[#This Row],[Tanda Kode Revisi]]),CONCATENATE(R459,T459,V459,X459,Z459,AB459,AD459,AH459))</f>
        <v>R1022003010010</v>
      </c>
      <c r="N459" s="11">
        <f t="shared" si="14"/>
        <v>14</v>
      </c>
      <c r="O459" s="13" t="str">
        <f>IF(AG459&lt;&gt;"",TRIM(UPPER(CONCATENATE(Q459," ",S459," ",U459," ",W459," ",Y459," ",AA459," ","X"," ",Table43[[#This Row],[ISI/CTN]]," ",AG459," ",AC459," ",AE459," ",AI459))),TRIM(UPPER(CONCATENATE(Q459," ",S459," ",U459," ",W459," ",Y459," ",AA459," ","X"," ",Table43[[#This Row],[ISI/CTN]]," ",AC459," ",AE459," ",AI459))))</f>
        <v>RB DETTOL BODY WASH FRESH 100ML X 24 BTL</v>
      </c>
      <c r="P459" s="11">
        <f t="shared" si="15"/>
        <v>40</v>
      </c>
      <c r="Q459" s="4" t="s">
        <v>1487</v>
      </c>
      <c r="R459" s="7" t="s">
        <v>94</v>
      </c>
      <c r="S459" s="4" t="s">
        <v>1496</v>
      </c>
      <c r="T459" s="45" t="s">
        <v>1723</v>
      </c>
      <c r="U459" s="46" t="s">
        <v>1497</v>
      </c>
      <c r="V459" s="7">
        <v>2</v>
      </c>
      <c r="W459" s="46"/>
      <c r="X459" s="45" t="s">
        <v>1731</v>
      </c>
      <c r="Y459" s="4" t="s">
        <v>1527</v>
      </c>
      <c r="Z459" s="47" t="s">
        <v>1724</v>
      </c>
      <c r="AA459" s="4" t="s">
        <v>389</v>
      </c>
      <c r="AB459" s="47" t="s">
        <v>1739</v>
      </c>
      <c r="AC459" s="4" t="s">
        <v>388</v>
      </c>
      <c r="AD459" s="7">
        <v>1</v>
      </c>
      <c r="AF459" s="7">
        <v>0</v>
      </c>
      <c r="AJ459" s="7">
        <f>IFERROR(VLOOKUP(Table43[[#This Row],[Kode BARANG Win2]],'[2]Template Impor Barang'!#REF!,2,0),0)</f>
        <v>0</v>
      </c>
      <c r="AK459" s="7">
        <f>Table43[[#This Row],[ISI/CTN]]</f>
        <v>24</v>
      </c>
      <c r="AL459" s="83">
        <f>Table43[[#This Row],[Kode Pcpl]]</f>
        <v>3062475</v>
      </c>
      <c r="AN459" s="36">
        <f>Table43[[#This Row],[Harga Jual Pcs GT
(-PPN)]]-(Table43[[#This Row],[Harga Jual Pcs GT
(-PPN)]]*8.5%)</f>
        <v>17212.37</v>
      </c>
      <c r="AO459" s="36">
        <f>Table43[[#This Row],[Harga Beli Pcs
(-PPN)]]*Table43[[#This Row],[ISI/CTN]]</f>
        <v>413096.88</v>
      </c>
      <c r="AP459" s="36">
        <f>Table43[[#This Row],[Harga Beli Pcs
(-PPN)]]*1.11</f>
        <v>19105.7307</v>
      </c>
      <c r="AQ459" s="36">
        <f>Table43[[#This Row],[Harga Beli Krt
(- PPN)]]*1.11</f>
        <v>458537.53680000006</v>
      </c>
      <c r="AR459" s="36">
        <v>18811.333333333332</v>
      </c>
      <c r="AS459" s="36">
        <f>Table43[[#This Row],[Harga Jual Pcs GT
(-PPN)]]*Table43[[#This Row],[ISI/CTN]]</f>
        <v>451472</v>
      </c>
      <c r="AT459" s="36">
        <f>Table43[[#This Row],[Harga Jual Pcs GT
(-PPN)]]*1.11</f>
        <v>20880.580000000002</v>
      </c>
      <c r="AU459" s="36">
        <f>Table43[[#This Row],[Harga Jual Krt GT
(- PPN)]]*1.11</f>
        <v>501133.92000000004</v>
      </c>
      <c r="AV459" s="36">
        <v>18811.333333333332</v>
      </c>
      <c r="AW459" s="36">
        <f>Table43[[#This Row],[Harga Jual Pcs MT
(-PPN)]]*Table43[[#This Row],[ISI/CTN]]</f>
        <v>451472</v>
      </c>
      <c r="AX459" s="36">
        <f>Table43[[#This Row],[Harga Jual Pcs MT
(-PPN)]]*1.11</f>
        <v>20880.580000000002</v>
      </c>
      <c r="AY459" s="36">
        <f>Table43[[#This Row],[Harga Jual Pcs MT
(+PPN)]]*Table43[[#This Row],[ISI/CTN]]</f>
        <v>501133.92000000004</v>
      </c>
      <c r="AZ459" s="44">
        <f>(Table43[[#This Row],[Harga Jual Pcs GT
(-PPN)]]-Table43[[#This Row],[Harga Beli Pcs
(-PPN)]])/Table43[[#This Row],[Harga Jual Pcs GT
(-PPN)]]</f>
        <v>8.4999999999999992E-2</v>
      </c>
      <c r="BA459" s="51">
        <f>Table43[[#This Row],[Harga Jual Pcs MT
(-PPN)]]-Table43[[#This Row],[Harga Beli Pcs
(-PPN)]]</f>
        <v>1598.9633333333331</v>
      </c>
      <c r="BB459" s="57">
        <f>Table43[[#This Row],[Column1]]/Table43[[#This Row],[Harga Jual Pcs MT
(-PPN)]]</f>
        <v>8.4999999999999992E-2</v>
      </c>
      <c r="BC459" s="50"/>
      <c r="BD459" s="7" t="str">
        <f>IFERROR(VLOOKUP(Table43[[#This Row],[Kode BARANG Win2]],'[3]Daftar Barang dan Jasa'!$B$2:$D$3515,3,0),0)</f>
        <v>RB DETTOL BODY WASH FRESH 100ML X 24 BTL</v>
      </c>
      <c r="BE459" s="7" t="str">
        <f ca="1">IF(TODAY()-Table43[[#This Row],[Efektif
Pembuatan]]&gt;60,"Lama","Baru")</f>
        <v>Lama</v>
      </c>
      <c r="BF459" s="7" t="e">
        <f ca="1">IF(TODAY()-Table43[[#This Row],[Efektif Naik Harga]]&lt;30,"Naik","Sama")</f>
        <v>#VALUE!</v>
      </c>
      <c r="BG459" s="7" t="s">
        <v>400</v>
      </c>
      <c r="BH459" s="7" t="str">
        <f>IF(Table43[[#This Row],[Kode BARANG Win2]]&lt;&gt;"","IDR","")</f>
        <v>IDR</v>
      </c>
      <c r="BI459" s="7" t="str">
        <f>CONCATENATE(Table43[[#This Row],[kode  1 Digit
(Nomor)]],Table43[[#This Row],[kode  4 Digit                (Nomor)]])</f>
        <v>30624750100</v>
      </c>
      <c r="BJ459" s="7" t="str">
        <f>Table43[[#This Row],[Nama            Gramasi atau Jumlah Pack per CTN]]</f>
        <v>100ML</v>
      </c>
      <c r="BK459" s="7"/>
      <c r="BL459" s="7"/>
      <c r="BM459" s="4" t="str">
        <f>IF(Table43[[#This Row],[SATUAN Fix Win]]&lt;&gt;"","KRT")</f>
        <v>KRT</v>
      </c>
      <c r="BN459" s="4" t="str">
        <f>IF(Table43[[#This Row],[SATUAN Fix Win]]&lt;&gt;"","GD01")</f>
        <v>GD01</v>
      </c>
      <c r="BO459" s="4">
        <f>IF(Table43[[#This Row],[SATUAN Fix Win]]&lt;&gt;"",11611)</f>
        <v>11611</v>
      </c>
      <c r="BP459" s="4">
        <f>IF(Table43[[#This Row],[SATUAN Fix Win]]&lt;&gt;"",11612)</f>
        <v>11612</v>
      </c>
      <c r="BR459" s="4">
        <f>IF(Table43[[#This Row],[SATUAN Fix Win]]&lt;&gt;"",1)</f>
        <v>1</v>
      </c>
    </row>
    <row r="460" spans="1:70">
      <c r="A460" s="4" t="str">
        <f>CONCATENATE(Table43[[#This Row],[Kode BARANG Win2]],Table43[[#This Row],[No. Urut
Item Sama]])</f>
        <v>R1022003010010</v>
      </c>
      <c r="B460" s="7"/>
      <c r="C460" s="4" t="s">
        <v>1596</v>
      </c>
      <c r="D460" s="49">
        <v>3031797</v>
      </c>
      <c r="E460" s="49">
        <f>IFERROR(VLOOKUP(Table43[[#This Row],[NO]],[1]Sheet1!$G$3:$K$1267,5,0),0)</f>
        <v>0</v>
      </c>
      <c r="F460" s="26" t="s">
        <v>1384</v>
      </c>
      <c r="G460" s="26">
        <v>24</v>
      </c>
      <c r="H460" s="26" t="s">
        <v>2073</v>
      </c>
      <c r="I460" s="49">
        <v>8993560026424</v>
      </c>
      <c r="J460" s="26" t="str">
        <f>Table43[[#This Row],[Nama Jenis Kemasan]]</f>
        <v>BTL</v>
      </c>
      <c r="K460" s="4" t="str">
        <f>TRIM(CONCATENATE(Table43[[#This Row],[Nama            KLP]]," ",Table43[[#This Row],[Nama            Sub KLP]]))</f>
        <v>DETTOL BODY WASH</v>
      </c>
      <c r="L460" s="4" t="str">
        <f>CONCATENATE(Table43[[#This Row],[kode  2 Digit                (hrf+No)]],Table43[[#This Row],[kode  2 Digit                (Nomor)]],Table43[[#This Row],[kode  1 Digit                (Nomor)]])</f>
        <v>R1022</v>
      </c>
      <c r="M460" s="4" t="str">
        <f>IF(AH460="",CONCATENATE(R460,T460,V460,X460,Z460,AB460,AD460,AF460,Table43[[#This Row],[Tanda Kode Revisi]]),CONCATENATE(R460,T460,V460,X460,Z460,AB460,AD460,AH460))</f>
        <v>R1022003010010</v>
      </c>
      <c r="N460" s="11">
        <f t="shared" si="14"/>
        <v>14</v>
      </c>
      <c r="O460" s="13" t="str">
        <f>IF(AG460&lt;&gt;"",TRIM(UPPER(CONCATENATE(Q460," ",S460," ",U460," ",W460," ",Y460," ",AA460," ","X"," ",Table43[[#This Row],[ISI/CTN]]," ",AG460," ",AC460," ",AE460," ",AI460))),TRIM(UPPER(CONCATENATE(Q460," ",S460," ",U460," ",W460," ",Y460," ",AA460," ","X"," ",Table43[[#This Row],[ISI/CTN]]," ",AC460," ",AE460," ",AI460))))</f>
        <v>RB DETTOL BODY WASH FRESH 100ML X 24 BTL</v>
      </c>
      <c r="P460" s="11">
        <f t="shared" si="15"/>
        <v>40</v>
      </c>
      <c r="Q460" s="4" t="s">
        <v>1487</v>
      </c>
      <c r="R460" s="7" t="s">
        <v>94</v>
      </c>
      <c r="S460" s="4" t="s">
        <v>1496</v>
      </c>
      <c r="T460" s="45" t="s">
        <v>1723</v>
      </c>
      <c r="U460" s="46" t="s">
        <v>1497</v>
      </c>
      <c r="V460" s="7">
        <v>2</v>
      </c>
      <c r="W460" s="46"/>
      <c r="X460" s="45" t="s">
        <v>1731</v>
      </c>
      <c r="Y460" s="4" t="s">
        <v>1527</v>
      </c>
      <c r="Z460" s="47" t="s">
        <v>1724</v>
      </c>
      <c r="AA460" s="4" t="s">
        <v>389</v>
      </c>
      <c r="AB460" s="47" t="s">
        <v>1739</v>
      </c>
      <c r="AC460" s="4" t="s">
        <v>388</v>
      </c>
      <c r="AD460" s="7">
        <v>1</v>
      </c>
      <c r="AF460" s="7">
        <v>0</v>
      </c>
      <c r="AJ460" s="7">
        <f>IFERROR(VLOOKUP(Table43[[#This Row],[Kode BARANG Win2]],'[2]Template Impor Barang'!#REF!,2,0),0)</f>
        <v>0</v>
      </c>
      <c r="AK460" s="7">
        <f>Table43[[#This Row],[ISI/CTN]]</f>
        <v>24</v>
      </c>
      <c r="AL460" s="83">
        <f>Table43[[#This Row],[Kode Pcpl]]</f>
        <v>3031797</v>
      </c>
      <c r="AN460" s="36">
        <f>Table43[[#This Row],[Harga Jual Pcs GT
(-PPN)]]-(Table43[[#This Row],[Harga Jual Pcs GT
(-PPN)]]*8.5%)</f>
        <v>17212.37</v>
      </c>
      <c r="AO460" s="36">
        <f>Table43[[#This Row],[Harga Beli Pcs
(-PPN)]]*Table43[[#This Row],[ISI/CTN]]</f>
        <v>413096.88</v>
      </c>
      <c r="AP460" s="36">
        <f>Table43[[#This Row],[Harga Beli Pcs
(-PPN)]]*1.11</f>
        <v>19105.7307</v>
      </c>
      <c r="AQ460" s="36">
        <f>Table43[[#This Row],[Harga Beli Krt
(- PPN)]]*1.11</f>
        <v>458537.53680000006</v>
      </c>
      <c r="AR460" s="36">
        <v>18811.333333333332</v>
      </c>
      <c r="AS460" s="36">
        <f>Table43[[#This Row],[Harga Jual Pcs GT
(-PPN)]]*Table43[[#This Row],[ISI/CTN]]</f>
        <v>451472</v>
      </c>
      <c r="AT460" s="36">
        <f>Table43[[#This Row],[Harga Jual Pcs GT
(-PPN)]]*1.11</f>
        <v>20880.580000000002</v>
      </c>
      <c r="AU460" s="36">
        <f>Table43[[#This Row],[Harga Jual Krt GT
(- PPN)]]*1.11</f>
        <v>501133.92000000004</v>
      </c>
      <c r="AV460" s="36">
        <v>18811.333333333332</v>
      </c>
      <c r="AW460" s="36">
        <f>Table43[[#This Row],[Harga Jual Pcs MT
(-PPN)]]*Table43[[#This Row],[ISI/CTN]]</f>
        <v>451472</v>
      </c>
      <c r="AX460" s="36">
        <f>Table43[[#This Row],[Harga Jual Pcs MT
(-PPN)]]*1.11</f>
        <v>20880.580000000002</v>
      </c>
      <c r="AY460" s="36">
        <f>Table43[[#This Row],[Harga Jual Pcs MT
(+PPN)]]*Table43[[#This Row],[ISI/CTN]]</f>
        <v>501133.92000000004</v>
      </c>
      <c r="AZ460" s="44">
        <f>(Table43[[#This Row],[Harga Jual Pcs GT
(-PPN)]]-Table43[[#This Row],[Harga Beli Pcs
(-PPN)]])/Table43[[#This Row],[Harga Jual Pcs GT
(-PPN)]]</f>
        <v>8.4999999999999992E-2</v>
      </c>
      <c r="BA460" s="51">
        <f>Table43[[#This Row],[Harga Jual Pcs MT
(-PPN)]]-Table43[[#This Row],[Harga Beli Pcs
(-PPN)]]</f>
        <v>1598.9633333333331</v>
      </c>
      <c r="BB460" s="57">
        <f>Table43[[#This Row],[Column1]]/Table43[[#This Row],[Harga Jual Pcs MT
(-PPN)]]</f>
        <v>8.4999999999999992E-2</v>
      </c>
      <c r="BC460" s="50"/>
      <c r="BD460" s="7" t="str">
        <f>IFERROR(VLOOKUP(Table43[[#This Row],[Kode BARANG Win2]],'[3]Daftar Barang dan Jasa'!$B$2:$D$3515,3,0),0)</f>
        <v>RB DETTOL BODY WASH FRESH 100ML X 24 BTL</v>
      </c>
      <c r="BE460" s="7" t="str">
        <f ca="1">IF(TODAY()-Table43[[#This Row],[Efektif
Pembuatan]]&gt;60,"Lama","Baru")</f>
        <v>Lama</v>
      </c>
      <c r="BF460" s="7" t="e">
        <f ca="1">IF(TODAY()-Table43[[#This Row],[Efektif Naik Harga]]&lt;30,"Naik","Sama")</f>
        <v>#VALUE!</v>
      </c>
      <c r="BG460" s="7" t="s">
        <v>400</v>
      </c>
      <c r="BH460" s="7" t="str">
        <f>IF(Table43[[#This Row],[Kode BARANG Win2]]&lt;&gt;"","IDR","")</f>
        <v>IDR</v>
      </c>
      <c r="BI460" s="7" t="str">
        <f>CONCATENATE(Table43[[#This Row],[kode  1 Digit
(Nomor)]],Table43[[#This Row],[kode  4 Digit                (Nomor)]])</f>
        <v>30317970100</v>
      </c>
      <c r="BJ460" s="7" t="str">
        <f>Table43[[#This Row],[Nama            Gramasi atau Jumlah Pack per CTN]]</f>
        <v>100ML</v>
      </c>
      <c r="BK460" s="7"/>
      <c r="BL460" s="7"/>
      <c r="BM460" s="4" t="str">
        <f>IF(Table43[[#This Row],[SATUAN Fix Win]]&lt;&gt;"","KRT")</f>
        <v>KRT</v>
      </c>
      <c r="BN460" s="4" t="str">
        <f>IF(Table43[[#This Row],[SATUAN Fix Win]]&lt;&gt;"","GD01")</f>
        <v>GD01</v>
      </c>
      <c r="BO460" s="4">
        <f>IF(Table43[[#This Row],[SATUAN Fix Win]]&lt;&gt;"",11611)</f>
        <v>11611</v>
      </c>
      <c r="BP460" s="4">
        <f>IF(Table43[[#This Row],[SATUAN Fix Win]]&lt;&gt;"",11612)</f>
        <v>11612</v>
      </c>
      <c r="BR460" s="4">
        <f>IF(Table43[[#This Row],[SATUAN Fix Win]]&lt;&gt;"",1)</f>
        <v>1</v>
      </c>
    </row>
    <row r="461" spans="1:70">
      <c r="A461" s="4" t="str">
        <f>CONCATENATE(Table43[[#This Row],[Kode BARANG Win2]],Table43[[#This Row],[No. Urut
Item Sama]])</f>
        <v>R1022003010010</v>
      </c>
      <c r="B461" s="7"/>
      <c r="C461" s="4" t="s">
        <v>1596</v>
      </c>
      <c r="D461" s="49" t="s">
        <v>647</v>
      </c>
      <c r="E461" s="49">
        <f>IFERROR(VLOOKUP(Table43[[#This Row],[NO]],[1]Sheet1!$G$3:$K$1267,5,0),0)</f>
        <v>0</v>
      </c>
      <c r="F461" s="26" t="s">
        <v>1386</v>
      </c>
      <c r="G461" s="26">
        <v>24</v>
      </c>
      <c r="H461" s="26" t="s">
        <v>2073</v>
      </c>
      <c r="I461" s="49">
        <v>8993560026424</v>
      </c>
      <c r="J461" s="26" t="str">
        <f>Table43[[#This Row],[Nama Jenis Kemasan]]</f>
        <v>BTL</v>
      </c>
      <c r="K461" s="4" t="str">
        <f>TRIM(CONCATENATE(Table43[[#This Row],[Nama            KLP]]," ",Table43[[#This Row],[Nama            Sub KLP]]))</f>
        <v>DETTOL BODY WASH</v>
      </c>
      <c r="L461" s="4" t="str">
        <f>CONCATENATE(Table43[[#This Row],[kode  2 Digit                (hrf+No)]],Table43[[#This Row],[kode  2 Digit                (Nomor)]],Table43[[#This Row],[kode  1 Digit                (Nomor)]])</f>
        <v>R1022</v>
      </c>
      <c r="M461" s="4" t="str">
        <f>IF(AH461="",CONCATENATE(R461,T461,V461,X461,Z461,AB461,AD461,AF461,Table43[[#This Row],[Tanda Kode Revisi]]),CONCATENATE(R461,T461,V461,X461,Z461,AB461,AD461,AH461))</f>
        <v>R1022003010010</v>
      </c>
      <c r="N461" s="11">
        <f t="shared" si="14"/>
        <v>14</v>
      </c>
      <c r="O461" s="13" t="str">
        <f>IF(AG461&lt;&gt;"",TRIM(UPPER(CONCATENATE(Q461," ",S461," ",U461," ",W461," ",Y461," ",AA461," ","X"," ",Table43[[#This Row],[ISI/CTN]]," ",AG461," ",AC461," ",AE461," ",AI461))),TRIM(UPPER(CONCATENATE(Q461," ",S461," ",U461," ",W461," ",Y461," ",AA461," ","X"," ",Table43[[#This Row],[ISI/CTN]]," ",AC461," ",AE461," ",AI461))))</f>
        <v>RB DETTOL BODY WASH FRESH 100ML X 24 BTL</v>
      </c>
      <c r="P461" s="11">
        <f t="shared" si="15"/>
        <v>40</v>
      </c>
      <c r="Q461" s="4" t="s">
        <v>1487</v>
      </c>
      <c r="R461" s="7" t="s">
        <v>94</v>
      </c>
      <c r="S461" s="4" t="s">
        <v>1496</v>
      </c>
      <c r="T461" s="45" t="s">
        <v>1723</v>
      </c>
      <c r="U461" s="46" t="s">
        <v>1497</v>
      </c>
      <c r="V461" s="7">
        <v>2</v>
      </c>
      <c r="W461" s="46"/>
      <c r="X461" s="45" t="s">
        <v>1731</v>
      </c>
      <c r="Y461" s="4" t="s">
        <v>1527</v>
      </c>
      <c r="Z461" s="47" t="s">
        <v>1724</v>
      </c>
      <c r="AA461" s="4" t="s">
        <v>389</v>
      </c>
      <c r="AB461" s="47" t="s">
        <v>1739</v>
      </c>
      <c r="AC461" s="4" t="s">
        <v>388</v>
      </c>
      <c r="AD461" s="7">
        <v>1</v>
      </c>
      <c r="AF461" s="7">
        <v>0</v>
      </c>
      <c r="AJ461" s="7">
        <f>IFERROR(VLOOKUP(Table43[[#This Row],[Kode BARANG Win2]],'[2]Template Impor Barang'!#REF!,2,0),0)</f>
        <v>0</v>
      </c>
      <c r="AK461" s="7">
        <f>Table43[[#This Row],[ISI/CTN]]</f>
        <v>24</v>
      </c>
      <c r="AL461" s="83" t="str">
        <f>Table43[[#This Row],[Kode Pcpl]]</f>
        <v>ID8101893</v>
      </c>
      <c r="AN461" s="36">
        <f>Table43[[#This Row],[Harga Jual Pcs GT
(-PPN)]]-(Table43[[#This Row],[Harga Jual Pcs GT
(-PPN)]]*8.5%)</f>
        <v>17212.37</v>
      </c>
      <c r="AO461" s="36">
        <f>Table43[[#This Row],[Harga Beli Pcs
(-PPN)]]*Table43[[#This Row],[ISI/CTN]]</f>
        <v>413096.88</v>
      </c>
      <c r="AP461" s="36">
        <f>Table43[[#This Row],[Harga Beli Pcs
(-PPN)]]*1.11</f>
        <v>19105.7307</v>
      </c>
      <c r="AQ461" s="36">
        <f>Table43[[#This Row],[Harga Beli Krt
(- PPN)]]*1.11</f>
        <v>458537.53680000006</v>
      </c>
      <c r="AR461" s="36">
        <v>18811.333333333332</v>
      </c>
      <c r="AS461" s="36">
        <f>Table43[[#This Row],[Harga Jual Pcs GT
(-PPN)]]*Table43[[#This Row],[ISI/CTN]]</f>
        <v>451472</v>
      </c>
      <c r="AT461" s="36">
        <f>Table43[[#This Row],[Harga Jual Pcs GT
(-PPN)]]*1.11</f>
        <v>20880.580000000002</v>
      </c>
      <c r="AU461" s="36">
        <f>Table43[[#This Row],[Harga Jual Krt GT
(- PPN)]]*1.11</f>
        <v>501133.92000000004</v>
      </c>
      <c r="AV461" s="36">
        <v>18811.333333333332</v>
      </c>
      <c r="AW461" s="36">
        <f>Table43[[#This Row],[Harga Jual Pcs MT
(-PPN)]]*Table43[[#This Row],[ISI/CTN]]</f>
        <v>451472</v>
      </c>
      <c r="AX461" s="36">
        <f>Table43[[#This Row],[Harga Jual Pcs MT
(-PPN)]]*1.11</f>
        <v>20880.580000000002</v>
      </c>
      <c r="AY461" s="36">
        <f>Table43[[#This Row],[Harga Jual Pcs MT
(+PPN)]]*Table43[[#This Row],[ISI/CTN]]</f>
        <v>501133.92000000004</v>
      </c>
      <c r="AZ461" s="44">
        <f>(Table43[[#This Row],[Harga Jual Pcs GT
(-PPN)]]-Table43[[#This Row],[Harga Beli Pcs
(-PPN)]])/Table43[[#This Row],[Harga Jual Pcs GT
(-PPN)]]</f>
        <v>8.4999999999999992E-2</v>
      </c>
      <c r="BA461" s="51">
        <f>Table43[[#This Row],[Harga Jual Pcs MT
(-PPN)]]-Table43[[#This Row],[Harga Beli Pcs
(-PPN)]]</f>
        <v>1598.9633333333331</v>
      </c>
      <c r="BB461" s="57">
        <f>Table43[[#This Row],[Column1]]/Table43[[#This Row],[Harga Jual Pcs MT
(-PPN)]]</f>
        <v>8.4999999999999992E-2</v>
      </c>
      <c r="BC461" s="50"/>
      <c r="BD461" s="7" t="str">
        <f>IFERROR(VLOOKUP(Table43[[#This Row],[Kode BARANG Win2]],'[3]Daftar Barang dan Jasa'!$B$2:$D$3515,3,0),0)</f>
        <v>RB DETTOL BODY WASH FRESH 100ML X 24 BTL</v>
      </c>
      <c r="BE461" s="7" t="str">
        <f ca="1">IF(TODAY()-Table43[[#This Row],[Efektif
Pembuatan]]&gt;60,"Lama","Baru")</f>
        <v>Lama</v>
      </c>
      <c r="BF461" s="7" t="e">
        <f ca="1">IF(TODAY()-Table43[[#This Row],[Efektif Naik Harga]]&lt;30,"Naik","Sama")</f>
        <v>#VALUE!</v>
      </c>
      <c r="BG461" s="7" t="s">
        <v>400</v>
      </c>
      <c r="BH461" s="7" t="str">
        <f>IF(Table43[[#This Row],[Kode BARANG Win2]]&lt;&gt;"","IDR","")</f>
        <v>IDR</v>
      </c>
      <c r="BI461" s="7" t="str">
        <f>CONCATENATE(Table43[[#This Row],[kode  1 Digit
(Nomor)]],Table43[[#This Row],[kode  4 Digit                (Nomor)]])</f>
        <v>ID81018930100</v>
      </c>
      <c r="BJ461" s="7" t="str">
        <f>Table43[[#This Row],[Nama            Gramasi atau Jumlah Pack per CTN]]</f>
        <v>100ML</v>
      </c>
      <c r="BK461" s="7"/>
      <c r="BL461" s="7"/>
      <c r="BM461" s="4" t="str">
        <f>IF(Table43[[#This Row],[SATUAN Fix Win]]&lt;&gt;"","KRT")</f>
        <v>KRT</v>
      </c>
      <c r="BN461" s="4" t="str">
        <f>IF(Table43[[#This Row],[SATUAN Fix Win]]&lt;&gt;"","GD01")</f>
        <v>GD01</v>
      </c>
      <c r="BO461" s="4">
        <f>IF(Table43[[#This Row],[SATUAN Fix Win]]&lt;&gt;"",11611)</f>
        <v>11611</v>
      </c>
      <c r="BP461" s="4">
        <f>IF(Table43[[#This Row],[SATUAN Fix Win]]&lt;&gt;"",11612)</f>
        <v>11612</v>
      </c>
      <c r="BR461" s="4">
        <f>IF(Table43[[#This Row],[SATUAN Fix Win]]&lt;&gt;"",1)</f>
        <v>1</v>
      </c>
    </row>
    <row r="462" spans="1:70">
      <c r="A462" s="4" t="str">
        <f>CONCATENATE(Table43[[#This Row],[Kode BARANG Win2]],Table43[[#This Row],[No. Urut
Item Sama]])</f>
        <v>R1022003010010</v>
      </c>
      <c r="B462" s="7"/>
      <c r="C462" s="4" t="s">
        <v>1596</v>
      </c>
      <c r="D462" s="49" t="s">
        <v>646</v>
      </c>
      <c r="E462" s="49">
        <f>IFERROR(VLOOKUP(Table43[[#This Row],[NO]],[1]Sheet1!$G$3:$K$1267,5,0),0)</f>
        <v>0</v>
      </c>
      <c r="F462" s="26" t="s">
        <v>1385</v>
      </c>
      <c r="G462" s="26">
        <v>24</v>
      </c>
      <c r="H462" s="26" t="s">
        <v>2073</v>
      </c>
      <c r="I462" s="49">
        <v>8993560026424</v>
      </c>
      <c r="J462" s="26" t="str">
        <f>Table43[[#This Row],[Nama Jenis Kemasan]]</f>
        <v>BTL</v>
      </c>
      <c r="K462" s="4" t="str">
        <f>TRIM(CONCATENATE(Table43[[#This Row],[Nama            KLP]]," ",Table43[[#This Row],[Nama            Sub KLP]]))</f>
        <v>DETTOL BODY WASH</v>
      </c>
      <c r="L462" s="4" t="str">
        <f>CONCATENATE(Table43[[#This Row],[kode  2 Digit                (hrf+No)]],Table43[[#This Row],[kode  2 Digit                (Nomor)]],Table43[[#This Row],[kode  1 Digit                (Nomor)]])</f>
        <v>R1022</v>
      </c>
      <c r="M462" s="4" t="str">
        <f>IF(AH462="",CONCATENATE(R462,T462,V462,X462,Z462,AB462,AD462,AF462,Table43[[#This Row],[Tanda Kode Revisi]]),CONCATENATE(R462,T462,V462,X462,Z462,AB462,AD462,AH462))</f>
        <v>R1022003010010</v>
      </c>
      <c r="N462" s="11">
        <f t="shared" si="14"/>
        <v>14</v>
      </c>
      <c r="O462" s="13" t="str">
        <f>IF(AG462&lt;&gt;"",TRIM(UPPER(CONCATENATE(Q462," ",S462," ",U462," ",W462," ",Y462," ",AA462," ","X"," ",Table43[[#This Row],[ISI/CTN]]," ",AG462," ",AC462," ",AE462," ",AI462))),TRIM(UPPER(CONCATENATE(Q462," ",S462," ",U462," ",W462," ",Y462," ",AA462," ","X"," ",Table43[[#This Row],[ISI/CTN]]," ",AC462," ",AE462," ",AI462))))</f>
        <v>RB DETTOL BODY WASH FRESH 100ML X 24 BTL</v>
      </c>
      <c r="P462" s="11">
        <f t="shared" si="15"/>
        <v>40</v>
      </c>
      <c r="Q462" s="4" t="s">
        <v>1487</v>
      </c>
      <c r="R462" s="7" t="s">
        <v>94</v>
      </c>
      <c r="S462" s="4" t="s">
        <v>1496</v>
      </c>
      <c r="T462" s="45" t="s">
        <v>1723</v>
      </c>
      <c r="U462" s="46" t="s">
        <v>1497</v>
      </c>
      <c r="V462" s="7">
        <v>2</v>
      </c>
      <c r="W462" s="46"/>
      <c r="X462" s="45" t="s">
        <v>1731</v>
      </c>
      <c r="Y462" s="4" t="s">
        <v>1527</v>
      </c>
      <c r="Z462" s="47" t="s">
        <v>1724</v>
      </c>
      <c r="AA462" s="4" t="s">
        <v>389</v>
      </c>
      <c r="AB462" s="47" t="s">
        <v>1739</v>
      </c>
      <c r="AC462" s="4" t="s">
        <v>388</v>
      </c>
      <c r="AD462" s="7">
        <v>1</v>
      </c>
      <c r="AF462" s="7">
        <v>0</v>
      </c>
      <c r="AJ462" s="7">
        <f>IFERROR(VLOOKUP(Table43[[#This Row],[Kode BARANG Win2]],'[2]Template Impor Barang'!#REF!,2,0),0)</f>
        <v>0</v>
      </c>
      <c r="AK462" s="7">
        <f>Table43[[#This Row],[ISI/CTN]]</f>
        <v>24</v>
      </c>
      <c r="AL462" s="83" t="str">
        <f>Table43[[#This Row],[Kode Pcpl]]</f>
        <v>ID0307896</v>
      </c>
      <c r="AN462" s="36">
        <f>Table43[[#This Row],[Harga Jual Pcs GT
(-PPN)]]-(Table43[[#This Row],[Harga Jual Pcs GT
(-PPN)]]*8.5%)</f>
        <v>17212.37</v>
      </c>
      <c r="AO462" s="36">
        <f>Table43[[#This Row],[Harga Beli Pcs
(-PPN)]]*Table43[[#This Row],[ISI/CTN]]</f>
        <v>413096.88</v>
      </c>
      <c r="AP462" s="36">
        <f>Table43[[#This Row],[Harga Beli Pcs
(-PPN)]]*1.11</f>
        <v>19105.7307</v>
      </c>
      <c r="AQ462" s="36">
        <f>Table43[[#This Row],[Harga Beli Krt
(- PPN)]]*1.11</f>
        <v>458537.53680000006</v>
      </c>
      <c r="AR462" s="36">
        <v>18811.333333333332</v>
      </c>
      <c r="AS462" s="36">
        <f>Table43[[#This Row],[Harga Jual Pcs GT
(-PPN)]]*Table43[[#This Row],[ISI/CTN]]</f>
        <v>451472</v>
      </c>
      <c r="AT462" s="36">
        <f>Table43[[#This Row],[Harga Jual Pcs GT
(-PPN)]]*1.11</f>
        <v>20880.580000000002</v>
      </c>
      <c r="AU462" s="36">
        <f>Table43[[#This Row],[Harga Jual Krt GT
(- PPN)]]*1.11</f>
        <v>501133.92000000004</v>
      </c>
      <c r="AV462" s="36">
        <v>18811.333333333332</v>
      </c>
      <c r="AW462" s="36">
        <f>Table43[[#This Row],[Harga Jual Pcs MT
(-PPN)]]*Table43[[#This Row],[ISI/CTN]]</f>
        <v>451472</v>
      </c>
      <c r="AX462" s="36">
        <f>Table43[[#This Row],[Harga Jual Pcs MT
(-PPN)]]*1.11</f>
        <v>20880.580000000002</v>
      </c>
      <c r="AY462" s="36">
        <f>Table43[[#This Row],[Harga Jual Pcs MT
(+PPN)]]*Table43[[#This Row],[ISI/CTN]]</f>
        <v>501133.92000000004</v>
      </c>
      <c r="AZ462" s="44">
        <f>(Table43[[#This Row],[Harga Jual Pcs GT
(-PPN)]]-Table43[[#This Row],[Harga Beli Pcs
(-PPN)]])/Table43[[#This Row],[Harga Jual Pcs GT
(-PPN)]]</f>
        <v>8.4999999999999992E-2</v>
      </c>
      <c r="BA462" s="51">
        <f>Table43[[#This Row],[Harga Jual Pcs MT
(-PPN)]]-Table43[[#This Row],[Harga Beli Pcs
(-PPN)]]</f>
        <v>1598.9633333333331</v>
      </c>
      <c r="BB462" s="57">
        <f>Table43[[#This Row],[Column1]]/Table43[[#This Row],[Harga Jual Pcs MT
(-PPN)]]</f>
        <v>8.4999999999999992E-2</v>
      </c>
      <c r="BC462" s="50"/>
      <c r="BD462" s="7" t="str">
        <f>IFERROR(VLOOKUP(Table43[[#This Row],[Kode BARANG Win2]],'[3]Daftar Barang dan Jasa'!$B$2:$D$3515,3,0),0)</f>
        <v>RB DETTOL BODY WASH FRESH 100ML X 24 BTL</v>
      </c>
      <c r="BE462" s="7" t="str">
        <f ca="1">IF(TODAY()-Table43[[#This Row],[Efektif
Pembuatan]]&gt;60,"Lama","Baru")</f>
        <v>Lama</v>
      </c>
      <c r="BF462" s="7" t="e">
        <f ca="1">IF(TODAY()-Table43[[#This Row],[Efektif Naik Harga]]&lt;30,"Naik","Sama")</f>
        <v>#VALUE!</v>
      </c>
      <c r="BG462" s="7" t="s">
        <v>400</v>
      </c>
      <c r="BH462" s="7" t="str">
        <f>IF(Table43[[#This Row],[Kode BARANG Win2]]&lt;&gt;"","IDR","")</f>
        <v>IDR</v>
      </c>
      <c r="BI462" s="7" t="str">
        <f>CONCATENATE(Table43[[#This Row],[kode  1 Digit
(Nomor)]],Table43[[#This Row],[kode  4 Digit                (Nomor)]])</f>
        <v>ID03078960100</v>
      </c>
      <c r="BJ462" s="7" t="str">
        <f>Table43[[#This Row],[Nama            Gramasi atau Jumlah Pack per CTN]]</f>
        <v>100ML</v>
      </c>
      <c r="BK462" s="7"/>
      <c r="BL462" s="7"/>
      <c r="BM462" s="4" t="str">
        <f>IF(Table43[[#This Row],[SATUAN Fix Win]]&lt;&gt;"","KRT")</f>
        <v>KRT</v>
      </c>
      <c r="BN462" s="4" t="str">
        <f>IF(Table43[[#This Row],[SATUAN Fix Win]]&lt;&gt;"","GD01")</f>
        <v>GD01</v>
      </c>
      <c r="BO462" s="4">
        <f>IF(Table43[[#This Row],[SATUAN Fix Win]]&lt;&gt;"",11611)</f>
        <v>11611</v>
      </c>
      <c r="BP462" s="4">
        <f>IF(Table43[[#This Row],[SATUAN Fix Win]]&lt;&gt;"",11612)</f>
        <v>11612</v>
      </c>
      <c r="BR462" s="4">
        <f>IF(Table43[[#This Row],[SATUAN Fix Win]]&lt;&gt;"",1)</f>
        <v>1</v>
      </c>
    </row>
    <row r="463" spans="1:70">
      <c r="A463" s="4" t="str">
        <f>CONCATENATE(Table43[[#This Row],[Kode BARANG Win2]],Table43[[#This Row],[No. Urut
Item Sama]])</f>
        <v>R1022003010020</v>
      </c>
      <c r="B463" s="7"/>
      <c r="C463" s="4" t="s">
        <v>1597</v>
      </c>
      <c r="D463" s="49">
        <v>3328387</v>
      </c>
      <c r="E463" s="49">
        <f>IFERROR(VLOOKUP(Table43[[#This Row],[NO]],[1]Sheet1!$G$3:$K$1267,5,0),0)</f>
        <v>0</v>
      </c>
      <c r="F463" s="26" t="s">
        <v>1379</v>
      </c>
      <c r="G463" s="26">
        <v>24</v>
      </c>
      <c r="H463" s="26" t="s">
        <v>2073</v>
      </c>
      <c r="I463" s="49">
        <v>8993560026011</v>
      </c>
      <c r="J463" s="26" t="str">
        <f>Table43[[#This Row],[Nama Jenis Kemasan]]</f>
        <v>PCH</v>
      </c>
      <c r="K463" s="4" t="str">
        <f>TRIM(CONCATENATE(Table43[[#This Row],[Nama            KLP]]," ",Table43[[#This Row],[Nama            Sub KLP]]))</f>
        <v>DETTOL BODY WASH</v>
      </c>
      <c r="L463" s="4" t="str">
        <f>CONCATENATE(Table43[[#This Row],[kode  2 Digit                (hrf+No)]],Table43[[#This Row],[kode  2 Digit                (Nomor)]],Table43[[#This Row],[kode  1 Digit                (Nomor)]])</f>
        <v>R1022</v>
      </c>
      <c r="M463" s="4" t="str">
        <f>IF(AH463="",CONCATENATE(R463,T463,V463,X463,Z463,AB463,AD463,AF463,Table43[[#This Row],[Tanda Kode Revisi]]),CONCATENATE(R463,T463,V463,X463,Z463,AB463,AD463,AH463))</f>
        <v>R1022003010020</v>
      </c>
      <c r="N463" s="11">
        <f t="shared" si="14"/>
        <v>14</v>
      </c>
      <c r="O463" s="13" t="str">
        <f>IF(AG463&lt;&gt;"",TRIM(UPPER(CONCATENATE(Q463," ",S463," ",U463," ",W463," ",Y463," ",AA463," ","X"," ",Table43[[#This Row],[ISI/CTN]]," ",AG463," ",AC463," ",AE463," ",AI463))),TRIM(UPPER(CONCATENATE(Q463," ",S463," ",U463," ",W463," ",Y463," ",AA463," ","X"," ",Table43[[#This Row],[ISI/CTN]]," ",AC463," ",AE463," ",AI463))))</f>
        <v>RB DETTOL BODY WASH FRESH 100ML X 24 PCH</v>
      </c>
      <c r="P463" s="11">
        <f t="shared" si="15"/>
        <v>40</v>
      </c>
      <c r="Q463" s="4" t="s">
        <v>1487</v>
      </c>
      <c r="R463" s="7" t="s">
        <v>94</v>
      </c>
      <c r="S463" s="4" t="s">
        <v>1496</v>
      </c>
      <c r="T463" s="45" t="s">
        <v>1723</v>
      </c>
      <c r="U463" s="46" t="s">
        <v>1497</v>
      </c>
      <c r="V463" s="7">
        <v>2</v>
      </c>
      <c r="W463" s="46"/>
      <c r="X463" s="45" t="s">
        <v>1731</v>
      </c>
      <c r="Y463" s="4" t="s">
        <v>1527</v>
      </c>
      <c r="Z463" s="47" t="s">
        <v>1724</v>
      </c>
      <c r="AA463" s="4" t="s">
        <v>389</v>
      </c>
      <c r="AB463" s="47" t="s">
        <v>1739</v>
      </c>
      <c r="AC463" s="4" t="s">
        <v>386</v>
      </c>
      <c r="AD463" s="7">
        <v>2</v>
      </c>
      <c r="AF463" s="7">
        <v>0</v>
      </c>
      <c r="AJ463" s="7">
        <f>IFERROR(VLOOKUP(Table43[[#This Row],[Kode BARANG Win2]],'[2]Template Impor Barang'!#REF!,2,0),0)</f>
        <v>0</v>
      </c>
      <c r="AK463" s="7">
        <f>Table43[[#This Row],[ISI/CTN]]</f>
        <v>24</v>
      </c>
      <c r="AL463" s="83">
        <f>Table43[[#This Row],[Kode Pcpl]]</f>
        <v>3328387</v>
      </c>
      <c r="AN463" s="36">
        <f>Table43[[#This Row],[Harga Jual Pcs GT
(-PPN)]]-(Table43[[#This Row],[Harga Jual Pcs GT
(-PPN)]]*8.5%)</f>
        <v>17212.37</v>
      </c>
      <c r="AO463" s="36">
        <f>Table43[[#This Row],[Harga Beli Pcs
(-PPN)]]*Table43[[#This Row],[ISI/CTN]]</f>
        <v>413096.88</v>
      </c>
      <c r="AP463" s="36">
        <f>Table43[[#This Row],[Harga Beli Pcs
(-PPN)]]*1.11</f>
        <v>19105.7307</v>
      </c>
      <c r="AQ463" s="36">
        <f>Table43[[#This Row],[Harga Beli Krt
(- PPN)]]*1.11</f>
        <v>458537.53680000006</v>
      </c>
      <c r="AR463" s="36">
        <v>18811.333333333332</v>
      </c>
      <c r="AS463" s="36">
        <f>Table43[[#This Row],[Harga Jual Pcs GT
(-PPN)]]*Table43[[#This Row],[ISI/CTN]]</f>
        <v>451472</v>
      </c>
      <c r="AT463" s="36">
        <f>Table43[[#This Row],[Harga Jual Pcs GT
(-PPN)]]*1.11</f>
        <v>20880.580000000002</v>
      </c>
      <c r="AU463" s="36">
        <f>Table43[[#This Row],[Harga Jual Krt GT
(- PPN)]]*1.11</f>
        <v>501133.92000000004</v>
      </c>
      <c r="AV463" s="36">
        <v>16800</v>
      </c>
      <c r="AW463" s="36">
        <f>Table43[[#This Row],[Harga Jual Pcs MT
(-PPN)]]*Table43[[#This Row],[ISI/CTN]]</f>
        <v>403200</v>
      </c>
      <c r="AX463" s="36">
        <f>Table43[[#This Row],[Harga Jual Pcs MT
(-PPN)]]*1.11</f>
        <v>18648</v>
      </c>
      <c r="AY463" s="36">
        <f>Table43[[#This Row],[Harga Jual Pcs MT
(+PPN)]]*Table43[[#This Row],[ISI/CTN]]</f>
        <v>447552</v>
      </c>
      <c r="AZ463" s="44">
        <f>(Table43[[#This Row],[Harga Jual Pcs GT
(-PPN)]]-Table43[[#This Row],[Harga Beli Pcs
(-PPN)]])/Table43[[#This Row],[Harga Jual Pcs GT
(-PPN)]]</f>
        <v>8.4999999999999992E-2</v>
      </c>
      <c r="BA463" s="51">
        <f>Table43[[#This Row],[Harga Jual Pcs MT
(-PPN)]]-Table43[[#This Row],[Harga Beli Pcs
(-PPN)]]</f>
        <v>-412.36999999999898</v>
      </c>
      <c r="BB463" s="57">
        <f>Table43[[#This Row],[Column1]]/Table43[[#This Row],[Harga Jual Pcs MT
(-PPN)]]</f>
        <v>-2.4545833333333274E-2</v>
      </c>
      <c r="BC463" s="50"/>
      <c r="BD463" s="7">
        <f>IFERROR(VLOOKUP(Table43[[#This Row],[Kode BARANG Win2]],'[3]Daftar Barang dan Jasa'!$B$2:$D$3515,3,0),0)</f>
        <v>0</v>
      </c>
      <c r="BE463" s="7" t="str">
        <f ca="1">IF(TODAY()-Table43[[#This Row],[Efektif
Pembuatan]]&gt;60,"Lama","Baru")</f>
        <v>Lama</v>
      </c>
      <c r="BF463" s="7" t="str">
        <f ca="1">IF(TODAY()-Table43[[#This Row],[Efektif Naik Harga]]&lt;30,"Naik","Sama")</f>
        <v>Sama</v>
      </c>
      <c r="BG463" s="7" t="s">
        <v>400</v>
      </c>
      <c r="BH463" s="7" t="str">
        <f>IF(Table43[[#This Row],[Kode BARANG Win2]]&lt;&gt;"","IDR","")</f>
        <v>IDR</v>
      </c>
      <c r="BI463" s="7" t="str">
        <f>CONCATENATE(Table43[[#This Row],[kode  1 Digit
(Nomor)]],Table43[[#This Row],[kode  4 Digit                (Nomor)]])</f>
        <v>33283870100</v>
      </c>
      <c r="BJ463" s="7" t="str">
        <f>Table43[[#This Row],[Nama            Gramasi atau Jumlah Pack per CTN]]</f>
        <v>100ML</v>
      </c>
      <c r="BK463" s="7"/>
      <c r="BL463" s="7"/>
      <c r="BM463" s="4" t="str">
        <f>IF(Table43[[#This Row],[SATUAN Fix Win]]&lt;&gt;"","KRT")</f>
        <v>KRT</v>
      </c>
      <c r="BN463" s="4" t="str">
        <f>IF(Table43[[#This Row],[SATUAN Fix Win]]&lt;&gt;"","GD01")</f>
        <v>GD01</v>
      </c>
      <c r="BO463" s="4">
        <f>IF(Table43[[#This Row],[SATUAN Fix Win]]&lt;&gt;"",11611)</f>
        <v>11611</v>
      </c>
      <c r="BP463" s="4">
        <f>IF(Table43[[#This Row],[SATUAN Fix Win]]&lt;&gt;"",11612)</f>
        <v>11612</v>
      </c>
      <c r="BR463" s="4">
        <f>IF(Table43[[#This Row],[SATUAN Fix Win]]&lt;&gt;"",1)</f>
        <v>1</v>
      </c>
    </row>
    <row r="464" spans="1:70">
      <c r="A464" s="4" t="str">
        <f>CONCATENATE(Table43[[#This Row],[Kode BARANG Win2]],Table43[[#This Row],[No. Urut
Item Sama]])</f>
        <v>R1022003020020</v>
      </c>
      <c r="B464" s="7"/>
      <c r="C464" s="4" t="s">
        <v>1597</v>
      </c>
      <c r="D464" s="49">
        <v>3278508</v>
      </c>
      <c r="E464" s="49">
        <f>IFERROR(VLOOKUP(Table43[[#This Row],[NO]],[1]Sheet1!$G$3:$K$1267,5,0),0)</f>
        <v>0</v>
      </c>
      <c r="F464" s="26" t="s">
        <v>1376</v>
      </c>
      <c r="G464" s="26">
        <v>24</v>
      </c>
      <c r="H464" s="26" t="s">
        <v>1597</v>
      </c>
      <c r="I464" s="49">
        <v>8993560026011</v>
      </c>
      <c r="J464" s="26" t="str">
        <f>Table43[[#This Row],[Nama Jenis Kemasan]]</f>
        <v>PCH</v>
      </c>
      <c r="K464" s="4" t="str">
        <f>TRIM(CONCATENATE(Table43[[#This Row],[Nama            KLP]]," ",Table43[[#This Row],[Nama            Sub KLP]]))</f>
        <v>DETTOL BODY WASH</v>
      </c>
      <c r="L464" s="4" t="str">
        <f>CONCATENATE(Table43[[#This Row],[kode  2 Digit                (hrf+No)]],Table43[[#This Row],[kode  2 Digit                (Nomor)]],Table43[[#This Row],[kode  1 Digit                (Nomor)]])</f>
        <v>R1022</v>
      </c>
      <c r="M464" s="4" t="str">
        <f>IF(AH464="",CONCATENATE(R464,T464,V464,X464,Z464,AB464,AD464,AF464,Table43[[#This Row],[Tanda Kode Revisi]]),CONCATENATE(R464,T464,V464,X464,Z464,AB464,AD464,AH464))</f>
        <v>R1022003020020</v>
      </c>
      <c r="N464" s="11">
        <f t="shared" si="14"/>
        <v>14</v>
      </c>
      <c r="O464" s="13" t="str">
        <f>IF(AG464&lt;&gt;"",TRIM(UPPER(CONCATENATE(Q464," ",S464," ",U464," ",W464," ",Y464," ",AA464," ","X"," ",Table43[[#This Row],[ISI/CTN]]," ",AG464," ",AC464," ",AE464," ",AI464))),TRIM(UPPER(CONCATENATE(Q464," ",S464," ",U464," ",W464," ",Y464," ",AA464," ","X"," ",Table43[[#This Row],[ISI/CTN]]," ",AC464," ",AE464," ",AI464))))</f>
        <v>RB DETTOL BODY WASH FRESH 200ML X 24 PCH</v>
      </c>
      <c r="P464" s="11">
        <f t="shared" si="15"/>
        <v>40</v>
      </c>
      <c r="Q464" s="4" t="s">
        <v>1487</v>
      </c>
      <c r="R464" s="7" t="s">
        <v>94</v>
      </c>
      <c r="S464" s="4" t="s">
        <v>1496</v>
      </c>
      <c r="T464" s="45" t="s">
        <v>1723</v>
      </c>
      <c r="U464" s="46" t="s">
        <v>1497</v>
      </c>
      <c r="V464" s="7">
        <v>2</v>
      </c>
      <c r="W464" s="46"/>
      <c r="X464" s="45" t="s">
        <v>1731</v>
      </c>
      <c r="Y464" s="4" t="s">
        <v>1527</v>
      </c>
      <c r="Z464" s="47" t="s">
        <v>1724</v>
      </c>
      <c r="AA464" s="4" t="s">
        <v>387</v>
      </c>
      <c r="AB464" s="47" t="s">
        <v>1744</v>
      </c>
      <c r="AC464" s="4" t="s">
        <v>386</v>
      </c>
      <c r="AD464" s="7">
        <v>2</v>
      </c>
      <c r="AF464" s="7">
        <v>0</v>
      </c>
      <c r="AJ464" s="7">
        <f>IFERROR(VLOOKUP(Table43[[#This Row],[Kode BARANG Win2]],'[2]Template Impor Barang'!#REF!,2,0),0)</f>
        <v>0</v>
      </c>
      <c r="AK464" s="7">
        <f>Table43[[#This Row],[ISI/CTN]]</f>
        <v>24</v>
      </c>
      <c r="AL464" s="83">
        <f>Table43[[#This Row],[Kode Pcpl]]</f>
        <v>3278508</v>
      </c>
      <c r="AN464" s="36">
        <f>Table43[[#This Row],[Harga Jual Pcs GT
(-PPN)]]-(Table43[[#This Row],[Harga Jual Pcs GT
(-PPN)]]*8.5%)</f>
        <v>15372</v>
      </c>
      <c r="AO464" s="36">
        <f>Table43[[#This Row],[Harga Beli Pcs
(-PPN)]]*Table43[[#This Row],[ISI/CTN]]</f>
        <v>368928</v>
      </c>
      <c r="AP464" s="36">
        <f>Table43[[#This Row],[Harga Beli Pcs
(-PPN)]]*1.11</f>
        <v>17062.920000000002</v>
      </c>
      <c r="AQ464" s="36">
        <f>Table43[[#This Row],[Harga Beli Krt
(- PPN)]]*1.11</f>
        <v>409510.08</v>
      </c>
      <c r="AR464" s="36">
        <v>16800</v>
      </c>
      <c r="AS464" s="36">
        <f>Table43[[#This Row],[Harga Jual Pcs GT
(-PPN)]]*Table43[[#This Row],[ISI/CTN]]</f>
        <v>403200</v>
      </c>
      <c r="AT464" s="36">
        <f>Table43[[#This Row],[Harga Jual Pcs GT
(-PPN)]]*1.11</f>
        <v>18648</v>
      </c>
      <c r="AU464" s="36">
        <f>Table43[[#This Row],[Harga Jual Krt GT
(- PPN)]]*1.11</f>
        <v>447552.00000000006</v>
      </c>
      <c r="AV464" s="36">
        <v>16800</v>
      </c>
      <c r="AW464" s="36">
        <f>Table43[[#This Row],[Harga Jual Pcs MT
(-PPN)]]*Table43[[#This Row],[ISI/CTN]]</f>
        <v>403200</v>
      </c>
      <c r="AX464" s="36">
        <f>Table43[[#This Row],[Harga Jual Pcs MT
(-PPN)]]*1.11</f>
        <v>18648</v>
      </c>
      <c r="AY464" s="36">
        <f>Table43[[#This Row],[Harga Jual Pcs MT
(+PPN)]]*Table43[[#This Row],[ISI/CTN]]</f>
        <v>447552</v>
      </c>
      <c r="AZ464" s="44">
        <f>(Table43[[#This Row],[Harga Jual Pcs GT
(-PPN)]]-Table43[[#This Row],[Harga Beli Pcs
(-PPN)]])/Table43[[#This Row],[Harga Jual Pcs GT
(-PPN)]]</f>
        <v>8.5000000000000006E-2</v>
      </c>
      <c r="BA464" s="51">
        <f>Table43[[#This Row],[Harga Jual Pcs MT
(-PPN)]]-Table43[[#This Row],[Harga Beli Pcs
(-PPN)]]</f>
        <v>1428</v>
      </c>
      <c r="BB464" s="57">
        <f>Table43[[#This Row],[Column1]]/Table43[[#This Row],[Harga Jual Pcs MT
(-PPN)]]</f>
        <v>8.5000000000000006E-2</v>
      </c>
      <c r="BC464" s="50"/>
      <c r="BD464" s="7" t="str">
        <f>IFERROR(VLOOKUP(Table43[[#This Row],[Kode BARANG Win2]],'[3]Daftar Barang dan Jasa'!$B$2:$D$3515,3,0),0)</f>
        <v>RB DETTOL BODY WASH FRESH 200ML X 24 PCH</v>
      </c>
      <c r="BE464" s="7" t="str">
        <f ca="1">IF(TODAY()-Table43[[#This Row],[Efektif
Pembuatan]]&gt;60,"Lama","Baru")</f>
        <v>Lama</v>
      </c>
      <c r="BF464" s="7" t="e">
        <f ca="1">IF(TODAY()-Table43[[#This Row],[Efektif Naik Harga]]&lt;30,"Naik","Sama")</f>
        <v>#VALUE!</v>
      </c>
      <c r="BG464" s="7" t="s">
        <v>400</v>
      </c>
      <c r="BH464" s="7" t="str">
        <f>IF(Table43[[#This Row],[Kode BARANG Win2]]&lt;&gt;"","IDR","")</f>
        <v>IDR</v>
      </c>
      <c r="BI464" s="7" t="str">
        <f>CONCATENATE(Table43[[#This Row],[kode  1 Digit
(Nomor)]],Table43[[#This Row],[kode  4 Digit                (Nomor)]])</f>
        <v>32785080200</v>
      </c>
      <c r="BJ464" s="7" t="str">
        <f>Table43[[#This Row],[Nama            Gramasi atau Jumlah Pack per CTN]]</f>
        <v>200ML</v>
      </c>
      <c r="BK464" s="7"/>
      <c r="BL464" s="7"/>
      <c r="BM464" s="4" t="str">
        <f>IF(Table43[[#This Row],[SATUAN Fix Win]]&lt;&gt;"","KRT")</f>
        <v>KRT</v>
      </c>
      <c r="BN464" s="4" t="str">
        <f>IF(Table43[[#This Row],[SATUAN Fix Win]]&lt;&gt;"","GD01")</f>
        <v>GD01</v>
      </c>
      <c r="BO464" s="4">
        <f>IF(Table43[[#This Row],[SATUAN Fix Win]]&lt;&gt;"",11611)</f>
        <v>11611</v>
      </c>
      <c r="BP464" s="4">
        <f>IF(Table43[[#This Row],[SATUAN Fix Win]]&lt;&gt;"",11612)</f>
        <v>11612</v>
      </c>
      <c r="BR464" s="4">
        <f>IF(Table43[[#This Row],[SATUAN Fix Win]]&lt;&gt;"",1)</f>
        <v>1</v>
      </c>
    </row>
    <row r="465" spans="1:70">
      <c r="A465" s="4" t="str">
        <f>CONCATENATE(Table43[[#This Row],[Kode BARANG Win2]],Table43[[#This Row],[No. Urut
Item Sama]])</f>
        <v>R1022003020020</v>
      </c>
      <c r="B465" s="7"/>
      <c r="C465" s="4" t="s">
        <v>1597</v>
      </c>
      <c r="D465" s="49">
        <v>3167502</v>
      </c>
      <c r="E465" s="49">
        <f>IFERROR(VLOOKUP(Table43[[#This Row],[NO]],[1]Sheet1!$G$3:$K$1267,5,0),0)</f>
        <v>0</v>
      </c>
      <c r="F465" s="26" t="s">
        <v>1369</v>
      </c>
      <c r="G465" s="26">
        <v>24</v>
      </c>
      <c r="H465" s="26" t="s">
        <v>1597</v>
      </c>
      <c r="I465" s="49">
        <v>8993560026011</v>
      </c>
      <c r="J465" s="26" t="str">
        <f>Table43[[#This Row],[Nama Jenis Kemasan]]</f>
        <v>PCH</v>
      </c>
      <c r="K465" s="4" t="str">
        <f>TRIM(CONCATENATE(Table43[[#This Row],[Nama            KLP]]," ",Table43[[#This Row],[Nama            Sub KLP]]))</f>
        <v>DETTOL BODY WASH</v>
      </c>
      <c r="L465" s="4" t="str">
        <f>CONCATENATE(Table43[[#This Row],[kode  2 Digit                (hrf+No)]],Table43[[#This Row],[kode  2 Digit                (Nomor)]],Table43[[#This Row],[kode  1 Digit                (Nomor)]])</f>
        <v>R1022</v>
      </c>
      <c r="M465" s="4" t="str">
        <f>IF(AH465="",CONCATENATE(R465,T465,V465,X465,Z465,AB465,AD465,AF465,Table43[[#This Row],[Tanda Kode Revisi]]),CONCATENATE(R465,T465,V465,X465,Z465,AB465,AD465,AH465))</f>
        <v>R1022003020020</v>
      </c>
      <c r="N465" s="11">
        <f t="shared" si="14"/>
        <v>14</v>
      </c>
      <c r="O465" s="13" t="str">
        <f>IF(AG465&lt;&gt;"",TRIM(UPPER(CONCATENATE(Q465," ",S465," ",U465," ",W465," ",Y465," ",AA465," ","X"," ",Table43[[#This Row],[ISI/CTN]]," ",AG465," ",AC465," ",AE465," ",AI465))),TRIM(UPPER(CONCATENATE(Q465," ",S465," ",U465," ",W465," ",Y465," ",AA465," ","X"," ",Table43[[#This Row],[ISI/CTN]]," ",AC465," ",AE465," ",AI465))))</f>
        <v>RB DETTOL BODY WASH FRESH 200ML X 24 PCH</v>
      </c>
      <c r="P465" s="11">
        <f t="shared" si="15"/>
        <v>40</v>
      </c>
      <c r="Q465" s="4" t="s">
        <v>1487</v>
      </c>
      <c r="R465" s="7" t="s">
        <v>94</v>
      </c>
      <c r="S465" s="4" t="s">
        <v>1496</v>
      </c>
      <c r="T465" s="45" t="s">
        <v>1723</v>
      </c>
      <c r="U465" s="46" t="s">
        <v>1497</v>
      </c>
      <c r="V465" s="7">
        <v>2</v>
      </c>
      <c r="W465" s="46"/>
      <c r="X465" s="45" t="s">
        <v>1731</v>
      </c>
      <c r="Y465" s="4" t="s">
        <v>1527</v>
      </c>
      <c r="Z465" s="47" t="s">
        <v>1724</v>
      </c>
      <c r="AA465" s="4" t="s">
        <v>387</v>
      </c>
      <c r="AB465" s="47" t="s">
        <v>1744</v>
      </c>
      <c r="AC465" s="4" t="s">
        <v>386</v>
      </c>
      <c r="AD465" s="7">
        <v>2</v>
      </c>
      <c r="AF465" s="7">
        <v>0</v>
      </c>
      <c r="AJ465" s="7">
        <f>IFERROR(VLOOKUP(Table43[[#This Row],[Kode BARANG Win2]],'[2]Template Impor Barang'!#REF!,2,0),0)</f>
        <v>0</v>
      </c>
      <c r="AK465" s="7">
        <f>Table43[[#This Row],[ISI/CTN]]</f>
        <v>24</v>
      </c>
      <c r="AL465" s="83">
        <f>Table43[[#This Row],[Kode Pcpl]]</f>
        <v>3167502</v>
      </c>
      <c r="AN465" s="36">
        <f>Table43[[#This Row],[Harga Jual Pcs GT
(-PPN)]]-(Table43[[#This Row],[Harga Jual Pcs GT
(-PPN)]]*8.5%)</f>
        <v>15372</v>
      </c>
      <c r="AO465" s="36">
        <f>Table43[[#This Row],[Harga Beli Pcs
(-PPN)]]*Table43[[#This Row],[ISI/CTN]]</f>
        <v>368928</v>
      </c>
      <c r="AP465" s="36">
        <f>Table43[[#This Row],[Harga Beli Pcs
(-PPN)]]*1.11</f>
        <v>17062.920000000002</v>
      </c>
      <c r="AQ465" s="36">
        <f>Table43[[#This Row],[Harga Beli Krt
(- PPN)]]*1.11</f>
        <v>409510.08</v>
      </c>
      <c r="AR465" s="36">
        <v>16800</v>
      </c>
      <c r="AS465" s="36">
        <f>Table43[[#This Row],[Harga Jual Pcs GT
(-PPN)]]*Table43[[#This Row],[ISI/CTN]]</f>
        <v>403200</v>
      </c>
      <c r="AT465" s="36">
        <f>Table43[[#This Row],[Harga Jual Pcs GT
(-PPN)]]*1.11</f>
        <v>18648</v>
      </c>
      <c r="AU465" s="36">
        <f>Table43[[#This Row],[Harga Jual Krt GT
(- PPN)]]*1.11</f>
        <v>447552.00000000006</v>
      </c>
      <c r="AV465" s="36">
        <v>16800</v>
      </c>
      <c r="AW465" s="36">
        <f>Table43[[#This Row],[Harga Jual Pcs MT
(-PPN)]]*Table43[[#This Row],[ISI/CTN]]</f>
        <v>403200</v>
      </c>
      <c r="AX465" s="36">
        <f>Table43[[#This Row],[Harga Jual Pcs MT
(-PPN)]]*1.11</f>
        <v>18648</v>
      </c>
      <c r="AY465" s="36">
        <f>Table43[[#This Row],[Harga Jual Pcs MT
(+PPN)]]*Table43[[#This Row],[ISI/CTN]]</f>
        <v>447552</v>
      </c>
      <c r="AZ465" s="44">
        <f>(Table43[[#This Row],[Harga Jual Pcs GT
(-PPN)]]-Table43[[#This Row],[Harga Beli Pcs
(-PPN)]])/Table43[[#This Row],[Harga Jual Pcs GT
(-PPN)]]</f>
        <v>8.5000000000000006E-2</v>
      </c>
      <c r="BA465" s="51">
        <f>Table43[[#This Row],[Harga Jual Pcs MT
(-PPN)]]-Table43[[#This Row],[Harga Beli Pcs
(-PPN)]]</f>
        <v>1428</v>
      </c>
      <c r="BB465" s="57">
        <f>Table43[[#This Row],[Column1]]/Table43[[#This Row],[Harga Jual Pcs MT
(-PPN)]]</f>
        <v>8.5000000000000006E-2</v>
      </c>
      <c r="BC465" s="50"/>
      <c r="BD465" s="7" t="str">
        <f>IFERROR(VLOOKUP(Table43[[#This Row],[Kode BARANG Win2]],'[3]Daftar Barang dan Jasa'!$B$2:$D$3515,3,0),0)</f>
        <v>RB DETTOL BODY WASH FRESH 200ML X 24 PCH</v>
      </c>
      <c r="BE465" s="7" t="str">
        <f ca="1">IF(TODAY()-Table43[[#This Row],[Efektif
Pembuatan]]&gt;60,"Lama","Baru")</f>
        <v>Lama</v>
      </c>
      <c r="BF465" s="7" t="e">
        <f ca="1">IF(TODAY()-Table43[[#This Row],[Efektif Naik Harga]]&lt;30,"Naik","Sama")</f>
        <v>#VALUE!</v>
      </c>
      <c r="BG465" s="7" t="s">
        <v>400</v>
      </c>
      <c r="BH465" s="7" t="str">
        <f>IF(Table43[[#This Row],[Kode BARANG Win2]]&lt;&gt;"","IDR","")</f>
        <v>IDR</v>
      </c>
      <c r="BI465" s="7" t="str">
        <f>CONCATENATE(Table43[[#This Row],[kode  1 Digit
(Nomor)]],Table43[[#This Row],[kode  4 Digit                (Nomor)]])</f>
        <v>31675020200</v>
      </c>
      <c r="BJ465" s="7" t="str">
        <f>Table43[[#This Row],[Nama            Gramasi atau Jumlah Pack per CTN]]</f>
        <v>200ML</v>
      </c>
      <c r="BK465" s="7"/>
      <c r="BL465" s="7"/>
      <c r="BM465" s="4" t="str">
        <f>IF(Table43[[#This Row],[SATUAN Fix Win]]&lt;&gt;"","KRT")</f>
        <v>KRT</v>
      </c>
      <c r="BN465" s="4" t="str">
        <f>IF(Table43[[#This Row],[SATUAN Fix Win]]&lt;&gt;"","GD01")</f>
        <v>GD01</v>
      </c>
      <c r="BO465" s="4">
        <f>IF(Table43[[#This Row],[SATUAN Fix Win]]&lt;&gt;"",11611)</f>
        <v>11611</v>
      </c>
      <c r="BP465" s="4">
        <f>IF(Table43[[#This Row],[SATUAN Fix Win]]&lt;&gt;"",11612)</f>
        <v>11612</v>
      </c>
      <c r="BR465" s="4">
        <f>IF(Table43[[#This Row],[SATUAN Fix Win]]&lt;&gt;"",1)</f>
        <v>1</v>
      </c>
    </row>
    <row r="466" spans="1:70">
      <c r="A466" s="4" t="str">
        <f>CONCATENATE(Table43[[#This Row],[Kode BARANG Win2]],Table43[[#This Row],[No. Urut
Item Sama]])</f>
        <v>R1022003020020</v>
      </c>
      <c r="B466" s="7"/>
      <c r="C466" s="4" t="s">
        <v>1597</v>
      </c>
      <c r="D466" s="49">
        <v>3328388</v>
      </c>
      <c r="E466" s="49">
        <f>IFERROR(VLOOKUP(Table43[[#This Row],[NO]],[1]Sheet1!$G$3:$K$1267,5,0),0)</f>
        <v>0</v>
      </c>
      <c r="F466" s="26" t="s">
        <v>1378</v>
      </c>
      <c r="G466" s="26">
        <v>24</v>
      </c>
      <c r="H466" s="26" t="s">
        <v>2073</v>
      </c>
      <c r="I466" s="49">
        <v>8993560026011</v>
      </c>
      <c r="J466" s="26" t="str">
        <f>Table43[[#This Row],[Nama Jenis Kemasan]]</f>
        <v>PCH</v>
      </c>
      <c r="K466" s="4" t="str">
        <f>TRIM(CONCATENATE(Table43[[#This Row],[Nama            KLP]]," ",Table43[[#This Row],[Nama            Sub KLP]]))</f>
        <v>DETTOL BODY WASH</v>
      </c>
      <c r="L466" s="4" t="str">
        <f>CONCATENATE(Table43[[#This Row],[kode  2 Digit                (hrf+No)]],Table43[[#This Row],[kode  2 Digit                (Nomor)]],Table43[[#This Row],[kode  1 Digit                (Nomor)]])</f>
        <v>R1022</v>
      </c>
      <c r="M466" s="4" t="str">
        <f>IF(AH466="",CONCATENATE(R466,T466,V466,X466,Z466,AB466,AD466,AF466,Table43[[#This Row],[Tanda Kode Revisi]]),CONCATENATE(R466,T466,V466,X466,Z466,AB466,AD466,AH466))</f>
        <v>R1022003020020</v>
      </c>
      <c r="N466" s="11">
        <f t="shared" si="14"/>
        <v>14</v>
      </c>
      <c r="O466" s="13" t="str">
        <f>IF(AG466&lt;&gt;"",TRIM(UPPER(CONCATENATE(Q466," ",S466," ",U466," ",W466," ",Y466," ",AA466," ","X"," ",Table43[[#This Row],[ISI/CTN]]," ",AG466," ",AC466," ",AE466," ",AI466))),TRIM(UPPER(CONCATENATE(Q466," ",S466," ",U466," ",W466," ",Y466," ",AA466," ","X"," ",Table43[[#This Row],[ISI/CTN]]," ",AC466," ",AE466," ",AI466))))</f>
        <v>RB DETTOL BODY WASH FRESH 200ML X 24 PCH</v>
      </c>
      <c r="P466" s="11">
        <f t="shared" si="15"/>
        <v>40</v>
      </c>
      <c r="Q466" s="4" t="s">
        <v>1487</v>
      </c>
      <c r="R466" s="7" t="s">
        <v>94</v>
      </c>
      <c r="S466" s="4" t="s">
        <v>1496</v>
      </c>
      <c r="T466" s="45" t="s">
        <v>1723</v>
      </c>
      <c r="U466" s="46" t="s">
        <v>1497</v>
      </c>
      <c r="V466" s="7">
        <v>2</v>
      </c>
      <c r="W466" s="46"/>
      <c r="X466" s="45" t="s">
        <v>1731</v>
      </c>
      <c r="Y466" s="4" t="s">
        <v>1527</v>
      </c>
      <c r="Z466" s="47" t="s">
        <v>1724</v>
      </c>
      <c r="AA466" s="4" t="s">
        <v>387</v>
      </c>
      <c r="AB466" s="47" t="s">
        <v>1744</v>
      </c>
      <c r="AC466" s="4" t="s">
        <v>386</v>
      </c>
      <c r="AD466" s="7">
        <v>2</v>
      </c>
      <c r="AF466" s="7">
        <v>0</v>
      </c>
      <c r="AJ466" s="7">
        <f>IFERROR(VLOOKUP(Table43[[#This Row],[Kode BARANG Win2]],'[2]Template Impor Barang'!#REF!,2,0),0)</f>
        <v>0</v>
      </c>
      <c r="AK466" s="7">
        <f>Table43[[#This Row],[ISI/CTN]]</f>
        <v>24</v>
      </c>
      <c r="AL466" s="83">
        <f>Table43[[#This Row],[Kode Pcpl]]</f>
        <v>3328388</v>
      </c>
      <c r="AN466" s="36">
        <f>Table43[[#This Row],[Harga Jual Pcs GT
(-PPN)]]-(Table43[[#This Row],[Harga Jual Pcs GT
(-PPN)]]*8.5%)</f>
        <v>15372</v>
      </c>
      <c r="AO466" s="36">
        <f>Table43[[#This Row],[Harga Beli Pcs
(-PPN)]]*Table43[[#This Row],[ISI/CTN]]</f>
        <v>368928</v>
      </c>
      <c r="AP466" s="36">
        <f>Table43[[#This Row],[Harga Beli Pcs
(-PPN)]]*1.11</f>
        <v>17062.920000000002</v>
      </c>
      <c r="AQ466" s="36">
        <f>Table43[[#This Row],[Harga Beli Krt
(- PPN)]]*1.11</f>
        <v>409510.08</v>
      </c>
      <c r="AR466" s="36">
        <v>16800</v>
      </c>
      <c r="AS466" s="36">
        <f>Table43[[#This Row],[Harga Jual Pcs GT
(-PPN)]]*Table43[[#This Row],[ISI/CTN]]</f>
        <v>403200</v>
      </c>
      <c r="AT466" s="36">
        <f>Table43[[#This Row],[Harga Jual Pcs GT
(-PPN)]]*1.11</f>
        <v>18648</v>
      </c>
      <c r="AU466" s="36">
        <f>Table43[[#This Row],[Harga Jual Krt GT
(- PPN)]]*1.11</f>
        <v>447552.00000000006</v>
      </c>
      <c r="AV466" s="36">
        <v>16800</v>
      </c>
      <c r="AW466" s="36">
        <f>Table43[[#This Row],[Harga Jual Pcs MT
(-PPN)]]*Table43[[#This Row],[ISI/CTN]]</f>
        <v>403200</v>
      </c>
      <c r="AX466" s="36">
        <f>Table43[[#This Row],[Harga Jual Pcs MT
(-PPN)]]*1.11</f>
        <v>18648</v>
      </c>
      <c r="AY466" s="36">
        <f>Table43[[#This Row],[Harga Jual Pcs MT
(+PPN)]]*Table43[[#This Row],[ISI/CTN]]</f>
        <v>447552</v>
      </c>
      <c r="AZ466" s="44">
        <f>(Table43[[#This Row],[Harga Jual Pcs GT
(-PPN)]]-Table43[[#This Row],[Harga Beli Pcs
(-PPN)]])/Table43[[#This Row],[Harga Jual Pcs GT
(-PPN)]]</f>
        <v>8.5000000000000006E-2</v>
      </c>
      <c r="BA466" s="51">
        <f>Table43[[#This Row],[Harga Jual Pcs MT
(-PPN)]]-Table43[[#This Row],[Harga Beli Pcs
(-PPN)]]</f>
        <v>1428</v>
      </c>
      <c r="BB466" s="57">
        <f>Table43[[#This Row],[Column1]]/Table43[[#This Row],[Harga Jual Pcs MT
(-PPN)]]</f>
        <v>8.5000000000000006E-2</v>
      </c>
      <c r="BC466" s="50"/>
      <c r="BD466" s="7" t="str">
        <f>IFERROR(VLOOKUP(Table43[[#This Row],[Kode BARANG Win2]],'[3]Daftar Barang dan Jasa'!$B$2:$D$3515,3,0),0)</f>
        <v>RB DETTOL BODY WASH FRESH 200ML X 24 PCH</v>
      </c>
      <c r="BE466" s="7" t="str">
        <f ca="1">IF(TODAY()-Table43[[#This Row],[Efektif
Pembuatan]]&gt;60,"Lama","Baru")</f>
        <v>Lama</v>
      </c>
      <c r="BF466" s="7" t="e">
        <f ca="1">IF(TODAY()-Table43[[#This Row],[Efektif Naik Harga]]&lt;30,"Naik","Sama")</f>
        <v>#VALUE!</v>
      </c>
      <c r="BG466" s="7" t="s">
        <v>400</v>
      </c>
      <c r="BH466" s="7" t="str">
        <f>IF(Table43[[#This Row],[Kode BARANG Win2]]&lt;&gt;"","IDR","")</f>
        <v>IDR</v>
      </c>
      <c r="BI466" s="7" t="str">
        <f>CONCATENATE(Table43[[#This Row],[kode  1 Digit
(Nomor)]],Table43[[#This Row],[kode  4 Digit                (Nomor)]])</f>
        <v>33283880200</v>
      </c>
      <c r="BJ466" s="7" t="str">
        <f>Table43[[#This Row],[Nama            Gramasi atau Jumlah Pack per CTN]]</f>
        <v>200ML</v>
      </c>
      <c r="BK466" s="7"/>
      <c r="BL466" s="7"/>
      <c r="BM466" s="4" t="str">
        <f>IF(Table43[[#This Row],[SATUAN Fix Win]]&lt;&gt;"","KRT")</f>
        <v>KRT</v>
      </c>
      <c r="BN466" s="4" t="str">
        <f>IF(Table43[[#This Row],[SATUAN Fix Win]]&lt;&gt;"","GD01")</f>
        <v>GD01</v>
      </c>
      <c r="BO466" s="4">
        <f>IF(Table43[[#This Row],[SATUAN Fix Win]]&lt;&gt;"",11611)</f>
        <v>11611</v>
      </c>
      <c r="BP466" s="4">
        <f>IF(Table43[[#This Row],[SATUAN Fix Win]]&lt;&gt;"",11612)</f>
        <v>11612</v>
      </c>
      <c r="BR466" s="4">
        <f>IF(Table43[[#This Row],[SATUAN Fix Win]]&lt;&gt;"",1)</f>
        <v>1</v>
      </c>
    </row>
    <row r="467" spans="1:70">
      <c r="A467" s="4" t="str">
        <f>CONCATENATE(Table43[[#This Row],[Kode BARANG Win2]],Table43[[#This Row],[No. Urut
Item Sama]])</f>
        <v>R1022003020020</v>
      </c>
      <c r="B467" s="7"/>
      <c r="C467" s="4" t="s">
        <v>1597</v>
      </c>
      <c r="D467" s="49">
        <v>3086296</v>
      </c>
      <c r="E467" s="49">
        <f>IFERROR(VLOOKUP(Table43[[#This Row],[NO]],[1]Sheet1!$G$3:$K$1267,5,0),0)</f>
        <v>0</v>
      </c>
      <c r="F467" s="26" t="s">
        <v>1382</v>
      </c>
      <c r="G467" s="26">
        <v>24</v>
      </c>
      <c r="H467" s="26" t="s">
        <v>2073</v>
      </c>
      <c r="I467" s="49">
        <v>8993560026011</v>
      </c>
      <c r="J467" s="26" t="str">
        <f>Table43[[#This Row],[Nama Jenis Kemasan]]</f>
        <v>PCH</v>
      </c>
      <c r="K467" s="4" t="str">
        <f>TRIM(CONCATENATE(Table43[[#This Row],[Nama            KLP]]," ",Table43[[#This Row],[Nama            Sub KLP]]))</f>
        <v>DETTOL BODY WASH</v>
      </c>
      <c r="L467" s="4" t="str">
        <f>CONCATENATE(Table43[[#This Row],[kode  2 Digit                (hrf+No)]],Table43[[#This Row],[kode  2 Digit                (Nomor)]],Table43[[#This Row],[kode  1 Digit                (Nomor)]])</f>
        <v>R1022</v>
      </c>
      <c r="M467" s="4" t="str">
        <f>IF(AH467="",CONCATENATE(R467,T467,V467,X467,Z467,AB467,AD467,AF467,Table43[[#This Row],[Tanda Kode Revisi]]),CONCATENATE(R467,T467,V467,X467,Z467,AB467,AD467,AH467))</f>
        <v>R1022003020020</v>
      </c>
      <c r="N467" s="11">
        <f t="shared" si="14"/>
        <v>14</v>
      </c>
      <c r="O467" s="13" t="str">
        <f>IF(AG467&lt;&gt;"",TRIM(UPPER(CONCATENATE(Q467," ",S467," ",U467," ",W467," ",Y467," ",AA467," ","X"," ",Table43[[#This Row],[ISI/CTN]]," ",AG467," ",AC467," ",AE467," ",AI467))),TRIM(UPPER(CONCATENATE(Q467," ",S467," ",U467," ",W467," ",Y467," ",AA467," ","X"," ",Table43[[#This Row],[ISI/CTN]]," ",AC467," ",AE467," ",AI467))))</f>
        <v>RB DETTOL BODY WASH FRESH 200ML X 24 PCH</v>
      </c>
      <c r="P467" s="11">
        <f t="shared" si="15"/>
        <v>40</v>
      </c>
      <c r="Q467" s="4" t="s">
        <v>1487</v>
      </c>
      <c r="R467" s="7" t="s">
        <v>94</v>
      </c>
      <c r="S467" s="4" t="s">
        <v>1496</v>
      </c>
      <c r="T467" s="45" t="s">
        <v>1723</v>
      </c>
      <c r="U467" s="46" t="s">
        <v>1497</v>
      </c>
      <c r="V467" s="7">
        <v>2</v>
      </c>
      <c r="W467" s="46"/>
      <c r="X467" s="45" t="s">
        <v>1731</v>
      </c>
      <c r="Y467" s="4" t="s">
        <v>1527</v>
      </c>
      <c r="Z467" s="47" t="s">
        <v>1724</v>
      </c>
      <c r="AA467" s="4" t="s">
        <v>387</v>
      </c>
      <c r="AB467" s="47" t="s">
        <v>1744</v>
      </c>
      <c r="AC467" s="4" t="s">
        <v>386</v>
      </c>
      <c r="AD467" s="7">
        <v>2</v>
      </c>
      <c r="AF467" s="7">
        <v>0</v>
      </c>
      <c r="AJ467" s="7">
        <f>IFERROR(VLOOKUP(Table43[[#This Row],[Kode BARANG Win2]],'[2]Template Impor Barang'!#REF!,2,0),0)</f>
        <v>0</v>
      </c>
      <c r="AK467" s="7">
        <f>Table43[[#This Row],[ISI/CTN]]</f>
        <v>24</v>
      </c>
      <c r="AL467" s="83">
        <f>Table43[[#This Row],[Kode Pcpl]]</f>
        <v>3086296</v>
      </c>
      <c r="AN467" s="36">
        <f>Table43[[#This Row],[Harga Jual Pcs GT
(-PPN)]]-(Table43[[#This Row],[Harga Jual Pcs GT
(-PPN)]]*8.5%)</f>
        <v>15372</v>
      </c>
      <c r="AO467" s="36">
        <f>Table43[[#This Row],[Harga Beli Pcs
(-PPN)]]*Table43[[#This Row],[ISI/CTN]]</f>
        <v>368928</v>
      </c>
      <c r="AP467" s="36">
        <f>Table43[[#This Row],[Harga Beli Pcs
(-PPN)]]*1.11</f>
        <v>17062.920000000002</v>
      </c>
      <c r="AQ467" s="36">
        <f>Table43[[#This Row],[Harga Beli Krt
(- PPN)]]*1.11</f>
        <v>409510.08</v>
      </c>
      <c r="AR467" s="36">
        <v>16800</v>
      </c>
      <c r="AS467" s="36">
        <f>Table43[[#This Row],[Harga Jual Pcs GT
(-PPN)]]*Table43[[#This Row],[ISI/CTN]]</f>
        <v>403200</v>
      </c>
      <c r="AT467" s="36">
        <f>Table43[[#This Row],[Harga Jual Pcs GT
(-PPN)]]*1.11</f>
        <v>18648</v>
      </c>
      <c r="AU467" s="36">
        <f>Table43[[#This Row],[Harga Jual Krt GT
(- PPN)]]*1.11</f>
        <v>447552.00000000006</v>
      </c>
      <c r="AV467" s="36">
        <v>16800</v>
      </c>
      <c r="AW467" s="36">
        <f>Table43[[#This Row],[Harga Jual Pcs MT
(-PPN)]]*Table43[[#This Row],[ISI/CTN]]</f>
        <v>403200</v>
      </c>
      <c r="AX467" s="36">
        <f>Table43[[#This Row],[Harga Jual Pcs MT
(-PPN)]]*1.11</f>
        <v>18648</v>
      </c>
      <c r="AY467" s="36">
        <f>Table43[[#This Row],[Harga Jual Pcs MT
(+PPN)]]*Table43[[#This Row],[ISI/CTN]]</f>
        <v>447552</v>
      </c>
      <c r="AZ467" s="44">
        <f>(Table43[[#This Row],[Harga Jual Pcs GT
(-PPN)]]-Table43[[#This Row],[Harga Beli Pcs
(-PPN)]])/Table43[[#This Row],[Harga Jual Pcs GT
(-PPN)]]</f>
        <v>8.5000000000000006E-2</v>
      </c>
      <c r="BA467" s="51">
        <f>Table43[[#This Row],[Harga Jual Pcs MT
(-PPN)]]-Table43[[#This Row],[Harga Beli Pcs
(-PPN)]]</f>
        <v>1428</v>
      </c>
      <c r="BB467" s="57">
        <f>Table43[[#This Row],[Column1]]/Table43[[#This Row],[Harga Jual Pcs MT
(-PPN)]]</f>
        <v>8.5000000000000006E-2</v>
      </c>
      <c r="BC467" s="50"/>
      <c r="BD467" s="7" t="str">
        <f>IFERROR(VLOOKUP(Table43[[#This Row],[Kode BARANG Win2]],'[3]Daftar Barang dan Jasa'!$B$2:$D$3515,3,0),0)</f>
        <v>RB DETTOL BODY WASH FRESH 200ML X 24 PCH</v>
      </c>
      <c r="BE467" s="7" t="str">
        <f ca="1">IF(TODAY()-Table43[[#This Row],[Efektif
Pembuatan]]&gt;60,"Lama","Baru")</f>
        <v>Lama</v>
      </c>
      <c r="BF467" s="7" t="e">
        <f ca="1">IF(TODAY()-Table43[[#This Row],[Efektif Naik Harga]]&lt;30,"Naik","Sama")</f>
        <v>#VALUE!</v>
      </c>
      <c r="BG467" s="7" t="s">
        <v>400</v>
      </c>
      <c r="BH467" s="7" t="str">
        <f>IF(Table43[[#This Row],[Kode BARANG Win2]]&lt;&gt;"","IDR","")</f>
        <v>IDR</v>
      </c>
      <c r="BI467" s="7" t="str">
        <f>CONCATENATE(Table43[[#This Row],[kode  1 Digit
(Nomor)]],Table43[[#This Row],[kode  4 Digit                (Nomor)]])</f>
        <v>30862960200</v>
      </c>
      <c r="BJ467" s="7" t="str">
        <f>Table43[[#This Row],[Nama            Gramasi atau Jumlah Pack per CTN]]</f>
        <v>200ML</v>
      </c>
      <c r="BK467" s="7"/>
      <c r="BL467" s="7"/>
      <c r="BM467" s="4" t="str">
        <f>IF(Table43[[#This Row],[SATUAN Fix Win]]&lt;&gt;"","KRT")</f>
        <v>KRT</v>
      </c>
      <c r="BN467" s="4" t="str">
        <f>IF(Table43[[#This Row],[SATUAN Fix Win]]&lt;&gt;"","GD01")</f>
        <v>GD01</v>
      </c>
      <c r="BO467" s="4">
        <f>IF(Table43[[#This Row],[SATUAN Fix Win]]&lt;&gt;"",11611)</f>
        <v>11611</v>
      </c>
      <c r="BP467" s="4">
        <f>IF(Table43[[#This Row],[SATUAN Fix Win]]&lt;&gt;"",11612)</f>
        <v>11612</v>
      </c>
      <c r="BR467" s="4">
        <f>IF(Table43[[#This Row],[SATUAN Fix Win]]&lt;&gt;"",1)</f>
        <v>1</v>
      </c>
    </row>
    <row r="468" spans="1:70">
      <c r="A468" s="4" t="str">
        <f>CONCATENATE(Table43[[#This Row],[Kode BARANG Win2]],Table43[[#This Row],[No. Urut
Item Sama]])</f>
        <v>R1022003020020</v>
      </c>
      <c r="B468" s="7"/>
      <c r="C468" s="4" t="s">
        <v>1597</v>
      </c>
      <c r="D468" s="49">
        <v>3062468</v>
      </c>
      <c r="E468" s="49">
        <f>IFERROR(VLOOKUP(Table43[[#This Row],[NO]],[1]Sheet1!$G$3:$K$1267,5,0),0)</f>
        <v>0</v>
      </c>
      <c r="F468" s="26" t="s">
        <v>1380</v>
      </c>
      <c r="G468" s="26">
        <v>24</v>
      </c>
      <c r="H468" s="26" t="s">
        <v>2073</v>
      </c>
      <c r="I468" s="49">
        <v>8993560026011</v>
      </c>
      <c r="J468" s="26" t="str">
        <f>Table43[[#This Row],[Nama Jenis Kemasan]]</f>
        <v>PCH</v>
      </c>
      <c r="K468" s="4" t="str">
        <f>TRIM(CONCATENATE(Table43[[#This Row],[Nama            KLP]]," ",Table43[[#This Row],[Nama            Sub KLP]]))</f>
        <v>DETTOL BODY WASH</v>
      </c>
      <c r="L468" s="4" t="str">
        <f>CONCATENATE(Table43[[#This Row],[kode  2 Digit                (hrf+No)]],Table43[[#This Row],[kode  2 Digit                (Nomor)]],Table43[[#This Row],[kode  1 Digit                (Nomor)]])</f>
        <v>R1022</v>
      </c>
      <c r="M468" s="4" t="str">
        <f>IF(AH468="",CONCATENATE(R468,T468,V468,X468,Z468,AB468,AD468,AF468,Table43[[#This Row],[Tanda Kode Revisi]]),CONCATENATE(R468,T468,V468,X468,Z468,AB468,AD468,AH468))</f>
        <v>R1022003020020</v>
      </c>
      <c r="N468" s="11">
        <f t="shared" si="14"/>
        <v>14</v>
      </c>
      <c r="O468" s="13" t="str">
        <f>IF(AG468&lt;&gt;"",TRIM(UPPER(CONCATENATE(Q468," ",S468," ",U468," ",W468," ",Y468," ",AA468," ","X"," ",Table43[[#This Row],[ISI/CTN]]," ",AG468," ",AC468," ",AE468," ",AI468))),TRIM(UPPER(CONCATENATE(Q468," ",S468," ",U468," ",W468," ",Y468," ",AA468," ","X"," ",Table43[[#This Row],[ISI/CTN]]," ",AC468," ",AE468," ",AI468))))</f>
        <v>RB DETTOL BODY WASH FRESH 200ML X 24 PCH</v>
      </c>
      <c r="P468" s="11">
        <f t="shared" si="15"/>
        <v>40</v>
      </c>
      <c r="Q468" s="4" t="s">
        <v>1487</v>
      </c>
      <c r="R468" s="7" t="s">
        <v>94</v>
      </c>
      <c r="S468" s="4" t="s">
        <v>1496</v>
      </c>
      <c r="T468" s="45" t="s">
        <v>1723</v>
      </c>
      <c r="U468" s="46" t="s">
        <v>1497</v>
      </c>
      <c r="V468" s="7">
        <v>2</v>
      </c>
      <c r="W468" s="46"/>
      <c r="X468" s="45" t="s">
        <v>1731</v>
      </c>
      <c r="Y468" s="4" t="s">
        <v>1527</v>
      </c>
      <c r="Z468" s="47" t="s">
        <v>1724</v>
      </c>
      <c r="AA468" s="4" t="s">
        <v>387</v>
      </c>
      <c r="AB468" s="47" t="s">
        <v>1744</v>
      </c>
      <c r="AC468" s="4" t="s">
        <v>386</v>
      </c>
      <c r="AD468" s="7">
        <v>2</v>
      </c>
      <c r="AF468" s="7">
        <v>0</v>
      </c>
      <c r="AJ468" s="7">
        <f>IFERROR(VLOOKUP(Table43[[#This Row],[Kode BARANG Win2]],'[2]Template Impor Barang'!#REF!,2,0),0)</f>
        <v>0</v>
      </c>
      <c r="AK468" s="7">
        <f>Table43[[#This Row],[ISI/CTN]]</f>
        <v>24</v>
      </c>
      <c r="AL468" s="83">
        <f>Table43[[#This Row],[Kode Pcpl]]</f>
        <v>3062468</v>
      </c>
      <c r="AN468" s="36">
        <f>Table43[[#This Row],[Harga Jual Pcs GT
(-PPN)]]-(Table43[[#This Row],[Harga Jual Pcs GT
(-PPN)]]*8.5%)</f>
        <v>15372</v>
      </c>
      <c r="AO468" s="36">
        <f>Table43[[#This Row],[Harga Beli Pcs
(-PPN)]]*Table43[[#This Row],[ISI/CTN]]</f>
        <v>368928</v>
      </c>
      <c r="AP468" s="36">
        <f>Table43[[#This Row],[Harga Beli Pcs
(-PPN)]]*1.11</f>
        <v>17062.920000000002</v>
      </c>
      <c r="AQ468" s="36">
        <f>Table43[[#This Row],[Harga Beli Krt
(- PPN)]]*1.11</f>
        <v>409510.08</v>
      </c>
      <c r="AR468" s="36">
        <v>16800</v>
      </c>
      <c r="AS468" s="36">
        <f>Table43[[#This Row],[Harga Jual Pcs GT
(-PPN)]]*Table43[[#This Row],[ISI/CTN]]</f>
        <v>403200</v>
      </c>
      <c r="AT468" s="36">
        <f>Table43[[#This Row],[Harga Jual Pcs GT
(-PPN)]]*1.11</f>
        <v>18648</v>
      </c>
      <c r="AU468" s="36">
        <f>Table43[[#This Row],[Harga Jual Krt GT
(- PPN)]]*1.11</f>
        <v>447552.00000000006</v>
      </c>
      <c r="AV468" s="36">
        <v>16800</v>
      </c>
      <c r="AW468" s="36">
        <f>Table43[[#This Row],[Harga Jual Pcs MT
(-PPN)]]*Table43[[#This Row],[ISI/CTN]]</f>
        <v>403200</v>
      </c>
      <c r="AX468" s="36">
        <f>Table43[[#This Row],[Harga Jual Pcs MT
(-PPN)]]*1.11</f>
        <v>18648</v>
      </c>
      <c r="AY468" s="36">
        <f>Table43[[#This Row],[Harga Jual Pcs MT
(+PPN)]]*Table43[[#This Row],[ISI/CTN]]</f>
        <v>447552</v>
      </c>
      <c r="AZ468" s="44">
        <f>(Table43[[#This Row],[Harga Jual Pcs GT
(-PPN)]]-Table43[[#This Row],[Harga Beli Pcs
(-PPN)]])/Table43[[#This Row],[Harga Jual Pcs GT
(-PPN)]]</f>
        <v>8.5000000000000006E-2</v>
      </c>
      <c r="BA468" s="51">
        <f>Table43[[#This Row],[Harga Jual Pcs MT
(-PPN)]]-Table43[[#This Row],[Harga Beli Pcs
(-PPN)]]</f>
        <v>1428</v>
      </c>
      <c r="BB468" s="57">
        <f>Table43[[#This Row],[Column1]]/Table43[[#This Row],[Harga Jual Pcs MT
(-PPN)]]</f>
        <v>8.5000000000000006E-2</v>
      </c>
      <c r="BC468" s="50"/>
      <c r="BD468" s="7" t="str">
        <f>IFERROR(VLOOKUP(Table43[[#This Row],[Kode BARANG Win2]],'[3]Daftar Barang dan Jasa'!$B$2:$D$3515,3,0),0)</f>
        <v>RB DETTOL BODY WASH FRESH 200ML X 24 PCH</v>
      </c>
      <c r="BE468" s="7" t="str">
        <f ca="1">IF(TODAY()-Table43[[#This Row],[Efektif
Pembuatan]]&gt;60,"Lama","Baru")</f>
        <v>Lama</v>
      </c>
      <c r="BF468" s="7" t="e">
        <f ca="1">IF(TODAY()-Table43[[#This Row],[Efektif Naik Harga]]&lt;30,"Naik","Sama")</f>
        <v>#VALUE!</v>
      </c>
      <c r="BG468" s="7" t="s">
        <v>400</v>
      </c>
      <c r="BH468" s="7" t="str">
        <f>IF(Table43[[#This Row],[Kode BARANG Win2]]&lt;&gt;"","IDR","")</f>
        <v>IDR</v>
      </c>
      <c r="BI468" s="7" t="str">
        <f>CONCATENATE(Table43[[#This Row],[kode  1 Digit
(Nomor)]],Table43[[#This Row],[kode  4 Digit                (Nomor)]])</f>
        <v>30624680200</v>
      </c>
      <c r="BJ468" s="7" t="str">
        <f>Table43[[#This Row],[Nama            Gramasi atau Jumlah Pack per CTN]]</f>
        <v>200ML</v>
      </c>
      <c r="BK468" s="7"/>
      <c r="BL468" s="7"/>
      <c r="BM468" s="4" t="str">
        <f>IF(Table43[[#This Row],[SATUAN Fix Win]]&lt;&gt;"","KRT")</f>
        <v>KRT</v>
      </c>
      <c r="BN468" s="4" t="str">
        <f>IF(Table43[[#This Row],[SATUAN Fix Win]]&lt;&gt;"","GD01")</f>
        <v>GD01</v>
      </c>
      <c r="BO468" s="4">
        <f>IF(Table43[[#This Row],[SATUAN Fix Win]]&lt;&gt;"",11611)</f>
        <v>11611</v>
      </c>
      <c r="BP468" s="4">
        <f>IF(Table43[[#This Row],[SATUAN Fix Win]]&lt;&gt;"",11612)</f>
        <v>11612</v>
      </c>
      <c r="BR468" s="4">
        <f>IF(Table43[[#This Row],[SATUAN Fix Win]]&lt;&gt;"",1)</f>
        <v>1</v>
      </c>
    </row>
    <row r="469" spans="1:70">
      <c r="A469" s="4" t="str">
        <f>CONCATENATE(Table43[[#This Row],[Kode BARANG Win2]],Table43[[#This Row],[No. Urut
Item Sama]])</f>
        <v>R1022003020020</v>
      </c>
      <c r="B469" s="7"/>
      <c r="C469" s="4" t="s">
        <v>1597</v>
      </c>
      <c r="D469" s="49" t="s">
        <v>645</v>
      </c>
      <c r="E469" s="49">
        <f>IFERROR(VLOOKUP(Table43[[#This Row],[NO]],[1]Sheet1!$G$3:$K$1267,5,0),0)</f>
        <v>0</v>
      </c>
      <c r="F469" s="26" t="s">
        <v>1381</v>
      </c>
      <c r="G469" s="26">
        <v>24</v>
      </c>
      <c r="H469" s="26" t="s">
        <v>2073</v>
      </c>
      <c r="I469" s="49">
        <v>8993560026011</v>
      </c>
      <c r="J469" s="26" t="str">
        <f>Table43[[#This Row],[Nama Jenis Kemasan]]</f>
        <v>PCH</v>
      </c>
      <c r="K469" s="4" t="str">
        <f>TRIM(CONCATENATE(Table43[[#This Row],[Nama            KLP]]," ",Table43[[#This Row],[Nama            Sub KLP]]))</f>
        <v>DETTOL BODY WASH</v>
      </c>
      <c r="L469" s="4" t="str">
        <f>CONCATENATE(Table43[[#This Row],[kode  2 Digit                (hrf+No)]],Table43[[#This Row],[kode  2 Digit                (Nomor)]],Table43[[#This Row],[kode  1 Digit                (Nomor)]])</f>
        <v>R1022</v>
      </c>
      <c r="M469" s="4" t="str">
        <f>IF(AH469="",CONCATENATE(R469,T469,V469,X469,Z469,AB469,AD469,AF469,Table43[[#This Row],[Tanda Kode Revisi]]),CONCATENATE(R469,T469,V469,X469,Z469,AB469,AD469,AH469))</f>
        <v>R1022003020020</v>
      </c>
      <c r="N469" s="11">
        <f t="shared" si="14"/>
        <v>14</v>
      </c>
      <c r="O469" s="13" t="str">
        <f>IF(AG469&lt;&gt;"",TRIM(UPPER(CONCATENATE(Q469," ",S469," ",U469," ",W469," ",Y469," ",AA469," ","X"," ",Table43[[#This Row],[ISI/CTN]]," ",AG469," ",AC469," ",AE469," ",AI469))),TRIM(UPPER(CONCATENATE(Q469," ",S469," ",U469," ",W469," ",Y469," ",AA469," ","X"," ",Table43[[#This Row],[ISI/CTN]]," ",AC469," ",AE469," ",AI469))))</f>
        <v>RB DETTOL BODY WASH FRESH 200ML X 24 PCH</v>
      </c>
      <c r="P469" s="11">
        <f t="shared" si="15"/>
        <v>40</v>
      </c>
      <c r="Q469" s="4" t="s">
        <v>1487</v>
      </c>
      <c r="R469" s="7" t="s">
        <v>94</v>
      </c>
      <c r="S469" s="4" t="s">
        <v>1496</v>
      </c>
      <c r="T469" s="45" t="s">
        <v>1723</v>
      </c>
      <c r="U469" s="46" t="s">
        <v>1497</v>
      </c>
      <c r="V469" s="7">
        <v>2</v>
      </c>
      <c r="W469" s="46"/>
      <c r="X469" s="45" t="s">
        <v>1731</v>
      </c>
      <c r="Y469" s="4" t="s">
        <v>1527</v>
      </c>
      <c r="Z469" s="47" t="s">
        <v>1724</v>
      </c>
      <c r="AA469" s="4" t="s">
        <v>387</v>
      </c>
      <c r="AB469" s="47" t="s">
        <v>1744</v>
      </c>
      <c r="AC469" s="4" t="s">
        <v>386</v>
      </c>
      <c r="AD469" s="7">
        <v>2</v>
      </c>
      <c r="AF469" s="7">
        <v>0</v>
      </c>
      <c r="AJ469" s="7">
        <f>IFERROR(VLOOKUP(Table43[[#This Row],[Kode BARANG Win2]],'[2]Template Impor Barang'!#REF!,2,0),0)</f>
        <v>0</v>
      </c>
      <c r="AK469" s="7">
        <f>Table43[[#This Row],[ISI/CTN]]</f>
        <v>24</v>
      </c>
      <c r="AL469" s="83" t="str">
        <f>Table43[[#This Row],[Kode Pcpl]]</f>
        <v>ID8054550</v>
      </c>
      <c r="AN469" s="36">
        <f>Table43[[#This Row],[Harga Jual Pcs GT
(-PPN)]]-(Table43[[#This Row],[Harga Jual Pcs GT
(-PPN)]]*8.5%)</f>
        <v>15372</v>
      </c>
      <c r="AO469" s="36">
        <f>Table43[[#This Row],[Harga Beli Pcs
(-PPN)]]*Table43[[#This Row],[ISI/CTN]]</f>
        <v>368928</v>
      </c>
      <c r="AP469" s="36">
        <f>Table43[[#This Row],[Harga Beli Pcs
(-PPN)]]*1.11</f>
        <v>17062.920000000002</v>
      </c>
      <c r="AQ469" s="36">
        <f>Table43[[#This Row],[Harga Beli Krt
(- PPN)]]*1.11</f>
        <v>409510.08</v>
      </c>
      <c r="AR469" s="36">
        <v>16800</v>
      </c>
      <c r="AS469" s="36">
        <f>Table43[[#This Row],[Harga Jual Pcs GT
(-PPN)]]*Table43[[#This Row],[ISI/CTN]]</f>
        <v>403200</v>
      </c>
      <c r="AT469" s="36">
        <f>Table43[[#This Row],[Harga Jual Pcs GT
(-PPN)]]*1.11</f>
        <v>18648</v>
      </c>
      <c r="AU469" s="36">
        <f>Table43[[#This Row],[Harga Jual Krt GT
(- PPN)]]*1.11</f>
        <v>447552.00000000006</v>
      </c>
      <c r="AV469" s="36">
        <v>16800</v>
      </c>
      <c r="AW469" s="36">
        <f>Table43[[#This Row],[Harga Jual Pcs MT
(-PPN)]]*Table43[[#This Row],[ISI/CTN]]</f>
        <v>403200</v>
      </c>
      <c r="AX469" s="36">
        <f>Table43[[#This Row],[Harga Jual Pcs MT
(-PPN)]]*1.11</f>
        <v>18648</v>
      </c>
      <c r="AY469" s="36">
        <f>Table43[[#This Row],[Harga Jual Pcs MT
(+PPN)]]*Table43[[#This Row],[ISI/CTN]]</f>
        <v>447552</v>
      </c>
      <c r="AZ469" s="44">
        <f>(Table43[[#This Row],[Harga Jual Pcs GT
(-PPN)]]-Table43[[#This Row],[Harga Beli Pcs
(-PPN)]])/Table43[[#This Row],[Harga Jual Pcs GT
(-PPN)]]</f>
        <v>8.5000000000000006E-2</v>
      </c>
      <c r="BA469" s="51">
        <f>Table43[[#This Row],[Harga Jual Pcs MT
(-PPN)]]-Table43[[#This Row],[Harga Beli Pcs
(-PPN)]]</f>
        <v>1428</v>
      </c>
      <c r="BB469" s="57">
        <f>Table43[[#This Row],[Column1]]/Table43[[#This Row],[Harga Jual Pcs MT
(-PPN)]]</f>
        <v>8.5000000000000006E-2</v>
      </c>
      <c r="BC469" s="50"/>
      <c r="BD469" s="7" t="str">
        <f>IFERROR(VLOOKUP(Table43[[#This Row],[Kode BARANG Win2]],'[3]Daftar Barang dan Jasa'!$B$2:$D$3515,3,0),0)</f>
        <v>RB DETTOL BODY WASH FRESH 200ML X 24 PCH</v>
      </c>
      <c r="BE469" s="7" t="str">
        <f ca="1">IF(TODAY()-Table43[[#This Row],[Efektif
Pembuatan]]&gt;60,"Lama","Baru")</f>
        <v>Lama</v>
      </c>
      <c r="BF469" s="7" t="e">
        <f ca="1">IF(TODAY()-Table43[[#This Row],[Efektif Naik Harga]]&lt;30,"Naik","Sama")</f>
        <v>#VALUE!</v>
      </c>
      <c r="BG469" s="7" t="s">
        <v>400</v>
      </c>
      <c r="BH469" s="7" t="str">
        <f>IF(Table43[[#This Row],[Kode BARANG Win2]]&lt;&gt;"","IDR","")</f>
        <v>IDR</v>
      </c>
      <c r="BI469" s="7" t="str">
        <f>CONCATENATE(Table43[[#This Row],[kode  1 Digit
(Nomor)]],Table43[[#This Row],[kode  4 Digit                (Nomor)]])</f>
        <v>ID80545500200</v>
      </c>
      <c r="BJ469" s="7" t="str">
        <f>Table43[[#This Row],[Nama            Gramasi atau Jumlah Pack per CTN]]</f>
        <v>200ML</v>
      </c>
      <c r="BK469" s="7"/>
      <c r="BL469" s="7"/>
      <c r="BM469" s="4" t="str">
        <f>IF(Table43[[#This Row],[SATUAN Fix Win]]&lt;&gt;"","KRT")</f>
        <v>KRT</v>
      </c>
      <c r="BN469" s="4" t="str">
        <f>IF(Table43[[#This Row],[SATUAN Fix Win]]&lt;&gt;"","GD01")</f>
        <v>GD01</v>
      </c>
      <c r="BO469" s="4">
        <f>IF(Table43[[#This Row],[SATUAN Fix Win]]&lt;&gt;"",11611)</f>
        <v>11611</v>
      </c>
      <c r="BP469" s="4">
        <f>IF(Table43[[#This Row],[SATUAN Fix Win]]&lt;&gt;"",11612)</f>
        <v>11612</v>
      </c>
      <c r="BR469" s="4">
        <f>IF(Table43[[#This Row],[SATUAN Fix Win]]&lt;&gt;"",1)</f>
        <v>1</v>
      </c>
    </row>
    <row r="470" spans="1:70">
      <c r="A470" s="4" t="str">
        <f>CONCATENATE(Table43[[#This Row],[Kode BARANG Win2]],Table43[[#This Row],[No. Urut
Item Sama]])</f>
        <v>R1022003020020</v>
      </c>
      <c r="B470" s="7"/>
      <c r="C470" s="4" t="s">
        <v>1597</v>
      </c>
      <c r="D470" s="49">
        <v>3027649</v>
      </c>
      <c r="E470" s="49">
        <f>IFERROR(VLOOKUP(Table43[[#This Row],[NO]],[1]Sheet1!$G$3:$K$1267,5,0),0)</f>
        <v>0</v>
      </c>
      <c r="F470" s="26" t="s">
        <v>1371</v>
      </c>
      <c r="G470" s="26">
        <v>24</v>
      </c>
      <c r="H470" s="26" t="s">
        <v>2073</v>
      </c>
      <c r="I470" s="49">
        <v>8993560026011</v>
      </c>
      <c r="J470" s="26" t="str">
        <f>Table43[[#This Row],[Nama Jenis Kemasan]]</f>
        <v>PCH</v>
      </c>
      <c r="K470" s="4" t="str">
        <f>TRIM(CONCATENATE(Table43[[#This Row],[Nama            KLP]]," ",Table43[[#This Row],[Nama            Sub KLP]]))</f>
        <v>DETTOL BODY WASH</v>
      </c>
      <c r="L470" s="4" t="str">
        <f>CONCATENATE(Table43[[#This Row],[kode  2 Digit                (hrf+No)]],Table43[[#This Row],[kode  2 Digit                (Nomor)]],Table43[[#This Row],[kode  1 Digit                (Nomor)]])</f>
        <v>R1022</v>
      </c>
      <c r="M470" s="4" t="str">
        <f>IF(AH470="",CONCATENATE(R470,T470,V470,X470,Z470,AB470,AD470,AF470,Table43[[#This Row],[Tanda Kode Revisi]]),CONCATENATE(R470,T470,V470,X470,Z470,AB470,AD470,AH470))</f>
        <v>R1022003020020</v>
      </c>
      <c r="N470" s="11">
        <f t="shared" si="14"/>
        <v>14</v>
      </c>
      <c r="O470" s="13" t="str">
        <f>IF(AG470&lt;&gt;"",TRIM(UPPER(CONCATENATE(Q470," ",S470," ",U470," ",W470," ",Y470," ",AA470," ","X"," ",Table43[[#This Row],[ISI/CTN]]," ",AG470," ",AC470," ",AE470," ",AI470))),TRIM(UPPER(CONCATENATE(Q470," ",S470," ",U470," ",W470," ",Y470," ",AA470," ","X"," ",Table43[[#This Row],[ISI/CTN]]," ",AC470," ",AE470," ",AI470))))</f>
        <v>RB DETTOL BODY WASH FRESH 200ML X 24 PCH</v>
      </c>
      <c r="P470" s="11">
        <f t="shared" si="15"/>
        <v>40</v>
      </c>
      <c r="Q470" s="4" t="s">
        <v>1487</v>
      </c>
      <c r="R470" s="7" t="s">
        <v>94</v>
      </c>
      <c r="S470" s="4" t="s">
        <v>1496</v>
      </c>
      <c r="T470" s="45" t="s">
        <v>1723</v>
      </c>
      <c r="U470" s="46" t="s">
        <v>1497</v>
      </c>
      <c r="V470" s="7">
        <v>2</v>
      </c>
      <c r="W470" s="46"/>
      <c r="X470" s="45" t="s">
        <v>1731</v>
      </c>
      <c r="Y470" s="4" t="s">
        <v>1527</v>
      </c>
      <c r="Z470" s="47" t="s">
        <v>1724</v>
      </c>
      <c r="AA470" s="4" t="s">
        <v>387</v>
      </c>
      <c r="AB470" s="47" t="s">
        <v>1744</v>
      </c>
      <c r="AC470" s="4" t="s">
        <v>386</v>
      </c>
      <c r="AD470" s="7">
        <v>2</v>
      </c>
      <c r="AF470" s="7">
        <v>0</v>
      </c>
      <c r="AJ470" s="7">
        <f>IFERROR(VLOOKUP(Table43[[#This Row],[Kode BARANG Win2]],'[2]Template Impor Barang'!#REF!,2,0),0)</f>
        <v>0</v>
      </c>
      <c r="AK470" s="7">
        <f>Table43[[#This Row],[ISI/CTN]]</f>
        <v>24</v>
      </c>
      <c r="AL470" s="83">
        <f>Table43[[#This Row],[Kode Pcpl]]</f>
        <v>3027649</v>
      </c>
      <c r="AN470" s="36">
        <f>Table43[[#This Row],[Harga Jual Pcs GT
(-PPN)]]-(Table43[[#This Row],[Harga Jual Pcs GT
(-PPN)]]*8.5%)</f>
        <v>15372</v>
      </c>
      <c r="AO470" s="36">
        <f>Table43[[#This Row],[Harga Beli Pcs
(-PPN)]]*Table43[[#This Row],[ISI/CTN]]</f>
        <v>368928</v>
      </c>
      <c r="AP470" s="36">
        <f>Table43[[#This Row],[Harga Beli Pcs
(-PPN)]]*1.11</f>
        <v>17062.920000000002</v>
      </c>
      <c r="AQ470" s="36">
        <f>Table43[[#This Row],[Harga Beli Krt
(- PPN)]]*1.11</f>
        <v>409510.08</v>
      </c>
      <c r="AR470" s="36">
        <v>16800</v>
      </c>
      <c r="AS470" s="36">
        <f>Table43[[#This Row],[Harga Jual Pcs GT
(-PPN)]]*Table43[[#This Row],[ISI/CTN]]</f>
        <v>403200</v>
      </c>
      <c r="AT470" s="36">
        <f>Table43[[#This Row],[Harga Jual Pcs GT
(-PPN)]]*1.11</f>
        <v>18648</v>
      </c>
      <c r="AU470" s="36">
        <f>Table43[[#This Row],[Harga Jual Krt GT
(- PPN)]]*1.11</f>
        <v>447552.00000000006</v>
      </c>
      <c r="AV470" s="36">
        <v>16800</v>
      </c>
      <c r="AW470" s="36">
        <f>Table43[[#This Row],[Harga Jual Pcs MT
(-PPN)]]*Table43[[#This Row],[ISI/CTN]]</f>
        <v>403200</v>
      </c>
      <c r="AX470" s="36">
        <f>Table43[[#This Row],[Harga Jual Pcs MT
(-PPN)]]*1.11</f>
        <v>18648</v>
      </c>
      <c r="AY470" s="36">
        <f>Table43[[#This Row],[Harga Jual Pcs MT
(+PPN)]]*Table43[[#This Row],[ISI/CTN]]</f>
        <v>447552</v>
      </c>
      <c r="AZ470" s="44">
        <f>(Table43[[#This Row],[Harga Jual Pcs GT
(-PPN)]]-Table43[[#This Row],[Harga Beli Pcs
(-PPN)]])/Table43[[#This Row],[Harga Jual Pcs GT
(-PPN)]]</f>
        <v>8.5000000000000006E-2</v>
      </c>
      <c r="BA470" s="51">
        <f>Table43[[#This Row],[Harga Jual Pcs MT
(-PPN)]]-Table43[[#This Row],[Harga Beli Pcs
(-PPN)]]</f>
        <v>1428</v>
      </c>
      <c r="BB470" s="57">
        <f>Table43[[#This Row],[Column1]]/Table43[[#This Row],[Harga Jual Pcs MT
(-PPN)]]</f>
        <v>8.5000000000000006E-2</v>
      </c>
      <c r="BC470" s="50"/>
      <c r="BD470" s="7" t="str">
        <f>IFERROR(VLOOKUP(Table43[[#This Row],[Kode BARANG Win2]],'[3]Daftar Barang dan Jasa'!$B$2:$D$3515,3,0),0)</f>
        <v>RB DETTOL BODY WASH FRESH 200ML X 24 PCH</v>
      </c>
      <c r="BE470" s="7" t="str">
        <f ca="1">IF(TODAY()-Table43[[#This Row],[Efektif
Pembuatan]]&gt;60,"Lama","Baru")</f>
        <v>Lama</v>
      </c>
      <c r="BF470" s="7" t="e">
        <f ca="1">IF(TODAY()-Table43[[#This Row],[Efektif Naik Harga]]&lt;30,"Naik","Sama")</f>
        <v>#VALUE!</v>
      </c>
      <c r="BG470" s="7" t="s">
        <v>400</v>
      </c>
      <c r="BH470" s="7" t="str">
        <f>IF(Table43[[#This Row],[Kode BARANG Win2]]&lt;&gt;"","IDR","")</f>
        <v>IDR</v>
      </c>
      <c r="BI470" s="7" t="str">
        <f>CONCATENATE(Table43[[#This Row],[kode  1 Digit
(Nomor)]],Table43[[#This Row],[kode  4 Digit                (Nomor)]])</f>
        <v>30276490200</v>
      </c>
      <c r="BJ470" s="7" t="str">
        <f>Table43[[#This Row],[Nama            Gramasi atau Jumlah Pack per CTN]]</f>
        <v>200ML</v>
      </c>
      <c r="BK470" s="7"/>
      <c r="BL470" s="7"/>
      <c r="BM470" s="4" t="str">
        <f>IF(Table43[[#This Row],[SATUAN Fix Win]]&lt;&gt;"","KRT")</f>
        <v>KRT</v>
      </c>
      <c r="BN470" s="4" t="str">
        <f>IF(Table43[[#This Row],[SATUAN Fix Win]]&lt;&gt;"","GD01")</f>
        <v>GD01</v>
      </c>
      <c r="BO470" s="4">
        <f>IF(Table43[[#This Row],[SATUAN Fix Win]]&lt;&gt;"",11611)</f>
        <v>11611</v>
      </c>
      <c r="BP470" s="4">
        <f>IF(Table43[[#This Row],[SATUAN Fix Win]]&lt;&gt;"",11612)</f>
        <v>11612</v>
      </c>
      <c r="BR470" s="4">
        <f>IF(Table43[[#This Row],[SATUAN Fix Win]]&lt;&gt;"",1)</f>
        <v>1</v>
      </c>
    </row>
    <row r="471" spans="1:70">
      <c r="A471" s="4" t="str">
        <f>CONCATENATE(Table43[[#This Row],[Kode BARANG Win2]],Table43[[#This Row],[No. Urut
Item Sama]])</f>
        <v>R1022003020020</v>
      </c>
      <c r="B471" s="7"/>
      <c r="C471" s="4" t="s">
        <v>1597</v>
      </c>
      <c r="D471" s="49">
        <v>3035410</v>
      </c>
      <c r="E471" s="49">
        <f>IFERROR(VLOOKUP(Table43[[#This Row],[NO]],[1]Sheet1!$G$3:$K$1267,5,0),0)</f>
        <v>0</v>
      </c>
      <c r="F471" s="26" t="s">
        <v>1375</v>
      </c>
      <c r="G471" s="26">
        <v>24</v>
      </c>
      <c r="H471" s="26" t="s">
        <v>2073</v>
      </c>
      <c r="I471" s="49">
        <v>8993560026011</v>
      </c>
      <c r="J471" s="26" t="str">
        <f>Table43[[#This Row],[Nama Jenis Kemasan]]</f>
        <v>PCH</v>
      </c>
      <c r="K471" s="4" t="str">
        <f>TRIM(CONCATENATE(Table43[[#This Row],[Nama            KLP]]," ",Table43[[#This Row],[Nama            Sub KLP]]))</f>
        <v>DETTOL BODY WASH</v>
      </c>
      <c r="L471" s="4" t="str">
        <f>CONCATENATE(Table43[[#This Row],[kode  2 Digit                (hrf+No)]],Table43[[#This Row],[kode  2 Digit                (Nomor)]],Table43[[#This Row],[kode  1 Digit                (Nomor)]])</f>
        <v>R1022</v>
      </c>
      <c r="M471" s="4" t="str">
        <f>IF(AH471="",CONCATENATE(R471,T471,V471,X471,Z471,AB471,AD471,AF471,Table43[[#This Row],[Tanda Kode Revisi]]),CONCATENATE(R471,T471,V471,X471,Z471,AB471,AD471,AH471))</f>
        <v>R1022003020020</v>
      </c>
      <c r="N471" s="11">
        <f t="shared" si="14"/>
        <v>14</v>
      </c>
      <c r="O471" s="13" t="str">
        <f>IF(AG471&lt;&gt;"",TRIM(UPPER(CONCATENATE(Q471," ",S471," ",U471," ",W471," ",Y471," ",AA471," ","X"," ",Table43[[#This Row],[ISI/CTN]]," ",AG471," ",AC471," ",AE471," ",AI471))),TRIM(UPPER(CONCATENATE(Q471," ",S471," ",U471," ",W471," ",Y471," ",AA471," ","X"," ",Table43[[#This Row],[ISI/CTN]]," ",AC471," ",AE471," ",AI471))))</f>
        <v>RB DETTOL BODY WASH FRESH 200ML X 24 PCH</v>
      </c>
      <c r="P471" s="11">
        <f t="shared" si="15"/>
        <v>40</v>
      </c>
      <c r="Q471" s="4" t="s">
        <v>1487</v>
      </c>
      <c r="R471" s="7" t="s">
        <v>94</v>
      </c>
      <c r="S471" s="4" t="s">
        <v>1496</v>
      </c>
      <c r="T471" s="45" t="s">
        <v>1723</v>
      </c>
      <c r="U471" s="46" t="s">
        <v>1497</v>
      </c>
      <c r="V471" s="7">
        <v>2</v>
      </c>
      <c r="W471" s="46"/>
      <c r="X471" s="45" t="s">
        <v>1731</v>
      </c>
      <c r="Y471" s="4" t="s">
        <v>1527</v>
      </c>
      <c r="Z471" s="47" t="s">
        <v>1724</v>
      </c>
      <c r="AA471" s="4" t="s">
        <v>387</v>
      </c>
      <c r="AB471" s="47" t="s">
        <v>1744</v>
      </c>
      <c r="AC471" s="4" t="s">
        <v>386</v>
      </c>
      <c r="AD471" s="7">
        <v>2</v>
      </c>
      <c r="AF471" s="7">
        <v>0</v>
      </c>
      <c r="AJ471" s="7">
        <f>IFERROR(VLOOKUP(Table43[[#This Row],[Kode BARANG Win2]],'[2]Template Impor Barang'!#REF!,2,0),0)</f>
        <v>0</v>
      </c>
      <c r="AK471" s="7">
        <f>Table43[[#This Row],[ISI/CTN]]</f>
        <v>24</v>
      </c>
      <c r="AL471" s="83">
        <f>Table43[[#This Row],[Kode Pcpl]]</f>
        <v>3035410</v>
      </c>
      <c r="AN471" s="36">
        <f>Table43[[#This Row],[Harga Jual Pcs GT
(-PPN)]]-(Table43[[#This Row],[Harga Jual Pcs GT
(-PPN)]]*8.5%)</f>
        <v>15372</v>
      </c>
      <c r="AO471" s="36">
        <f>Table43[[#This Row],[Harga Beli Pcs
(-PPN)]]*Table43[[#This Row],[ISI/CTN]]</f>
        <v>368928</v>
      </c>
      <c r="AP471" s="36">
        <f>Table43[[#This Row],[Harga Beli Pcs
(-PPN)]]*1.11</f>
        <v>17062.920000000002</v>
      </c>
      <c r="AQ471" s="36">
        <f>Table43[[#This Row],[Harga Beli Krt
(- PPN)]]*1.11</f>
        <v>409510.08</v>
      </c>
      <c r="AR471" s="36">
        <v>16800</v>
      </c>
      <c r="AS471" s="36">
        <f>Table43[[#This Row],[Harga Jual Pcs GT
(-PPN)]]*Table43[[#This Row],[ISI/CTN]]</f>
        <v>403200</v>
      </c>
      <c r="AT471" s="36">
        <f>Table43[[#This Row],[Harga Jual Pcs GT
(-PPN)]]*1.11</f>
        <v>18648</v>
      </c>
      <c r="AU471" s="36">
        <f>Table43[[#This Row],[Harga Jual Krt GT
(- PPN)]]*1.11</f>
        <v>447552.00000000006</v>
      </c>
      <c r="AV471" s="36">
        <v>16800</v>
      </c>
      <c r="AW471" s="36">
        <f>Table43[[#This Row],[Harga Jual Pcs MT
(-PPN)]]*Table43[[#This Row],[ISI/CTN]]</f>
        <v>403200</v>
      </c>
      <c r="AX471" s="36">
        <f>Table43[[#This Row],[Harga Jual Pcs MT
(-PPN)]]*1.11</f>
        <v>18648</v>
      </c>
      <c r="AY471" s="36">
        <f>Table43[[#This Row],[Harga Jual Pcs MT
(+PPN)]]*Table43[[#This Row],[ISI/CTN]]</f>
        <v>447552</v>
      </c>
      <c r="AZ471" s="44">
        <f>(Table43[[#This Row],[Harga Jual Pcs GT
(-PPN)]]-Table43[[#This Row],[Harga Beli Pcs
(-PPN)]])/Table43[[#This Row],[Harga Jual Pcs GT
(-PPN)]]</f>
        <v>8.5000000000000006E-2</v>
      </c>
      <c r="BA471" s="51">
        <f>Table43[[#This Row],[Harga Jual Pcs MT
(-PPN)]]-Table43[[#This Row],[Harga Beli Pcs
(-PPN)]]</f>
        <v>1428</v>
      </c>
      <c r="BB471" s="57">
        <f>Table43[[#This Row],[Column1]]/Table43[[#This Row],[Harga Jual Pcs MT
(-PPN)]]</f>
        <v>8.5000000000000006E-2</v>
      </c>
      <c r="BC471" s="50"/>
      <c r="BD471" s="7" t="str">
        <f>IFERROR(VLOOKUP(Table43[[#This Row],[Kode BARANG Win2]],'[3]Daftar Barang dan Jasa'!$B$2:$D$3515,3,0),0)</f>
        <v>RB DETTOL BODY WASH FRESH 200ML X 24 PCH</v>
      </c>
      <c r="BE471" s="7" t="str">
        <f ca="1">IF(TODAY()-Table43[[#This Row],[Efektif
Pembuatan]]&gt;60,"Lama","Baru")</f>
        <v>Lama</v>
      </c>
      <c r="BF471" s="7" t="e">
        <f ca="1">IF(TODAY()-Table43[[#This Row],[Efektif Naik Harga]]&lt;30,"Naik","Sama")</f>
        <v>#VALUE!</v>
      </c>
      <c r="BG471" s="7" t="s">
        <v>400</v>
      </c>
      <c r="BH471" s="7" t="str">
        <f>IF(Table43[[#This Row],[Kode BARANG Win2]]&lt;&gt;"","IDR","")</f>
        <v>IDR</v>
      </c>
      <c r="BI471" s="7" t="str">
        <f>CONCATENATE(Table43[[#This Row],[kode  1 Digit
(Nomor)]],Table43[[#This Row],[kode  4 Digit                (Nomor)]])</f>
        <v>30354100200</v>
      </c>
      <c r="BJ471" s="7" t="str">
        <f>Table43[[#This Row],[Nama            Gramasi atau Jumlah Pack per CTN]]</f>
        <v>200ML</v>
      </c>
      <c r="BK471" s="7"/>
      <c r="BL471" s="7"/>
      <c r="BM471" s="4" t="str">
        <f>IF(Table43[[#This Row],[SATUAN Fix Win]]&lt;&gt;"","KRT")</f>
        <v>KRT</v>
      </c>
      <c r="BN471" s="4" t="str">
        <f>IF(Table43[[#This Row],[SATUAN Fix Win]]&lt;&gt;"","GD01")</f>
        <v>GD01</v>
      </c>
      <c r="BO471" s="4">
        <f>IF(Table43[[#This Row],[SATUAN Fix Win]]&lt;&gt;"",11611)</f>
        <v>11611</v>
      </c>
      <c r="BP471" s="4">
        <f>IF(Table43[[#This Row],[SATUAN Fix Win]]&lt;&gt;"",11612)</f>
        <v>11612</v>
      </c>
      <c r="BR471" s="4">
        <f>IF(Table43[[#This Row],[SATUAN Fix Win]]&lt;&gt;"",1)</f>
        <v>1</v>
      </c>
    </row>
    <row r="472" spans="1:70">
      <c r="A472" s="4" t="str">
        <f>CONCATENATE(Table43[[#This Row],[Kode BARANG Win2]],Table43[[#This Row],[No. Urut
Item Sama]])</f>
        <v>R1022003020020</v>
      </c>
      <c r="B472" s="7"/>
      <c r="C472" s="4" t="s">
        <v>1597</v>
      </c>
      <c r="D472" s="49" t="s">
        <v>642</v>
      </c>
      <c r="E472" s="49">
        <f>IFERROR(VLOOKUP(Table43[[#This Row],[NO]],[1]Sheet1!$G$3:$K$1267,5,0),0)</f>
        <v>0</v>
      </c>
      <c r="F472" s="26" t="s">
        <v>1373</v>
      </c>
      <c r="G472" s="26">
        <v>24</v>
      </c>
      <c r="H472" s="26" t="s">
        <v>2073</v>
      </c>
      <c r="I472" s="49">
        <v>8993560026011</v>
      </c>
      <c r="J472" s="26" t="str">
        <f>Table43[[#This Row],[Nama Jenis Kemasan]]</f>
        <v>PCH</v>
      </c>
      <c r="K472" s="4" t="str">
        <f>TRIM(CONCATENATE(Table43[[#This Row],[Nama            KLP]]," ",Table43[[#This Row],[Nama            Sub KLP]]))</f>
        <v>DETTOL BODY WASH</v>
      </c>
      <c r="L472" s="4" t="str">
        <f>CONCATENATE(Table43[[#This Row],[kode  2 Digit                (hrf+No)]],Table43[[#This Row],[kode  2 Digit                (Nomor)]],Table43[[#This Row],[kode  1 Digit                (Nomor)]])</f>
        <v>R1022</v>
      </c>
      <c r="M472" s="4" t="str">
        <f>IF(AH472="",CONCATENATE(R472,T472,V472,X472,Z472,AB472,AD472,AF472,Table43[[#This Row],[Tanda Kode Revisi]]),CONCATENATE(R472,T472,V472,X472,Z472,AB472,AD472,AH472))</f>
        <v>R1022003020020</v>
      </c>
      <c r="N472" s="11">
        <f t="shared" si="14"/>
        <v>14</v>
      </c>
      <c r="O472" s="13" t="str">
        <f>IF(AG472&lt;&gt;"",TRIM(UPPER(CONCATENATE(Q472," ",S472," ",U472," ",W472," ",Y472," ",AA472," ","X"," ",Table43[[#This Row],[ISI/CTN]]," ",AG472," ",AC472," ",AE472," ",AI472))),TRIM(UPPER(CONCATENATE(Q472," ",S472," ",U472," ",W472," ",Y472," ",AA472," ","X"," ",Table43[[#This Row],[ISI/CTN]]," ",AC472," ",AE472," ",AI472))))</f>
        <v>RB DETTOL BODY WASH FRESH 200ML X 24 PCH</v>
      </c>
      <c r="P472" s="11">
        <f t="shared" si="15"/>
        <v>40</v>
      </c>
      <c r="Q472" s="4" t="s">
        <v>1487</v>
      </c>
      <c r="R472" s="7" t="s">
        <v>94</v>
      </c>
      <c r="S472" s="4" t="s">
        <v>1496</v>
      </c>
      <c r="T472" s="45" t="s">
        <v>1723</v>
      </c>
      <c r="U472" s="46" t="s">
        <v>1497</v>
      </c>
      <c r="V472" s="7">
        <v>2</v>
      </c>
      <c r="W472" s="46"/>
      <c r="X472" s="45" t="s">
        <v>1731</v>
      </c>
      <c r="Y472" s="4" t="s">
        <v>1527</v>
      </c>
      <c r="Z472" s="47" t="s">
        <v>1724</v>
      </c>
      <c r="AA472" s="4" t="s">
        <v>387</v>
      </c>
      <c r="AB472" s="47" t="s">
        <v>1744</v>
      </c>
      <c r="AC472" s="4" t="s">
        <v>386</v>
      </c>
      <c r="AD472" s="7">
        <v>2</v>
      </c>
      <c r="AF472" s="7">
        <v>0</v>
      </c>
      <c r="AJ472" s="7">
        <f>IFERROR(VLOOKUP(Table43[[#This Row],[Kode BARANG Win2]],'[2]Template Impor Barang'!#REF!,2,0),0)</f>
        <v>0</v>
      </c>
      <c r="AK472" s="7">
        <f>Table43[[#This Row],[ISI/CTN]]</f>
        <v>24</v>
      </c>
      <c r="AL472" s="83" t="str">
        <f>Table43[[#This Row],[Kode Pcpl]]</f>
        <v>ID8094396</v>
      </c>
      <c r="AN472" s="36">
        <f>Table43[[#This Row],[Harga Jual Pcs GT
(-PPN)]]-(Table43[[#This Row],[Harga Jual Pcs GT
(-PPN)]]*8.5%)</f>
        <v>15372</v>
      </c>
      <c r="AO472" s="36">
        <f>Table43[[#This Row],[Harga Beli Pcs
(-PPN)]]*Table43[[#This Row],[ISI/CTN]]</f>
        <v>368928</v>
      </c>
      <c r="AP472" s="36">
        <f>Table43[[#This Row],[Harga Beli Pcs
(-PPN)]]*1.11</f>
        <v>17062.920000000002</v>
      </c>
      <c r="AQ472" s="36">
        <f>Table43[[#This Row],[Harga Beli Krt
(- PPN)]]*1.11</f>
        <v>409510.08</v>
      </c>
      <c r="AR472" s="36">
        <v>16800</v>
      </c>
      <c r="AS472" s="36">
        <f>Table43[[#This Row],[Harga Jual Pcs GT
(-PPN)]]*Table43[[#This Row],[ISI/CTN]]</f>
        <v>403200</v>
      </c>
      <c r="AT472" s="36">
        <f>Table43[[#This Row],[Harga Jual Pcs GT
(-PPN)]]*1.11</f>
        <v>18648</v>
      </c>
      <c r="AU472" s="36">
        <f>Table43[[#This Row],[Harga Jual Krt GT
(- PPN)]]*1.11</f>
        <v>447552.00000000006</v>
      </c>
      <c r="AV472" s="36">
        <v>16800</v>
      </c>
      <c r="AW472" s="36">
        <f>Table43[[#This Row],[Harga Jual Pcs MT
(-PPN)]]*Table43[[#This Row],[ISI/CTN]]</f>
        <v>403200</v>
      </c>
      <c r="AX472" s="36">
        <f>Table43[[#This Row],[Harga Jual Pcs MT
(-PPN)]]*1.11</f>
        <v>18648</v>
      </c>
      <c r="AY472" s="36">
        <f>Table43[[#This Row],[Harga Jual Pcs MT
(+PPN)]]*Table43[[#This Row],[ISI/CTN]]</f>
        <v>447552</v>
      </c>
      <c r="AZ472" s="44">
        <f>(Table43[[#This Row],[Harga Jual Pcs GT
(-PPN)]]-Table43[[#This Row],[Harga Beli Pcs
(-PPN)]])/Table43[[#This Row],[Harga Jual Pcs GT
(-PPN)]]</f>
        <v>8.5000000000000006E-2</v>
      </c>
      <c r="BA472" s="51">
        <f>Table43[[#This Row],[Harga Jual Pcs MT
(-PPN)]]-Table43[[#This Row],[Harga Beli Pcs
(-PPN)]]</f>
        <v>1428</v>
      </c>
      <c r="BB472" s="57">
        <f>Table43[[#This Row],[Column1]]/Table43[[#This Row],[Harga Jual Pcs MT
(-PPN)]]</f>
        <v>8.5000000000000006E-2</v>
      </c>
      <c r="BC472" s="50"/>
      <c r="BD472" s="7" t="str">
        <f>IFERROR(VLOOKUP(Table43[[#This Row],[Kode BARANG Win2]],'[3]Daftar Barang dan Jasa'!$B$2:$D$3515,3,0),0)</f>
        <v>RB DETTOL BODY WASH FRESH 200ML X 24 PCH</v>
      </c>
      <c r="BE472" s="7" t="str">
        <f ca="1">IF(TODAY()-Table43[[#This Row],[Efektif
Pembuatan]]&gt;60,"Lama","Baru")</f>
        <v>Lama</v>
      </c>
      <c r="BF472" s="7" t="e">
        <f ca="1">IF(TODAY()-Table43[[#This Row],[Efektif Naik Harga]]&lt;30,"Naik","Sama")</f>
        <v>#VALUE!</v>
      </c>
      <c r="BG472" s="7" t="s">
        <v>400</v>
      </c>
      <c r="BH472" s="7" t="str">
        <f>IF(Table43[[#This Row],[Kode BARANG Win2]]&lt;&gt;"","IDR","")</f>
        <v>IDR</v>
      </c>
      <c r="BI472" s="7" t="str">
        <f>CONCATENATE(Table43[[#This Row],[kode  1 Digit
(Nomor)]],Table43[[#This Row],[kode  4 Digit                (Nomor)]])</f>
        <v>ID80943960200</v>
      </c>
      <c r="BJ472" s="7" t="str">
        <f>Table43[[#This Row],[Nama            Gramasi atau Jumlah Pack per CTN]]</f>
        <v>200ML</v>
      </c>
      <c r="BK472" s="7"/>
      <c r="BL472" s="7"/>
      <c r="BM472" s="4" t="str">
        <f>IF(Table43[[#This Row],[SATUAN Fix Win]]&lt;&gt;"","KRT")</f>
        <v>KRT</v>
      </c>
      <c r="BN472" s="4" t="str">
        <f>IF(Table43[[#This Row],[SATUAN Fix Win]]&lt;&gt;"","GD01")</f>
        <v>GD01</v>
      </c>
      <c r="BO472" s="4">
        <f>IF(Table43[[#This Row],[SATUAN Fix Win]]&lt;&gt;"",11611)</f>
        <v>11611</v>
      </c>
      <c r="BP472" s="4">
        <f>IF(Table43[[#This Row],[SATUAN Fix Win]]&lt;&gt;"",11612)</f>
        <v>11612</v>
      </c>
      <c r="BR472" s="4">
        <f>IF(Table43[[#This Row],[SATUAN Fix Win]]&lt;&gt;"",1)</f>
        <v>1</v>
      </c>
    </row>
    <row r="473" spans="1:70">
      <c r="A473" s="4" t="str">
        <f>CONCATENATE(Table43[[#This Row],[Kode BARANG Win2]],Table43[[#This Row],[No. Urut
Item Sama]])</f>
        <v>R1022003020020</v>
      </c>
      <c r="B473" s="7"/>
      <c r="C473" s="4" t="s">
        <v>1597</v>
      </c>
      <c r="D473" s="49" t="s">
        <v>644</v>
      </c>
      <c r="E473" s="49">
        <f>IFERROR(VLOOKUP(Table43[[#This Row],[NO]],[1]Sheet1!$G$3:$K$1267,5,0),0)</f>
        <v>0</v>
      </c>
      <c r="F473" s="26" t="s">
        <v>1377</v>
      </c>
      <c r="G473" s="26">
        <v>24</v>
      </c>
      <c r="H473" s="26" t="s">
        <v>2073</v>
      </c>
      <c r="I473" s="49">
        <v>8993560026011</v>
      </c>
      <c r="J473" s="26" t="str">
        <f>Table43[[#This Row],[Nama Jenis Kemasan]]</f>
        <v>PCH</v>
      </c>
      <c r="K473" s="4" t="str">
        <f>TRIM(CONCATENATE(Table43[[#This Row],[Nama            KLP]]," ",Table43[[#This Row],[Nama            Sub KLP]]))</f>
        <v>DETTOL BODY WASH</v>
      </c>
      <c r="L473" s="4" t="str">
        <f>CONCATENATE(Table43[[#This Row],[kode  2 Digit                (hrf+No)]],Table43[[#This Row],[kode  2 Digit                (Nomor)]],Table43[[#This Row],[kode  1 Digit                (Nomor)]])</f>
        <v>R1022</v>
      </c>
      <c r="M473" s="4" t="str">
        <f>IF(AH473="",CONCATENATE(R473,T473,V473,X473,Z473,AB473,AD473,AF473,Table43[[#This Row],[Tanda Kode Revisi]]),CONCATENATE(R473,T473,V473,X473,Z473,AB473,AD473,AH473))</f>
        <v>R1022003020020</v>
      </c>
      <c r="N473" s="11">
        <f t="shared" si="14"/>
        <v>14</v>
      </c>
      <c r="O473" s="13" t="str">
        <f>IF(AG473&lt;&gt;"",TRIM(UPPER(CONCATENATE(Q473," ",S473," ",U473," ",W473," ",Y473," ",AA473," ","X"," ",Table43[[#This Row],[ISI/CTN]]," ",AG473," ",AC473," ",AE473," ",AI473))),TRIM(UPPER(CONCATENATE(Q473," ",S473," ",U473," ",W473," ",Y473," ",AA473," ","X"," ",Table43[[#This Row],[ISI/CTN]]," ",AC473," ",AE473," ",AI473))))</f>
        <v>RB DETTOL BODY WASH FRESH 200ML X 24 PCH</v>
      </c>
      <c r="P473" s="11">
        <f t="shared" si="15"/>
        <v>40</v>
      </c>
      <c r="Q473" s="4" t="s">
        <v>1487</v>
      </c>
      <c r="R473" s="7" t="s">
        <v>94</v>
      </c>
      <c r="S473" s="4" t="s">
        <v>1496</v>
      </c>
      <c r="T473" s="45" t="s">
        <v>1723</v>
      </c>
      <c r="U473" s="46" t="s">
        <v>1497</v>
      </c>
      <c r="V473" s="7">
        <v>2</v>
      </c>
      <c r="W473" s="46"/>
      <c r="X473" s="45" t="s">
        <v>1731</v>
      </c>
      <c r="Y473" s="4" t="s">
        <v>1527</v>
      </c>
      <c r="Z473" s="47" t="s">
        <v>1724</v>
      </c>
      <c r="AA473" s="4" t="s">
        <v>387</v>
      </c>
      <c r="AB473" s="47" t="s">
        <v>1744</v>
      </c>
      <c r="AC473" s="4" t="s">
        <v>386</v>
      </c>
      <c r="AD473" s="7">
        <v>2</v>
      </c>
      <c r="AF473" s="7">
        <v>0</v>
      </c>
      <c r="AJ473" s="7">
        <f>IFERROR(VLOOKUP(Table43[[#This Row],[Kode BARANG Win2]],'[2]Template Impor Barang'!#REF!,2,0),0)</f>
        <v>0</v>
      </c>
      <c r="AK473" s="7">
        <f>Table43[[#This Row],[ISI/CTN]]</f>
        <v>24</v>
      </c>
      <c r="AL473" s="83" t="str">
        <f>Table43[[#This Row],[Kode Pcpl]]</f>
        <v>ID8139981</v>
      </c>
      <c r="AN473" s="36">
        <f>Table43[[#This Row],[Harga Jual Pcs GT
(-PPN)]]-(Table43[[#This Row],[Harga Jual Pcs GT
(-PPN)]]*8.5%)</f>
        <v>15372</v>
      </c>
      <c r="AO473" s="36">
        <f>Table43[[#This Row],[Harga Beli Pcs
(-PPN)]]*Table43[[#This Row],[ISI/CTN]]</f>
        <v>368928</v>
      </c>
      <c r="AP473" s="36">
        <f>Table43[[#This Row],[Harga Beli Pcs
(-PPN)]]*1.11</f>
        <v>17062.920000000002</v>
      </c>
      <c r="AQ473" s="36">
        <f>Table43[[#This Row],[Harga Beli Krt
(- PPN)]]*1.11</f>
        <v>409510.08</v>
      </c>
      <c r="AR473" s="36">
        <v>16800</v>
      </c>
      <c r="AS473" s="36">
        <f>Table43[[#This Row],[Harga Jual Pcs GT
(-PPN)]]*Table43[[#This Row],[ISI/CTN]]</f>
        <v>403200</v>
      </c>
      <c r="AT473" s="36">
        <f>Table43[[#This Row],[Harga Jual Pcs GT
(-PPN)]]*1.11</f>
        <v>18648</v>
      </c>
      <c r="AU473" s="36">
        <f>Table43[[#This Row],[Harga Jual Krt GT
(- PPN)]]*1.11</f>
        <v>447552.00000000006</v>
      </c>
      <c r="AV473" s="36">
        <v>16800</v>
      </c>
      <c r="AW473" s="36">
        <f>Table43[[#This Row],[Harga Jual Pcs MT
(-PPN)]]*Table43[[#This Row],[ISI/CTN]]</f>
        <v>403200</v>
      </c>
      <c r="AX473" s="36">
        <f>Table43[[#This Row],[Harga Jual Pcs MT
(-PPN)]]*1.11</f>
        <v>18648</v>
      </c>
      <c r="AY473" s="36">
        <f>Table43[[#This Row],[Harga Jual Pcs MT
(+PPN)]]*Table43[[#This Row],[ISI/CTN]]</f>
        <v>447552</v>
      </c>
      <c r="AZ473" s="44">
        <f>(Table43[[#This Row],[Harga Jual Pcs GT
(-PPN)]]-Table43[[#This Row],[Harga Beli Pcs
(-PPN)]])/Table43[[#This Row],[Harga Jual Pcs GT
(-PPN)]]</f>
        <v>8.5000000000000006E-2</v>
      </c>
      <c r="BA473" s="51">
        <f>Table43[[#This Row],[Harga Jual Pcs MT
(-PPN)]]-Table43[[#This Row],[Harga Beli Pcs
(-PPN)]]</f>
        <v>1428</v>
      </c>
      <c r="BB473" s="57">
        <f>Table43[[#This Row],[Column1]]/Table43[[#This Row],[Harga Jual Pcs MT
(-PPN)]]</f>
        <v>8.5000000000000006E-2</v>
      </c>
      <c r="BC473" s="50"/>
      <c r="BD473" s="7" t="str">
        <f>IFERROR(VLOOKUP(Table43[[#This Row],[Kode BARANG Win2]],'[3]Daftar Barang dan Jasa'!$B$2:$D$3515,3,0),0)</f>
        <v>RB DETTOL BODY WASH FRESH 200ML X 24 PCH</v>
      </c>
      <c r="BE473" s="7" t="str">
        <f ca="1">IF(TODAY()-Table43[[#This Row],[Efektif
Pembuatan]]&gt;60,"Lama","Baru")</f>
        <v>Lama</v>
      </c>
      <c r="BF473" s="7" t="e">
        <f ca="1">IF(TODAY()-Table43[[#This Row],[Efektif Naik Harga]]&lt;30,"Naik","Sama")</f>
        <v>#VALUE!</v>
      </c>
      <c r="BG473" s="7" t="s">
        <v>400</v>
      </c>
      <c r="BH473" s="7" t="str">
        <f>IF(Table43[[#This Row],[Kode BARANG Win2]]&lt;&gt;"","IDR","")</f>
        <v>IDR</v>
      </c>
      <c r="BI473" s="7" t="str">
        <f>CONCATENATE(Table43[[#This Row],[kode  1 Digit
(Nomor)]],Table43[[#This Row],[kode  4 Digit                (Nomor)]])</f>
        <v>ID81399810200</v>
      </c>
      <c r="BJ473" s="7" t="str">
        <f>Table43[[#This Row],[Nama            Gramasi atau Jumlah Pack per CTN]]</f>
        <v>200ML</v>
      </c>
      <c r="BK473" s="7"/>
      <c r="BL473" s="7"/>
      <c r="BM473" s="4" t="str">
        <f>IF(Table43[[#This Row],[SATUAN Fix Win]]&lt;&gt;"","KRT")</f>
        <v>KRT</v>
      </c>
      <c r="BN473" s="4" t="str">
        <f>IF(Table43[[#This Row],[SATUAN Fix Win]]&lt;&gt;"","GD01")</f>
        <v>GD01</v>
      </c>
      <c r="BO473" s="4">
        <f>IF(Table43[[#This Row],[SATUAN Fix Win]]&lt;&gt;"",11611)</f>
        <v>11611</v>
      </c>
      <c r="BP473" s="4">
        <f>IF(Table43[[#This Row],[SATUAN Fix Win]]&lt;&gt;"",11612)</f>
        <v>11612</v>
      </c>
      <c r="BR473" s="4">
        <f>IF(Table43[[#This Row],[SATUAN Fix Win]]&lt;&gt;"",1)</f>
        <v>1</v>
      </c>
    </row>
    <row r="474" spans="1:70">
      <c r="A474" s="4" t="str">
        <f>CONCATENATE(Table43[[#This Row],[Kode BARANG Win2]],Table43[[#This Row],[No. Urut
Item Sama]])</f>
        <v>R1022003020020</v>
      </c>
      <c r="B474" s="7"/>
      <c r="C474" s="4" t="s">
        <v>1597</v>
      </c>
      <c r="D474" s="49" t="s">
        <v>643</v>
      </c>
      <c r="E474" s="49">
        <f>IFERROR(VLOOKUP(Table43[[#This Row],[NO]],[1]Sheet1!$G$3:$K$1267,5,0),0)</f>
        <v>0</v>
      </c>
      <c r="F474" s="26" t="s">
        <v>1374</v>
      </c>
      <c r="G474" s="26">
        <v>24</v>
      </c>
      <c r="H474" s="26" t="s">
        <v>2073</v>
      </c>
      <c r="I474" s="49">
        <v>8993560026011</v>
      </c>
      <c r="J474" s="26" t="str">
        <f>Table43[[#This Row],[Nama Jenis Kemasan]]</f>
        <v>PCH</v>
      </c>
      <c r="K474" s="4" t="str">
        <f>TRIM(CONCATENATE(Table43[[#This Row],[Nama            KLP]]," ",Table43[[#This Row],[Nama            Sub KLP]]))</f>
        <v>DETTOL BODY WASH</v>
      </c>
      <c r="L474" s="4" t="str">
        <f>CONCATENATE(Table43[[#This Row],[kode  2 Digit                (hrf+No)]],Table43[[#This Row],[kode  2 Digit                (Nomor)]],Table43[[#This Row],[kode  1 Digit                (Nomor)]])</f>
        <v>R1022</v>
      </c>
      <c r="M474" s="4" t="str">
        <f>IF(AH474="",CONCATENATE(R474,T474,V474,X474,Z474,AB474,AD474,AF474,Table43[[#This Row],[Tanda Kode Revisi]]),CONCATENATE(R474,T474,V474,X474,Z474,AB474,AD474,AH474))</f>
        <v>R1022003020020</v>
      </c>
      <c r="N474" s="11">
        <f t="shared" si="14"/>
        <v>14</v>
      </c>
      <c r="O474" s="13" t="str">
        <f>IF(AG474&lt;&gt;"",TRIM(UPPER(CONCATENATE(Q474," ",S474," ",U474," ",W474," ",Y474," ",AA474," ","X"," ",Table43[[#This Row],[ISI/CTN]]," ",AG474," ",AC474," ",AE474," ",AI474))),TRIM(UPPER(CONCATENATE(Q474," ",S474," ",U474," ",W474," ",Y474," ",AA474," ","X"," ",Table43[[#This Row],[ISI/CTN]]," ",AC474," ",AE474," ",AI474))))</f>
        <v>RB DETTOL BODY WASH FRESH 200ML X 24 PCH</v>
      </c>
      <c r="P474" s="11">
        <f t="shared" si="15"/>
        <v>40</v>
      </c>
      <c r="Q474" s="4" t="s">
        <v>1487</v>
      </c>
      <c r="R474" s="7" t="s">
        <v>94</v>
      </c>
      <c r="S474" s="4" t="s">
        <v>1496</v>
      </c>
      <c r="T474" s="45" t="s">
        <v>1723</v>
      </c>
      <c r="U474" s="46" t="s">
        <v>1497</v>
      </c>
      <c r="V474" s="7">
        <v>2</v>
      </c>
      <c r="W474" s="46"/>
      <c r="X474" s="45" t="s">
        <v>1731</v>
      </c>
      <c r="Y474" s="4" t="s">
        <v>1527</v>
      </c>
      <c r="Z474" s="47" t="s">
        <v>1724</v>
      </c>
      <c r="AA474" s="4" t="s">
        <v>387</v>
      </c>
      <c r="AB474" s="47" t="s">
        <v>1744</v>
      </c>
      <c r="AC474" s="4" t="s">
        <v>386</v>
      </c>
      <c r="AD474" s="7">
        <v>2</v>
      </c>
      <c r="AF474" s="7">
        <v>0</v>
      </c>
      <c r="AJ474" s="7">
        <f>IFERROR(VLOOKUP(Table43[[#This Row],[Kode BARANG Win2]],'[2]Template Impor Barang'!#REF!,2,0),0)</f>
        <v>0</v>
      </c>
      <c r="AK474" s="7">
        <f>Table43[[#This Row],[ISI/CTN]]</f>
        <v>24</v>
      </c>
      <c r="AL474" s="83" t="str">
        <f>Table43[[#This Row],[Kode Pcpl]]</f>
        <v>ID8139989</v>
      </c>
      <c r="AN474" s="36">
        <f>Table43[[#This Row],[Harga Jual Pcs GT
(-PPN)]]-(Table43[[#This Row],[Harga Jual Pcs GT
(-PPN)]]*8.5%)</f>
        <v>15372</v>
      </c>
      <c r="AO474" s="36">
        <f>Table43[[#This Row],[Harga Beli Pcs
(-PPN)]]*Table43[[#This Row],[ISI/CTN]]</f>
        <v>368928</v>
      </c>
      <c r="AP474" s="36">
        <f>Table43[[#This Row],[Harga Beli Pcs
(-PPN)]]*1.11</f>
        <v>17062.920000000002</v>
      </c>
      <c r="AQ474" s="36">
        <f>Table43[[#This Row],[Harga Beli Krt
(- PPN)]]*1.11</f>
        <v>409510.08</v>
      </c>
      <c r="AR474" s="36">
        <v>16800</v>
      </c>
      <c r="AS474" s="36">
        <f>Table43[[#This Row],[Harga Jual Pcs GT
(-PPN)]]*Table43[[#This Row],[ISI/CTN]]</f>
        <v>403200</v>
      </c>
      <c r="AT474" s="36">
        <f>Table43[[#This Row],[Harga Jual Pcs GT
(-PPN)]]*1.11</f>
        <v>18648</v>
      </c>
      <c r="AU474" s="36">
        <f>Table43[[#This Row],[Harga Jual Krt GT
(- PPN)]]*1.11</f>
        <v>447552.00000000006</v>
      </c>
      <c r="AV474" s="36">
        <v>16800</v>
      </c>
      <c r="AW474" s="36">
        <f>Table43[[#This Row],[Harga Jual Pcs MT
(-PPN)]]*Table43[[#This Row],[ISI/CTN]]</f>
        <v>403200</v>
      </c>
      <c r="AX474" s="36">
        <f>Table43[[#This Row],[Harga Jual Pcs MT
(-PPN)]]*1.11</f>
        <v>18648</v>
      </c>
      <c r="AY474" s="36">
        <f>Table43[[#This Row],[Harga Jual Pcs MT
(+PPN)]]*Table43[[#This Row],[ISI/CTN]]</f>
        <v>447552</v>
      </c>
      <c r="AZ474" s="44">
        <f>(Table43[[#This Row],[Harga Jual Pcs GT
(-PPN)]]-Table43[[#This Row],[Harga Beli Pcs
(-PPN)]])/Table43[[#This Row],[Harga Jual Pcs GT
(-PPN)]]</f>
        <v>8.5000000000000006E-2</v>
      </c>
      <c r="BA474" s="51">
        <f>Table43[[#This Row],[Harga Jual Pcs MT
(-PPN)]]-Table43[[#This Row],[Harga Beli Pcs
(-PPN)]]</f>
        <v>1428</v>
      </c>
      <c r="BB474" s="57">
        <f>Table43[[#This Row],[Column1]]/Table43[[#This Row],[Harga Jual Pcs MT
(-PPN)]]</f>
        <v>8.5000000000000006E-2</v>
      </c>
      <c r="BC474" s="50"/>
      <c r="BD474" s="7" t="str">
        <f>IFERROR(VLOOKUP(Table43[[#This Row],[Kode BARANG Win2]],'[3]Daftar Barang dan Jasa'!$B$2:$D$3515,3,0),0)</f>
        <v>RB DETTOL BODY WASH FRESH 200ML X 24 PCH</v>
      </c>
      <c r="BE474" s="7" t="str">
        <f ca="1">IF(TODAY()-Table43[[#This Row],[Efektif
Pembuatan]]&gt;60,"Lama","Baru")</f>
        <v>Lama</v>
      </c>
      <c r="BF474" s="7" t="e">
        <f ca="1">IF(TODAY()-Table43[[#This Row],[Efektif Naik Harga]]&lt;30,"Naik","Sama")</f>
        <v>#VALUE!</v>
      </c>
      <c r="BG474" s="7" t="s">
        <v>400</v>
      </c>
      <c r="BH474" s="7" t="str">
        <f>IF(Table43[[#This Row],[Kode BARANG Win2]]&lt;&gt;"","IDR","")</f>
        <v>IDR</v>
      </c>
      <c r="BI474" s="7" t="str">
        <f>CONCATENATE(Table43[[#This Row],[kode  1 Digit
(Nomor)]],Table43[[#This Row],[kode  4 Digit                (Nomor)]])</f>
        <v>ID81399890200</v>
      </c>
      <c r="BJ474" s="7" t="str">
        <f>Table43[[#This Row],[Nama            Gramasi atau Jumlah Pack per CTN]]</f>
        <v>200ML</v>
      </c>
      <c r="BK474" s="7"/>
      <c r="BL474" s="7"/>
      <c r="BM474" s="4" t="str">
        <f>IF(Table43[[#This Row],[SATUAN Fix Win]]&lt;&gt;"","KRT")</f>
        <v>KRT</v>
      </c>
      <c r="BN474" s="4" t="str">
        <f>IF(Table43[[#This Row],[SATUAN Fix Win]]&lt;&gt;"","GD01")</f>
        <v>GD01</v>
      </c>
      <c r="BO474" s="4">
        <f>IF(Table43[[#This Row],[SATUAN Fix Win]]&lt;&gt;"",11611)</f>
        <v>11611</v>
      </c>
      <c r="BP474" s="4">
        <f>IF(Table43[[#This Row],[SATUAN Fix Win]]&lt;&gt;"",11612)</f>
        <v>11612</v>
      </c>
      <c r="BR474" s="4">
        <f>IF(Table43[[#This Row],[SATUAN Fix Win]]&lt;&gt;"",1)</f>
        <v>1</v>
      </c>
    </row>
    <row r="475" spans="1:70">
      <c r="A475" s="4" t="str">
        <f>CONCATENATE(Table43[[#This Row],[Kode BARANG Win2]],Table43[[#This Row],[No. Urut
Item Sama]])</f>
        <v>R1022003020020</v>
      </c>
      <c r="B475" s="7"/>
      <c r="C475" s="4" t="s">
        <v>1597</v>
      </c>
      <c r="D475" s="49" t="s">
        <v>641</v>
      </c>
      <c r="E475" s="49">
        <f>IFERROR(VLOOKUP(Table43[[#This Row],[NO]],[1]Sheet1!$G$3:$K$1267,5,0),0)</f>
        <v>0</v>
      </c>
      <c r="F475" s="26" t="s">
        <v>1372</v>
      </c>
      <c r="G475" s="26">
        <v>24</v>
      </c>
      <c r="H475" s="26" t="s">
        <v>2073</v>
      </c>
      <c r="I475" s="49">
        <v>8993560026011</v>
      </c>
      <c r="J475" s="26" t="str">
        <f>Table43[[#This Row],[Nama Jenis Kemasan]]</f>
        <v>PCH</v>
      </c>
      <c r="K475" s="4" t="str">
        <f>TRIM(CONCATENATE(Table43[[#This Row],[Nama            KLP]]," ",Table43[[#This Row],[Nama            Sub KLP]]))</f>
        <v>DETTOL BODY WASH</v>
      </c>
      <c r="L475" s="4" t="str">
        <f>CONCATENATE(Table43[[#This Row],[kode  2 Digit                (hrf+No)]],Table43[[#This Row],[kode  2 Digit                (Nomor)]],Table43[[#This Row],[kode  1 Digit                (Nomor)]])</f>
        <v>R1022</v>
      </c>
      <c r="M475" s="4" t="str">
        <f>IF(AH475="",CONCATENATE(R475,T475,V475,X475,Z475,AB475,AD475,AF475,Table43[[#This Row],[Tanda Kode Revisi]]),CONCATENATE(R475,T475,V475,X475,Z475,AB475,AD475,AH475))</f>
        <v>R1022003020020</v>
      </c>
      <c r="N475" s="11">
        <f t="shared" si="14"/>
        <v>14</v>
      </c>
      <c r="O475" s="13" t="str">
        <f>IF(AG475&lt;&gt;"",TRIM(UPPER(CONCATENATE(Q475," ",S475," ",U475," ",W475," ",Y475," ",AA475," ","X"," ",Table43[[#This Row],[ISI/CTN]]," ",AG475," ",AC475," ",AE475," ",AI475))),TRIM(UPPER(CONCATENATE(Q475," ",S475," ",U475," ",W475," ",Y475," ",AA475," ","X"," ",Table43[[#This Row],[ISI/CTN]]," ",AC475," ",AE475," ",AI475))))</f>
        <v>RB DETTOL BODY WASH FRESH 200ML X 24 PCH</v>
      </c>
      <c r="P475" s="11">
        <f t="shared" si="15"/>
        <v>40</v>
      </c>
      <c r="Q475" s="4" t="s">
        <v>1487</v>
      </c>
      <c r="R475" s="7" t="s">
        <v>94</v>
      </c>
      <c r="S475" s="4" t="s">
        <v>1496</v>
      </c>
      <c r="T475" s="45" t="s">
        <v>1723</v>
      </c>
      <c r="U475" s="46" t="s">
        <v>1497</v>
      </c>
      <c r="V475" s="7">
        <v>2</v>
      </c>
      <c r="W475" s="46"/>
      <c r="X475" s="45" t="s">
        <v>1731</v>
      </c>
      <c r="Y475" s="4" t="s">
        <v>1527</v>
      </c>
      <c r="Z475" s="47" t="s">
        <v>1724</v>
      </c>
      <c r="AA475" s="4" t="s">
        <v>387</v>
      </c>
      <c r="AB475" s="47" t="s">
        <v>1744</v>
      </c>
      <c r="AC475" s="4" t="s">
        <v>386</v>
      </c>
      <c r="AD475" s="7">
        <v>2</v>
      </c>
      <c r="AF475" s="7">
        <v>0</v>
      </c>
      <c r="AJ475" s="7">
        <f>IFERROR(VLOOKUP(Table43[[#This Row],[Kode BARANG Win2]],'[2]Template Impor Barang'!#REF!,2,0),0)</f>
        <v>0</v>
      </c>
      <c r="AK475" s="7">
        <f>Table43[[#This Row],[ISI/CTN]]</f>
        <v>24</v>
      </c>
      <c r="AL475" s="83" t="str">
        <f>Table43[[#This Row],[Kode Pcpl]]</f>
        <v>ID0307870</v>
      </c>
      <c r="AN475" s="36">
        <f>Table43[[#This Row],[Harga Jual Pcs GT
(-PPN)]]-(Table43[[#This Row],[Harga Jual Pcs GT
(-PPN)]]*8.5%)</f>
        <v>15372</v>
      </c>
      <c r="AO475" s="36">
        <f>Table43[[#This Row],[Harga Beli Pcs
(-PPN)]]*Table43[[#This Row],[ISI/CTN]]</f>
        <v>368928</v>
      </c>
      <c r="AP475" s="36">
        <f>Table43[[#This Row],[Harga Beli Pcs
(-PPN)]]*1.11</f>
        <v>17062.920000000002</v>
      </c>
      <c r="AQ475" s="36">
        <f>Table43[[#This Row],[Harga Beli Krt
(- PPN)]]*1.11</f>
        <v>409510.08</v>
      </c>
      <c r="AR475" s="36">
        <v>16800</v>
      </c>
      <c r="AS475" s="36">
        <f>Table43[[#This Row],[Harga Jual Pcs GT
(-PPN)]]*Table43[[#This Row],[ISI/CTN]]</f>
        <v>403200</v>
      </c>
      <c r="AT475" s="36">
        <f>Table43[[#This Row],[Harga Jual Pcs GT
(-PPN)]]*1.11</f>
        <v>18648</v>
      </c>
      <c r="AU475" s="36">
        <f>Table43[[#This Row],[Harga Jual Krt GT
(- PPN)]]*1.11</f>
        <v>447552.00000000006</v>
      </c>
      <c r="AV475" s="36">
        <v>16800</v>
      </c>
      <c r="AW475" s="36">
        <f>Table43[[#This Row],[Harga Jual Pcs MT
(-PPN)]]*Table43[[#This Row],[ISI/CTN]]</f>
        <v>403200</v>
      </c>
      <c r="AX475" s="36">
        <f>Table43[[#This Row],[Harga Jual Pcs MT
(-PPN)]]*1.11</f>
        <v>18648</v>
      </c>
      <c r="AY475" s="36">
        <f>Table43[[#This Row],[Harga Jual Pcs MT
(+PPN)]]*Table43[[#This Row],[ISI/CTN]]</f>
        <v>447552</v>
      </c>
      <c r="AZ475" s="44">
        <f>(Table43[[#This Row],[Harga Jual Pcs GT
(-PPN)]]-Table43[[#This Row],[Harga Beli Pcs
(-PPN)]])/Table43[[#This Row],[Harga Jual Pcs GT
(-PPN)]]</f>
        <v>8.5000000000000006E-2</v>
      </c>
      <c r="BA475" s="51">
        <f>Table43[[#This Row],[Harga Jual Pcs MT
(-PPN)]]-Table43[[#This Row],[Harga Beli Pcs
(-PPN)]]</f>
        <v>1428</v>
      </c>
      <c r="BB475" s="57">
        <f>Table43[[#This Row],[Column1]]/Table43[[#This Row],[Harga Jual Pcs MT
(-PPN)]]</f>
        <v>8.5000000000000006E-2</v>
      </c>
      <c r="BC475" s="50"/>
      <c r="BD475" s="7" t="str">
        <f>IFERROR(VLOOKUP(Table43[[#This Row],[Kode BARANG Win2]],'[3]Daftar Barang dan Jasa'!$B$2:$D$3515,3,0),0)</f>
        <v>RB DETTOL BODY WASH FRESH 200ML X 24 PCH</v>
      </c>
      <c r="BE475" s="7" t="str">
        <f ca="1">IF(TODAY()-Table43[[#This Row],[Efektif
Pembuatan]]&gt;60,"Lama","Baru")</f>
        <v>Lama</v>
      </c>
      <c r="BF475" s="7" t="e">
        <f ca="1">IF(TODAY()-Table43[[#This Row],[Efektif Naik Harga]]&lt;30,"Naik","Sama")</f>
        <v>#VALUE!</v>
      </c>
      <c r="BG475" s="7" t="s">
        <v>400</v>
      </c>
      <c r="BH475" s="7" t="str">
        <f>IF(Table43[[#This Row],[Kode BARANG Win2]]&lt;&gt;"","IDR","")</f>
        <v>IDR</v>
      </c>
      <c r="BI475" s="7" t="str">
        <f>CONCATENATE(Table43[[#This Row],[kode  1 Digit
(Nomor)]],Table43[[#This Row],[kode  4 Digit                (Nomor)]])</f>
        <v>ID03078700200</v>
      </c>
      <c r="BJ475" s="7" t="str">
        <f>Table43[[#This Row],[Nama            Gramasi atau Jumlah Pack per CTN]]</f>
        <v>200ML</v>
      </c>
      <c r="BK475" s="7"/>
      <c r="BL475" s="7"/>
      <c r="BM475" s="4" t="str">
        <f>IF(Table43[[#This Row],[SATUAN Fix Win]]&lt;&gt;"","KRT")</f>
        <v>KRT</v>
      </c>
      <c r="BN475" s="4" t="str">
        <f>IF(Table43[[#This Row],[SATUAN Fix Win]]&lt;&gt;"","GD01")</f>
        <v>GD01</v>
      </c>
      <c r="BO475" s="4">
        <f>IF(Table43[[#This Row],[SATUAN Fix Win]]&lt;&gt;"",11611)</f>
        <v>11611</v>
      </c>
      <c r="BP475" s="4">
        <f>IF(Table43[[#This Row],[SATUAN Fix Win]]&lt;&gt;"",11612)</f>
        <v>11612</v>
      </c>
      <c r="BR475" s="4">
        <f>IF(Table43[[#This Row],[SATUAN Fix Win]]&lt;&gt;"",1)</f>
        <v>1</v>
      </c>
    </row>
    <row r="476" spans="1:70">
      <c r="A476" s="4" t="str">
        <f>CONCATENATE(Table43[[#This Row],[Kode BARANG Win2]],Table43[[#This Row],[No. Urut
Item Sama]])</f>
        <v>R1022003020020</v>
      </c>
      <c r="B476" s="7"/>
      <c r="C476" s="4" t="s">
        <v>1597</v>
      </c>
      <c r="D476" s="49">
        <v>323044</v>
      </c>
      <c r="E476" s="49">
        <f>IFERROR(VLOOKUP(Table43[[#This Row],[NO]],[1]Sheet1!$G$3:$K$1267,5,0),0)</f>
        <v>0</v>
      </c>
      <c r="F476" s="26" t="s">
        <v>1370</v>
      </c>
      <c r="G476" s="26">
        <v>24</v>
      </c>
      <c r="H476" s="26" t="s">
        <v>2073</v>
      </c>
      <c r="I476" s="49">
        <v>8993560026011</v>
      </c>
      <c r="J476" s="26" t="str">
        <f>Table43[[#This Row],[Nama Jenis Kemasan]]</f>
        <v>PCH</v>
      </c>
      <c r="K476" s="4" t="str">
        <f>TRIM(CONCATENATE(Table43[[#This Row],[Nama            KLP]]," ",Table43[[#This Row],[Nama            Sub KLP]]))</f>
        <v>DETTOL BODY WASH</v>
      </c>
      <c r="L476" s="4" t="str">
        <f>CONCATENATE(Table43[[#This Row],[kode  2 Digit                (hrf+No)]],Table43[[#This Row],[kode  2 Digit                (Nomor)]],Table43[[#This Row],[kode  1 Digit                (Nomor)]])</f>
        <v>R1022</v>
      </c>
      <c r="M476" s="4" t="str">
        <f>IF(AH476="",CONCATENATE(R476,T476,V476,X476,Z476,AB476,AD476,AF476,Table43[[#This Row],[Tanda Kode Revisi]]),CONCATENATE(R476,T476,V476,X476,Z476,AB476,AD476,AH476))</f>
        <v>R1022003020020</v>
      </c>
      <c r="N476" s="11">
        <f t="shared" si="14"/>
        <v>14</v>
      </c>
      <c r="O476" s="13" t="str">
        <f>IF(AG476&lt;&gt;"",TRIM(UPPER(CONCATENATE(Q476," ",S476," ",U476," ",W476," ",Y476," ",AA476," ","X"," ",Table43[[#This Row],[ISI/CTN]]," ",AG476," ",AC476," ",AE476," ",AI476))),TRIM(UPPER(CONCATENATE(Q476," ",S476," ",U476," ",W476," ",Y476," ",AA476," ","X"," ",Table43[[#This Row],[ISI/CTN]]," ",AC476," ",AE476," ",AI476))))</f>
        <v>RB DETTOL BODY WASH FRESH 200ML X 24 PCH</v>
      </c>
      <c r="P476" s="11">
        <f t="shared" si="15"/>
        <v>40</v>
      </c>
      <c r="Q476" s="4" t="s">
        <v>1487</v>
      </c>
      <c r="R476" s="7" t="s">
        <v>94</v>
      </c>
      <c r="S476" s="4" t="s">
        <v>1496</v>
      </c>
      <c r="T476" s="45" t="s">
        <v>1723</v>
      </c>
      <c r="U476" s="46" t="s">
        <v>1497</v>
      </c>
      <c r="V476" s="7">
        <v>2</v>
      </c>
      <c r="W476" s="46"/>
      <c r="X476" s="45" t="s">
        <v>1731</v>
      </c>
      <c r="Y476" s="4" t="s">
        <v>1527</v>
      </c>
      <c r="Z476" s="47" t="s">
        <v>1724</v>
      </c>
      <c r="AA476" s="4" t="s">
        <v>387</v>
      </c>
      <c r="AB476" s="47" t="s">
        <v>1744</v>
      </c>
      <c r="AC476" s="4" t="s">
        <v>386</v>
      </c>
      <c r="AD476" s="7">
        <v>2</v>
      </c>
      <c r="AF476" s="7">
        <v>0</v>
      </c>
      <c r="AJ476" s="7">
        <f>IFERROR(VLOOKUP(Table43[[#This Row],[Kode BARANG Win2]],'[2]Template Impor Barang'!#REF!,2,0),0)</f>
        <v>0</v>
      </c>
      <c r="AK476" s="7">
        <f>Table43[[#This Row],[ISI/CTN]]</f>
        <v>24</v>
      </c>
      <c r="AL476" s="83">
        <f>Table43[[#This Row],[Kode Pcpl]]</f>
        <v>323044</v>
      </c>
      <c r="AN476" s="36">
        <f>Table43[[#This Row],[Harga Jual Pcs GT
(-PPN)]]-(Table43[[#This Row],[Harga Jual Pcs GT
(-PPN)]]*8.5%)</f>
        <v>15372</v>
      </c>
      <c r="AO476" s="36">
        <f>Table43[[#This Row],[Harga Beli Pcs
(-PPN)]]*Table43[[#This Row],[ISI/CTN]]</f>
        <v>368928</v>
      </c>
      <c r="AP476" s="36">
        <f>Table43[[#This Row],[Harga Beli Pcs
(-PPN)]]*1.11</f>
        <v>17062.920000000002</v>
      </c>
      <c r="AQ476" s="36">
        <f>Table43[[#This Row],[Harga Beli Krt
(- PPN)]]*1.11</f>
        <v>409510.08</v>
      </c>
      <c r="AR476" s="36">
        <v>16800</v>
      </c>
      <c r="AS476" s="36">
        <f>Table43[[#This Row],[Harga Jual Pcs GT
(-PPN)]]*Table43[[#This Row],[ISI/CTN]]</f>
        <v>403200</v>
      </c>
      <c r="AT476" s="36">
        <f>Table43[[#This Row],[Harga Jual Pcs GT
(-PPN)]]*1.11</f>
        <v>18648</v>
      </c>
      <c r="AU476" s="36">
        <f>Table43[[#This Row],[Harga Jual Krt GT
(- PPN)]]*1.11</f>
        <v>447552.00000000006</v>
      </c>
      <c r="AV476" s="36">
        <v>16800</v>
      </c>
      <c r="AW476" s="36">
        <f>Table43[[#This Row],[Harga Jual Pcs MT
(-PPN)]]*Table43[[#This Row],[ISI/CTN]]</f>
        <v>403200</v>
      </c>
      <c r="AX476" s="36">
        <f>Table43[[#This Row],[Harga Jual Pcs MT
(-PPN)]]*1.11</f>
        <v>18648</v>
      </c>
      <c r="AY476" s="36">
        <f>Table43[[#This Row],[Harga Jual Pcs MT
(+PPN)]]*Table43[[#This Row],[ISI/CTN]]</f>
        <v>447552</v>
      </c>
      <c r="AZ476" s="44">
        <f>(Table43[[#This Row],[Harga Jual Pcs GT
(-PPN)]]-Table43[[#This Row],[Harga Beli Pcs
(-PPN)]])/Table43[[#This Row],[Harga Jual Pcs GT
(-PPN)]]</f>
        <v>8.5000000000000006E-2</v>
      </c>
      <c r="BA476" s="51">
        <f>Table43[[#This Row],[Harga Jual Pcs MT
(-PPN)]]-Table43[[#This Row],[Harga Beli Pcs
(-PPN)]]</f>
        <v>1428</v>
      </c>
      <c r="BB476" s="57">
        <f>Table43[[#This Row],[Column1]]/Table43[[#This Row],[Harga Jual Pcs MT
(-PPN)]]</f>
        <v>8.5000000000000006E-2</v>
      </c>
      <c r="BC476" s="50"/>
      <c r="BD476" s="7" t="str">
        <f>IFERROR(VLOOKUP(Table43[[#This Row],[Kode BARANG Win2]],'[3]Daftar Barang dan Jasa'!$B$2:$D$3515,3,0),0)</f>
        <v>RB DETTOL BODY WASH FRESH 200ML X 24 PCH</v>
      </c>
      <c r="BE476" s="7" t="str">
        <f ca="1">IF(TODAY()-Table43[[#This Row],[Efektif
Pembuatan]]&gt;60,"Lama","Baru")</f>
        <v>Lama</v>
      </c>
      <c r="BF476" s="7" t="e">
        <f ca="1">IF(TODAY()-Table43[[#This Row],[Efektif Naik Harga]]&lt;30,"Naik","Sama")</f>
        <v>#VALUE!</v>
      </c>
      <c r="BG476" s="7" t="s">
        <v>400</v>
      </c>
      <c r="BH476" s="7" t="str">
        <f>IF(Table43[[#This Row],[Kode BARANG Win2]]&lt;&gt;"","IDR","")</f>
        <v>IDR</v>
      </c>
      <c r="BI476" s="7" t="str">
        <f>CONCATENATE(Table43[[#This Row],[kode  1 Digit
(Nomor)]],Table43[[#This Row],[kode  4 Digit                (Nomor)]])</f>
        <v>3230440200</v>
      </c>
      <c r="BJ476" s="7" t="str">
        <f>Table43[[#This Row],[Nama            Gramasi atau Jumlah Pack per CTN]]</f>
        <v>200ML</v>
      </c>
      <c r="BK476" s="7"/>
      <c r="BL476" s="7"/>
      <c r="BM476" s="4" t="str">
        <f>IF(Table43[[#This Row],[SATUAN Fix Win]]&lt;&gt;"","KRT")</f>
        <v>KRT</v>
      </c>
      <c r="BN476" s="4" t="str">
        <f>IF(Table43[[#This Row],[SATUAN Fix Win]]&lt;&gt;"","GD01")</f>
        <v>GD01</v>
      </c>
      <c r="BO476" s="4">
        <f>IF(Table43[[#This Row],[SATUAN Fix Win]]&lt;&gt;"",11611)</f>
        <v>11611</v>
      </c>
      <c r="BP476" s="4">
        <f>IF(Table43[[#This Row],[SATUAN Fix Win]]&lt;&gt;"",11612)</f>
        <v>11612</v>
      </c>
      <c r="BR476" s="4">
        <f>IF(Table43[[#This Row],[SATUAN Fix Win]]&lt;&gt;"",1)</f>
        <v>1</v>
      </c>
    </row>
    <row r="477" spans="1:70">
      <c r="A477" s="4" t="str">
        <f>CONCATENATE(Table43[[#This Row],[Kode BARANG Win2]],Table43[[#This Row],[No. Urut
Item Sama]])</f>
        <v>R1022003030010</v>
      </c>
      <c r="B477" s="7"/>
      <c r="D477" s="49">
        <v>3167499</v>
      </c>
      <c r="E477" s="49">
        <f>IFERROR(VLOOKUP(Table43[[#This Row],[NO]],[1]Sheet1!$G$3:$K$1267,5,0),0)</f>
        <v>20010010100010</v>
      </c>
      <c r="F477" s="26"/>
      <c r="G477" s="26">
        <v>12</v>
      </c>
      <c r="H477" s="26" t="s">
        <v>1803</v>
      </c>
      <c r="I477" s="49"/>
      <c r="J477" s="26" t="str">
        <f>Table43[[#This Row],[Nama Jenis Kemasan]]</f>
        <v>BTL</v>
      </c>
      <c r="K477" s="4" t="str">
        <f>TRIM(CONCATENATE(Table43[[#This Row],[Nama            KLP]]," ",Table43[[#This Row],[Nama            Sub KLP]]))</f>
        <v>DETTOL BODY WASH</v>
      </c>
      <c r="L477" s="4" t="str">
        <f>CONCATENATE(Table43[[#This Row],[kode  2 Digit                (hrf+No)]],Table43[[#This Row],[kode  2 Digit                (Nomor)]],Table43[[#This Row],[kode  1 Digit                (Nomor)]])</f>
        <v>R1022</v>
      </c>
      <c r="M477" s="4" t="str">
        <f>IF(AH477="",CONCATENATE(R477,T477,V477,X477,Z477,AB477,AD477,AF477,Table43[[#This Row],[Tanda Kode Revisi]]),CONCATENATE(R477,T477,V477,X477,Z477,AB477,AD477,AH477))</f>
        <v>R1022003030010</v>
      </c>
      <c r="N477" s="11">
        <f t="shared" si="14"/>
        <v>14</v>
      </c>
      <c r="O477" s="13" t="str">
        <f>IF(AG477&lt;&gt;"",TRIM(UPPER(CONCATENATE(Q477," ",S477," ",U477," ",W477," ",Y477," ",AA477," ","X"," ",Table43[[#This Row],[ISI/CTN]]," ",AG477," ",AC477," ",AE477," ",AI477))),TRIM(UPPER(CONCATENATE(Q477," ",S477," ",U477," ",W477," ",Y477," ",AA477," ","X"," ",Table43[[#This Row],[ISI/CTN]]," ",AC477," ",AE477," ",AI477))))</f>
        <v>RB DETTOL BODY WASH FRESH 300ML X 12 BTL</v>
      </c>
      <c r="P477" s="11">
        <f t="shared" si="15"/>
        <v>40</v>
      </c>
      <c r="Q477" s="4" t="s">
        <v>1487</v>
      </c>
      <c r="R477" s="7" t="s">
        <v>94</v>
      </c>
      <c r="S477" s="4" t="s">
        <v>1496</v>
      </c>
      <c r="T477" s="45" t="s">
        <v>1723</v>
      </c>
      <c r="U477" s="46" t="s">
        <v>1497</v>
      </c>
      <c r="V477" s="7">
        <v>2</v>
      </c>
      <c r="W477" s="46"/>
      <c r="X477" s="45" t="s">
        <v>1731</v>
      </c>
      <c r="Y477" s="4" t="s">
        <v>1527</v>
      </c>
      <c r="Z477" s="47" t="s">
        <v>1724</v>
      </c>
      <c r="AA477" s="4" t="s">
        <v>2077</v>
      </c>
      <c r="AB477" s="47" t="s">
        <v>1748</v>
      </c>
      <c r="AC477" s="4" t="s">
        <v>388</v>
      </c>
      <c r="AD477" s="7">
        <v>1</v>
      </c>
      <c r="AF477" s="7">
        <v>0</v>
      </c>
      <c r="AJ477" s="7">
        <f>IFERROR(VLOOKUP(Table43[[#This Row],[Kode BARANG Win2]],'[2]Template Impor Barang'!#REF!,2,0),0)</f>
        <v>0</v>
      </c>
      <c r="AK477" s="7">
        <f>Table43[[#This Row],[ISI/CTN]]</f>
        <v>12</v>
      </c>
      <c r="AL477" s="83">
        <f>Table43[[#This Row],[Kode Pcpl]]</f>
        <v>3167499</v>
      </c>
      <c r="AN477" s="36">
        <f>Table43[[#This Row],[Harga Jual Pcs GT
(-PPN)]]-(Table43[[#This Row],[Harga Jual Pcs GT
(-PPN)]]*8.5%)</f>
        <v>36201.974999999999</v>
      </c>
      <c r="AO477" s="36">
        <f>Table43[[#This Row],[Harga Beli Pcs
(-PPN)]]*Table43[[#This Row],[ISI/CTN]]</f>
        <v>434423.69999999995</v>
      </c>
      <c r="AP477" s="36">
        <f>Table43[[#This Row],[Harga Beli Pcs
(-PPN)]]*1.11</f>
        <v>40184.19225</v>
      </c>
      <c r="AQ477" s="36">
        <f>Table43[[#This Row],[Harga Beli Krt
(- PPN)]]*1.11</f>
        <v>482210.30699999997</v>
      </c>
      <c r="AR477" s="36">
        <v>39565</v>
      </c>
      <c r="AS477" s="36">
        <f>Table43[[#This Row],[Harga Jual Pcs GT
(-PPN)]]*Table43[[#This Row],[ISI/CTN]]</f>
        <v>474780</v>
      </c>
      <c r="AT477" s="36">
        <f>Table43[[#This Row],[Harga Jual Pcs GT
(-PPN)]]*1.11</f>
        <v>43917.15</v>
      </c>
      <c r="AU477" s="36">
        <f>Table43[[#This Row],[Harga Jual Krt GT
(- PPN)]]*1.11</f>
        <v>527005.80000000005</v>
      </c>
      <c r="AV477" s="36"/>
      <c r="AW477" s="36">
        <f>Table43[[#This Row],[Harga Jual Pcs MT
(-PPN)]]*Table43[[#This Row],[ISI/CTN]]</f>
        <v>0</v>
      </c>
      <c r="AX477" s="36">
        <f>Table43[[#This Row],[Harga Jual Pcs MT
(-PPN)]]*1.11</f>
        <v>0</v>
      </c>
      <c r="AY477" s="36">
        <f>Table43[[#This Row],[Harga Jual Pcs MT
(+PPN)]]*Table43[[#This Row],[ISI/CTN]]</f>
        <v>0</v>
      </c>
      <c r="AZ477" s="44">
        <f>(Table43[[#This Row],[Harga Jual Pcs GT
(-PPN)]]-Table43[[#This Row],[Harga Beli Pcs
(-PPN)]])/Table43[[#This Row],[Harga Jual Pcs GT
(-PPN)]]</f>
        <v>8.5000000000000034E-2</v>
      </c>
      <c r="BA477" s="51">
        <f>Table43[[#This Row],[Harga Jual Pcs MT
(-PPN)]]-Table43[[#This Row],[Harga Beli Pcs
(-PPN)]]</f>
        <v>-36201.974999999999</v>
      </c>
      <c r="BB477" s="57" t="e">
        <f>Table43[[#This Row],[Column1]]/Table43[[#This Row],[Harga Jual Pcs MT
(-PPN)]]</f>
        <v>#DIV/0!</v>
      </c>
      <c r="BC477" s="50"/>
      <c r="BD477" s="7" t="str">
        <f>IFERROR(VLOOKUP(Table43[[#This Row],[Kode BARANG Win2]],'[3]Daftar Barang dan Jasa'!$B$2:$D$3515,3,0),0)</f>
        <v>RB DETTOL BODY WASH FRESH 300ML X 12 BTL</v>
      </c>
      <c r="BE477" s="7" t="str">
        <f ca="1">IF(TODAY()-Table43[[#This Row],[Efektif
Pembuatan]]&gt;60,"Lama","Baru")</f>
        <v>Lama</v>
      </c>
      <c r="BF477" s="7" t="e">
        <f ca="1">IF(TODAY()-Table43[[#This Row],[Efektif Naik Harga]]&lt;30,"Naik","Sama")</f>
        <v>#VALUE!</v>
      </c>
      <c r="BG477" s="7" t="s">
        <v>400</v>
      </c>
      <c r="BH477" s="7" t="str">
        <f>IF(Table43[[#This Row],[Kode BARANG Win2]]&lt;&gt;"","IDR","")</f>
        <v>IDR</v>
      </c>
      <c r="BI477" s="7" t="str">
        <f>CONCATENATE(Table43[[#This Row],[kode  1 Digit
(Nomor)]],Table43[[#This Row],[kode  4 Digit                (Nomor)]])</f>
        <v>31674990300</v>
      </c>
      <c r="BJ477" s="7" t="str">
        <f>Table43[[#This Row],[Nama            Gramasi atau Jumlah Pack per CTN]]</f>
        <v>300ML</v>
      </c>
      <c r="BK477" s="7"/>
      <c r="BL477" s="7"/>
      <c r="BM477" s="4" t="str">
        <f>IF(Table43[[#This Row],[SATUAN Fix Win]]&lt;&gt;"","KRT")</f>
        <v>KRT</v>
      </c>
      <c r="BN477" s="4" t="str">
        <f>IF(Table43[[#This Row],[SATUAN Fix Win]]&lt;&gt;"","GD01")</f>
        <v>GD01</v>
      </c>
      <c r="BO477" s="4">
        <f>IF(Table43[[#This Row],[SATUAN Fix Win]]&lt;&gt;"",11611)</f>
        <v>11611</v>
      </c>
      <c r="BP477" s="4">
        <f>IF(Table43[[#This Row],[SATUAN Fix Win]]&lt;&gt;"",11612)</f>
        <v>11612</v>
      </c>
      <c r="BR477" s="4">
        <f>IF(Table43[[#This Row],[SATUAN Fix Win]]&lt;&gt;"",1)</f>
        <v>1</v>
      </c>
    </row>
    <row r="478" spans="1:70">
      <c r="A478" s="4" t="str">
        <f>CONCATENATE(Table43[[#This Row],[Kode BARANG Win2]],Table43[[#This Row],[No. Urut
Item Sama]])</f>
        <v>R1022003037020</v>
      </c>
      <c r="B478" s="7"/>
      <c r="C478" s="4" t="s">
        <v>1598</v>
      </c>
      <c r="D478" s="49">
        <v>3172265</v>
      </c>
      <c r="E478" s="49">
        <f>IFERROR(VLOOKUP(Table43[[#This Row],[NO]],[1]Sheet1!$G$3:$K$1267,5,0),0)</f>
        <v>0</v>
      </c>
      <c r="F478" s="26" t="s">
        <v>1351</v>
      </c>
      <c r="G478" s="26">
        <v>24</v>
      </c>
      <c r="H478" s="26" t="s">
        <v>1598</v>
      </c>
      <c r="I478" s="49">
        <v>8993560026042</v>
      </c>
      <c r="J478" s="26" t="str">
        <f>Table43[[#This Row],[Nama Jenis Kemasan]]</f>
        <v>PCH</v>
      </c>
      <c r="K478" s="4" t="str">
        <f>TRIM(CONCATENATE(Table43[[#This Row],[Nama            KLP]]," ",Table43[[#This Row],[Nama            Sub KLP]]))</f>
        <v>DETTOL BODY WASH</v>
      </c>
      <c r="L478" s="4" t="str">
        <f>CONCATENATE(Table43[[#This Row],[kode  2 Digit                (hrf+No)]],Table43[[#This Row],[kode  2 Digit                (Nomor)]],Table43[[#This Row],[kode  1 Digit                (Nomor)]])</f>
        <v>R1022</v>
      </c>
      <c r="M478" s="4" t="str">
        <f>IF(AH478="",CONCATENATE(R478,T478,V478,X478,Z478,AB478,AD478,AF478,Table43[[#This Row],[Tanda Kode Revisi]]),CONCATENATE(R478,T478,V478,X478,Z478,AB478,AD478,AH478))</f>
        <v>R1022003037020</v>
      </c>
      <c r="N478" s="11">
        <f t="shared" si="14"/>
        <v>14</v>
      </c>
      <c r="O478" s="13" t="str">
        <f>IF(AG478&lt;&gt;"",TRIM(UPPER(CONCATENATE(Q478," ",S478," ",U478," ",W478," ",Y478," ",AA478," ","X"," ",Table43[[#This Row],[ISI/CTN]]," ",AG478," ",AC478," ",AE478," ",AI478))),TRIM(UPPER(CONCATENATE(Q478," ",S478," ",U478," ",W478," ",Y478," ",AA478," ","X"," ",Table43[[#This Row],[ISI/CTN]]," ",AC478," ",AE478," ",AI478))))</f>
        <v>RB DETTOL BODY WASH FRESH 370/410ML X 24 PCH</v>
      </c>
      <c r="P478" s="11">
        <f t="shared" si="15"/>
        <v>44</v>
      </c>
      <c r="Q478" s="4" t="s">
        <v>1487</v>
      </c>
      <c r="R478" s="7" t="s">
        <v>94</v>
      </c>
      <c r="S478" s="4" t="s">
        <v>1496</v>
      </c>
      <c r="T478" s="45" t="s">
        <v>1723</v>
      </c>
      <c r="U478" s="46" t="s">
        <v>1497</v>
      </c>
      <c r="V478" s="7">
        <v>2</v>
      </c>
      <c r="W478" s="46"/>
      <c r="X478" s="45" t="s">
        <v>1731</v>
      </c>
      <c r="Y478" s="4" t="s">
        <v>1527</v>
      </c>
      <c r="Z478" s="47" t="s">
        <v>1724</v>
      </c>
      <c r="AA478" s="4" t="s">
        <v>1529</v>
      </c>
      <c r="AB478" s="47" t="s">
        <v>1750</v>
      </c>
      <c r="AC478" s="4" t="s">
        <v>386</v>
      </c>
      <c r="AD478" s="7">
        <v>2</v>
      </c>
      <c r="AF478" s="7">
        <v>0</v>
      </c>
      <c r="AJ478" s="7">
        <f>IFERROR(VLOOKUP(Table43[[#This Row],[Kode BARANG Win2]],'[2]Template Impor Barang'!#REF!,2,0),0)</f>
        <v>0</v>
      </c>
      <c r="AK478" s="7">
        <f>Table43[[#This Row],[ISI/CTN]]</f>
        <v>24</v>
      </c>
      <c r="AL478" s="83">
        <f>Table43[[#This Row],[Kode Pcpl]]</f>
        <v>3172265</v>
      </c>
      <c r="AN478" s="36">
        <f>Table43[[#This Row],[Harga Jual Pcs GT
(-PPN)]]-(Table43[[#This Row],[Harga Jual Pcs GT
(-PPN)]]*8.5%)</f>
        <v>20717.43</v>
      </c>
      <c r="AO478" s="36">
        <f>Table43[[#This Row],[Harga Beli Pcs
(-PPN)]]*Table43[[#This Row],[ISI/CTN]]</f>
        <v>497218.32</v>
      </c>
      <c r="AP478" s="36">
        <f>Table43[[#This Row],[Harga Beli Pcs
(-PPN)]]*1.11</f>
        <v>22996.347300000001</v>
      </c>
      <c r="AQ478" s="36">
        <f>Table43[[#This Row],[Harga Beli Krt
(- PPN)]]*1.11</f>
        <v>551912.33520000009</v>
      </c>
      <c r="AR478" s="36">
        <v>22642</v>
      </c>
      <c r="AS478" s="36">
        <f>Table43[[#This Row],[Harga Jual Pcs GT
(-PPN)]]*Table43[[#This Row],[ISI/CTN]]</f>
        <v>543408</v>
      </c>
      <c r="AT478" s="36">
        <f>Table43[[#This Row],[Harga Jual Pcs GT
(-PPN)]]*1.11</f>
        <v>25132.620000000003</v>
      </c>
      <c r="AU478" s="36">
        <f>Table43[[#This Row],[Harga Jual Krt GT
(- PPN)]]*1.11</f>
        <v>603182.88</v>
      </c>
      <c r="AV478" s="36">
        <v>22642</v>
      </c>
      <c r="AW478" s="36">
        <f>Table43[[#This Row],[Harga Jual Pcs MT
(-PPN)]]*Table43[[#This Row],[ISI/CTN]]</f>
        <v>543408</v>
      </c>
      <c r="AX478" s="36">
        <f>Table43[[#This Row],[Harga Jual Pcs MT
(-PPN)]]*1.11</f>
        <v>25132.620000000003</v>
      </c>
      <c r="AY478" s="36">
        <f>Table43[[#This Row],[Harga Jual Pcs MT
(+PPN)]]*Table43[[#This Row],[ISI/CTN]]</f>
        <v>603182.88000000012</v>
      </c>
      <c r="AZ478" s="44">
        <f>(Table43[[#This Row],[Harga Jual Pcs GT
(-PPN)]]-Table43[[#This Row],[Harga Beli Pcs
(-PPN)]])/Table43[[#This Row],[Harga Jual Pcs GT
(-PPN)]]</f>
        <v>8.4999999999999992E-2</v>
      </c>
      <c r="BA478" s="51">
        <f>Table43[[#This Row],[Harga Jual Pcs MT
(-PPN)]]-Table43[[#This Row],[Harga Beli Pcs
(-PPN)]]</f>
        <v>1924.5699999999997</v>
      </c>
      <c r="BB478" s="57">
        <f>Table43[[#This Row],[Column1]]/Table43[[#This Row],[Harga Jual Pcs MT
(-PPN)]]</f>
        <v>8.4999999999999992E-2</v>
      </c>
      <c r="BC478" s="50"/>
      <c r="BD478" s="7" t="str">
        <f>IFERROR(VLOOKUP(Table43[[#This Row],[Kode BARANG Win2]],'[3]Daftar Barang dan Jasa'!$B$2:$D$3515,3,0),0)</f>
        <v>RB DETTOL BODY WASH FRESH 370/410ML X 24 PCH</v>
      </c>
      <c r="BE478" s="7" t="str">
        <f ca="1">IF(TODAY()-Table43[[#This Row],[Efektif
Pembuatan]]&gt;60,"Lama","Baru")</f>
        <v>Lama</v>
      </c>
      <c r="BF478" s="7" t="e">
        <f ca="1">IF(TODAY()-Table43[[#This Row],[Efektif Naik Harga]]&lt;30,"Naik","Sama")</f>
        <v>#VALUE!</v>
      </c>
      <c r="BG478" s="7" t="s">
        <v>400</v>
      </c>
      <c r="BH478" s="7" t="str">
        <f>IF(Table43[[#This Row],[Kode BARANG Win2]]&lt;&gt;"","IDR","")</f>
        <v>IDR</v>
      </c>
      <c r="BI478" s="7" t="str">
        <f>CONCATENATE(Table43[[#This Row],[kode  1 Digit
(Nomor)]],Table43[[#This Row],[kode  4 Digit                (Nomor)]])</f>
        <v>31722650370</v>
      </c>
      <c r="BJ478" s="7" t="str">
        <f>Table43[[#This Row],[Nama            Gramasi atau Jumlah Pack per CTN]]</f>
        <v>370/410ML</v>
      </c>
      <c r="BK478" s="7"/>
      <c r="BL478" s="7"/>
      <c r="BM478" s="4" t="str">
        <f>IF(Table43[[#This Row],[SATUAN Fix Win]]&lt;&gt;"","KRT")</f>
        <v>KRT</v>
      </c>
      <c r="BN478" s="4" t="str">
        <f>IF(Table43[[#This Row],[SATUAN Fix Win]]&lt;&gt;"","GD01")</f>
        <v>GD01</v>
      </c>
      <c r="BO478" s="4">
        <f>IF(Table43[[#This Row],[SATUAN Fix Win]]&lt;&gt;"",11611)</f>
        <v>11611</v>
      </c>
      <c r="BP478" s="4">
        <f>IF(Table43[[#This Row],[SATUAN Fix Win]]&lt;&gt;"",11612)</f>
        <v>11612</v>
      </c>
      <c r="BR478" s="4">
        <f>IF(Table43[[#This Row],[SATUAN Fix Win]]&lt;&gt;"",1)</f>
        <v>1</v>
      </c>
    </row>
    <row r="479" spans="1:70">
      <c r="A479" s="4" t="str">
        <f>CONCATENATE(Table43[[#This Row],[Kode BARANG Win2]],Table43[[#This Row],[No. Urut
Item Sama]])</f>
        <v>R1022003037020</v>
      </c>
      <c r="B479" s="7"/>
      <c r="C479" s="4" t="s">
        <v>1598</v>
      </c>
      <c r="D479" s="49">
        <v>3267946</v>
      </c>
      <c r="E479" s="49">
        <f>IFERROR(VLOOKUP(Table43[[#This Row],[NO]],[1]Sheet1!$G$3:$K$1267,5,0),0)</f>
        <v>0</v>
      </c>
      <c r="F479" s="26" t="s">
        <v>1361</v>
      </c>
      <c r="G479" s="26">
        <v>24</v>
      </c>
      <c r="H479" s="26" t="s">
        <v>1598</v>
      </c>
      <c r="I479" s="49">
        <v>8993560026042</v>
      </c>
      <c r="J479" s="26" t="str">
        <f>Table43[[#This Row],[Nama Jenis Kemasan]]</f>
        <v>PCH</v>
      </c>
      <c r="K479" s="4" t="str">
        <f>TRIM(CONCATENATE(Table43[[#This Row],[Nama            KLP]]," ",Table43[[#This Row],[Nama            Sub KLP]]))</f>
        <v>DETTOL BODY WASH</v>
      </c>
      <c r="L479" s="4" t="str">
        <f>CONCATENATE(Table43[[#This Row],[kode  2 Digit                (hrf+No)]],Table43[[#This Row],[kode  2 Digit                (Nomor)]],Table43[[#This Row],[kode  1 Digit                (Nomor)]])</f>
        <v>R1022</v>
      </c>
      <c r="M479" s="4" t="str">
        <f>IF(AH479="",CONCATENATE(R479,T479,V479,X479,Z479,AB479,AD479,AF479,Table43[[#This Row],[Tanda Kode Revisi]]),CONCATENATE(R479,T479,V479,X479,Z479,AB479,AD479,AH479))</f>
        <v>R1022003037020</v>
      </c>
      <c r="N479" s="11">
        <f t="shared" si="14"/>
        <v>14</v>
      </c>
      <c r="O479" s="13" t="str">
        <f>IF(AG479&lt;&gt;"",TRIM(UPPER(CONCATENATE(Q479," ",S479," ",U479," ",W479," ",Y479," ",AA479," ","X"," ",Table43[[#This Row],[ISI/CTN]]," ",AG479," ",AC479," ",AE479," ",AI479))),TRIM(UPPER(CONCATENATE(Q479," ",S479," ",U479," ",W479," ",Y479," ",AA479," ","X"," ",Table43[[#This Row],[ISI/CTN]]," ",AC479," ",AE479," ",AI479))))</f>
        <v>RB DETTOL BODY WASH FRESH 370/410ML X 24 PCH</v>
      </c>
      <c r="P479" s="11">
        <f t="shared" si="15"/>
        <v>44</v>
      </c>
      <c r="Q479" s="4" t="s">
        <v>1487</v>
      </c>
      <c r="R479" s="7" t="s">
        <v>94</v>
      </c>
      <c r="S479" s="4" t="s">
        <v>1496</v>
      </c>
      <c r="T479" s="45" t="s">
        <v>1723</v>
      </c>
      <c r="U479" s="46" t="s">
        <v>1497</v>
      </c>
      <c r="V479" s="7">
        <v>2</v>
      </c>
      <c r="W479" s="46"/>
      <c r="X479" s="45" t="s">
        <v>1731</v>
      </c>
      <c r="Y479" s="4" t="s">
        <v>1527</v>
      </c>
      <c r="Z479" s="47" t="s">
        <v>1724</v>
      </c>
      <c r="AA479" s="4" t="s">
        <v>1529</v>
      </c>
      <c r="AB479" s="47" t="s">
        <v>1750</v>
      </c>
      <c r="AC479" s="4" t="s">
        <v>386</v>
      </c>
      <c r="AD479" s="7">
        <v>2</v>
      </c>
      <c r="AF479" s="7">
        <v>0</v>
      </c>
      <c r="AJ479" s="7">
        <f>IFERROR(VLOOKUP(Table43[[#This Row],[Kode BARANG Win2]],'[2]Template Impor Barang'!#REF!,2,0),0)</f>
        <v>0</v>
      </c>
      <c r="AK479" s="7">
        <f>Table43[[#This Row],[ISI/CTN]]</f>
        <v>24</v>
      </c>
      <c r="AL479" s="83">
        <f>Table43[[#This Row],[Kode Pcpl]]</f>
        <v>3267946</v>
      </c>
      <c r="AN479" s="36">
        <f>Table43[[#This Row],[Harga Jual Pcs GT
(-PPN)]]-(Table43[[#This Row],[Harga Jual Pcs GT
(-PPN)]]*8.5%)</f>
        <v>20717.43</v>
      </c>
      <c r="AO479" s="36">
        <f>Table43[[#This Row],[Harga Beli Pcs
(-PPN)]]*Table43[[#This Row],[ISI/CTN]]</f>
        <v>497218.32</v>
      </c>
      <c r="AP479" s="36">
        <f>Table43[[#This Row],[Harga Beli Pcs
(-PPN)]]*1.11</f>
        <v>22996.347300000001</v>
      </c>
      <c r="AQ479" s="36">
        <f>Table43[[#This Row],[Harga Beli Krt
(- PPN)]]*1.11</f>
        <v>551912.33520000009</v>
      </c>
      <c r="AR479" s="36">
        <v>22642</v>
      </c>
      <c r="AS479" s="36">
        <f>Table43[[#This Row],[Harga Jual Pcs GT
(-PPN)]]*Table43[[#This Row],[ISI/CTN]]</f>
        <v>543408</v>
      </c>
      <c r="AT479" s="36">
        <f>Table43[[#This Row],[Harga Jual Pcs GT
(-PPN)]]*1.11</f>
        <v>25132.620000000003</v>
      </c>
      <c r="AU479" s="36">
        <f>Table43[[#This Row],[Harga Jual Krt GT
(- PPN)]]*1.11</f>
        <v>603182.88</v>
      </c>
      <c r="AV479" s="36">
        <v>22642</v>
      </c>
      <c r="AW479" s="36">
        <f>Table43[[#This Row],[Harga Jual Pcs MT
(-PPN)]]*Table43[[#This Row],[ISI/CTN]]</f>
        <v>543408</v>
      </c>
      <c r="AX479" s="36">
        <f>Table43[[#This Row],[Harga Jual Pcs MT
(-PPN)]]*1.11</f>
        <v>25132.620000000003</v>
      </c>
      <c r="AY479" s="36">
        <f>Table43[[#This Row],[Harga Jual Pcs MT
(+PPN)]]*Table43[[#This Row],[ISI/CTN]]</f>
        <v>603182.88000000012</v>
      </c>
      <c r="AZ479" s="44">
        <f>(Table43[[#This Row],[Harga Jual Pcs GT
(-PPN)]]-Table43[[#This Row],[Harga Beli Pcs
(-PPN)]])/Table43[[#This Row],[Harga Jual Pcs GT
(-PPN)]]</f>
        <v>8.4999999999999992E-2</v>
      </c>
      <c r="BA479" s="51">
        <f>Table43[[#This Row],[Harga Jual Pcs MT
(-PPN)]]-Table43[[#This Row],[Harga Beli Pcs
(-PPN)]]</f>
        <v>1924.5699999999997</v>
      </c>
      <c r="BB479" s="57">
        <f>Table43[[#This Row],[Column1]]/Table43[[#This Row],[Harga Jual Pcs MT
(-PPN)]]</f>
        <v>8.4999999999999992E-2</v>
      </c>
      <c r="BC479" s="50"/>
      <c r="BD479" s="7" t="str">
        <f>IFERROR(VLOOKUP(Table43[[#This Row],[Kode BARANG Win2]],'[3]Daftar Barang dan Jasa'!$B$2:$D$3515,3,0),0)</f>
        <v>RB DETTOL BODY WASH FRESH 370/410ML X 24 PCH</v>
      </c>
      <c r="BE479" s="7" t="str">
        <f ca="1">IF(TODAY()-Table43[[#This Row],[Efektif
Pembuatan]]&gt;60,"Lama","Baru")</f>
        <v>Lama</v>
      </c>
      <c r="BF479" s="7" t="e">
        <f ca="1">IF(TODAY()-Table43[[#This Row],[Efektif Naik Harga]]&lt;30,"Naik","Sama")</f>
        <v>#VALUE!</v>
      </c>
      <c r="BG479" s="7" t="s">
        <v>400</v>
      </c>
      <c r="BH479" s="7" t="str">
        <f>IF(Table43[[#This Row],[Kode BARANG Win2]]&lt;&gt;"","IDR","")</f>
        <v>IDR</v>
      </c>
      <c r="BI479" s="7" t="str">
        <f>CONCATENATE(Table43[[#This Row],[kode  1 Digit
(Nomor)]],Table43[[#This Row],[kode  4 Digit                (Nomor)]])</f>
        <v>32679460370</v>
      </c>
      <c r="BJ479" s="7" t="str">
        <f>Table43[[#This Row],[Nama            Gramasi atau Jumlah Pack per CTN]]</f>
        <v>370/410ML</v>
      </c>
      <c r="BK479" s="7"/>
      <c r="BL479" s="7"/>
      <c r="BM479" s="4" t="str">
        <f>IF(Table43[[#This Row],[SATUAN Fix Win]]&lt;&gt;"","KRT")</f>
        <v>KRT</v>
      </c>
      <c r="BN479" s="4" t="str">
        <f>IF(Table43[[#This Row],[SATUAN Fix Win]]&lt;&gt;"","GD01")</f>
        <v>GD01</v>
      </c>
      <c r="BO479" s="4">
        <f>IF(Table43[[#This Row],[SATUAN Fix Win]]&lt;&gt;"",11611)</f>
        <v>11611</v>
      </c>
      <c r="BP479" s="4">
        <f>IF(Table43[[#This Row],[SATUAN Fix Win]]&lt;&gt;"",11612)</f>
        <v>11612</v>
      </c>
      <c r="BR479" s="4">
        <f>IF(Table43[[#This Row],[SATUAN Fix Win]]&lt;&gt;"",1)</f>
        <v>1</v>
      </c>
    </row>
    <row r="480" spans="1:70">
      <c r="A480" s="4" t="str">
        <f>CONCATENATE(Table43[[#This Row],[Kode BARANG Win2]],Table43[[#This Row],[No. Urut
Item Sama]])</f>
        <v>R1022003037020</v>
      </c>
      <c r="B480" s="7"/>
      <c r="C480" s="4" t="s">
        <v>1598</v>
      </c>
      <c r="D480" s="49">
        <v>3328390</v>
      </c>
      <c r="E480" s="49">
        <f>IFERROR(VLOOKUP(Table43[[#This Row],[NO]],[1]Sheet1!$G$3:$K$1267,5,0),0)</f>
        <v>0</v>
      </c>
      <c r="F480" s="26" t="s">
        <v>1362</v>
      </c>
      <c r="G480" s="26">
        <v>24</v>
      </c>
      <c r="H480" s="26" t="s">
        <v>2073</v>
      </c>
      <c r="I480" s="49">
        <v>8993560026042</v>
      </c>
      <c r="J480" s="26" t="str">
        <f>Table43[[#This Row],[Nama Jenis Kemasan]]</f>
        <v>PCH</v>
      </c>
      <c r="K480" s="4" t="str">
        <f>TRIM(CONCATENATE(Table43[[#This Row],[Nama            KLP]]," ",Table43[[#This Row],[Nama            Sub KLP]]))</f>
        <v>DETTOL BODY WASH</v>
      </c>
      <c r="L480" s="4" t="str">
        <f>CONCATENATE(Table43[[#This Row],[kode  2 Digit                (hrf+No)]],Table43[[#This Row],[kode  2 Digit                (Nomor)]],Table43[[#This Row],[kode  1 Digit                (Nomor)]])</f>
        <v>R1022</v>
      </c>
      <c r="M480" s="4" t="str">
        <f>IF(AH480="",CONCATENATE(R480,T480,V480,X480,Z480,AB480,AD480,AF480,Table43[[#This Row],[Tanda Kode Revisi]]),CONCATENATE(R480,T480,V480,X480,Z480,AB480,AD480,AH480))</f>
        <v>R1022003037020</v>
      </c>
      <c r="N480" s="11">
        <f t="shared" si="14"/>
        <v>14</v>
      </c>
      <c r="O480" s="13" t="str">
        <f>IF(AG480&lt;&gt;"",TRIM(UPPER(CONCATENATE(Q480," ",S480," ",U480," ",W480," ",Y480," ",AA480," ","X"," ",Table43[[#This Row],[ISI/CTN]]," ",AG480," ",AC480," ",AE480," ",AI480))),TRIM(UPPER(CONCATENATE(Q480," ",S480," ",U480," ",W480," ",Y480," ",AA480," ","X"," ",Table43[[#This Row],[ISI/CTN]]," ",AC480," ",AE480," ",AI480))))</f>
        <v>RB DETTOL BODY WASH FRESH 370/410ML X 24 PCH</v>
      </c>
      <c r="P480" s="11">
        <f t="shared" si="15"/>
        <v>44</v>
      </c>
      <c r="Q480" s="4" t="s">
        <v>1487</v>
      </c>
      <c r="R480" s="7" t="s">
        <v>94</v>
      </c>
      <c r="S480" s="4" t="s">
        <v>1496</v>
      </c>
      <c r="T480" s="45" t="s">
        <v>1723</v>
      </c>
      <c r="U480" s="46" t="s">
        <v>1497</v>
      </c>
      <c r="V480" s="7">
        <v>2</v>
      </c>
      <c r="W480" s="46"/>
      <c r="X480" s="45" t="s">
        <v>1731</v>
      </c>
      <c r="Y480" s="4" t="s">
        <v>1527</v>
      </c>
      <c r="Z480" s="47" t="s">
        <v>1724</v>
      </c>
      <c r="AA480" s="4" t="s">
        <v>1529</v>
      </c>
      <c r="AB480" s="47" t="s">
        <v>1750</v>
      </c>
      <c r="AC480" s="4" t="s">
        <v>386</v>
      </c>
      <c r="AD480" s="7">
        <v>2</v>
      </c>
      <c r="AF480" s="7">
        <v>0</v>
      </c>
      <c r="AJ480" s="7">
        <f>IFERROR(VLOOKUP(Table43[[#This Row],[Kode BARANG Win2]],'[2]Template Impor Barang'!#REF!,2,0),0)</f>
        <v>0</v>
      </c>
      <c r="AK480" s="7">
        <f>Table43[[#This Row],[ISI/CTN]]</f>
        <v>24</v>
      </c>
      <c r="AL480" s="83">
        <f>Table43[[#This Row],[Kode Pcpl]]</f>
        <v>3328390</v>
      </c>
      <c r="AN480" s="36">
        <f>Table43[[#This Row],[Harga Jual Pcs GT
(-PPN)]]-(Table43[[#This Row],[Harga Jual Pcs GT
(-PPN)]]*8.5%)</f>
        <v>20717.43</v>
      </c>
      <c r="AO480" s="36">
        <f>Table43[[#This Row],[Harga Beli Pcs
(-PPN)]]*Table43[[#This Row],[ISI/CTN]]</f>
        <v>497218.32</v>
      </c>
      <c r="AP480" s="36">
        <f>Table43[[#This Row],[Harga Beli Pcs
(-PPN)]]*1.11</f>
        <v>22996.347300000001</v>
      </c>
      <c r="AQ480" s="36">
        <f>Table43[[#This Row],[Harga Beli Krt
(- PPN)]]*1.11</f>
        <v>551912.33520000009</v>
      </c>
      <c r="AR480" s="36">
        <v>22642</v>
      </c>
      <c r="AS480" s="36">
        <f>Table43[[#This Row],[Harga Jual Pcs GT
(-PPN)]]*Table43[[#This Row],[ISI/CTN]]</f>
        <v>543408</v>
      </c>
      <c r="AT480" s="36">
        <f>Table43[[#This Row],[Harga Jual Pcs GT
(-PPN)]]*1.11</f>
        <v>25132.620000000003</v>
      </c>
      <c r="AU480" s="36">
        <f>Table43[[#This Row],[Harga Jual Krt GT
(- PPN)]]*1.11</f>
        <v>603182.88</v>
      </c>
      <c r="AV480" s="36">
        <v>22642</v>
      </c>
      <c r="AW480" s="36">
        <f>Table43[[#This Row],[Harga Jual Pcs MT
(-PPN)]]*Table43[[#This Row],[ISI/CTN]]</f>
        <v>543408</v>
      </c>
      <c r="AX480" s="36">
        <f>Table43[[#This Row],[Harga Jual Pcs MT
(-PPN)]]*1.11</f>
        <v>25132.620000000003</v>
      </c>
      <c r="AY480" s="36">
        <f>Table43[[#This Row],[Harga Jual Pcs MT
(+PPN)]]*Table43[[#This Row],[ISI/CTN]]</f>
        <v>603182.88000000012</v>
      </c>
      <c r="AZ480" s="44">
        <f>(Table43[[#This Row],[Harga Jual Pcs GT
(-PPN)]]-Table43[[#This Row],[Harga Beli Pcs
(-PPN)]])/Table43[[#This Row],[Harga Jual Pcs GT
(-PPN)]]</f>
        <v>8.4999999999999992E-2</v>
      </c>
      <c r="BA480" s="51">
        <f>Table43[[#This Row],[Harga Jual Pcs MT
(-PPN)]]-Table43[[#This Row],[Harga Beli Pcs
(-PPN)]]</f>
        <v>1924.5699999999997</v>
      </c>
      <c r="BB480" s="57">
        <f>Table43[[#This Row],[Column1]]/Table43[[#This Row],[Harga Jual Pcs MT
(-PPN)]]</f>
        <v>8.4999999999999992E-2</v>
      </c>
      <c r="BC480" s="50"/>
      <c r="BD480" s="7" t="str">
        <f>IFERROR(VLOOKUP(Table43[[#This Row],[Kode BARANG Win2]],'[3]Daftar Barang dan Jasa'!$B$2:$D$3515,3,0),0)</f>
        <v>RB DETTOL BODY WASH FRESH 370/410ML X 24 PCH</v>
      </c>
      <c r="BE480" s="7" t="str">
        <f ca="1">IF(TODAY()-Table43[[#This Row],[Efektif
Pembuatan]]&gt;60,"Lama","Baru")</f>
        <v>Lama</v>
      </c>
      <c r="BF480" s="7" t="e">
        <f ca="1">IF(TODAY()-Table43[[#This Row],[Efektif Naik Harga]]&lt;30,"Naik","Sama")</f>
        <v>#VALUE!</v>
      </c>
      <c r="BG480" s="7" t="s">
        <v>400</v>
      </c>
      <c r="BH480" s="7" t="str">
        <f>IF(Table43[[#This Row],[Kode BARANG Win2]]&lt;&gt;"","IDR","")</f>
        <v>IDR</v>
      </c>
      <c r="BI480" s="7" t="str">
        <f>CONCATENATE(Table43[[#This Row],[kode  1 Digit
(Nomor)]],Table43[[#This Row],[kode  4 Digit                (Nomor)]])</f>
        <v>33283900370</v>
      </c>
      <c r="BJ480" s="7" t="str">
        <f>Table43[[#This Row],[Nama            Gramasi atau Jumlah Pack per CTN]]</f>
        <v>370/410ML</v>
      </c>
      <c r="BK480" s="7"/>
      <c r="BL480" s="7"/>
      <c r="BM480" s="4" t="str">
        <f>IF(Table43[[#This Row],[SATUAN Fix Win]]&lt;&gt;"","KRT")</f>
        <v>KRT</v>
      </c>
      <c r="BN480" s="4" t="str">
        <f>IF(Table43[[#This Row],[SATUAN Fix Win]]&lt;&gt;"","GD01")</f>
        <v>GD01</v>
      </c>
      <c r="BO480" s="4">
        <f>IF(Table43[[#This Row],[SATUAN Fix Win]]&lt;&gt;"",11611)</f>
        <v>11611</v>
      </c>
      <c r="BP480" s="4">
        <f>IF(Table43[[#This Row],[SATUAN Fix Win]]&lt;&gt;"",11612)</f>
        <v>11612</v>
      </c>
      <c r="BR480" s="4">
        <f>IF(Table43[[#This Row],[SATUAN Fix Win]]&lt;&gt;"",1)</f>
        <v>1</v>
      </c>
    </row>
    <row r="481" spans="1:70">
      <c r="A481" s="4" t="str">
        <f>CONCATENATE(Table43[[#This Row],[Kode BARANG Win2]],Table43[[#This Row],[No. Urut
Item Sama]])</f>
        <v>R1022003037020</v>
      </c>
      <c r="B481" s="7"/>
      <c r="C481" s="4" t="s">
        <v>1598</v>
      </c>
      <c r="D481" s="49">
        <v>3086338</v>
      </c>
      <c r="E481" s="49">
        <f>IFERROR(VLOOKUP(Table43[[#This Row],[NO]],[1]Sheet1!$G$3:$K$1267,5,0),0)</f>
        <v>0</v>
      </c>
      <c r="F481" s="26" t="s">
        <v>1367</v>
      </c>
      <c r="G481" s="26">
        <v>24</v>
      </c>
      <c r="H481" s="26" t="s">
        <v>2073</v>
      </c>
      <c r="I481" s="49">
        <v>8993560026042</v>
      </c>
      <c r="J481" s="26" t="str">
        <f>Table43[[#This Row],[Nama Jenis Kemasan]]</f>
        <v>PCH</v>
      </c>
      <c r="K481" s="4" t="str">
        <f>TRIM(CONCATENATE(Table43[[#This Row],[Nama            KLP]]," ",Table43[[#This Row],[Nama            Sub KLP]]))</f>
        <v>DETTOL BODY WASH</v>
      </c>
      <c r="L481" s="4" t="str">
        <f>CONCATENATE(Table43[[#This Row],[kode  2 Digit                (hrf+No)]],Table43[[#This Row],[kode  2 Digit                (Nomor)]],Table43[[#This Row],[kode  1 Digit                (Nomor)]])</f>
        <v>R1022</v>
      </c>
      <c r="M481" s="4" t="str">
        <f>IF(AH481="",CONCATENATE(R481,T481,V481,X481,Z481,AB481,AD481,AF481,Table43[[#This Row],[Tanda Kode Revisi]]),CONCATENATE(R481,T481,V481,X481,Z481,AB481,AD481,AH481))</f>
        <v>R1022003037020</v>
      </c>
      <c r="N481" s="11">
        <f t="shared" si="14"/>
        <v>14</v>
      </c>
      <c r="O481" s="13" t="str">
        <f>IF(AG481&lt;&gt;"",TRIM(UPPER(CONCATENATE(Q481," ",S481," ",U481," ",W481," ",Y481," ",AA481," ","X"," ",Table43[[#This Row],[ISI/CTN]]," ",AG481," ",AC481," ",AE481," ",AI481))),TRIM(UPPER(CONCATENATE(Q481," ",S481," ",U481," ",W481," ",Y481," ",AA481," ","X"," ",Table43[[#This Row],[ISI/CTN]]," ",AC481," ",AE481," ",AI481))))</f>
        <v>RB DETTOL BODY WASH FRESH 370/410ML X 24 PCH</v>
      </c>
      <c r="P481" s="11">
        <f t="shared" si="15"/>
        <v>44</v>
      </c>
      <c r="Q481" s="4" t="s">
        <v>1487</v>
      </c>
      <c r="R481" s="7" t="s">
        <v>94</v>
      </c>
      <c r="S481" s="4" t="s">
        <v>1496</v>
      </c>
      <c r="T481" s="45" t="s">
        <v>1723</v>
      </c>
      <c r="U481" s="46" t="s">
        <v>1497</v>
      </c>
      <c r="V481" s="7">
        <v>2</v>
      </c>
      <c r="W481" s="46"/>
      <c r="X481" s="45" t="s">
        <v>1731</v>
      </c>
      <c r="Y481" s="4" t="s">
        <v>1527</v>
      </c>
      <c r="Z481" s="47" t="s">
        <v>1724</v>
      </c>
      <c r="AA481" s="4" t="s">
        <v>1529</v>
      </c>
      <c r="AB481" s="47" t="s">
        <v>1750</v>
      </c>
      <c r="AC481" s="4" t="s">
        <v>386</v>
      </c>
      <c r="AD481" s="7">
        <v>2</v>
      </c>
      <c r="AF481" s="7">
        <v>0</v>
      </c>
      <c r="AJ481" s="7">
        <f>IFERROR(VLOOKUP(Table43[[#This Row],[Kode BARANG Win2]],'[2]Template Impor Barang'!#REF!,2,0),0)</f>
        <v>0</v>
      </c>
      <c r="AK481" s="7">
        <f>Table43[[#This Row],[ISI/CTN]]</f>
        <v>24</v>
      </c>
      <c r="AL481" s="83">
        <f>Table43[[#This Row],[Kode Pcpl]]</f>
        <v>3086338</v>
      </c>
      <c r="AN481" s="36">
        <f>Table43[[#This Row],[Harga Jual Pcs GT
(-PPN)]]-(Table43[[#This Row],[Harga Jual Pcs GT
(-PPN)]]*8.5%)</f>
        <v>20717.43</v>
      </c>
      <c r="AO481" s="36">
        <f>Table43[[#This Row],[Harga Beli Pcs
(-PPN)]]*Table43[[#This Row],[ISI/CTN]]</f>
        <v>497218.32</v>
      </c>
      <c r="AP481" s="36">
        <f>Table43[[#This Row],[Harga Beli Pcs
(-PPN)]]*1.11</f>
        <v>22996.347300000001</v>
      </c>
      <c r="AQ481" s="36">
        <f>Table43[[#This Row],[Harga Beli Krt
(- PPN)]]*1.11</f>
        <v>551912.33520000009</v>
      </c>
      <c r="AR481" s="36">
        <v>22642</v>
      </c>
      <c r="AS481" s="36">
        <f>Table43[[#This Row],[Harga Jual Pcs GT
(-PPN)]]*Table43[[#This Row],[ISI/CTN]]</f>
        <v>543408</v>
      </c>
      <c r="AT481" s="36">
        <f>Table43[[#This Row],[Harga Jual Pcs GT
(-PPN)]]*1.11</f>
        <v>25132.620000000003</v>
      </c>
      <c r="AU481" s="36">
        <f>Table43[[#This Row],[Harga Jual Krt GT
(- PPN)]]*1.11</f>
        <v>603182.88</v>
      </c>
      <c r="AV481" s="36">
        <v>22642</v>
      </c>
      <c r="AW481" s="36">
        <f>Table43[[#This Row],[Harga Jual Pcs MT
(-PPN)]]*Table43[[#This Row],[ISI/CTN]]</f>
        <v>543408</v>
      </c>
      <c r="AX481" s="36">
        <f>Table43[[#This Row],[Harga Jual Pcs MT
(-PPN)]]*1.11</f>
        <v>25132.620000000003</v>
      </c>
      <c r="AY481" s="36">
        <f>Table43[[#This Row],[Harga Jual Pcs MT
(+PPN)]]*Table43[[#This Row],[ISI/CTN]]</f>
        <v>603182.88000000012</v>
      </c>
      <c r="AZ481" s="44">
        <f>(Table43[[#This Row],[Harga Jual Pcs GT
(-PPN)]]-Table43[[#This Row],[Harga Beli Pcs
(-PPN)]])/Table43[[#This Row],[Harga Jual Pcs GT
(-PPN)]]</f>
        <v>8.4999999999999992E-2</v>
      </c>
      <c r="BA481" s="51">
        <f>Table43[[#This Row],[Harga Jual Pcs MT
(-PPN)]]-Table43[[#This Row],[Harga Beli Pcs
(-PPN)]]</f>
        <v>1924.5699999999997</v>
      </c>
      <c r="BB481" s="57">
        <f>Table43[[#This Row],[Column1]]/Table43[[#This Row],[Harga Jual Pcs MT
(-PPN)]]</f>
        <v>8.4999999999999992E-2</v>
      </c>
      <c r="BC481" s="50"/>
      <c r="BD481" s="7" t="str">
        <f>IFERROR(VLOOKUP(Table43[[#This Row],[Kode BARANG Win2]],'[3]Daftar Barang dan Jasa'!$B$2:$D$3515,3,0),0)</f>
        <v>RB DETTOL BODY WASH FRESH 370/410ML X 24 PCH</v>
      </c>
      <c r="BE481" s="7" t="str">
        <f ca="1">IF(TODAY()-Table43[[#This Row],[Efektif
Pembuatan]]&gt;60,"Lama","Baru")</f>
        <v>Lama</v>
      </c>
      <c r="BF481" s="7" t="e">
        <f ca="1">IF(TODAY()-Table43[[#This Row],[Efektif Naik Harga]]&lt;30,"Naik","Sama")</f>
        <v>#VALUE!</v>
      </c>
      <c r="BG481" s="7" t="s">
        <v>400</v>
      </c>
      <c r="BH481" s="7" t="str">
        <f>IF(Table43[[#This Row],[Kode BARANG Win2]]&lt;&gt;"","IDR","")</f>
        <v>IDR</v>
      </c>
      <c r="BI481" s="7" t="str">
        <f>CONCATENATE(Table43[[#This Row],[kode  1 Digit
(Nomor)]],Table43[[#This Row],[kode  4 Digit                (Nomor)]])</f>
        <v>30863380370</v>
      </c>
      <c r="BJ481" s="7" t="str">
        <f>Table43[[#This Row],[Nama            Gramasi atau Jumlah Pack per CTN]]</f>
        <v>370/410ML</v>
      </c>
      <c r="BK481" s="7"/>
      <c r="BL481" s="7"/>
      <c r="BM481" s="4" t="str">
        <f>IF(Table43[[#This Row],[SATUAN Fix Win]]&lt;&gt;"","KRT")</f>
        <v>KRT</v>
      </c>
      <c r="BN481" s="4" t="str">
        <f>IF(Table43[[#This Row],[SATUAN Fix Win]]&lt;&gt;"","GD01")</f>
        <v>GD01</v>
      </c>
      <c r="BO481" s="4">
        <f>IF(Table43[[#This Row],[SATUAN Fix Win]]&lt;&gt;"",11611)</f>
        <v>11611</v>
      </c>
      <c r="BP481" s="4">
        <f>IF(Table43[[#This Row],[SATUAN Fix Win]]&lt;&gt;"",11612)</f>
        <v>11612</v>
      </c>
      <c r="BR481" s="4">
        <f>IF(Table43[[#This Row],[SATUAN Fix Win]]&lt;&gt;"",1)</f>
        <v>1</v>
      </c>
    </row>
    <row r="482" spans="1:70">
      <c r="A482" s="4" t="str">
        <f>CONCATENATE(Table43[[#This Row],[Kode BARANG Win2]],Table43[[#This Row],[No. Urut
Item Sama]])</f>
        <v>R1022003037020</v>
      </c>
      <c r="B482" s="7"/>
      <c r="C482" s="4" t="s">
        <v>1598</v>
      </c>
      <c r="D482" s="49">
        <v>3072209</v>
      </c>
      <c r="E482" s="49">
        <f>IFERROR(VLOOKUP(Table43[[#This Row],[NO]],[1]Sheet1!$G$3:$K$1267,5,0),0)</f>
        <v>0</v>
      </c>
      <c r="F482" s="26" t="s">
        <v>1363</v>
      </c>
      <c r="G482" s="26">
        <v>24</v>
      </c>
      <c r="H482" s="26" t="s">
        <v>2073</v>
      </c>
      <c r="I482" s="49">
        <v>8993560026042</v>
      </c>
      <c r="J482" s="26" t="str">
        <f>Table43[[#This Row],[Nama Jenis Kemasan]]</f>
        <v>PCH</v>
      </c>
      <c r="K482" s="4" t="str">
        <f>TRIM(CONCATENATE(Table43[[#This Row],[Nama            KLP]]," ",Table43[[#This Row],[Nama            Sub KLP]]))</f>
        <v>DETTOL BODY WASH</v>
      </c>
      <c r="L482" s="4" t="str">
        <f>CONCATENATE(Table43[[#This Row],[kode  2 Digit                (hrf+No)]],Table43[[#This Row],[kode  2 Digit                (Nomor)]],Table43[[#This Row],[kode  1 Digit                (Nomor)]])</f>
        <v>R1022</v>
      </c>
      <c r="M482" s="4" t="str">
        <f>IF(AH482="",CONCATENATE(R482,T482,V482,X482,Z482,AB482,AD482,AF482,Table43[[#This Row],[Tanda Kode Revisi]]),CONCATENATE(R482,T482,V482,X482,Z482,AB482,AD482,AH482))</f>
        <v>R1022003037020</v>
      </c>
      <c r="N482" s="11">
        <f t="shared" si="14"/>
        <v>14</v>
      </c>
      <c r="O482" s="13" t="str">
        <f>IF(AG482&lt;&gt;"",TRIM(UPPER(CONCATENATE(Q482," ",S482," ",U482," ",W482," ",Y482," ",AA482," ","X"," ",Table43[[#This Row],[ISI/CTN]]," ",AG482," ",AC482," ",AE482," ",AI482))),TRIM(UPPER(CONCATENATE(Q482," ",S482," ",U482," ",W482," ",Y482," ",AA482," ","X"," ",Table43[[#This Row],[ISI/CTN]]," ",AC482," ",AE482," ",AI482))))</f>
        <v>RB DETTOL BODY WASH FRESH 370/410ML X 24 PCH</v>
      </c>
      <c r="P482" s="11">
        <f t="shared" si="15"/>
        <v>44</v>
      </c>
      <c r="Q482" s="4" t="s">
        <v>1487</v>
      </c>
      <c r="R482" s="7" t="s">
        <v>94</v>
      </c>
      <c r="S482" s="4" t="s">
        <v>1496</v>
      </c>
      <c r="T482" s="45" t="s">
        <v>1723</v>
      </c>
      <c r="U482" s="46" t="s">
        <v>1497</v>
      </c>
      <c r="V482" s="7">
        <v>2</v>
      </c>
      <c r="W482" s="46"/>
      <c r="X482" s="45" t="s">
        <v>1731</v>
      </c>
      <c r="Y482" s="4" t="s">
        <v>1527</v>
      </c>
      <c r="Z482" s="47" t="s">
        <v>1724</v>
      </c>
      <c r="AA482" s="4" t="s">
        <v>1529</v>
      </c>
      <c r="AB482" s="47" t="s">
        <v>1750</v>
      </c>
      <c r="AC482" s="4" t="s">
        <v>386</v>
      </c>
      <c r="AD482" s="7">
        <v>2</v>
      </c>
      <c r="AF482" s="7">
        <v>0</v>
      </c>
      <c r="AJ482" s="7">
        <f>IFERROR(VLOOKUP(Table43[[#This Row],[Kode BARANG Win2]],'[2]Template Impor Barang'!#REF!,2,0),0)</f>
        <v>0</v>
      </c>
      <c r="AK482" s="7">
        <f>Table43[[#This Row],[ISI/CTN]]</f>
        <v>24</v>
      </c>
      <c r="AL482" s="83">
        <f>Table43[[#This Row],[Kode Pcpl]]</f>
        <v>3072209</v>
      </c>
      <c r="AN482" s="36">
        <f>Table43[[#This Row],[Harga Jual Pcs GT
(-PPN)]]-(Table43[[#This Row],[Harga Jual Pcs GT
(-PPN)]]*8.5%)</f>
        <v>20717.43</v>
      </c>
      <c r="AO482" s="36">
        <f>Table43[[#This Row],[Harga Beli Pcs
(-PPN)]]*Table43[[#This Row],[ISI/CTN]]</f>
        <v>497218.32</v>
      </c>
      <c r="AP482" s="36">
        <f>Table43[[#This Row],[Harga Beli Pcs
(-PPN)]]*1.11</f>
        <v>22996.347300000001</v>
      </c>
      <c r="AQ482" s="36">
        <f>Table43[[#This Row],[Harga Beli Krt
(- PPN)]]*1.11</f>
        <v>551912.33520000009</v>
      </c>
      <c r="AR482" s="36">
        <v>22642</v>
      </c>
      <c r="AS482" s="36">
        <f>Table43[[#This Row],[Harga Jual Pcs GT
(-PPN)]]*Table43[[#This Row],[ISI/CTN]]</f>
        <v>543408</v>
      </c>
      <c r="AT482" s="36">
        <f>Table43[[#This Row],[Harga Jual Pcs GT
(-PPN)]]*1.11</f>
        <v>25132.620000000003</v>
      </c>
      <c r="AU482" s="36">
        <f>Table43[[#This Row],[Harga Jual Krt GT
(- PPN)]]*1.11</f>
        <v>603182.88</v>
      </c>
      <c r="AV482" s="36">
        <v>22642</v>
      </c>
      <c r="AW482" s="36">
        <f>Table43[[#This Row],[Harga Jual Pcs MT
(-PPN)]]*Table43[[#This Row],[ISI/CTN]]</f>
        <v>543408</v>
      </c>
      <c r="AX482" s="36">
        <f>Table43[[#This Row],[Harga Jual Pcs MT
(-PPN)]]*1.11</f>
        <v>25132.620000000003</v>
      </c>
      <c r="AY482" s="36">
        <f>Table43[[#This Row],[Harga Jual Pcs MT
(+PPN)]]*Table43[[#This Row],[ISI/CTN]]</f>
        <v>603182.88000000012</v>
      </c>
      <c r="AZ482" s="44">
        <f>(Table43[[#This Row],[Harga Jual Pcs GT
(-PPN)]]-Table43[[#This Row],[Harga Beli Pcs
(-PPN)]])/Table43[[#This Row],[Harga Jual Pcs GT
(-PPN)]]</f>
        <v>8.4999999999999992E-2</v>
      </c>
      <c r="BA482" s="51">
        <f>Table43[[#This Row],[Harga Jual Pcs MT
(-PPN)]]-Table43[[#This Row],[Harga Beli Pcs
(-PPN)]]</f>
        <v>1924.5699999999997</v>
      </c>
      <c r="BB482" s="57">
        <f>Table43[[#This Row],[Column1]]/Table43[[#This Row],[Harga Jual Pcs MT
(-PPN)]]</f>
        <v>8.4999999999999992E-2</v>
      </c>
      <c r="BC482" s="50"/>
      <c r="BD482" s="7" t="str">
        <f>IFERROR(VLOOKUP(Table43[[#This Row],[Kode BARANG Win2]],'[3]Daftar Barang dan Jasa'!$B$2:$D$3515,3,0),0)</f>
        <v>RB DETTOL BODY WASH FRESH 370/410ML X 24 PCH</v>
      </c>
      <c r="BE482" s="7" t="str">
        <f ca="1">IF(TODAY()-Table43[[#This Row],[Efektif
Pembuatan]]&gt;60,"Lama","Baru")</f>
        <v>Lama</v>
      </c>
      <c r="BF482" s="7" t="e">
        <f ca="1">IF(TODAY()-Table43[[#This Row],[Efektif Naik Harga]]&lt;30,"Naik","Sama")</f>
        <v>#VALUE!</v>
      </c>
      <c r="BG482" s="7" t="s">
        <v>400</v>
      </c>
      <c r="BH482" s="7" t="str">
        <f>IF(Table43[[#This Row],[Kode BARANG Win2]]&lt;&gt;"","IDR","")</f>
        <v>IDR</v>
      </c>
      <c r="BI482" s="7" t="str">
        <f>CONCATENATE(Table43[[#This Row],[kode  1 Digit
(Nomor)]],Table43[[#This Row],[kode  4 Digit                (Nomor)]])</f>
        <v>30722090370</v>
      </c>
      <c r="BJ482" s="7" t="str">
        <f>Table43[[#This Row],[Nama            Gramasi atau Jumlah Pack per CTN]]</f>
        <v>370/410ML</v>
      </c>
      <c r="BK482" s="7"/>
      <c r="BL482" s="7"/>
      <c r="BM482" s="4" t="str">
        <f>IF(Table43[[#This Row],[SATUAN Fix Win]]&lt;&gt;"","KRT")</f>
        <v>KRT</v>
      </c>
      <c r="BN482" s="4" t="str">
        <f>IF(Table43[[#This Row],[SATUAN Fix Win]]&lt;&gt;"","GD01")</f>
        <v>GD01</v>
      </c>
      <c r="BO482" s="4">
        <f>IF(Table43[[#This Row],[SATUAN Fix Win]]&lt;&gt;"",11611)</f>
        <v>11611</v>
      </c>
      <c r="BP482" s="4">
        <f>IF(Table43[[#This Row],[SATUAN Fix Win]]&lt;&gt;"",11612)</f>
        <v>11612</v>
      </c>
      <c r="BR482" s="4">
        <f>IF(Table43[[#This Row],[SATUAN Fix Win]]&lt;&gt;"",1)</f>
        <v>1</v>
      </c>
    </row>
    <row r="483" spans="1:70">
      <c r="A483" s="4" t="str">
        <f>CONCATENATE(Table43[[#This Row],[Kode BARANG Win2]],Table43[[#This Row],[No. Urut
Item Sama]])</f>
        <v>R1022003037021</v>
      </c>
      <c r="B483" s="7"/>
      <c r="C483" s="4" t="s">
        <v>1598</v>
      </c>
      <c r="D483" s="49">
        <v>3186391</v>
      </c>
      <c r="E483" s="49">
        <f>IFERROR(VLOOKUP(Table43[[#This Row],[NO]],[1]Sheet1!$G$3:$K$1267,5,0),0)</f>
        <v>0</v>
      </c>
      <c r="F483" s="26" t="s">
        <v>1365</v>
      </c>
      <c r="G483" s="26">
        <v>24</v>
      </c>
      <c r="H483" s="26" t="s">
        <v>1775</v>
      </c>
      <c r="I483" s="49">
        <v>8993560026042</v>
      </c>
      <c r="J483" s="26" t="str">
        <f>Table43[[#This Row],[Nama Jenis Kemasan]]</f>
        <v>PCH</v>
      </c>
      <c r="K483" s="4" t="str">
        <f>TRIM(CONCATENATE(Table43[[#This Row],[Nama            KLP]]," ",Table43[[#This Row],[Nama            Sub KLP]]))</f>
        <v>DETTOL BODY WASH</v>
      </c>
      <c r="L483" s="4" t="str">
        <f>CONCATENATE(Table43[[#This Row],[kode  2 Digit                (hrf+No)]],Table43[[#This Row],[kode  2 Digit                (Nomor)]],Table43[[#This Row],[kode  1 Digit                (Nomor)]])</f>
        <v>R1022</v>
      </c>
      <c r="M483" s="4" t="str">
        <f>IF(AH483="",CONCATENATE(R483,T483,V483,X483,Z483,AB483,AD483,AF483,Table43[[#This Row],[Tanda Kode Revisi]]),CONCATENATE(R483,T483,V483,X483,Z483,AB483,AD483,AH483))</f>
        <v>R1022003037021</v>
      </c>
      <c r="N483" s="11">
        <f t="shared" si="14"/>
        <v>14</v>
      </c>
      <c r="O483" s="13" t="str">
        <f>IF(AG483&lt;&gt;"",TRIM(UPPER(CONCATENATE(Q483," ",S483," ",U483," ",W483," ",Y483," ",AA483," ","X"," ",Table43[[#This Row],[ISI/CTN]]," ",AG483," ",AC483," ",AE483," ",AI483))),TRIM(UPPER(CONCATENATE(Q483," ",S483," ",U483," ",W483," ",Y483," ",AA483," ","X"," ",Table43[[#This Row],[ISI/CTN]]," ",AC483," ",AE483," ",AI483))))</f>
        <v>RB DETTOL BODY WASH FRESH 370/410ML X 24 PCH BANDED</v>
      </c>
      <c r="P483" s="11">
        <f t="shared" si="15"/>
        <v>51</v>
      </c>
      <c r="Q483" s="4" t="s">
        <v>1487</v>
      </c>
      <c r="R483" s="7" t="s">
        <v>94</v>
      </c>
      <c r="S483" s="4" t="s">
        <v>1496</v>
      </c>
      <c r="T483" s="45" t="s">
        <v>1723</v>
      </c>
      <c r="U483" s="46" t="s">
        <v>1497</v>
      </c>
      <c r="V483" s="7">
        <v>2</v>
      </c>
      <c r="W483" s="46"/>
      <c r="X483" s="45" t="s">
        <v>1731</v>
      </c>
      <c r="Y483" s="4" t="s">
        <v>1527</v>
      </c>
      <c r="Z483" s="47" t="s">
        <v>1724</v>
      </c>
      <c r="AA483" s="4" t="s">
        <v>1529</v>
      </c>
      <c r="AB483" s="47" t="s">
        <v>1750</v>
      </c>
      <c r="AC483" s="4" t="s">
        <v>386</v>
      </c>
      <c r="AD483" s="7">
        <v>2</v>
      </c>
      <c r="AE483" s="4" t="s">
        <v>1526</v>
      </c>
      <c r="AF483" s="7">
        <v>1</v>
      </c>
      <c r="AJ483" s="7">
        <f>IFERROR(VLOOKUP(Table43[[#This Row],[Kode BARANG Win2]],'[2]Template Impor Barang'!#REF!,2,0),0)</f>
        <v>0</v>
      </c>
      <c r="AK483" s="7">
        <f>Table43[[#This Row],[ISI/CTN]]</f>
        <v>24</v>
      </c>
      <c r="AL483" s="83">
        <f>Table43[[#This Row],[Kode Pcpl]]</f>
        <v>3186391</v>
      </c>
      <c r="AN483" s="36">
        <f>Table43[[#This Row],[Harga Jual Pcs GT
(-PPN)]]-(Table43[[#This Row],[Harga Jual Pcs GT
(-PPN)]]*8.5%)</f>
        <v>20717.43</v>
      </c>
      <c r="AO483" s="36">
        <f>Table43[[#This Row],[Harga Beli Pcs
(-PPN)]]*Table43[[#This Row],[ISI/CTN]]</f>
        <v>497218.32</v>
      </c>
      <c r="AP483" s="36">
        <f>Table43[[#This Row],[Harga Beli Pcs
(-PPN)]]*1.11</f>
        <v>22996.347300000001</v>
      </c>
      <c r="AQ483" s="36">
        <f>Table43[[#This Row],[Harga Beli Krt
(- PPN)]]*1.11</f>
        <v>551912.33520000009</v>
      </c>
      <c r="AR483" s="36">
        <v>22642</v>
      </c>
      <c r="AS483" s="36">
        <f>Table43[[#This Row],[Harga Jual Pcs GT
(-PPN)]]*Table43[[#This Row],[ISI/CTN]]</f>
        <v>543408</v>
      </c>
      <c r="AT483" s="36">
        <f>Table43[[#This Row],[Harga Jual Pcs GT
(-PPN)]]*1.11</f>
        <v>25132.620000000003</v>
      </c>
      <c r="AU483" s="36">
        <f>Table43[[#This Row],[Harga Jual Krt GT
(- PPN)]]*1.11</f>
        <v>603182.88</v>
      </c>
      <c r="AV483" s="36">
        <v>22642</v>
      </c>
      <c r="AW483" s="36">
        <f>Table43[[#This Row],[Harga Jual Pcs MT
(-PPN)]]*Table43[[#This Row],[ISI/CTN]]</f>
        <v>543408</v>
      </c>
      <c r="AX483" s="36">
        <f>Table43[[#This Row],[Harga Jual Pcs MT
(-PPN)]]*1.11</f>
        <v>25132.620000000003</v>
      </c>
      <c r="AY483" s="36">
        <f>Table43[[#This Row],[Harga Jual Pcs MT
(+PPN)]]*Table43[[#This Row],[ISI/CTN]]</f>
        <v>603182.88000000012</v>
      </c>
      <c r="AZ483" s="44">
        <f>(Table43[[#This Row],[Harga Jual Pcs GT
(-PPN)]]-Table43[[#This Row],[Harga Beli Pcs
(-PPN)]])/Table43[[#This Row],[Harga Jual Pcs GT
(-PPN)]]</f>
        <v>8.4999999999999992E-2</v>
      </c>
      <c r="BA483" s="51">
        <f>Table43[[#This Row],[Harga Jual Pcs MT
(-PPN)]]-Table43[[#This Row],[Harga Beli Pcs
(-PPN)]]</f>
        <v>1924.5699999999997</v>
      </c>
      <c r="BB483" s="57">
        <f>Table43[[#This Row],[Column1]]/Table43[[#This Row],[Harga Jual Pcs MT
(-PPN)]]</f>
        <v>8.4999999999999992E-2</v>
      </c>
      <c r="BC483" s="50"/>
      <c r="BD483" s="7" t="str">
        <f>IFERROR(VLOOKUP(Table43[[#This Row],[Kode BARANG Win2]],'[3]Daftar Barang dan Jasa'!$B$2:$D$3515,3,0),0)</f>
        <v>RB DETTOL BODY WASH FRESH 370/410ML X 24 PCH BANDED</v>
      </c>
      <c r="BE483" s="7" t="str">
        <f ca="1">IF(TODAY()-Table43[[#This Row],[Efektif
Pembuatan]]&gt;60,"Lama","Baru")</f>
        <v>Lama</v>
      </c>
      <c r="BF483" s="7" t="e">
        <f ca="1">IF(TODAY()-Table43[[#This Row],[Efektif Naik Harga]]&lt;30,"Naik","Sama")</f>
        <v>#VALUE!</v>
      </c>
      <c r="BG483" s="7" t="s">
        <v>400</v>
      </c>
      <c r="BH483" s="7" t="str">
        <f>IF(Table43[[#This Row],[Kode BARANG Win2]]&lt;&gt;"","IDR","")</f>
        <v>IDR</v>
      </c>
      <c r="BI483" s="7" t="str">
        <f>CONCATENATE(Table43[[#This Row],[kode  1 Digit
(Nomor)]],Table43[[#This Row],[kode  4 Digit                (Nomor)]])</f>
        <v>31863910370</v>
      </c>
      <c r="BJ483" s="7" t="str">
        <f>Table43[[#This Row],[Nama            Gramasi atau Jumlah Pack per CTN]]</f>
        <v>370/410ML</v>
      </c>
      <c r="BK483" s="7"/>
      <c r="BL483" s="7"/>
      <c r="BM483" s="4" t="str">
        <f>IF(Table43[[#This Row],[SATUAN Fix Win]]&lt;&gt;"","KRT")</f>
        <v>KRT</v>
      </c>
      <c r="BN483" s="4" t="str">
        <f>IF(Table43[[#This Row],[SATUAN Fix Win]]&lt;&gt;"","GD01")</f>
        <v>GD01</v>
      </c>
      <c r="BO483" s="4">
        <f>IF(Table43[[#This Row],[SATUAN Fix Win]]&lt;&gt;"",11611)</f>
        <v>11611</v>
      </c>
      <c r="BP483" s="4">
        <f>IF(Table43[[#This Row],[SATUAN Fix Win]]&lt;&gt;"",11612)</f>
        <v>11612</v>
      </c>
      <c r="BR483" s="4">
        <f>IF(Table43[[#This Row],[SATUAN Fix Win]]&lt;&gt;"",1)</f>
        <v>1</v>
      </c>
    </row>
    <row r="484" spans="1:70">
      <c r="A484" s="4" t="str">
        <f>CONCATENATE(Table43[[#This Row],[Kode BARANG Win2]],Table43[[#This Row],[No. Urut
Item Sama]])</f>
        <v>R1022003037021</v>
      </c>
      <c r="B484" s="7"/>
      <c r="C484" s="4" t="s">
        <v>1598</v>
      </c>
      <c r="D484" s="49">
        <v>3317330</v>
      </c>
      <c r="E484" s="49">
        <f>IFERROR(VLOOKUP(Table43[[#This Row],[NO]],[1]Sheet1!$G$3:$K$1267,5,0),0)</f>
        <v>0</v>
      </c>
      <c r="F484" s="26" t="s">
        <v>1360</v>
      </c>
      <c r="G484" s="26">
        <v>24</v>
      </c>
      <c r="H484" s="26" t="s">
        <v>1774</v>
      </c>
      <c r="I484" s="49">
        <v>8993560026042</v>
      </c>
      <c r="J484" s="26" t="str">
        <f>Table43[[#This Row],[Nama Jenis Kemasan]]</f>
        <v>PCH</v>
      </c>
      <c r="K484" s="4" t="str">
        <f>TRIM(CONCATENATE(Table43[[#This Row],[Nama            KLP]]," ",Table43[[#This Row],[Nama            Sub KLP]]))</f>
        <v>DETTOL BODY WASH</v>
      </c>
      <c r="L484" s="4" t="str">
        <f>CONCATENATE(Table43[[#This Row],[kode  2 Digit                (hrf+No)]],Table43[[#This Row],[kode  2 Digit                (Nomor)]],Table43[[#This Row],[kode  1 Digit                (Nomor)]])</f>
        <v>R1022</v>
      </c>
      <c r="M484" s="4" t="str">
        <f>IF(AH484="",CONCATENATE(R484,T484,V484,X484,Z484,AB484,AD484,AF484,Table43[[#This Row],[Tanda Kode Revisi]]),CONCATENATE(R484,T484,V484,X484,Z484,AB484,AD484,AH484))</f>
        <v>R1022003037021</v>
      </c>
      <c r="N484" s="11">
        <f t="shared" si="14"/>
        <v>14</v>
      </c>
      <c r="O484" s="13" t="str">
        <f>IF(AG484&lt;&gt;"",TRIM(UPPER(CONCATENATE(Q484," ",S484," ",U484," ",W484," ",Y484," ",AA484," ","X"," ",Table43[[#This Row],[ISI/CTN]]," ",AG484," ",AC484," ",AE484," ",AI484))),TRIM(UPPER(CONCATENATE(Q484," ",S484," ",U484," ",W484," ",Y484," ",AA484," ","X"," ",Table43[[#This Row],[ISI/CTN]]," ",AC484," ",AE484," ",AI484))))</f>
        <v>RB DETTOL BODY WASH FRESH 370/410ML X 24 PCH BANDED</v>
      </c>
      <c r="P484" s="11">
        <f t="shared" si="15"/>
        <v>51</v>
      </c>
      <c r="Q484" s="4" t="s">
        <v>1487</v>
      </c>
      <c r="R484" s="7" t="s">
        <v>94</v>
      </c>
      <c r="S484" s="4" t="s">
        <v>1496</v>
      </c>
      <c r="T484" s="45" t="s">
        <v>1723</v>
      </c>
      <c r="U484" s="46" t="s">
        <v>1497</v>
      </c>
      <c r="V484" s="7">
        <v>2</v>
      </c>
      <c r="W484" s="46"/>
      <c r="X484" s="45" t="s">
        <v>1731</v>
      </c>
      <c r="Y484" s="4" t="s">
        <v>1527</v>
      </c>
      <c r="Z484" s="47" t="s">
        <v>1724</v>
      </c>
      <c r="AA484" s="4" t="s">
        <v>1529</v>
      </c>
      <c r="AB484" s="47" t="s">
        <v>1750</v>
      </c>
      <c r="AC484" s="4" t="s">
        <v>386</v>
      </c>
      <c r="AD484" s="7">
        <v>2</v>
      </c>
      <c r="AE484" s="4" t="s">
        <v>1526</v>
      </c>
      <c r="AF484" s="7">
        <v>1</v>
      </c>
      <c r="AJ484" s="7">
        <f>IFERROR(VLOOKUP(Table43[[#This Row],[Kode BARANG Win2]],'[2]Template Impor Barang'!#REF!,2,0),0)</f>
        <v>0</v>
      </c>
      <c r="AK484" s="7">
        <f>Table43[[#This Row],[ISI/CTN]]</f>
        <v>24</v>
      </c>
      <c r="AL484" s="83">
        <f>Table43[[#This Row],[Kode Pcpl]]</f>
        <v>3317330</v>
      </c>
      <c r="AN484" s="36">
        <f>Table43[[#This Row],[Harga Jual Pcs GT
(-PPN)]]-(Table43[[#This Row],[Harga Jual Pcs GT
(-PPN)]]*8.5%)</f>
        <v>20717.43</v>
      </c>
      <c r="AO484" s="36">
        <f>Table43[[#This Row],[Harga Beli Pcs
(-PPN)]]*Table43[[#This Row],[ISI/CTN]]</f>
        <v>497218.32</v>
      </c>
      <c r="AP484" s="36">
        <f>Table43[[#This Row],[Harga Beli Pcs
(-PPN)]]*1.11</f>
        <v>22996.347300000001</v>
      </c>
      <c r="AQ484" s="36">
        <f>Table43[[#This Row],[Harga Beli Krt
(- PPN)]]*1.11</f>
        <v>551912.33520000009</v>
      </c>
      <c r="AR484" s="36">
        <v>22642</v>
      </c>
      <c r="AS484" s="36">
        <f>Table43[[#This Row],[Harga Jual Pcs GT
(-PPN)]]*Table43[[#This Row],[ISI/CTN]]</f>
        <v>543408</v>
      </c>
      <c r="AT484" s="36">
        <f>Table43[[#This Row],[Harga Jual Pcs GT
(-PPN)]]*1.11</f>
        <v>25132.620000000003</v>
      </c>
      <c r="AU484" s="36">
        <f>Table43[[#This Row],[Harga Jual Krt GT
(- PPN)]]*1.11</f>
        <v>603182.88</v>
      </c>
      <c r="AV484" s="36">
        <v>22642</v>
      </c>
      <c r="AW484" s="36">
        <f>Table43[[#This Row],[Harga Jual Pcs MT
(-PPN)]]*Table43[[#This Row],[ISI/CTN]]</f>
        <v>543408</v>
      </c>
      <c r="AX484" s="36">
        <f>Table43[[#This Row],[Harga Jual Pcs MT
(-PPN)]]*1.11</f>
        <v>25132.620000000003</v>
      </c>
      <c r="AY484" s="36">
        <f>Table43[[#This Row],[Harga Jual Pcs MT
(+PPN)]]*Table43[[#This Row],[ISI/CTN]]</f>
        <v>603182.88000000012</v>
      </c>
      <c r="AZ484" s="44">
        <f>(Table43[[#This Row],[Harga Jual Pcs GT
(-PPN)]]-Table43[[#This Row],[Harga Beli Pcs
(-PPN)]])/Table43[[#This Row],[Harga Jual Pcs GT
(-PPN)]]</f>
        <v>8.4999999999999992E-2</v>
      </c>
      <c r="BA484" s="51">
        <f>Table43[[#This Row],[Harga Jual Pcs MT
(-PPN)]]-Table43[[#This Row],[Harga Beli Pcs
(-PPN)]]</f>
        <v>1924.5699999999997</v>
      </c>
      <c r="BB484" s="57">
        <f>Table43[[#This Row],[Column1]]/Table43[[#This Row],[Harga Jual Pcs MT
(-PPN)]]</f>
        <v>8.4999999999999992E-2</v>
      </c>
      <c r="BC484" s="50"/>
      <c r="BD484" s="7" t="str">
        <f>IFERROR(VLOOKUP(Table43[[#This Row],[Kode BARANG Win2]],'[3]Daftar Barang dan Jasa'!$B$2:$D$3515,3,0),0)</f>
        <v>RB DETTOL BODY WASH FRESH 370/410ML X 24 PCH BANDED</v>
      </c>
      <c r="BE484" s="7" t="str">
        <f ca="1">IF(TODAY()-Table43[[#This Row],[Efektif
Pembuatan]]&gt;60,"Lama","Baru")</f>
        <v>Lama</v>
      </c>
      <c r="BF484" s="7" t="e">
        <f ca="1">IF(TODAY()-Table43[[#This Row],[Efektif Naik Harga]]&lt;30,"Naik","Sama")</f>
        <v>#VALUE!</v>
      </c>
      <c r="BG484" s="7" t="s">
        <v>400</v>
      </c>
      <c r="BH484" s="7" t="str">
        <f>IF(Table43[[#This Row],[Kode BARANG Win2]]&lt;&gt;"","IDR","")</f>
        <v>IDR</v>
      </c>
      <c r="BI484" s="7" t="str">
        <f>CONCATENATE(Table43[[#This Row],[kode  1 Digit
(Nomor)]],Table43[[#This Row],[kode  4 Digit                (Nomor)]])</f>
        <v>33173300370</v>
      </c>
      <c r="BJ484" s="7" t="str">
        <f>Table43[[#This Row],[Nama            Gramasi atau Jumlah Pack per CTN]]</f>
        <v>370/410ML</v>
      </c>
      <c r="BK484" s="7"/>
      <c r="BL484" s="7"/>
      <c r="BM484" s="4" t="str">
        <f>IF(Table43[[#This Row],[SATUAN Fix Win]]&lt;&gt;"","KRT")</f>
        <v>KRT</v>
      </c>
      <c r="BN484" s="4" t="str">
        <f>IF(Table43[[#This Row],[SATUAN Fix Win]]&lt;&gt;"","GD01")</f>
        <v>GD01</v>
      </c>
      <c r="BO484" s="4">
        <f>IF(Table43[[#This Row],[SATUAN Fix Win]]&lt;&gt;"",11611)</f>
        <v>11611</v>
      </c>
      <c r="BP484" s="4">
        <f>IF(Table43[[#This Row],[SATUAN Fix Win]]&lt;&gt;"",11612)</f>
        <v>11612</v>
      </c>
      <c r="BR484" s="4">
        <f>IF(Table43[[#This Row],[SATUAN Fix Win]]&lt;&gt;"",1)</f>
        <v>1</v>
      </c>
    </row>
    <row r="485" spans="1:70">
      <c r="A485" s="4" t="str">
        <f>CONCATENATE(Table43[[#This Row],[Kode BARANG Win2]],Table43[[#This Row],[No. Urut
Item Sama]])</f>
        <v>R1022003037021</v>
      </c>
      <c r="B485" s="7"/>
      <c r="C485" s="4" t="s">
        <v>1598</v>
      </c>
      <c r="D485" s="49">
        <v>3303402</v>
      </c>
      <c r="E485" s="49">
        <f>IFERROR(VLOOKUP(Table43[[#This Row],[NO]],[1]Sheet1!$G$3:$K$1267,5,0),0)</f>
        <v>0</v>
      </c>
      <c r="F485" s="26" t="s">
        <v>1352</v>
      </c>
      <c r="G485" s="26">
        <v>24</v>
      </c>
      <c r="H485" s="26" t="s">
        <v>1774</v>
      </c>
      <c r="I485" s="49">
        <v>8993560026042</v>
      </c>
      <c r="J485" s="26" t="str">
        <f>Table43[[#This Row],[Nama Jenis Kemasan]]</f>
        <v>PCH</v>
      </c>
      <c r="K485" s="4" t="str">
        <f>TRIM(CONCATENATE(Table43[[#This Row],[Nama            KLP]]," ",Table43[[#This Row],[Nama            Sub KLP]]))</f>
        <v>DETTOL BODY WASH</v>
      </c>
      <c r="L485" s="4" t="str">
        <f>CONCATENATE(Table43[[#This Row],[kode  2 Digit                (hrf+No)]],Table43[[#This Row],[kode  2 Digit                (Nomor)]],Table43[[#This Row],[kode  1 Digit                (Nomor)]])</f>
        <v>R1022</v>
      </c>
      <c r="M485" s="4" t="str">
        <f>IF(AH485="",CONCATENATE(R485,T485,V485,X485,Z485,AB485,AD485,AF485,Table43[[#This Row],[Tanda Kode Revisi]]),CONCATENATE(R485,T485,V485,X485,Z485,AB485,AD485,AH485))</f>
        <v>R1022003037021</v>
      </c>
      <c r="N485" s="11">
        <f t="shared" si="14"/>
        <v>14</v>
      </c>
      <c r="O485" s="13" t="str">
        <f>IF(AG485&lt;&gt;"",TRIM(UPPER(CONCATENATE(Q485," ",S485," ",U485," ",W485," ",Y485," ",AA485," ","X"," ",Table43[[#This Row],[ISI/CTN]]," ",AG485," ",AC485," ",AE485," ",AI485))),TRIM(UPPER(CONCATENATE(Q485," ",S485," ",U485," ",W485," ",Y485," ",AA485," ","X"," ",Table43[[#This Row],[ISI/CTN]]," ",AC485," ",AE485," ",AI485))))</f>
        <v>RB DETTOL BODY WASH FRESH 370/410ML X 24 PCH BANDED</v>
      </c>
      <c r="P485" s="11">
        <f t="shared" si="15"/>
        <v>51</v>
      </c>
      <c r="Q485" s="4" t="s">
        <v>1487</v>
      </c>
      <c r="R485" s="7" t="s">
        <v>94</v>
      </c>
      <c r="S485" s="4" t="s">
        <v>1496</v>
      </c>
      <c r="T485" s="45" t="s">
        <v>1723</v>
      </c>
      <c r="U485" s="46" t="s">
        <v>1497</v>
      </c>
      <c r="V485" s="7">
        <v>2</v>
      </c>
      <c r="W485" s="46"/>
      <c r="X485" s="45" t="s">
        <v>1731</v>
      </c>
      <c r="Y485" s="4" t="s">
        <v>1527</v>
      </c>
      <c r="Z485" s="47" t="s">
        <v>1724</v>
      </c>
      <c r="AA485" s="4" t="s">
        <v>1529</v>
      </c>
      <c r="AB485" s="47" t="s">
        <v>1750</v>
      </c>
      <c r="AC485" s="4" t="s">
        <v>386</v>
      </c>
      <c r="AD485" s="7">
        <v>2</v>
      </c>
      <c r="AE485" s="4" t="s">
        <v>1526</v>
      </c>
      <c r="AF485" s="7">
        <v>1</v>
      </c>
      <c r="AJ485" s="7">
        <f>IFERROR(VLOOKUP(Table43[[#This Row],[Kode BARANG Win2]],'[2]Template Impor Barang'!#REF!,2,0),0)</f>
        <v>0</v>
      </c>
      <c r="AK485" s="7">
        <f>Table43[[#This Row],[ISI/CTN]]</f>
        <v>24</v>
      </c>
      <c r="AL485" s="83">
        <f>Table43[[#This Row],[Kode Pcpl]]</f>
        <v>3303402</v>
      </c>
      <c r="AN485" s="36">
        <f>Table43[[#This Row],[Harga Jual Pcs GT
(-PPN)]]-(Table43[[#This Row],[Harga Jual Pcs GT
(-PPN)]]*8.5%)</f>
        <v>20717.43</v>
      </c>
      <c r="AO485" s="36">
        <f>Table43[[#This Row],[Harga Beli Pcs
(-PPN)]]*Table43[[#This Row],[ISI/CTN]]</f>
        <v>497218.32</v>
      </c>
      <c r="AP485" s="36">
        <f>Table43[[#This Row],[Harga Beli Pcs
(-PPN)]]*1.11</f>
        <v>22996.347300000001</v>
      </c>
      <c r="AQ485" s="36">
        <f>Table43[[#This Row],[Harga Beli Krt
(- PPN)]]*1.11</f>
        <v>551912.33520000009</v>
      </c>
      <c r="AR485" s="36">
        <v>22642</v>
      </c>
      <c r="AS485" s="36">
        <f>Table43[[#This Row],[Harga Jual Pcs GT
(-PPN)]]*Table43[[#This Row],[ISI/CTN]]</f>
        <v>543408</v>
      </c>
      <c r="AT485" s="36">
        <f>Table43[[#This Row],[Harga Jual Pcs GT
(-PPN)]]*1.11</f>
        <v>25132.620000000003</v>
      </c>
      <c r="AU485" s="36">
        <f>Table43[[#This Row],[Harga Jual Krt GT
(- PPN)]]*1.11</f>
        <v>603182.88</v>
      </c>
      <c r="AV485" s="36">
        <v>22642</v>
      </c>
      <c r="AW485" s="36">
        <f>Table43[[#This Row],[Harga Jual Pcs MT
(-PPN)]]*Table43[[#This Row],[ISI/CTN]]</f>
        <v>543408</v>
      </c>
      <c r="AX485" s="36">
        <f>Table43[[#This Row],[Harga Jual Pcs MT
(-PPN)]]*1.11</f>
        <v>25132.620000000003</v>
      </c>
      <c r="AY485" s="36">
        <f>Table43[[#This Row],[Harga Jual Pcs MT
(+PPN)]]*Table43[[#This Row],[ISI/CTN]]</f>
        <v>603182.88000000012</v>
      </c>
      <c r="AZ485" s="44">
        <f>(Table43[[#This Row],[Harga Jual Pcs GT
(-PPN)]]-Table43[[#This Row],[Harga Beli Pcs
(-PPN)]])/Table43[[#This Row],[Harga Jual Pcs GT
(-PPN)]]</f>
        <v>8.4999999999999992E-2</v>
      </c>
      <c r="BA485" s="51">
        <f>Table43[[#This Row],[Harga Jual Pcs MT
(-PPN)]]-Table43[[#This Row],[Harga Beli Pcs
(-PPN)]]</f>
        <v>1924.5699999999997</v>
      </c>
      <c r="BB485" s="57">
        <f>Table43[[#This Row],[Column1]]/Table43[[#This Row],[Harga Jual Pcs MT
(-PPN)]]</f>
        <v>8.4999999999999992E-2</v>
      </c>
      <c r="BC485" s="50"/>
      <c r="BD485" s="7" t="str">
        <f>IFERROR(VLOOKUP(Table43[[#This Row],[Kode BARANG Win2]],'[3]Daftar Barang dan Jasa'!$B$2:$D$3515,3,0),0)</f>
        <v>RB DETTOL BODY WASH FRESH 370/410ML X 24 PCH BANDED</v>
      </c>
      <c r="BE485" s="7" t="str">
        <f ca="1">IF(TODAY()-Table43[[#This Row],[Efektif
Pembuatan]]&gt;60,"Lama","Baru")</f>
        <v>Lama</v>
      </c>
      <c r="BF485" s="7" t="e">
        <f ca="1">IF(TODAY()-Table43[[#This Row],[Efektif Naik Harga]]&lt;30,"Naik","Sama")</f>
        <v>#VALUE!</v>
      </c>
      <c r="BG485" s="7" t="s">
        <v>400</v>
      </c>
      <c r="BH485" s="7" t="str">
        <f>IF(Table43[[#This Row],[Kode BARANG Win2]]&lt;&gt;"","IDR","")</f>
        <v>IDR</v>
      </c>
      <c r="BI485" s="7" t="str">
        <f>CONCATENATE(Table43[[#This Row],[kode  1 Digit
(Nomor)]],Table43[[#This Row],[kode  4 Digit                (Nomor)]])</f>
        <v>33034020370</v>
      </c>
      <c r="BJ485" s="7" t="str">
        <f>Table43[[#This Row],[Nama            Gramasi atau Jumlah Pack per CTN]]</f>
        <v>370/410ML</v>
      </c>
      <c r="BK485" s="7"/>
      <c r="BL485" s="7"/>
      <c r="BM485" s="4" t="str">
        <f>IF(Table43[[#This Row],[SATUAN Fix Win]]&lt;&gt;"","KRT")</f>
        <v>KRT</v>
      </c>
      <c r="BN485" s="4" t="str">
        <f>IF(Table43[[#This Row],[SATUAN Fix Win]]&lt;&gt;"","GD01")</f>
        <v>GD01</v>
      </c>
      <c r="BO485" s="4">
        <f>IF(Table43[[#This Row],[SATUAN Fix Win]]&lt;&gt;"",11611)</f>
        <v>11611</v>
      </c>
      <c r="BP485" s="4">
        <f>IF(Table43[[#This Row],[SATUAN Fix Win]]&lt;&gt;"",11612)</f>
        <v>11612</v>
      </c>
      <c r="BR485" s="4">
        <f>IF(Table43[[#This Row],[SATUAN Fix Win]]&lt;&gt;"",1)</f>
        <v>1</v>
      </c>
    </row>
    <row r="486" spans="1:70">
      <c r="A486" s="4" t="str">
        <f>CONCATENATE(Table43[[#This Row],[Kode BARANG Win2]],Table43[[#This Row],[No. Urut
Item Sama]])</f>
        <v>R1022003037021</v>
      </c>
      <c r="B486" s="7"/>
      <c r="C486" s="4" t="s">
        <v>1598</v>
      </c>
      <c r="D486" s="49">
        <v>3229980</v>
      </c>
      <c r="E486" s="49">
        <f>IFERROR(VLOOKUP(Table43[[#This Row],[NO]],[1]Sheet1!$G$3:$K$1267,5,0),0)</f>
        <v>0</v>
      </c>
      <c r="F486" s="26" t="s">
        <v>1368</v>
      </c>
      <c r="G486" s="26">
        <v>24</v>
      </c>
      <c r="H486" s="26" t="s">
        <v>2073</v>
      </c>
      <c r="I486" s="49">
        <v>8993560026042</v>
      </c>
      <c r="J486" s="26" t="str">
        <f>Table43[[#This Row],[Nama Jenis Kemasan]]</f>
        <v>PCH</v>
      </c>
      <c r="K486" s="4" t="str">
        <f>TRIM(CONCATENATE(Table43[[#This Row],[Nama            KLP]]," ",Table43[[#This Row],[Nama            Sub KLP]]))</f>
        <v>DETTOL BODY WASH</v>
      </c>
      <c r="L486" s="4" t="str">
        <f>CONCATENATE(Table43[[#This Row],[kode  2 Digit                (hrf+No)]],Table43[[#This Row],[kode  2 Digit                (Nomor)]],Table43[[#This Row],[kode  1 Digit                (Nomor)]])</f>
        <v>R1022</v>
      </c>
      <c r="M486" s="4" t="str">
        <f>IF(AH486="",CONCATENATE(R486,T486,V486,X486,Z486,AB486,AD486,AF486,Table43[[#This Row],[Tanda Kode Revisi]]),CONCATENATE(R486,T486,V486,X486,Z486,AB486,AD486,AH486))</f>
        <v>R1022003037021</v>
      </c>
      <c r="N486" s="11">
        <f t="shared" si="14"/>
        <v>14</v>
      </c>
      <c r="O486" s="13" t="str">
        <f>IF(AG486&lt;&gt;"",TRIM(UPPER(CONCATENATE(Q486," ",S486," ",U486," ",W486," ",Y486," ",AA486," ","X"," ",Table43[[#This Row],[ISI/CTN]]," ",AG486," ",AC486," ",AE486," ",AI486))),TRIM(UPPER(CONCATENATE(Q486," ",S486," ",U486," ",W486," ",Y486," ",AA486," ","X"," ",Table43[[#This Row],[ISI/CTN]]," ",AC486," ",AE486," ",AI486))))</f>
        <v>RB DETTOL BODY WASH FRESH 370/410ML X 24 PCH BANDED</v>
      </c>
      <c r="P486" s="11">
        <f t="shared" si="15"/>
        <v>51</v>
      </c>
      <c r="Q486" s="4" t="s">
        <v>1487</v>
      </c>
      <c r="R486" s="7" t="s">
        <v>94</v>
      </c>
      <c r="S486" s="4" t="s">
        <v>1496</v>
      </c>
      <c r="T486" s="45" t="s">
        <v>1723</v>
      </c>
      <c r="U486" s="46" t="s">
        <v>1497</v>
      </c>
      <c r="V486" s="7">
        <v>2</v>
      </c>
      <c r="W486" s="46"/>
      <c r="X486" s="45" t="s">
        <v>1731</v>
      </c>
      <c r="Y486" s="4" t="s">
        <v>1527</v>
      </c>
      <c r="Z486" s="47" t="s">
        <v>1724</v>
      </c>
      <c r="AA486" s="4" t="s">
        <v>1529</v>
      </c>
      <c r="AB486" s="47" t="s">
        <v>1750</v>
      </c>
      <c r="AC486" s="4" t="s">
        <v>386</v>
      </c>
      <c r="AD486" s="7">
        <v>2</v>
      </c>
      <c r="AE486" s="4" t="s">
        <v>1526</v>
      </c>
      <c r="AF486" s="7">
        <v>1</v>
      </c>
      <c r="AJ486" s="7">
        <f>IFERROR(VLOOKUP(Table43[[#This Row],[Kode BARANG Win2]],'[2]Template Impor Barang'!#REF!,2,0),0)</f>
        <v>0</v>
      </c>
      <c r="AK486" s="7">
        <f>Table43[[#This Row],[ISI/CTN]]</f>
        <v>24</v>
      </c>
      <c r="AL486" s="83">
        <f>Table43[[#This Row],[Kode Pcpl]]</f>
        <v>3229980</v>
      </c>
      <c r="AN486" s="36">
        <f>Table43[[#This Row],[Harga Jual Pcs GT
(-PPN)]]-(Table43[[#This Row],[Harga Jual Pcs GT
(-PPN)]]*8.5%)</f>
        <v>20717.43</v>
      </c>
      <c r="AO486" s="36">
        <f>Table43[[#This Row],[Harga Beli Pcs
(-PPN)]]*Table43[[#This Row],[ISI/CTN]]</f>
        <v>497218.32</v>
      </c>
      <c r="AP486" s="36">
        <f>Table43[[#This Row],[Harga Beli Pcs
(-PPN)]]*1.11</f>
        <v>22996.347300000001</v>
      </c>
      <c r="AQ486" s="36">
        <f>Table43[[#This Row],[Harga Beli Krt
(- PPN)]]*1.11</f>
        <v>551912.33520000009</v>
      </c>
      <c r="AR486" s="36">
        <v>22642</v>
      </c>
      <c r="AS486" s="36">
        <f>Table43[[#This Row],[Harga Jual Pcs GT
(-PPN)]]*Table43[[#This Row],[ISI/CTN]]</f>
        <v>543408</v>
      </c>
      <c r="AT486" s="36">
        <f>Table43[[#This Row],[Harga Jual Pcs GT
(-PPN)]]*1.11</f>
        <v>25132.620000000003</v>
      </c>
      <c r="AU486" s="36">
        <f>Table43[[#This Row],[Harga Jual Krt GT
(- PPN)]]*1.11</f>
        <v>603182.88</v>
      </c>
      <c r="AV486" s="36">
        <v>22642</v>
      </c>
      <c r="AW486" s="36">
        <f>Table43[[#This Row],[Harga Jual Pcs MT
(-PPN)]]*Table43[[#This Row],[ISI/CTN]]</f>
        <v>543408</v>
      </c>
      <c r="AX486" s="36">
        <f>Table43[[#This Row],[Harga Jual Pcs MT
(-PPN)]]*1.11</f>
        <v>25132.620000000003</v>
      </c>
      <c r="AY486" s="36">
        <f>Table43[[#This Row],[Harga Jual Pcs MT
(+PPN)]]*Table43[[#This Row],[ISI/CTN]]</f>
        <v>603182.88000000012</v>
      </c>
      <c r="AZ486" s="44">
        <f>(Table43[[#This Row],[Harga Jual Pcs GT
(-PPN)]]-Table43[[#This Row],[Harga Beli Pcs
(-PPN)]])/Table43[[#This Row],[Harga Jual Pcs GT
(-PPN)]]</f>
        <v>8.4999999999999992E-2</v>
      </c>
      <c r="BA486" s="51">
        <f>Table43[[#This Row],[Harga Jual Pcs MT
(-PPN)]]-Table43[[#This Row],[Harga Beli Pcs
(-PPN)]]</f>
        <v>1924.5699999999997</v>
      </c>
      <c r="BB486" s="57">
        <f>Table43[[#This Row],[Column1]]/Table43[[#This Row],[Harga Jual Pcs MT
(-PPN)]]</f>
        <v>8.4999999999999992E-2</v>
      </c>
      <c r="BC486" s="50"/>
      <c r="BD486" s="7" t="str">
        <f>IFERROR(VLOOKUP(Table43[[#This Row],[Kode BARANG Win2]],'[3]Daftar Barang dan Jasa'!$B$2:$D$3515,3,0),0)</f>
        <v>RB DETTOL BODY WASH FRESH 370/410ML X 24 PCH BANDED</v>
      </c>
      <c r="BE486" s="7" t="str">
        <f ca="1">IF(TODAY()-Table43[[#This Row],[Efektif
Pembuatan]]&gt;60,"Lama","Baru")</f>
        <v>Lama</v>
      </c>
      <c r="BF486" s="7" t="e">
        <f ca="1">IF(TODAY()-Table43[[#This Row],[Efektif Naik Harga]]&lt;30,"Naik","Sama")</f>
        <v>#VALUE!</v>
      </c>
      <c r="BG486" s="7" t="s">
        <v>400</v>
      </c>
      <c r="BH486" s="7" t="str">
        <f>IF(Table43[[#This Row],[Kode BARANG Win2]]&lt;&gt;"","IDR","")</f>
        <v>IDR</v>
      </c>
      <c r="BI486" s="7" t="str">
        <f>CONCATENATE(Table43[[#This Row],[kode  1 Digit
(Nomor)]],Table43[[#This Row],[kode  4 Digit                (Nomor)]])</f>
        <v>32299800370</v>
      </c>
      <c r="BJ486" s="7" t="str">
        <f>Table43[[#This Row],[Nama            Gramasi atau Jumlah Pack per CTN]]</f>
        <v>370/410ML</v>
      </c>
      <c r="BK486" s="7"/>
      <c r="BL486" s="7"/>
      <c r="BM486" s="4" t="str">
        <f>IF(Table43[[#This Row],[SATUAN Fix Win]]&lt;&gt;"","KRT")</f>
        <v>KRT</v>
      </c>
      <c r="BN486" s="4" t="str">
        <f>IF(Table43[[#This Row],[SATUAN Fix Win]]&lt;&gt;"","GD01")</f>
        <v>GD01</v>
      </c>
      <c r="BO486" s="4">
        <f>IF(Table43[[#This Row],[SATUAN Fix Win]]&lt;&gt;"",11611)</f>
        <v>11611</v>
      </c>
      <c r="BP486" s="4">
        <f>IF(Table43[[#This Row],[SATUAN Fix Win]]&lt;&gt;"",11612)</f>
        <v>11612</v>
      </c>
      <c r="BR486" s="4">
        <f>IF(Table43[[#This Row],[SATUAN Fix Win]]&lt;&gt;"",1)</f>
        <v>1</v>
      </c>
    </row>
    <row r="487" spans="1:70">
      <c r="A487" s="4" t="str">
        <f>CONCATENATE(Table43[[#This Row],[Kode BARANG Win2]],Table43[[#This Row],[No. Urut
Item Sama]])</f>
        <v>R1022003037021</v>
      </c>
      <c r="B487" s="7"/>
      <c r="C487" s="4" t="s">
        <v>1598</v>
      </c>
      <c r="D487" s="49">
        <v>3187438</v>
      </c>
      <c r="E487" s="49">
        <f>IFERROR(VLOOKUP(Table43[[#This Row],[NO]],[1]Sheet1!$G$3:$K$1267,5,0),0)</f>
        <v>0</v>
      </c>
      <c r="F487" s="26" t="s">
        <v>1366</v>
      </c>
      <c r="G487" s="26">
        <v>24</v>
      </c>
      <c r="H487" s="26" t="s">
        <v>2073</v>
      </c>
      <c r="I487" s="49">
        <v>8993560026042</v>
      </c>
      <c r="J487" s="26" t="str">
        <f>Table43[[#This Row],[Nama Jenis Kemasan]]</f>
        <v>PCH</v>
      </c>
      <c r="K487" s="4" t="str">
        <f>TRIM(CONCATENATE(Table43[[#This Row],[Nama            KLP]]," ",Table43[[#This Row],[Nama            Sub KLP]]))</f>
        <v>DETTOL BODY WASH</v>
      </c>
      <c r="L487" s="4" t="str">
        <f>CONCATENATE(Table43[[#This Row],[kode  2 Digit                (hrf+No)]],Table43[[#This Row],[kode  2 Digit                (Nomor)]],Table43[[#This Row],[kode  1 Digit                (Nomor)]])</f>
        <v>R1022</v>
      </c>
      <c r="M487" s="4" t="str">
        <f>IF(AH487="",CONCATENATE(R487,T487,V487,X487,Z487,AB487,AD487,AF487,Table43[[#This Row],[Tanda Kode Revisi]]),CONCATENATE(R487,T487,V487,X487,Z487,AB487,AD487,AH487))</f>
        <v>R1022003037021</v>
      </c>
      <c r="N487" s="11">
        <f t="shared" si="14"/>
        <v>14</v>
      </c>
      <c r="O487" s="13" t="str">
        <f>IF(AG487&lt;&gt;"",TRIM(UPPER(CONCATENATE(Q487," ",S487," ",U487," ",W487," ",Y487," ",AA487," ","X"," ",Table43[[#This Row],[ISI/CTN]]," ",AG487," ",AC487," ",AE487," ",AI487))),TRIM(UPPER(CONCATENATE(Q487," ",S487," ",U487," ",W487," ",Y487," ",AA487," ","X"," ",Table43[[#This Row],[ISI/CTN]]," ",AC487," ",AE487," ",AI487))))</f>
        <v>RB DETTOL BODY WASH FRESH 370/410ML X 24 PCH BANDED</v>
      </c>
      <c r="P487" s="11">
        <f t="shared" si="15"/>
        <v>51</v>
      </c>
      <c r="Q487" s="4" t="s">
        <v>1487</v>
      </c>
      <c r="R487" s="7" t="s">
        <v>94</v>
      </c>
      <c r="S487" s="4" t="s">
        <v>1496</v>
      </c>
      <c r="T487" s="45" t="s">
        <v>1723</v>
      </c>
      <c r="U487" s="46" t="s">
        <v>1497</v>
      </c>
      <c r="V487" s="7">
        <v>2</v>
      </c>
      <c r="W487" s="46"/>
      <c r="X487" s="45" t="s">
        <v>1731</v>
      </c>
      <c r="Y487" s="4" t="s">
        <v>1527</v>
      </c>
      <c r="Z487" s="47" t="s">
        <v>1724</v>
      </c>
      <c r="AA487" s="4" t="s">
        <v>1529</v>
      </c>
      <c r="AB487" s="47" t="s">
        <v>1750</v>
      </c>
      <c r="AC487" s="4" t="s">
        <v>386</v>
      </c>
      <c r="AD487" s="7">
        <v>2</v>
      </c>
      <c r="AE487" s="4" t="s">
        <v>1526</v>
      </c>
      <c r="AF487" s="7">
        <v>1</v>
      </c>
      <c r="AJ487" s="7">
        <f>IFERROR(VLOOKUP(Table43[[#This Row],[Kode BARANG Win2]],'[2]Template Impor Barang'!#REF!,2,0),0)</f>
        <v>0</v>
      </c>
      <c r="AK487" s="7">
        <f>Table43[[#This Row],[ISI/CTN]]</f>
        <v>24</v>
      </c>
      <c r="AL487" s="83">
        <f>Table43[[#This Row],[Kode Pcpl]]</f>
        <v>3187438</v>
      </c>
      <c r="AN487" s="36">
        <f>Table43[[#This Row],[Harga Jual Pcs GT
(-PPN)]]-(Table43[[#This Row],[Harga Jual Pcs GT
(-PPN)]]*8.5%)</f>
        <v>20717.43</v>
      </c>
      <c r="AO487" s="36">
        <f>Table43[[#This Row],[Harga Beli Pcs
(-PPN)]]*Table43[[#This Row],[ISI/CTN]]</f>
        <v>497218.32</v>
      </c>
      <c r="AP487" s="36">
        <f>Table43[[#This Row],[Harga Beli Pcs
(-PPN)]]*1.11</f>
        <v>22996.347300000001</v>
      </c>
      <c r="AQ487" s="36">
        <f>Table43[[#This Row],[Harga Beli Krt
(- PPN)]]*1.11</f>
        <v>551912.33520000009</v>
      </c>
      <c r="AR487" s="36">
        <v>22642</v>
      </c>
      <c r="AS487" s="36">
        <f>Table43[[#This Row],[Harga Jual Pcs GT
(-PPN)]]*Table43[[#This Row],[ISI/CTN]]</f>
        <v>543408</v>
      </c>
      <c r="AT487" s="36">
        <f>Table43[[#This Row],[Harga Jual Pcs GT
(-PPN)]]*1.11</f>
        <v>25132.620000000003</v>
      </c>
      <c r="AU487" s="36">
        <f>Table43[[#This Row],[Harga Jual Krt GT
(- PPN)]]*1.11</f>
        <v>603182.88</v>
      </c>
      <c r="AV487" s="36">
        <v>22642</v>
      </c>
      <c r="AW487" s="36">
        <f>Table43[[#This Row],[Harga Jual Pcs MT
(-PPN)]]*Table43[[#This Row],[ISI/CTN]]</f>
        <v>543408</v>
      </c>
      <c r="AX487" s="36">
        <f>Table43[[#This Row],[Harga Jual Pcs MT
(-PPN)]]*1.11</f>
        <v>25132.620000000003</v>
      </c>
      <c r="AY487" s="36">
        <f>Table43[[#This Row],[Harga Jual Pcs MT
(+PPN)]]*Table43[[#This Row],[ISI/CTN]]</f>
        <v>603182.88000000012</v>
      </c>
      <c r="AZ487" s="44">
        <f>(Table43[[#This Row],[Harga Jual Pcs GT
(-PPN)]]-Table43[[#This Row],[Harga Beli Pcs
(-PPN)]])/Table43[[#This Row],[Harga Jual Pcs GT
(-PPN)]]</f>
        <v>8.4999999999999992E-2</v>
      </c>
      <c r="BA487" s="51">
        <f>Table43[[#This Row],[Harga Jual Pcs MT
(-PPN)]]-Table43[[#This Row],[Harga Beli Pcs
(-PPN)]]</f>
        <v>1924.5699999999997</v>
      </c>
      <c r="BB487" s="57">
        <f>Table43[[#This Row],[Column1]]/Table43[[#This Row],[Harga Jual Pcs MT
(-PPN)]]</f>
        <v>8.4999999999999992E-2</v>
      </c>
      <c r="BC487" s="50"/>
      <c r="BD487" s="7" t="str">
        <f>IFERROR(VLOOKUP(Table43[[#This Row],[Kode BARANG Win2]],'[3]Daftar Barang dan Jasa'!$B$2:$D$3515,3,0),0)</f>
        <v>RB DETTOL BODY WASH FRESH 370/410ML X 24 PCH BANDED</v>
      </c>
      <c r="BE487" s="7" t="str">
        <f ca="1">IF(TODAY()-Table43[[#This Row],[Efektif
Pembuatan]]&gt;60,"Lama","Baru")</f>
        <v>Lama</v>
      </c>
      <c r="BF487" s="7" t="e">
        <f ca="1">IF(TODAY()-Table43[[#This Row],[Efektif Naik Harga]]&lt;30,"Naik","Sama")</f>
        <v>#VALUE!</v>
      </c>
      <c r="BG487" s="7" t="s">
        <v>400</v>
      </c>
      <c r="BH487" s="7" t="str">
        <f>IF(Table43[[#This Row],[Kode BARANG Win2]]&lt;&gt;"","IDR","")</f>
        <v>IDR</v>
      </c>
      <c r="BI487" s="7" t="str">
        <f>CONCATENATE(Table43[[#This Row],[kode  1 Digit
(Nomor)]],Table43[[#This Row],[kode  4 Digit                (Nomor)]])</f>
        <v>31874380370</v>
      </c>
      <c r="BJ487" s="7" t="str">
        <f>Table43[[#This Row],[Nama            Gramasi atau Jumlah Pack per CTN]]</f>
        <v>370/410ML</v>
      </c>
      <c r="BK487" s="7"/>
      <c r="BL487" s="7"/>
      <c r="BM487" s="4" t="str">
        <f>IF(Table43[[#This Row],[SATUAN Fix Win]]&lt;&gt;"","KRT")</f>
        <v>KRT</v>
      </c>
      <c r="BN487" s="4" t="str">
        <f>IF(Table43[[#This Row],[SATUAN Fix Win]]&lt;&gt;"","GD01")</f>
        <v>GD01</v>
      </c>
      <c r="BO487" s="4">
        <f>IF(Table43[[#This Row],[SATUAN Fix Win]]&lt;&gt;"",11611)</f>
        <v>11611</v>
      </c>
      <c r="BP487" s="4">
        <f>IF(Table43[[#This Row],[SATUAN Fix Win]]&lt;&gt;"",11612)</f>
        <v>11612</v>
      </c>
      <c r="BR487" s="4">
        <f>IF(Table43[[#This Row],[SATUAN Fix Win]]&lt;&gt;"",1)</f>
        <v>1</v>
      </c>
    </row>
    <row r="488" spans="1:70">
      <c r="A488" s="4" t="str">
        <f>CONCATENATE(Table43[[#This Row],[Kode BARANG Win2]],Table43[[#This Row],[No. Urut
Item Sama]])</f>
        <v>R1022003037021</v>
      </c>
      <c r="B488" s="7"/>
      <c r="C488" s="4" t="s">
        <v>1598</v>
      </c>
      <c r="D488" s="49" t="s">
        <v>640</v>
      </c>
      <c r="E488" s="49">
        <f>IFERROR(VLOOKUP(Table43[[#This Row],[NO]],[1]Sheet1!$G$3:$K$1267,5,0),0)</f>
        <v>0</v>
      </c>
      <c r="F488" s="26" t="s">
        <v>1359</v>
      </c>
      <c r="G488" s="26">
        <v>24</v>
      </c>
      <c r="H488" s="26" t="s">
        <v>2073</v>
      </c>
      <c r="I488" s="49">
        <v>8993560026042</v>
      </c>
      <c r="J488" s="26" t="str">
        <f>Table43[[#This Row],[Nama Jenis Kemasan]]</f>
        <v>PCH</v>
      </c>
      <c r="K488" s="4" t="str">
        <f>TRIM(CONCATENATE(Table43[[#This Row],[Nama            KLP]]," ",Table43[[#This Row],[Nama            Sub KLP]]))</f>
        <v>DETTOL BODY WASH</v>
      </c>
      <c r="L488" s="4" t="str">
        <f>CONCATENATE(Table43[[#This Row],[kode  2 Digit                (hrf+No)]],Table43[[#This Row],[kode  2 Digit                (Nomor)]],Table43[[#This Row],[kode  1 Digit                (Nomor)]])</f>
        <v>R1022</v>
      </c>
      <c r="M488" s="4" t="str">
        <f>IF(AH488="",CONCATENATE(R488,T488,V488,X488,Z488,AB488,AD488,AF488,Table43[[#This Row],[Tanda Kode Revisi]]),CONCATENATE(R488,T488,V488,X488,Z488,AB488,AD488,AH488))</f>
        <v>R1022003037021</v>
      </c>
      <c r="N488" s="11">
        <f t="shared" si="14"/>
        <v>14</v>
      </c>
      <c r="O488" s="13" t="str">
        <f>IF(AG488&lt;&gt;"",TRIM(UPPER(CONCATENATE(Q488," ",S488," ",U488," ",W488," ",Y488," ",AA488," ","X"," ",Table43[[#This Row],[ISI/CTN]]," ",AG488," ",AC488," ",AE488," ",AI488))),TRIM(UPPER(CONCATENATE(Q488," ",S488," ",U488," ",W488," ",Y488," ",AA488," ","X"," ",Table43[[#This Row],[ISI/CTN]]," ",AC488," ",AE488," ",AI488))))</f>
        <v>RB DETTOL BODY WASH FRESH 370/410ML X 24 PCH BANDED</v>
      </c>
      <c r="P488" s="11">
        <f t="shared" si="15"/>
        <v>51</v>
      </c>
      <c r="Q488" s="4" t="s">
        <v>1487</v>
      </c>
      <c r="R488" s="7" t="s">
        <v>94</v>
      </c>
      <c r="S488" s="4" t="s">
        <v>1496</v>
      </c>
      <c r="T488" s="45" t="s">
        <v>1723</v>
      </c>
      <c r="U488" s="46" t="s">
        <v>1497</v>
      </c>
      <c r="V488" s="7">
        <v>2</v>
      </c>
      <c r="W488" s="46"/>
      <c r="X488" s="45" t="s">
        <v>1731</v>
      </c>
      <c r="Y488" s="4" t="s">
        <v>1527</v>
      </c>
      <c r="Z488" s="47" t="s">
        <v>1724</v>
      </c>
      <c r="AA488" s="4" t="s">
        <v>1529</v>
      </c>
      <c r="AB488" s="47" t="s">
        <v>1750</v>
      </c>
      <c r="AC488" s="4" t="s">
        <v>386</v>
      </c>
      <c r="AD488" s="7">
        <v>2</v>
      </c>
      <c r="AE488" s="4" t="s">
        <v>1526</v>
      </c>
      <c r="AF488" s="7">
        <v>1</v>
      </c>
      <c r="AJ488" s="7">
        <f>IFERROR(VLOOKUP(Table43[[#This Row],[Kode BARANG Win2]],'[2]Template Impor Barang'!#REF!,2,0),0)</f>
        <v>0</v>
      </c>
      <c r="AK488" s="7">
        <f>Table43[[#This Row],[ISI/CTN]]</f>
        <v>24</v>
      </c>
      <c r="AL488" s="83" t="str">
        <f>Table43[[#This Row],[Kode Pcpl]]</f>
        <v>ID8198662</v>
      </c>
      <c r="AN488" s="36">
        <f>Table43[[#This Row],[Harga Jual Pcs GT
(-PPN)]]-(Table43[[#This Row],[Harga Jual Pcs GT
(-PPN)]]*8.5%)</f>
        <v>20717.43</v>
      </c>
      <c r="AO488" s="36">
        <f>Table43[[#This Row],[Harga Beli Pcs
(-PPN)]]*Table43[[#This Row],[ISI/CTN]]</f>
        <v>497218.32</v>
      </c>
      <c r="AP488" s="36">
        <f>Table43[[#This Row],[Harga Beli Pcs
(-PPN)]]*1.11</f>
        <v>22996.347300000001</v>
      </c>
      <c r="AQ488" s="36">
        <f>Table43[[#This Row],[Harga Beli Krt
(- PPN)]]*1.11</f>
        <v>551912.33520000009</v>
      </c>
      <c r="AR488" s="36">
        <v>22642</v>
      </c>
      <c r="AS488" s="36">
        <f>Table43[[#This Row],[Harga Jual Pcs GT
(-PPN)]]*Table43[[#This Row],[ISI/CTN]]</f>
        <v>543408</v>
      </c>
      <c r="AT488" s="36">
        <f>Table43[[#This Row],[Harga Jual Pcs GT
(-PPN)]]*1.11</f>
        <v>25132.620000000003</v>
      </c>
      <c r="AU488" s="36">
        <f>Table43[[#This Row],[Harga Jual Krt GT
(- PPN)]]*1.11</f>
        <v>603182.88</v>
      </c>
      <c r="AV488" s="36">
        <v>22642</v>
      </c>
      <c r="AW488" s="36">
        <f>Table43[[#This Row],[Harga Jual Pcs MT
(-PPN)]]*Table43[[#This Row],[ISI/CTN]]</f>
        <v>543408</v>
      </c>
      <c r="AX488" s="36">
        <f>Table43[[#This Row],[Harga Jual Pcs MT
(-PPN)]]*1.11</f>
        <v>25132.620000000003</v>
      </c>
      <c r="AY488" s="36">
        <f>Table43[[#This Row],[Harga Jual Pcs MT
(+PPN)]]*Table43[[#This Row],[ISI/CTN]]</f>
        <v>603182.88000000012</v>
      </c>
      <c r="AZ488" s="44">
        <f>(Table43[[#This Row],[Harga Jual Pcs GT
(-PPN)]]-Table43[[#This Row],[Harga Beli Pcs
(-PPN)]])/Table43[[#This Row],[Harga Jual Pcs GT
(-PPN)]]</f>
        <v>8.4999999999999992E-2</v>
      </c>
      <c r="BA488" s="51">
        <f>Table43[[#This Row],[Harga Jual Pcs MT
(-PPN)]]-Table43[[#This Row],[Harga Beli Pcs
(-PPN)]]</f>
        <v>1924.5699999999997</v>
      </c>
      <c r="BB488" s="57">
        <f>Table43[[#This Row],[Column1]]/Table43[[#This Row],[Harga Jual Pcs MT
(-PPN)]]</f>
        <v>8.4999999999999992E-2</v>
      </c>
      <c r="BC488" s="50"/>
      <c r="BD488" s="7" t="str">
        <f>IFERROR(VLOOKUP(Table43[[#This Row],[Kode BARANG Win2]],'[3]Daftar Barang dan Jasa'!$B$2:$D$3515,3,0),0)</f>
        <v>RB DETTOL BODY WASH FRESH 370/410ML X 24 PCH BANDED</v>
      </c>
      <c r="BE488" s="7" t="str">
        <f ca="1">IF(TODAY()-Table43[[#This Row],[Efektif
Pembuatan]]&gt;60,"Lama","Baru")</f>
        <v>Lama</v>
      </c>
      <c r="BF488" s="7" t="e">
        <f ca="1">IF(TODAY()-Table43[[#This Row],[Efektif Naik Harga]]&lt;30,"Naik","Sama")</f>
        <v>#VALUE!</v>
      </c>
      <c r="BG488" s="7" t="s">
        <v>400</v>
      </c>
      <c r="BH488" s="7" t="str">
        <f>IF(Table43[[#This Row],[Kode BARANG Win2]]&lt;&gt;"","IDR","")</f>
        <v>IDR</v>
      </c>
      <c r="BI488" s="7" t="str">
        <f>CONCATENATE(Table43[[#This Row],[kode  1 Digit
(Nomor)]],Table43[[#This Row],[kode  4 Digit                (Nomor)]])</f>
        <v>ID81986620370</v>
      </c>
      <c r="BJ488" s="7" t="str">
        <f>Table43[[#This Row],[Nama            Gramasi atau Jumlah Pack per CTN]]</f>
        <v>370/410ML</v>
      </c>
      <c r="BK488" s="7"/>
      <c r="BL488" s="7"/>
      <c r="BM488" s="4" t="str">
        <f>IF(Table43[[#This Row],[SATUAN Fix Win]]&lt;&gt;"","KRT")</f>
        <v>KRT</v>
      </c>
      <c r="BN488" s="4" t="str">
        <f>IF(Table43[[#This Row],[SATUAN Fix Win]]&lt;&gt;"","GD01")</f>
        <v>GD01</v>
      </c>
      <c r="BO488" s="4">
        <f>IF(Table43[[#This Row],[SATUAN Fix Win]]&lt;&gt;"",11611)</f>
        <v>11611</v>
      </c>
      <c r="BP488" s="4">
        <f>IF(Table43[[#This Row],[SATUAN Fix Win]]&lt;&gt;"",11612)</f>
        <v>11612</v>
      </c>
      <c r="BR488" s="4">
        <f>IF(Table43[[#This Row],[SATUAN Fix Win]]&lt;&gt;"",1)</f>
        <v>1</v>
      </c>
    </row>
    <row r="489" spans="1:70">
      <c r="A489" s="4" t="str">
        <f>CONCATENATE(Table43[[#This Row],[Kode BARANG Win2]],Table43[[#This Row],[No. Urut
Item Sama]])</f>
        <v>R1022003037021</v>
      </c>
      <c r="B489" s="7"/>
      <c r="C489" s="4" t="s">
        <v>1598</v>
      </c>
      <c r="D489" s="49">
        <v>3025797</v>
      </c>
      <c r="E489" s="49">
        <f>IFERROR(VLOOKUP(Table43[[#This Row],[NO]],[1]Sheet1!$G$3:$K$1267,5,0),0)</f>
        <v>0</v>
      </c>
      <c r="F489" s="26" t="s">
        <v>1353</v>
      </c>
      <c r="G489" s="26">
        <v>24</v>
      </c>
      <c r="H489" s="26" t="s">
        <v>2073</v>
      </c>
      <c r="I489" s="49">
        <v>8993560026042</v>
      </c>
      <c r="J489" s="26" t="str">
        <f>Table43[[#This Row],[Nama Jenis Kemasan]]</f>
        <v>PCH</v>
      </c>
      <c r="K489" s="4" t="str">
        <f>TRIM(CONCATENATE(Table43[[#This Row],[Nama            KLP]]," ",Table43[[#This Row],[Nama            Sub KLP]]))</f>
        <v>DETTOL BODY WASH</v>
      </c>
      <c r="L489" s="4" t="str">
        <f>CONCATENATE(Table43[[#This Row],[kode  2 Digit                (hrf+No)]],Table43[[#This Row],[kode  2 Digit                (Nomor)]],Table43[[#This Row],[kode  1 Digit                (Nomor)]])</f>
        <v>R1022</v>
      </c>
      <c r="M489" s="4" t="str">
        <f>IF(AH489="",CONCATENATE(R489,T489,V489,X489,Z489,AB489,AD489,AF489,Table43[[#This Row],[Tanda Kode Revisi]]),CONCATENATE(R489,T489,V489,X489,Z489,AB489,AD489,AH489))</f>
        <v>R1022003037021</v>
      </c>
      <c r="N489" s="11">
        <f t="shared" si="14"/>
        <v>14</v>
      </c>
      <c r="O489" s="13" t="str">
        <f>IF(AG489&lt;&gt;"",TRIM(UPPER(CONCATENATE(Q489," ",S489," ",U489," ",W489," ",Y489," ",AA489," ","X"," ",Table43[[#This Row],[ISI/CTN]]," ",AG489," ",AC489," ",AE489," ",AI489))),TRIM(UPPER(CONCATENATE(Q489," ",S489," ",U489," ",W489," ",Y489," ",AA489," ","X"," ",Table43[[#This Row],[ISI/CTN]]," ",AC489," ",AE489," ",AI489))))</f>
        <v>RB DETTOL BODY WASH FRESH 370/410ML X 24 PCH BANDED</v>
      </c>
      <c r="P489" s="11">
        <f t="shared" si="15"/>
        <v>51</v>
      </c>
      <c r="Q489" s="4" t="s">
        <v>1487</v>
      </c>
      <c r="R489" s="7" t="s">
        <v>94</v>
      </c>
      <c r="S489" s="4" t="s">
        <v>1496</v>
      </c>
      <c r="T489" s="45" t="s">
        <v>1723</v>
      </c>
      <c r="U489" s="46" t="s">
        <v>1497</v>
      </c>
      <c r="V489" s="7">
        <v>2</v>
      </c>
      <c r="W489" s="46"/>
      <c r="X489" s="45" t="s">
        <v>1731</v>
      </c>
      <c r="Y489" s="4" t="s">
        <v>1527</v>
      </c>
      <c r="Z489" s="47" t="s">
        <v>1724</v>
      </c>
      <c r="AA489" s="4" t="s">
        <v>1529</v>
      </c>
      <c r="AB489" s="47" t="s">
        <v>1750</v>
      </c>
      <c r="AC489" s="4" t="s">
        <v>386</v>
      </c>
      <c r="AD489" s="7">
        <v>2</v>
      </c>
      <c r="AE489" s="4" t="s">
        <v>1526</v>
      </c>
      <c r="AF489" s="7">
        <v>1</v>
      </c>
      <c r="AJ489" s="7">
        <f>IFERROR(VLOOKUP(Table43[[#This Row],[Kode BARANG Win2]],'[2]Template Impor Barang'!#REF!,2,0),0)</f>
        <v>0</v>
      </c>
      <c r="AK489" s="7">
        <f>Table43[[#This Row],[ISI/CTN]]</f>
        <v>24</v>
      </c>
      <c r="AL489" s="83">
        <f>Table43[[#This Row],[Kode Pcpl]]</f>
        <v>3025797</v>
      </c>
      <c r="AN489" s="36">
        <f>Table43[[#This Row],[Harga Jual Pcs GT
(-PPN)]]-(Table43[[#This Row],[Harga Jual Pcs GT
(-PPN)]]*8.5%)</f>
        <v>20717.43</v>
      </c>
      <c r="AO489" s="36">
        <f>Table43[[#This Row],[Harga Beli Pcs
(-PPN)]]*Table43[[#This Row],[ISI/CTN]]</f>
        <v>497218.32</v>
      </c>
      <c r="AP489" s="36">
        <f>Table43[[#This Row],[Harga Beli Pcs
(-PPN)]]*1.11</f>
        <v>22996.347300000001</v>
      </c>
      <c r="AQ489" s="36">
        <f>Table43[[#This Row],[Harga Beli Krt
(- PPN)]]*1.11</f>
        <v>551912.33520000009</v>
      </c>
      <c r="AR489" s="36">
        <v>22642</v>
      </c>
      <c r="AS489" s="36">
        <f>Table43[[#This Row],[Harga Jual Pcs GT
(-PPN)]]*Table43[[#This Row],[ISI/CTN]]</f>
        <v>543408</v>
      </c>
      <c r="AT489" s="36">
        <f>Table43[[#This Row],[Harga Jual Pcs GT
(-PPN)]]*1.11</f>
        <v>25132.620000000003</v>
      </c>
      <c r="AU489" s="36">
        <f>Table43[[#This Row],[Harga Jual Krt GT
(- PPN)]]*1.11</f>
        <v>603182.88</v>
      </c>
      <c r="AV489" s="36">
        <v>22642</v>
      </c>
      <c r="AW489" s="36">
        <f>Table43[[#This Row],[Harga Jual Pcs MT
(-PPN)]]*Table43[[#This Row],[ISI/CTN]]</f>
        <v>543408</v>
      </c>
      <c r="AX489" s="36">
        <f>Table43[[#This Row],[Harga Jual Pcs MT
(-PPN)]]*1.11</f>
        <v>25132.620000000003</v>
      </c>
      <c r="AY489" s="36">
        <f>Table43[[#This Row],[Harga Jual Pcs MT
(+PPN)]]*Table43[[#This Row],[ISI/CTN]]</f>
        <v>603182.88000000012</v>
      </c>
      <c r="AZ489" s="44">
        <f>(Table43[[#This Row],[Harga Jual Pcs GT
(-PPN)]]-Table43[[#This Row],[Harga Beli Pcs
(-PPN)]])/Table43[[#This Row],[Harga Jual Pcs GT
(-PPN)]]</f>
        <v>8.4999999999999992E-2</v>
      </c>
      <c r="BA489" s="51">
        <f>Table43[[#This Row],[Harga Jual Pcs MT
(-PPN)]]-Table43[[#This Row],[Harga Beli Pcs
(-PPN)]]</f>
        <v>1924.5699999999997</v>
      </c>
      <c r="BB489" s="57">
        <f>Table43[[#This Row],[Column1]]/Table43[[#This Row],[Harga Jual Pcs MT
(-PPN)]]</f>
        <v>8.4999999999999992E-2</v>
      </c>
      <c r="BC489" s="50"/>
      <c r="BD489" s="7" t="str">
        <f>IFERROR(VLOOKUP(Table43[[#This Row],[Kode BARANG Win2]],'[3]Daftar Barang dan Jasa'!$B$2:$D$3515,3,0),0)</f>
        <v>RB DETTOL BODY WASH FRESH 370/410ML X 24 PCH BANDED</v>
      </c>
      <c r="BE489" s="7" t="str">
        <f ca="1">IF(TODAY()-Table43[[#This Row],[Efektif
Pembuatan]]&gt;60,"Lama","Baru")</f>
        <v>Lama</v>
      </c>
      <c r="BF489" s="7" t="e">
        <f ca="1">IF(TODAY()-Table43[[#This Row],[Efektif Naik Harga]]&lt;30,"Naik","Sama")</f>
        <v>#VALUE!</v>
      </c>
      <c r="BG489" s="7" t="s">
        <v>400</v>
      </c>
      <c r="BH489" s="7" t="str">
        <f>IF(Table43[[#This Row],[Kode BARANG Win2]]&lt;&gt;"","IDR","")</f>
        <v>IDR</v>
      </c>
      <c r="BI489" s="7" t="str">
        <f>CONCATENATE(Table43[[#This Row],[kode  1 Digit
(Nomor)]],Table43[[#This Row],[kode  4 Digit                (Nomor)]])</f>
        <v>30257970370</v>
      </c>
      <c r="BJ489" s="7" t="str">
        <f>Table43[[#This Row],[Nama            Gramasi atau Jumlah Pack per CTN]]</f>
        <v>370/410ML</v>
      </c>
      <c r="BK489" s="7"/>
      <c r="BL489" s="7"/>
      <c r="BM489" s="4" t="str">
        <f>IF(Table43[[#This Row],[SATUAN Fix Win]]&lt;&gt;"","KRT")</f>
        <v>KRT</v>
      </c>
      <c r="BN489" s="4" t="str">
        <f>IF(Table43[[#This Row],[SATUAN Fix Win]]&lt;&gt;"","GD01")</f>
        <v>GD01</v>
      </c>
      <c r="BO489" s="4">
        <f>IF(Table43[[#This Row],[SATUAN Fix Win]]&lt;&gt;"",11611)</f>
        <v>11611</v>
      </c>
      <c r="BP489" s="4">
        <f>IF(Table43[[#This Row],[SATUAN Fix Win]]&lt;&gt;"",11612)</f>
        <v>11612</v>
      </c>
      <c r="BR489" s="4">
        <f>IF(Table43[[#This Row],[SATUAN Fix Win]]&lt;&gt;"",1)</f>
        <v>1</v>
      </c>
    </row>
    <row r="490" spans="1:70">
      <c r="A490" s="4" t="str">
        <f>CONCATENATE(Table43[[#This Row],[Kode BARANG Win2]],Table43[[#This Row],[No. Urut
Item Sama]])</f>
        <v>R1022003037021</v>
      </c>
      <c r="B490" s="7"/>
      <c r="C490" s="4" t="s">
        <v>1598</v>
      </c>
      <c r="D490" s="49" t="s">
        <v>636</v>
      </c>
      <c r="E490" s="49">
        <f>IFERROR(VLOOKUP(Table43[[#This Row],[NO]],[1]Sheet1!$G$3:$K$1267,5,0),0)</f>
        <v>0</v>
      </c>
      <c r="F490" s="26" t="s">
        <v>1355</v>
      </c>
      <c r="G490" s="26">
        <v>24</v>
      </c>
      <c r="H490" s="26" t="s">
        <v>2073</v>
      </c>
      <c r="I490" s="49">
        <v>8993560026042</v>
      </c>
      <c r="J490" s="26" t="str">
        <f>Table43[[#This Row],[Nama Jenis Kemasan]]</f>
        <v>PCH</v>
      </c>
      <c r="K490" s="4" t="str">
        <f>TRIM(CONCATENATE(Table43[[#This Row],[Nama            KLP]]," ",Table43[[#This Row],[Nama            Sub KLP]]))</f>
        <v>DETTOL BODY WASH</v>
      </c>
      <c r="L490" s="4" t="str">
        <f>CONCATENATE(Table43[[#This Row],[kode  2 Digit                (hrf+No)]],Table43[[#This Row],[kode  2 Digit                (Nomor)]],Table43[[#This Row],[kode  1 Digit                (Nomor)]])</f>
        <v>R1022</v>
      </c>
      <c r="M490" s="4" t="str">
        <f>IF(AH490="",CONCATENATE(R490,T490,V490,X490,Z490,AB490,AD490,AF490,Table43[[#This Row],[Tanda Kode Revisi]]),CONCATENATE(R490,T490,V490,X490,Z490,AB490,AD490,AH490))</f>
        <v>R1022003037021</v>
      </c>
      <c r="N490" s="11">
        <f t="shared" si="14"/>
        <v>14</v>
      </c>
      <c r="O490" s="13" t="str">
        <f>IF(AG490&lt;&gt;"",TRIM(UPPER(CONCATENATE(Q490," ",S490," ",U490," ",W490," ",Y490," ",AA490," ","X"," ",Table43[[#This Row],[ISI/CTN]]," ",AG490," ",AC490," ",AE490," ",AI490))),TRIM(UPPER(CONCATENATE(Q490," ",S490," ",U490," ",W490," ",Y490," ",AA490," ","X"," ",Table43[[#This Row],[ISI/CTN]]," ",AC490," ",AE490," ",AI490))))</f>
        <v>RB DETTOL BODY WASH FRESH 370/410ML X 24 PCH BANDED</v>
      </c>
      <c r="P490" s="11">
        <f t="shared" si="15"/>
        <v>51</v>
      </c>
      <c r="Q490" s="4" t="s">
        <v>1487</v>
      </c>
      <c r="R490" s="7" t="s">
        <v>94</v>
      </c>
      <c r="S490" s="4" t="s">
        <v>1496</v>
      </c>
      <c r="T490" s="45" t="s">
        <v>1723</v>
      </c>
      <c r="U490" s="46" t="s">
        <v>1497</v>
      </c>
      <c r="V490" s="7">
        <v>2</v>
      </c>
      <c r="W490" s="46"/>
      <c r="X490" s="45" t="s">
        <v>1731</v>
      </c>
      <c r="Y490" s="4" t="s">
        <v>1527</v>
      </c>
      <c r="Z490" s="47" t="s">
        <v>1724</v>
      </c>
      <c r="AA490" s="4" t="s">
        <v>1529</v>
      </c>
      <c r="AB490" s="47" t="s">
        <v>1750</v>
      </c>
      <c r="AC490" s="4" t="s">
        <v>386</v>
      </c>
      <c r="AD490" s="7">
        <v>2</v>
      </c>
      <c r="AE490" s="4" t="s">
        <v>1526</v>
      </c>
      <c r="AF490" s="7">
        <v>1</v>
      </c>
      <c r="AJ490" s="7">
        <f>IFERROR(VLOOKUP(Table43[[#This Row],[Kode BARANG Win2]],'[2]Template Impor Barang'!#REF!,2,0),0)</f>
        <v>0</v>
      </c>
      <c r="AK490" s="7">
        <f>Table43[[#This Row],[ISI/CTN]]</f>
        <v>24</v>
      </c>
      <c r="AL490" s="83" t="str">
        <f>Table43[[#This Row],[Kode Pcpl]]</f>
        <v>ID0366077</v>
      </c>
      <c r="AN490" s="36">
        <f>Table43[[#This Row],[Harga Jual Pcs GT
(-PPN)]]-(Table43[[#This Row],[Harga Jual Pcs GT
(-PPN)]]*8.5%)</f>
        <v>20717.43</v>
      </c>
      <c r="AO490" s="36">
        <f>Table43[[#This Row],[Harga Beli Pcs
(-PPN)]]*Table43[[#This Row],[ISI/CTN]]</f>
        <v>497218.32</v>
      </c>
      <c r="AP490" s="36">
        <f>Table43[[#This Row],[Harga Beli Pcs
(-PPN)]]*1.11</f>
        <v>22996.347300000001</v>
      </c>
      <c r="AQ490" s="36">
        <f>Table43[[#This Row],[Harga Beli Krt
(- PPN)]]*1.11</f>
        <v>551912.33520000009</v>
      </c>
      <c r="AR490" s="36">
        <v>22642</v>
      </c>
      <c r="AS490" s="36">
        <f>Table43[[#This Row],[Harga Jual Pcs GT
(-PPN)]]*Table43[[#This Row],[ISI/CTN]]</f>
        <v>543408</v>
      </c>
      <c r="AT490" s="36">
        <f>Table43[[#This Row],[Harga Jual Pcs GT
(-PPN)]]*1.11</f>
        <v>25132.620000000003</v>
      </c>
      <c r="AU490" s="36">
        <f>Table43[[#This Row],[Harga Jual Krt GT
(- PPN)]]*1.11</f>
        <v>603182.88</v>
      </c>
      <c r="AV490" s="36">
        <v>22642</v>
      </c>
      <c r="AW490" s="36">
        <f>Table43[[#This Row],[Harga Jual Pcs MT
(-PPN)]]*Table43[[#This Row],[ISI/CTN]]</f>
        <v>543408</v>
      </c>
      <c r="AX490" s="36">
        <f>Table43[[#This Row],[Harga Jual Pcs MT
(-PPN)]]*1.11</f>
        <v>25132.620000000003</v>
      </c>
      <c r="AY490" s="36">
        <f>Table43[[#This Row],[Harga Jual Pcs MT
(+PPN)]]*Table43[[#This Row],[ISI/CTN]]</f>
        <v>603182.88000000012</v>
      </c>
      <c r="AZ490" s="44">
        <f>(Table43[[#This Row],[Harga Jual Pcs GT
(-PPN)]]-Table43[[#This Row],[Harga Beli Pcs
(-PPN)]])/Table43[[#This Row],[Harga Jual Pcs GT
(-PPN)]]</f>
        <v>8.4999999999999992E-2</v>
      </c>
      <c r="BA490" s="51">
        <f>Table43[[#This Row],[Harga Jual Pcs MT
(-PPN)]]-Table43[[#This Row],[Harga Beli Pcs
(-PPN)]]</f>
        <v>1924.5699999999997</v>
      </c>
      <c r="BB490" s="57">
        <f>Table43[[#This Row],[Column1]]/Table43[[#This Row],[Harga Jual Pcs MT
(-PPN)]]</f>
        <v>8.4999999999999992E-2</v>
      </c>
      <c r="BC490" s="50"/>
      <c r="BD490" s="7" t="str">
        <f>IFERROR(VLOOKUP(Table43[[#This Row],[Kode BARANG Win2]],'[3]Daftar Barang dan Jasa'!$B$2:$D$3515,3,0),0)</f>
        <v>RB DETTOL BODY WASH FRESH 370/410ML X 24 PCH BANDED</v>
      </c>
      <c r="BE490" s="7" t="str">
        <f ca="1">IF(TODAY()-Table43[[#This Row],[Efektif
Pembuatan]]&gt;60,"Lama","Baru")</f>
        <v>Lama</v>
      </c>
      <c r="BF490" s="7" t="e">
        <f ca="1">IF(TODAY()-Table43[[#This Row],[Efektif Naik Harga]]&lt;30,"Naik","Sama")</f>
        <v>#VALUE!</v>
      </c>
      <c r="BG490" s="7" t="s">
        <v>400</v>
      </c>
      <c r="BH490" s="7" t="str">
        <f>IF(Table43[[#This Row],[Kode BARANG Win2]]&lt;&gt;"","IDR","")</f>
        <v>IDR</v>
      </c>
      <c r="BI490" s="7" t="str">
        <f>CONCATENATE(Table43[[#This Row],[kode  1 Digit
(Nomor)]],Table43[[#This Row],[kode  4 Digit                (Nomor)]])</f>
        <v>ID03660770370</v>
      </c>
      <c r="BJ490" s="7" t="str">
        <f>Table43[[#This Row],[Nama            Gramasi atau Jumlah Pack per CTN]]</f>
        <v>370/410ML</v>
      </c>
      <c r="BK490" s="7"/>
      <c r="BL490" s="7"/>
      <c r="BM490" s="4" t="str">
        <f>IF(Table43[[#This Row],[SATUAN Fix Win]]&lt;&gt;"","KRT")</f>
        <v>KRT</v>
      </c>
      <c r="BN490" s="4" t="str">
        <f>IF(Table43[[#This Row],[SATUAN Fix Win]]&lt;&gt;"","GD01")</f>
        <v>GD01</v>
      </c>
      <c r="BO490" s="4">
        <f>IF(Table43[[#This Row],[SATUAN Fix Win]]&lt;&gt;"",11611)</f>
        <v>11611</v>
      </c>
      <c r="BP490" s="4">
        <f>IF(Table43[[#This Row],[SATUAN Fix Win]]&lt;&gt;"",11612)</f>
        <v>11612</v>
      </c>
      <c r="BR490" s="4">
        <f>IF(Table43[[#This Row],[SATUAN Fix Win]]&lt;&gt;"",1)</f>
        <v>1</v>
      </c>
    </row>
    <row r="491" spans="1:70">
      <c r="A491" s="4" t="str">
        <f>CONCATENATE(Table43[[#This Row],[Kode BARANG Win2]],Table43[[#This Row],[No. Urut
Item Sama]])</f>
        <v>R1022003037021</v>
      </c>
      <c r="B491" s="7"/>
      <c r="C491" s="4" t="s">
        <v>1598</v>
      </c>
      <c r="D491" s="49">
        <v>3041070</v>
      </c>
      <c r="E491" s="49">
        <f>IFERROR(VLOOKUP(Table43[[#This Row],[NO]],[1]Sheet1!$G$3:$K$1267,5,0),0)</f>
        <v>0</v>
      </c>
      <c r="F491" s="26" t="s">
        <v>1364</v>
      </c>
      <c r="G491" s="26">
        <v>24</v>
      </c>
      <c r="H491" s="26" t="s">
        <v>2073</v>
      </c>
      <c r="I491" s="49">
        <v>8993560026042</v>
      </c>
      <c r="J491" s="26" t="str">
        <f>Table43[[#This Row],[Nama Jenis Kemasan]]</f>
        <v>PCH</v>
      </c>
      <c r="K491" s="4" t="str">
        <f>TRIM(CONCATENATE(Table43[[#This Row],[Nama            KLP]]," ",Table43[[#This Row],[Nama            Sub KLP]]))</f>
        <v>DETTOL BODY WASH</v>
      </c>
      <c r="L491" s="4" t="str">
        <f>CONCATENATE(Table43[[#This Row],[kode  2 Digit                (hrf+No)]],Table43[[#This Row],[kode  2 Digit                (Nomor)]],Table43[[#This Row],[kode  1 Digit                (Nomor)]])</f>
        <v>R1022</v>
      </c>
      <c r="M491" s="4" t="str">
        <f>IF(AH491="",CONCATENATE(R491,T491,V491,X491,Z491,AB491,AD491,AF491,Table43[[#This Row],[Tanda Kode Revisi]]),CONCATENATE(R491,T491,V491,X491,Z491,AB491,AD491,AH491))</f>
        <v>R1022003037021</v>
      </c>
      <c r="N491" s="11">
        <f t="shared" si="14"/>
        <v>14</v>
      </c>
      <c r="O491" s="13" t="str">
        <f>IF(AG491&lt;&gt;"",TRIM(UPPER(CONCATENATE(Q491," ",S491," ",U491," ",W491," ",Y491," ",AA491," ","X"," ",Table43[[#This Row],[ISI/CTN]]," ",AG491," ",AC491," ",AE491," ",AI491))),TRIM(UPPER(CONCATENATE(Q491," ",S491," ",U491," ",W491," ",Y491," ",AA491," ","X"," ",Table43[[#This Row],[ISI/CTN]]," ",AC491," ",AE491," ",AI491))))</f>
        <v>RB DETTOL BODY WASH FRESH 370/410ML X 24 PCH BANDED</v>
      </c>
      <c r="P491" s="11">
        <f t="shared" si="15"/>
        <v>51</v>
      </c>
      <c r="Q491" s="4" t="s">
        <v>1487</v>
      </c>
      <c r="R491" s="7" t="s">
        <v>94</v>
      </c>
      <c r="S491" s="4" t="s">
        <v>1496</v>
      </c>
      <c r="T491" s="45" t="s">
        <v>1723</v>
      </c>
      <c r="U491" s="46" t="s">
        <v>1497</v>
      </c>
      <c r="V491" s="7">
        <v>2</v>
      </c>
      <c r="W491" s="46"/>
      <c r="X491" s="45" t="s">
        <v>1731</v>
      </c>
      <c r="Y491" s="4" t="s">
        <v>1527</v>
      </c>
      <c r="Z491" s="47" t="s">
        <v>1724</v>
      </c>
      <c r="AA491" s="4" t="s">
        <v>1529</v>
      </c>
      <c r="AB491" s="47" t="s">
        <v>1750</v>
      </c>
      <c r="AC491" s="4" t="s">
        <v>386</v>
      </c>
      <c r="AD491" s="7">
        <v>2</v>
      </c>
      <c r="AE491" s="4" t="s">
        <v>1526</v>
      </c>
      <c r="AF491" s="7">
        <v>1</v>
      </c>
      <c r="AJ491" s="7">
        <f>IFERROR(VLOOKUP(Table43[[#This Row],[Kode BARANG Win2]],'[2]Template Impor Barang'!#REF!,2,0),0)</f>
        <v>0</v>
      </c>
      <c r="AK491" s="7">
        <f>Table43[[#This Row],[ISI/CTN]]</f>
        <v>24</v>
      </c>
      <c r="AL491" s="83">
        <f>Table43[[#This Row],[Kode Pcpl]]</f>
        <v>3041070</v>
      </c>
      <c r="AN491" s="36">
        <f>Table43[[#This Row],[Harga Jual Pcs GT
(-PPN)]]-(Table43[[#This Row],[Harga Jual Pcs GT
(-PPN)]]*8.5%)</f>
        <v>20717.43</v>
      </c>
      <c r="AO491" s="36">
        <f>Table43[[#This Row],[Harga Beli Pcs
(-PPN)]]*Table43[[#This Row],[ISI/CTN]]</f>
        <v>497218.32</v>
      </c>
      <c r="AP491" s="36">
        <f>Table43[[#This Row],[Harga Beli Pcs
(-PPN)]]*1.11</f>
        <v>22996.347300000001</v>
      </c>
      <c r="AQ491" s="36">
        <f>Table43[[#This Row],[Harga Beli Krt
(- PPN)]]*1.11</f>
        <v>551912.33520000009</v>
      </c>
      <c r="AR491" s="36">
        <v>22642</v>
      </c>
      <c r="AS491" s="36">
        <f>Table43[[#This Row],[Harga Jual Pcs GT
(-PPN)]]*Table43[[#This Row],[ISI/CTN]]</f>
        <v>543408</v>
      </c>
      <c r="AT491" s="36">
        <f>Table43[[#This Row],[Harga Jual Pcs GT
(-PPN)]]*1.11</f>
        <v>25132.620000000003</v>
      </c>
      <c r="AU491" s="36">
        <f>Table43[[#This Row],[Harga Jual Krt GT
(- PPN)]]*1.11</f>
        <v>603182.88</v>
      </c>
      <c r="AV491" s="36">
        <v>22642</v>
      </c>
      <c r="AW491" s="36">
        <f>Table43[[#This Row],[Harga Jual Pcs MT
(-PPN)]]*Table43[[#This Row],[ISI/CTN]]</f>
        <v>543408</v>
      </c>
      <c r="AX491" s="36">
        <f>Table43[[#This Row],[Harga Jual Pcs MT
(-PPN)]]*1.11</f>
        <v>25132.620000000003</v>
      </c>
      <c r="AY491" s="36">
        <f>Table43[[#This Row],[Harga Jual Pcs MT
(+PPN)]]*Table43[[#This Row],[ISI/CTN]]</f>
        <v>603182.88000000012</v>
      </c>
      <c r="AZ491" s="44">
        <f>(Table43[[#This Row],[Harga Jual Pcs GT
(-PPN)]]-Table43[[#This Row],[Harga Beli Pcs
(-PPN)]])/Table43[[#This Row],[Harga Jual Pcs GT
(-PPN)]]</f>
        <v>8.4999999999999992E-2</v>
      </c>
      <c r="BA491" s="51">
        <f>Table43[[#This Row],[Harga Jual Pcs MT
(-PPN)]]-Table43[[#This Row],[Harga Beli Pcs
(-PPN)]]</f>
        <v>1924.5699999999997</v>
      </c>
      <c r="BB491" s="57">
        <f>Table43[[#This Row],[Column1]]/Table43[[#This Row],[Harga Jual Pcs MT
(-PPN)]]</f>
        <v>8.4999999999999992E-2</v>
      </c>
      <c r="BC491" s="50"/>
      <c r="BD491" s="7" t="str">
        <f>IFERROR(VLOOKUP(Table43[[#This Row],[Kode BARANG Win2]],'[3]Daftar Barang dan Jasa'!$B$2:$D$3515,3,0),0)</f>
        <v>RB DETTOL BODY WASH FRESH 370/410ML X 24 PCH BANDED</v>
      </c>
      <c r="BE491" s="7" t="str">
        <f ca="1">IF(TODAY()-Table43[[#This Row],[Efektif
Pembuatan]]&gt;60,"Lama","Baru")</f>
        <v>Lama</v>
      </c>
      <c r="BF491" s="7" t="e">
        <f ca="1">IF(TODAY()-Table43[[#This Row],[Efektif Naik Harga]]&lt;30,"Naik","Sama")</f>
        <v>#VALUE!</v>
      </c>
      <c r="BG491" s="7" t="s">
        <v>400</v>
      </c>
      <c r="BH491" s="7" t="str">
        <f>IF(Table43[[#This Row],[Kode BARANG Win2]]&lt;&gt;"","IDR","")</f>
        <v>IDR</v>
      </c>
      <c r="BI491" s="7" t="str">
        <f>CONCATENATE(Table43[[#This Row],[kode  1 Digit
(Nomor)]],Table43[[#This Row],[kode  4 Digit                (Nomor)]])</f>
        <v>30410700370</v>
      </c>
      <c r="BJ491" s="7" t="str">
        <f>Table43[[#This Row],[Nama            Gramasi atau Jumlah Pack per CTN]]</f>
        <v>370/410ML</v>
      </c>
      <c r="BK491" s="7"/>
      <c r="BL491" s="7"/>
      <c r="BM491" s="4" t="str">
        <f>IF(Table43[[#This Row],[SATUAN Fix Win]]&lt;&gt;"","KRT")</f>
        <v>KRT</v>
      </c>
      <c r="BN491" s="4" t="str">
        <f>IF(Table43[[#This Row],[SATUAN Fix Win]]&lt;&gt;"","GD01")</f>
        <v>GD01</v>
      </c>
      <c r="BO491" s="4">
        <f>IF(Table43[[#This Row],[SATUAN Fix Win]]&lt;&gt;"",11611)</f>
        <v>11611</v>
      </c>
      <c r="BP491" s="4">
        <f>IF(Table43[[#This Row],[SATUAN Fix Win]]&lt;&gt;"",11612)</f>
        <v>11612</v>
      </c>
      <c r="BR491" s="4">
        <f>IF(Table43[[#This Row],[SATUAN Fix Win]]&lt;&gt;"",1)</f>
        <v>1</v>
      </c>
    </row>
    <row r="492" spans="1:70">
      <c r="A492" s="4" t="str">
        <f>CONCATENATE(Table43[[#This Row],[Kode BARANG Win2]],Table43[[#This Row],[No. Urut
Item Sama]])</f>
        <v>R1022003037021</v>
      </c>
      <c r="B492" s="7"/>
      <c r="C492" s="4" t="s">
        <v>1598</v>
      </c>
      <c r="D492" s="49" t="s">
        <v>637</v>
      </c>
      <c r="E492" s="49">
        <f>IFERROR(VLOOKUP(Table43[[#This Row],[NO]],[1]Sheet1!$G$3:$K$1267,5,0),0)</f>
        <v>0</v>
      </c>
      <c r="F492" s="26" t="s">
        <v>1356</v>
      </c>
      <c r="G492" s="26">
        <v>24</v>
      </c>
      <c r="H492" s="26" t="s">
        <v>2073</v>
      </c>
      <c r="I492" s="49">
        <v>8993560026042</v>
      </c>
      <c r="J492" s="26" t="str">
        <f>Table43[[#This Row],[Nama Jenis Kemasan]]</f>
        <v>PCH</v>
      </c>
      <c r="K492" s="4" t="str">
        <f>TRIM(CONCATENATE(Table43[[#This Row],[Nama            KLP]]," ",Table43[[#This Row],[Nama            Sub KLP]]))</f>
        <v>DETTOL BODY WASH</v>
      </c>
      <c r="L492" s="4" t="str">
        <f>CONCATENATE(Table43[[#This Row],[kode  2 Digit                (hrf+No)]],Table43[[#This Row],[kode  2 Digit                (Nomor)]],Table43[[#This Row],[kode  1 Digit                (Nomor)]])</f>
        <v>R1022</v>
      </c>
      <c r="M492" s="4" t="str">
        <f>IF(AH492="",CONCATENATE(R492,T492,V492,X492,Z492,AB492,AD492,AF492,Table43[[#This Row],[Tanda Kode Revisi]]),CONCATENATE(R492,T492,V492,X492,Z492,AB492,AD492,AH492))</f>
        <v>R1022003037021</v>
      </c>
      <c r="N492" s="11">
        <f t="shared" si="14"/>
        <v>14</v>
      </c>
      <c r="O492" s="13" t="str">
        <f>IF(AG492&lt;&gt;"",TRIM(UPPER(CONCATENATE(Q492," ",S492," ",U492," ",W492," ",Y492," ",AA492," ","X"," ",Table43[[#This Row],[ISI/CTN]]," ",AG492," ",AC492," ",AE492," ",AI492))),TRIM(UPPER(CONCATENATE(Q492," ",S492," ",U492," ",W492," ",Y492," ",AA492," ","X"," ",Table43[[#This Row],[ISI/CTN]]," ",AC492," ",AE492," ",AI492))))</f>
        <v>RB DETTOL BODY WASH FRESH 370/410ML X 24 PCH BANDED</v>
      </c>
      <c r="P492" s="11">
        <f t="shared" si="15"/>
        <v>51</v>
      </c>
      <c r="Q492" s="4" t="s">
        <v>1487</v>
      </c>
      <c r="R492" s="7" t="s">
        <v>94</v>
      </c>
      <c r="S492" s="4" t="s">
        <v>1496</v>
      </c>
      <c r="T492" s="45" t="s">
        <v>1723</v>
      </c>
      <c r="U492" s="46" t="s">
        <v>1497</v>
      </c>
      <c r="V492" s="7">
        <v>2</v>
      </c>
      <c r="W492" s="46"/>
      <c r="X492" s="45" t="s">
        <v>1731</v>
      </c>
      <c r="Y492" s="4" t="s">
        <v>1527</v>
      </c>
      <c r="Z492" s="47" t="s">
        <v>1724</v>
      </c>
      <c r="AA492" s="4" t="s">
        <v>1529</v>
      </c>
      <c r="AB492" s="47" t="s">
        <v>1750</v>
      </c>
      <c r="AC492" s="4" t="s">
        <v>386</v>
      </c>
      <c r="AD492" s="7">
        <v>2</v>
      </c>
      <c r="AE492" s="4" t="s">
        <v>1526</v>
      </c>
      <c r="AF492" s="7">
        <v>1</v>
      </c>
      <c r="AJ492" s="7">
        <f>IFERROR(VLOOKUP(Table43[[#This Row],[Kode BARANG Win2]],'[2]Template Impor Barang'!#REF!,2,0),0)</f>
        <v>0</v>
      </c>
      <c r="AK492" s="7">
        <f>Table43[[#This Row],[ISI/CTN]]</f>
        <v>24</v>
      </c>
      <c r="AL492" s="83" t="str">
        <f>Table43[[#This Row],[Kode Pcpl]]</f>
        <v>ID8094387</v>
      </c>
      <c r="AN492" s="36">
        <f>Table43[[#This Row],[Harga Jual Pcs GT
(-PPN)]]-(Table43[[#This Row],[Harga Jual Pcs GT
(-PPN)]]*8.5%)</f>
        <v>20717.43</v>
      </c>
      <c r="AO492" s="36">
        <f>Table43[[#This Row],[Harga Beli Pcs
(-PPN)]]*Table43[[#This Row],[ISI/CTN]]</f>
        <v>497218.32</v>
      </c>
      <c r="AP492" s="36">
        <f>Table43[[#This Row],[Harga Beli Pcs
(-PPN)]]*1.11</f>
        <v>22996.347300000001</v>
      </c>
      <c r="AQ492" s="36">
        <f>Table43[[#This Row],[Harga Beli Krt
(- PPN)]]*1.11</f>
        <v>551912.33520000009</v>
      </c>
      <c r="AR492" s="36">
        <v>22642</v>
      </c>
      <c r="AS492" s="36">
        <f>Table43[[#This Row],[Harga Jual Pcs GT
(-PPN)]]*Table43[[#This Row],[ISI/CTN]]</f>
        <v>543408</v>
      </c>
      <c r="AT492" s="36">
        <f>Table43[[#This Row],[Harga Jual Pcs GT
(-PPN)]]*1.11</f>
        <v>25132.620000000003</v>
      </c>
      <c r="AU492" s="36">
        <f>Table43[[#This Row],[Harga Jual Krt GT
(- PPN)]]*1.11</f>
        <v>603182.88</v>
      </c>
      <c r="AV492" s="36">
        <v>22642</v>
      </c>
      <c r="AW492" s="36">
        <f>Table43[[#This Row],[Harga Jual Pcs MT
(-PPN)]]*Table43[[#This Row],[ISI/CTN]]</f>
        <v>543408</v>
      </c>
      <c r="AX492" s="36">
        <f>Table43[[#This Row],[Harga Jual Pcs MT
(-PPN)]]*1.11</f>
        <v>25132.620000000003</v>
      </c>
      <c r="AY492" s="36">
        <f>Table43[[#This Row],[Harga Jual Pcs MT
(+PPN)]]*Table43[[#This Row],[ISI/CTN]]</f>
        <v>603182.88000000012</v>
      </c>
      <c r="AZ492" s="44">
        <f>(Table43[[#This Row],[Harga Jual Pcs GT
(-PPN)]]-Table43[[#This Row],[Harga Beli Pcs
(-PPN)]])/Table43[[#This Row],[Harga Jual Pcs GT
(-PPN)]]</f>
        <v>8.4999999999999992E-2</v>
      </c>
      <c r="BA492" s="51">
        <f>Table43[[#This Row],[Harga Jual Pcs MT
(-PPN)]]-Table43[[#This Row],[Harga Beli Pcs
(-PPN)]]</f>
        <v>1924.5699999999997</v>
      </c>
      <c r="BB492" s="57">
        <f>Table43[[#This Row],[Column1]]/Table43[[#This Row],[Harga Jual Pcs MT
(-PPN)]]</f>
        <v>8.4999999999999992E-2</v>
      </c>
      <c r="BC492" s="50"/>
      <c r="BD492" s="7" t="str">
        <f>IFERROR(VLOOKUP(Table43[[#This Row],[Kode BARANG Win2]],'[3]Daftar Barang dan Jasa'!$B$2:$D$3515,3,0),0)</f>
        <v>RB DETTOL BODY WASH FRESH 370/410ML X 24 PCH BANDED</v>
      </c>
      <c r="BE492" s="7" t="str">
        <f ca="1">IF(TODAY()-Table43[[#This Row],[Efektif
Pembuatan]]&gt;60,"Lama","Baru")</f>
        <v>Lama</v>
      </c>
      <c r="BF492" s="7" t="e">
        <f ca="1">IF(TODAY()-Table43[[#This Row],[Efektif Naik Harga]]&lt;30,"Naik","Sama")</f>
        <v>#VALUE!</v>
      </c>
      <c r="BG492" s="7" t="s">
        <v>400</v>
      </c>
      <c r="BH492" s="7" t="str">
        <f>IF(Table43[[#This Row],[Kode BARANG Win2]]&lt;&gt;"","IDR","")</f>
        <v>IDR</v>
      </c>
      <c r="BI492" s="7" t="str">
        <f>CONCATENATE(Table43[[#This Row],[kode  1 Digit
(Nomor)]],Table43[[#This Row],[kode  4 Digit                (Nomor)]])</f>
        <v>ID80943870370</v>
      </c>
      <c r="BJ492" s="7" t="str">
        <f>Table43[[#This Row],[Nama            Gramasi atau Jumlah Pack per CTN]]</f>
        <v>370/410ML</v>
      </c>
      <c r="BK492" s="7"/>
      <c r="BL492" s="7"/>
      <c r="BM492" s="4" t="str">
        <f>IF(Table43[[#This Row],[SATUAN Fix Win]]&lt;&gt;"","KRT")</f>
        <v>KRT</v>
      </c>
      <c r="BN492" s="4" t="str">
        <f>IF(Table43[[#This Row],[SATUAN Fix Win]]&lt;&gt;"","GD01")</f>
        <v>GD01</v>
      </c>
      <c r="BO492" s="4">
        <f>IF(Table43[[#This Row],[SATUAN Fix Win]]&lt;&gt;"",11611)</f>
        <v>11611</v>
      </c>
      <c r="BP492" s="4">
        <f>IF(Table43[[#This Row],[SATUAN Fix Win]]&lt;&gt;"",11612)</f>
        <v>11612</v>
      </c>
      <c r="BR492" s="4">
        <f>IF(Table43[[#This Row],[SATUAN Fix Win]]&lt;&gt;"",1)</f>
        <v>1</v>
      </c>
    </row>
    <row r="493" spans="1:70">
      <c r="A493" s="4" t="str">
        <f>CONCATENATE(Table43[[#This Row],[Kode BARANG Win2]],Table43[[#This Row],[No. Urut
Item Sama]])</f>
        <v>R1022003037021</v>
      </c>
      <c r="B493" s="7"/>
      <c r="C493" s="4" t="s">
        <v>1598</v>
      </c>
      <c r="D493" s="49" t="s">
        <v>638</v>
      </c>
      <c r="E493" s="49">
        <f>IFERROR(VLOOKUP(Table43[[#This Row],[NO]],[1]Sheet1!$G$3:$K$1267,5,0),0)</f>
        <v>0</v>
      </c>
      <c r="F493" s="26" t="s">
        <v>1357</v>
      </c>
      <c r="G493" s="26">
        <v>24</v>
      </c>
      <c r="H493" s="26" t="s">
        <v>2073</v>
      </c>
      <c r="I493" s="49">
        <v>8993560026042</v>
      </c>
      <c r="J493" s="26" t="str">
        <f>Table43[[#This Row],[Nama Jenis Kemasan]]</f>
        <v>PCH</v>
      </c>
      <c r="K493" s="4" t="str">
        <f>TRIM(CONCATENATE(Table43[[#This Row],[Nama            KLP]]," ",Table43[[#This Row],[Nama            Sub KLP]]))</f>
        <v>DETTOL BODY WASH</v>
      </c>
      <c r="L493" s="4" t="str">
        <f>CONCATENATE(Table43[[#This Row],[kode  2 Digit                (hrf+No)]],Table43[[#This Row],[kode  2 Digit                (Nomor)]],Table43[[#This Row],[kode  1 Digit                (Nomor)]])</f>
        <v>R1022</v>
      </c>
      <c r="M493" s="4" t="str">
        <f>IF(AH493="",CONCATENATE(R493,T493,V493,X493,Z493,AB493,AD493,AF493,Table43[[#This Row],[Tanda Kode Revisi]]),CONCATENATE(R493,T493,V493,X493,Z493,AB493,AD493,AH493))</f>
        <v>R1022003037021</v>
      </c>
      <c r="N493" s="11">
        <f t="shared" si="14"/>
        <v>14</v>
      </c>
      <c r="O493" s="13" t="str">
        <f>IF(AG493&lt;&gt;"",TRIM(UPPER(CONCATENATE(Q493," ",S493," ",U493," ",W493," ",Y493," ",AA493," ","X"," ",Table43[[#This Row],[ISI/CTN]]," ",AG493," ",AC493," ",AE493," ",AI493))),TRIM(UPPER(CONCATENATE(Q493," ",S493," ",U493," ",W493," ",Y493," ",AA493," ","X"," ",Table43[[#This Row],[ISI/CTN]]," ",AC493," ",AE493," ",AI493))))</f>
        <v>RB DETTOL BODY WASH FRESH 370/410ML X 24 PCH BANDED</v>
      </c>
      <c r="P493" s="11">
        <f t="shared" si="15"/>
        <v>51</v>
      </c>
      <c r="Q493" s="4" t="s">
        <v>1487</v>
      </c>
      <c r="R493" s="7" t="s">
        <v>94</v>
      </c>
      <c r="S493" s="4" t="s">
        <v>1496</v>
      </c>
      <c r="T493" s="45" t="s">
        <v>1723</v>
      </c>
      <c r="U493" s="46" t="s">
        <v>1497</v>
      </c>
      <c r="V493" s="7">
        <v>2</v>
      </c>
      <c r="W493" s="46"/>
      <c r="X493" s="45" t="s">
        <v>1731</v>
      </c>
      <c r="Y493" s="4" t="s">
        <v>1527</v>
      </c>
      <c r="Z493" s="47" t="s">
        <v>1724</v>
      </c>
      <c r="AA493" s="4" t="s">
        <v>1529</v>
      </c>
      <c r="AB493" s="47" t="s">
        <v>1750</v>
      </c>
      <c r="AC493" s="4" t="s">
        <v>386</v>
      </c>
      <c r="AD493" s="7">
        <v>2</v>
      </c>
      <c r="AE493" s="4" t="s">
        <v>1526</v>
      </c>
      <c r="AF493" s="7">
        <v>1</v>
      </c>
      <c r="AJ493" s="7">
        <f>IFERROR(VLOOKUP(Table43[[#This Row],[Kode BARANG Win2]],'[2]Template Impor Barang'!#REF!,2,0),0)</f>
        <v>0</v>
      </c>
      <c r="AK493" s="7">
        <f>Table43[[#This Row],[ISI/CTN]]</f>
        <v>24</v>
      </c>
      <c r="AL493" s="83" t="str">
        <f>Table43[[#This Row],[Kode Pcpl]]</f>
        <v>ID8134085</v>
      </c>
      <c r="AN493" s="36">
        <f>Table43[[#This Row],[Harga Jual Pcs GT
(-PPN)]]-(Table43[[#This Row],[Harga Jual Pcs GT
(-PPN)]]*8.5%)</f>
        <v>20717.43</v>
      </c>
      <c r="AO493" s="36">
        <f>Table43[[#This Row],[Harga Beli Pcs
(-PPN)]]*Table43[[#This Row],[ISI/CTN]]</f>
        <v>497218.32</v>
      </c>
      <c r="AP493" s="36">
        <f>Table43[[#This Row],[Harga Beli Pcs
(-PPN)]]*1.11</f>
        <v>22996.347300000001</v>
      </c>
      <c r="AQ493" s="36">
        <f>Table43[[#This Row],[Harga Beli Krt
(- PPN)]]*1.11</f>
        <v>551912.33520000009</v>
      </c>
      <c r="AR493" s="36">
        <v>22642</v>
      </c>
      <c r="AS493" s="36">
        <f>Table43[[#This Row],[Harga Jual Pcs GT
(-PPN)]]*Table43[[#This Row],[ISI/CTN]]</f>
        <v>543408</v>
      </c>
      <c r="AT493" s="36">
        <f>Table43[[#This Row],[Harga Jual Pcs GT
(-PPN)]]*1.11</f>
        <v>25132.620000000003</v>
      </c>
      <c r="AU493" s="36">
        <f>Table43[[#This Row],[Harga Jual Krt GT
(- PPN)]]*1.11</f>
        <v>603182.88</v>
      </c>
      <c r="AV493" s="36">
        <v>22642</v>
      </c>
      <c r="AW493" s="36">
        <f>Table43[[#This Row],[Harga Jual Pcs MT
(-PPN)]]*Table43[[#This Row],[ISI/CTN]]</f>
        <v>543408</v>
      </c>
      <c r="AX493" s="36">
        <f>Table43[[#This Row],[Harga Jual Pcs MT
(-PPN)]]*1.11</f>
        <v>25132.620000000003</v>
      </c>
      <c r="AY493" s="36">
        <f>Table43[[#This Row],[Harga Jual Pcs MT
(+PPN)]]*Table43[[#This Row],[ISI/CTN]]</f>
        <v>603182.88000000012</v>
      </c>
      <c r="AZ493" s="44">
        <f>(Table43[[#This Row],[Harga Jual Pcs GT
(-PPN)]]-Table43[[#This Row],[Harga Beli Pcs
(-PPN)]])/Table43[[#This Row],[Harga Jual Pcs GT
(-PPN)]]</f>
        <v>8.4999999999999992E-2</v>
      </c>
      <c r="BA493" s="51">
        <f>Table43[[#This Row],[Harga Jual Pcs MT
(-PPN)]]-Table43[[#This Row],[Harga Beli Pcs
(-PPN)]]</f>
        <v>1924.5699999999997</v>
      </c>
      <c r="BB493" s="57">
        <f>Table43[[#This Row],[Column1]]/Table43[[#This Row],[Harga Jual Pcs MT
(-PPN)]]</f>
        <v>8.4999999999999992E-2</v>
      </c>
      <c r="BC493" s="50"/>
      <c r="BD493" s="7" t="str">
        <f>IFERROR(VLOOKUP(Table43[[#This Row],[Kode BARANG Win2]],'[3]Daftar Barang dan Jasa'!$B$2:$D$3515,3,0),0)</f>
        <v>RB DETTOL BODY WASH FRESH 370/410ML X 24 PCH BANDED</v>
      </c>
      <c r="BE493" s="7" t="str">
        <f ca="1">IF(TODAY()-Table43[[#This Row],[Efektif
Pembuatan]]&gt;60,"Lama","Baru")</f>
        <v>Lama</v>
      </c>
      <c r="BF493" s="7" t="e">
        <f ca="1">IF(TODAY()-Table43[[#This Row],[Efektif Naik Harga]]&lt;30,"Naik","Sama")</f>
        <v>#VALUE!</v>
      </c>
      <c r="BG493" s="7" t="s">
        <v>400</v>
      </c>
      <c r="BH493" s="7" t="str">
        <f>IF(Table43[[#This Row],[Kode BARANG Win2]]&lt;&gt;"","IDR","")</f>
        <v>IDR</v>
      </c>
      <c r="BI493" s="7" t="str">
        <f>CONCATENATE(Table43[[#This Row],[kode  1 Digit
(Nomor)]],Table43[[#This Row],[kode  4 Digit                (Nomor)]])</f>
        <v>ID81340850370</v>
      </c>
      <c r="BJ493" s="7" t="str">
        <f>Table43[[#This Row],[Nama            Gramasi atau Jumlah Pack per CTN]]</f>
        <v>370/410ML</v>
      </c>
      <c r="BK493" s="7"/>
      <c r="BL493" s="7"/>
      <c r="BM493" s="4" t="str">
        <f>IF(Table43[[#This Row],[SATUAN Fix Win]]&lt;&gt;"","KRT")</f>
        <v>KRT</v>
      </c>
      <c r="BN493" s="4" t="str">
        <f>IF(Table43[[#This Row],[SATUAN Fix Win]]&lt;&gt;"","GD01")</f>
        <v>GD01</v>
      </c>
      <c r="BO493" s="4">
        <f>IF(Table43[[#This Row],[SATUAN Fix Win]]&lt;&gt;"",11611)</f>
        <v>11611</v>
      </c>
      <c r="BP493" s="4">
        <f>IF(Table43[[#This Row],[SATUAN Fix Win]]&lt;&gt;"",11612)</f>
        <v>11612</v>
      </c>
      <c r="BR493" s="4">
        <f>IF(Table43[[#This Row],[SATUAN Fix Win]]&lt;&gt;"",1)</f>
        <v>1</v>
      </c>
    </row>
    <row r="494" spans="1:70">
      <c r="A494" s="4" t="str">
        <f>CONCATENATE(Table43[[#This Row],[Kode BARANG Win2]],Table43[[#This Row],[No. Urut
Item Sama]])</f>
        <v>R1022003037021</v>
      </c>
      <c r="B494" s="7"/>
      <c r="C494" s="4" t="s">
        <v>1598</v>
      </c>
      <c r="D494" s="49" t="s">
        <v>639</v>
      </c>
      <c r="E494" s="49">
        <f>IFERROR(VLOOKUP(Table43[[#This Row],[NO]],[1]Sheet1!$G$3:$K$1267,5,0),0)</f>
        <v>0</v>
      </c>
      <c r="F494" s="26" t="s">
        <v>1358</v>
      </c>
      <c r="G494" s="26">
        <v>24</v>
      </c>
      <c r="H494" s="26" t="s">
        <v>2073</v>
      </c>
      <c r="I494" s="49">
        <v>8993560026042</v>
      </c>
      <c r="J494" s="26" t="str">
        <f>Table43[[#This Row],[Nama Jenis Kemasan]]</f>
        <v>PCH</v>
      </c>
      <c r="K494" s="4" t="str">
        <f>TRIM(CONCATENATE(Table43[[#This Row],[Nama            KLP]]," ",Table43[[#This Row],[Nama            Sub KLP]]))</f>
        <v>DETTOL BODY WASH</v>
      </c>
      <c r="L494" s="4" t="str">
        <f>CONCATENATE(Table43[[#This Row],[kode  2 Digit                (hrf+No)]],Table43[[#This Row],[kode  2 Digit                (Nomor)]],Table43[[#This Row],[kode  1 Digit                (Nomor)]])</f>
        <v>R1022</v>
      </c>
      <c r="M494" s="4" t="str">
        <f>IF(AH494="",CONCATENATE(R494,T494,V494,X494,Z494,AB494,AD494,AF494,Table43[[#This Row],[Tanda Kode Revisi]]),CONCATENATE(R494,T494,V494,X494,Z494,AB494,AD494,AH494))</f>
        <v>R1022003037021</v>
      </c>
      <c r="N494" s="11">
        <f t="shared" si="14"/>
        <v>14</v>
      </c>
      <c r="O494" s="13" t="str">
        <f>IF(AG494&lt;&gt;"",TRIM(UPPER(CONCATENATE(Q494," ",S494," ",U494," ",W494," ",Y494," ",AA494," ","X"," ",Table43[[#This Row],[ISI/CTN]]," ",AG494," ",AC494," ",AE494," ",AI494))),TRIM(UPPER(CONCATENATE(Q494," ",S494," ",U494," ",W494," ",Y494," ",AA494," ","X"," ",Table43[[#This Row],[ISI/CTN]]," ",AC494," ",AE494," ",AI494))))</f>
        <v>RB DETTOL BODY WASH FRESH 370/410ML X 24 PCH BANDED</v>
      </c>
      <c r="P494" s="11">
        <f t="shared" si="15"/>
        <v>51</v>
      </c>
      <c r="Q494" s="4" t="s">
        <v>1487</v>
      </c>
      <c r="R494" s="7" t="s">
        <v>94</v>
      </c>
      <c r="S494" s="4" t="s">
        <v>1496</v>
      </c>
      <c r="T494" s="45" t="s">
        <v>1723</v>
      </c>
      <c r="U494" s="46" t="s">
        <v>1497</v>
      </c>
      <c r="V494" s="7">
        <v>2</v>
      </c>
      <c r="W494" s="46"/>
      <c r="X494" s="45" t="s">
        <v>1731</v>
      </c>
      <c r="Y494" s="4" t="s">
        <v>1527</v>
      </c>
      <c r="Z494" s="47" t="s">
        <v>1724</v>
      </c>
      <c r="AA494" s="4" t="s">
        <v>1529</v>
      </c>
      <c r="AB494" s="47" t="s">
        <v>1750</v>
      </c>
      <c r="AC494" s="4" t="s">
        <v>386</v>
      </c>
      <c r="AD494" s="7">
        <v>2</v>
      </c>
      <c r="AE494" s="4" t="s">
        <v>1526</v>
      </c>
      <c r="AF494" s="7">
        <v>1</v>
      </c>
      <c r="AJ494" s="7">
        <f>IFERROR(VLOOKUP(Table43[[#This Row],[Kode BARANG Win2]],'[2]Template Impor Barang'!#REF!,2,0),0)</f>
        <v>0</v>
      </c>
      <c r="AK494" s="7">
        <f>Table43[[#This Row],[ISI/CTN]]</f>
        <v>24</v>
      </c>
      <c r="AL494" s="83" t="str">
        <f>Table43[[#This Row],[Kode Pcpl]]</f>
        <v>ID8139160</v>
      </c>
      <c r="AN494" s="36">
        <f>Table43[[#This Row],[Harga Jual Pcs GT
(-PPN)]]-(Table43[[#This Row],[Harga Jual Pcs GT
(-PPN)]]*8.5%)</f>
        <v>20717.43</v>
      </c>
      <c r="AO494" s="36">
        <f>Table43[[#This Row],[Harga Beli Pcs
(-PPN)]]*Table43[[#This Row],[ISI/CTN]]</f>
        <v>497218.32</v>
      </c>
      <c r="AP494" s="36">
        <f>Table43[[#This Row],[Harga Beli Pcs
(-PPN)]]*1.11</f>
        <v>22996.347300000001</v>
      </c>
      <c r="AQ494" s="36">
        <f>Table43[[#This Row],[Harga Beli Krt
(- PPN)]]*1.11</f>
        <v>551912.33520000009</v>
      </c>
      <c r="AR494" s="36">
        <v>22642</v>
      </c>
      <c r="AS494" s="36">
        <f>Table43[[#This Row],[Harga Jual Pcs GT
(-PPN)]]*Table43[[#This Row],[ISI/CTN]]</f>
        <v>543408</v>
      </c>
      <c r="AT494" s="36">
        <f>Table43[[#This Row],[Harga Jual Pcs GT
(-PPN)]]*1.11</f>
        <v>25132.620000000003</v>
      </c>
      <c r="AU494" s="36">
        <f>Table43[[#This Row],[Harga Jual Krt GT
(- PPN)]]*1.11</f>
        <v>603182.88</v>
      </c>
      <c r="AV494" s="36">
        <v>22642</v>
      </c>
      <c r="AW494" s="36">
        <f>Table43[[#This Row],[Harga Jual Pcs MT
(-PPN)]]*Table43[[#This Row],[ISI/CTN]]</f>
        <v>543408</v>
      </c>
      <c r="AX494" s="36">
        <f>Table43[[#This Row],[Harga Jual Pcs MT
(-PPN)]]*1.11</f>
        <v>25132.620000000003</v>
      </c>
      <c r="AY494" s="36">
        <f>Table43[[#This Row],[Harga Jual Pcs MT
(+PPN)]]*Table43[[#This Row],[ISI/CTN]]</f>
        <v>603182.88000000012</v>
      </c>
      <c r="AZ494" s="44">
        <f>(Table43[[#This Row],[Harga Jual Pcs GT
(-PPN)]]-Table43[[#This Row],[Harga Beli Pcs
(-PPN)]])/Table43[[#This Row],[Harga Jual Pcs GT
(-PPN)]]</f>
        <v>8.4999999999999992E-2</v>
      </c>
      <c r="BA494" s="51">
        <f>Table43[[#This Row],[Harga Jual Pcs MT
(-PPN)]]-Table43[[#This Row],[Harga Beli Pcs
(-PPN)]]</f>
        <v>1924.5699999999997</v>
      </c>
      <c r="BB494" s="57">
        <f>Table43[[#This Row],[Column1]]/Table43[[#This Row],[Harga Jual Pcs MT
(-PPN)]]</f>
        <v>8.4999999999999992E-2</v>
      </c>
      <c r="BC494" s="50"/>
      <c r="BD494" s="7" t="str">
        <f>IFERROR(VLOOKUP(Table43[[#This Row],[Kode BARANG Win2]],'[3]Daftar Barang dan Jasa'!$B$2:$D$3515,3,0),0)</f>
        <v>RB DETTOL BODY WASH FRESH 370/410ML X 24 PCH BANDED</v>
      </c>
      <c r="BE494" s="7" t="str">
        <f ca="1">IF(TODAY()-Table43[[#This Row],[Efektif
Pembuatan]]&gt;60,"Lama","Baru")</f>
        <v>Lama</v>
      </c>
      <c r="BF494" s="7" t="e">
        <f ca="1">IF(TODAY()-Table43[[#This Row],[Efektif Naik Harga]]&lt;30,"Naik","Sama")</f>
        <v>#VALUE!</v>
      </c>
      <c r="BG494" s="7" t="s">
        <v>400</v>
      </c>
      <c r="BH494" s="7" t="str">
        <f>IF(Table43[[#This Row],[Kode BARANG Win2]]&lt;&gt;"","IDR","")</f>
        <v>IDR</v>
      </c>
      <c r="BI494" s="7" t="str">
        <f>CONCATENATE(Table43[[#This Row],[kode  1 Digit
(Nomor)]],Table43[[#This Row],[kode  4 Digit                (Nomor)]])</f>
        <v>ID81391600370</v>
      </c>
      <c r="BJ494" s="7" t="str">
        <f>Table43[[#This Row],[Nama            Gramasi atau Jumlah Pack per CTN]]</f>
        <v>370/410ML</v>
      </c>
      <c r="BK494" s="7"/>
      <c r="BL494" s="7"/>
      <c r="BM494" s="4" t="str">
        <f>IF(Table43[[#This Row],[SATUAN Fix Win]]&lt;&gt;"","KRT")</f>
        <v>KRT</v>
      </c>
      <c r="BN494" s="4" t="str">
        <f>IF(Table43[[#This Row],[SATUAN Fix Win]]&lt;&gt;"","GD01")</f>
        <v>GD01</v>
      </c>
      <c r="BO494" s="4">
        <f>IF(Table43[[#This Row],[SATUAN Fix Win]]&lt;&gt;"",11611)</f>
        <v>11611</v>
      </c>
      <c r="BP494" s="4">
        <f>IF(Table43[[#This Row],[SATUAN Fix Win]]&lt;&gt;"",11612)</f>
        <v>11612</v>
      </c>
      <c r="BR494" s="4">
        <f>IF(Table43[[#This Row],[SATUAN Fix Win]]&lt;&gt;"",1)</f>
        <v>1</v>
      </c>
    </row>
    <row r="495" spans="1:70">
      <c r="A495" s="4" t="str">
        <f>CONCATENATE(Table43[[#This Row],[Kode BARANG Win2]],Table43[[#This Row],[No. Urut
Item Sama]])</f>
        <v>R1022003037021</v>
      </c>
      <c r="B495" s="7"/>
      <c r="C495" s="4" t="s">
        <v>1598</v>
      </c>
      <c r="D495" s="49" t="s">
        <v>635</v>
      </c>
      <c r="E495" s="49">
        <f>IFERROR(VLOOKUP(Table43[[#This Row],[NO]],[1]Sheet1!$G$3:$K$1267,5,0),0)</f>
        <v>0</v>
      </c>
      <c r="F495" s="26" t="s">
        <v>1354</v>
      </c>
      <c r="G495" s="26">
        <v>24</v>
      </c>
      <c r="H495" s="26" t="s">
        <v>2073</v>
      </c>
      <c r="I495" s="49">
        <v>8993560026042</v>
      </c>
      <c r="J495" s="26" t="str">
        <f>Table43[[#This Row],[Nama Jenis Kemasan]]</f>
        <v>PCH</v>
      </c>
      <c r="K495" s="4" t="str">
        <f>TRIM(CONCATENATE(Table43[[#This Row],[Nama            KLP]]," ",Table43[[#This Row],[Nama            Sub KLP]]))</f>
        <v>DETTOL BODY WASH</v>
      </c>
      <c r="L495" s="4" t="str">
        <f>CONCATENATE(Table43[[#This Row],[kode  2 Digit                (hrf+No)]],Table43[[#This Row],[kode  2 Digit                (Nomor)]],Table43[[#This Row],[kode  1 Digit                (Nomor)]])</f>
        <v>R1022</v>
      </c>
      <c r="M495" s="4" t="str">
        <f>IF(AH495="",CONCATENATE(R495,T495,V495,X495,Z495,AB495,AD495,AF495,Table43[[#This Row],[Tanda Kode Revisi]]),CONCATENATE(R495,T495,V495,X495,Z495,AB495,AD495,AH495))</f>
        <v>R1022003037021</v>
      </c>
      <c r="N495" s="11">
        <f t="shared" si="14"/>
        <v>14</v>
      </c>
      <c r="O495" s="13" t="str">
        <f>IF(AG495&lt;&gt;"",TRIM(UPPER(CONCATENATE(Q495," ",S495," ",U495," ",W495," ",Y495," ",AA495," ","X"," ",Table43[[#This Row],[ISI/CTN]]," ",AG495," ",AC495," ",AE495," ",AI495))),TRIM(UPPER(CONCATENATE(Q495," ",S495," ",U495," ",W495," ",Y495," ",AA495," ","X"," ",Table43[[#This Row],[ISI/CTN]]," ",AC495," ",AE495," ",AI495))))</f>
        <v>RB DETTOL BODY WASH FRESH 370/410ML X 24 PCH BANDED</v>
      </c>
      <c r="P495" s="11">
        <f t="shared" si="15"/>
        <v>51</v>
      </c>
      <c r="Q495" s="4" t="s">
        <v>1487</v>
      </c>
      <c r="R495" s="7" t="s">
        <v>94</v>
      </c>
      <c r="S495" s="4" t="s">
        <v>1496</v>
      </c>
      <c r="T495" s="45" t="s">
        <v>1723</v>
      </c>
      <c r="U495" s="46" t="s">
        <v>1497</v>
      </c>
      <c r="V495" s="7">
        <v>2</v>
      </c>
      <c r="W495" s="46"/>
      <c r="X495" s="45" t="s">
        <v>1731</v>
      </c>
      <c r="Y495" s="4" t="s">
        <v>1527</v>
      </c>
      <c r="Z495" s="47" t="s">
        <v>1724</v>
      </c>
      <c r="AA495" s="4" t="s">
        <v>1529</v>
      </c>
      <c r="AB495" s="47" t="s">
        <v>1750</v>
      </c>
      <c r="AC495" s="4" t="s">
        <v>386</v>
      </c>
      <c r="AD495" s="7">
        <v>2</v>
      </c>
      <c r="AE495" s="4" t="s">
        <v>1526</v>
      </c>
      <c r="AF495" s="7">
        <v>1</v>
      </c>
      <c r="AJ495" s="7">
        <f>IFERROR(VLOOKUP(Table43[[#This Row],[Kode BARANG Win2]],'[2]Template Impor Barang'!#REF!,2,0),0)</f>
        <v>0</v>
      </c>
      <c r="AK495" s="7">
        <f>Table43[[#This Row],[ISI/CTN]]</f>
        <v>24</v>
      </c>
      <c r="AL495" s="83" t="str">
        <f>Table43[[#This Row],[Kode Pcpl]]</f>
        <v>ID0307875</v>
      </c>
      <c r="AN495" s="36">
        <f>Table43[[#This Row],[Harga Jual Pcs GT
(-PPN)]]-(Table43[[#This Row],[Harga Jual Pcs GT
(-PPN)]]*8.5%)</f>
        <v>20717.43</v>
      </c>
      <c r="AO495" s="36">
        <f>Table43[[#This Row],[Harga Beli Pcs
(-PPN)]]*Table43[[#This Row],[ISI/CTN]]</f>
        <v>497218.32</v>
      </c>
      <c r="AP495" s="36">
        <f>Table43[[#This Row],[Harga Beli Pcs
(-PPN)]]*1.11</f>
        <v>22996.347300000001</v>
      </c>
      <c r="AQ495" s="36">
        <f>Table43[[#This Row],[Harga Beli Krt
(- PPN)]]*1.11</f>
        <v>551912.33520000009</v>
      </c>
      <c r="AR495" s="36">
        <v>22642</v>
      </c>
      <c r="AS495" s="36">
        <f>Table43[[#This Row],[Harga Jual Pcs GT
(-PPN)]]*Table43[[#This Row],[ISI/CTN]]</f>
        <v>543408</v>
      </c>
      <c r="AT495" s="36">
        <f>Table43[[#This Row],[Harga Jual Pcs GT
(-PPN)]]*1.11</f>
        <v>25132.620000000003</v>
      </c>
      <c r="AU495" s="36">
        <f>Table43[[#This Row],[Harga Jual Krt GT
(- PPN)]]*1.11</f>
        <v>603182.88</v>
      </c>
      <c r="AV495" s="36">
        <v>22642</v>
      </c>
      <c r="AW495" s="36">
        <f>Table43[[#This Row],[Harga Jual Pcs MT
(-PPN)]]*Table43[[#This Row],[ISI/CTN]]</f>
        <v>543408</v>
      </c>
      <c r="AX495" s="36">
        <f>Table43[[#This Row],[Harga Jual Pcs MT
(-PPN)]]*1.11</f>
        <v>25132.620000000003</v>
      </c>
      <c r="AY495" s="36">
        <f>Table43[[#This Row],[Harga Jual Pcs MT
(+PPN)]]*Table43[[#This Row],[ISI/CTN]]</f>
        <v>603182.88000000012</v>
      </c>
      <c r="AZ495" s="44">
        <f>(Table43[[#This Row],[Harga Jual Pcs GT
(-PPN)]]-Table43[[#This Row],[Harga Beli Pcs
(-PPN)]])/Table43[[#This Row],[Harga Jual Pcs GT
(-PPN)]]</f>
        <v>8.4999999999999992E-2</v>
      </c>
      <c r="BA495" s="51">
        <f>Table43[[#This Row],[Harga Jual Pcs MT
(-PPN)]]-Table43[[#This Row],[Harga Beli Pcs
(-PPN)]]</f>
        <v>1924.5699999999997</v>
      </c>
      <c r="BB495" s="57">
        <f>Table43[[#This Row],[Column1]]/Table43[[#This Row],[Harga Jual Pcs MT
(-PPN)]]</f>
        <v>8.4999999999999992E-2</v>
      </c>
      <c r="BC495" s="50"/>
      <c r="BD495" s="7" t="str">
        <f>IFERROR(VLOOKUP(Table43[[#This Row],[Kode BARANG Win2]],'[3]Daftar Barang dan Jasa'!$B$2:$D$3515,3,0),0)</f>
        <v>RB DETTOL BODY WASH FRESH 370/410ML X 24 PCH BANDED</v>
      </c>
      <c r="BE495" s="7" t="str">
        <f ca="1">IF(TODAY()-Table43[[#This Row],[Efektif
Pembuatan]]&gt;60,"Lama","Baru")</f>
        <v>Lama</v>
      </c>
      <c r="BF495" s="7" t="e">
        <f ca="1">IF(TODAY()-Table43[[#This Row],[Efektif Naik Harga]]&lt;30,"Naik","Sama")</f>
        <v>#VALUE!</v>
      </c>
      <c r="BG495" s="7" t="s">
        <v>400</v>
      </c>
      <c r="BH495" s="7" t="str">
        <f>IF(Table43[[#This Row],[Kode BARANG Win2]]&lt;&gt;"","IDR","")</f>
        <v>IDR</v>
      </c>
      <c r="BI495" s="7" t="str">
        <f>CONCATENATE(Table43[[#This Row],[kode  1 Digit
(Nomor)]],Table43[[#This Row],[kode  4 Digit                (Nomor)]])</f>
        <v>ID03078750370</v>
      </c>
      <c r="BJ495" s="7" t="str">
        <f>Table43[[#This Row],[Nama            Gramasi atau Jumlah Pack per CTN]]</f>
        <v>370/410ML</v>
      </c>
      <c r="BK495" s="7"/>
      <c r="BL495" s="7"/>
      <c r="BM495" s="4" t="str">
        <f>IF(Table43[[#This Row],[SATUAN Fix Win]]&lt;&gt;"","KRT")</f>
        <v>KRT</v>
      </c>
      <c r="BN495" s="4" t="str">
        <f>IF(Table43[[#This Row],[SATUAN Fix Win]]&lt;&gt;"","GD01")</f>
        <v>GD01</v>
      </c>
      <c r="BO495" s="4">
        <f>IF(Table43[[#This Row],[SATUAN Fix Win]]&lt;&gt;"",11611)</f>
        <v>11611</v>
      </c>
      <c r="BP495" s="4">
        <f>IF(Table43[[#This Row],[SATUAN Fix Win]]&lt;&gt;"",11612)</f>
        <v>11612</v>
      </c>
      <c r="BR495" s="4">
        <f>IF(Table43[[#This Row],[SATUAN Fix Win]]&lt;&gt;"",1)</f>
        <v>1</v>
      </c>
    </row>
    <row r="496" spans="1:70">
      <c r="A496" s="4" t="str">
        <f>CONCATENATE(Table43[[#This Row],[Kode BARANG Win2]],Table43[[#This Row],[No. Urut
Item Sama]])</f>
        <v>R1022003050030</v>
      </c>
      <c r="B496" s="7"/>
      <c r="C496" s="4" t="s">
        <v>1599</v>
      </c>
      <c r="D496" s="49">
        <v>3289693</v>
      </c>
      <c r="E496" s="49">
        <f>IFERROR(VLOOKUP(Table43[[#This Row],[NO]],[1]Sheet1!$G$3:$K$1267,5,0),0)</f>
        <v>0</v>
      </c>
      <c r="F496" s="26" t="s">
        <v>1397</v>
      </c>
      <c r="G496" s="26">
        <v>12</v>
      </c>
      <c r="H496" s="26" t="s">
        <v>1776</v>
      </c>
      <c r="I496" s="49">
        <v>9556111621029</v>
      </c>
      <c r="J496" s="26" t="str">
        <f>Table43[[#This Row],[Nama Jenis Kemasan]]</f>
        <v>PUMP</v>
      </c>
      <c r="K496" s="4" t="str">
        <f>TRIM(CONCATENATE(Table43[[#This Row],[Nama            KLP]]," ",Table43[[#This Row],[Nama            Sub KLP]]))</f>
        <v>DETTOL BODY WASH</v>
      </c>
      <c r="L496" s="4" t="str">
        <f>CONCATENATE(Table43[[#This Row],[kode  2 Digit                (hrf+No)]],Table43[[#This Row],[kode  2 Digit                (Nomor)]],Table43[[#This Row],[kode  1 Digit                (Nomor)]])</f>
        <v>R1022</v>
      </c>
      <c r="M496" s="4" t="str">
        <f>IF(AH496="",CONCATENATE(R496,T496,V496,X496,Z496,AB496,AD496,AF496,Table43[[#This Row],[Tanda Kode Revisi]]),CONCATENATE(R496,T496,V496,X496,Z496,AB496,AD496,AH496))</f>
        <v>R1022003050030</v>
      </c>
      <c r="N496" s="11">
        <f t="shared" si="14"/>
        <v>14</v>
      </c>
      <c r="O496" s="13" t="str">
        <f>IF(AG496&lt;&gt;"",TRIM(UPPER(CONCATENATE(Q496," ",S496," ",U496," ",W496," ",Y496," ",AA496," ","X"," ",Table43[[#This Row],[ISI/CTN]]," ",AG496," ",AC496," ",AE496," ",AI496))),TRIM(UPPER(CONCATENATE(Q496," ",S496," ",U496," ",W496," ",Y496," ",AA496," ","X"," ",Table43[[#This Row],[ISI/CTN]]," ",AC496," ",AE496," ",AI496))))</f>
        <v>RB DETTOL BODY WASH FRESH 500ML X 12 PUMP</v>
      </c>
      <c r="P496" s="11">
        <f t="shared" si="15"/>
        <v>41</v>
      </c>
      <c r="Q496" s="4" t="s">
        <v>1487</v>
      </c>
      <c r="R496" s="7" t="s">
        <v>94</v>
      </c>
      <c r="S496" s="4" t="s">
        <v>1496</v>
      </c>
      <c r="T496" s="45" t="s">
        <v>1723</v>
      </c>
      <c r="U496" s="46" t="s">
        <v>1497</v>
      </c>
      <c r="V496" s="7">
        <v>2</v>
      </c>
      <c r="W496" s="46"/>
      <c r="X496" s="45" t="s">
        <v>1731</v>
      </c>
      <c r="Y496" s="4" t="s">
        <v>1527</v>
      </c>
      <c r="Z496" s="47" t="s">
        <v>1724</v>
      </c>
      <c r="AA496" s="4" t="s">
        <v>1498</v>
      </c>
      <c r="AB496" s="47" t="s">
        <v>1759</v>
      </c>
      <c r="AC496" s="4" t="s">
        <v>390</v>
      </c>
      <c r="AD496" s="7">
        <v>3</v>
      </c>
      <c r="AF496" s="7">
        <v>0</v>
      </c>
      <c r="AJ496" s="7">
        <f>IFERROR(VLOOKUP(Table43[[#This Row],[Kode BARANG Win2]],'[2]Template Impor Barang'!#REF!,2,0),0)</f>
        <v>0</v>
      </c>
      <c r="AK496" s="7">
        <f>Table43[[#This Row],[ISI/CTN]]</f>
        <v>12</v>
      </c>
      <c r="AL496" s="83">
        <f>Table43[[#This Row],[Kode Pcpl]]</f>
        <v>3289693</v>
      </c>
      <c r="AN496" s="36">
        <f>Table43[[#This Row],[Harga Jual Pcs GT
(-PPN)]]-(Table43[[#This Row],[Harga Jual Pcs GT
(-PPN)]]*8.5%)</f>
        <v>53802</v>
      </c>
      <c r="AO496" s="36">
        <f>Table43[[#This Row],[Harga Beli Pcs
(-PPN)]]*Table43[[#This Row],[ISI/CTN]]</f>
        <v>645624</v>
      </c>
      <c r="AP496" s="36">
        <f>Table43[[#This Row],[Harga Beli Pcs
(-PPN)]]*1.11</f>
        <v>59720.220000000008</v>
      </c>
      <c r="AQ496" s="36">
        <f>Table43[[#This Row],[Harga Beli Krt
(- PPN)]]*1.11</f>
        <v>716642.64</v>
      </c>
      <c r="AR496" s="36">
        <v>58800</v>
      </c>
      <c r="AS496" s="36">
        <f>Table43[[#This Row],[Harga Jual Pcs GT
(-PPN)]]*Table43[[#This Row],[ISI/CTN]]</f>
        <v>705600</v>
      </c>
      <c r="AT496" s="36">
        <f>Table43[[#This Row],[Harga Jual Pcs GT
(-PPN)]]*1.11</f>
        <v>65268.000000000007</v>
      </c>
      <c r="AU496" s="36">
        <f>Table43[[#This Row],[Harga Jual Krt GT
(- PPN)]]*1.11</f>
        <v>783216.00000000012</v>
      </c>
      <c r="AV496" s="36">
        <v>58800</v>
      </c>
      <c r="AW496" s="36">
        <f>Table43[[#This Row],[Harga Jual Pcs MT
(-PPN)]]*Table43[[#This Row],[ISI/CTN]]</f>
        <v>705600</v>
      </c>
      <c r="AX496" s="36">
        <f>Table43[[#This Row],[Harga Jual Pcs MT
(-PPN)]]*1.11</f>
        <v>65268.000000000007</v>
      </c>
      <c r="AY496" s="36">
        <f>Table43[[#This Row],[Harga Jual Pcs MT
(+PPN)]]*Table43[[#This Row],[ISI/CTN]]</f>
        <v>783216.00000000012</v>
      </c>
      <c r="AZ496" s="44">
        <f>(Table43[[#This Row],[Harga Jual Pcs GT
(-PPN)]]-Table43[[#This Row],[Harga Beli Pcs
(-PPN)]])/Table43[[#This Row],[Harga Jual Pcs GT
(-PPN)]]</f>
        <v>8.5000000000000006E-2</v>
      </c>
      <c r="BA496" s="51">
        <f>Table43[[#This Row],[Harga Jual Pcs MT
(-PPN)]]-Table43[[#This Row],[Harga Beli Pcs
(-PPN)]]</f>
        <v>4998</v>
      </c>
      <c r="BB496" s="57">
        <f>Table43[[#This Row],[Column1]]/Table43[[#This Row],[Harga Jual Pcs MT
(-PPN)]]</f>
        <v>8.5000000000000006E-2</v>
      </c>
      <c r="BC496" s="50"/>
      <c r="BD496" s="7" t="str">
        <f>IFERROR(VLOOKUP(Table43[[#This Row],[Kode BARANG Win2]],'[3]Daftar Barang dan Jasa'!$B$2:$D$3515,3,0),0)</f>
        <v>RB DETTOL BODY WASH FRESH 500ML X 12 PUMP</v>
      </c>
      <c r="BE496" s="7" t="str">
        <f ca="1">IF(TODAY()-Table43[[#This Row],[Efektif
Pembuatan]]&gt;60,"Lama","Baru")</f>
        <v>Lama</v>
      </c>
      <c r="BF496" s="7" t="e">
        <f ca="1">IF(TODAY()-Table43[[#This Row],[Efektif Naik Harga]]&lt;30,"Naik","Sama")</f>
        <v>#VALUE!</v>
      </c>
      <c r="BG496" s="7" t="s">
        <v>400</v>
      </c>
      <c r="BH496" s="7" t="str">
        <f>IF(Table43[[#This Row],[Kode BARANG Win2]]&lt;&gt;"","IDR","")</f>
        <v>IDR</v>
      </c>
      <c r="BI496" s="7" t="str">
        <f>CONCATENATE(Table43[[#This Row],[kode  1 Digit
(Nomor)]],Table43[[#This Row],[kode  4 Digit                (Nomor)]])</f>
        <v>32896930500</v>
      </c>
      <c r="BJ496" s="7" t="str">
        <f>Table43[[#This Row],[Nama            Gramasi atau Jumlah Pack per CTN]]</f>
        <v>500ML</v>
      </c>
      <c r="BK496" s="7"/>
      <c r="BL496" s="7"/>
      <c r="BM496" s="4" t="str">
        <f>IF(Table43[[#This Row],[SATUAN Fix Win]]&lt;&gt;"","KRT")</f>
        <v>KRT</v>
      </c>
      <c r="BN496" s="4" t="str">
        <f>IF(Table43[[#This Row],[SATUAN Fix Win]]&lt;&gt;"","GD01")</f>
        <v>GD01</v>
      </c>
      <c r="BO496" s="4">
        <f>IF(Table43[[#This Row],[SATUAN Fix Win]]&lt;&gt;"",11611)</f>
        <v>11611</v>
      </c>
      <c r="BP496" s="4">
        <f>IF(Table43[[#This Row],[SATUAN Fix Win]]&lt;&gt;"",11612)</f>
        <v>11612</v>
      </c>
      <c r="BR496" s="4">
        <f>IF(Table43[[#This Row],[SATUAN Fix Win]]&lt;&gt;"",1)</f>
        <v>1</v>
      </c>
    </row>
    <row r="497" spans="1:71">
      <c r="A497" s="4" t="str">
        <f>CONCATENATE(Table43[[#This Row],[Kode BARANG Win2]],Table43[[#This Row],[No. Urut
Item Sama]])</f>
        <v>R1022003050030</v>
      </c>
      <c r="B497" s="7"/>
      <c r="C497" s="4" t="s">
        <v>1599</v>
      </c>
      <c r="D497" s="49">
        <v>3167500</v>
      </c>
      <c r="E497" s="49">
        <f>IFERROR(VLOOKUP(Table43[[#This Row],[NO]],[1]Sheet1!$G$3:$K$1267,5,0),0)</f>
        <v>0</v>
      </c>
      <c r="F497" s="26" t="s">
        <v>1393</v>
      </c>
      <c r="G497" s="26">
        <v>12</v>
      </c>
      <c r="H497" s="26" t="s">
        <v>1776</v>
      </c>
      <c r="I497" s="49">
        <v>9556111621029</v>
      </c>
      <c r="J497" s="26" t="str">
        <f>Table43[[#This Row],[Nama Jenis Kemasan]]</f>
        <v>PUMP</v>
      </c>
      <c r="K497" s="4" t="str">
        <f>TRIM(CONCATENATE(Table43[[#This Row],[Nama            KLP]]," ",Table43[[#This Row],[Nama            Sub KLP]]))</f>
        <v>DETTOL BODY WASH</v>
      </c>
      <c r="L497" s="4" t="str">
        <f>CONCATENATE(Table43[[#This Row],[kode  2 Digit                (hrf+No)]],Table43[[#This Row],[kode  2 Digit                (Nomor)]],Table43[[#This Row],[kode  1 Digit                (Nomor)]])</f>
        <v>R1022</v>
      </c>
      <c r="M497" s="4" t="str">
        <f>IF(AH497="",CONCATENATE(R497,T497,V497,X497,Z497,AB497,AD497,AF497,Table43[[#This Row],[Tanda Kode Revisi]]),CONCATENATE(R497,T497,V497,X497,Z497,AB497,AD497,AH497))</f>
        <v>R1022003050030</v>
      </c>
      <c r="N497" s="11">
        <f t="shared" si="14"/>
        <v>14</v>
      </c>
      <c r="O497" s="13" t="str">
        <f>IF(AG497&lt;&gt;"",TRIM(UPPER(CONCATENATE(Q497," ",S497," ",U497," ",W497," ",Y497," ",AA497," ","X"," ",Table43[[#This Row],[ISI/CTN]]," ",AG497," ",AC497," ",AE497," ",AI497))),TRIM(UPPER(CONCATENATE(Q497," ",S497," ",U497," ",W497," ",Y497," ",AA497," ","X"," ",Table43[[#This Row],[ISI/CTN]]," ",AC497," ",AE497," ",AI497))))</f>
        <v>RB DETTOL BODY WASH FRESH 500ML X 12 PUMP</v>
      </c>
      <c r="P497" s="11">
        <f t="shared" si="15"/>
        <v>41</v>
      </c>
      <c r="Q497" s="4" t="s">
        <v>1487</v>
      </c>
      <c r="R497" s="7" t="s">
        <v>94</v>
      </c>
      <c r="S497" s="4" t="s">
        <v>1496</v>
      </c>
      <c r="T497" s="45" t="s">
        <v>1723</v>
      </c>
      <c r="U497" s="46" t="s">
        <v>1497</v>
      </c>
      <c r="V497" s="7">
        <v>2</v>
      </c>
      <c r="W497" s="46"/>
      <c r="X497" s="45" t="s">
        <v>1731</v>
      </c>
      <c r="Y497" s="4" t="s">
        <v>1527</v>
      </c>
      <c r="Z497" s="47" t="s">
        <v>1724</v>
      </c>
      <c r="AA497" s="4" t="s">
        <v>1498</v>
      </c>
      <c r="AB497" s="47" t="s">
        <v>1759</v>
      </c>
      <c r="AC497" s="4" t="s">
        <v>390</v>
      </c>
      <c r="AD497" s="7">
        <v>3</v>
      </c>
      <c r="AF497" s="7">
        <v>0</v>
      </c>
      <c r="AJ497" s="7">
        <f>IFERROR(VLOOKUP(Table43[[#This Row],[Kode BARANG Win2]],'[2]Template Impor Barang'!#REF!,2,0),0)</f>
        <v>0</v>
      </c>
      <c r="AK497" s="7">
        <f>Table43[[#This Row],[ISI/CTN]]</f>
        <v>12</v>
      </c>
      <c r="AL497" s="83">
        <f>Table43[[#This Row],[Kode Pcpl]]</f>
        <v>3167500</v>
      </c>
      <c r="AN497" s="36">
        <f>Table43[[#This Row],[Harga Jual Pcs GT
(-PPN)]]-(Table43[[#This Row],[Harga Jual Pcs GT
(-PPN)]]*8.5%)</f>
        <v>53802</v>
      </c>
      <c r="AO497" s="36">
        <f>Table43[[#This Row],[Harga Beli Pcs
(-PPN)]]*Table43[[#This Row],[ISI/CTN]]</f>
        <v>645624</v>
      </c>
      <c r="AP497" s="36">
        <f>Table43[[#This Row],[Harga Beli Pcs
(-PPN)]]*1.11</f>
        <v>59720.220000000008</v>
      </c>
      <c r="AQ497" s="36">
        <f>Table43[[#This Row],[Harga Beli Krt
(- PPN)]]*1.11</f>
        <v>716642.64</v>
      </c>
      <c r="AR497" s="36">
        <v>58800</v>
      </c>
      <c r="AS497" s="36">
        <f>Table43[[#This Row],[Harga Jual Pcs GT
(-PPN)]]*Table43[[#This Row],[ISI/CTN]]</f>
        <v>705600</v>
      </c>
      <c r="AT497" s="36">
        <f>Table43[[#This Row],[Harga Jual Pcs GT
(-PPN)]]*1.11</f>
        <v>65268.000000000007</v>
      </c>
      <c r="AU497" s="36">
        <f>Table43[[#This Row],[Harga Jual Krt GT
(- PPN)]]*1.11</f>
        <v>783216.00000000012</v>
      </c>
      <c r="AV497" s="36">
        <v>58800</v>
      </c>
      <c r="AW497" s="36">
        <f>Table43[[#This Row],[Harga Jual Pcs MT
(-PPN)]]*Table43[[#This Row],[ISI/CTN]]</f>
        <v>705600</v>
      </c>
      <c r="AX497" s="36">
        <f>Table43[[#This Row],[Harga Jual Pcs MT
(-PPN)]]*1.11</f>
        <v>65268.000000000007</v>
      </c>
      <c r="AY497" s="36">
        <f>Table43[[#This Row],[Harga Jual Pcs MT
(+PPN)]]*Table43[[#This Row],[ISI/CTN]]</f>
        <v>783216.00000000012</v>
      </c>
      <c r="AZ497" s="44">
        <f>(Table43[[#This Row],[Harga Jual Pcs GT
(-PPN)]]-Table43[[#This Row],[Harga Beli Pcs
(-PPN)]])/Table43[[#This Row],[Harga Jual Pcs GT
(-PPN)]]</f>
        <v>8.5000000000000006E-2</v>
      </c>
      <c r="BA497" s="51">
        <f>Table43[[#This Row],[Harga Jual Pcs MT
(-PPN)]]-Table43[[#This Row],[Harga Beli Pcs
(-PPN)]]</f>
        <v>4998</v>
      </c>
      <c r="BB497" s="57">
        <f>Table43[[#This Row],[Column1]]/Table43[[#This Row],[Harga Jual Pcs MT
(-PPN)]]</f>
        <v>8.5000000000000006E-2</v>
      </c>
      <c r="BC497" s="50"/>
      <c r="BD497" s="7" t="str">
        <f>IFERROR(VLOOKUP(Table43[[#This Row],[Kode BARANG Win2]],'[3]Daftar Barang dan Jasa'!$B$2:$D$3515,3,0),0)</f>
        <v>RB DETTOL BODY WASH FRESH 500ML X 12 PUMP</v>
      </c>
      <c r="BE497" s="7" t="str">
        <f ca="1">IF(TODAY()-Table43[[#This Row],[Efektif
Pembuatan]]&gt;60,"Lama","Baru")</f>
        <v>Lama</v>
      </c>
      <c r="BF497" s="7" t="e">
        <f ca="1">IF(TODAY()-Table43[[#This Row],[Efektif Naik Harga]]&lt;30,"Naik","Sama")</f>
        <v>#VALUE!</v>
      </c>
      <c r="BG497" s="7" t="s">
        <v>400</v>
      </c>
      <c r="BH497" s="7" t="str">
        <f>IF(Table43[[#This Row],[Kode BARANG Win2]]&lt;&gt;"","IDR","")</f>
        <v>IDR</v>
      </c>
      <c r="BI497" s="7" t="str">
        <f>CONCATENATE(Table43[[#This Row],[kode  1 Digit
(Nomor)]],Table43[[#This Row],[kode  4 Digit                (Nomor)]])</f>
        <v>31675000500</v>
      </c>
      <c r="BJ497" s="7" t="str">
        <f>Table43[[#This Row],[Nama            Gramasi atau Jumlah Pack per CTN]]</f>
        <v>500ML</v>
      </c>
      <c r="BK497" s="7"/>
      <c r="BL497" s="7"/>
      <c r="BM497" s="4" t="str">
        <f>IF(Table43[[#This Row],[SATUAN Fix Win]]&lt;&gt;"","KRT")</f>
        <v>KRT</v>
      </c>
      <c r="BN497" s="4" t="str">
        <f>IF(Table43[[#This Row],[SATUAN Fix Win]]&lt;&gt;"","GD01")</f>
        <v>GD01</v>
      </c>
      <c r="BO497" s="4">
        <f>IF(Table43[[#This Row],[SATUAN Fix Win]]&lt;&gt;"",11611)</f>
        <v>11611</v>
      </c>
      <c r="BP497" s="4">
        <f>IF(Table43[[#This Row],[SATUAN Fix Win]]&lt;&gt;"",11612)</f>
        <v>11612</v>
      </c>
      <c r="BR497" s="4">
        <f>IF(Table43[[#This Row],[SATUAN Fix Win]]&lt;&gt;"",1)</f>
        <v>1</v>
      </c>
    </row>
    <row r="498" spans="1:71">
      <c r="A498" s="4" t="str">
        <f>CONCATENATE(Table43[[#This Row],[Kode BARANG Win2]],Table43[[#This Row],[No. Urut
Item Sama]])</f>
        <v>R1022003050030</v>
      </c>
      <c r="B498" s="7"/>
      <c r="C498" s="4" t="s">
        <v>1599</v>
      </c>
      <c r="D498" s="49">
        <v>3072072</v>
      </c>
      <c r="E498" s="49">
        <f>IFERROR(VLOOKUP(Table43[[#This Row],[NO]],[1]Sheet1!$G$3:$K$1267,5,0),0)</f>
        <v>0</v>
      </c>
      <c r="F498" s="26" t="s">
        <v>1401</v>
      </c>
      <c r="G498" s="26">
        <v>12</v>
      </c>
      <c r="H498" s="26" t="s">
        <v>2073</v>
      </c>
      <c r="I498" s="49">
        <v>9556111621029</v>
      </c>
      <c r="J498" s="26" t="str">
        <f>Table43[[#This Row],[Nama Jenis Kemasan]]</f>
        <v>PUMP</v>
      </c>
      <c r="K498" s="4" t="str">
        <f>TRIM(CONCATENATE(Table43[[#This Row],[Nama            KLP]]," ",Table43[[#This Row],[Nama            Sub KLP]]))</f>
        <v>DETTOL BODY WASH</v>
      </c>
      <c r="L498" s="4" t="str">
        <f>CONCATENATE(Table43[[#This Row],[kode  2 Digit                (hrf+No)]],Table43[[#This Row],[kode  2 Digit                (Nomor)]],Table43[[#This Row],[kode  1 Digit                (Nomor)]])</f>
        <v>R1022</v>
      </c>
      <c r="M498" s="4" t="str">
        <f>IF(AH498="",CONCATENATE(R498,T498,V498,X498,Z498,AB498,AD498,AF498,Table43[[#This Row],[Tanda Kode Revisi]]),CONCATENATE(R498,T498,V498,X498,Z498,AB498,AD498,AH498))</f>
        <v>R1022003050030</v>
      </c>
      <c r="N498" s="11">
        <f t="shared" si="14"/>
        <v>14</v>
      </c>
      <c r="O498" s="13" t="str">
        <f>IF(AG498&lt;&gt;"",TRIM(UPPER(CONCATENATE(Q498," ",S498," ",U498," ",W498," ",Y498," ",AA498," ","X"," ",Table43[[#This Row],[ISI/CTN]]," ",AG498," ",AC498," ",AE498," ",AI498))),TRIM(UPPER(CONCATENATE(Q498," ",S498," ",U498," ",W498," ",Y498," ",AA498," ","X"," ",Table43[[#This Row],[ISI/CTN]]," ",AC498," ",AE498," ",AI498))))</f>
        <v>RB DETTOL BODY WASH FRESH 500ML X 12 PUMP</v>
      </c>
      <c r="P498" s="11">
        <f t="shared" si="15"/>
        <v>41</v>
      </c>
      <c r="Q498" s="4" t="s">
        <v>1487</v>
      </c>
      <c r="R498" s="7" t="s">
        <v>94</v>
      </c>
      <c r="S498" s="4" t="s">
        <v>1496</v>
      </c>
      <c r="T498" s="45" t="s">
        <v>1723</v>
      </c>
      <c r="U498" s="46" t="s">
        <v>1497</v>
      </c>
      <c r="V498" s="7">
        <v>2</v>
      </c>
      <c r="W498" s="46"/>
      <c r="X498" s="45" t="s">
        <v>1731</v>
      </c>
      <c r="Y498" s="4" t="s">
        <v>1527</v>
      </c>
      <c r="Z498" s="47" t="s">
        <v>1724</v>
      </c>
      <c r="AA498" s="4" t="s">
        <v>1498</v>
      </c>
      <c r="AB498" s="47" t="s">
        <v>1759</v>
      </c>
      <c r="AC498" s="4" t="s">
        <v>390</v>
      </c>
      <c r="AD498" s="7">
        <v>3</v>
      </c>
      <c r="AF498" s="7">
        <v>0</v>
      </c>
      <c r="AJ498" s="7">
        <f>IFERROR(VLOOKUP(Table43[[#This Row],[Kode BARANG Win2]],'[2]Template Impor Barang'!#REF!,2,0),0)</f>
        <v>0</v>
      </c>
      <c r="AK498" s="7">
        <f>Table43[[#This Row],[ISI/CTN]]</f>
        <v>12</v>
      </c>
      <c r="AL498" s="83">
        <f>Table43[[#This Row],[Kode Pcpl]]</f>
        <v>3072072</v>
      </c>
      <c r="AN498" s="36">
        <f>Table43[[#This Row],[Harga Jual Pcs GT
(-PPN)]]-(Table43[[#This Row],[Harga Jual Pcs GT
(-PPN)]]*8.5%)</f>
        <v>53802</v>
      </c>
      <c r="AO498" s="36">
        <f>Table43[[#This Row],[Harga Beli Pcs
(-PPN)]]*Table43[[#This Row],[ISI/CTN]]</f>
        <v>645624</v>
      </c>
      <c r="AP498" s="36">
        <f>Table43[[#This Row],[Harga Beli Pcs
(-PPN)]]*1.11</f>
        <v>59720.220000000008</v>
      </c>
      <c r="AQ498" s="36">
        <f>Table43[[#This Row],[Harga Beli Krt
(- PPN)]]*1.11</f>
        <v>716642.64</v>
      </c>
      <c r="AR498" s="36">
        <v>58800</v>
      </c>
      <c r="AS498" s="36">
        <f>Table43[[#This Row],[Harga Jual Pcs GT
(-PPN)]]*Table43[[#This Row],[ISI/CTN]]</f>
        <v>705600</v>
      </c>
      <c r="AT498" s="36">
        <f>Table43[[#This Row],[Harga Jual Pcs GT
(-PPN)]]*1.11</f>
        <v>65268.000000000007</v>
      </c>
      <c r="AU498" s="36">
        <f>Table43[[#This Row],[Harga Jual Krt GT
(- PPN)]]*1.11</f>
        <v>783216.00000000012</v>
      </c>
      <c r="AV498" s="36">
        <v>58800</v>
      </c>
      <c r="AW498" s="36">
        <f>Table43[[#This Row],[Harga Jual Pcs MT
(-PPN)]]*Table43[[#This Row],[ISI/CTN]]</f>
        <v>705600</v>
      </c>
      <c r="AX498" s="36">
        <f>Table43[[#This Row],[Harga Jual Pcs MT
(-PPN)]]*1.11</f>
        <v>65268.000000000007</v>
      </c>
      <c r="AY498" s="36">
        <f>Table43[[#This Row],[Harga Jual Pcs MT
(+PPN)]]*Table43[[#This Row],[ISI/CTN]]</f>
        <v>783216.00000000012</v>
      </c>
      <c r="AZ498" s="44">
        <f>(Table43[[#This Row],[Harga Jual Pcs GT
(-PPN)]]-Table43[[#This Row],[Harga Beli Pcs
(-PPN)]])/Table43[[#This Row],[Harga Jual Pcs GT
(-PPN)]]</f>
        <v>8.5000000000000006E-2</v>
      </c>
      <c r="BA498" s="51">
        <f>Table43[[#This Row],[Harga Jual Pcs MT
(-PPN)]]-Table43[[#This Row],[Harga Beli Pcs
(-PPN)]]</f>
        <v>4998</v>
      </c>
      <c r="BB498" s="57">
        <f>Table43[[#This Row],[Column1]]/Table43[[#This Row],[Harga Jual Pcs MT
(-PPN)]]</f>
        <v>8.5000000000000006E-2</v>
      </c>
      <c r="BC498" s="50"/>
      <c r="BD498" s="7" t="str">
        <f>IFERROR(VLOOKUP(Table43[[#This Row],[Kode BARANG Win2]],'[3]Daftar Barang dan Jasa'!$B$2:$D$3515,3,0),0)</f>
        <v>RB DETTOL BODY WASH FRESH 500ML X 12 PUMP</v>
      </c>
      <c r="BE498" s="7" t="str">
        <f ca="1">IF(TODAY()-Table43[[#This Row],[Efektif
Pembuatan]]&gt;60,"Lama","Baru")</f>
        <v>Lama</v>
      </c>
      <c r="BF498" s="7" t="e">
        <f ca="1">IF(TODAY()-Table43[[#This Row],[Efektif Naik Harga]]&lt;30,"Naik","Sama")</f>
        <v>#VALUE!</v>
      </c>
      <c r="BG498" s="7" t="s">
        <v>400</v>
      </c>
      <c r="BH498" s="7" t="str">
        <f>IF(Table43[[#This Row],[Kode BARANG Win2]]&lt;&gt;"","IDR","")</f>
        <v>IDR</v>
      </c>
      <c r="BI498" s="7" t="str">
        <f>CONCATENATE(Table43[[#This Row],[kode  1 Digit
(Nomor)]],Table43[[#This Row],[kode  4 Digit                (Nomor)]])</f>
        <v>30720720500</v>
      </c>
      <c r="BJ498" s="7" t="str">
        <f>Table43[[#This Row],[Nama            Gramasi atau Jumlah Pack per CTN]]</f>
        <v>500ML</v>
      </c>
      <c r="BK498" s="7"/>
      <c r="BL498" s="7"/>
      <c r="BM498" s="4" t="str">
        <f>IF(Table43[[#This Row],[SATUAN Fix Win]]&lt;&gt;"","KRT")</f>
        <v>KRT</v>
      </c>
      <c r="BN498" s="4" t="str">
        <f>IF(Table43[[#This Row],[SATUAN Fix Win]]&lt;&gt;"","GD01")</f>
        <v>GD01</v>
      </c>
      <c r="BO498" s="4">
        <f>IF(Table43[[#This Row],[SATUAN Fix Win]]&lt;&gt;"",11611)</f>
        <v>11611</v>
      </c>
      <c r="BP498" s="4">
        <f>IF(Table43[[#This Row],[SATUAN Fix Win]]&lt;&gt;"",11612)</f>
        <v>11612</v>
      </c>
      <c r="BR498" s="4">
        <f>IF(Table43[[#This Row],[SATUAN Fix Win]]&lt;&gt;"",1)</f>
        <v>1</v>
      </c>
    </row>
    <row r="499" spans="1:71">
      <c r="A499" s="4" t="str">
        <f>CONCATENATE(Table43[[#This Row],[Kode BARANG Win2]],Table43[[#This Row],[No. Urut
Item Sama]])</f>
        <v>R1022003050030</v>
      </c>
      <c r="B499" s="7"/>
      <c r="C499" s="4" t="s">
        <v>1599</v>
      </c>
      <c r="D499" s="49">
        <v>3328378</v>
      </c>
      <c r="E499" s="49">
        <f>IFERROR(VLOOKUP(Table43[[#This Row],[NO]],[1]Sheet1!$G$3:$K$1267,5,0),0)</f>
        <v>0</v>
      </c>
      <c r="F499" s="26" t="s">
        <v>1396</v>
      </c>
      <c r="G499" s="26">
        <v>12</v>
      </c>
      <c r="H499" s="26" t="s">
        <v>2073</v>
      </c>
      <c r="I499" s="49">
        <v>9556111621029</v>
      </c>
      <c r="J499" s="26" t="str">
        <f>Table43[[#This Row],[Nama Jenis Kemasan]]</f>
        <v>PUMP</v>
      </c>
      <c r="K499" s="4" t="str">
        <f>TRIM(CONCATENATE(Table43[[#This Row],[Nama            KLP]]," ",Table43[[#This Row],[Nama            Sub KLP]]))</f>
        <v>DETTOL BODY WASH</v>
      </c>
      <c r="L499" s="4" t="str">
        <f>CONCATENATE(Table43[[#This Row],[kode  2 Digit                (hrf+No)]],Table43[[#This Row],[kode  2 Digit                (Nomor)]],Table43[[#This Row],[kode  1 Digit                (Nomor)]])</f>
        <v>R1022</v>
      </c>
      <c r="M499" s="4" t="str">
        <f>IF(AH499="",CONCATENATE(R499,T499,V499,X499,Z499,AB499,AD499,AF499,Table43[[#This Row],[Tanda Kode Revisi]]),CONCATENATE(R499,T499,V499,X499,Z499,AB499,AD499,AH499))</f>
        <v>R1022003050030</v>
      </c>
      <c r="N499" s="11">
        <f t="shared" si="14"/>
        <v>14</v>
      </c>
      <c r="O499" s="13" t="str">
        <f>IF(AG499&lt;&gt;"",TRIM(UPPER(CONCATENATE(Q499," ",S499," ",U499," ",W499," ",Y499," ",AA499," ","X"," ",Table43[[#This Row],[ISI/CTN]]," ",AG499," ",AC499," ",AE499," ",AI499))),TRIM(UPPER(CONCATENATE(Q499," ",S499," ",U499," ",W499," ",Y499," ",AA499," ","X"," ",Table43[[#This Row],[ISI/CTN]]," ",AC499," ",AE499," ",AI499))))</f>
        <v>RB DETTOL BODY WASH FRESH 500ML X 12 PUMP</v>
      </c>
      <c r="P499" s="11">
        <f t="shared" si="15"/>
        <v>41</v>
      </c>
      <c r="Q499" s="4" t="s">
        <v>1487</v>
      </c>
      <c r="R499" s="7" t="s">
        <v>94</v>
      </c>
      <c r="S499" s="4" t="s">
        <v>1496</v>
      </c>
      <c r="T499" s="45" t="s">
        <v>1723</v>
      </c>
      <c r="U499" s="46" t="s">
        <v>1497</v>
      </c>
      <c r="V499" s="7">
        <v>2</v>
      </c>
      <c r="W499" s="46"/>
      <c r="X499" s="45" t="s">
        <v>1731</v>
      </c>
      <c r="Y499" s="4" t="s">
        <v>1527</v>
      </c>
      <c r="Z499" s="47" t="s">
        <v>1724</v>
      </c>
      <c r="AA499" s="4" t="s">
        <v>1498</v>
      </c>
      <c r="AB499" s="47" t="s">
        <v>1759</v>
      </c>
      <c r="AC499" s="4" t="s">
        <v>390</v>
      </c>
      <c r="AD499" s="7">
        <v>3</v>
      </c>
      <c r="AF499" s="7">
        <v>0</v>
      </c>
      <c r="AJ499" s="7">
        <f>IFERROR(VLOOKUP(Table43[[#This Row],[Kode BARANG Win2]],'[2]Template Impor Barang'!#REF!,2,0),0)</f>
        <v>0</v>
      </c>
      <c r="AK499" s="7">
        <f>Table43[[#This Row],[ISI/CTN]]</f>
        <v>12</v>
      </c>
      <c r="AL499" s="83">
        <f>Table43[[#This Row],[Kode Pcpl]]</f>
        <v>3328378</v>
      </c>
      <c r="AN499" s="36">
        <f>Table43[[#This Row],[Harga Jual Pcs GT
(-PPN)]]-(Table43[[#This Row],[Harga Jual Pcs GT
(-PPN)]]*8.5%)</f>
        <v>53802</v>
      </c>
      <c r="AO499" s="36">
        <f>Table43[[#This Row],[Harga Beli Pcs
(-PPN)]]*Table43[[#This Row],[ISI/CTN]]</f>
        <v>645624</v>
      </c>
      <c r="AP499" s="36">
        <f>Table43[[#This Row],[Harga Beli Pcs
(-PPN)]]*1.11</f>
        <v>59720.220000000008</v>
      </c>
      <c r="AQ499" s="36">
        <f>Table43[[#This Row],[Harga Beli Krt
(- PPN)]]*1.11</f>
        <v>716642.64</v>
      </c>
      <c r="AR499" s="36">
        <v>58800</v>
      </c>
      <c r="AS499" s="36">
        <f>Table43[[#This Row],[Harga Jual Pcs GT
(-PPN)]]*Table43[[#This Row],[ISI/CTN]]</f>
        <v>705600</v>
      </c>
      <c r="AT499" s="36">
        <f>Table43[[#This Row],[Harga Jual Pcs GT
(-PPN)]]*1.11</f>
        <v>65268.000000000007</v>
      </c>
      <c r="AU499" s="36">
        <f>Table43[[#This Row],[Harga Jual Krt GT
(- PPN)]]*1.11</f>
        <v>783216.00000000012</v>
      </c>
      <c r="AV499" s="36">
        <v>58800</v>
      </c>
      <c r="AW499" s="36">
        <f>Table43[[#This Row],[Harga Jual Pcs MT
(-PPN)]]*Table43[[#This Row],[ISI/CTN]]</f>
        <v>705600</v>
      </c>
      <c r="AX499" s="36">
        <f>Table43[[#This Row],[Harga Jual Pcs MT
(-PPN)]]*1.11</f>
        <v>65268.000000000007</v>
      </c>
      <c r="AY499" s="36">
        <f>Table43[[#This Row],[Harga Jual Pcs MT
(+PPN)]]*Table43[[#This Row],[ISI/CTN]]</f>
        <v>783216.00000000012</v>
      </c>
      <c r="AZ499" s="44">
        <f>(Table43[[#This Row],[Harga Jual Pcs GT
(-PPN)]]-Table43[[#This Row],[Harga Beli Pcs
(-PPN)]])/Table43[[#This Row],[Harga Jual Pcs GT
(-PPN)]]</f>
        <v>8.5000000000000006E-2</v>
      </c>
      <c r="BA499" s="51">
        <f>Table43[[#This Row],[Harga Jual Pcs MT
(-PPN)]]-Table43[[#This Row],[Harga Beli Pcs
(-PPN)]]</f>
        <v>4998</v>
      </c>
      <c r="BB499" s="57">
        <f>Table43[[#This Row],[Column1]]/Table43[[#This Row],[Harga Jual Pcs MT
(-PPN)]]</f>
        <v>8.5000000000000006E-2</v>
      </c>
      <c r="BC499" s="50"/>
      <c r="BD499" s="7" t="str">
        <f>IFERROR(VLOOKUP(Table43[[#This Row],[Kode BARANG Win2]],'[3]Daftar Barang dan Jasa'!$B$2:$D$3515,3,0),0)</f>
        <v>RB DETTOL BODY WASH FRESH 500ML X 12 PUMP</v>
      </c>
      <c r="BE499" s="7" t="str">
        <f ca="1">IF(TODAY()-Table43[[#This Row],[Efektif
Pembuatan]]&gt;60,"Lama","Baru")</f>
        <v>Lama</v>
      </c>
      <c r="BF499" s="7" t="e">
        <f ca="1">IF(TODAY()-Table43[[#This Row],[Efektif Naik Harga]]&lt;30,"Naik","Sama")</f>
        <v>#VALUE!</v>
      </c>
      <c r="BG499" s="7" t="s">
        <v>400</v>
      </c>
      <c r="BH499" s="7" t="str">
        <f>IF(Table43[[#This Row],[Kode BARANG Win2]]&lt;&gt;"","IDR","")</f>
        <v>IDR</v>
      </c>
      <c r="BI499" s="7" t="str">
        <f>CONCATENATE(Table43[[#This Row],[kode  1 Digit
(Nomor)]],Table43[[#This Row],[kode  4 Digit                (Nomor)]])</f>
        <v>33283780500</v>
      </c>
      <c r="BJ499" s="7" t="str">
        <f>Table43[[#This Row],[Nama            Gramasi atau Jumlah Pack per CTN]]</f>
        <v>500ML</v>
      </c>
      <c r="BK499" s="7"/>
      <c r="BL499" s="7"/>
      <c r="BM499" s="4" t="str">
        <f>IF(Table43[[#This Row],[SATUAN Fix Win]]&lt;&gt;"","KRT")</f>
        <v>KRT</v>
      </c>
      <c r="BN499" s="4" t="str">
        <f>IF(Table43[[#This Row],[SATUAN Fix Win]]&lt;&gt;"","GD01")</f>
        <v>GD01</v>
      </c>
      <c r="BO499" s="4">
        <f>IF(Table43[[#This Row],[SATUAN Fix Win]]&lt;&gt;"",11611)</f>
        <v>11611</v>
      </c>
      <c r="BP499" s="4">
        <f>IF(Table43[[#This Row],[SATUAN Fix Win]]&lt;&gt;"",11612)</f>
        <v>11612</v>
      </c>
      <c r="BR499" s="4">
        <f>IF(Table43[[#This Row],[SATUAN Fix Win]]&lt;&gt;"",1)</f>
        <v>1</v>
      </c>
    </row>
    <row r="500" spans="1:71">
      <c r="A500" s="4" t="str">
        <f>CONCATENATE(Table43[[#This Row],[Kode BARANG Win2]],Table43[[#This Row],[No. Urut
Item Sama]])</f>
        <v>R1022003050030</v>
      </c>
      <c r="B500" s="7"/>
      <c r="C500" s="4" t="s">
        <v>1599</v>
      </c>
      <c r="D500" s="49">
        <v>3303750</v>
      </c>
      <c r="E500" s="49">
        <f>IFERROR(VLOOKUP(Table43[[#This Row],[NO]],[1]Sheet1!$G$3:$K$1267,5,0),0)</f>
        <v>0</v>
      </c>
      <c r="F500" s="26" t="s">
        <v>1398</v>
      </c>
      <c r="G500" s="26">
        <v>12</v>
      </c>
      <c r="H500" s="26" t="s">
        <v>2073</v>
      </c>
      <c r="I500" s="49">
        <v>9556111621029</v>
      </c>
      <c r="J500" s="26" t="str">
        <f>Table43[[#This Row],[Nama Jenis Kemasan]]</f>
        <v>PUMP</v>
      </c>
      <c r="K500" s="4" t="str">
        <f>TRIM(CONCATENATE(Table43[[#This Row],[Nama            KLP]]," ",Table43[[#This Row],[Nama            Sub KLP]]))</f>
        <v>DETTOL BODY WASH</v>
      </c>
      <c r="L500" s="4" t="str">
        <f>CONCATENATE(Table43[[#This Row],[kode  2 Digit                (hrf+No)]],Table43[[#This Row],[kode  2 Digit                (Nomor)]],Table43[[#This Row],[kode  1 Digit                (Nomor)]])</f>
        <v>R1022</v>
      </c>
      <c r="M500" s="4" t="str">
        <f>IF(AH500="",CONCATENATE(R500,T500,V500,X500,Z500,AB500,AD500,AF500,Table43[[#This Row],[Tanda Kode Revisi]]),CONCATENATE(R500,T500,V500,X500,Z500,AB500,AD500,AH500))</f>
        <v>R1022003050030</v>
      </c>
      <c r="N500" s="11">
        <f t="shared" si="14"/>
        <v>14</v>
      </c>
      <c r="O500" s="13" t="str">
        <f>IF(AG500&lt;&gt;"",TRIM(UPPER(CONCATENATE(Q500," ",S500," ",U500," ",W500," ",Y500," ",AA500," ","X"," ",Table43[[#This Row],[ISI/CTN]]," ",AG500," ",AC500," ",AE500," ",AI500))),TRIM(UPPER(CONCATENATE(Q500," ",S500," ",U500," ",W500," ",Y500," ",AA500," ","X"," ",Table43[[#This Row],[ISI/CTN]]," ",AC500," ",AE500," ",AI500))))</f>
        <v>RB DETTOL BODY WASH FRESH 500ML X 12 PUMP</v>
      </c>
      <c r="P500" s="11">
        <f t="shared" si="15"/>
        <v>41</v>
      </c>
      <c r="Q500" s="4" t="s">
        <v>1487</v>
      </c>
      <c r="R500" s="7" t="s">
        <v>94</v>
      </c>
      <c r="S500" s="4" t="s">
        <v>1496</v>
      </c>
      <c r="T500" s="45" t="s">
        <v>1723</v>
      </c>
      <c r="U500" s="46" t="s">
        <v>1497</v>
      </c>
      <c r="V500" s="7">
        <v>2</v>
      </c>
      <c r="W500" s="46"/>
      <c r="X500" s="45" t="s">
        <v>1731</v>
      </c>
      <c r="Y500" s="4" t="s">
        <v>1527</v>
      </c>
      <c r="Z500" s="47" t="s">
        <v>1724</v>
      </c>
      <c r="AA500" s="4" t="s">
        <v>1498</v>
      </c>
      <c r="AB500" s="47" t="s">
        <v>1759</v>
      </c>
      <c r="AC500" s="4" t="s">
        <v>390</v>
      </c>
      <c r="AD500" s="7">
        <v>3</v>
      </c>
      <c r="AF500" s="7">
        <v>0</v>
      </c>
      <c r="AJ500" s="7">
        <f>IFERROR(VLOOKUP(Table43[[#This Row],[Kode BARANG Win2]],'[2]Template Impor Barang'!#REF!,2,0),0)</f>
        <v>0</v>
      </c>
      <c r="AK500" s="7">
        <f>Table43[[#This Row],[ISI/CTN]]</f>
        <v>12</v>
      </c>
      <c r="AL500" s="83">
        <f>Table43[[#This Row],[Kode Pcpl]]</f>
        <v>3303750</v>
      </c>
      <c r="AN500" s="36">
        <f>Table43[[#This Row],[Harga Jual Pcs GT
(-PPN)]]-(Table43[[#This Row],[Harga Jual Pcs GT
(-PPN)]]*8.5%)</f>
        <v>53802</v>
      </c>
      <c r="AO500" s="36">
        <f>Table43[[#This Row],[Harga Beli Pcs
(-PPN)]]*Table43[[#This Row],[ISI/CTN]]</f>
        <v>645624</v>
      </c>
      <c r="AP500" s="36">
        <f>Table43[[#This Row],[Harga Beli Pcs
(-PPN)]]*1.11</f>
        <v>59720.220000000008</v>
      </c>
      <c r="AQ500" s="36">
        <f>Table43[[#This Row],[Harga Beli Krt
(- PPN)]]*1.11</f>
        <v>716642.64</v>
      </c>
      <c r="AR500" s="36">
        <v>58800</v>
      </c>
      <c r="AS500" s="36">
        <f>Table43[[#This Row],[Harga Jual Pcs GT
(-PPN)]]*Table43[[#This Row],[ISI/CTN]]</f>
        <v>705600</v>
      </c>
      <c r="AT500" s="36">
        <f>Table43[[#This Row],[Harga Jual Pcs GT
(-PPN)]]*1.11</f>
        <v>65268.000000000007</v>
      </c>
      <c r="AU500" s="36">
        <f>Table43[[#This Row],[Harga Jual Krt GT
(- PPN)]]*1.11</f>
        <v>783216.00000000012</v>
      </c>
      <c r="AV500" s="36">
        <v>58800</v>
      </c>
      <c r="AW500" s="36">
        <f>Table43[[#This Row],[Harga Jual Pcs MT
(-PPN)]]*Table43[[#This Row],[ISI/CTN]]</f>
        <v>705600</v>
      </c>
      <c r="AX500" s="36">
        <f>Table43[[#This Row],[Harga Jual Pcs MT
(-PPN)]]*1.11</f>
        <v>65268.000000000007</v>
      </c>
      <c r="AY500" s="36">
        <f>Table43[[#This Row],[Harga Jual Pcs MT
(+PPN)]]*Table43[[#This Row],[ISI/CTN]]</f>
        <v>783216.00000000012</v>
      </c>
      <c r="AZ500" s="44">
        <f>(Table43[[#This Row],[Harga Jual Pcs GT
(-PPN)]]-Table43[[#This Row],[Harga Beli Pcs
(-PPN)]])/Table43[[#This Row],[Harga Jual Pcs GT
(-PPN)]]</f>
        <v>8.5000000000000006E-2</v>
      </c>
      <c r="BA500" s="51">
        <f>Table43[[#This Row],[Harga Jual Pcs MT
(-PPN)]]-Table43[[#This Row],[Harga Beli Pcs
(-PPN)]]</f>
        <v>4998</v>
      </c>
      <c r="BB500" s="57">
        <f>Table43[[#This Row],[Column1]]/Table43[[#This Row],[Harga Jual Pcs MT
(-PPN)]]</f>
        <v>8.5000000000000006E-2</v>
      </c>
      <c r="BC500" s="50"/>
      <c r="BD500" s="7" t="str">
        <f>IFERROR(VLOOKUP(Table43[[#This Row],[Kode BARANG Win2]],'[3]Daftar Barang dan Jasa'!$B$2:$D$3515,3,0),0)</f>
        <v>RB DETTOL BODY WASH FRESH 500ML X 12 PUMP</v>
      </c>
      <c r="BE500" s="7" t="str">
        <f ca="1">IF(TODAY()-Table43[[#This Row],[Efektif
Pembuatan]]&gt;60,"Lama","Baru")</f>
        <v>Lama</v>
      </c>
      <c r="BF500" s="7" t="e">
        <f ca="1">IF(TODAY()-Table43[[#This Row],[Efektif Naik Harga]]&lt;30,"Naik","Sama")</f>
        <v>#VALUE!</v>
      </c>
      <c r="BG500" s="7" t="s">
        <v>400</v>
      </c>
      <c r="BH500" s="7" t="str">
        <f>IF(Table43[[#This Row],[Kode BARANG Win2]]&lt;&gt;"","IDR","")</f>
        <v>IDR</v>
      </c>
      <c r="BI500" s="7" t="str">
        <f>CONCATENATE(Table43[[#This Row],[kode  1 Digit
(Nomor)]],Table43[[#This Row],[kode  4 Digit                (Nomor)]])</f>
        <v>33037500500</v>
      </c>
      <c r="BJ500" s="7" t="str">
        <f>Table43[[#This Row],[Nama            Gramasi atau Jumlah Pack per CTN]]</f>
        <v>500ML</v>
      </c>
      <c r="BK500" s="7"/>
      <c r="BL500" s="7"/>
      <c r="BM500" s="4" t="str">
        <f>IF(Table43[[#This Row],[SATUAN Fix Win]]&lt;&gt;"","KRT")</f>
        <v>KRT</v>
      </c>
      <c r="BN500" s="4" t="str">
        <f>IF(Table43[[#This Row],[SATUAN Fix Win]]&lt;&gt;"","GD01")</f>
        <v>GD01</v>
      </c>
      <c r="BO500" s="4">
        <f>IF(Table43[[#This Row],[SATUAN Fix Win]]&lt;&gt;"",11611)</f>
        <v>11611</v>
      </c>
      <c r="BP500" s="4">
        <f>IF(Table43[[#This Row],[SATUAN Fix Win]]&lt;&gt;"",11612)</f>
        <v>11612</v>
      </c>
      <c r="BR500" s="4">
        <f>IF(Table43[[#This Row],[SATUAN Fix Win]]&lt;&gt;"",1)</f>
        <v>1</v>
      </c>
    </row>
    <row r="501" spans="1:71">
      <c r="A501" s="4" t="str">
        <f>CONCATENATE(Table43[[#This Row],[Kode BARANG Win2]],Table43[[#This Row],[No. Urut
Item Sama]])</f>
        <v>R1022003050030</v>
      </c>
      <c r="B501" s="7"/>
      <c r="C501" s="4" t="s">
        <v>1599</v>
      </c>
      <c r="D501" s="49">
        <v>3303393</v>
      </c>
      <c r="E501" s="49">
        <f>IFERROR(VLOOKUP(Table43[[#This Row],[NO]],[1]Sheet1!$G$3:$K$1267,5,0),0)</f>
        <v>0</v>
      </c>
      <c r="F501" s="26" t="s">
        <v>1392</v>
      </c>
      <c r="G501" s="26">
        <v>12</v>
      </c>
      <c r="H501" s="26" t="s">
        <v>2073</v>
      </c>
      <c r="I501" s="49">
        <v>9556111621029</v>
      </c>
      <c r="J501" s="26" t="str">
        <f>Table43[[#This Row],[Nama Jenis Kemasan]]</f>
        <v>PUMP</v>
      </c>
      <c r="K501" s="4" t="str">
        <f>TRIM(CONCATENATE(Table43[[#This Row],[Nama            KLP]]," ",Table43[[#This Row],[Nama            Sub KLP]]))</f>
        <v>DETTOL BODY WASH</v>
      </c>
      <c r="L501" s="4" t="str">
        <f>CONCATENATE(Table43[[#This Row],[kode  2 Digit                (hrf+No)]],Table43[[#This Row],[kode  2 Digit                (Nomor)]],Table43[[#This Row],[kode  1 Digit                (Nomor)]])</f>
        <v>R1022</v>
      </c>
      <c r="M501" s="4" t="str">
        <f>IF(AH501="",CONCATENATE(R501,T501,V501,X501,Z501,AB501,AD501,AF501,Table43[[#This Row],[Tanda Kode Revisi]]),CONCATENATE(R501,T501,V501,X501,Z501,AB501,AD501,AH501))</f>
        <v>R1022003050030</v>
      </c>
      <c r="N501" s="11">
        <f t="shared" si="14"/>
        <v>14</v>
      </c>
      <c r="O501" s="13" t="str">
        <f>IF(AG501&lt;&gt;"",TRIM(UPPER(CONCATENATE(Q501," ",S501," ",U501," ",W501," ",Y501," ",AA501," ","X"," ",Table43[[#This Row],[ISI/CTN]]," ",AG501," ",AC501," ",AE501," ",AI501))),TRIM(UPPER(CONCATENATE(Q501," ",S501," ",U501," ",W501," ",Y501," ",AA501," ","X"," ",Table43[[#This Row],[ISI/CTN]]," ",AC501," ",AE501," ",AI501))))</f>
        <v>RB DETTOL BODY WASH FRESH 500ML X 12 PUMP</v>
      </c>
      <c r="P501" s="11">
        <f t="shared" si="15"/>
        <v>41</v>
      </c>
      <c r="Q501" s="4" t="s">
        <v>1487</v>
      </c>
      <c r="R501" s="7" t="s">
        <v>94</v>
      </c>
      <c r="S501" s="4" t="s">
        <v>1496</v>
      </c>
      <c r="T501" s="45" t="s">
        <v>1723</v>
      </c>
      <c r="U501" s="46" t="s">
        <v>1497</v>
      </c>
      <c r="V501" s="7">
        <v>2</v>
      </c>
      <c r="W501" s="46"/>
      <c r="X501" s="45" t="s">
        <v>1731</v>
      </c>
      <c r="Y501" s="4" t="s">
        <v>1527</v>
      </c>
      <c r="Z501" s="47" t="s">
        <v>1724</v>
      </c>
      <c r="AA501" s="4" t="s">
        <v>1498</v>
      </c>
      <c r="AB501" s="47" t="s">
        <v>1759</v>
      </c>
      <c r="AC501" s="4" t="s">
        <v>390</v>
      </c>
      <c r="AD501" s="7">
        <v>3</v>
      </c>
      <c r="AF501" s="7">
        <v>0</v>
      </c>
      <c r="AJ501" s="7">
        <f>IFERROR(VLOOKUP(Table43[[#This Row],[Kode BARANG Win2]],'[2]Template Impor Barang'!#REF!,2,0),0)</f>
        <v>0</v>
      </c>
      <c r="AK501" s="7">
        <f>Table43[[#This Row],[ISI/CTN]]</f>
        <v>12</v>
      </c>
      <c r="AL501" s="83">
        <f>Table43[[#This Row],[Kode Pcpl]]</f>
        <v>3303393</v>
      </c>
      <c r="AN501" s="36">
        <f>Table43[[#This Row],[Harga Jual Pcs GT
(-PPN)]]-(Table43[[#This Row],[Harga Jual Pcs GT
(-PPN)]]*8.5%)</f>
        <v>53802</v>
      </c>
      <c r="AO501" s="36">
        <f>Table43[[#This Row],[Harga Beli Pcs
(-PPN)]]*Table43[[#This Row],[ISI/CTN]]</f>
        <v>645624</v>
      </c>
      <c r="AP501" s="36">
        <f>Table43[[#This Row],[Harga Beli Pcs
(-PPN)]]*1.11</f>
        <v>59720.220000000008</v>
      </c>
      <c r="AQ501" s="36">
        <f>Table43[[#This Row],[Harga Beli Krt
(- PPN)]]*1.11</f>
        <v>716642.64</v>
      </c>
      <c r="AR501" s="36">
        <v>58800</v>
      </c>
      <c r="AS501" s="36">
        <f>Table43[[#This Row],[Harga Jual Pcs GT
(-PPN)]]*Table43[[#This Row],[ISI/CTN]]</f>
        <v>705600</v>
      </c>
      <c r="AT501" s="36">
        <f>Table43[[#This Row],[Harga Jual Pcs GT
(-PPN)]]*1.11</f>
        <v>65268.000000000007</v>
      </c>
      <c r="AU501" s="36">
        <f>Table43[[#This Row],[Harga Jual Krt GT
(- PPN)]]*1.11</f>
        <v>783216.00000000012</v>
      </c>
      <c r="AV501" s="36">
        <v>58800</v>
      </c>
      <c r="AW501" s="36">
        <f>Table43[[#This Row],[Harga Jual Pcs MT
(-PPN)]]*Table43[[#This Row],[ISI/CTN]]</f>
        <v>705600</v>
      </c>
      <c r="AX501" s="36">
        <f>Table43[[#This Row],[Harga Jual Pcs MT
(-PPN)]]*1.11</f>
        <v>65268.000000000007</v>
      </c>
      <c r="AY501" s="36">
        <f>Table43[[#This Row],[Harga Jual Pcs MT
(+PPN)]]*Table43[[#This Row],[ISI/CTN]]</f>
        <v>783216.00000000012</v>
      </c>
      <c r="AZ501" s="44">
        <f>(Table43[[#This Row],[Harga Jual Pcs GT
(-PPN)]]-Table43[[#This Row],[Harga Beli Pcs
(-PPN)]])/Table43[[#This Row],[Harga Jual Pcs GT
(-PPN)]]</f>
        <v>8.5000000000000006E-2</v>
      </c>
      <c r="BA501" s="51">
        <f>Table43[[#This Row],[Harga Jual Pcs MT
(-PPN)]]-Table43[[#This Row],[Harga Beli Pcs
(-PPN)]]</f>
        <v>4998</v>
      </c>
      <c r="BB501" s="57">
        <f>Table43[[#This Row],[Column1]]/Table43[[#This Row],[Harga Jual Pcs MT
(-PPN)]]</f>
        <v>8.5000000000000006E-2</v>
      </c>
      <c r="BC501" s="50"/>
      <c r="BD501" s="7" t="str">
        <f>IFERROR(VLOOKUP(Table43[[#This Row],[Kode BARANG Win2]],'[3]Daftar Barang dan Jasa'!$B$2:$D$3515,3,0),0)</f>
        <v>RB DETTOL BODY WASH FRESH 500ML X 12 PUMP</v>
      </c>
      <c r="BE501" s="7" t="str">
        <f ca="1">IF(TODAY()-Table43[[#This Row],[Efektif
Pembuatan]]&gt;60,"Lama","Baru")</f>
        <v>Lama</v>
      </c>
      <c r="BF501" s="7" t="e">
        <f ca="1">IF(TODAY()-Table43[[#This Row],[Efektif Naik Harga]]&lt;30,"Naik","Sama")</f>
        <v>#VALUE!</v>
      </c>
      <c r="BG501" s="7" t="s">
        <v>400</v>
      </c>
      <c r="BH501" s="7" t="str">
        <f>IF(Table43[[#This Row],[Kode BARANG Win2]]&lt;&gt;"","IDR","")</f>
        <v>IDR</v>
      </c>
      <c r="BI501" s="7" t="str">
        <f>CONCATENATE(Table43[[#This Row],[kode  1 Digit
(Nomor)]],Table43[[#This Row],[kode  4 Digit                (Nomor)]])</f>
        <v>33033930500</v>
      </c>
      <c r="BJ501" s="7" t="str">
        <f>Table43[[#This Row],[Nama            Gramasi atau Jumlah Pack per CTN]]</f>
        <v>500ML</v>
      </c>
      <c r="BK501" s="7"/>
      <c r="BL501" s="7"/>
      <c r="BM501" s="4" t="str">
        <f>IF(Table43[[#This Row],[SATUAN Fix Win]]&lt;&gt;"","KRT")</f>
        <v>KRT</v>
      </c>
      <c r="BN501" s="4" t="str">
        <f>IF(Table43[[#This Row],[SATUAN Fix Win]]&lt;&gt;"","GD01")</f>
        <v>GD01</v>
      </c>
      <c r="BO501" s="4">
        <f>IF(Table43[[#This Row],[SATUAN Fix Win]]&lt;&gt;"",11611)</f>
        <v>11611</v>
      </c>
      <c r="BP501" s="4">
        <f>IF(Table43[[#This Row],[SATUAN Fix Win]]&lt;&gt;"",11612)</f>
        <v>11612</v>
      </c>
      <c r="BR501" s="4">
        <f>IF(Table43[[#This Row],[SATUAN Fix Win]]&lt;&gt;"",1)</f>
        <v>1</v>
      </c>
    </row>
    <row r="502" spans="1:71">
      <c r="A502" s="4" t="str">
        <f>CONCATENATE(Table43[[#This Row],[Kode BARANG Win2]],Table43[[#This Row],[No. Urut
Item Sama]])</f>
        <v>R1022003050030</v>
      </c>
      <c r="B502" s="7"/>
      <c r="C502" s="4" t="s">
        <v>1599</v>
      </c>
      <c r="D502" s="49">
        <v>3328389</v>
      </c>
      <c r="E502" s="49">
        <f>IFERROR(VLOOKUP(Table43[[#This Row],[NO]],[1]Sheet1!$G$3:$K$1267,5,0),0)</f>
        <v>0</v>
      </c>
      <c r="F502" s="26" t="s">
        <v>1400</v>
      </c>
      <c r="G502" s="26">
        <v>12</v>
      </c>
      <c r="H502" s="26" t="s">
        <v>2073</v>
      </c>
      <c r="I502" s="49">
        <v>9556111621029</v>
      </c>
      <c r="J502" s="26" t="str">
        <f>Table43[[#This Row],[Nama Jenis Kemasan]]</f>
        <v>PUMP</v>
      </c>
      <c r="K502" s="4" t="str">
        <f>TRIM(CONCATENATE(Table43[[#This Row],[Nama            KLP]]," ",Table43[[#This Row],[Nama            Sub KLP]]))</f>
        <v>DETTOL BODY WASH</v>
      </c>
      <c r="L502" s="4" t="str">
        <f>CONCATENATE(Table43[[#This Row],[kode  2 Digit                (hrf+No)]],Table43[[#This Row],[kode  2 Digit                (Nomor)]],Table43[[#This Row],[kode  1 Digit                (Nomor)]])</f>
        <v>R1022</v>
      </c>
      <c r="M502" s="4" t="str">
        <f>IF(AH502="",CONCATENATE(R502,T502,V502,X502,Z502,AB502,AD502,AF502,Table43[[#This Row],[Tanda Kode Revisi]]),CONCATENATE(R502,T502,V502,X502,Z502,AB502,AD502,AH502))</f>
        <v>R1022003050030</v>
      </c>
      <c r="N502" s="11">
        <f t="shared" si="14"/>
        <v>14</v>
      </c>
      <c r="O502" s="13" t="str">
        <f>IF(AG502&lt;&gt;"",TRIM(UPPER(CONCATENATE(Q502," ",S502," ",U502," ",W502," ",Y502," ",AA502," ","X"," ",Table43[[#This Row],[ISI/CTN]]," ",AG502," ",AC502," ",AE502," ",AI502))),TRIM(UPPER(CONCATENATE(Q502," ",S502," ",U502," ",W502," ",Y502," ",AA502," ","X"," ",Table43[[#This Row],[ISI/CTN]]," ",AC502," ",AE502," ",AI502))))</f>
        <v>RB DETTOL BODY WASH FRESH 500ML X 12 PUMP</v>
      </c>
      <c r="P502" s="11">
        <f t="shared" si="15"/>
        <v>41</v>
      </c>
      <c r="Q502" s="4" t="s">
        <v>1487</v>
      </c>
      <c r="R502" s="7" t="s">
        <v>94</v>
      </c>
      <c r="S502" s="4" t="s">
        <v>1496</v>
      </c>
      <c r="T502" s="45" t="s">
        <v>1723</v>
      </c>
      <c r="U502" s="46" t="s">
        <v>1497</v>
      </c>
      <c r="V502" s="7">
        <v>2</v>
      </c>
      <c r="W502" s="46"/>
      <c r="X502" s="45" t="s">
        <v>1731</v>
      </c>
      <c r="Y502" s="4" t="s">
        <v>1527</v>
      </c>
      <c r="Z502" s="47" t="s">
        <v>1724</v>
      </c>
      <c r="AA502" s="4" t="s">
        <v>1498</v>
      </c>
      <c r="AB502" s="47" t="s">
        <v>1759</v>
      </c>
      <c r="AC502" s="4" t="s">
        <v>390</v>
      </c>
      <c r="AD502" s="7">
        <v>3</v>
      </c>
      <c r="AF502" s="7">
        <v>0</v>
      </c>
      <c r="AJ502" s="7">
        <f>IFERROR(VLOOKUP(Table43[[#This Row],[Kode BARANG Win2]],'[2]Template Impor Barang'!#REF!,2,0),0)</f>
        <v>0</v>
      </c>
      <c r="AK502" s="7">
        <f>Table43[[#This Row],[ISI/CTN]]</f>
        <v>12</v>
      </c>
      <c r="AL502" s="83">
        <f>Table43[[#This Row],[Kode Pcpl]]</f>
        <v>3328389</v>
      </c>
      <c r="AN502" s="36">
        <f>Table43[[#This Row],[Harga Jual Pcs GT
(-PPN)]]-(Table43[[#This Row],[Harga Jual Pcs GT
(-PPN)]]*8.5%)</f>
        <v>53802</v>
      </c>
      <c r="AO502" s="36">
        <f>Table43[[#This Row],[Harga Beli Pcs
(-PPN)]]*Table43[[#This Row],[ISI/CTN]]</f>
        <v>645624</v>
      </c>
      <c r="AP502" s="36">
        <f>Table43[[#This Row],[Harga Beli Pcs
(-PPN)]]*1.11</f>
        <v>59720.220000000008</v>
      </c>
      <c r="AQ502" s="36">
        <f>Table43[[#This Row],[Harga Beli Krt
(- PPN)]]*1.11</f>
        <v>716642.64</v>
      </c>
      <c r="AR502" s="36">
        <v>58800</v>
      </c>
      <c r="AS502" s="36">
        <f>Table43[[#This Row],[Harga Jual Pcs GT
(-PPN)]]*Table43[[#This Row],[ISI/CTN]]</f>
        <v>705600</v>
      </c>
      <c r="AT502" s="36">
        <f>Table43[[#This Row],[Harga Jual Pcs GT
(-PPN)]]*1.11</f>
        <v>65268.000000000007</v>
      </c>
      <c r="AU502" s="36">
        <f>Table43[[#This Row],[Harga Jual Krt GT
(- PPN)]]*1.11</f>
        <v>783216.00000000012</v>
      </c>
      <c r="AV502" s="36">
        <v>58800</v>
      </c>
      <c r="AW502" s="36">
        <f>Table43[[#This Row],[Harga Jual Pcs MT
(-PPN)]]*Table43[[#This Row],[ISI/CTN]]</f>
        <v>705600</v>
      </c>
      <c r="AX502" s="36">
        <f>Table43[[#This Row],[Harga Jual Pcs MT
(-PPN)]]*1.11</f>
        <v>65268.000000000007</v>
      </c>
      <c r="AY502" s="36">
        <f>Table43[[#This Row],[Harga Jual Pcs MT
(+PPN)]]*Table43[[#This Row],[ISI/CTN]]</f>
        <v>783216.00000000012</v>
      </c>
      <c r="AZ502" s="44">
        <f>(Table43[[#This Row],[Harga Jual Pcs GT
(-PPN)]]-Table43[[#This Row],[Harga Beli Pcs
(-PPN)]])/Table43[[#This Row],[Harga Jual Pcs GT
(-PPN)]]</f>
        <v>8.5000000000000006E-2</v>
      </c>
      <c r="BA502" s="51">
        <f>Table43[[#This Row],[Harga Jual Pcs MT
(-PPN)]]-Table43[[#This Row],[Harga Beli Pcs
(-PPN)]]</f>
        <v>4998</v>
      </c>
      <c r="BB502" s="57">
        <f>Table43[[#This Row],[Column1]]/Table43[[#This Row],[Harga Jual Pcs MT
(-PPN)]]</f>
        <v>8.5000000000000006E-2</v>
      </c>
      <c r="BC502" s="50"/>
      <c r="BD502" s="7" t="str">
        <f>IFERROR(VLOOKUP(Table43[[#This Row],[Kode BARANG Win2]],'[3]Daftar Barang dan Jasa'!$B$2:$D$3515,3,0),0)</f>
        <v>RB DETTOL BODY WASH FRESH 500ML X 12 PUMP</v>
      </c>
      <c r="BE502" s="7" t="str">
        <f ca="1">IF(TODAY()-Table43[[#This Row],[Efektif
Pembuatan]]&gt;60,"Lama","Baru")</f>
        <v>Lama</v>
      </c>
      <c r="BF502" s="7" t="e">
        <f ca="1">IF(TODAY()-Table43[[#This Row],[Efektif Naik Harga]]&lt;30,"Naik","Sama")</f>
        <v>#VALUE!</v>
      </c>
      <c r="BG502" s="7" t="s">
        <v>400</v>
      </c>
      <c r="BH502" s="7" t="str">
        <f>IF(Table43[[#This Row],[Kode BARANG Win2]]&lt;&gt;"","IDR","")</f>
        <v>IDR</v>
      </c>
      <c r="BI502" s="7" t="str">
        <f>CONCATENATE(Table43[[#This Row],[kode  1 Digit
(Nomor)]],Table43[[#This Row],[kode  4 Digit                (Nomor)]])</f>
        <v>33283890500</v>
      </c>
      <c r="BJ502" s="7" t="str">
        <f>Table43[[#This Row],[Nama            Gramasi atau Jumlah Pack per CTN]]</f>
        <v>500ML</v>
      </c>
      <c r="BK502" s="7"/>
      <c r="BL502" s="7"/>
      <c r="BM502" s="4" t="str">
        <f>IF(Table43[[#This Row],[SATUAN Fix Win]]&lt;&gt;"","KRT")</f>
        <v>KRT</v>
      </c>
      <c r="BN502" s="4" t="str">
        <f>IF(Table43[[#This Row],[SATUAN Fix Win]]&lt;&gt;"","GD01")</f>
        <v>GD01</v>
      </c>
      <c r="BO502" s="4">
        <f>IF(Table43[[#This Row],[SATUAN Fix Win]]&lt;&gt;"",11611)</f>
        <v>11611</v>
      </c>
      <c r="BP502" s="4">
        <f>IF(Table43[[#This Row],[SATUAN Fix Win]]&lt;&gt;"",11612)</f>
        <v>11612</v>
      </c>
      <c r="BR502" s="4">
        <f>IF(Table43[[#This Row],[SATUAN Fix Win]]&lt;&gt;"",1)</f>
        <v>1</v>
      </c>
    </row>
    <row r="503" spans="1:71">
      <c r="A503" s="4" t="str">
        <f>CONCATENATE(Table43[[#This Row],[Kode BARANG Win2]],Table43[[#This Row],[No. Urut
Item Sama]])</f>
        <v>R1022003050030</v>
      </c>
      <c r="B503" s="7"/>
      <c r="C503" s="4" t="s">
        <v>1599</v>
      </c>
      <c r="D503" s="49">
        <v>3086299</v>
      </c>
      <c r="E503" s="49">
        <f>IFERROR(VLOOKUP(Table43[[#This Row],[NO]],[1]Sheet1!$G$3:$K$1267,5,0),0)</f>
        <v>0</v>
      </c>
      <c r="F503" s="26" t="s">
        <v>1402</v>
      </c>
      <c r="G503" s="26">
        <v>12</v>
      </c>
      <c r="H503" s="26" t="s">
        <v>2073</v>
      </c>
      <c r="I503" s="49">
        <v>9556111621029</v>
      </c>
      <c r="J503" s="26" t="str">
        <f>Table43[[#This Row],[Nama Jenis Kemasan]]</f>
        <v>PUMP</v>
      </c>
      <c r="K503" s="4" t="str">
        <f>TRIM(CONCATENATE(Table43[[#This Row],[Nama            KLP]]," ",Table43[[#This Row],[Nama            Sub KLP]]))</f>
        <v>DETTOL BODY WASH</v>
      </c>
      <c r="L503" s="4" t="str">
        <f>CONCATENATE(Table43[[#This Row],[kode  2 Digit                (hrf+No)]],Table43[[#This Row],[kode  2 Digit                (Nomor)]],Table43[[#This Row],[kode  1 Digit                (Nomor)]])</f>
        <v>R1022</v>
      </c>
      <c r="M503" s="4" t="str">
        <f>IF(AH503="",CONCATENATE(R503,T503,V503,X503,Z503,AB503,AD503,AF503,Table43[[#This Row],[Tanda Kode Revisi]]),CONCATENATE(R503,T503,V503,X503,Z503,AB503,AD503,AH503))</f>
        <v>R1022003050030</v>
      </c>
      <c r="N503" s="11">
        <f t="shared" si="14"/>
        <v>14</v>
      </c>
      <c r="O503" s="13" t="str">
        <f>IF(AG503&lt;&gt;"",TRIM(UPPER(CONCATENATE(Q503," ",S503," ",U503," ",W503," ",Y503," ",AA503," ","X"," ",Table43[[#This Row],[ISI/CTN]]," ",AG503," ",AC503," ",AE503," ",AI503))),TRIM(UPPER(CONCATENATE(Q503," ",S503," ",U503," ",W503," ",Y503," ",AA503," ","X"," ",Table43[[#This Row],[ISI/CTN]]," ",AC503," ",AE503," ",AI503))))</f>
        <v>RB DETTOL BODY WASH FRESH 500ML X 12 PUMP</v>
      </c>
      <c r="P503" s="11">
        <f t="shared" si="15"/>
        <v>41</v>
      </c>
      <c r="Q503" s="4" t="s">
        <v>1487</v>
      </c>
      <c r="R503" s="7" t="s">
        <v>94</v>
      </c>
      <c r="S503" s="4" t="s">
        <v>1496</v>
      </c>
      <c r="T503" s="45" t="s">
        <v>1723</v>
      </c>
      <c r="U503" s="46" t="s">
        <v>1497</v>
      </c>
      <c r="V503" s="7">
        <v>2</v>
      </c>
      <c r="W503" s="46"/>
      <c r="X503" s="45" t="s">
        <v>1731</v>
      </c>
      <c r="Y503" s="4" t="s">
        <v>1527</v>
      </c>
      <c r="Z503" s="47" t="s">
        <v>1724</v>
      </c>
      <c r="AA503" s="4" t="s">
        <v>1498</v>
      </c>
      <c r="AB503" s="47" t="s">
        <v>1759</v>
      </c>
      <c r="AC503" s="4" t="s">
        <v>390</v>
      </c>
      <c r="AD503" s="7">
        <v>3</v>
      </c>
      <c r="AF503" s="7">
        <v>0</v>
      </c>
      <c r="AJ503" s="7">
        <f>IFERROR(VLOOKUP(Table43[[#This Row],[Kode BARANG Win2]],'[2]Template Impor Barang'!#REF!,2,0),0)</f>
        <v>0</v>
      </c>
      <c r="AK503" s="7">
        <f>Table43[[#This Row],[ISI/CTN]]</f>
        <v>12</v>
      </c>
      <c r="AL503" s="83">
        <f>Table43[[#This Row],[Kode Pcpl]]</f>
        <v>3086299</v>
      </c>
      <c r="AN503" s="36">
        <f>Table43[[#This Row],[Harga Jual Pcs GT
(-PPN)]]-(Table43[[#This Row],[Harga Jual Pcs GT
(-PPN)]]*8.5%)</f>
        <v>53802</v>
      </c>
      <c r="AO503" s="36">
        <f>Table43[[#This Row],[Harga Beli Pcs
(-PPN)]]*Table43[[#This Row],[ISI/CTN]]</f>
        <v>645624</v>
      </c>
      <c r="AP503" s="36">
        <f>Table43[[#This Row],[Harga Beli Pcs
(-PPN)]]*1.11</f>
        <v>59720.220000000008</v>
      </c>
      <c r="AQ503" s="36">
        <f>Table43[[#This Row],[Harga Beli Krt
(- PPN)]]*1.11</f>
        <v>716642.64</v>
      </c>
      <c r="AR503" s="36">
        <v>58800</v>
      </c>
      <c r="AS503" s="36">
        <f>Table43[[#This Row],[Harga Jual Pcs GT
(-PPN)]]*Table43[[#This Row],[ISI/CTN]]</f>
        <v>705600</v>
      </c>
      <c r="AT503" s="36">
        <f>Table43[[#This Row],[Harga Jual Pcs GT
(-PPN)]]*1.11</f>
        <v>65268.000000000007</v>
      </c>
      <c r="AU503" s="36">
        <f>Table43[[#This Row],[Harga Jual Krt GT
(- PPN)]]*1.11</f>
        <v>783216.00000000012</v>
      </c>
      <c r="AV503" s="36">
        <v>58800</v>
      </c>
      <c r="AW503" s="36">
        <f>Table43[[#This Row],[Harga Jual Pcs MT
(-PPN)]]*Table43[[#This Row],[ISI/CTN]]</f>
        <v>705600</v>
      </c>
      <c r="AX503" s="36">
        <f>Table43[[#This Row],[Harga Jual Pcs MT
(-PPN)]]*1.11</f>
        <v>65268.000000000007</v>
      </c>
      <c r="AY503" s="36">
        <f>Table43[[#This Row],[Harga Jual Pcs MT
(+PPN)]]*Table43[[#This Row],[ISI/CTN]]</f>
        <v>783216.00000000012</v>
      </c>
      <c r="AZ503" s="44">
        <f>(Table43[[#This Row],[Harga Jual Pcs GT
(-PPN)]]-Table43[[#This Row],[Harga Beli Pcs
(-PPN)]])/Table43[[#This Row],[Harga Jual Pcs GT
(-PPN)]]</f>
        <v>8.5000000000000006E-2</v>
      </c>
      <c r="BA503" s="51">
        <f>Table43[[#This Row],[Harga Jual Pcs MT
(-PPN)]]-Table43[[#This Row],[Harga Beli Pcs
(-PPN)]]</f>
        <v>4998</v>
      </c>
      <c r="BB503" s="57">
        <f>Table43[[#This Row],[Column1]]/Table43[[#This Row],[Harga Jual Pcs MT
(-PPN)]]</f>
        <v>8.5000000000000006E-2</v>
      </c>
      <c r="BC503" s="50"/>
      <c r="BD503" s="7" t="str">
        <f>IFERROR(VLOOKUP(Table43[[#This Row],[Kode BARANG Win2]],'[3]Daftar Barang dan Jasa'!$B$2:$D$3515,3,0),0)</f>
        <v>RB DETTOL BODY WASH FRESH 500ML X 12 PUMP</v>
      </c>
      <c r="BE503" s="7" t="str">
        <f ca="1">IF(TODAY()-Table43[[#This Row],[Efektif
Pembuatan]]&gt;60,"Lama","Baru")</f>
        <v>Lama</v>
      </c>
      <c r="BF503" s="7" t="e">
        <f ca="1">IF(TODAY()-Table43[[#This Row],[Efektif Naik Harga]]&lt;30,"Naik","Sama")</f>
        <v>#VALUE!</v>
      </c>
      <c r="BG503" s="7" t="s">
        <v>400</v>
      </c>
      <c r="BH503" s="7" t="str">
        <f>IF(Table43[[#This Row],[Kode BARANG Win2]]&lt;&gt;"","IDR","")</f>
        <v>IDR</v>
      </c>
      <c r="BI503" s="7" t="str">
        <f>CONCATENATE(Table43[[#This Row],[kode  1 Digit
(Nomor)]],Table43[[#This Row],[kode  4 Digit                (Nomor)]])</f>
        <v>30862990500</v>
      </c>
      <c r="BJ503" s="7" t="str">
        <f>Table43[[#This Row],[Nama            Gramasi atau Jumlah Pack per CTN]]</f>
        <v>500ML</v>
      </c>
      <c r="BK503" s="7"/>
      <c r="BL503" s="7"/>
      <c r="BM503" s="4" t="str">
        <f>IF(Table43[[#This Row],[SATUAN Fix Win]]&lt;&gt;"","KRT")</f>
        <v>KRT</v>
      </c>
      <c r="BN503" s="4" t="str">
        <f>IF(Table43[[#This Row],[SATUAN Fix Win]]&lt;&gt;"","GD01")</f>
        <v>GD01</v>
      </c>
      <c r="BO503" s="4">
        <f>IF(Table43[[#This Row],[SATUAN Fix Win]]&lt;&gt;"",11611)</f>
        <v>11611</v>
      </c>
      <c r="BP503" s="4">
        <f>IF(Table43[[#This Row],[SATUAN Fix Win]]&lt;&gt;"",11612)</f>
        <v>11612</v>
      </c>
      <c r="BR503" s="4">
        <f>IF(Table43[[#This Row],[SATUAN Fix Win]]&lt;&gt;"",1)</f>
        <v>1</v>
      </c>
    </row>
    <row r="504" spans="1:71">
      <c r="A504" s="4" t="str">
        <f>CONCATENATE(Table43[[#This Row],[Kode BARANG Win2]],Table43[[#This Row],[No. Urut
Item Sama]])</f>
        <v>R1022003050030</v>
      </c>
      <c r="B504" s="7"/>
      <c r="C504" s="4" t="s">
        <v>1599</v>
      </c>
      <c r="D504" s="49">
        <v>3075306</v>
      </c>
      <c r="E504" s="49">
        <f>IFERROR(VLOOKUP(Table43[[#This Row],[NO]],[1]Sheet1!$G$3:$K$1267,5,0),0)</f>
        <v>0</v>
      </c>
      <c r="F504" s="26" t="s">
        <v>1399</v>
      </c>
      <c r="G504" s="26">
        <v>12</v>
      </c>
      <c r="H504" s="26" t="s">
        <v>2073</v>
      </c>
      <c r="I504" s="49">
        <v>9556111621029</v>
      </c>
      <c r="J504" s="26" t="str">
        <f>Table43[[#This Row],[Nama Jenis Kemasan]]</f>
        <v>PUMP</v>
      </c>
      <c r="K504" s="4" t="str">
        <f>TRIM(CONCATENATE(Table43[[#This Row],[Nama            KLP]]," ",Table43[[#This Row],[Nama            Sub KLP]]))</f>
        <v>DETTOL BODY WASH</v>
      </c>
      <c r="L504" s="4" t="str">
        <f>CONCATENATE(Table43[[#This Row],[kode  2 Digit                (hrf+No)]],Table43[[#This Row],[kode  2 Digit                (Nomor)]],Table43[[#This Row],[kode  1 Digit                (Nomor)]])</f>
        <v>R1022</v>
      </c>
      <c r="M504" s="4" t="str">
        <f>IF(AH504="",CONCATENATE(R504,T504,V504,X504,Z504,AB504,AD504,AF504,Table43[[#This Row],[Tanda Kode Revisi]]),CONCATENATE(R504,T504,V504,X504,Z504,AB504,AD504,AH504))</f>
        <v>R1022003050030</v>
      </c>
      <c r="N504" s="11">
        <f t="shared" si="14"/>
        <v>14</v>
      </c>
      <c r="O504" s="13" t="str">
        <f>IF(AG504&lt;&gt;"",TRIM(UPPER(CONCATENATE(Q504," ",S504," ",U504," ",W504," ",Y504," ",AA504," ","X"," ",Table43[[#This Row],[ISI/CTN]]," ",AG504," ",AC504," ",AE504," ",AI504))),TRIM(UPPER(CONCATENATE(Q504," ",S504," ",U504," ",W504," ",Y504," ",AA504," ","X"," ",Table43[[#This Row],[ISI/CTN]]," ",AC504," ",AE504," ",AI504))))</f>
        <v>RB DETTOL BODY WASH FRESH 500ML X 12 PUMP</v>
      </c>
      <c r="P504" s="11">
        <f t="shared" si="15"/>
        <v>41</v>
      </c>
      <c r="Q504" s="4" t="s">
        <v>1487</v>
      </c>
      <c r="R504" s="7" t="s">
        <v>94</v>
      </c>
      <c r="S504" s="4" t="s">
        <v>1496</v>
      </c>
      <c r="T504" s="45" t="s">
        <v>1723</v>
      </c>
      <c r="U504" s="46" t="s">
        <v>1497</v>
      </c>
      <c r="V504" s="7">
        <v>2</v>
      </c>
      <c r="W504" s="46"/>
      <c r="X504" s="45" t="s">
        <v>1731</v>
      </c>
      <c r="Y504" s="4" t="s">
        <v>1527</v>
      </c>
      <c r="Z504" s="47" t="s">
        <v>1724</v>
      </c>
      <c r="AA504" s="4" t="s">
        <v>1498</v>
      </c>
      <c r="AB504" s="47" t="s">
        <v>1759</v>
      </c>
      <c r="AC504" s="4" t="s">
        <v>390</v>
      </c>
      <c r="AD504" s="7">
        <v>3</v>
      </c>
      <c r="AF504" s="7">
        <v>0</v>
      </c>
      <c r="AJ504" s="7">
        <f>IFERROR(VLOOKUP(Table43[[#This Row],[Kode BARANG Win2]],'[2]Template Impor Barang'!#REF!,2,0),0)</f>
        <v>0</v>
      </c>
      <c r="AK504" s="7">
        <f>Table43[[#This Row],[ISI/CTN]]</f>
        <v>12</v>
      </c>
      <c r="AL504" s="83">
        <f>Table43[[#This Row],[Kode Pcpl]]</f>
        <v>3075306</v>
      </c>
      <c r="AN504" s="36">
        <f>Table43[[#This Row],[Harga Jual Pcs GT
(-PPN)]]-(Table43[[#This Row],[Harga Jual Pcs GT
(-PPN)]]*8.5%)</f>
        <v>53802</v>
      </c>
      <c r="AO504" s="36">
        <f>Table43[[#This Row],[Harga Beli Pcs
(-PPN)]]*Table43[[#This Row],[ISI/CTN]]</f>
        <v>645624</v>
      </c>
      <c r="AP504" s="36">
        <f>Table43[[#This Row],[Harga Beli Pcs
(-PPN)]]*1.11</f>
        <v>59720.220000000008</v>
      </c>
      <c r="AQ504" s="36">
        <f>Table43[[#This Row],[Harga Beli Krt
(- PPN)]]*1.11</f>
        <v>716642.64</v>
      </c>
      <c r="AR504" s="36">
        <v>58800</v>
      </c>
      <c r="AS504" s="36">
        <f>Table43[[#This Row],[Harga Jual Pcs GT
(-PPN)]]*Table43[[#This Row],[ISI/CTN]]</f>
        <v>705600</v>
      </c>
      <c r="AT504" s="36">
        <f>Table43[[#This Row],[Harga Jual Pcs GT
(-PPN)]]*1.11</f>
        <v>65268.000000000007</v>
      </c>
      <c r="AU504" s="36">
        <f>Table43[[#This Row],[Harga Jual Krt GT
(- PPN)]]*1.11</f>
        <v>783216.00000000012</v>
      </c>
      <c r="AV504" s="36">
        <v>58800</v>
      </c>
      <c r="AW504" s="36">
        <f>Table43[[#This Row],[Harga Jual Pcs MT
(-PPN)]]*Table43[[#This Row],[ISI/CTN]]</f>
        <v>705600</v>
      </c>
      <c r="AX504" s="36">
        <f>Table43[[#This Row],[Harga Jual Pcs MT
(-PPN)]]*1.11</f>
        <v>65268.000000000007</v>
      </c>
      <c r="AY504" s="36">
        <f>Table43[[#This Row],[Harga Jual Pcs MT
(+PPN)]]*Table43[[#This Row],[ISI/CTN]]</f>
        <v>783216.00000000012</v>
      </c>
      <c r="AZ504" s="44">
        <f>(Table43[[#This Row],[Harga Jual Pcs GT
(-PPN)]]-Table43[[#This Row],[Harga Beli Pcs
(-PPN)]])/Table43[[#This Row],[Harga Jual Pcs GT
(-PPN)]]</f>
        <v>8.5000000000000006E-2</v>
      </c>
      <c r="BA504" s="51">
        <f>Table43[[#This Row],[Harga Jual Pcs MT
(-PPN)]]-Table43[[#This Row],[Harga Beli Pcs
(-PPN)]]</f>
        <v>4998</v>
      </c>
      <c r="BB504" s="57">
        <f>Table43[[#This Row],[Column1]]/Table43[[#This Row],[Harga Jual Pcs MT
(-PPN)]]</f>
        <v>8.5000000000000006E-2</v>
      </c>
      <c r="BC504" s="50"/>
      <c r="BD504" s="7" t="str">
        <f>IFERROR(VLOOKUP(Table43[[#This Row],[Kode BARANG Win2]],'[3]Daftar Barang dan Jasa'!$B$2:$D$3515,3,0),0)</f>
        <v>RB DETTOL BODY WASH FRESH 500ML X 12 PUMP</v>
      </c>
      <c r="BE504" s="7" t="str">
        <f ca="1">IF(TODAY()-Table43[[#This Row],[Efektif
Pembuatan]]&gt;60,"Lama","Baru")</f>
        <v>Lama</v>
      </c>
      <c r="BF504" s="7" t="e">
        <f ca="1">IF(TODAY()-Table43[[#This Row],[Efektif Naik Harga]]&lt;30,"Naik","Sama")</f>
        <v>#VALUE!</v>
      </c>
      <c r="BG504" s="7" t="s">
        <v>400</v>
      </c>
      <c r="BH504" s="7" t="str">
        <f>IF(Table43[[#This Row],[Kode BARANG Win2]]&lt;&gt;"","IDR","")</f>
        <v>IDR</v>
      </c>
      <c r="BI504" s="7" t="str">
        <f>CONCATENATE(Table43[[#This Row],[kode  1 Digit
(Nomor)]],Table43[[#This Row],[kode  4 Digit                (Nomor)]])</f>
        <v>30753060500</v>
      </c>
      <c r="BJ504" s="7" t="str">
        <f>Table43[[#This Row],[Nama            Gramasi atau Jumlah Pack per CTN]]</f>
        <v>500ML</v>
      </c>
      <c r="BK504" s="7"/>
      <c r="BL504" s="7"/>
      <c r="BM504" s="4" t="str">
        <f>IF(Table43[[#This Row],[SATUAN Fix Win]]&lt;&gt;"","KRT")</f>
        <v>KRT</v>
      </c>
      <c r="BN504" s="4" t="str">
        <f>IF(Table43[[#This Row],[SATUAN Fix Win]]&lt;&gt;"","GD01")</f>
        <v>GD01</v>
      </c>
      <c r="BO504" s="4">
        <f>IF(Table43[[#This Row],[SATUAN Fix Win]]&lt;&gt;"",11611)</f>
        <v>11611</v>
      </c>
      <c r="BP504" s="4">
        <f>IF(Table43[[#This Row],[SATUAN Fix Win]]&lt;&gt;"",11612)</f>
        <v>11612</v>
      </c>
      <c r="BR504" s="4">
        <f>IF(Table43[[#This Row],[SATUAN Fix Win]]&lt;&gt;"",1)</f>
        <v>1</v>
      </c>
    </row>
    <row r="505" spans="1:71">
      <c r="A505" s="4" t="str">
        <f>CONCATENATE(Table43[[#This Row],[Kode BARANG Win2]],Table43[[#This Row],[No. Urut
Item Sama]])</f>
        <v>R1022003050030</v>
      </c>
      <c r="B505" s="7"/>
      <c r="C505" s="4" t="s">
        <v>1599</v>
      </c>
      <c r="D505" s="49" t="s">
        <v>649</v>
      </c>
      <c r="E505" s="49">
        <f>IFERROR(VLOOKUP(Table43[[#This Row],[NO]],[1]Sheet1!$G$3:$K$1267,5,0),0)</f>
        <v>0</v>
      </c>
      <c r="F505" s="26" t="s">
        <v>1395</v>
      </c>
      <c r="G505" s="26">
        <v>12</v>
      </c>
      <c r="H505" s="26" t="s">
        <v>2073</v>
      </c>
      <c r="I505" s="49">
        <v>9556111621029</v>
      </c>
      <c r="J505" s="26" t="str">
        <f>Table43[[#This Row],[Nama Jenis Kemasan]]</f>
        <v>PUMP</v>
      </c>
      <c r="K505" s="4" t="str">
        <f>TRIM(CONCATENATE(Table43[[#This Row],[Nama            KLP]]," ",Table43[[#This Row],[Nama            Sub KLP]]))</f>
        <v>DETTOL BODY WASH</v>
      </c>
      <c r="L505" s="4" t="str">
        <f>CONCATENATE(Table43[[#This Row],[kode  2 Digit                (hrf+No)]],Table43[[#This Row],[kode  2 Digit                (Nomor)]],Table43[[#This Row],[kode  1 Digit                (Nomor)]])</f>
        <v>R1022</v>
      </c>
      <c r="M505" s="4" t="str">
        <f>IF(AH505="",CONCATENATE(R505,T505,V505,X505,Z505,AB505,AD505,AF505,Table43[[#This Row],[Tanda Kode Revisi]]),CONCATENATE(R505,T505,V505,X505,Z505,AB505,AD505,AH505))</f>
        <v>R1022003050030</v>
      </c>
      <c r="N505" s="11">
        <f t="shared" si="14"/>
        <v>14</v>
      </c>
      <c r="O505" s="13" t="str">
        <f>IF(AG505&lt;&gt;"",TRIM(UPPER(CONCATENATE(Q505," ",S505," ",U505," ",W505," ",Y505," ",AA505," ","X"," ",Table43[[#This Row],[ISI/CTN]]," ",AG505," ",AC505," ",AE505," ",AI505))),TRIM(UPPER(CONCATENATE(Q505," ",S505," ",U505," ",W505," ",Y505," ",AA505," ","X"," ",Table43[[#This Row],[ISI/CTN]]," ",AC505," ",AE505," ",AI505))))</f>
        <v>RB DETTOL BODY WASH FRESH 500ML X 12 PUMP</v>
      </c>
      <c r="P505" s="11">
        <f t="shared" si="15"/>
        <v>41</v>
      </c>
      <c r="Q505" s="4" t="s">
        <v>1487</v>
      </c>
      <c r="R505" s="7" t="s">
        <v>94</v>
      </c>
      <c r="S505" s="4" t="s">
        <v>1496</v>
      </c>
      <c r="T505" s="45" t="s">
        <v>1723</v>
      </c>
      <c r="U505" s="46" t="s">
        <v>1497</v>
      </c>
      <c r="V505" s="7">
        <v>2</v>
      </c>
      <c r="W505" s="46"/>
      <c r="X505" s="45" t="s">
        <v>1731</v>
      </c>
      <c r="Y505" s="4" t="s">
        <v>1527</v>
      </c>
      <c r="Z505" s="47" t="s">
        <v>1724</v>
      </c>
      <c r="AA505" s="4" t="s">
        <v>1498</v>
      </c>
      <c r="AB505" s="47" t="s">
        <v>1759</v>
      </c>
      <c r="AC505" s="4" t="s">
        <v>390</v>
      </c>
      <c r="AD505" s="7">
        <v>3</v>
      </c>
      <c r="AF505" s="7">
        <v>0</v>
      </c>
      <c r="AJ505" s="7">
        <f>IFERROR(VLOOKUP(Table43[[#This Row],[Kode BARANG Win2]],'[2]Template Impor Barang'!#REF!,2,0),0)</f>
        <v>0</v>
      </c>
      <c r="AK505" s="7">
        <f>Table43[[#This Row],[ISI/CTN]]</f>
        <v>12</v>
      </c>
      <c r="AL505" s="83" t="str">
        <f>Table43[[#This Row],[Kode Pcpl]]</f>
        <v>ID8101888</v>
      </c>
      <c r="AN505" s="36">
        <f>Table43[[#This Row],[Harga Jual Pcs GT
(-PPN)]]-(Table43[[#This Row],[Harga Jual Pcs GT
(-PPN)]]*8.5%)</f>
        <v>53802</v>
      </c>
      <c r="AO505" s="36">
        <f>Table43[[#This Row],[Harga Beli Pcs
(-PPN)]]*Table43[[#This Row],[ISI/CTN]]</f>
        <v>645624</v>
      </c>
      <c r="AP505" s="36">
        <f>Table43[[#This Row],[Harga Beli Pcs
(-PPN)]]*1.11</f>
        <v>59720.220000000008</v>
      </c>
      <c r="AQ505" s="36">
        <f>Table43[[#This Row],[Harga Beli Krt
(- PPN)]]*1.11</f>
        <v>716642.64</v>
      </c>
      <c r="AR505" s="36">
        <v>58800</v>
      </c>
      <c r="AS505" s="36">
        <f>Table43[[#This Row],[Harga Jual Pcs GT
(-PPN)]]*Table43[[#This Row],[ISI/CTN]]</f>
        <v>705600</v>
      </c>
      <c r="AT505" s="36">
        <f>Table43[[#This Row],[Harga Jual Pcs GT
(-PPN)]]*1.11</f>
        <v>65268.000000000007</v>
      </c>
      <c r="AU505" s="36">
        <f>Table43[[#This Row],[Harga Jual Krt GT
(- PPN)]]*1.11</f>
        <v>783216.00000000012</v>
      </c>
      <c r="AV505" s="36">
        <v>58800</v>
      </c>
      <c r="AW505" s="36">
        <f>Table43[[#This Row],[Harga Jual Pcs MT
(-PPN)]]*Table43[[#This Row],[ISI/CTN]]</f>
        <v>705600</v>
      </c>
      <c r="AX505" s="36">
        <f>Table43[[#This Row],[Harga Jual Pcs MT
(-PPN)]]*1.11</f>
        <v>65268.000000000007</v>
      </c>
      <c r="AY505" s="36">
        <f>Table43[[#This Row],[Harga Jual Pcs MT
(+PPN)]]*Table43[[#This Row],[ISI/CTN]]</f>
        <v>783216.00000000012</v>
      </c>
      <c r="AZ505" s="44">
        <f>(Table43[[#This Row],[Harga Jual Pcs GT
(-PPN)]]-Table43[[#This Row],[Harga Beli Pcs
(-PPN)]])/Table43[[#This Row],[Harga Jual Pcs GT
(-PPN)]]</f>
        <v>8.5000000000000006E-2</v>
      </c>
      <c r="BA505" s="51">
        <f>Table43[[#This Row],[Harga Jual Pcs MT
(-PPN)]]-Table43[[#This Row],[Harga Beli Pcs
(-PPN)]]</f>
        <v>4998</v>
      </c>
      <c r="BB505" s="57">
        <f>Table43[[#This Row],[Column1]]/Table43[[#This Row],[Harga Jual Pcs MT
(-PPN)]]</f>
        <v>8.5000000000000006E-2</v>
      </c>
      <c r="BC505" s="50"/>
      <c r="BD505" s="7" t="str">
        <f>IFERROR(VLOOKUP(Table43[[#This Row],[Kode BARANG Win2]],'[3]Daftar Barang dan Jasa'!$B$2:$D$3515,3,0),0)</f>
        <v>RB DETTOL BODY WASH FRESH 500ML X 12 PUMP</v>
      </c>
      <c r="BE505" s="7" t="str">
        <f ca="1">IF(TODAY()-Table43[[#This Row],[Efektif
Pembuatan]]&gt;60,"Lama","Baru")</f>
        <v>Lama</v>
      </c>
      <c r="BF505" s="7" t="e">
        <f ca="1">IF(TODAY()-Table43[[#This Row],[Efektif Naik Harga]]&lt;30,"Naik","Sama")</f>
        <v>#VALUE!</v>
      </c>
      <c r="BG505" s="7" t="s">
        <v>400</v>
      </c>
      <c r="BH505" s="7" t="str">
        <f>IF(Table43[[#This Row],[Kode BARANG Win2]]&lt;&gt;"","IDR","")</f>
        <v>IDR</v>
      </c>
      <c r="BI505" s="7" t="str">
        <f>CONCATENATE(Table43[[#This Row],[kode  1 Digit
(Nomor)]],Table43[[#This Row],[kode  4 Digit                (Nomor)]])</f>
        <v>ID81018880500</v>
      </c>
      <c r="BJ505" s="7" t="str">
        <f>Table43[[#This Row],[Nama            Gramasi atau Jumlah Pack per CTN]]</f>
        <v>500ML</v>
      </c>
      <c r="BK505" s="7"/>
      <c r="BL505" s="7"/>
      <c r="BM505" s="4" t="str">
        <f>IF(Table43[[#This Row],[SATUAN Fix Win]]&lt;&gt;"","KRT")</f>
        <v>KRT</v>
      </c>
      <c r="BN505" s="4" t="str">
        <f>IF(Table43[[#This Row],[SATUAN Fix Win]]&lt;&gt;"","GD01")</f>
        <v>GD01</v>
      </c>
      <c r="BO505" s="4">
        <f>IF(Table43[[#This Row],[SATUAN Fix Win]]&lt;&gt;"",11611)</f>
        <v>11611</v>
      </c>
      <c r="BP505" s="4">
        <f>IF(Table43[[#This Row],[SATUAN Fix Win]]&lt;&gt;"",11612)</f>
        <v>11612</v>
      </c>
      <c r="BR505" s="4">
        <f>IF(Table43[[#This Row],[SATUAN Fix Win]]&lt;&gt;"",1)</f>
        <v>1</v>
      </c>
    </row>
    <row r="506" spans="1:71">
      <c r="A506" s="4" t="str">
        <f>CONCATENATE(Table43[[#This Row],[Kode BARANG Win2]],Table43[[#This Row],[No. Urut
Item Sama]])</f>
        <v>R1022003050030</v>
      </c>
      <c r="B506" s="7"/>
      <c r="C506" s="4" t="s">
        <v>1599</v>
      </c>
      <c r="D506" s="49" t="s">
        <v>648</v>
      </c>
      <c r="E506" s="49">
        <f>IFERROR(VLOOKUP(Table43[[#This Row],[NO]],[1]Sheet1!$G$3:$K$1267,5,0),0)</f>
        <v>0</v>
      </c>
      <c r="F506" s="26" t="s">
        <v>1394</v>
      </c>
      <c r="G506" s="26">
        <v>12</v>
      </c>
      <c r="H506" s="26" t="s">
        <v>2073</v>
      </c>
      <c r="I506" s="49">
        <v>9556111621029</v>
      </c>
      <c r="J506" s="26" t="str">
        <f>Table43[[#This Row],[Nama Jenis Kemasan]]</f>
        <v>PUMP</v>
      </c>
      <c r="K506" s="4" t="str">
        <f>TRIM(CONCATENATE(Table43[[#This Row],[Nama            KLP]]," ",Table43[[#This Row],[Nama            Sub KLP]]))</f>
        <v>DETTOL BODY WASH</v>
      </c>
      <c r="L506" s="4" t="str">
        <f>CONCATENATE(Table43[[#This Row],[kode  2 Digit                (hrf+No)]],Table43[[#This Row],[kode  2 Digit                (Nomor)]],Table43[[#This Row],[kode  1 Digit                (Nomor)]])</f>
        <v>R1022</v>
      </c>
      <c r="M506" s="4" t="str">
        <f>IF(AH506="",CONCATENATE(R506,T506,V506,X506,Z506,AB506,AD506,AF506,Table43[[#This Row],[Tanda Kode Revisi]]),CONCATENATE(R506,T506,V506,X506,Z506,AB506,AD506,AH506))</f>
        <v>R1022003050030</v>
      </c>
      <c r="N506" s="11">
        <f t="shared" si="14"/>
        <v>14</v>
      </c>
      <c r="O506" s="13" t="str">
        <f>IF(AG506&lt;&gt;"",TRIM(UPPER(CONCATENATE(Q506," ",S506," ",U506," ",W506," ",Y506," ",AA506," ","X"," ",Table43[[#This Row],[ISI/CTN]]," ",AG506," ",AC506," ",AE506," ",AI506))),TRIM(UPPER(CONCATENATE(Q506," ",S506," ",U506," ",W506," ",Y506," ",AA506," ","X"," ",Table43[[#This Row],[ISI/CTN]]," ",AC506," ",AE506," ",AI506))))</f>
        <v>RB DETTOL BODY WASH FRESH 500ML X 12 PUMP</v>
      </c>
      <c r="P506" s="11">
        <f t="shared" si="15"/>
        <v>41</v>
      </c>
      <c r="Q506" s="4" t="s">
        <v>1487</v>
      </c>
      <c r="R506" s="7" t="s">
        <v>94</v>
      </c>
      <c r="S506" s="4" t="s">
        <v>1496</v>
      </c>
      <c r="T506" s="45" t="s">
        <v>1723</v>
      </c>
      <c r="U506" s="46" t="s">
        <v>1497</v>
      </c>
      <c r="V506" s="7">
        <v>2</v>
      </c>
      <c r="W506" s="46"/>
      <c r="X506" s="45" t="s">
        <v>1731</v>
      </c>
      <c r="Y506" s="4" t="s">
        <v>1527</v>
      </c>
      <c r="Z506" s="47" t="s">
        <v>1724</v>
      </c>
      <c r="AA506" s="4" t="s">
        <v>1498</v>
      </c>
      <c r="AB506" s="47" t="s">
        <v>1759</v>
      </c>
      <c r="AC506" s="4" t="s">
        <v>390</v>
      </c>
      <c r="AD506" s="7">
        <v>3</v>
      </c>
      <c r="AF506" s="7">
        <v>0</v>
      </c>
      <c r="AJ506" s="7">
        <f>IFERROR(VLOOKUP(Table43[[#This Row],[Kode BARANG Win2]],'[2]Template Impor Barang'!#REF!,2,0),0)</f>
        <v>0</v>
      </c>
      <c r="AK506" s="7">
        <f>Table43[[#This Row],[ISI/CTN]]</f>
        <v>12</v>
      </c>
      <c r="AL506" s="83" t="str">
        <f>Table43[[#This Row],[Kode Pcpl]]</f>
        <v>ID0307888</v>
      </c>
      <c r="AN506" s="36">
        <f>Table43[[#This Row],[Harga Jual Pcs GT
(-PPN)]]-(Table43[[#This Row],[Harga Jual Pcs GT
(-PPN)]]*8.5%)</f>
        <v>53802</v>
      </c>
      <c r="AO506" s="36">
        <f>Table43[[#This Row],[Harga Beli Pcs
(-PPN)]]*Table43[[#This Row],[ISI/CTN]]</f>
        <v>645624</v>
      </c>
      <c r="AP506" s="36">
        <f>Table43[[#This Row],[Harga Beli Pcs
(-PPN)]]*1.11</f>
        <v>59720.220000000008</v>
      </c>
      <c r="AQ506" s="36">
        <f>Table43[[#This Row],[Harga Beli Krt
(- PPN)]]*1.11</f>
        <v>716642.64</v>
      </c>
      <c r="AR506" s="36">
        <v>58800</v>
      </c>
      <c r="AS506" s="36">
        <f>Table43[[#This Row],[Harga Jual Pcs GT
(-PPN)]]*Table43[[#This Row],[ISI/CTN]]</f>
        <v>705600</v>
      </c>
      <c r="AT506" s="36">
        <f>Table43[[#This Row],[Harga Jual Pcs GT
(-PPN)]]*1.11</f>
        <v>65268.000000000007</v>
      </c>
      <c r="AU506" s="36">
        <f>Table43[[#This Row],[Harga Jual Krt GT
(- PPN)]]*1.11</f>
        <v>783216.00000000012</v>
      </c>
      <c r="AV506" s="36">
        <v>58800</v>
      </c>
      <c r="AW506" s="36">
        <f>Table43[[#This Row],[Harga Jual Pcs MT
(-PPN)]]*Table43[[#This Row],[ISI/CTN]]</f>
        <v>705600</v>
      </c>
      <c r="AX506" s="36">
        <f>Table43[[#This Row],[Harga Jual Pcs MT
(-PPN)]]*1.11</f>
        <v>65268.000000000007</v>
      </c>
      <c r="AY506" s="36">
        <f>Table43[[#This Row],[Harga Jual Pcs MT
(+PPN)]]*Table43[[#This Row],[ISI/CTN]]</f>
        <v>783216.00000000012</v>
      </c>
      <c r="AZ506" s="44">
        <f>(Table43[[#This Row],[Harga Jual Pcs GT
(-PPN)]]-Table43[[#This Row],[Harga Beli Pcs
(-PPN)]])/Table43[[#This Row],[Harga Jual Pcs GT
(-PPN)]]</f>
        <v>8.5000000000000006E-2</v>
      </c>
      <c r="BA506" s="51">
        <f>Table43[[#This Row],[Harga Jual Pcs MT
(-PPN)]]-Table43[[#This Row],[Harga Beli Pcs
(-PPN)]]</f>
        <v>4998</v>
      </c>
      <c r="BB506" s="57">
        <f>Table43[[#This Row],[Column1]]/Table43[[#This Row],[Harga Jual Pcs MT
(-PPN)]]</f>
        <v>8.5000000000000006E-2</v>
      </c>
      <c r="BC506" s="50"/>
      <c r="BD506" s="7" t="str">
        <f>IFERROR(VLOOKUP(Table43[[#This Row],[Kode BARANG Win2]],'[3]Daftar Barang dan Jasa'!$B$2:$D$3515,3,0),0)</f>
        <v>RB DETTOL BODY WASH FRESH 500ML X 12 PUMP</v>
      </c>
      <c r="BE506" s="7" t="str">
        <f ca="1">IF(TODAY()-Table43[[#This Row],[Efektif
Pembuatan]]&gt;60,"Lama","Baru")</f>
        <v>Lama</v>
      </c>
      <c r="BF506" s="7" t="e">
        <f ca="1">IF(TODAY()-Table43[[#This Row],[Efektif Naik Harga]]&lt;30,"Naik","Sama")</f>
        <v>#VALUE!</v>
      </c>
      <c r="BG506" s="7" t="s">
        <v>400</v>
      </c>
      <c r="BH506" s="7" t="str">
        <f>IF(Table43[[#This Row],[Kode BARANG Win2]]&lt;&gt;"","IDR","")</f>
        <v>IDR</v>
      </c>
      <c r="BI506" s="7" t="str">
        <f>CONCATENATE(Table43[[#This Row],[kode  1 Digit
(Nomor)]],Table43[[#This Row],[kode  4 Digit                (Nomor)]])</f>
        <v>ID03078880500</v>
      </c>
      <c r="BJ506" s="7" t="str">
        <f>Table43[[#This Row],[Nama            Gramasi atau Jumlah Pack per CTN]]</f>
        <v>500ML</v>
      </c>
      <c r="BK506" s="7"/>
      <c r="BL506" s="7"/>
      <c r="BM506" s="4" t="str">
        <f>IF(Table43[[#This Row],[SATUAN Fix Win]]&lt;&gt;"","KRT")</f>
        <v>KRT</v>
      </c>
      <c r="BN506" s="4" t="str">
        <f>IF(Table43[[#This Row],[SATUAN Fix Win]]&lt;&gt;"","GD01")</f>
        <v>GD01</v>
      </c>
      <c r="BO506" s="4">
        <f>IF(Table43[[#This Row],[SATUAN Fix Win]]&lt;&gt;"",11611)</f>
        <v>11611</v>
      </c>
      <c r="BP506" s="4">
        <f>IF(Table43[[#This Row],[SATUAN Fix Win]]&lt;&gt;"",11612)</f>
        <v>11612</v>
      </c>
      <c r="BR506" s="4">
        <f>IF(Table43[[#This Row],[SATUAN Fix Win]]&lt;&gt;"",1)</f>
        <v>1</v>
      </c>
    </row>
    <row r="507" spans="1:71">
      <c r="A507" s="4" t="str">
        <f>CONCATENATE(Table43[[#This Row],[Kode BARANG Win2]],Table43[[#This Row],[No. Urut
Item Sama]])</f>
        <v>R1022003072020</v>
      </c>
      <c r="B507" s="7"/>
      <c r="C507" s="4" t="s">
        <v>1600</v>
      </c>
      <c r="D507" s="49">
        <v>3278294</v>
      </c>
      <c r="E507" s="49">
        <f>IFERROR(VLOOKUP(Table43[[#This Row],[NO]],[1]Sheet1!$G$3:$K$1267,5,0),0)</f>
        <v>0</v>
      </c>
      <c r="F507" s="26" t="s">
        <v>1389</v>
      </c>
      <c r="G507" s="26">
        <v>12</v>
      </c>
      <c r="H507" s="26" t="s">
        <v>1600</v>
      </c>
      <c r="I507" s="49">
        <v>8993560156855</v>
      </c>
      <c r="J507" s="26" t="str">
        <f>Table43[[#This Row],[Nama Jenis Kemasan]]</f>
        <v>PCH</v>
      </c>
      <c r="K507" s="4" t="str">
        <f>TRIM(CONCATENATE(Table43[[#This Row],[Nama            KLP]]," ",Table43[[#This Row],[Nama            Sub KLP]]))</f>
        <v>DETTOL BODY WASH</v>
      </c>
      <c r="L507" s="4" t="str">
        <f>CONCATENATE(Table43[[#This Row],[kode  2 Digit                (hrf+No)]],Table43[[#This Row],[kode  2 Digit                (Nomor)]],Table43[[#This Row],[kode  1 Digit                (Nomor)]])</f>
        <v>R1022</v>
      </c>
      <c r="M507" s="4" t="str">
        <f>IF(AH507="",CONCATENATE(R507,T507,V507,X507,Z507,AB507,AD507,AF507,Table43[[#This Row],[Tanda Kode Revisi]]),CONCATENATE(R507,T507,V507,X507,Z507,AB507,AD507,AH507))</f>
        <v>R1022003072020</v>
      </c>
      <c r="N507" s="11">
        <f t="shared" si="14"/>
        <v>14</v>
      </c>
      <c r="O507" s="13" t="str">
        <f>IF(AG507&lt;&gt;"",TRIM(UPPER(CONCATENATE(Q507," ",S507," ",U507," ",W507," ",Y507," ",AA507," ","X"," ",Table43[[#This Row],[ISI/CTN]]," ",AG507," ",AC507," ",AE507," ",AI507))),TRIM(UPPER(CONCATENATE(Q507," ",S507," ",U507," ",W507," ",Y507," ",AA507," ","X"," ",Table43[[#This Row],[ISI/CTN]]," ",AC507," ",AE507," ",AI507))))</f>
        <v>RB DETTOL BODY WASH FRESH 720/800ML X 12 PCH</v>
      </c>
      <c r="P507" s="11">
        <f t="shared" si="15"/>
        <v>44</v>
      </c>
      <c r="Q507" s="4" t="s">
        <v>1487</v>
      </c>
      <c r="R507" s="7" t="s">
        <v>94</v>
      </c>
      <c r="S507" s="4" t="s">
        <v>1496</v>
      </c>
      <c r="T507" s="45" t="s">
        <v>1723</v>
      </c>
      <c r="U507" s="46" t="s">
        <v>1497</v>
      </c>
      <c r="V507" s="7">
        <v>2</v>
      </c>
      <c r="W507" s="46"/>
      <c r="X507" s="45" t="s">
        <v>1731</v>
      </c>
      <c r="Y507" s="4" t="s">
        <v>1527</v>
      </c>
      <c r="Z507" s="47" t="s">
        <v>1724</v>
      </c>
      <c r="AA507" s="4" t="s">
        <v>1528</v>
      </c>
      <c r="AB507" s="47" t="s">
        <v>1765</v>
      </c>
      <c r="AC507" s="4" t="s">
        <v>386</v>
      </c>
      <c r="AD507" s="7">
        <v>2</v>
      </c>
      <c r="AF507" s="7">
        <v>0</v>
      </c>
      <c r="AJ507" s="7">
        <f>IFERROR(VLOOKUP(Table43[[#This Row],[Kode BARANG Win2]],'[2]Template Impor Barang'!#REF!,2,0),0)</f>
        <v>0</v>
      </c>
      <c r="AK507" s="7">
        <f>Table43[[#This Row],[ISI/CTN]]</f>
        <v>12</v>
      </c>
      <c r="AL507" s="83">
        <f>Table43[[#This Row],[Kode Pcpl]]</f>
        <v>3278294</v>
      </c>
      <c r="AN507" s="36">
        <f>Table43[[#This Row],[Harga Jual Pcs GT
(-PPN)]]-(Table43[[#This Row],[Harga Jual Pcs GT
(-PPN)]]*8.5%)</f>
        <v>36069.300000000003</v>
      </c>
      <c r="AO507" s="36">
        <f>Table43[[#This Row],[Harga Beli Pcs
(-PPN)]]*Table43[[#This Row],[ISI/CTN]]</f>
        <v>432831.60000000003</v>
      </c>
      <c r="AP507" s="36">
        <f>Table43[[#This Row],[Harga Beli Pcs
(-PPN)]]*1.11</f>
        <v>40036.92300000001</v>
      </c>
      <c r="AQ507" s="36">
        <f>Table43[[#This Row],[Harga Beli Krt
(- PPN)]]*1.11</f>
        <v>480443.07600000006</v>
      </c>
      <c r="AR507" s="36">
        <v>39420</v>
      </c>
      <c r="AS507" s="36">
        <f>Table43[[#This Row],[Harga Jual Pcs GT
(-PPN)]]*Table43[[#This Row],[ISI/CTN]]</f>
        <v>473040</v>
      </c>
      <c r="AT507" s="36">
        <f>Table43[[#This Row],[Harga Jual Pcs GT
(-PPN)]]*1.11</f>
        <v>43756.200000000004</v>
      </c>
      <c r="AU507" s="36">
        <f>Table43[[#This Row],[Harga Jual Krt GT
(- PPN)]]*1.11</f>
        <v>525074.4</v>
      </c>
      <c r="AV507" s="36">
        <v>39420</v>
      </c>
      <c r="AW507" s="36">
        <f>Table43[[#This Row],[Harga Jual Pcs MT
(-PPN)]]*Table43[[#This Row],[ISI/CTN]]</f>
        <v>473040</v>
      </c>
      <c r="AX507" s="36">
        <f>Table43[[#This Row],[Harga Jual Pcs MT
(-PPN)]]*1.11</f>
        <v>43756.200000000004</v>
      </c>
      <c r="AY507" s="36">
        <f>Table43[[#This Row],[Harga Jual Pcs MT
(+PPN)]]*Table43[[#This Row],[ISI/CTN]]</f>
        <v>525074.4</v>
      </c>
      <c r="AZ507" s="44">
        <f>(Table43[[#This Row],[Harga Jual Pcs GT
(-PPN)]]-Table43[[#This Row],[Harga Beli Pcs
(-PPN)]])/Table43[[#This Row],[Harga Jual Pcs GT
(-PPN)]]</f>
        <v>8.4999999999999923E-2</v>
      </c>
      <c r="BA507" s="51">
        <f>Table43[[#This Row],[Harga Jual Pcs MT
(-PPN)]]-Table43[[#This Row],[Harga Beli Pcs
(-PPN)]]</f>
        <v>3350.6999999999971</v>
      </c>
      <c r="BB507" s="57">
        <f>Table43[[#This Row],[Column1]]/Table43[[#This Row],[Harga Jual Pcs MT
(-PPN)]]</f>
        <v>8.4999999999999923E-2</v>
      </c>
      <c r="BC507" s="50"/>
      <c r="BD507" s="7" t="str">
        <f>IFERROR(VLOOKUP(Table43[[#This Row],[Kode BARANG Win2]],'[3]Daftar Barang dan Jasa'!$B$2:$D$3515,3,0),0)</f>
        <v>RB DETTOL BODY WASH FRESH 720/800ML X 12 PCH</v>
      </c>
      <c r="BE507" s="7" t="str">
        <f ca="1">IF(TODAY()-Table43[[#This Row],[Efektif
Pembuatan]]&gt;60,"Lama","Baru")</f>
        <v>Lama</v>
      </c>
      <c r="BF507" s="7" t="e">
        <f ca="1">IF(TODAY()-Table43[[#This Row],[Efektif Naik Harga]]&lt;30,"Naik","Sama")</f>
        <v>#VALUE!</v>
      </c>
      <c r="BG507" s="7" t="s">
        <v>400</v>
      </c>
      <c r="BH507" s="7" t="str">
        <f>IF(Table43[[#This Row],[Kode BARANG Win2]]&lt;&gt;"","IDR","")</f>
        <v>IDR</v>
      </c>
      <c r="BI507" s="7" t="str">
        <f>CONCATENATE(Table43[[#This Row],[kode  1 Digit
(Nomor)]],Table43[[#This Row],[kode  4 Digit                (Nomor)]])</f>
        <v>32782940720</v>
      </c>
      <c r="BJ507" s="7" t="str">
        <f>Table43[[#This Row],[Nama            Gramasi atau Jumlah Pack per CTN]]</f>
        <v>720/800ML</v>
      </c>
      <c r="BK507" s="7"/>
      <c r="BL507" s="7"/>
      <c r="BM507" s="4" t="str">
        <f>IF(Table43[[#This Row],[SATUAN Fix Win]]&lt;&gt;"","KRT")</f>
        <v>KRT</v>
      </c>
      <c r="BN507" s="4" t="str">
        <f>IF(Table43[[#This Row],[SATUAN Fix Win]]&lt;&gt;"","GD01")</f>
        <v>GD01</v>
      </c>
      <c r="BO507" s="4">
        <f>IF(Table43[[#This Row],[SATUAN Fix Win]]&lt;&gt;"",11611)</f>
        <v>11611</v>
      </c>
      <c r="BP507" s="4">
        <f>IF(Table43[[#This Row],[SATUAN Fix Win]]&lt;&gt;"",11612)</f>
        <v>11612</v>
      </c>
      <c r="BR507" s="4">
        <f>IF(Table43[[#This Row],[SATUAN Fix Win]]&lt;&gt;"",1)</f>
        <v>1</v>
      </c>
    </row>
    <row r="508" spans="1:71">
      <c r="A508" s="4" t="str">
        <f>CONCATENATE(Table43[[#This Row],[Kode BARANG Win2]],Table43[[#This Row],[No. Urut
Item Sama]])</f>
        <v>R1022003072020</v>
      </c>
      <c r="B508" s="7"/>
      <c r="C508" s="4" t="s">
        <v>1600</v>
      </c>
      <c r="D508" s="49">
        <v>3328391</v>
      </c>
      <c r="E508" s="49">
        <f>IFERROR(VLOOKUP(Table43[[#This Row],[NO]],[1]Sheet1!$G$3:$K$1267,5,0),0)</f>
        <v>0</v>
      </c>
      <c r="F508" s="26" t="s">
        <v>1391</v>
      </c>
      <c r="G508" s="26">
        <v>12</v>
      </c>
      <c r="H508" s="26" t="s">
        <v>2073</v>
      </c>
      <c r="I508" s="49">
        <v>8993560156855</v>
      </c>
      <c r="J508" s="26" t="str">
        <f>Table43[[#This Row],[Nama Jenis Kemasan]]</f>
        <v>PCH</v>
      </c>
      <c r="K508" s="4" t="str">
        <f>TRIM(CONCATENATE(Table43[[#This Row],[Nama            KLP]]," ",Table43[[#This Row],[Nama            Sub KLP]]))</f>
        <v>DETTOL BODY WASH</v>
      </c>
      <c r="L508" s="4" t="str">
        <f>CONCATENATE(Table43[[#This Row],[kode  2 Digit                (hrf+No)]],Table43[[#This Row],[kode  2 Digit                (Nomor)]],Table43[[#This Row],[kode  1 Digit                (Nomor)]])</f>
        <v>R1022</v>
      </c>
      <c r="M508" s="4" t="str">
        <f>IF(AH508="",CONCATENATE(R508,T508,V508,X508,Z508,AB508,AD508,AF508,Table43[[#This Row],[Tanda Kode Revisi]]),CONCATENATE(R508,T508,V508,X508,Z508,AB508,AD508,AH508))</f>
        <v>R1022003072020</v>
      </c>
      <c r="N508" s="11">
        <f t="shared" si="14"/>
        <v>14</v>
      </c>
      <c r="O508" s="13" t="str">
        <f>IF(AG508&lt;&gt;"",TRIM(UPPER(CONCATENATE(Q508," ",S508," ",U508," ",W508," ",Y508," ",AA508," ","X"," ",Table43[[#This Row],[ISI/CTN]]," ",AG508," ",AC508," ",AE508," ",AI508))),TRIM(UPPER(CONCATENATE(Q508," ",S508," ",U508," ",W508," ",Y508," ",AA508," ","X"," ",Table43[[#This Row],[ISI/CTN]]," ",AC508," ",AE508," ",AI508))))</f>
        <v>RB DETTOL BODY WASH FRESH 720/800ML X 12 PCH</v>
      </c>
      <c r="P508" s="11">
        <f t="shared" si="15"/>
        <v>44</v>
      </c>
      <c r="Q508" s="4" t="s">
        <v>1487</v>
      </c>
      <c r="R508" s="7" t="s">
        <v>94</v>
      </c>
      <c r="S508" s="4" t="s">
        <v>1496</v>
      </c>
      <c r="T508" s="45" t="s">
        <v>1723</v>
      </c>
      <c r="U508" s="46" t="s">
        <v>1497</v>
      </c>
      <c r="V508" s="7">
        <v>2</v>
      </c>
      <c r="W508" s="46"/>
      <c r="X508" s="45" t="s">
        <v>1731</v>
      </c>
      <c r="Y508" s="4" t="s">
        <v>1527</v>
      </c>
      <c r="Z508" s="47" t="s">
        <v>1724</v>
      </c>
      <c r="AA508" s="4" t="s">
        <v>1528</v>
      </c>
      <c r="AB508" s="47" t="s">
        <v>1765</v>
      </c>
      <c r="AC508" s="4" t="s">
        <v>386</v>
      </c>
      <c r="AD508" s="7">
        <v>2</v>
      </c>
      <c r="AF508" s="7">
        <v>0</v>
      </c>
      <c r="AJ508" s="7">
        <f>IFERROR(VLOOKUP(Table43[[#This Row],[Kode BARANG Win2]],'[2]Template Impor Barang'!#REF!,2,0),0)</f>
        <v>0</v>
      </c>
      <c r="AK508" s="7">
        <f>Table43[[#This Row],[ISI/CTN]]</f>
        <v>12</v>
      </c>
      <c r="AL508" s="83">
        <f>Table43[[#This Row],[Kode Pcpl]]</f>
        <v>3328391</v>
      </c>
      <c r="AN508" s="36">
        <f>Table43[[#This Row],[Harga Jual Pcs GT
(-PPN)]]-(Table43[[#This Row],[Harga Jual Pcs GT
(-PPN)]]*8.5%)</f>
        <v>36069.300000000003</v>
      </c>
      <c r="AO508" s="36">
        <f>Table43[[#This Row],[Harga Beli Pcs
(-PPN)]]*Table43[[#This Row],[ISI/CTN]]</f>
        <v>432831.60000000003</v>
      </c>
      <c r="AP508" s="36">
        <f>Table43[[#This Row],[Harga Beli Pcs
(-PPN)]]*1.11</f>
        <v>40036.92300000001</v>
      </c>
      <c r="AQ508" s="36">
        <f>Table43[[#This Row],[Harga Beli Krt
(- PPN)]]*1.11</f>
        <v>480443.07600000006</v>
      </c>
      <c r="AR508" s="36">
        <v>39420</v>
      </c>
      <c r="AS508" s="36">
        <f>Table43[[#This Row],[Harga Jual Pcs GT
(-PPN)]]*Table43[[#This Row],[ISI/CTN]]</f>
        <v>473040</v>
      </c>
      <c r="AT508" s="36">
        <f>Table43[[#This Row],[Harga Jual Pcs GT
(-PPN)]]*1.11</f>
        <v>43756.200000000004</v>
      </c>
      <c r="AU508" s="36">
        <f>Table43[[#This Row],[Harga Jual Krt GT
(- PPN)]]*1.11</f>
        <v>525074.4</v>
      </c>
      <c r="AV508" s="36">
        <v>39420</v>
      </c>
      <c r="AW508" s="36">
        <f>Table43[[#This Row],[Harga Jual Pcs MT
(-PPN)]]*Table43[[#This Row],[ISI/CTN]]</f>
        <v>473040</v>
      </c>
      <c r="AX508" s="36">
        <f>Table43[[#This Row],[Harga Jual Pcs MT
(-PPN)]]*1.11</f>
        <v>43756.200000000004</v>
      </c>
      <c r="AY508" s="36">
        <f>Table43[[#This Row],[Harga Jual Pcs MT
(+PPN)]]*Table43[[#This Row],[ISI/CTN]]</f>
        <v>525074.4</v>
      </c>
      <c r="AZ508" s="44">
        <f>(Table43[[#This Row],[Harga Jual Pcs GT
(-PPN)]]-Table43[[#This Row],[Harga Beli Pcs
(-PPN)]])/Table43[[#This Row],[Harga Jual Pcs GT
(-PPN)]]</f>
        <v>8.4999999999999923E-2</v>
      </c>
      <c r="BA508" s="51">
        <f>Table43[[#This Row],[Harga Jual Pcs MT
(-PPN)]]-Table43[[#This Row],[Harga Beli Pcs
(-PPN)]]</f>
        <v>3350.6999999999971</v>
      </c>
      <c r="BB508" s="57">
        <f>Table43[[#This Row],[Column1]]/Table43[[#This Row],[Harga Jual Pcs MT
(-PPN)]]</f>
        <v>8.4999999999999923E-2</v>
      </c>
      <c r="BC508" s="50"/>
      <c r="BD508" s="7" t="str">
        <f>IFERROR(VLOOKUP(Table43[[#This Row],[Kode BARANG Win2]],'[3]Daftar Barang dan Jasa'!$B$2:$D$3515,3,0),0)</f>
        <v>RB DETTOL BODY WASH FRESH 720/800ML X 12 PCH</v>
      </c>
      <c r="BE508" s="7" t="str">
        <f ca="1">IF(TODAY()-Table43[[#This Row],[Efektif
Pembuatan]]&gt;60,"Lama","Baru")</f>
        <v>Lama</v>
      </c>
      <c r="BF508" s="7" t="e">
        <f ca="1">IF(TODAY()-Table43[[#This Row],[Efektif Naik Harga]]&lt;30,"Naik","Sama")</f>
        <v>#VALUE!</v>
      </c>
      <c r="BG508" s="7" t="s">
        <v>400</v>
      </c>
      <c r="BH508" s="7" t="str">
        <f>IF(Table43[[#This Row],[Kode BARANG Win2]]&lt;&gt;"","IDR","")</f>
        <v>IDR</v>
      </c>
      <c r="BI508" s="7" t="str">
        <f>CONCATENATE(Table43[[#This Row],[kode  1 Digit
(Nomor)]],Table43[[#This Row],[kode  4 Digit                (Nomor)]])</f>
        <v>33283910720</v>
      </c>
      <c r="BJ508" s="7" t="str">
        <f>Table43[[#This Row],[Nama            Gramasi atau Jumlah Pack per CTN]]</f>
        <v>720/800ML</v>
      </c>
      <c r="BK508" s="7"/>
      <c r="BL508" s="7"/>
      <c r="BM508" s="4" t="str">
        <f>IF(Table43[[#This Row],[SATUAN Fix Win]]&lt;&gt;"","KRT")</f>
        <v>KRT</v>
      </c>
      <c r="BN508" s="4" t="str">
        <f>IF(Table43[[#This Row],[SATUAN Fix Win]]&lt;&gt;"","GD01")</f>
        <v>GD01</v>
      </c>
      <c r="BO508" s="4">
        <f>IF(Table43[[#This Row],[SATUAN Fix Win]]&lt;&gt;"",11611)</f>
        <v>11611</v>
      </c>
      <c r="BP508" s="4">
        <f>IF(Table43[[#This Row],[SATUAN Fix Win]]&lt;&gt;"",11612)</f>
        <v>11612</v>
      </c>
      <c r="BR508" s="4">
        <f>IF(Table43[[#This Row],[SATUAN Fix Win]]&lt;&gt;"",1)</f>
        <v>1</v>
      </c>
    </row>
    <row r="509" spans="1:71">
      <c r="A509" s="4" t="str">
        <f>CONCATENATE(Table43[[#This Row],[Kode BARANG Win2]],Table43[[#This Row],[No. Urut
Item Sama]])</f>
        <v>R1022003072020</v>
      </c>
      <c r="B509" s="7"/>
      <c r="C509" s="4" t="s">
        <v>1600</v>
      </c>
      <c r="D509" s="49">
        <v>3207912</v>
      </c>
      <c r="E509" s="49">
        <f>IFERROR(VLOOKUP(Table43[[#This Row],[NO]],[1]Sheet1!$G$3:$K$1267,5,0),0)</f>
        <v>0</v>
      </c>
      <c r="F509" s="26" t="s">
        <v>1390</v>
      </c>
      <c r="G509" s="26">
        <v>12</v>
      </c>
      <c r="H509" s="26" t="s">
        <v>2073</v>
      </c>
      <c r="I509" s="49">
        <v>8993560156855</v>
      </c>
      <c r="J509" s="26" t="str">
        <f>Table43[[#This Row],[Nama Jenis Kemasan]]</f>
        <v>PCH</v>
      </c>
      <c r="K509" s="4" t="str">
        <f>TRIM(CONCATENATE(Table43[[#This Row],[Nama            KLP]]," ",Table43[[#This Row],[Nama            Sub KLP]]))</f>
        <v>DETTOL BODY WASH</v>
      </c>
      <c r="L509" s="4" t="str">
        <f>CONCATENATE(Table43[[#This Row],[kode  2 Digit                (hrf+No)]],Table43[[#This Row],[kode  2 Digit                (Nomor)]],Table43[[#This Row],[kode  1 Digit                (Nomor)]])</f>
        <v>R1022</v>
      </c>
      <c r="M509" s="4" t="str">
        <f>IF(AH509="",CONCATENATE(R509,T509,V509,X509,Z509,AB509,AD509,AF509,Table43[[#This Row],[Tanda Kode Revisi]]),CONCATENATE(R509,T509,V509,X509,Z509,AB509,AD509,AH509))</f>
        <v>R1022003072020</v>
      </c>
      <c r="N509" s="11">
        <f t="shared" si="14"/>
        <v>14</v>
      </c>
      <c r="O509" s="13" t="str">
        <f>IF(AG509&lt;&gt;"",TRIM(UPPER(CONCATENATE(Q509," ",S509," ",U509," ",W509," ",Y509," ",AA509," ","X"," ",Table43[[#This Row],[ISI/CTN]]," ",AG509," ",AC509," ",AE509," ",AI509))),TRIM(UPPER(CONCATENATE(Q509," ",S509," ",U509," ",W509," ",Y509," ",AA509," ","X"," ",Table43[[#This Row],[ISI/CTN]]," ",AC509," ",AE509," ",AI509))))</f>
        <v>RB DETTOL BODY WASH FRESH 720/800ML X 12 PCH</v>
      </c>
      <c r="P509" s="11">
        <f t="shared" si="15"/>
        <v>44</v>
      </c>
      <c r="Q509" s="4" t="s">
        <v>1487</v>
      </c>
      <c r="R509" s="7" t="s">
        <v>94</v>
      </c>
      <c r="S509" s="4" t="s">
        <v>1496</v>
      </c>
      <c r="T509" s="45" t="s">
        <v>1723</v>
      </c>
      <c r="U509" s="46" t="s">
        <v>1497</v>
      </c>
      <c r="V509" s="7">
        <v>2</v>
      </c>
      <c r="W509" s="46"/>
      <c r="X509" s="45" t="s">
        <v>1731</v>
      </c>
      <c r="Y509" s="4" t="s">
        <v>1527</v>
      </c>
      <c r="Z509" s="47" t="s">
        <v>1724</v>
      </c>
      <c r="AA509" s="4" t="s">
        <v>1528</v>
      </c>
      <c r="AB509" s="47" t="s">
        <v>1765</v>
      </c>
      <c r="AC509" s="4" t="s">
        <v>386</v>
      </c>
      <c r="AD509" s="7">
        <v>2</v>
      </c>
      <c r="AF509" s="7">
        <v>0</v>
      </c>
      <c r="AJ509" s="7">
        <f>IFERROR(VLOOKUP(Table43[[#This Row],[Kode BARANG Win2]],'[2]Template Impor Barang'!#REF!,2,0),0)</f>
        <v>0</v>
      </c>
      <c r="AK509" s="7">
        <f>Table43[[#This Row],[ISI/CTN]]</f>
        <v>12</v>
      </c>
      <c r="AL509" s="83">
        <f>Table43[[#This Row],[Kode Pcpl]]</f>
        <v>3207912</v>
      </c>
      <c r="AN509" s="36">
        <f>Table43[[#This Row],[Harga Jual Pcs GT
(-PPN)]]-(Table43[[#This Row],[Harga Jual Pcs GT
(-PPN)]]*8.5%)</f>
        <v>36069.300000000003</v>
      </c>
      <c r="AO509" s="36">
        <f>Table43[[#This Row],[Harga Beli Pcs
(-PPN)]]*Table43[[#This Row],[ISI/CTN]]</f>
        <v>432831.60000000003</v>
      </c>
      <c r="AP509" s="36">
        <f>Table43[[#This Row],[Harga Beli Pcs
(-PPN)]]*1.11</f>
        <v>40036.92300000001</v>
      </c>
      <c r="AQ509" s="36">
        <f>Table43[[#This Row],[Harga Beli Krt
(- PPN)]]*1.11</f>
        <v>480443.07600000006</v>
      </c>
      <c r="AR509" s="36">
        <v>39420</v>
      </c>
      <c r="AS509" s="36">
        <f>Table43[[#This Row],[Harga Jual Pcs GT
(-PPN)]]*Table43[[#This Row],[ISI/CTN]]</f>
        <v>473040</v>
      </c>
      <c r="AT509" s="36">
        <f>Table43[[#This Row],[Harga Jual Pcs GT
(-PPN)]]*1.11</f>
        <v>43756.200000000004</v>
      </c>
      <c r="AU509" s="36">
        <f>Table43[[#This Row],[Harga Jual Krt GT
(- PPN)]]*1.11</f>
        <v>525074.4</v>
      </c>
      <c r="AV509" s="36">
        <v>39420</v>
      </c>
      <c r="AW509" s="36">
        <f>Table43[[#This Row],[Harga Jual Pcs MT
(-PPN)]]*Table43[[#This Row],[ISI/CTN]]</f>
        <v>473040</v>
      </c>
      <c r="AX509" s="36">
        <f>Table43[[#This Row],[Harga Jual Pcs MT
(-PPN)]]*1.11</f>
        <v>43756.200000000004</v>
      </c>
      <c r="AY509" s="36">
        <f>Table43[[#This Row],[Harga Jual Pcs MT
(+PPN)]]*Table43[[#This Row],[ISI/CTN]]</f>
        <v>525074.4</v>
      </c>
      <c r="AZ509" s="44">
        <f>(Table43[[#This Row],[Harga Jual Pcs GT
(-PPN)]]-Table43[[#This Row],[Harga Beli Pcs
(-PPN)]])/Table43[[#This Row],[Harga Jual Pcs GT
(-PPN)]]</f>
        <v>8.4999999999999923E-2</v>
      </c>
      <c r="BA509" s="51">
        <f>Table43[[#This Row],[Harga Jual Pcs MT
(-PPN)]]-Table43[[#This Row],[Harga Beli Pcs
(-PPN)]]</f>
        <v>3350.6999999999971</v>
      </c>
      <c r="BB509" s="57">
        <f>Table43[[#This Row],[Column1]]/Table43[[#This Row],[Harga Jual Pcs MT
(-PPN)]]</f>
        <v>8.4999999999999923E-2</v>
      </c>
      <c r="BC509" s="50"/>
      <c r="BD509" s="7" t="str">
        <f>IFERROR(VLOOKUP(Table43[[#This Row],[Kode BARANG Win2]],'[3]Daftar Barang dan Jasa'!$B$2:$D$3515,3,0),0)</f>
        <v>RB DETTOL BODY WASH FRESH 720/800ML X 12 PCH</v>
      </c>
      <c r="BE509" s="7" t="str">
        <f ca="1">IF(TODAY()-Table43[[#This Row],[Efektif
Pembuatan]]&gt;60,"Lama","Baru")</f>
        <v>Lama</v>
      </c>
      <c r="BF509" s="7" t="e">
        <f ca="1">IF(TODAY()-Table43[[#This Row],[Efektif Naik Harga]]&lt;30,"Naik","Sama")</f>
        <v>#VALUE!</v>
      </c>
      <c r="BG509" s="7" t="s">
        <v>400</v>
      </c>
      <c r="BH509" s="7" t="str">
        <f>IF(Table43[[#This Row],[Kode BARANG Win2]]&lt;&gt;"","IDR","")</f>
        <v>IDR</v>
      </c>
      <c r="BI509" s="7" t="str">
        <f>CONCATENATE(Table43[[#This Row],[kode  1 Digit
(Nomor)]],Table43[[#This Row],[kode  4 Digit                (Nomor)]])</f>
        <v>32079120720</v>
      </c>
      <c r="BJ509" s="7" t="str">
        <f>Table43[[#This Row],[Nama            Gramasi atau Jumlah Pack per CTN]]</f>
        <v>720/800ML</v>
      </c>
      <c r="BK509" s="7"/>
      <c r="BL509" s="7"/>
      <c r="BM509" s="4" t="str">
        <f>IF(Table43[[#This Row],[SATUAN Fix Win]]&lt;&gt;"","KRT")</f>
        <v>KRT</v>
      </c>
      <c r="BN509" s="4" t="str">
        <f>IF(Table43[[#This Row],[SATUAN Fix Win]]&lt;&gt;"","GD01")</f>
        <v>GD01</v>
      </c>
      <c r="BO509" s="4">
        <f>IF(Table43[[#This Row],[SATUAN Fix Win]]&lt;&gt;"",11611)</f>
        <v>11611</v>
      </c>
      <c r="BP509" s="4">
        <f>IF(Table43[[#This Row],[SATUAN Fix Win]]&lt;&gt;"",11612)</f>
        <v>11612</v>
      </c>
      <c r="BR509" s="4">
        <f>IF(Table43[[#This Row],[SATUAN Fix Win]]&lt;&gt;"",1)</f>
        <v>1</v>
      </c>
    </row>
    <row r="510" spans="1:71">
      <c r="A510" s="4" t="str">
        <f>CONCATENATE(Table43[[#This Row],[Kode BARANG Win2]],Table43[[#This Row],[No. Urut
Item Sama]])</f>
        <v>R10220030720211</v>
      </c>
      <c r="B510" s="7">
        <v>1</v>
      </c>
      <c r="D510" s="49">
        <v>3288763</v>
      </c>
      <c r="E510" s="49">
        <f>IFERROR(VLOOKUP(Table43[[#This Row],[NO]],[1]Sheet1!$G$3:$K$1267,5,0),0)</f>
        <v>20010010100010</v>
      </c>
      <c r="F510" s="26"/>
      <c r="G510" s="26">
        <v>6</v>
      </c>
      <c r="H510" s="26" t="s">
        <v>1777</v>
      </c>
      <c r="I510" s="49"/>
      <c r="J510" s="26" t="str">
        <f>Table43[[#This Row],[Nama Jenis Kemasan]]</f>
        <v>PCH</v>
      </c>
      <c r="K510" s="4" t="str">
        <f>TRIM(CONCATENATE(Table43[[#This Row],[Nama            KLP]]," ",Table43[[#This Row],[Nama            Sub KLP]]))</f>
        <v>DETTOL BODY WASH</v>
      </c>
      <c r="L510" s="4" t="str">
        <f>CONCATENATE(Table43[[#This Row],[kode  2 Digit                (hrf+No)]],Table43[[#This Row],[kode  2 Digit                (Nomor)]],Table43[[#This Row],[kode  1 Digit                (Nomor)]])</f>
        <v>R1022</v>
      </c>
      <c r="M510" s="4" t="str">
        <f>IF(AH510="",CONCATENATE(R510,T510,V510,X510,Z510,AB510,AD510,AF510,Table43[[#This Row],[Tanda Kode Revisi]]),CONCATENATE(R510,T510,V510,X510,Z510,AB510,AD510,AH510))</f>
        <v>R1022003072021</v>
      </c>
      <c r="N510" s="11">
        <f t="shared" si="14"/>
        <v>14</v>
      </c>
      <c r="O510" s="13" t="str">
        <f>IF(AG510&lt;&gt;"",TRIM(UPPER(CONCATENATE(Q510," ",S510," ",U510," ",W510," ",Y510," ",AA510," ","X"," ",Table43[[#This Row],[ISI/CTN]]," ",AG510," ",AC510," ",AE510," ",AI510))),TRIM(UPPER(CONCATENATE(Q510," ",S510," ",U510," ",W510," ",Y510," ",AA510," ","X"," ",Table43[[#This Row],[ISI/CTN]]," ",AC510," ",AE510," ",AI510))))</f>
        <v>RB DETTOL BODY WASH FRESH 720ML X 6 PCH BANDED</v>
      </c>
      <c r="P510" s="11">
        <f t="shared" si="15"/>
        <v>46</v>
      </c>
      <c r="Q510" s="4" t="s">
        <v>1487</v>
      </c>
      <c r="R510" s="7" t="s">
        <v>94</v>
      </c>
      <c r="S510" s="4" t="s">
        <v>1496</v>
      </c>
      <c r="T510" s="45" t="s">
        <v>1723</v>
      </c>
      <c r="U510" s="46" t="s">
        <v>1497</v>
      </c>
      <c r="V510" s="7">
        <v>2</v>
      </c>
      <c r="W510" s="46"/>
      <c r="X510" s="45" t="s">
        <v>1731</v>
      </c>
      <c r="Y510" s="4" t="s">
        <v>1527</v>
      </c>
      <c r="Z510" s="47" t="s">
        <v>1724</v>
      </c>
      <c r="AA510" s="4" t="s">
        <v>1524</v>
      </c>
      <c r="AB510" s="47" t="s">
        <v>1765</v>
      </c>
      <c r="AC510" s="4" t="s">
        <v>386</v>
      </c>
      <c r="AD510" s="7">
        <v>2</v>
      </c>
      <c r="AE510" s="4" t="s">
        <v>1526</v>
      </c>
      <c r="AF510" s="7">
        <v>1</v>
      </c>
      <c r="AJ510" s="7">
        <f>IFERROR(VLOOKUP(Table43[[#This Row],[Kode BARANG Win2]],'[2]Template Impor Barang'!#REF!,2,0),0)</f>
        <v>0</v>
      </c>
      <c r="AK510" s="7">
        <f>Table43[[#This Row],[ISI/CTN]]</f>
        <v>6</v>
      </c>
      <c r="AL510" s="83">
        <f>Table43[[#This Row],[Kode Pcpl]]</f>
        <v>3288763</v>
      </c>
      <c r="AN510" s="36">
        <f>Table43[[#This Row],[Harga Jual Pcs GT
(-PPN)]]-(Table43[[#This Row],[Harga Jual Pcs GT
(-PPN)]]*8.5%)</f>
        <v>64383.670000000006</v>
      </c>
      <c r="AO510" s="36">
        <f>Table43[[#This Row],[Harga Beli Pcs
(-PPN)]]*Table43[[#This Row],[ISI/CTN]]</f>
        <v>386302.02</v>
      </c>
      <c r="AP510" s="36">
        <f>Table43[[#This Row],[Harga Beli Pcs
(-PPN)]]*1.11</f>
        <v>71465.873700000011</v>
      </c>
      <c r="AQ510" s="36">
        <f>Table43[[#This Row],[Harga Beli Krt
(- PPN)]]*1.11</f>
        <v>428795.24220000004</v>
      </c>
      <c r="AR510" s="36">
        <v>70364.666666666672</v>
      </c>
      <c r="AS510" s="36">
        <f>Table43[[#This Row],[Harga Jual Pcs GT
(-PPN)]]*Table43[[#This Row],[ISI/CTN]]</f>
        <v>422188</v>
      </c>
      <c r="AT510" s="36">
        <f>Table43[[#This Row],[Harga Jual Pcs GT
(-PPN)]]*1.11</f>
        <v>78104.780000000013</v>
      </c>
      <c r="AU510" s="36">
        <f>Table43[[#This Row],[Harga Jual Krt GT
(- PPN)]]*1.11</f>
        <v>468628.68000000005</v>
      </c>
      <c r="AV510" s="36"/>
      <c r="AW510" s="36">
        <f>Table43[[#This Row],[Harga Jual Pcs MT
(-PPN)]]*Table43[[#This Row],[ISI/CTN]]</f>
        <v>0</v>
      </c>
      <c r="AX510" s="36">
        <f>Table43[[#This Row],[Harga Jual Pcs MT
(-PPN)]]*1.11</f>
        <v>0</v>
      </c>
      <c r="AY510" s="36">
        <f>Table43[[#This Row],[Harga Jual Pcs MT
(+PPN)]]*Table43[[#This Row],[ISI/CTN]]</f>
        <v>0</v>
      </c>
      <c r="AZ510" s="44">
        <f>(Table43[[#This Row],[Harga Jual Pcs GT
(-PPN)]]-Table43[[#This Row],[Harga Beli Pcs
(-PPN)]])/Table43[[#This Row],[Harga Jual Pcs GT
(-PPN)]]</f>
        <v>8.4999999999999978E-2</v>
      </c>
      <c r="BA510" s="51">
        <f>Table43[[#This Row],[Harga Jual Pcs MT
(-PPN)]]-Table43[[#This Row],[Harga Beli Pcs
(-PPN)]]</f>
        <v>-64383.670000000006</v>
      </c>
      <c r="BB510" s="57" t="e">
        <f>Table43[[#This Row],[Column1]]/Table43[[#This Row],[Harga Jual Pcs MT
(-PPN)]]</f>
        <v>#DIV/0!</v>
      </c>
      <c r="BC510" s="50"/>
      <c r="BD510" s="7" t="str">
        <f>IFERROR(VLOOKUP(Table43[[#This Row],[Kode BARANG Win2]],'[3]Daftar Barang dan Jasa'!$B$2:$D$3515,3,0),0)</f>
        <v>RB DETTOL BODY WASH FRESH 720ML X 6 PCH BANDED</v>
      </c>
      <c r="BE510" s="7" t="str">
        <f ca="1">IF(TODAY()-Table43[[#This Row],[Efektif
Pembuatan]]&gt;60,"Lama","Baru")</f>
        <v>Lama</v>
      </c>
      <c r="BF510" s="7" t="e">
        <f ca="1">IF(TODAY()-Table43[[#This Row],[Efektif Naik Harga]]&lt;30,"Naik","Sama")</f>
        <v>#VALUE!</v>
      </c>
      <c r="BG510" s="7" t="s">
        <v>400</v>
      </c>
      <c r="BH510" s="7" t="str">
        <f>IF(Table43[[#This Row],[Kode BARANG Win2]]&lt;&gt;"","IDR","")</f>
        <v>IDR</v>
      </c>
      <c r="BI510" s="7" t="str">
        <f>CONCATENATE(Table43[[#This Row],[kode  1 Digit
(Nomor)]],Table43[[#This Row],[kode  4 Digit                (Nomor)]])</f>
        <v>32887630720</v>
      </c>
      <c r="BJ510" s="7" t="str">
        <f>Table43[[#This Row],[Nama            Gramasi atau Jumlah Pack per CTN]]</f>
        <v>720ML</v>
      </c>
      <c r="BK510" s="7"/>
      <c r="BL510" s="7"/>
      <c r="BM510" s="4" t="str">
        <f>IF(Table43[[#This Row],[SATUAN Fix Win]]&lt;&gt;"","KRT")</f>
        <v>KRT</v>
      </c>
      <c r="BN510" s="4" t="str">
        <f>IF(Table43[[#This Row],[SATUAN Fix Win]]&lt;&gt;"","GD01")</f>
        <v>GD01</v>
      </c>
      <c r="BO510" s="4">
        <f>IF(Table43[[#This Row],[SATUAN Fix Win]]&lt;&gt;"",11611)</f>
        <v>11611</v>
      </c>
      <c r="BP510" s="4">
        <f>IF(Table43[[#This Row],[SATUAN Fix Win]]&lt;&gt;"",11612)</f>
        <v>11612</v>
      </c>
      <c r="BR510" s="4">
        <f>IF(Table43[[#This Row],[SATUAN Fix Win]]&lt;&gt;"",1)</f>
        <v>1</v>
      </c>
    </row>
    <row r="511" spans="1:71">
      <c r="A511" s="108" t="str">
        <f>CONCATENATE(Table43[[#This Row],[Kode BARANG Win2]],Table43[[#This Row],[No. Urut
Item Sama]])</f>
        <v>R10220030720213</v>
      </c>
      <c r="B511" s="109">
        <v>3</v>
      </c>
      <c r="C511" s="110"/>
      <c r="D511" s="111">
        <v>3328392</v>
      </c>
      <c r="E511" s="111">
        <f>IFERROR(VLOOKUP(Table43[[#This Row],[NO]],[1]Sheet1!$G$3:$K$1267,5,0),0)</f>
        <v>20010010100010</v>
      </c>
      <c r="F511" s="112" t="s">
        <v>2524</v>
      </c>
      <c r="G511" s="113">
        <v>6</v>
      </c>
      <c r="H511" s="26"/>
      <c r="I511" s="111"/>
      <c r="J511" s="113" t="str">
        <f>Table43[[#This Row],[Nama Jenis Kemasan]]</f>
        <v>PCH</v>
      </c>
      <c r="K511" s="108" t="str">
        <f>TRIM(CONCATENATE(Table43[[#This Row],[Nama            KLP]]," ",Table43[[#This Row],[Nama            Sub KLP]]))</f>
        <v>DETTOL BODY WASH</v>
      </c>
      <c r="L511" s="108" t="str">
        <f>CONCATENATE(Table43[[#This Row],[kode  2 Digit                (hrf+No)]],Table43[[#This Row],[kode  2 Digit                (Nomor)]],Table43[[#This Row],[kode  1 Digit                (Nomor)]])</f>
        <v>R1022</v>
      </c>
      <c r="M511" s="108" t="str">
        <f>IF(AH511="",CONCATENATE(R511,T511,V511,X511,Z511,AB511,AD511,AF511,Table43[[#This Row],[Tanda Kode Revisi]]),CONCATENATE(R511,T511,V511,X511,Z511,AB511,AD511,AH511))</f>
        <v>R1022003072021</v>
      </c>
      <c r="N511" s="114">
        <f>LEN(M511)</f>
        <v>14</v>
      </c>
      <c r="O511" s="115" t="str">
        <f>IF(AG511&lt;&gt;"",TRIM(UPPER(CONCATENATE(Q511," ",S511," ",U511," ",W511," ",Y511," ",AA511," ","X"," ",Table43[[#This Row],[ISI/CTN]]," ",AG511," ",AC511," ",AE511," ",AI511))),TRIM(UPPER(CONCATENATE(Q511," ",S511," ",U511," ",W511," ",Y511," ",AA511," ","X"," ",Table43[[#This Row],[ISI/CTN]]," ",AC511," ",AE511," ",AI511))))</f>
        <v>RB DETTOL BODY WASH FRESH 720ML X 6 PCH BANDED</v>
      </c>
      <c r="P511" s="114">
        <f>LEN(O511)</f>
        <v>46</v>
      </c>
      <c r="Q511" s="4" t="s">
        <v>1487</v>
      </c>
      <c r="R511" s="7" t="s">
        <v>94</v>
      </c>
      <c r="S511" s="4" t="s">
        <v>1496</v>
      </c>
      <c r="T511" s="45" t="s">
        <v>1723</v>
      </c>
      <c r="U511" s="46" t="s">
        <v>1497</v>
      </c>
      <c r="V511" s="7">
        <v>2</v>
      </c>
      <c r="W511" s="46"/>
      <c r="X511" s="45" t="s">
        <v>1731</v>
      </c>
      <c r="Y511" s="4" t="s">
        <v>1527</v>
      </c>
      <c r="Z511" s="47" t="s">
        <v>1724</v>
      </c>
      <c r="AA511" s="4" t="s">
        <v>1524</v>
      </c>
      <c r="AB511" s="47" t="s">
        <v>1765</v>
      </c>
      <c r="AC511" s="4" t="s">
        <v>386</v>
      </c>
      <c r="AD511" s="7">
        <v>2</v>
      </c>
      <c r="AE511" s="4" t="s">
        <v>1526</v>
      </c>
      <c r="AF511" s="7">
        <v>1</v>
      </c>
      <c r="AG511" s="119"/>
      <c r="AH511" s="119"/>
      <c r="AI511" s="119"/>
      <c r="AJ511" s="120">
        <f>IFERROR(VLOOKUP(Table43[[#This Row],[Kode BARANG Win2]],'[2]Template Impor Barang'!#REF!,2,0),0)</f>
        <v>0</v>
      </c>
      <c r="AK511" s="119">
        <f>Table43[[#This Row],[ISI/CTN]]</f>
        <v>6</v>
      </c>
      <c r="AL511" s="121">
        <f>Table43[[#This Row],[Kode Pcpl]]</f>
        <v>3328392</v>
      </c>
      <c r="AM511" s="109"/>
      <c r="AN511" s="122">
        <f>Table43[[#This Row],[Harga Jual Pcs GT
(-PPN)]]-(Table43[[#This Row],[Harga Jual Pcs GT
(-PPN)]]*8.5%)</f>
        <v>0</v>
      </c>
      <c r="AO511" s="36">
        <f>Table43[[#This Row],[Harga Beli Pcs
(-PPN)]]*Table43[[#This Row],[ISI/CTN]]</f>
        <v>0</v>
      </c>
      <c r="AP511" s="36">
        <f>Table43[[#This Row],[Harga Beli Pcs
(-PPN)]]*1.11</f>
        <v>0</v>
      </c>
      <c r="AQ511" s="122">
        <f>Table43[[#This Row],[Harga Beli Krt
(- PPN)]]*1.11</f>
        <v>0</v>
      </c>
      <c r="AR511" s="122"/>
      <c r="AS511" s="36">
        <f>Table43[[#This Row],[Harga Jual Pcs GT
(-PPN)]]*Table43[[#This Row],[ISI/CTN]]</f>
        <v>0</v>
      </c>
      <c r="AT511" s="36">
        <f>Table43[[#This Row],[Harga Jual Pcs GT
(-PPN)]]*1.11</f>
        <v>0</v>
      </c>
      <c r="AU511" s="36">
        <f>Table43[[#This Row],[Harga Jual Krt GT
(- PPN)]]*1.11</f>
        <v>0</v>
      </c>
      <c r="AV511" s="122"/>
      <c r="AW511" s="36">
        <f>Table43[[#This Row],[Harga Jual Pcs MT
(-PPN)]]*Table43[[#This Row],[ISI/CTN]]</f>
        <v>0</v>
      </c>
      <c r="AX511" s="36">
        <f>Table43[[#This Row],[Harga Jual Pcs MT
(-PPN)]]*1.11</f>
        <v>0</v>
      </c>
      <c r="AY511" s="36">
        <f>Table43[[#This Row],[Harga Jual Pcs MT
(+PPN)]]*Table43[[#This Row],[ISI/CTN]]</f>
        <v>0</v>
      </c>
      <c r="AZ511" s="44" t="e">
        <f>(Table43[[#This Row],[Harga Jual Pcs GT
(-PPN)]]-Table43[[#This Row],[Harga Beli Pcs
(-PPN)]])/Table43[[#This Row],[Harga Jual Pcs GT
(-PPN)]]</f>
        <v>#DIV/0!</v>
      </c>
      <c r="BA511" s="51">
        <f>Table43[[#This Row],[Harga Jual Pcs MT
(-PPN)]]-Table43[[#This Row],[Harga Beli Pcs
(-PPN)]]</f>
        <v>0</v>
      </c>
      <c r="BB511" s="57" t="e">
        <f>Table43[[#This Row],[Column1]]/Table43[[#This Row],[Harga Jual Pcs MT
(-PPN)]]</f>
        <v>#DIV/0!</v>
      </c>
      <c r="BC511" s="123"/>
      <c r="BD511" s="119" t="str">
        <f>IFERROR(VLOOKUP(Table43[[#This Row],[Kode BARANG Win2]],'[3]Daftar Barang dan Jasa'!$B$2:$D$3515,3,0),0)</f>
        <v>RB DETTOL BODY WASH FRESH 720ML X 6 PCH BANDED</v>
      </c>
      <c r="BE511" s="119" t="str">
        <f ca="1">IF(TODAY()-Table43[[#This Row],[Efektif
Pembuatan]]&gt;60,"Lama","Baru")</f>
        <v>Lama</v>
      </c>
      <c r="BF511" s="119" t="e">
        <f ca="1">IF(TODAY()-Table43[[#This Row],[Efektif Naik Harga]]&lt;30,"Naik","Sama")</f>
        <v>#VALUE!</v>
      </c>
      <c r="BG511" s="109"/>
      <c r="BH511" s="119" t="str">
        <f>IF(Table43[[#This Row],[Kode BARANG Win2]]&lt;&gt;"","IDR","")</f>
        <v>IDR</v>
      </c>
      <c r="BI511" s="119" t="str">
        <f>CONCATENATE(Table43[[#This Row],[kode  1 Digit
(Nomor)]],Table43[[#This Row],[kode  4 Digit                (Nomor)]])</f>
        <v>33283920720</v>
      </c>
      <c r="BJ511" s="119" t="str">
        <f>Table43[[#This Row],[Nama            Gramasi atau Jumlah Pack per CTN]]</f>
        <v>720ML</v>
      </c>
      <c r="BK511" s="119"/>
      <c r="BL511" s="109"/>
      <c r="BM511" s="108" t="str">
        <f>IF(Table43[[#This Row],[SATUAN Fix Win]]&lt;&gt;"","KRT")</f>
        <v>KRT</v>
      </c>
      <c r="BN511" s="108" t="str">
        <f>IF(Table43[[#This Row],[SATUAN Fix Win]]&lt;&gt;"","GD01")</f>
        <v>GD01</v>
      </c>
      <c r="BO511" s="108">
        <f>IF(Table43[[#This Row],[SATUAN Fix Win]]&lt;&gt;"",11611)</f>
        <v>11611</v>
      </c>
      <c r="BP511" s="108">
        <f>IF(Table43[[#This Row],[SATUAN Fix Win]]&lt;&gt;"",11612)</f>
        <v>11612</v>
      </c>
      <c r="BQ511" s="108"/>
      <c r="BR511" s="108">
        <f>IF(Table43[[#This Row],[SATUAN Fix Win]]&lt;&gt;"",1)</f>
        <v>1</v>
      </c>
      <c r="BS511" s="108"/>
    </row>
    <row r="512" spans="1:71">
      <c r="A512" s="4" t="str">
        <f>CONCATENATE(Table43[[#This Row],[Kode BARANG Win2]],Table43[[#This Row],[No. Urut
Item Sama]])</f>
        <v>R10220030720212</v>
      </c>
      <c r="B512" s="7">
        <v>2</v>
      </c>
      <c r="D512" s="49">
        <v>3306725</v>
      </c>
      <c r="E512" s="49">
        <f>IFERROR(VLOOKUP(Table43[[#This Row],[NO]],[1]Sheet1!$G$3:$K$1267,5,0),0)</f>
        <v>20010010100010</v>
      </c>
      <c r="F512" s="26"/>
      <c r="G512" s="26">
        <v>6</v>
      </c>
      <c r="H512" s="26" t="s">
        <v>1777</v>
      </c>
      <c r="I512" s="49"/>
      <c r="J512" s="26" t="str">
        <f>Table43[[#This Row],[Nama Jenis Kemasan]]</f>
        <v>PCH</v>
      </c>
      <c r="K512" s="4" t="str">
        <f>TRIM(CONCATENATE(Table43[[#This Row],[Nama            KLP]]," ",Table43[[#This Row],[Nama            Sub KLP]]))</f>
        <v>DETTOL BODY WASH</v>
      </c>
      <c r="L512" s="4" t="str">
        <f>CONCATENATE(Table43[[#This Row],[kode  2 Digit                (hrf+No)]],Table43[[#This Row],[kode  2 Digit                (Nomor)]],Table43[[#This Row],[kode  1 Digit                (Nomor)]])</f>
        <v>R1022</v>
      </c>
      <c r="M512" s="4" t="str">
        <f>IF(AH512="",CONCATENATE(R512,T512,V512,X512,Z512,AB512,AD512,AF512,Table43[[#This Row],[Tanda Kode Revisi]]),CONCATENATE(R512,T512,V512,X512,Z512,AB512,AD512,AH512))</f>
        <v>R1022003072021</v>
      </c>
      <c r="N512" s="11">
        <f t="shared" si="14"/>
        <v>14</v>
      </c>
      <c r="O512" s="13" t="str">
        <f>IF(AG512&lt;&gt;"",TRIM(UPPER(CONCATENATE(Q512," ",S512," ",U512," ",W512," ",Y512," ",AA512," ","X"," ",Table43[[#This Row],[ISI/CTN]]," ",AG512," ",AC512," ",AE512," ",AI512))),TRIM(UPPER(CONCATENATE(Q512," ",S512," ",U512," ",W512," ",Y512," ",AA512," ","X"," ",Table43[[#This Row],[ISI/CTN]]," ",AC512," ",AE512," ",AI512))))</f>
        <v>RB DETTOL BODY WASH FRESH 720ML X 6 PCH BANDED</v>
      </c>
      <c r="P512" s="11">
        <f t="shared" si="15"/>
        <v>46</v>
      </c>
      <c r="Q512" s="4" t="s">
        <v>1487</v>
      </c>
      <c r="R512" s="7" t="s">
        <v>94</v>
      </c>
      <c r="S512" s="4" t="s">
        <v>1496</v>
      </c>
      <c r="T512" s="45" t="s">
        <v>1723</v>
      </c>
      <c r="U512" s="46" t="s">
        <v>1497</v>
      </c>
      <c r="V512" s="7">
        <v>2</v>
      </c>
      <c r="W512" s="46"/>
      <c r="X512" s="45" t="s">
        <v>1731</v>
      </c>
      <c r="Y512" s="4" t="s">
        <v>1527</v>
      </c>
      <c r="Z512" s="47" t="s">
        <v>1724</v>
      </c>
      <c r="AA512" s="4" t="s">
        <v>1524</v>
      </c>
      <c r="AB512" s="47" t="s">
        <v>1765</v>
      </c>
      <c r="AC512" s="4" t="s">
        <v>386</v>
      </c>
      <c r="AD512" s="7">
        <v>2</v>
      </c>
      <c r="AE512" s="4" t="s">
        <v>1526</v>
      </c>
      <c r="AF512" s="7">
        <v>1</v>
      </c>
      <c r="AJ512" s="7">
        <f>IFERROR(VLOOKUP(Table43[[#This Row],[Kode BARANG Win2]],'[2]Template Impor Barang'!#REF!,2,0),0)</f>
        <v>0</v>
      </c>
      <c r="AK512" s="7">
        <f>Table43[[#This Row],[ISI/CTN]]</f>
        <v>6</v>
      </c>
      <c r="AL512" s="83">
        <f>Table43[[#This Row],[Kode Pcpl]]</f>
        <v>3306725</v>
      </c>
      <c r="AN512" s="36">
        <f>Table43[[#This Row],[Harga Jual Pcs GT
(-PPN)]]-(Table43[[#This Row],[Harga Jual Pcs GT
(-PPN)]]*8.5%)</f>
        <v>64383.670000000006</v>
      </c>
      <c r="AO512" s="36">
        <f>Table43[[#This Row],[Harga Beli Pcs
(-PPN)]]*Table43[[#This Row],[ISI/CTN]]</f>
        <v>386302.02</v>
      </c>
      <c r="AP512" s="36">
        <f>Table43[[#This Row],[Harga Beli Pcs
(-PPN)]]*1.11</f>
        <v>71465.873700000011</v>
      </c>
      <c r="AQ512" s="36">
        <f>Table43[[#This Row],[Harga Beli Krt
(- PPN)]]*1.11</f>
        <v>428795.24220000004</v>
      </c>
      <c r="AR512" s="36">
        <v>70364.666666666672</v>
      </c>
      <c r="AS512" s="36">
        <f>Table43[[#This Row],[Harga Jual Pcs GT
(-PPN)]]*Table43[[#This Row],[ISI/CTN]]</f>
        <v>422188</v>
      </c>
      <c r="AT512" s="36">
        <f>Table43[[#This Row],[Harga Jual Pcs GT
(-PPN)]]*1.11</f>
        <v>78104.780000000013</v>
      </c>
      <c r="AU512" s="36">
        <f>Table43[[#This Row],[Harga Jual Krt GT
(- PPN)]]*1.11</f>
        <v>468628.68000000005</v>
      </c>
      <c r="AV512" s="36"/>
      <c r="AW512" s="36">
        <f>Table43[[#This Row],[Harga Jual Pcs MT
(-PPN)]]*Table43[[#This Row],[ISI/CTN]]</f>
        <v>0</v>
      </c>
      <c r="AX512" s="36">
        <f>Table43[[#This Row],[Harga Jual Pcs MT
(-PPN)]]*1.11</f>
        <v>0</v>
      </c>
      <c r="AY512" s="36">
        <f>Table43[[#This Row],[Harga Jual Pcs MT
(+PPN)]]*Table43[[#This Row],[ISI/CTN]]</f>
        <v>0</v>
      </c>
      <c r="AZ512" s="44">
        <f>(Table43[[#This Row],[Harga Jual Pcs GT
(-PPN)]]-Table43[[#This Row],[Harga Beli Pcs
(-PPN)]])/Table43[[#This Row],[Harga Jual Pcs GT
(-PPN)]]</f>
        <v>8.4999999999999978E-2</v>
      </c>
      <c r="BA512" s="51">
        <f>Table43[[#This Row],[Harga Jual Pcs MT
(-PPN)]]-Table43[[#This Row],[Harga Beli Pcs
(-PPN)]]</f>
        <v>-64383.670000000006</v>
      </c>
      <c r="BB512" s="57" t="e">
        <f>Table43[[#This Row],[Column1]]/Table43[[#This Row],[Harga Jual Pcs MT
(-PPN)]]</f>
        <v>#DIV/0!</v>
      </c>
      <c r="BC512" s="50"/>
      <c r="BD512" s="7" t="str">
        <f>IFERROR(VLOOKUP(Table43[[#This Row],[Kode BARANG Win2]],'[3]Daftar Barang dan Jasa'!$B$2:$D$3515,3,0),0)</f>
        <v>RB DETTOL BODY WASH FRESH 720ML X 6 PCH BANDED</v>
      </c>
      <c r="BE512" s="7" t="str">
        <f ca="1">IF(TODAY()-Table43[[#This Row],[Efektif
Pembuatan]]&gt;60,"Lama","Baru")</f>
        <v>Lama</v>
      </c>
      <c r="BF512" s="7" t="e">
        <f ca="1">IF(TODAY()-Table43[[#This Row],[Efektif Naik Harga]]&lt;30,"Naik","Sama")</f>
        <v>#VALUE!</v>
      </c>
      <c r="BG512" s="7" t="s">
        <v>400</v>
      </c>
      <c r="BH512" s="7" t="str">
        <f>IF(Table43[[#This Row],[Kode BARANG Win2]]&lt;&gt;"","IDR","")</f>
        <v>IDR</v>
      </c>
      <c r="BI512" s="7" t="str">
        <f>CONCATENATE(Table43[[#This Row],[kode  1 Digit
(Nomor)]],Table43[[#This Row],[kode  4 Digit                (Nomor)]])</f>
        <v>33067250720</v>
      </c>
      <c r="BJ512" s="7" t="str">
        <f>Table43[[#This Row],[Nama            Gramasi atau Jumlah Pack per CTN]]</f>
        <v>720ML</v>
      </c>
      <c r="BK512" s="7"/>
      <c r="BL512" s="7"/>
      <c r="BM512" s="4" t="str">
        <f>IF(Table43[[#This Row],[SATUAN Fix Win]]&lt;&gt;"","KRT")</f>
        <v>KRT</v>
      </c>
      <c r="BN512" s="4" t="str">
        <f>IF(Table43[[#This Row],[SATUAN Fix Win]]&lt;&gt;"","GD01")</f>
        <v>GD01</v>
      </c>
      <c r="BO512" s="4">
        <f>IF(Table43[[#This Row],[SATUAN Fix Win]]&lt;&gt;"",11611)</f>
        <v>11611</v>
      </c>
      <c r="BP512" s="4">
        <f>IF(Table43[[#This Row],[SATUAN Fix Win]]&lt;&gt;"",11612)</f>
        <v>11612</v>
      </c>
      <c r="BR512" s="4">
        <f>IF(Table43[[#This Row],[SATUAN Fix Win]]&lt;&gt;"",1)</f>
        <v>1</v>
      </c>
    </row>
    <row r="513" spans="1:70">
      <c r="A513" s="4" t="str">
        <f>CONCATENATE(Table43[[#This Row],[Kode BARANG Win2]],Table43[[#This Row],[No. Urut
Item Sama]])</f>
        <v>R1022004037020</v>
      </c>
      <c r="B513" s="7"/>
      <c r="C513" s="4" t="s">
        <v>1601</v>
      </c>
      <c r="D513" s="49">
        <v>3235021</v>
      </c>
      <c r="E513" s="49">
        <f>IFERROR(VLOOKUP(Table43[[#This Row],[NO]],[1]Sheet1!$G$3:$K$1267,5,0),0)</f>
        <v>0</v>
      </c>
      <c r="F513" s="26" t="s">
        <v>1462</v>
      </c>
      <c r="G513" s="26">
        <v>24</v>
      </c>
      <c r="H513" s="26" t="s">
        <v>1601</v>
      </c>
      <c r="I513" s="49">
        <v>8993560002190</v>
      </c>
      <c r="J513" s="26" t="str">
        <f>Table43[[#This Row],[Nama Jenis Kemasan]]</f>
        <v>PCH</v>
      </c>
      <c r="K513" s="4" t="str">
        <f>TRIM(CONCATENATE(Table43[[#This Row],[Nama            KLP]]," ",Table43[[#This Row],[Nama            Sub KLP]]))</f>
        <v>DETTOL BODY WASH</v>
      </c>
      <c r="L513" s="4" t="str">
        <f>CONCATENATE(Table43[[#This Row],[kode  2 Digit                (hrf+No)]],Table43[[#This Row],[kode  2 Digit                (Nomor)]],Table43[[#This Row],[kode  1 Digit                (Nomor)]])</f>
        <v>R1022</v>
      </c>
      <c r="M513" s="4" t="str">
        <f>IF(AH513="",CONCATENATE(R513,T513,V513,X513,Z513,AB513,AD513,AF513,Table43[[#This Row],[Tanda Kode Revisi]]),CONCATENATE(R513,T513,V513,X513,Z513,AB513,AD513,AH513))</f>
        <v>R1022004037020</v>
      </c>
      <c r="N513" s="11">
        <f t="shared" si="14"/>
        <v>14</v>
      </c>
      <c r="O513" s="13" t="str">
        <f>IF(AG513&lt;&gt;"",TRIM(UPPER(CONCATENATE(Q513," ",S513," ",U513," ",W513," ",Y513," ",AA513," ","X"," ",Table43[[#This Row],[ISI/CTN]]," ",AG513," ",AC513," ",AE513," ",AI513))),TRIM(UPPER(CONCATENATE(Q513," ",S513," ",U513," ",W513," ",Y513," ",AA513," ","X"," ",Table43[[#This Row],[ISI/CTN]]," ",AC513," ",AE513," ",AI513))))</f>
        <v>RB DETTOL BODY WASH GREEN TEA 370GR X 24 PCH</v>
      </c>
      <c r="P513" s="11">
        <f t="shared" si="15"/>
        <v>44</v>
      </c>
      <c r="Q513" s="4" t="s">
        <v>1487</v>
      </c>
      <c r="R513" s="7" t="s">
        <v>94</v>
      </c>
      <c r="S513" s="4" t="s">
        <v>1496</v>
      </c>
      <c r="T513" s="45" t="s">
        <v>1723</v>
      </c>
      <c r="U513" s="46" t="s">
        <v>1497</v>
      </c>
      <c r="V513" s="7">
        <v>2</v>
      </c>
      <c r="W513" s="46"/>
      <c r="X513" s="45" t="s">
        <v>1731</v>
      </c>
      <c r="Y513" s="4" t="s">
        <v>1522</v>
      </c>
      <c r="Z513" s="47" t="s">
        <v>1725</v>
      </c>
      <c r="AA513" s="4" t="s">
        <v>1523</v>
      </c>
      <c r="AB513" s="47" t="s">
        <v>1750</v>
      </c>
      <c r="AC513" s="4" t="s">
        <v>386</v>
      </c>
      <c r="AD513" s="7">
        <v>2</v>
      </c>
      <c r="AF513" s="7">
        <v>0</v>
      </c>
      <c r="AJ513" s="7">
        <f>IFERROR(VLOOKUP(Table43[[#This Row],[Kode BARANG Win2]],'[2]Template Impor Barang'!#REF!,2,0),0)</f>
        <v>0</v>
      </c>
      <c r="AK513" s="7">
        <f>Table43[[#This Row],[ISI/CTN]]</f>
        <v>24</v>
      </c>
      <c r="AL513" s="83">
        <f>Table43[[#This Row],[Kode Pcpl]]</f>
        <v>3235021</v>
      </c>
      <c r="AN513" s="36">
        <f>Table43[[#This Row],[Harga Jual Pcs GT
(-PPN)]]-(Table43[[#This Row],[Harga Jual Pcs GT
(-PPN)]]*8.5%)</f>
        <v>20717.43</v>
      </c>
      <c r="AO513" s="36">
        <f>Table43[[#This Row],[Harga Beli Pcs
(-PPN)]]*Table43[[#This Row],[ISI/CTN]]</f>
        <v>497218.32</v>
      </c>
      <c r="AP513" s="36">
        <f>Table43[[#This Row],[Harga Beli Pcs
(-PPN)]]*1.11</f>
        <v>22996.347300000001</v>
      </c>
      <c r="AQ513" s="36">
        <f>Table43[[#This Row],[Harga Beli Krt
(- PPN)]]*1.11</f>
        <v>551912.33520000009</v>
      </c>
      <c r="AR513" s="36">
        <v>22642</v>
      </c>
      <c r="AS513" s="36">
        <f>Table43[[#This Row],[Harga Jual Pcs GT
(-PPN)]]*Table43[[#This Row],[ISI/CTN]]</f>
        <v>543408</v>
      </c>
      <c r="AT513" s="36">
        <f>Table43[[#This Row],[Harga Jual Pcs GT
(-PPN)]]*1.11</f>
        <v>25132.620000000003</v>
      </c>
      <c r="AU513" s="36">
        <f>Table43[[#This Row],[Harga Jual Krt GT
(- PPN)]]*1.11</f>
        <v>603182.88</v>
      </c>
      <c r="AV513" s="36">
        <v>22642</v>
      </c>
      <c r="AW513" s="36">
        <f>Table43[[#This Row],[Harga Jual Pcs MT
(-PPN)]]*Table43[[#This Row],[ISI/CTN]]</f>
        <v>543408</v>
      </c>
      <c r="AX513" s="36">
        <f>Table43[[#This Row],[Harga Jual Pcs MT
(-PPN)]]*1.11</f>
        <v>25132.620000000003</v>
      </c>
      <c r="AY513" s="36">
        <f>Table43[[#This Row],[Harga Jual Pcs MT
(+PPN)]]*Table43[[#This Row],[ISI/CTN]]</f>
        <v>603182.88000000012</v>
      </c>
      <c r="AZ513" s="44">
        <f>(Table43[[#This Row],[Harga Jual Pcs GT
(-PPN)]]-Table43[[#This Row],[Harga Beli Pcs
(-PPN)]])/Table43[[#This Row],[Harga Jual Pcs GT
(-PPN)]]</f>
        <v>8.4999999999999992E-2</v>
      </c>
      <c r="BA513" s="51">
        <f>Table43[[#This Row],[Harga Jual Pcs MT
(-PPN)]]-Table43[[#This Row],[Harga Beli Pcs
(-PPN)]]</f>
        <v>1924.5699999999997</v>
      </c>
      <c r="BB513" s="57">
        <f>Table43[[#This Row],[Column1]]/Table43[[#This Row],[Harga Jual Pcs MT
(-PPN)]]</f>
        <v>8.4999999999999992E-2</v>
      </c>
      <c r="BC513" s="50"/>
      <c r="BD513" s="7" t="str">
        <f>IFERROR(VLOOKUP(Table43[[#This Row],[Kode BARANG Win2]],'[3]Daftar Barang dan Jasa'!$B$2:$D$3515,3,0),0)</f>
        <v>RB DETTOL BODY WASH GREEN TEA 370GR X 24 PCH</v>
      </c>
      <c r="BE513" s="7" t="str">
        <f ca="1">IF(TODAY()-Table43[[#This Row],[Efektif
Pembuatan]]&gt;60,"Lama","Baru")</f>
        <v>Lama</v>
      </c>
      <c r="BF513" s="7" t="e">
        <f ca="1">IF(TODAY()-Table43[[#This Row],[Efektif Naik Harga]]&lt;30,"Naik","Sama")</f>
        <v>#VALUE!</v>
      </c>
      <c r="BG513" s="7" t="s">
        <v>400</v>
      </c>
      <c r="BH513" s="7" t="str">
        <f>IF(Table43[[#This Row],[Kode BARANG Win2]]&lt;&gt;"","IDR","")</f>
        <v>IDR</v>
      </c>
      <c r="BI513" s="7" t="str">
        <f>CONCATENATE(Table43[[#This Row],[kode  1 Digit
(Nomor)]],Table43[[#This Row],[kode  4 Digit                (Nomor)]])</f>
        <v>32350210370</v>
      </c>
      <c r="BJ513" s="7" t="str">
        <f>Table43[[#This Row],[Nama            Gramasi atau Jumlah Pack per CTN]]</f>
        <v>370GR</v>
      </c>
      <c r="BK513" s="7"/>
      <c r="BL513" s="7"/>
      <c r="BM513" s="4" t="str">
        <f>IF(Table43[[#This Row],[SATUAN Fix Win]]&lt;&gt;"","KRT")</f>
        <v>KRT</v>
      </c>
      <c r="BN513" s="4" t="str">
        <f>IF(Table43[[#This Row],[SATUAN Fix Win]]&lt;&gt;"","GD01")</f>
        <v>GD01</v>
      </c>
      <c r="BO513" s="4">
        <f>IF(Table43[[#This Row],[SATUAN Fix Win]]&lt;&gt;"",11611)</f>
        <v>11611</v>
      </c>
      <c r="BP513" s="4">
        <f>IF(Table43[[#This Row],[SATUAN Fix Win]]&lt;&gt;"",11612)</f>
        <v>11612</v>
      </c>
      <c r="BR513" s="4">
        <f>IF(Table43[[#This Row],[SATUAN Fix Win]]&lt;&gt;"",1)</f>
        <v>1</v>
      </c>
    </row>
    <row r="514" spans="1:70">
      <c r="A514" s="4" t="str">
        <f>CONCATENATE(Table43[[#This Row],[Kode BARANG Win2]],Table43[[#This Row],[No. Urut
Item Sama]])</f>
        <v>R1022004041020</v>
      </c>
      <c r="B514" s="7"/>
      <c r="D514" s="49">
        <v>3193561</v>
      </c>
      <c r="E514" s="49">
        <f>IFERROR(VLOOKUP(Table43[[#This Row],[NO]],[1]Sheet1!$G$3:$K$1267,5,0),0)</f>
        <v>20010010100010</v>
      </c>
      <c r="F514" s="26"/>
      <c r="G514" s="26">
        <v>24</v>
      </c>
      <c r="H514" s="26" t="s">
        <v>1808</v>
      </c>
      <c r="I514" s="49"/>
      <c r="J514" s="26" t="str">
        <f>Table43[[#This Row],[Nama Jenis Kemasan]]</f>
        <v>PCH</v>
      </c>
      <c r="K514" s="4" t="str">
        <f>TRIM(CONCATENATE(Table43[[#This Row],[Nama            KLP]]," ",Table43[[#This Row],[Nama            Sub KLP]]))</f>
        <v>DETTOL BODY WASH</v>
      </c>
      <c r="L514" s="4" t="str">
        <f>CONCATENATE(Table43[[#This Row],[kode  2 Digit                (hrf+No)]],Table43[[#This Row],[kode  2 Digit                (Nomor)]],Table43[[#This Row],[kode  1 Digit                (Nomor)]])</f>
        <v>R1022</v>
      </c>
      <c r="M514" s="4" t="str">
        <f>IF(AH514="",CONCATENATE(R514,T514,V514,X514,Z514,AB514,AD514,AF514,Table43[[#This Row],[Tanda Kode Revisi]]),CONCATENATE(R514,T514,V514,X514,Z514,AB514,AD514,AH514))</f>
        <v>R1022004041020</v>
      </c>
      <c r="N514" s="11">
        <f t="shared" si="14"/>
        <v>14</v>
      </c>
      <c r="O514" s="13" t="str">
        <f>IF(AG514&lt;&gt;"",TRIM(UPPER(CONCATENATE(Q514," ",S514," ",U514," ",W514," ",Y514," ",AA514," ","X"," ",Table43[[#This Row],[ISI/CTN]]," ",AG514," ",AC514," ",AE514," ",AI514))),TRIM(UPPER(CONCATENATE(Q514," ",S514," ",U514," ",W514," ",Y514," ",AA514," ","X"," ",Table43[[#This Row],[ISI/CTN]]," ",AC514," ",AE514," ",AI514))))</f>
        <v>RB DETTOL BODY WASH ALOE VERA 410ML X 24 PCH</v>
      </c>
      <c r="P514" s="11">
        <f t="shared" si="15"/>
        <v>44</v>
      </c>
      <c r="Q514" s="4" t="s">
        <v>1487</v>
      </c>
      <c r="R514" s="7" t="s">
        <v>94</v>
      </c>
      <c r="S514" s="4" t="s">
        <v>1496</v>
      </c>
      <c r="T514" s="45" t="s">
        <v>1723</v>
      </c>
      <c r="U514" s="46" t="s">
        <v>1497</v>
      </c>
      <c r="V514" s="7">
        <v>2</v>
      </c>
      <c r="W514" s="46"/>
      <c r="X514" s="45" t="s">
        <v>1731</v>
      </c>
      <c r="Y514" s="4" t="s">
        <v>1565</v>
      </c>
      <c r="Z514" s="47" t="s">
        <v>1725</v>
      </c>
      <c r="AA514" s="4" t="s">
        <v>1535</v>
      </c>
      <c r="AB514" s="47" t="s">
        <v>1754</v>
      </c>
      <c r="AC514" s="4" t="s">
        <v>386</v>
      </c>
      <c r="AD514" s="7">
        <v>2</v>
      </c>
      <c r="AF514" s="7">
        <v>0</v>
      </c>
      <c r="AJ514" s="7">
        <f>IFERROR(VLOOKUP(Table43[[#This Row],[Kode BARANG Win2]],'[2]Template Impor Barang'!#REF!,2,0),0)</f>
        <v>0</v>
      </c>
      <c r="AK514" s="7">
        <f>Table43[[#This Row],[ISI/CTN]]</f>
        <v>24</v>
      </c>
      <c r="AL514" s="83">
        <f>Table43[[#This Row],[Kode Pcpl]]</f>
        <v>3193561</v>
      </c>
      <c r="AN514" s="36">
        <f>Table43[[#This Row],[Harga Jual Pcs GT
(-PPN)]]-(Table43[[#This Row],[Harga Jual Pcs GT
(-PPN)]]*8.5%)</f>
        <v>20717.43</v>
      </c>
      <c r="AO514" s="36">
        <f>Table43[[#This Row],[Harga Beli Pcs
(-PPN)]]*Table43[[#This Row],[ISI/CTN]]</f>
        <v>497218.32</v>
      </c>
      <c r="AP514" s="36">
        <f>Table43[[#This Row],[Harga Beli Pcs
(-PPN)]]*1.11</f>
        <v>22996.347300000001</v>
      </c>
      <c r="AQ514" s="36">
        <f>Table43[[#This Row],[Harga Beli Krt
(- PPN)]]*1.11</f>
        <v>551912.33520000009</v>
      </c>
      <c r="AR514" s="36">
        <v>22642</v>
      </c>
      <c r="AS514" s="36">
        <f>Table43[[#This Row],[Harga Jual Pcs GT
(-PPN)]]*Table43[[#This Row],[ISI/CTN]]</f>
        <v>543408</v>
      </c>
      <c r="AT514" s="36">
        <f>Table43[[#This Row],[Harga Jual Pcs GT
(-PPN)]]*1.11</f>
        <v>25132.620000000003</v>
      </c>
      <c r="AU514" s="36">
        <f>Table43[[#This Row],[Harga Jual Krt GT
(- PPN)]]*1.11</f>
        <v>603182.88</v>
      </c>
      <c r="AV514" s="36"/>
      <c r="AW514" s="36">
        <f>Table43[[#This Row],[Harga Jual Pcs MT
(-PPN)]]*Table43[[#This Row],[ISI/CTN]]</f>
        <v>0</v>
      </c>
      <c r="AX514" s="36">
        <f>Table43[[#This Row],[Harga Jual Pcs MT
(-PPN)]]*1.11</f>
        <v>0</v>
      </c>
      <c r="AY514" s="36">
        <f>Table43[[#This Row],[Harga Jual Pcs MT
(+PPN)]]*Table43[[#This Row],[ISI/CTN]]</f>
        <v>0</v>
      </c>
      <c r="AZ514" s="44">
        <f>(Table43[[#This Row],[Harga Jual Pcs GT
(-PPN)]]-Table43[[#This Row],[Harga Beli Pcs
(-PPN)]])/Table43[[#This Row],[Harga Jual Pcs GT
(-PPN)]]</f>
        <v>8.4999999999999992E-2</v>
      </c>
      <c r="BA514" s="51">
        <f>Table43[[#This Row],[Harga Jual Pcs MT
(-PPN)]]-Table43[[#This Row],[Harga Beli Pcs
(-PPN)]]</f>
        <v>-20717.43</v>
      </c>
      <c r="BB514" s="57" t="e">
        <f>Table43[[#This Row],[Column1]]/Table43[[#This Row],[Harga Jual Pcs MT
(-PPN)]]</f>
        <v>#DIV/0!</v>
      </c>
      <c r="BC514" s="50"/>
      <c r="BD514" s="7" t="str">
        <f>IFERROR(VLOOKUP(Table43[[#This Row],[Kode BARANG Win2]],'[3]Daftar Barang dan Jasa'!$B$2:$D$3515,3,0),0)</f>
        <v>RB DETTOL BODY WASH ALOE VERA 410ML X 24 PCH</v>
      </c>
      <c r="BE514" s="7" t="str">
        <f ca="1">IF(TODAY()-Table43[[#This Row],[Efektif
Pembuatan]]&gt;60,"Lama","Baru")</f>
        <v>Lama</v>
      </c>
      <c r="BF514" s="7" t="e">
        <f ca="1">IF(TODAY()-Table43[[#This Row],[Efektif Naik Harga]]&lt;30,"Naik","Sama")</f>
        <v>#VALUE!</v>
      </c>
      <c r="BG514" s="7" t="s">
        <v>400</v>
      </c>
      <c r="BH514" s="7" t="str">
        <f>IF(Table43[[#This Row],[Kode BARANG Win2]]&lt;&gt;"","IDR","")</f>
        <v>IDR</v>
      </c>
      <c r="BI514" s="7" t="str">
        <f>CONCATENATE(Table43[[#This Row],[kode  1 Digit
(Nomor)]],Table43[[#This Row],[kode  4 Digit                (Nomor)]])</f>
        <v>31935610410</v>
      </c>
      <c r="BJ514" s="7" t="str">
        <f>Table43[[#This Row],[Nama            Gramasi atau Jumlah Pack per CTN]]</f>
        <v>410ML</v>
      </c>
      <c r="BK514" s="7"/>
      <c r="BL514" s="7"/>
      <c r="BM514" s="4" t="str">
        <f>IF(Table43[[#This Row],[SATUAN Fix Win]]&lt;&gt;"","KRT")</f>
        <v>KRT</v>
      </c>
      <c r="BN514" s="4" t="str">
        <f>IF(Table43[[#This Row],[SATUAN Fix Win]]&lt;&gt;"","GD01")</f>
        <v>GD01</v>
      </c>
      <c r="BO514" s="4">
        <f>IF(Table43[[#This Row],[SATUAN Fix Win]]&lt;&gt;"",11611)</f>
        <v>11611</v>
      </c>
      <c r="BP514" s="4">
        <f>IF(Table43[[#This Row],[SATUAN Fix Win]]&lt;&gt;"",11612)</f>
        <v>11612</v>
      </c>
      <c r="BR514" s="4">
        <f>IF(Table43[[#This Row],[SATUAN Fix Win]]&lt;&gt;"",1)</f>
        <v>1</v>
      </c>
    </row>
    <row r="515" spans="1:70">
      <c r="A515" s="4" t="str">
        <f>CONCATENATE(Table43[[#This Row],[Kode BARANG Win2]],Table43[[#This Row],[No. Urut
Item Sama]])</f>
        <v>R1022005037020</v>
      </c>
      <c r="B515" s="7"/>
      <c r="C515" s="4" t="s">
        <v>1602</v>
      </c>
      <c r="D515" s="49">
        <v>3073462</v>
      </c>
      <c r="E515" s="49">
        <f>IFERROR(VLOOKUP(Table43[[#This Row],[NO]],[1]Sheet1!$G$3:$K$1267,5,0),0)</f>
        <v>0</v>
      </c>
      <c r="F515" s="26" t="s">
        <v>1347</v>
      </c>
      <c r="G515" s="26">
        <v>24</v>
      </c>
      <c r="H515" s="26" t="s">
        <v>1602</v>
      </c>
      <c r="I515" s="49">
        <v>8993560027100</v>
      </c>
      <c r="J515" s="26" t="str">
        <f>Table43[[#This Row],[Nama Jenis Kemasan]]</f>
        <v>PCH</v>
      </c>
      <c r="K515" s="4" t="str">
        <f>TRIM(CONCATENATE(Table43[[#This Row],[Nama            KLP]]," ",Table43[[#This Row],[Nama            Sub KLP]]))</f>
        <v>DETTOL BODY WASH</v>
      </c>
      <c r="L515" s="4" t="str">
        <f>CONCATENATE(Table43[[#This Row],[kode  2 Digit                (hrf+No)]],Table43[[#This Row],[kode  2 Digit                (Nomor)]],Table43[[#This Row],[kode  1 Digit                (Nomor)]])</f>
        <v>R1022</v>
      </c>
      <c r="M515" s="4" t="str">
        <f>IF(AH515="",CONCATENATE(R515,T515,V515,X515,Z515,AB515,AD515,AF515,Table43[[#This Row],[Tanda Kode Revisi]]),CONCATENATE(R515,T515,V515,X515,Z515,AB515,AD515,AH515))</f>
        <v>R1022005037020</v>
      </c>
      <c r="N515" s="11">
        <f t="shared" si="14"/>
        <v>14</v>
      </c>
      <c r="O515" s="13" t="str">
        <f>IF(AG515&lt;&gt;"",TRIM(UPPER(CONCATENATE(Q515," ",S515," ",U515," ",W515," ",Y515," ",AA515," ","X"," ",Table43[[#This Row],[ISI/CTN]]," ",AG515," ",AC515," ",AE515," ",AI515))),TRIM(UPPER(CONCATENATE(Q515," ",S515," ",U515," ",W515," ",Y515," ",AA515," ","X"," ",Table43[[#This Row],[ISI/CTN]]," ",AC515," ",AE515," ",AI515))))</f>
        <v>RB DETTOL BODY WASH HONEY 370/410ML X 24 PCH</v>
      </c>
      <c r="P515" s="11">
        <f t="shared" si="15"/>
        <v>44</v>
      </c>
      <c r="Q515" s="4" t="s">
        <v>1487</v>
      </c>
      <c r="R515" s="7" t="s">
        <v>94</v>
      </c>
      <c r="S515" s="4" t="s">
        <v>1496</v>
      </c>
      <c r="T515" s="45" t="s">
        <v>1723</v>
      </c>
      <c r="U515" s="46" t="s">
        <v>1497</v>
      </c>
      <c r="V515" s="7">
        <v>2</v>
      </c>
      <c r="W515" s="46"/>
      <c r="X515" s="45" t="s">
        <v>1731</v>
      </c>
      <c r="Y515" s="4" t="s">
        <v>1530</v>
      </c>
      <c r="Z515" s="47" t="s">
        <v>1726</v>
      </c>
      <c r="AA515" s="4" t="s">
        <v>1529</v>
      </c>
      <c r="AB515" s="47" t="s">
        <v>1750</v>
      </c>
      <c r="AC515" s="4" t="s">
        <v>386</v>
      </c>
      <c r="AD515" s="7">
        <v>2</v>
      </c>
      <c r="AF515" s="7">
        <v>0</v>
      </c>
      <c r="AJ515" s="7">
        <f>IFERROR(VLOOKUP(Table43[[#This Row],[Kode BARANG Win2]],'[2]Template Impor Barang'!#REF!,2,0),0)</f>
        <v>0</v>
      </c>
      <c r="AK515" s="7">
        <f>Table43[[#This Row],[ISI/CTN]]</f>
        <v>24</v>
      </c>
      <c r="AL515" s="83">
        <f>Table43[[#This Row],[Kode Pcpl]]</f>
        <v>3073462</v>
      </c>
      <c r="AN515" s="36">
        <f>Table43[[#This Row],[Harga Jual Pcs GT
(-PPN)]]-(Table43[[#This Row],[Harga Jual Pcs GT
(-PPN)]]*8.5%)</f>
        <v>20717.43</v>
      </c>
      <c r="AO515" s="36">
        <f>Table43[[#This Row],[Harga Beli Pcs
(-PPN)]]*Table43[[#This Row],[ISI/CTN]]</f>
        <v>497218.32</v>
      </c>
      <c r="AP515" s="36">
        <f>Table43[[#This Row],[Harga Beli Pcs
(-PPN)]]*1.11</f>
        <v>22996.347300000001</v>
      </c>
      <c r="AQ515" s="36">
        <f>Table43[[#This Row],[Harga Beli Krt
(- PPN)]]*1.11</f>
        <v>551912.33520000009</v>
      </c>
      <c r="AR515" s="36">
        <v>22642</v>
      </c>
      <c r="AS515" s="36">
        <f>Table43[[#This Row],[Harga Jual Pcs GT
(-PPN)]]*Table43[[#This Row],[ISI/CTN]]</f>
        <v>543408</v>
      </c>
      <c r="AT515" s="36">
        <f>Table43[[#This Row],[Harga Jual Pcs GT
(-PPN)]]*1.11</f>
        <v>25132.620000000003</v>
      </c>
      <c r="AU515" s="36">
        <f>Table43[[#This Row],[Harga Jual Krt GT
(- PPN)]]*1.11</f>
        <v>603182.88</v>
      </c>
      <c r="AV515" s="36">
        <v>22642</v>
      </c>
      <c r="AW515" s="36">
        <f>Table43[[#This Row],[Harga Jual Pcs MT
(-PPN)]]*Table43[[#This Row],[ISI/CTN]]</f>
        <v>543408</v>
      </c>
      <c r="AX515" s="36">
        <f>Table43[[#This Row],[Harga Jual Pcs MT
(-PPN)]]*1.11</f>
        <v>25132.620000000003</v>
      </c>
      <c r="AY515" s="36">
        <f>Table43[[#This Row],[Harga Jual Pcs MT
(+PPN)]]*Table43[[#This Row],[ISI/CTN]]</f>
        <v>603182.88000000012</v>
      </c>
      <c r="AZ515" s="44">
        <f>(Table43[[#This Row],[Harga Jual Pcs GT
(-PPN)]]-Table43[[#This Row],[Harga Beli Pcs
(-PPN)]])/Table43[[#This Row],[Harga Jual Pcs GT
(-PPN)]]</f>
        <v>8.4999999999999992E-2</v>
      </c>
      <c r="BA515" s="51">
        <f>Table43[[#This Row],[Harga Jual Pcs MT
(-PPN)]]-Table43[[#This Row],[Harga Beli Pcs
(-PPN)]]</f>
        <v>1924.5699999999997</v>
      </c>
      <c r="BB515" s="57">
        <f>Table43[[#This Row],[Column1]]/Table43[[#This Row],[Harga Jual Pcs MT
(-PPN)]]</f>
        <v>8.4999999999999992E-2</v>
      </c>
      <c r="BC515" s="50"/>
      <c r="BD515" s="7" t="str">
        <f>IFERROR(VLOOKUP(Table43[[#This Row],[Kode BARANG Win2]],'[3]Daftar Barang dan Jasa'!$B$2:$D$3515,3,0),0)</f>
        <v>RB DETTOL BODY WASH HONEY 370/410ML X 24 PCH</v>
      </c>
      <c r="BE515" s="7" t="str">
        <f ca="1">IF(TODAY()-Table43[[#This Row],[Efektif
Pembuatan]]&gt;60,"Lama","Baru")</f>
        <v>Lama</v>
      </c>
      <c r="BF515" s="7" t="e">
        <f ca="1">IF(TODAY()-Table43[[#This Row],[Efektif Naik Harga]]&lt;30,"Naik","Sama")</f>
        <v>#VALUE!</v>
      </c>
      <c r="BG515" s="7" t="s">
        <v>400</v>
      </c>
      <c r="BH515" s="7" t="str">
        <f>IF(Table43[[#This Row],[Kode BARANG Win2]]&lt;&gt;"","IDR","")</f>
        <v>IDR</v>
      </c>
      <c r="BI515" s="7" t="str">
        <f>CONCATENATE(Table43[[#This Row],[kode  1 Digit
(Nomor)]],Table43[[#This Row],[kode  4 Digit                (Nomor)]])</f>
        <v>30734620370</v>
      </c>
      <c r="BJ515" s="7" t="str">
        <f>Table43[[#This Row],[Nama            Gramasi atau Jumlah Pack per CTN]]</f>
        <v>370/410ML</v>
      </c>
      <c r="BK515" s="7"/>
      <c r="BL515" s="7"/>
      <c r="BM515" s="4" t="str">
        <f>IF(Table43[[#This Row],[SATUAN Fix Win]]&lt;&gt;"","KRT")</f>
        <v>KRT</v>
      </c>
      <c r="BN515" s="4" t="str">
        <f>IF(Table43[[#This Row],[SATUAN Fix Win]]&lt;&gt;"","GD01")</f>
        <v>GD01</v>
      </c>
      <c r="BO515" s="4">
        <f>IF(Table43[[#This Row],[SATUAN Fix Win]]&lt;&gt;"",11611)</f>
        <v>11611</v>
      </c>
      <c r="BP515" s="4">
        <f>IF(Table43[[#This Row],[SATUAN Fix Win]]&lt;&gt;"",11612)</f>
        <v>11612</v>
      </c>
      <c r="BR515" s="4">
        <f>IF(Table43[[#This Row],[SATUAN Fix Win]]&lt;&gt;"",1)</f>
        <v>1</v>
      </c>
    </row>
    <row r="516" spans="1:70">
      <c r="A516" s="4" t="str">
        <f>CONCATENATE(Table43[[#This Row],[Kode BARANG Win2]],Table43[[#This Row],[No. Urut
Item Sama]])</f>
        <v>R1022005037020</v>
      </c>
      <c r="B516" s="7"/>
      <c r="C516" s="4" t="s">
        <v>1602</v>
      </c>
      <c r="D516" s="49">
        <v>3267944</v>
      </c>
      <c r="E516" s="49">
        <f>IFERROR(VLOOKUP(Table43[[#This Row],[NO]],[1]Sheet1!$G$3:$K$1267,5,0),0)</f>
        <v>0</v>
      </c>
      <c r="F516" s="26" t="s">
        <v>1349</v>
      </c>
      <c r="G516" s="26">
        <v>24</v>
      </c>
      <c r="H516" s="26" t="s">
        <v>1602</v>
      </c>
      <c r="I516" s="49">
        <v>8993560027100</v>
      </c>
      <c r="J516" s="26" t="str">
        <f>Table43[[#This Row],[Nama Jenis Kemasan]]</f>
        <v>PCH</v>
      </c>
      <c r="K516" s="4" t="str">
        <f>TRIM(CONCATENATE(Table43[[#This Row],[Nama            KLP]]," ",Table43[[#This Row],[Nama            Sub KLP]]))</f>
        <v>DETTOL BODY WASH</v>
      </c>
      <c r="L516" s="4" t="str">
        <f>CONCATENATE(Table43[[#This Row],[kode  2 Digit                (hrf+No)]],Table43[[#This Row],[kode  2 Digit                (Nomor)]],Table43[[#This Row],[kode  1 Digit                (Nomor)]])</f>
        <v>R1022</v>
      </c>
      <c r="M516" s="4" t="str">
        <f>IF(AH516="",CONCATENATE(R516,T516,V516,X516,Z516,AB516,AD516,AF516,Table43[[#This Row],[Tanda Kode Revisi]]),CONCATENATE(R516,T516,V516,X516,Z516,AB516,AD516,AH516))</f>
        <v>R1022005037020</v>
      </c>
      <c r="N516" s="11">
        <f t="shared" si="14"/>
        <v>14</v>
      </c>
      <c r="O516" s="13" t="str">
        <f>IF(AG516&lt;&gt;"",TRIM(UPPER(CONCATENATE(Q516," ",S516," ",U516," ",W516," ",Y516," ",AA516," ","X"," ",Table43[[#This Row],[ISI/CTN]]," ",AG516," ",AC516," ",AE516," ",AI516))),TRIM(UPPER(CONCATENATE(Q516," ",S516," ",U516," ",W516," ",Y516," ",AA516," ","X"," ",Table43[[#This Row],[ISI/CTN]]," ",AC516," ",AE516," ",AI516))))</f>
        <v>RB DETTOL BODY WASH HONEY 370/410ML X 24 PCH</v>
      </c>
      <c r="P516" s="11">
        <f t="shared" si="15"/>
        <v>44</v>
      </c>
      <c r="Q516" s="4" t="s">
        <v>1487</v>
      </c>
      <c r="R516" s="7" t="s">
        <v>94</v>
      </c>
      <c r="S516" s="4" t="s">
        <v>1496</v>
      </c>
      <c r="T516" s="45" t="s">
        <v>1723</v>
      </c>
      <c r="U516" s="46" t="s">
        <v>1497</v>
      </c>
      <c r="V516" s="7">
        <v>2</v>
      </c>
      <c r="W516" s="46"/>
      <c r="X516" s="45" t="s">
        <v>1731</v>
      </c>
      <c r="Y516" s="4" t="s">
        <v>1530</v>
      </c>
      <c r="Z516" s="47" t="s">
        <v>1726</v>
      </c>
      <c r="AA516" s="4" t="s">
        <v>1529</v>
      </c>
      <c r="AB516" s="47" t="s">
        <v>1750</v>
      </c>
      <c r="AC516" s="4" t="s">
        <v>386</v>
      </c>
      <c r="AD516" s="7">
        <v>2</v>
      </c>
      <c r="AF516" s="7">
        <v>0</v>
      </c>
      <c r="AJ516" s="7">
        <f>IFERROR(VLOOKUP(Table43[[#This Row],[Kode BARANG Win2]],'[2]Template Impor Barang'!#REF!,2,0),0)</f>
        <v>0</v>
      </c>
      <c r="AK516" s="7">
        <f>Table43[[#This Row],[ISI/CTN]]</f>
        <v>24</v>
      </c>
      <c r="AL516" s="83">
        <f>Table43[[#This Row],[Kode Pcpl]]</f>
        <v>3267944</v>
      </c>
      <c r="AN516" s="36">
        <f>Table43[[#This Row],[Harga Jual Pcs GT
(-PPN)]]-(Table43[[#This Row],[Harga Jual Pcs GT
(-PPN)]]*8.5%)</f>
        <v>20717.43</v>
      </c>
      <c r="AO516" s="36">
        <f>Table43[[#This Row],[Harga Beli Pcs
(-PPN)]]*Table43[[#This Row],[ISI/CTN]]</f>
        <v>497218.32</v>
      </c>
      <c r="AP516" s="36">
        <f>Table43[[#This Row],[Harga Beli Pcs
(-PPN)]]*1.11</f>
        <v>22996.347300000001</v>
      </c>
      <c r="AQ516" s="36">
        <f>Table43[[#This Row],[Harga Beli Krt
(- PPN)]]*1.11</f>
        <v>551912.33520000009</v>
      </c>
      <c r="AR516" s="36">
        <v>22642</v>
      </c>
      <c r="AS516" s="36">
        <f>Table43[[#This Row],[Harga Jual Pcs GT
(-PPN)]]*Table43[[#This Row],[ISI/CTN]]</f>
        <v>543408</v>
      </c>
      <c r="AT516" s="36">
        <f>Table43[[#This Row],[Harga Jual Pcs GT
(-PPN)]]*1.11</f>
        <v>25132.620000000003</v>
      </c>
      <c r="AU516" s="36">
        <f>Table43[[#This Row],[Harga Jual Krt GT
(- PPN)]]*1.11</f>
        <v>603182.88</v>
      </c>
      <c r="AV516" s="36">
        <v>22642</v>
      </c>
      <c r="AW516" s="36">
        <f>Table43[[#This Row],[Harga Jual Pcs MT
(-PPN)]]*Table43[[#This Row],[ISI/CTN]]</f>
        <v>543408</v>
      </c>
      <c r="AX516" s="36">
        <f>Table43[[#This Row],[Harga Jual Pcs MT
(-PPN)]]*1.11</f>
        <v>25132.620000000003</v>
      </c>
      <c r="AY516" s="36">
        <f>Table43[[#This Row],[Harga Jual Pcs MT
(+PPN)]]*Table43[[#This Row],[ISI/CTN]]</f>
        <v>603182.88000000012</v>
      </c>
      <c r="AZ516" s="44">
        <f>(Table43[[#This Row],[Harga Jual Pcs GT
(-PPN)]]-Table43[[#This Row],[Harga Beli Pcs
(-PPN)]])/Table43[[#This Row],[Harga Jual Pcs GT
(-PPN)]]</f>
        <v>8.4999999999999992E-2</v>
      </c>
      <c r="BA516" s="51">
        <f>Table43[[#This Row],[Harga Jual Pcs MT
(-PPN)]]-Table43[[#This Row],[Harga Beli Pcs
(-PPN)]]</f>
        <v>1924.5699999999997</v>
      </c>
      <c r="BB516" s="57">
        <f>Table43[[#This Row],[Column1]]/Table43[[#This Row],[Harga Jual Pcs MT
(-PPN)]]</f>
        <v>8.4999999999999992E-2</v>
      </c>
      <c r="BC516" s="50"/>
      <c r="BD516" s="7" t="str">
        <f>IFERROR(VLOOKUP(Table43[[#This Row],[Kode BARANG Win2]],'[3]Daftar Barang dan Jasa'!$B$2:$D$3515,3,0),0)</f>
        <v>RB DETTOL BODY WASH HONEY 370/410ML X 24 PCH</v>
      </c>
      <c r="BE516" s="7" t="str">
        <f ca="1">IF(TODAY()-Table43[[#This Row],[Efektif
Pembuatan]]&gt;60,"Lama","Baru")</f>
        <v>Lama</v>
      </c>
      <c r="BF516" s="7" t="e">
        <f ca="1">IF(TODAY()-Table43[[#This Row],[Efektif Naik Harga]]&lt;30,"Naik","Sama")</f>
        <v>#VALUE!</v>
      </c>
      <c r="BG516" s="7" t="s">
        <v>400</v>
      </c>
      <c r="BH516" s="7" t="str">
        <f>IF(Table43[[#This Row],[Kode BARANG Win2]]&lt;&gt;"","IDR","")</f>
        <v>IDR</v>
      </c>
      <c r="BI516" s="7" t="str">
        <f>CONCATENATE(Table43[[#This Row],[kode  1 Digit
(Nomor)]],Table43[[#This Row],[kode  4 Digit                (Nomor)]])</f>
        <v>32679440370</v>
      </c>
      <c r="BJ516" s="7" t="str">
        <f>Table43[[#This Row],[Nama            Gramasi atau Jumlah Pack per CTN]]</f>
        <v>370/410ML</v>
      </c>
      <c r="BK516" s="7"/>
      <c r="BL516" s="7"/>
      <c r="BM516" s="4" t="str">
        <f>IF(Table43[[#This Row],[SATUAN Fix Win]]&lt;&gt;"","KRT")</f>
        <v>KRT</v>
      </c>
      <c r="BN516" s="4" t="str">
        <f>IF(Table43[[#This Row],[SATUAN Fix Win]]&lt;&gt;"","GD01")</f>
        <v>GD01</v>
      </c>
      <c r="BO516" s="4">
        <f>IF(Table43[[#This Row],[SATUAN Fix Win]]&lt;&gt;"",11611)</f>
        <v>11611</v>
      </c>
      <c r="BP516" s="4">
        <f>IF(Table43[[#This Row],[SATUAN Fix Win]]&lt;&gt;"",11612)</f>
        <v>11612</v>
      </c>
      <c r="BR516" s="4">
        <f>IF(Table43[[#This Row],[SATUAN Fix Win]]&lt;&gt;"",1)</f>
        <v>1</v>
      </c>
    </row>
    <row r="517" spans="1:70">
      <c r="A517" s="4" t="str">
        <f>CONCATENATE(Table43[[#This Row],[Kode BARANG Win2]],Table43[[#This Row],[No. Urut
Item Sama]])</f>
        <v>R1022005037020</v>
      </c>
      <c r="B517" s="7"/>
      <c r="C517" s="4" t="s">
        <v>1602</v>
      </c>
      <c r="D517" s="49">
        <v>3337487</v>
      </c>
      <c r="E517" s="49">
        <f>IFERROR(VLOOKUP(Table43[[#This Row],[NO]],[1]Sheet1!$G$3:$K$1267,5,0),0)</f>
        <v>0</v>
      </c>
      <c r="F517" s="26" t="s">
        <v>1348</v>
      </c>
      <c r="G517" s="26">
        <v>24</v>
      </c>
      <c r="H517" s="26" t="s">
        <v>2073</v>
      </c>
      <c r="I517" s="49">
        <v>8993560027100</v>
      </c>
      <c r="J517" s="26" t="str">
        <f>Table43[[#This Row],[Nama Jenis Kemasan]]</f>
        <v>PCH</v>
      </c>
      <c r="K517" s="4" t="str">
        <f>TRIM(CONCATENATE(Table43[[#This Row],[Nama            KLP]]," ",Table43[[#This Row],[Nama            Sub KLP]]))</f>
        <v>DETTOL BODY WASH</v>
      </c>
      <c r="L517" s="4" t="str">
        <f>CONCATENATE(Table43[[#This Row],[kode  2 Digit                (hrf+No)]],Table43[[#This Row],[kode  2 Digit                (Nomor)]],Table43[[#This Row],[kode  1 Digit                (Nomor)]])</f>
        <v>R1022</v>
      </c>
      <c r="M517" s="4" t="str">
        <f>IF(AH517="",CONCATENATE(R517,T517,V517,X517,Z517,AB517,AD517,AF517,Table43[[#This Row],[Tanda Kode Revisi]]),CONCATENATE(R517,T517,V517,X517,Z517,AB517,AD517,AH517))</f>
        <v>R1022005037020</v>
      </c>
      <c r="N517" s="11">
        <f t="shared" si="14"/>
        <v>14</v>
      </c>
      <c r="O517" s="13" t="str">
        <f>IF(AG517&lt;&gt;"",TRIM(UPPER(CONCATENATE(Q517," ",S517," ",U517," ",W517," ",Y517," ",AA517," ","X"," ",Table43[[#This Row],[ISI/CTN]]," ",AG517," ",AC517," ",AE517," ",AI517))),TRIM(UPPER(CONCATENATE(Q517," ",S517," ",U517," ",W517," ",Y517," ",AA517," ","X"," ",Table43[[#This Row],[ISI/CTN]]," ",AC517," ",AE517," ",AI517))))</f>
        <v>RB DETTOL BODY WASH HONEY 370/410ML X 24 PCH</v>
      </c>
      <c r="P517" s="11">
        <f t="shared" si="15"/>
        <v>44</v>
      </c>
      <c r="Q517" s="4" t="s">
        <v>1487</v>
      </c>
      <c r="R517" s="7" t="s">
        <v>94</v>
      </c>
      <c r="S517" s="4" t="s">
        <v>1496</v>
      </c>
      <c r="T517" s="45" t="s">
        <v>1723</v>
      </c>
      <c r="U517" s="46" t="s">
        <v>1497</v>
      </c>
      <c r="V517" s="7">
        <v>2</v>
      </c>
      <c r="W517" s="46"/>
      <c r="X517" s="45" t="s">
        <v>1731</v>
      </c>
      <c r="Y517" s="4" t="s">
        <v>1530</v>
      </c>
      <c r="Z517" s="47" t="s">
        <v>1726</v>
      </c>
      <c r="AA517" s="4" t="s">
        <v>1529</v>
      </c>
      <c r="AB517" s="47" t="s">
        <v>1750</v>
      </c>
      <c r="AC517" s="4" t="s">
        <v>386</v>
      </c>
      <c r="AD517" s="7">
        <v>2</v>
      </c>
      <c r="AF517" s="7">
        <v>0</v>
      </c>
      <c r="AJ517" s="7">
        <f>IFERROR(VLOOKUP(Table43[[#This Row],[Kode BARANG Win2]],'[2]Template Impor Barang'!#REF!,2,0),0)</f>
        <v>0</v>
      </c>
      <c r="AK517" s="7">
        <f>Table43[[#This Row],[ISI/CTN]]</f>
        <v>24</v>
      </c>
      <c r="AL517" s="83">
        <f>Table43[[#This Row],[Kode Pcpl]]</f>
        <v>3337487</v>
      </c>
      <c r="AN517" s="36">
        <f>Table43[[#This Row],[Harga Jual Pcs GT
(-PPN)]]-(Table43[[#This Row],[Harga Jual Pcs GT
(-PPN)]]*8.5%)</f>
        <v>20717.43</v>
      </c>
      <c r="AO517" s="36">
        <f>Table43[[#This Row],[Harga Beli Pcs
(-PPN)]]*Table43[[#This Row],[ISI/CTN]]</f>
        <v>497218.32</v>
      </c>
      <c r="AP517" s="36">
        <f>Table43[[#This Row],[Harga Beli Pcs
(-PPN)]]*1.11</f>
        <v>22996.347300000001</v>
      </c>
      <c r="AQ517" s="36">
        <f>Table43[[#This Row],[Harga Beli Krt
(- PPN)]]*1.11</f>
        <v>551912.33520000009</v>
      </c>
      <c r="AR517" s="36">
        <v>22642</v>
      </c>
      <c r="AS517" s="36">
        <f>Table43[[#This Row],[Harga Jual Pcs GT
(-PPN)]]*Table43[[#This Row],[ISI/CTN]]</f>
        <v>543408</v>
      </c>
      <c r="AT517" s="36">
        <f>Table43[[#This Row],[Harga Jual Pcs GT
(-PPN)]]*1.11</f>
        <v>25132.620000000003</v>
      </c>
      <c r="AU517" s="36">
        <f>Table43[[#This Row],[Harga Jual Krt GT
(- PPN)]]*1.11</f>
        <v>603182.88</v>
      </c>
      <c r="AV517" s="36">
        <v>22642</v>
      </c>
      <c r="AW517" s="36">
        <f>Table43[[#This Row],[Harga Jual Pcs MT
(-PPN)]]*Table43[[#This Row],[ISI/CTN]]</f>
        <v>543408</v>
      </c>
      <c r="AX517" s="36">
        <f>Table43[[#This Row],[Harga Jual Pcs MT
(-PPN)]]*1.11</f>
        <v>25132.620000000003</v>
      </c>
      <c r="AY517" s="36">
        <f>Table43[[#This Row],[Harga Jual Pcs MT
(+PPN)]]*Table43[[#This Row],[ISI/CTN]]</f>
        <v>603182.88000000012</v>
      </c>
      <c r="AZ517" s="44">
        <f>(Table43[[#This Row],[Harga Jual Pcs GT
(-PPN)]]-Table43[[#This Row],[Harga Beli Pcs
(-PPN)]])/Table43[[#This Row],[Harga Jual Pcs GT
(-PPN)]]</f>
        <v>8.4999999999999992E-2</v>
      </c>
      <c r="BA517" s="51">
        <f>Table43[[#This Row],[Harga Jual Pcs MT
(-PPN)]]-Table43[[#This Row],[Harga Beli Pcs
(-PPN)]]</f>
        <v>1924.5699999999997</v>
      </c>
      <c r="BB517" s="57">
        <f>Table43[[#This Row],[Column1]]/Table43[[#This Row],[Harga Jual Pcs MT
(-PPN)]]</f>
        <v>8.4999999999999992E-2</v>
      </c>
      <c r="BC517" s="50"/>
      <c r="BD517" s="7" t="str">
        <f>IFERROR(VLOOKUP(Table43[[#This Row],[Kode BARANG Win2]],'[3]Daftar Barang dan Jasa'!$B$2:$D$3515,3,0),0)</f>
        <v>RB DETTOL BODY WASH HONEY 370/410ML X 24 PCH</v>
      </c>
      <c r="BE517" s="7" t="str">
        <f ca="1">IF(TODAY()-Table43[[#This Row],[Efektif
Pembuatan]]&gt;60,"Lama","Baru")</f>
        <v>Lama</v>
      </c>
      <c r="BF517" s="7" t="e">
        <f ca="1">IF(TODAY()-Table43[[#This Row],[Efektif Naik Harga]]&lt;30,"Naik","Sama")</f>
        <v>#VALUE!</v>
      </c>
      <c r="BG517" s="7" t="s">
        <v>400</v>
      </c>
      <c r="BH517" s="7" t="str">
        <f>IF(Table43[[#This Row],[Kode BARANG Win2]]&lt;&gt;"","IDR","")</f>
        <v>IDR</v>
      </c>
      <c r="BI517" s="7" t="str">
        <f>CONCATENATE(Table43[[#This Row],[kode  1 Digit
(Nomor)]],Table43[[#This Row],[kode  4 Digit                (Nomor)]])</f>
        <v>33374870370</v>
      </c>
      <c r="BJ517" s="7" t="str">
        <f>Table43[[#This Row],[Nama            Gramasi atau Jumlah Pack per CTN]]</f>
        <v>370/410ML</v>
      </c>
      <c r="BK517" s="7"/>
      <c r="BL517" s="7"/>
      <c r="BM517" s="4" t="str">
        <f>IF(Table43[[#This Row],[SATUAN Fix Win]]&lt;&gt;"","KRT")</f>
        <v>KRT</v>
      </c>
      <c r="BN517" s="4" t="str">
        <f>IF(Table43[[#This Row],[SATUAN Fix Win]]&lt;&gt;"","GD01")</f>
        <v>GD01</v>
      </c>
      <c r="BO517" s="4">
        <f>IF(Table43[[#This Row],[SATUAN Fix Win]]&lt;&gt;"",11611)</f>
        <v>11611</v>
      </c>
      <c r="BP517" s="4">
        <f>IF(Table43[[#This Row],[SATUAN Fix Win]]&lt;&gt;"",11612)</f>
        <v>11612</v>
      </c>
      <c r="BR517" s="4">
        <f>IF(Table43[[#This Row],[SATUAN Fix Win]]&lt;&gt;"",1)</f>
        <v>1</v>
      </c>
    </row>
    <row r="518" spans="1:70">
      <c r="A518" s="4" t="str">
        <f>CONCATENATE(Table43[[#This Row],[Kode BARANG Win2]],Table43[[#This Row],[No. Urut
Item Sama]])</f>
        <v>R1022005037021</v>
      </c>
      <c r="B518" s="7"/>
      <c r="C518" s="4" t="s">
        <v>1602</v>
      </c>
      <c r="D518" s="49">
        <v>3134653</v>
      </c>
      <c r="E518" s="49">
        <f>IFERROR(VLOOKUP(Table43[[#This Row],[NO]],[1]Sheet1!$G$3:$K$1267,5,0),0)</f>
        <v>0</v>
      </c>
      <c r="F518" s="26" t="s">
        <v>1350</v>
      </c>
      <c r="G518" s="26">
        <v>24</v>
      </c>
      <c r="H518" s="26" t="s">
        <v>2073</v>
      </c>
      <c r="I518" s="49">
        <v>8993560027100</v>
      </c>
      <c r="J518" s="26" t="str">
        <f>Table43[[#This Row],[Nama Jenis Kemasan]]</f>
        <v>PCH</v>
      </c>
      <c r="K518" s="4" t="str">
        <f>TRIM(CONCATENATE(Table43[[#This Row],[Nama            KLP]]," ",Table43[[#This Row],[Nama            Sub KLP]]))</f>
        <v>DETTOL BODY WASH</v>
      </c>
      <c r="L518" s="4" t="str">
        <f>CONCATENATE(Table43[[#This Row],[kode  2 Digit                (hrf+No)]],Table43[[#This Row],[kode  2 Digit                (Nomor)]],Table43[[#This Row],[kode  1 Digit                (Nomor)]])</f>
        <v>R1022</v>
      </c>
      <c r="M518" s="4" t="str">
        <f>IF(AH518="",CONCATENATE(R518,T518,V518,X518,Z518,AB518,AD518,AF518,Table43[[#This Row],[Tanda Kode Revisi]]),CONCATENATE(R518,T518,V518,X518,Z518,AB518,AD518,AH518))</f>
        <v>R1022005037021</v>
      </c>
      <c r="N518" s="11">
        <f t="shared" si="14"/>
        <v>14</v>
      </c>
      <c r="O518" s="13" t="str">
        <f>IF(AG518&lt;&gt;"",TRIM(UPPER(CONCATENATE(Q518," ",S518," ",U518," ",W518," ",Y518," ",AA518," ","X"," ",Table43[[#This Row],[ISI/CTN]]," ",AG518," ",AC518," ",AE518," ",AI518))),TRIM(UPPER(CONCATENATE(Q518," ",S518," ",U518," ",W518," ",Y518," ",AA518," ","X"," ",Table43[[#This Row],[ISI/CTN]]," ",AC518," ",AE518," ",AI518))))</f>
        <v>RB DETTOL BODY WASH HONEY 370/410ML X 24 PCH BANDED</v>
      </c>
      <c r="P518" s="11">
        <f t="shared" si="15"/>
        <v>51</v>
      </c>
      <c r="Q518" s="4" t="s">
        <v>1487</v>
      </c>
      <c r="R518" s="7" t="s">
        <v>94</v>
      </c>
      <c r="S518" s="4" t="s">
        <v>1496</v>
      </c>
      <c r="T518" s="45" t="s">
        <v>1723</v>
      </c>
      <c r="U518" s="46" t="s">
        <v>1497</v>
      </c>
      <c r="V518" s="7">
        <v>2</v>
      </c>
      <c r="W518" s="46"/>
      <c r="X518" s="45" t="s">
        <v>1731</v>
      </c>
      <c r="Y518" s="4" t="s">
        <v>1530</v>
      </c>
      <c r="Z518" s="47" t="s">
        <v>1726</v>
      </c>
      <c r="AA518" s="4" t="s">
        <v>1529</v>
      </c>
      <c r="AB518" s="47" t="s">
        <v>1750</v>
      </c>
      <c r="AC518" s="4" t="s">
        <v>386</v>
      </c>
      <c r="AD518" s="7">
        <v>2</v>
      </c>
      <c r="AE518" s="4" t="s">
        <v>1526</v>
      </c>
      <c r="AF518" s="7">
        <v>1</v>
      </c>
      <c r="AJ518" s="7">
        <f>IFERROR(VLOOKUP(Table43[[#This Row],[Kode BARANG Win2]],'[2]Template Impor Barang'!#REF!,2,0),0)</f>
        <v>0</v>
      </c>
      <c r="AK518" s="7">
        <f>Table43[[#This Row],[ISI/CTN]]</f>
        <v>24</v>
      </c>
      <c r="AL518" s="83">
        <f>Table43[[#This Row],[Kode Pcpl]]</f>
        <v>3134653</v>
      </c>
      <c r="AN518" s="36">
        <f>Table43[[#This Row],[Harga Jual Pcs GT
(-PPN)]]-(Table43[[#This Row],[Harga Jual Pcs GT
(-PPN)]]*8.5%)</f>
        <v>20717.43</v>
      </c>
      <c r="AO518" s="36">
        <f>Table43[[#This Row],[Harga Beli Pcs
(-PPN)]]*Table43[[#This Row],[ISI/CTN]]</f>
        <v>497218.32</v>
      </c>
      <c r="AP518" s="36">
        <f>Table43[[#This Row],[Harga Beli Pcs
(-PPN)]]*1.11</f>
        <v>22996.347300000001</v>
      </c>
      <c r="AQ518" s="36">
        <f>Table43[[#This Row],[Harga Beli Krt
(- PPN)]]*1.11</f>
        <v>551912.33520000009</v>
      </c>
      <c r="AR518" s="36">
        <v>22642</v>
      </c>
      <c r="AS518" s="36">
        <f>Table43[[#This Row],[Harga Jual Pcs GT
(-PPN)]]*Table43[[#This Row],[ISI/CTN]]</f>
        <v>543408</v>
      </c>
      <c r="AT518" s="36">
        <f>Table43[[#This Row],[Harga Jual Pcs GT
(-PPN)]]*1.11</f>
        <v>25132.620000000003</v>
      </c>
      <c r="AU518" s="36">
        <f>Table43[[#This Row],[Harga Jual Krt GT
(- PPN)]]*1.11</f>
        <v>603182.88</v>
      </c>
      <c r="AV518" s="36">
        <v>22642</v>
      </c>
      <c r="AW518" s="36">
        <f>Table43[[#This Row],[Harga Jual Pcs MT
(-PPN)]]*Table43[[#This Row],[ISI/CTN]]</f>
        <v>543408</v>
      </c>
      <c r="AX518" s="36">
        <f>Table43[[#This Row],[Harga Jual Pcs MT
(-PPN)]]*1.11</f>
        <v>25132.620000000003</v>
      </c>
      <c r="AY518" s="36">
        <f>Table43[[#This Row],[Harga Jual Pcs MT
(+PPN)]]*Table43[[#This Row],[ISI/CTN]]</f>
        <v>603182.88000000012</v>
      </c>
      <c r="AZ518" s="44">
        <f>(Table43[[#This Row],[Harga Jual Pcs GT
(-PPN)]]-Table43[[#This Row],[Harga Beli Pcs
(-PPN)]])/Table43[[#This Row],[Harga Jual Pcs GT
(-PPN)]]</f>
        <v>8.4999999999999992E-2</v>
      </c>
      <c r="BA518" s="51">
        <f>Table43[[#This Row],[Harga Jual Pcs MT
(-PPN)]]-Table43[[#This Row],[Harga Beli Pcs
(-PPN)]]</f>
        <v>1924.5699999999997</v>
      </c>
      <c r="BB518" s="57">
        <f>Table43[[#This Row],[Column1]]/Table43[[#This Row],[Harga Jual Pcs MT
(-PPN)]]</f>
        <v>8.4999999999999992E-2</v>
      </c>
      <c r="BC518" s="50"/>
      <c r="BD518" s="7" t="str">
        <f>IFERROR(VLOOKUP(Table43[[#This Row],[Kode BARANG Win2]],'[3]Daftar Barang dan Jasa'!$B$2:$D$3515,3,0),0)</f>
        <v>RB DETTOL BODY WASH HONEY 370/410ML X 24 PCH BANDED</v>
      </c>
      <c r="BE518" s="7" t="str">
        <f ca="1">IF(TODAY()-Table43[[#This Row],[Efektif
Pembuatan]]&gt;60,"Lama","Baru")</f>
        <v>Lama</v>
      </c>
      <c r="BF518" s="7" t="e">
        <f ca="1">IF(TODAY()-Table43[[#This Row],[Efektif Naik Harga]]&lt;30,"Naik","Sama")</f>
        <v>#VALUE!</v>
      </c>
      <c r="BG518" s="7" t="s">
        <v>400</v>
      </c>
      <c r="BH518" s="7" t="str">
        <f>IF(Table43[[#This Row],[Kode BARANG Win2]]&lt;&gt;"","IDR","")</f>
        <v>IDR</v>
      </c>
      <c r="BI518" s="7" t="str">
        <f>CONCATENATE(Table43[[#This Row],[kode  1 Digit
(Nomor)]],Table43[[#This Row],[kode  4 Digit                (Nomor)]])</f>
        <v>31346530370</v>
      </c>
      <c r="BJ518" s="7" t="str">
        <f>Table43[[#This Row],[Nama            Gramasi atau Jumlah Pack per CTN]]</f>
        <v>370/410ML</v>
      </c>
      <c r="BK518" s="7"/>
      <c r="BL518" s="7"/>
      <c r="BM518" s="4" t="str">
        <f>IF(Table43[[#This Row],[SATUAN Fix Win]]&lt;&gt;"","KRT")</f>
        <v>KRT</v>
      </c>
      <c r="BN518" s="4" t="str">
        <f>IF(Table43[[#This Row],[SATUAN Fix Win]]&lt;&gt;"","GD01")</f>
        <v>GD01</v>
      </c>
      <c r="BO518" s="4">
        <f>IF(Table43[[#This Row],[SATUAN Fix Win]]&lt;&gt;"",11611)</f>
        <v>11611</v>
      </c>
      <c r="BP518" s="4">
        <f>IF(Table43[[#This Row],[SATUAN Fix Win]]&lt;&gt;"",11612)</f>
        <v>11612</v>
      </c>
      <c r="BR518" s="4">
        <f>IF(Table43[[#This Row],[SATUAN Fix Win]]&lt;&gt;"",1)</f>
        <v>1</v>
      </c>
    </row>
    <row r="519" spans="1:70">
      <c r="A519" s="4" t="str">
        <f>CONCATENATE(Table43[[#This Row],[Kode BARANG Win2]],Table43[[#This Row],[No. Urut
Item Sama]])</f>
        <v>R1022005037021</v>
      </c>
      <c r="B519" s="7"/>
      <c r="C519" s="4" t="s">
        <v>1602</v>
      </c>
      <c r="D519" s="49">
        <v>3229985</v>
      </c>
      <c r="E519" s="49">
        <f>IFERROR(VLOOKUP(Table43[[#This Row],[NO]],[1]Sheet1!$G$3:$K$1267,5,0),0)</f>
        <v>0</v>
      </c>
      <c r="F519" s="26" t="s">
        <v>1350</v>
      </c>
      <c r="G519" s="26">
        <v>24</v>
      </c>
      <c r="H519" s="26" t="s">
        <v>2073</v>
      </c>
      <c r="I519" s="49">
        <v>8993560027100</v>
      </c>
      <c r="J519" s="26" t="str">
        <f>Table43[[#This Row],[Nama Jenis Kemasan]]</f>
        <v>PCH</v>
      </c>
      <c r="K519" s="4" t="str">
        <f>TRIM(CONCATENATE(Table43[[#This Row],[Nama            KLP]]," ",Table43[[#This Row],[Nama            Sub KLP]]))</f>
        <v>DETTOL BODY WASH</v>
      </c>
      <c r="L519" s="4" t="str">
        <f>CONCATENATE(Table43[[#This Row],[kode  2 Digit                (hrf+No)]],Table43[[#This Row],[kode  2 Digit                (Nomor)]],Table43[[#This Row],[kode  1 Digit                (Nomor)]])</f>
        <v>R1022</v>
      </c>
      <c r="M519" s="4" t="str">
        <f>IF(AH519="",CONCATENATE(R519,T519,V519,X519,Z519,AB519,AD519,AF519,Table43[[#This Row],[Tanda Kode Revisi]]),CONCATENATE(R519,T519,V519,X519,Z519,AB519,AD519,AH519))</f>
        <v>R1022005037021</v>
      </c>
      <c r="N519" s="11">
        <f t="shared" si="14"/>
        <v>14</v>
      </c>
      <c r="O519" s="13" t="str">
        <f>IF(AG519&lt;&gt;"",TRIM(UPPER(CONCATENATE(Q519," ",S519," ",U519," ",W519," ",Y519," ",AA519," ","X"," ",Table43[[#This Row],[ISI/CTN]]," ",AG519," ",AC519," ",AE519," ",AI519))),TRIM(UPPER(CONCATENATE(Q519," ",S519," ",U519," ",W519," ",Y519," ",AA519," ","X"," ",Table43[[#This Row],[ISI/CTN]]," ",AC519," ",AE519," ",AI519))))</f>
        <v>RB DETTOL BODY WASH HONEY 370/410ML X 24 PCH BANDED</v>
      </c>
      <c r="P519" s="11">
        <f t="shared" si="15"/>
        <v>51</v>
      </c>
      <c r="Q519" s="4" t="s">
        <v>1487</v>
      </c>
      <c r="R519" s="7" t="s">
        <v>94</v>
      </c>
      <c r="S519" s="4" t="s">
        <v>1496</v>
      </c>
      <c r="T519" s="45" t="s">
        <v>1723</v>
      </c>
      <c r="U519" s="46" t="s">
        <v>1497</v>
      </c>
      <c r="V519" s="7">
        <v>2</v>
      </c>
      <c r="W519" s="46"/>
      <c r="X519" s="45" t="s">
        <v>1731</v>
      </c>
      <c r="Y519" s="4" t="s">
        <v>1530</v>
      </c>
      <c r="Z519" s="47" t="s">
        <v>1726</v>
      </c>
      <c r="AA519" s="4" t="s">
        <v>1529</v>
      </c>
      <c r="AB519" s="47" t="s">
        <v>1750</v>
      </c>
      <c r="AC519" s="4" t="s">
        <v>386</v>
      </c>
      <c r="AD519" s="7">
        <v>2</v>
      </c>
      <c r="AE519" s="4" t="s">
        <v>1526</v>
      </c>
      <c r="AF519" s="7">
        <v>1</v>
      </c>
      <c r="AJ519" s="7">
        <f>IFERROR(VLOOKUP(Table43[[#This Row],[Kode BARANG Win2]],'[2]Template Impor Barang'!#REF!,2,0),0)</f>
        <v>0</v>
      </c>
      <c r="AK519" s="7">
        <f>Table43[[#This Row],[ISI/CTN]]</f>
        <v>24</v>
      </c>
      <c r="AL519" s="83">
        <f>Table43[[#This Row],[Kode Pcpl]]</f>
        <v>3229985</v>
      </c>
      <c r="AN519" s="36">
        <f>Table43[[#This Row],[Harga Jual Pcs GT
(-PPN)]]-(Table43[[#This Row],[Harga Jual Pcs GT
(-PPN)]]*8.5%)</f>
        <v>20717.43</v>
      </c>
      <c r="AO519" s="36">
        <f>Table43[[#This Row],[Harga Beli Pcs
(-PPN)]]*Table43[[#This Row],[ISI/CTN]]</f>
        <v>497218.32</v>
      </c>
      <c r="AP519" s="36">
        <f>Table43[[#This Row],[Harga Beli Pcs
(-PPN)]]*1.11</f>
        <v>22996.347300000001</v>
      </c>
      <c r="AQ519" s="36">
        <f>Table43[[#This Row],[Harga Beli Krt
(- PPN)]]*1.11</f>
        <v>551912.33520000009</v>
      </c>
      <c r="AR519" s="36">
        <v>22642</v>
      </c>
      <c r="AS519" s="36">
        <f>Table43[[#This Row],[Harga Jual Pcs GT
(-PPN)]]*Table43[[#This Row],[ISI/CTN]]</f>
        <v>543408</v>
      </c>
      <c r="AT519" s="36">
        <f>Table43[[#This Row],[Harga Jual Pcs GT
(-PPN)]]*1.11</f>
        <v>25132.620000000003</v>
      </c>
      <c r="AU519" s="36">
        <f>Table43[[#This Row],[Harga Jual Krt GT
(- PPN)]]*1.11</f>
        <v>603182.88</v>
      </c>
      <c r="AV519" s="36">
        <v>22642</v>
      </c>
      <c r="AW519" s="36">
        <f>Table43[[#This Row],[Harga Jual Pcs MT
(-PPN)]]*Table43[[#This Row],[ISI/CTN]]</f>
        <v>543408</v>
      </c>
      <c r="AX519" s="36">
        <f>Table43[[#This Row],[Harga Jual Pcs MT
(-PPN)]]*1.11</f>
        <v>25132.620000000003</v>
      </c>
      <c r="AY519" s="36">
        <f>Table43[[#This Row],[Harga Jual Pcs MT
(+PPN)]]*Table43[[#This Row],[ISI/CTN]]</f>
        <v>603182.88000000012</v>
      </c>
      <c r="AZ519" s="44">
        <f>(Table43[[#This Row],[Harga Jual Pcs GT
(-PPN)]]-Table43[[#This Row],[Harga Beli Pcs
(-PPN)]])/Table43[[#This Row],[Harga Jual Pcs GT
(-PPN)]]</f>
        <v>8.4999999999999992E-2</v>
      </c>
      <c r="BA519" s="51">
        <f>Table43[[#This Row],[Harga Jual Pcs MT
(-PPN)]]-Table43[[#This Row],[Harga Beli Pcs
(-PPN)]]</f>
        <v>1924.5699999999997</v>
      </c>
      <c r="BB519" s="57">
        <f>Table43[[#This Row],[Column1]]/Table43[[#This Row],[Harga Jual Pcs MT
(-PPN)]]</f>
        <v>8.4999999999999992E-2</v>
      </c>
      <c r="BC519" s="50"/>
      <c r="BD519" s="7" t="str">
        <f>IFERROR(VLOOKUP(Table43[[#This Row],[Kode BARANG Win2]],'[3]Daftar Barang dan Jasa'!$B$2:$D$3515,3,0),0)</f>
        <v>RB DETTOL BODY WASH HONEY 370/410ML X 24 PCH BANDED</v>
      </c>
      <c r="BE519" s="7" t="str">
        <f ca="1">IF(TODAY()-Table43[[#This Row],[Efektif
Pembuatan]]&gt;60,"Lama","Baru")</f>
        <v>Lama</v>
      </c>
      <c r="BF519" s="7" t="e">
        <f ca="1">IF(TODAY()-Table43[[#This Row],[Efektif Naik Harga]]&lt;30,"Naik","Sama")</f>
        <v>#VALUE!</v>
      </c>
      <c r="BG519" s="7" t="s">
        <v>400</v>
      </c>
      <c r="BH519" s="7" t="str">
        <f>IF(Table43[[#This Row],[Kode BARANG Win2]]&lt;&gt;"","IDR","")</f>
        <v>IDR</v>
      </c>
      <c r="BI519" s="7" t="str">
        <f>CONCATENATE(Table43[[#This Row],[kode  1 Digit
(Nomor)]],Table43[[#This Row],[kode  4 Digit                (Nomor)]])</f>
        <v>32299850370</v>
      </c>
      <c r="BJ519" s="7" t="str">
        <f>Table43[[#This Row],[Nama            Gramasi atau Jumlah Pack per CTN]]</f>
        <v>370/410ML</v>
      </c>
      <c r="BK519" s="7"/>
      <c r="BL519" s="7"/>
      <c r="BM519" s="4" t="str">
        <f>IF(Table43[[#This Row],[SATUAN Fix Win]]&lt;&gt;"","KRT")</f>
        <v>KRT</v>
      </c>
      <c r="BN519" s="4" t="str">
        <f>IF(Table43[[#This Row],[SATUAN Fix Win]]&lt;&gt;"","GD01")</f>
        <v>GD01</v>
      </c>
      <c r="BO519" s="4">
        <f>IF(Table43[[#This Row],[SATUAN Fix Win]]&lt;&gt;"",11611)</f>
        <v>11611</v>
      </c>
      <c r="BP519" s="4">
        <f>IF(Table43[[#This Row],[SATUAN Fix Win]]&lt;&gt;"",11612)</f>
        <v>11612</v>
      </c>
      <c r="BR519" s="4">
        <f>IF(Table43[[#This Row],[SATUAN Fix Win]]&lt;&gt;"",1)</f>
        <v>1</v>
      </c>
    </row>
    <row r="520" spans="1:70">
      <c r="A520" s="4" t="str">
        <f>CONCATENATE(Table43[[#This Row],[Kode BARANG Win2]],Table43[[#This Row],[No. Urut
Item Sama]])</f>
        <v>R1022006030010</v>
      </c>
      <c r="B520" s="7"/>
      <c r="D520" s="49">
        <v>3062065</v>
      </c>
      <c r="E520" s="49">
        <f>IFERROR(VLOOKUP(Table43[[#This Row],[NO]],[1]Sheet1!$G$3:$K$1267,5,0),0)</f>
        <v>20010010100010</v>
      </c>
      <c r="F520" s="26"/>
      <c r="G520" s="26">
        <v>12</v>
      </c>
      <c r="H520" s="26" t="s">
        <v>1801</v>
      </c>
      <c r="I520" s="49"/>
      <c r="J520" s="26" t="str">
        <f>Table43[[#This Row],[Nama Jenis Kemasan]]</f>
        <v>BTL</v>
      </c>
      <c r="K520" s="4" t="str">
        <f>TRIM(CONCATENATE(Table43[[#This Row],[Nama            KLP]]," ",Table43[[#This Row],[Nama            Sub KLP]]))</f>
        <v>DETTOL BODY WASH</v>
      </c>
      <c r="L520" s="4" t="str">
        <f>CONCATENATE(Table43[[#This Row],[kode  2 Digit                (hrf+No)]],Table43[[#This Row],[kode  2 Digit                (Nomor)]],Table43[[#This Row],[kode  1 Digit                (Nomor)]])</f>
        <v>R1022</v>
      </c>
      <c r="M520" s="4" t="str">
        <f>IF(AH520="",CONCATENATE(R520,T520,V520,X520,Z520,AB520,AD520,AF520,Table43[[#This Row],[Tanda Kode Revisi]]),CONCATENATE(R520,T520,V520,X520,Z520,AB520,AD520,AH520))</f>
        <v>R1022006030010</v>
      </c>
      <c r="N520" s="11">
        <f t="shared" si="14"/>
        <v>14</v>
      </c>
      <c r="O520" s="13" t="str">
        <f>IF(AG520&lt;&gt;"",TRIM(UPPER(CONCATENATE(Q520," ",S520," ",U520," ",W520," ",Y520," ",AA520," ","X"," ",Table43[[#This Row],[ISI/CTN]]," ",AG520," ",AC520," ",AE520," ",AI520))),TRIM(UPPER(CONCATENATE(Q520," ",S520," ",U520," ",W520," ",Y520," ",AA520," ","X"," ",Table43[[#This Row],[ISI/CTN]]," ",AC520," ",AE520," ",AI520))))</f>
        <v>RB DETTOL BODY WASH LASTING 300ML X 12 BTL</v>
      </c>
      <c r="P520" s="11">
        <f t="shared" si="15"/>
        <v>42</v>
      </c>
      <c r="Q520" s="4" t="s">
        <v>1487</v>
      </c>
      <c r="R520" s="7" t="s">
        <v>94</v>
      </c>
      <c r="S520" s="4" t="s">
        <v>1496</v>
      </c>
      <c r="T520" s="45" t="s">
        <v>1723</v>
      </c>
      <c r="U520" s="46" t="s">
        <v>1497</v>
      </c>
      <c r="V520" s="7">
        <v>2</v>
      </c>
      <c r="W520" s="46"/>
      <c r="X520" s="45" t="s">
        <v>1731</v>
      </c>
      <c r="Y520" s="4" t="s">
        <v>1531</v>
      </c>
      <c r="Z520" s="47" t="s">
        <v>1727</v>
      </c>
      <c r="AA520" s="4" t="s">
        <v>2077</v>
      </c>
      <c r="AB520" s="47" t="s">
        <v>1748</v>
      </c>
      <c r="AC520" s="4" t="s">
        <v>388</v>
      </c>
      <c r="AD520" s="7">
        <v>1</v>
      </c>
      <c r="AF520" s="7">
        <v>0</v>
      </c>
      <c r="AJ520" s="7">
        <f>IFERROR(VLOOKUP(Table43[[#This Row],[Kode BARANG Win2]],'[2]Template Impor Barang'!#REF!,2,0),0)</f>
        <v>0</v>
      </c>
      <c r="AK520" s="7">
        <f>Table43[[#This Row],[ISI/CTN]]</f>
        <v>12</v>
      </c>
      <c r="AL520" s="83">
        <f>Table43[[#This Row],[Kode Pcpl]]</f>
        <v>3062065</v>
      </c>
      <c r="AN520" s="36">
        <f>Table43[[#This Row],[Harga Jual Pcs GT
(-PPN)]]-(Table43[[#This Row],[Harga Jual Pcs GT
(-PPN)]]*8.5%)</f>
        <v>36201.974999999999</v>
      </c>
      <c r="AO520" s="36">
        <f>Table43[[#This Row],[Harga Beli Pcs
(-PPN)]]*Table43[[#This Row],[ISI/CTN]]</f>
        <v>434423.69999999995</v>
      </c>
      <c r="AP520" s="36">
        <f>Table43[[#This Row],[Harga Beli Pcs
(-PPN)]]*1.11</f>
        <v>40184.19225</v>
      </c>
      <c r="AQ520" s="36">
        <f>Table43[[#This Row],[Harga Beli Krt
(- PPN)]]*1.11</f>
        <v>482210.30699999997</v>
      </c>
      <c r="AR520" s="36">
        <v>39565</v>
      </c>
      <c r="AS520" s="36">
        <f>Table43[[#This Row],[Harga Jual Pcs GT
(-PPN)]]*Table43[[#This Row],[ISI/CTN]]</f>
        <v>474780</v>
      </c>
      <c r="AT520" s="36">
        <f>Table43[[#This Row],[Harga Jual Pcs GT
(-PPN)]]*1.11</f>
        <v>43917.15</v>
      </c>
      <c r="AU520" s="36">
        <f>Table43[[#This Row],[Harga Jual Krt GT
(- PPN)]]*1.11</f>
        <v>527005.80000000005</v>
      </c>
      <c r="AV520" s="36"/>
      <c r="AW520" s="36">
        <f>Table43[[#This Row],[Harga Jual Pcs MT
(-PPN)]]*Table43[[#This Row],[ISI/CTN]]</f>
        <v>0</v>
      </c>
      <c r="AX520" s="36">
        <f>Table43[[#This Row],[Harga Jual Pcs MT
(-PPN)]]*1.11</f>
        <v>0</v>
      </c>
      <c r="AY520" s="36">
        <f>Table43[[#This Row],[Harga Jual Pcs MT
(+PPN)]]*Table43[[#This Row],[ISI/CTN]]</f>
        <v>0</v>
      </c>
      <c r="AZ520" s="44">
        <f>(Table43[[#This Row],[Harga Jual Pcs GT
(-PPN)]]-Table43[[#This Row],[Harga Beli Pcs
(-PPN)]])/Table43[[#This Row],[Harga Jual Pcs GT
(-PPN)]]</f>
        <v>8.5000000000000034E-2</v>
      </c>
      <c r="BA520" s="51">
        <f>Table43[[#This Row],[Harga Jual Pcs MT
(-PPN)]]-Table43[[#This Row],[Harga Beli Pcs
(-PPN)]]</f>
        <v>-36201.974999999999</v>
      </c>
      <c r="BB520" s="57" t="e">
        <f>Table43[[#This Row],[Column1]]/Table43[[#This Row],[Harga Jual Pcs MT
(-PPN)]]</f>
        <v>#DIV/0!</v>
      </c>
      <c r="BC520" s="50"/>
      <c r="BD520" s="7" t="str">
        <f>IFERROR(VLOOKUP(Table43[[#This Row],[Kode BARANG Win2]],'[3]Daftar Barang dan Jasa'!$B$2:$D$3515,3,0),0)</f>
        <v>RB DETTOL BODY WASH LASTING 300ML X 12 BTL</v>
      </c>
      <c r="BE520" s="7" t="str">
        <f ca="1">IF(TODAY()-Table43[[#This Row],[Efektif
Pembuatan]]&gt;60,"Lama","Baru")</f>
        <v>Lama</v>
      </c>
      <c r="BF520" s="7" t="e">
        <f ca="1">IF(TODAY()-Table43[[#This Row],[Efektif Naik Harga]]&lt;30,"Naik","Sama")</f>
        <v>#VALUE!</v>
      </c>
      <c r="BG520" s="7" t="s">
        <v>400</v>
      </c>
      <c r="BH520" s="7" t="str">
        <f>IF(Table43[[#This Row],[Kode BARANG Win2]]&lt;&gt;"","IDR","")</f>
        <v>IDR</v>
      </c>
      <c r="BI520" s="7" t="str">
        <f>CONCATENATE(Table43[[#This Row],[kode  1 Digit
(Nomor)]],Table43[[#This Row],[kode  4 Digit                (Nomor)]])</f>
        <v>30620650300</v>
      </c>
      <c r="BJ520" s="7" t="str">
        <f>Table43[[#This Row],[Nama            Gramasi atau Jumlah Pack per CTN]]</f>
        <v>300ML</v>
      </c>
      <c r="BK520" s="7"/>
      <c r="BL520" s="7"/>
      <c r="BM520" s="4" t="str">
        <f>IF(Table43[[#This Row],[SATUAN Fix Win]]&lt;&gt;"","KRT")</f>
        <v>KRT</v>
      </c>
      <c r="BN520" s="4" t="str">
        <f>IF(Table43[[#This Row],[SATUAN Fix Win]]&lt;&gt;"","GD01")</f>
        <v>GD01</v>
      </c>
      <c r="BO520" s="4">
        <f>IF(Table43[[#This Row],[SATUAN Fix Win]]&lt;&gt;"",11611)</f>
        <v>11611</v>
      </c>
      <c r="BP520" s="4">
        <f>IF(Table43[[#This Row],[SATUAN Fix Win]]&lt;&gt;"",11612)</f>
        <v>11612</v>
      </c>
      <c r="BR520" s="4">
        <f>IF(Table43[[#This Row],[SATUAN Fix Win]]&lt;&gt;"",1)</f>
        <v>1</v>
      </c>
    </row>
    <row r="521" spans="1:70">
      <c r="A521" s="4" t="str">
        <f>CONCATENATE(Table43[[#This Row],[Kode BARANG Win2]],Table43[[#This Row],[No. Urut
Item Sama]])</f>
        <v>R1022006037020</v>
      </c>
      <c r="B521" s="7"/>
      <c r="C521" s="4" t="s">
        <v>1603</v>
      </c>
      <c r="D521" s="49">
        <v>3072197</v>
      </c>
      <c r="E521" s="49">
        <f>IFERROR(VLOOKUP(Table43[[#This Row],[NO]],[1]Sheet1!$G$3:$K$1267,5,0),0)</f>
        <v>0</v>
      </c>
      <c r="F521" s="26" t="s">
        <v>1327</v>
      </c>
      <c r="G521" s="26">
        <v>24</v>
      </c>
      <c r="H521" s="26" t="s">
        <v>1603</v>
      </c>
      <c r="I521" s="49">
        <v>8993560026806</v>
      </c>
      <c r="J521" s="26" t="str">
        <f>Table43[[#This Row],[Nama Jenis Kemasan]]</f>
        <v>PCH</v>
      </c>
      <c r="K521" s="4" t="str">
        <f>TRIM(CONCATENATE(Table43[[#This Row],[Nama            KLP]]," ",Table43[[#This Row],[Nama            Sub KLP]]))</f>
        <v>DETTOL BODY WASH</v>
      </c>
      <c r="L521" s="4" t="str">
        <f>CONCATENATE(Table43[[#This Row],[kode  2 Digit                (hrf+No)]],Table43[[#This Row],[kode  2 Digit                (Nomor)]],Table43[[#This Row],[kode  1 Digit                (Nomor)]])</f>
        <v>R1022</v>
      </c>
      <c r="M521" s="4" t="str">
        <f>IF(AH521="",CONCATENATE(R521,T521,V521,X521,Z521,AB521,AD521,AF521,Table43[[#This Row],[Tanda Kode Revisi]]),CONCATENATE(R521,T521,V521,X521,Z521,AB521,AD521,AH521))</f>
        <v>R1022006037020</v>
      </c>
      <c r="N521" s="11">
        <f t="shared" ref="N521:N584" si="16">LEN(M521)</f>
        <v>14</v>
      </c>
      <c r="O521" s="13" t="str">
        <f>IF(AG521&lt;&gt;"",TRIM(UPPER(CONCATENATE(Q521," ",S521," ",U521," ",W521," ",Y521," ",AA521," ","X"," ",Table43[[#This Row],[ISI/CTN]]," ",AG521," ",AC521," ",AE521," ",AI521))),TRIM(UPPER(CONCATENATE(Q521," ",S521," ",U521," ",W521," ",Y521," ",AA521," ","X"," ",Table43[[#This Row],[ISI/CTN]]," ",AC521," ",AE521," ",AI521))))</f>
        <v>RB DETTOL BODY WASH LASTING 370/410ML X 24 PCH</v>
      </c>
      <c r="P521" s="11">
        <f t="shared" ref="P521:P584" si="17">LEN(O521)</f>
        <v>46</v>
      </c>
      <c r="Q521" s="4" t="s">
        <v>1487</v>
      </c>
      <c r="R521" s="7" t="s">
        <v>94</v>
      </c>
      <c r="S521" s="4" t="s">
        <v>1496</v>
      </c>
      <c r="T521" s="45" t="s">
        <v>1723</v>
      </c>
      <c r="U521" s="46" t="s">
        <v>1497</v>
      </c>
      <c r="V521" s="7">
        <v>2</v>
      </c>
      <c r="W521" s="46"/>
      <c r="X521" s="45" t="s">
        <v>1731</v>
      </c>
      <c r="Y521" s="4" t="s">
        <v>1531</v>
      </c>
      <c r="Z521" s="47" t="s">
        <v>1727</v>
      </c>
      <c r="AA521" s="4" t="s">
        <v>1529</v>
      </c>
      <c r="AB521" s="47" t="s">
        <v>1750</v>
      </c>
      <c r="AC521" s="4" t="s">
        <v>386</v>
      </c>
      <c r="AD521" s="7">
        <v>2</v>
      </c>
      <c r="AF521" s="7">
        <v>0</v>
      </c>
      <c r="AJ521" s="7">
        <f>IFERROR(VLOOKUP(Table43[[#This Row],[Kode BARANG Win2]],'[2]Template Impor Barang'!#REF!,2,0),0)</f>
        <v>0</v>
      </c>
      <c r="AK521" s="7">
        <f>Table43[[#This Row],[ISI/CTN]]</f>
        <v>24</v>
      </c>
      <c r="AL521" s="83">
        <f>Table43[[#This Row],[Kode Pcpl]]</f>
        <v>3072197</v>
      </c>
      <c r="AN521" s="36">
        <f>Table43[[#This Row],[Harga Jual Pcs GT
(-PPN)]]-(Table43[[#This Row],[Harga Jual Pcs GT
(-PPN)]]*8.5%)</f>
        <v>20717.43</v>
      </c>
      <c r="AO521" s="36">
        <f>Table43[[#This Row],[Harga Beli Pcs
(-PPN)]]*Table43[[#This Row],[ISI/CTN]]</f>
        <v>497218.32</v>
      </c>
      <c r="AP521" s="36">
        <f>Table43[[#This Row],[Harga Beli Pcs
(-PPN)]]*1.11</f>
        <v>22996.347300000001</v>
      </c>
      <c r="AQ521" s="36">
        <f>Table43[[#This Row],[Harga Beli Krt
(- PPN)]]*1.11</f>
        <v>551912.33520000009</v>
      </c>
      <c r="AR521" s="36">
        <v>22642</v>
      </c>
      <c r="AS521" s="36">
        <f>Table43[[#This Row],[Harga Jual Pcs GT
(-PPN)]]*Table43[[#This Row],[ISI/CTN]]</f>
        <v>543408</v>
      </c>
      <c r="AT521" s="36">
        <f>Table43[[#This Row],[Harga Jual Pcs GT
(-PPN)]]*1.11</f>
        <v>25132.620000000003</v>
      </c>
      <c r="AU521" s="36">
        <f>Table43[[#This Row],[Harga Jual Krt GT
(- PPN)]]*1.11</f>
        <v>603182.88</v>
      </c>
      <c r="AV521" s="36">
        <v>22642</v>
      </c>
      <c r="AW521" s="36">
        <f>Table43[[#This Row],[Harga Jual Pcs MT
(-PPN)]]*Table43[[#This Row],[ISI/CTN]]</f>
        <v>543408</v>
      </c>
      <c r="AX521" s="36">
        <f>Table43[[#This Row],[Harga Jual Pcs MT
(-PPN)]]*1.11</f>
        <v>25132.620000000003</v>
      </c>
      <c r="AY521" s="36">
        <f>Table43[[#This Row],[Harga Jual Pcs MT
(+PPN)]]*Table43[[#This Row],[ISI/CTN]]</f>
        <v>603182.88000000012</v>
      </c>
      <c r="AZ521" s="44">
        <f>(Table43[[#This Row],[Harga Jual Pcs GT
(-PPN)]]-Table43[[#This Row],[Harga Beli Pcs
(-PPN)]])/Table43[[#This Row],[Harga Jual Pcs GT
(-PPN)]]</f>
        <v>8.4999999999999992E-2</v>
      </c>
      <c r="BA521" s="51">
        <f>Table43[[#This Row],[Harga Jual Pcs MT
(-PPN)]]-Table43[[#This Row],[Harga Beli Pcs
(-PPN)]]</f>
        <v>1924.5699999999997</v>
      </c>
      <c r="BB521" s="57">
        <f>Table43[[#This Row],[Column1]]/Table43[[#This Row],[Harga Jual Pcs MT
(-PPN)]]</f>
        <v>8.4999999999999992E-2</v>
      </c>
      <c r="BC521" s="50"/>
      <c r="BD521" s="7" t="str">
        <f>IFERROR(VLOOKUP(Table43[[#This Row],[Kode BARANG Win2]],'[3]Daftar Barang dan Jasa'!$B$2:$D$3515,3,0),0)</f>
        <v>RB DETTOL BODY WASH LASTING 370/410ML X 24 PCH</v>
      </c>
      <c r="BE521" s="7" t="str">
        <f ca="1">IF(TODAY()-Table43[[#This Row],[Efektif
Pembuatan]]&gt;60,"Lama","Baru")</f>
        <v>Lama</v>
      </c>
      <c r="BF521" s="7" t="e">
        <f ca="1">IF(TODAY()-Table43[[#This Row],[Efektif Naik Harga]]&lt;30,"Naik","Sama")</f>
        <v>#VALUE!</v>
      </c>
      <c r="BG521" s="7" t="s">
        <v>400</v>
      </c>
      <c r="BH521" s="7" t="str">
        <f>IF(Table43[[#This Row],[Kode BARANG Win2]]&lt;&gt;"","IDR","")</f>
        <v>IDR</v>
      </c>
      <c r="BI521" s="7" t="str">
        <f>CONCATENATE(Table43[[#This Row],[kode  1 Digit
(Nomor)]],Table43[[#This Row],[kode  4 Digit                (Nomor)]])</f>
        <v>30721970370</v>
      </c>
      <c r="BJ521" s="7" t="str">
        <f>Table43[[#This Row],[Nama            Gramasi atau Jumlah Pack per CTN]]</f>
        <v>370/410ML</v>
      </c>
      <c r="BK521" s="7"/>
      <c r="BL521" s="7"/>
      <c r="BM521" s="4" t="str">
        <f>IF(Table43[[#This Row],[SATUAN Fix Win]]&lt;&gt;"","KRT")</f>
        <v>KRT</v>
      </c>
      <c r="BN521" s="4" t="str">
        <f>IF(Table43[[#This Row],[SATUAN Fix Win]]&lt;&gt;"","GD01")</f>
        <v>GD01</v>
      </c>
      <c r="BO521" s="4">
        <f>IF(Table43[[#This Row],[SATUAN Fix Win]]&lt;&gt;"",11611)</f>
        <v>11611</v>
      </c>
      <c r="BP521" s="4">
        <f>IF(Table43[[#This Row],[SATUAN Fix Win]]&lt;&gt;"",11612)</f>
        <v>11612</v>
      </c>
      <c r="BR521" s="4">
        <f>IF(Table43[[#This Row],[SATUAN Fix Win]]&lt;&gt;"",1)</f>
        <v>1</v>
      </c>
    </row>
    <row r="522" spans="1:70">
      <c r="A522" s="4" t="str">
        <f>CONCATENATE(Table43[[#This Row],[Kode BARANG Win2]],Table43[[#This Row],[No. Urut
Item Sama]])</f>
        <v>R1022006037020</v>
      </c>
      <c r="B522" s="7"/>
      <c r="C522" s="4" t="s">
        <v>1603</v>
      </c>
      <c r="D522" s="49">
        <v>3267941</v>
      </c>
      <c r="E522" s="49">
        <f>IFERROR(VLOOKUP(Table43[[#This Row],[NO]],[1]Sheet1!$G$3:$K$1267,5,0),0)</f>
        <v>0</v>
      </c>
      <c r="F522" s="26" t="s">
        <v>1336</v>
      </c>
      <c r="G522" s="26">
        <v>24</v>
      </c>
      <c r="H522" s="26" t="s">
        <v>1603</v>
      </c>
      <c r="I522" s="49">
        <v>8993560026806</v>
      </c>
      <c r="J522" s="26" t="str">
        <f>Table43[[#This Row],[Nama Jenis Kemasan]]</f>
        <v>PCH</v>
      </c>
      <c r="K522" s="4" t="str">
        <f>TRIM(CONCATENATE(Table43[[#This Row],[Nama            KLP]]," ",Table43[[#This Row],[Nama            Sub KLP]]))</f>
        <v>DETTOL BODY WASH</v>
      </c>
      <c r="L522" s="4" t="str">
        <f>CONCATENATE(Table43[[#This Row],[kode  2 Digit                (hrf+No)]],Table43[[#This Row],[kode  2 Digit                (Nomor)]],Table43[[#This Row],[kode  1 Digit                (Nomor)]])</f>
        <v>R1022</v>
      </c>
      <c r="M522" s="4" t="str">
        <f>IF(AH522="",CONCATENATE(R522,T522,V522,X522,Z522,AB522,AD522,AF522,Table43[[#This Row],[Tanda Kode Revisi]]),CONCATENATE(R522,T522,V522,X522,Z522,AB522,AD522,AH522))</f>
        <v>R1022006037020</v>
      </c>
      <c r="N522" s="11">
        <f t="shared" si="16"/>
        <v>14</v>
      </c>
      <c r="O522" s="13" t="str">
        <f>IF(AG522&lt;&gt;"",TRIM(UPPER(CONCATENATE(Q522," ",S522," ",U522," ",W522," ",Y522," ",AA522," ","X"," ",Table43[[#This Row],[ISI/CTN]]," ",AG522," ",AC522," ",AE522," ",AI522))),TRIM(UPPER(CONCATENATE(Q522," ",S522," ",U522," ",W522," ",Y522," ",AA522," ","X"," ",Table43[[#This Row],[ISI/CTN]]," ",AC522," ",AE522," ",AI522))))</f>
        <v>RB DETTOL BODY WASH LASTING 370/410ML X 24 PCH</v>
      </c>
      <c r="P522" s="11">
        <f t="shared" si="17"/>
        <v>46</v>
      </c>
      <c r="Q522" s="4" t="s">
        <v>1487</v>
      </c>
      <c r="R522" s="7" t="s">
        <v>94</v>
      </c>
      <c r="S522" s="4" t="s">
        <v>1496</v>
      </c>
      <c r="T522" s="45" t="s">
        <v>1723</v>
      </c>
      <c r="U522" s="46" t="s">
        <v>1497</v>
      </c>
      <c r="V522" s="7">
        <v>2</v>
      </c>
      <c r="W522" s="46"/>
      <c r="X522" s="45" t="s">
        <v>1731</v>
      </c>
      <c r="Y522" s="4" t="s">
        <v>1531</v>
      </c>
      <c r="Z522" s="47" t="s">
        <v>1727</v>
      </c>
      <c r="AA522" s="4" t="s">
        <v>1529</v>
      </c>
      <c r="AB522" s="47" t="s">
        <v>1750</v>
      </c>
      <c r="AC522" s="4" t="s">
        <v>386</v>
      </c>
      <c r="AD522" s="7">
        <v>2</v>
      </c>
      <c r="AF522" s="7">
        <v>0</v>
      </c>
      <c r="AJ522" s="7">
        <f>IFERROR(VLOOKUP(Table43[[#This Row],[Kode BARANG Win2]],'[2]Template Impor Barang'!#REF!,2,0),0)</f>
        <v>0</v>
      </c>
      <c r="AK522" s="7">
        <f>Table43[[#This Row],[ISI/CTN]]</f>
        <v>24</v>
      </c>
      <c r="AL522" s="83">
        <f>Table43[[#This Row],[Kode Pcpl]]</f>
        <v>3267941</v>
      </c>
      <c r="AN522" s="36">
        <f>Table43[[#This Row],[Harga Jual Pcs GT
(-PPN)]]-(Table43[[#This Row],[Harga Jual Pcs GT
(-PPN)]]*8.5%)</f>
        <v>20717.43</v>
      </c>
      <c r="AO522" s="36">
        <f>Table43[[#This Row],[Harga Beli Pcs
(-PPN)]]*Table43[[#This Row],[ISI/CTN]]</f>
        <v>497218.32</v>
      </c>
      <c r="AP522" s="36">
        <f>Table43[[#This Row],[Harga Beli Pcs
(-PPN)]]*1.11</f>
        <v>22996.347300000001</v>
      </c>
      <c r="AQ522" s="36">
        <f>Table43[[#This Row],[Harga Beli Krt
(- PPN)]]*1.11</f>
        <v>551912.33520000009</v>
      </c>
      <c r="AR522" s="36">
        <v>22642</v>
      </c>
      <c r="AS522" s="36">
        <f>Table43[[#This Row],[Harga Jual Pcs GT
(-PPN)]]*Table43[[#This Row],[ISI/CTN]]</f>
        <v>543408</v>
      </c>
      <c r="AT522" s="36">
        <f>Table43[[#This Row],[Harga Jual Pcs GT
(-PPN)]]*1.11</f>
        <v>25132.620000000003</v>
      </c>
      <c r="AU522" s="36">
        <f>Table43[[#This Row],[Harga Jual Krt GT
(- PPN)]]*1.11</f>
        <v>603182.88</v>
      </c>
      <c r="AV522" s="36">
        <v>22642</v>
      </c>
      <c r="AW522" s="36">
        <f>Table43[[#This Row],[Harga Jual Pcs MT
(-PPN)]]*Table43[[#This Row],[ISI/CTN]]</f>
        <v>543408</v>
      </c>
      <c r="AX522" s="36">
        <f>Table43[[#This Row],[Harga Jual Pcs MT
(-PPN)]]*1.11</f>
        <v>25132.620000000003</v>
      </c>
      <c r="AY522" s="36">
        <f>Table43[[#This Row],[Harga Jual Pcs MT
(+PPN)]]*Table43[[#This Row],[ISI/CTN]]</f>
        <v>603182.88000000012</v>
      </c>
      <c r="AZ522" s="44">
        <f>(Table43[[#This Row],[Harga Jual Pcs GT
(-PPN)]]-Table43[[#This Row],[Harga Beli Pcs
(-PPN)]])/Table43[[#This Row],[Harga Jual Pcs GT
(-PPN)]]</f>
        <v>8.4999999999999992E-2</v>
      </c>
      <c r="BA522" s="51">
        <f>Table43[[#This Row],[Harga Jual Pcs MT
(-PPN)]]-Table43[[#This Row],[Harga Beli Pcs
(-PPN)]]</f>
        <v>1924.5699999999997</v>
      </c>
      <c r="BB522" s="57">
        <f>Table43[[#This Row],[Column1]]/Table43[[#This Row],[Harga Jual Pcs MT
(-PPN)]]</f>
        <v>8.4999999999999992E-2</v>
      </c>
      <c r="BC522" s="50"/>
      <c r="BD522" s="7" t="str">
        <f>IFERROR(VLOOKUP(Table43[[#This Row],[Kode BARANG Win2]],'[3]Daftar Barang dan Jasa'!$B$2:$D$3515,3,0),0)</f>
        <v>RB DETTOL BODY WASH LASTING 370/410ML X 24 PCH</v>
      </c>
      <c r="BE522" s="7" t="str">
        <f ca="1">IF(TODAY()-Table43[[#This Row],[Efektif
Pembuatan]]&gt;60,"Lama","Baru")</f>
        <v>Lama</v>
      </c>
      <c r="BF522" s="7" t="e">
        <f ca="1">IF(TODAY()-Table43[[#This Row],[Efektif Naik Harga]]&lt;30,"Naik","Sama")</f>
        <v>#VALUE!</v>
      </c>
      <c r="BG522" s="7" t="s">
        <v>400</v>
      </c>
      <c r="BH522" s="7" t="str">
        <f>IF(Table43[[#This Row],[Kode BARANG Win2]]&lt;&gt;"","IDR","")</f>
        <v>IDR</v>
      </c>
      <c r="BI522" s="7" t="str">
        <f>CONCATENATE(Table43[[#This Row],[kode  1 Digit
(Nomor)]],Table43[[#This Row],[kode  4 Digit                (Nomor)]])</f>
        <v>32679410370</v>
      </c>
      <c r="BJ522" s="7" t="str">
        <f>Table43[[#This Row],[Nama            Gramasi atau Jumlah Pack per CTN]]</f>
        <v>370/410ML</v>
      </c>
      <c r="BK522" s="7"/>
      <c r="BL522" s="7"/>
      <c r="BM522" s="4" t="str">
        <f>IF(Table43[[#This Row],[SATUAN Fix Win]]&lt;&gt;"","KRT")</f>
        <v>KRT</v>
      </c>
      <c r="BN522" s="4" t="str">
        <f>IF(Table43[[#This Row],[SATUAN Fix Win]]&lt;&gt;"","GD01")</f>
        <v>GD01</v>
      </c>
      <c r="BO522" s="4">
        <f>IF(Table43[[#This Row],[SATUAN Fix Win]]&lt;&gt;"",11611)</f>
        <v>11611</v>
      </c>
      <c r="BP522" s="4">
        <f>IF(Table43[[#This Row],[SATUAN Fix Win]]&lt;&gt;"",11612)</f>
        <v>11612</v>
      </c>
      <c r="BR522" s="4">
        <f>IF(Table43[[#This Row],[SATUAN Fix Win]]&lt;&gt;"",1)</f>
        <v>1</v>
      </c>
    </row>
    <row r="523" spans="1:70">
      <c r="A523" s="4" t="str">
        <f>CONCATENATE(Table43[[#This Row],[Kode BARANG Win2]],Table43[[#This Row],[No. Urut
Item Sama]])</f>
        <v>R1022006037020</v>
      </c>
      <c r="B523" s="7"/>
      <c r="C523" s="4" t="s">
        <v>1603</v>
      </c>
      <c r="D523" s="49">
        <v>3328393</v>
      </c>
      <c r="E523" s="49">
        <f>IFERROR(VLOOKUP(Table43[[#This Row],[NO]],[1]Sheet1!$G$3:$K$1267,5,0),0)</f>
        <v>0</v>
      </c>
      <c r="F523" s="26" t="s">
        <v>1337</v>
      </c>
      <c r="G523" s="26">
        <v>24</v>
      </c>
      <c r="H523" s="26" t="s">
        <v>2073</v>
      </c>
      <c r="I523" s="49">
        <v>8993560026806</v>
      </c>
      <c r="J523" s="26" t="str">
        <f>Table43[[#This Row],[Nama Jenis Kemasan]]</f>
        <v>PCH</v>
      </c>
      <c r="K523" s="4" t="str">
        <f>TRIM(CONCATENATE(Table43[[#This Row],[Nama            KLP]]," ",Table43[[#This Row],[Nama            Sub KLP]]))</f>
        <v>DETTOL BODY WASH</v>
      </c>
      <c r="L523" s="4" t="str">
        <f>CONCATENATE(Table43[[#This Row],[kode  2 Digit                (hrf+No)]],Table43[[#This Row],[kode  2 Digit                (Nomor)]],Table43[[#This Row],[kode  1 Digit                (Nomor)]])</f>
        <v>R1022</v>
      </c>
      <c r="M523" s="4" t="str">
        <f>IF(AH523="",CONCATENATE(R523,T523,V523,X523,Z523,AB523,AD523,AF523,Table43[[#This Row],[Tanda Kode Revisi]]),CONCATENATE(R523,T523,V523,X523,Z523,AB523,AD523,AH523))</f>
        <v>R1022006037020</v>
      </c>
      <c r="N523" s="11">
        <f t="shared" si="16"/>
        <v>14</v>
      </c>
      <c r="O523" s="13" t="str">
        <f>IF(AG523&lt;&gt;"",TRIM(UPPER(CONCATENATE(Q523," ",S523," ",U523," ",W523," ",Y523," ",AA523," ","X"," ",Table43[[#This Row],[ISI/CTN]]," ",AG523," ",AC523," ",AE523," ",AI523))),TRIM(UPPER(CONCATENATE(Q523," ",S523," ",U523," ",W523," ",Y523," ",AA523," ","X"," ",Table43[[#This Row],[ISI/CTN]]," ",AC523," ",AE523," ",AI523))))</f>
        <v>RB DETTOL BODY WASH LASTING 370/410ML X 24 PCH</v>
      </c>
      <c r="P523" s="11">
        <f t="shared" si="17"/>
        <v>46</v>
      </c>
      <c r="Q523" s="4" t="s">
        <v>1487</v>
      </c>
      <c r="R523" s="7" t="s">
        <v>94</v>
      </c>
      <c r="S523" s="4" t="s">
        <v>1496</v>
      </c>
      <c r="T523" s="45" t="s">
        <v>1723</v>
      </c>
      <c r="U523" s="46" t="s">
        <v>1497</v>
      </c>
      <c r="V523" s="7">
        <v>2</v>
      </c>
      <c r="W523" s="46"/>
      <c r="X523" s="45" t="s">
        <v>1731</v>
      </c>
      <c r="Y523" s="4" t="s">
        <v>1531</v>
      </c>
      <c r="Z523" s="47" t="s">
        <v>1727</v>
      </c>
      <c r="AA523" s="4" t="s">
        <v>1529</v>
      </c>
      <c r="AB523" s="47" t="s">
        <v>1750</v>
      </c>
      <c r="AC523" s="4" t="s">
        <v>386</v>
      </c>
      <c r="AD523" s="7">
        <v>2</v>
      </c>
      <c r="AF523" s="7">
        <v>0</v>
      </c>
      <c r="AJ523" s="7">
        <f>IFERROR(VLOOKUP(Table43[[#This Row],[Kode BARANG Win2]],'[2]Template Impor Barang'!#REF!,2,0),0)</f>
        <v>0</v>
      </c>
      <c r="AK523" s="7">
        <f>Table43[[#This Row],[ISI/CTN]]</f>
        <v>24</v>
      </c>
      <c r="AL523" s="83">
        <f>Table43[[#This Row],[Kode Pcpl]]</f>
        <v>3328393</v>
      </c>
      <c r="AN523" s="36">
        <f>Table43[[#This Row],[Harga Jual Pcs GT
(-PPN)]]-(Table43[[#This Row],[Harga Jual Pcs GT
(-PPN)]]*8.5%)</f>
        <v>20717.43</v>
      </c>
      <c r="AO523" s="36">
        <f>Table43[[#This Row],[Harga Beli Pcs
(-PPN)]]*Table43[[#This Row],[ISI/CTN]]</f>
        <v>497218.32</v>
      </c>
      <c r="AP523" s="36">
        <f>Table43[[#This Row],[Harga Beli Pcs
(-PPN)]]*1.11</f>
        <v>22996.347300000001</v>
      </c>
      <c r="AQ523" s="36">
        <f>Table43[[#This Row],[Harga Beli Krt
(- PPN)]]*1.11</f>
        <v>551912.33520000009</v>
      </c>
      <c r="AR523" s="36">
        <v>22642</v>
      </c>
      <c r="AS523" s="36">
        <f>Table43[[#This Row],[Harga Jual Pcs GT
(-PPN)]]*Table43[[#This Row],[ISI/CTN]]</f>
        <v>543408</v>
      </c>
      <c r="AT523" s="36">
        <f>Table43[[#This Row],[Harga Jual Pcs GT
(-PPN)]]*1.11</f>
        <v>25132.620000000003</v>
      </c>
      <c r="AU523" s="36">
        <f>Table43[[#This Row],[Harga Jual Krt GT
(- PPN)]]*1.11</f>
        <v>603182.88</v>
      </c>
      <c r="AV523" s="36">
        <v>22642</v>
      </c>
      <c r="AW523" s="36">
        <f>Table43[[#This Row],[Harga Jual Pcs MT
(-PPN)]]*Table43[[#This Row],[ISI/CTN]]</f>
        <v>543408</v>
      </c>
      <c r="AX523" s="36">
        <f>Table43[[#This Row],[Harga Jual Pcs MT
(-PPN)]]*1.11</f>
        <v>25132.620000000003</v>
      </c>
      <c r="AY523" s="36">
        <f>Table43[[#This Row],[Harga Jual Pcs MT
(+PPN)]]*Table43[[#This Row],[ISI/CTN]]</f>
        <v>603182.88000000012</v>
      </c>
      <c r="AZ523" s="44">
        <f>(Table43[[#This Row],[Harga Jual Pcs GT
(-PPN)]]-Table43[[#This Row],[Harga Beli Pcs
(-PPN)]])/Table43[[#This Row],[Harga Jual Pcs GT
(-PPN)]]</f>
        <v>8.4999999999999992E-2</v>
      </c>
      <c r="BA523" s="51">
        <f>Table43[[#This Row],[Harga Jual Pcs MT
(-PPN)]]-Table43[[#This Row],[Harga Beli Pcs
(-PPN)]]</f>
        <v>1924.5699999999997</v>
      </c>
      <c r="BB523" s="57">
        <f>Table43[[#This Row],[Column1]]/Table43[[#This Row],[Harga Jual Pcs MT
(-PPN)]]</f>
        <v>8.4999999999999992E-2</v>
      </c>
      <c r="BC523" s="50"/>
      <c r="BD523" s="7" t="str">
        <f>IFERROR(VLOOKUP(Table43[[#This Row],[Kode BARANG Win2]],'[3]Daftar Barang dan Jasa'!$B$2:$D$3515,3,0),0)</f>
        <v>RB DETTOL BODY WASH LASTING 370/410ML X 24 PCH</v>
      </c>
      <c r="BE523" s="7" t="str">
        <f ca="1">IF(TODAY()-Table43[[#This Row],[Efektif
Pembuatan]]&gt;60,"Lama","Baru")</f>
        <v>Lama</v>
      </c>
      <c r="BF523" s="7" t="e">
        <f ca="1">IF(TODAY()-Table43[[#This Row],[Efektif Naik Harga]]&lt;30,"Naik","Sama")</f>
        <v>#VALUE!</v>
      </c>
      <c r="BG523" s="7" t="s">
        <v>400</v>
      </c>
      <c r="BH523" s="7" t="str">
        <f>IF(Table43[[#This Row],[Kode BARANG Win2]]&lt;&gt;"","IDR","")</f>
        <v>IDR</v>
      </c>
      <c r="BI523" s="7" t="str">
        <f>CONCATENATE(Table43[[#This Row],[kode  1 Digit
(Nomor)]],Table43[[#This Row],[kode  4 Digit                (Nomor)]])</f>
        <v>33283930370</v>
      </c>
      <c r="BJ523" s="7" t="str">
        <f>Table43[[#This Row],[Nama            Gramasi atau Jumlah Pack per CTN]]</f>
        <v>370/410ML</v>
      </c>
      <c r="BK523" s="7"/>
      <c r="BL523" s="7"/>
      <c r="BM523" s="4" t="str">
        <f>IF(Table43[[#This Row],[SATUAN Fix Win]]&lt;&gt;"","KRT")</f>
        <v>KRT</v>
      </c>
      <c r="BN523" s="4" t="str">
        <f>IF(Table43[[#This Row],[SATUAN Fix Win]]&lt;&gt;"","GD01")</f>
        <v>GD01</v>
      </c>
      <c r="BO523" s="4">
        <f>IF(Table43[[#This Row],[SATUAN Fix Win]]&lt;&gt;"",11611)</f>
        <v>11611</v>
      </c>
      <c r="BP523" s="4">
        <f>IF(Table43[[#This Row],[SATUAN Fix Win]]&lt;&gt;"",11612)</f>
        <v>11612</v>
      </c>
      <c r="BR523" s="4">
        <f>IF(Table43[[#This Row],[SATUAN Fix Win]]&lt;&gt;"",1)</f>
        <v>1</v>
      </c>
    </row>
    <row r="524" spans="1:70">
      <c r="A524" s="4" t="str">
        <f>CONCATENATE(Table43[[#This Row],[Kode BARANG Win2]],Table43[[#This Row],[No. Urut
Item Sama]])</f>
        <v>R1022006037020</v>
      </c>
      <c r="B524" s="7"/>
      <c r="C524" s="4" t="s">
        <v>1603</v>
      </c>
      <c r="D524" s="49">
        <v>3086343</v>
      </c>
      <c r="E524" s="49">
        <f>IFERROR(VLOOKUP(Table43[[#This Row],[NO]],[1]Sheet1!$G$3:$K$1267,5,0),0)</f>
        <v>0</v>
      </c>
      <c r="F524" s="26" t="s">
        <v>1335</v>
      </c>
      <c r="G524" s="26">
        <v>24</v>
      </c>
      <c r="H524" s="26" t="s">
        <v>2073</v>
      </c>
      <c r="I524" s="49">
        <v>8993560026806</v>
      </c>
      <c r="J524" s="26" t="str">
        <f>Table43[[#This Row],[Nama Jenis Kemasan]]</f>
        <v>PCH</v>
      </c>
      <c r="K524" s="4" t="str">
        <f>TRIM(CONCATENATE(Table43[[#This Row],[Nama            KLP]]," ",Table43[[#This Row],[Nama            Sub KLP]]))</f>
        <v>DETTOL BODY WASH</v>
      </c>
      <c r="L524" s="4" t="str">
        <f>CONCATENATE(Table43[[#This Row],[kode  2 Digit                (hrf+No)]],Table43[[#This Row],[kode  2 Digit                (Nomor)]],Table43[[#This Row],[kode  1 Digit                (Nomor)]])</f>
        <v>R1022</v>
      </c>
      <c r="M524" s="4" t="str">
        <f>IF(AH524="",CONCATENATE(R524,T524,V524,X524,Z524,AB524,AD524,AF524,Table43[[#This Row],[Tanda Kode Revisi]]),CONCATENATE(R524,T524,V524,X524,Z524,AB524,AD524,AH524))</f>
        <v>R1022006037020</v>
      </c>
      <c r="N524" s="11">
        <f t="shared" si="16"/>
        <v>14</v>
      </c>
      <c r="O524" s="13" t="str">
        <f>IF(AG524&lt;&gt;"",TRIM(UPPER(CONCATENATE(Q524," ",S524," ",U524," ",W524," ",Y524," ",AA524," ","X"," ",Table43[[#This Row],[ISI/CTN]]," ",AG524," ",AC524," ",AE524," ",AI524))),TRIM(UPPER(CONCATENATE(Q524," ",S524," ",U524," ",W524," ",Y524," ",AA524," ","X"," ",Table43[[#This Row],[ISI/CTN]]," ",AC524," ",AE524," ",AI524))))</f>
        <v>RB DETTOL BODY WASH LASTING 370/410ML X 24 PCH</v>
      </c>
      <c r="P524" s="11">
        <f t="shared" si="17"/>
        <v>46</v>
      </c>
      <c r="Q524" s="4" t="s">
        <v>1487</v>
      </c>
      <c r="R524" s="7" t="s">
        <v>94</v>
      </c>
      <c r="S524" s="4" t="s">
        <v>1496</v>
      </c>
      <c r="T524" s="45" t="s">
        <v>1723</v>
      </c>
      <c r="U524" s="46" t="s">
        <v>1497</v>
      </c>
      <c r="V524" s="7">
        <v>2</v>
      </c>
      <c r="W524" s="46"/>
      <c r="X524" s="45" t="s">
        <v>1731</v>
      </c>
      <c r="Y524" s="4" t="s">
        <v>1531</v>
      </c>
      <c r="Z524" s="47" t="s">
        <v>1727</v>
      </c>
      <c r="AA524" s="4" t="s">
        <v>1529</v>
      </c>
      <c r="AB524" s="47" t="s">
        <v>1750</v>
      </c>
      <c r="AC524" s="4" t="s">
        <v>386</v>
      </c>
      <c r="AD524" s="7">
        <v>2</v>
      </c>
      <c r="AF524" s="7">
        <v>0</v>
      </c>
      <c r="AJ524" s="7">
        <f>IFERROR(VLOOKUP(Table43[[#This Row],[Kode BARANG Win2]],'[2]Template Impor Barang'!#REF!,2,0),0)</f>
        <v>0</v>
      </c>
      <c r="AK524" s="7">
        <f>Table43[[#This Row],[ISI/CTN]]</f>
        <v>24</v>
      </c>
      <c r="AL524" s="83">
        <f>Table43[[#This Row],[Kode Pcpl]]</f>
        <v>3086343</v>
      </c>
      <c r="AN524" s="36">
        <f>Table43[[#This Row],[Harga Jual Pcs GT
(-PPN)]]-(Table43[[#This Row],[Harga Jual Pcs GT
(-PPN)]]*8.5%)</f>
        <v>20717.43</v>
      </c>
      <c r="AO524" s="36">
        <f>Table43[[#This Row],[Harga Beli Pcs
(-PPN)]]*Table43[[#This Row],[ISI/CTN]]</f>
        <v>497218.32</v>
      </c>
      <c r="AP524" s="36">
        <f>Table43[[#This Row],[Harga Beli Pcs
(-PPN)]]*1.11</f>
        <v>22996.347300000001</v>
      </c>
      <c r="AQ524" s="36">
        <f>Table43[[#This Row],[Harga Beli Krt
(- PPN)]]*1.11</f>
        <v>551912.33520000009</v>
      </c>
      <c r="AR524" s="36">
        <v>22642</v>
      </c>
      <c r="AS524" s="36">
        <f>Table43[[#This Row],[Harga Jual Pcs GT
(-PPN)]]*Table43[[#This Row],[ISI/CTN]]</f>
        <v>543408</v>
      </c>
      <c r="AT524" s="36">
        <f>Table43[[#This Row],[Harga Jual Pcs GT
(-PPN)]]*1.11</f>
        <v>25132.620000000003</v>
      </c>
      <c r="AU524" s="36">
        <f>Table43[[#This Row],[Harga Jual Krt GT
(- PPN)]]*1.11</f>
        <v>603182.88</v>
      </c>
      <c r="AV524" s="36">
        <v>22642</v>
      </c>
      <c r="AW524" s="36">
        <f>Table43[[#This Row],[Harga Jual Pcs MT
(-PPN)]]*Table43[[#This Row],[ISI/CTN]]</f>
        <v>543408</v>
      </c>
      <c r="AX524" s="36">
        <f>Table43[[#This Row],[Harga Jual Pcs MT
(-PPN)]]*1.11</f>
        <v>25132.620000000003</v>
      </c>
      <c r="AY524" s="36">
        <f>Table43[[#This Row],[Harga Jual Pcs MT
(+PPN)]]*Table43[[#This Row],[ISI/CTN]]</f>
        <v>603182.88000000012</v>
      </c>
      <c r="AZ524" s="44">
        <f>(Table43[[#This Row],[Harga Jual Pcs GT
(-PPN)]]-Table43[[#This Row],[Harga Beli Pcs
(-PPN)]])/Table43[[#This Row],[Harga Jual Pcs GT
(-PPN)]]</f>
        <v>8.4999999999999992E-2</v>
      </c>
      <c r="BA524" s="51">
        <f>Table43[[#This Row],[Harga Jual Pcs MT
(-PPN)]]-Table43[[#This Row],[Harga Beli Pcs
(-PPN)]]</f>
        <v>1924.5699999999997</v>
      </c>
      <c r="BB524" s="57">
        <f>Table43[[#This Row],[Column1]]/Table43[[#This Row],[Harga Jual Pcs MT
(-PPN)]]</f>
        <v>8.4999999999999992E-2</v>
      </c>
      <c r="BC524" s="50"/>
      <c r="BD524" s="7" t="str">
        <f>IFERROR(VLOOKUP(Table43[[#This Row],[Kode BARANG Win2]],'[3]Daftar Barang dan Jasa'!$B$2:$D$3515,3,0),0)</f>
        <v>RB DETTOL BODY WASH LASTING 370/410ML X 24 PCH</v>
      </c>
      <c r="BE524" s="7" t="str">
        <f ca="1">IF(TODAY()-Table43[[#This Row],[Efektif
Pembuatan]]&gt;60,"Lama","Baru")</f>
        <v>Lama</v>
      </c>
      <c r="BF524" s="7" t="e">
        <f ca="1">IF(TODAY()-Table43[[#This Row],[Efektif Naik Harga]]&lt;30,"Naik","Sama")</f>
        <v>#VALUE!</v>
      </c>
      <c r="BG524" s="7" t="s">
        <v>400</v>
      </c>
      <c r="BH524" s="7" t="str">
        <f>IF(Table43[[#This Row],[Kode BARANG Win2]]&lt;&gt;"","IDR","")</f>
        <v>IDR</v>
      </c>
      <c r="BI524" s="7" t="str">
        <f>CONCATENATE(Table43[[#This Row],[kode  1 Digit
(Nomor)]],Table43[[#This Row],[kode  4 Digit                (Nomor)]])</f>
        <v>30863430370</v>
      </c>
      <c r="BJ524" s="7" t="str">
        <f>Table43[[#This Row],[Nama            Gramasi atau Jumlah Pack per CTN]]</f>
        <v>370/410ML</v>
      </c>
      <c r="BK524" s="7"/>
      <c r="BL524" s="7"/>
      <c r="BM524" s="4" t="str">
        <f>IF(Table43[[#This Row],[SATUAN Fix Win]]&lt;&gt;"","KRT")</f>
        <v>KRT</v>
      </c>
      <c r="BN524" s="4" t="str">
        <f>IF(Table43[[#This Row],[SATUAN Fix Win]]&lt;&gt;"","GD01")</f>
        <v>GD01</v>
      </c>
      <c r="BO524" s="4">
        <f>IF(Table43[[#This Row],[SATUAN Fix Win]]&lt;&gt;"",11611)</f>
        <v>11611</v>
      </c>
      <c r="BP524" s="4">
        <f>IF(Table43[[#This Row],[SATUAN Fix Win]]&lt;&gt;"",11612)</f>
        <v>11612</v>
      </c>
      <c r="BR524" s="4">
        <f>IF(Table43[[#This Row],[SATUAN Fix Win]]&lt;&gt;"",1)</f>
        <v>1</v>
      </c>
    </row>
    <row r="525" spans="1:70">
      <c r="A525" s="4" t="str">
        <f>CONCATENATE(Table43[[#This Row],[Kode BARANG Win2]],Table43[[#This Row],[No. Urut
Item Sama]])</f>
        <v>R1022006037021</v>
      </c>
      <c r="B525" s="7"/>
      <c r="C525" s="4" t="s">
        <v>1603</v>
      </c>
      <c r="D525" s="49">
        <v>3317333</v>
      </c>
      <c r="E525" s="49">
        <f>IFERROR(VLOOKUP(Table43[[#This Row],[NO]],[1]Sheet1!$G$3:$K$1267,5,0),0)</f>
        <v>0</v>
      </c>
      <c r="F525" s="26" t="s">
        <v>1329</v>
      </c>
      <c r="G525" s="26">
        <v>24</v>
      </c>
      <c r="H525" s="26" t="s">
        <v>1802</v>
      </c>
      <c r="I525" s="49">
        <v>8993560026806</v>
      </c>
      <c r="J525" s="26" t="str">
        <f>Table43[[#This Row],[Nama Jenis Kemasan]]</f>
        <v>PCH</v>
      </c>
      <c r="K525" s="4" t="str">
        <f>TRIM(CONCATENATE(Table43[[#This Row],[Nama            KLP]]," ",Table43[[#This Row],[Nama            Sub KLP]]))</f>
        <v>DETTOL BODY WASH</v>
      </c>
      <c r="L525" s="4" t="str">
        <f>CONCATENATE(Table43[[#This Row],[kode  2 Digit                (hrf+No)]],Table43[[#This Row],[kode  2 Digit                (Nomor)]],Table43[[#This Row],[kode  1 Digit                (Nomor)]])</f>
        <v>R1022</v>
      </c>
      <c r="M525" s="4" t="str">
        <f>IF(AH525="",CONCATENATE(R525,T525,V525,X525,Z525,AB525,AD525,AF525,Table43[[#This Row],[Tanda Kode Revisi]]),CONCATENATE(R525,T525,V525,X525,Z525,AB525,AD525,AH525))</f>
        <v>R1022006037021</v>
      </c>
      <c r="N525" s="11">
        <f t="shared" si="16"/>
        <v>14</v>
      </c>
      <c r="O525" s="13" t="str">
        <f>IF(AG525&lt;&gt;"",TRIM(UPPER(CONCATENATE(Q525," ",S525," ",U525," ",W525," ",Y525," ",AA525," ","X"," ",Table43[[#This Row],[ISI/CTN]]," ",AG525," ",AC525," ",AE525," ",AI525))),TRIM(UPPER(CONCATENATE(Q525," ",S525," ",U525," ",W525," ",Y525," ",AA525," ","X"," ",Table43[[#This Row],[ISI/CTN]]," ",AC525," ",AE525," ",AI525))))</f>
        <v>RB DETTOL BODY WASH LASTING 370/410ML X 24 PCH BANDED</v>
      </c>
      <c r="P525" s="11">
        <f t="shared" si="17"/>
        <v>53</v>
      </c>
      <c r="Q525" s="4" t="s">
        <v>1487</v>
      </c>
      <c r="R525" s="7" t="s">
        <v>94</v>
      </c>
      <c r="S525" s="4" t="s">
        <v>1496</v>
      </c>
      <c r="T525" s="45" t="s">
        <v>1723</v>
      </c>
      <c r="U525" s="46" t="s">
        <v>1497</v>
      </c>
      <c r="V525" s="7">
        <v>2</v>
      </c>
      <c r="W525" s="46"/>
      <c r="X525" s="45" t="s">
        <v>1731</v>
      </c>
      <c r="Y525" s="4" t="s">
        <v>1531</v>
      </c>
      <c r="Z525" s="47" t="s">
        <v>1727</v>
      </c>
      <c r="AA525" s="4" t="s">
        <v>1529</v>
      </c>
      <c r="AB525" s="47" t="s">
        <v>1750</v>
      </c>
      <c r="AC525" s="4" t="s">
        <v>386</v>
      </c>
      <c r="AD525" s="7">
        <v>2</v>
      </c>
      <c r="AE525" s="4" t="s">
        <v>1526</v>
      </c>
      <c r="AF525" s="7">
        <v>1</v>
      </c>
      <c r="AJ525" s="7">
        <f>IFERROR(VLOOKUP(Table43[[#This Row],[Kode BARANG Win2]],'[2]Template Impor Barang'!#REF!,2,0),0)</f>
        <v>0</v>
      </c>
      <c r="AK525" s="7">
        <f>Table43[[#This Row],[ISI/CTN]]</f>
        <v>24</v>
      </c>
      <c r="AL525" s="83">
        <f>Table43[[#This Row],[Kode Pcpl]]</f>
        <v>3317333</v>
      </c>
      <c r="AN525" s="36">
        <f>Table43[[#This Row],[Harga Jual Pcs GT
(-PPN)]]-(Table43[[#This Row],[Harga Jual Pcs GT
(-PPN)]]*8.5%)</f>
        <v>20717.43</v>
      </c>
      <c r="AO525" s="36">
        <f>Table43[[#This Row],[Harga Beli Pcs
(-PPN)]]*Table43[[#This Row],[ISI/CTN]]</f>
        <v>497218.32</v>
      </c>
      <c r="AP525" s="36">
        <f>Table43[[#This Row],[Harga Beli Pcs
(-PPN)]]*1.11</f>
        <v>22996.347300000001</v>
      </c>
      <c r="AQ525" s="36">
        <f>Table43[[#This Row],[Harga Beli Krt
(- PPN)]]*1.11</f>
        <v>551912.33520000009</v>
      </c>
      <c r="AR525" s="36">
        <v>22642</v>
      </c>
      <c r="AS525" s="36">
        <f>Table43[[#This Row],[Harga Jual Pcs GT
(-PPN)]]*Table43[[#This Row],[ISI/CTN]]</f>
        <v>543408</v>
      </c>
      <c r="AT525" s="36">
        <f>Table43[[#This Row],[Harga Jual Pcs GT
(-PPN)]]*1.11</f>
        <v>25132.620000000003</v>
      </c>
      <c r="AU525" s="36">
        <f>Table43[[#This Row],[Harga Jual Krt GT
(- PPN)]]*1.11</f>
        <v>603182.88</v>
      </c>
      <c r="AV525" s="36">
        <v>22642</v>
      </c>
      <c r="AW525" s="36">
        <f>Table43[[#This Row],[Harga Jual Pcs MT
(-PPN)]]*Table43[[#This Row],[ISI/CTN]]</f>
        <v>543408</v>
      </c>
      <c r="AX525" s="36">
        <f>Table43[[#This Row],[Harga Jual Pcs MT
(-PPN)]]*1.11</f>
        <v>25132.620000000003</v>
      </c>
      <c r="AY525" s="36">
        <f>Table43[[#This Row],[Harga Jual Pcs MT
(+PPN)]]*Table43[[#This Row],[ISI/CTN]]</f>
        <v>603182.88000000012</v>
      </c>
      <c r="AZ525" s="44">
        <f>(Table43[[#This Row],[Harga Jual Pcs GT
(-PPN)]]-Table43[[#This Row],[Harga Beli Pcs
(-PPN)]])/Table43[[#This Row],[Harga Jual Pcs GT
(-PPN)]]</f>
        <v>8.4999999999999992E-2</v>
      </c>
      <c r="BA525" s="51">
        <f>Table43[[#This Row],[Harga Jual Pcs MT
(-PPN)]]-Table43[[#This Row],[Harga Beli Pcs
(-PPN)]]</f>
        <v>1924.5699999999997</v>
      </c>
      <c r="BB525" s="57">
        <f>Table43[[#This Row],[Column1]]/Table43[[#This Row],[Harga Jual Pcs MT
(-PPN)]]</f>
        <v>8.4999999999999992E-2</v>
      </c>
      <c r="BC525" s="50"/>
      <c r="BD525" s="7" t="str">
        <f>IFERROR(VLOOKUP(Table43[[#This Row],[Kode BARANG Win2]],'[3]Daftar Barang dan Jasa'!$B$2:$D$3515,3,0),0)</f>
        <v>RB DETTOL BODY WASH LASTING 370/410ML X 24 PCH BANDED</v>
      </c>
      <c r="BE525" s="7" t="str">
        <f ca="1">IF(TODAY()-Table43[[#This Row],[Efektif
Pembuatan]]&gt;60,"Lama","Baru")</f>
        <v>Lama</v>
      </c>
      <c r="BF525" s="7" t="e">
        <f ca="1">IF(TODAY()-Table43[[#This Row],[Efektif Naik Harga]]&lt;30,"Naik","Sama")</f>
        <v>#VALUE!</v>
      </c>
      <c r="BG525" s="7" t="s">
        <v>400</v>
      </c>
      <c r="BH525" s="7" t="str">
        <f>IF(Table43[[#This Row],[Kode BARANG Win2]]&lt;&gt;"","IDR","")</f>
        <v>IDR</v>
      </c>
      <c r="BI525" s="7" t="str">
        <f>CONCATENATE(Table43[[#This Row],[kode  1 Digit
(Nomor)]],Table43[[#This Row],[kode  4 Digit                (Nomor)]])</f>
        <v>33173330370</v>
      </c>
      <c r="BJ525" s="7" t="str">
        <f>Table43[[#This Row],[Nama            Gramasi atau Jumlah Pack per CTN]]</f>
        <v>370/410ML</v>
      </c>
      <c r="BK525" s="7"/>
      <c r="BL525" s="7"/>
      <c r="BM525" s="4" t="str">
        <f>IF(Table43[[#This Row],[SATUAN Fix Win]]&lt;&gt;"","KRT")</f>
        <v>KRT</v>
      </c>
      <c r="BN525" s="4" t="str">
        <f>IF(Table43[[#This Row],[SATUAN Fix Win]]&lt;&gt;"","GD01")</f>
        <v>GD01</v>
      </c>
      <c r="BO525" s="4">
        <f>IF(Table43[[#This Row],[SATUAN Fix Win]]&lt;&gt;"",11611)</f>
        <v>11611</v>
      </c>
      <c r="BP525" s="4">
        <f>IF(Table43[[#This Row],[SATUAN Fix Win]]&lt;&gt;"",11612)</f>
        <v>11612</v>
      </c>
      <c r="BR525" s="4">
        <f>IF(Table43[[#This Row],[SATUAN Fix Win]]&lt;&gt;"",1)</f>
        <v>1</v>
      </c>
    </row>
    <row r="526" spans="1:70">
      <c r="A526" s="4" t="str">
        <f>CONCATENATE(Table43[[#This Row],[Kode BARANG Win2]],Table43[[#This Row],[No. Urut
Item Sama]])</f>
        <v>R1022006037021</v>
      </c>
      <c r="B526" s="7"/>
      <c r="C526" s="4" t="s">
        <v>1603</v>
      </c>
      <c r="D526" s="49">
        <v>3061088</v>
      </c>
      <c r="E526" s="49">
        <f>IFERROR(VLOOKUP(Table43[[#This Row],[NO]],[1]Sheet1!$G$3:$K$1267,5,0),0)</f>
        <v>0</v>
      </c>
      <c r="F526" s="26" t="s">
        <v>1334</v>
      </c>
      <c r="G526" s="26">
        <v>24</v>
      </c>
      <c r="H526" s="26" t="s">
        <v>2073</v>
      </c>
      <c r="I526" s="49">
        <v>8993560026806</v>
      </c>
      <c r="J526" s="26" t="str">
        <f>Table43[[#This Row],[Nama Jenis Kemasan]]</f>
        <v>PCH</v>
      </c>
      <c r="K526" s="4" t="str">
        <f>TRIM(CONCATENATE(Table43[[#This Row],[Nama            KLP]]," ",Table43[[#This Row],[Nama            Sub KLP]]))</f>
        <v>DETTOL BODY WASH</v>
      </c>
      <c r="L526" s="4" t="str">
        <f>CONCATENATE(Table43[[#This Row],[kode  2 Digit                (hrf+No)]],Table43[[#This Row],[kode  2 Digit                (Nomor)]],Table43[[#This Row],[kode  1 Digit                (Nomor)]])</f>
        <v>R1022</v>
      </c>
      <c r="M526" s="4" t="str">
        <f>IF(AH526="",CONCATENATE(R526,T526,V526,X526,Z526,AB526,AD526,AF526,Table43[[#This Row],[Tanda Kode Revisi]]),CONCATENATE(R526,T526,V526,X526,Z526,AB526,AD526,AH526))</f>
        <v>R1022006037021</v>
      </c>
      <c r="N526" s="11">
        <f t="shared" si="16"/>
        <v>14</v>
      </c>
      <c r="O526" s="13" t="str">
        <f>IF(AG526&lt;&gt;"",TRIM(UPPER(CONCATENATE(Q526," ",S526," ",U526," ",W526," ",Y526," ",AA526," ","X"," ",Table43[[#This Row],[ISI/CTN]]," ",AG526," ",AC526," ",AE526," ",AI526))),TRIM(UPPER(CONCATENATE(Q526," ",S526," ",U526," ",W526," ",Y526," ",AA526," ","X"," ",Table43[[#This Row],[ISI/CTN]]," ",AC526," ",AE526," ",AI526))))</f>
        <v>RB DETTOL BODY WASH LASTING 370/410ML X 24 PCH BANDED</v>
      </c>
      <c r="P526" s="11">
        <f t="shared" si="17"/>
        <v>53</v>
      </c>
      <c r="Q526" s="4" t="s">
        <v>1487</v>
      </c>
      <c r="R526" s="7" t="s">
        <v>94</v>
      </c>
      <c r="S526" s="4" t="s">
        <v>1496</v>
      </c>
      <c r="T526" s="45" t="s">
        <v>1723</v>
      </c>
      <c r="U526" s="46" t="s">
        <v>1497</v>
      </c>
      <c r="V526" s="7">
        <v>2</v>
      </c>
      <c r="W526" s="46"/>
      <c r="X526" s="45" t="s">
        <v>1731</v>
      </c>
      <c r="Y526" s="4" t="s">
        <v>1531</v>
      </c>
      <c r="Z526" s="47" t="s">
        <v>1727</v>
      </c>
      <c r="AA526" s="4" t="s">
        <v>1529</v>
      </c>
      <c r="AB526" s="47" t="s">
        <v>1750</v>
      </c>
      <c r="AC526" s="4" t="s">
        <v>386</v>
      </c>
      <c r="AD526" s="7">
        <v>2</v>
      </c>
      <c r="AE526" s="4" t="s">
        <v>1526</v>
      </c>
      <c r="AF526" s="7">
        <v>1</v>
      </c>
      <c r="AJ526" s="7">
        <f>IFERROR(VLOOKUP(Table43[[#This Row],[Kode BARANG Win2]],'[2]Template Impor Barang'!#REF!,2,0),0)</f>
        <v>0</v>
      </c>
      <c r="AK526" s="7">
        <f>Table43[[#This Row],[ISI/CTN]]</f>
        <v>24</v>
      </c>
      <c r="AL526" s="83">
        <f>Table43[[#This Row],[Kode Pcpl]]</f>
        <v>3061088</v>
      </c>
      <c r="AN526" s="36">
        <f>Table43[[#This Row],[Harga Jual Pcs GT
(-PPN)]]-(Table43[[#This Row],[Harga Jual Pcs GT
(-PPN)]]*8.5%)</f>
        <v>20717.43</v>
      </c>
      <c r="AO526" s="36">
        <f>Table43[[#This Row],[Harga Beli Pcs
(-PPN)]]*Table43[[#This Row],[ISI/CTN]]</f>
        <v>497218.32</v>
      </c>
      <c r="AP526" s="36">
        <f>Table43[[#This Row],[Harga Beli Pcs
(-PPN)]]*1.11</f>
        <v>22996.347300000001</v>
      </c>
      <c r="AQ526" s="36">
        <f>Table43[[#This Row],[Harga Beli Krt
(- PPN)]]*1.11</f>
        <v>551912.33520000009</v>
      </c>
      <c r="AR526" s="36">
        <v>22642</v>
      </c>
      <c r="AS526" s="36">
        <f>Table43[[#This Row],[Harga Jual Pcs GT
(-PPN)]]*Table43[[#This Row],[ISI/CTN]]</f>
        <v>543408</v>
      </c>
      <c r="AT526" s="36">
        <f>Table43[[#This Row],[Harga Jual Pcs GT
(-PPN)]]*1.11</f>
        <v>25132.620000000003</v>
      </c>
      <c r="AU526" s="36">
        <f>Table43[[#This Row],[Harga Jual Krt GT
(- PPN)]]*1.11</f>
        <v>603182.88</v>
      </c>
      <c r="AV526" s="36">
        <v>22642</v>
      </c>
      <c r="AW526" s="36">
        <f>Table43[[#This Row],[Harga Jual Pcs MT
(-PPN)]]*Table43[[#This Row],[ISI/CTN]]</f>
        <v>543408</v>
      </c>
      <c r="AX526" s="36">
        <f>Table43[[#This Row],[Harga Jual Pcs MT
(-PPN)]]*1.11</f>
        <v>25132.620000000003</v>
      </c>
      <c r="AY526" s="36">
        <f>Table43[[#This Row],[Harga Jual Pcs MT
(+PPN)]]*Table43[[#This Row],[ISI/CTN]]</f>
        <v>603182.88000000012</v>
      </c>
      <c r="AZ526" s="44">
        <f>(Table43[[#This Row],[Harga Jual Pcs GT
(-PPN)]]-Table43[[#This Row],[Harga Beli Pcs
(-PPN)]])/Table43[[#This Row],[Harga Jual Pcs GT
(-PPN)]]</f>
        <v>8.4999999999999992E-2</v>
      </c>
      <c r="BA526" s="51">
        <f>Table43[[#This Row],[Harga Jual Pcs MT
(-PPN)]]-Table43[[#This Row],[Harga Beli Pcs
(-PPN)]]</f>
        <v>1924.5699999999997</v>
      </c>
      <c r="BB526" s="57">
        <f>Table43[[#This Row],[Column1]]/Table43[[#This Row],[Harga Jual Pcs MT
(-PPN)]]</f>
        <v>8.4999999999999992E-2</v>
      </c>
      <c r="BC526" s="50"/>
      <c r="BD526" s="7" t="str">
        <f>IFERROR(VLOOKUP(Table43[[#This Row],[Kode BARANG Win2]],'[3]Daftar Barang dan Jasa'!$B$2:$D$3515,3,0),0)</f>
        <v>RB DETTOL BODY WASH LASTING 370/410ML X 24 PCH BANDED</v>
      </c>
      <c r="BE526" s="7" t="str">
        <f ca="1">IF(TODAY()-Table43[[#This Row],[Efektif
Pembuatan]]&gt;60,"Lama","Baru")</f>
        <v>Lama</v>
      </c>
      <c r="BF526" s="7" t="e">
        <f ca="1">IF(TODAY()-Table43[[#This Row],[Efektif Naik Harga]]&lt;30,"Naik","Sama")</f>
        <v>#VALUE!</v>
      </c>
      <c r="BG526" s="7" t="s">
        <v>400</v>
      </c>
      <c r="BH526" s="7" t="str">
        <f>IF(Table43[[#This Row],[Kode BARANG Win2]]&lt;&gt;"","IDR","")</f>
        <v>IDR</v>
      </c>
      <c r="BI526" s="7" t="str">
        <f>CONCATENATE(Table43[[#This Row],[kode  1 Digit
(Nomor)]],Table43[[#This Row],[kode  4 Digit                (Nomor)]])</f>
        <v>30610880370</v>
      </c>
      <c r="BJ526" s="7" t="str">
        <f>Table43[[#This Row],[Nama            Gramasi atau Jumlah Pack per CTN]]</f>
        <v>370/410ML</v>
      </c>
      <c r="BK526" s="7"/>
      <c r="BL526" s="7"/>
      <c r="BM526" s="4" t="str">
        <f>IF(Table43[[#This Row],[SATUAN Fix Win]]&lt;&gt;"","KRT")</f>
        <v>KRT</v>
      </c>
      <c r="BN526" s="4" t="str">
        <f>IF(Table43[[#This Row],[SATUAN Fix Win]]&lt;&gt;"","GD01")</f>
        <v>GD01</v>
      </c>
      <c r="BO526" s="4">
        <f>IF(Table43[[#This Row],[SATUAN Fix Win]]&lt;&gt;"",11611)</f>
        <v>11611</v>
      </c>
      <c r="BP526" s="4">
        <f>IF(Table43[[#This Row],[SATUAN Fix Win]]&lt;&gt;"",11612)</f>
        <v>11612</v>
      </c>
      <c r="BR526" s="4">
        <f>IF(Table43[[#This Row],[SATUAN Fix Win]]&lt;&gt;"",1)</f>
        <v>1</v>
      </c>
    </row>
    <row r="527" spans="1:70">
      <c r="A527" s="4" t="str">
        <f>CONCATENATE(Table43[[#This Row],[Kode BARANG Win2]],Table43[[#This Row],[No. Urut
Item Sama]])</f>
        <v>R1022006037021</v>
      </c>
      <c r="B527" s="7"/>
      <c r="C527" s="4" t="s">
        <v>1603</v>
      </c>
      <c r="D527" s="49">
        <v>3303400</v>
      </c>
      <c r="E527" s="49">
        <f>IFERROR(VLOOKUP(Table43[[#This Row],[NO]],[1]Sheet1!$G$3:$K$1267,5,0),0)</f>
        <v>0</v>
      </c>
      <c r="F527" s="26" t="s">
        <v>1328</v>
      </c>
      <c r="G527" s="26">
        <v>24</v>
      </c>
      <c r="H527" s="26" t="s">
        <v>2073</v>
      </c>
      <c r="I527" s="49">
        <v>8993560026806</v>
      </c>
      <c r="J527" s="26" t="str">
        <f>Table43[[#This Row],[Nama Jenis Kemasan]]</f>
        <v>PCH</v>
      </c>
      <c r="K527" s="4" t="str">
        <f>TRIM(CONCATENATE(Table43[[#This Row],[Nama            KLP]]," ",Table43[[#This Row],[Nama            Sub KLP]]))</f>
        <v>DETTOL BODY WASH</v>
      </c>
      <c r="L527" s="4" t="str">
        <f>CONCATENATE(Table43[[#This Row],[kode  2 Digit                (hrf+No)]],Table43[[#This Row],[kode  2 Digit                (Nomor)]],Table43[[#This Row],[kode  1 Digit                (Nomor)]])</f>
        <v>R1022</v>
      </c>
      <c r="M527" s="4" t="str">
        <f>IF(AH527="",CONCATENATE(R527,T527,V527,X527,Z527,AB527,AD527,AF527,Table43[[#This Row],[Tanda Kode Revisi]]),CONCATENATE(R527,T527,V527,X527,Z527,AB527,AD527,AH527))</f>
        <v>R1022006037021</v>
      </c>
      <c r="N527" s="11">
        <f t="shared" si="16"/>
        <v>14</v>
      </c>
      <c r="O527" s="13" t="str">
        <f>IF(AG527&lt;&gt;"",TRIM(UPPER(CONCATENATE(Q527," ",S527," ",U527," ",W527," ",Y527," ",AA527," ","X"," ",Table43[[#This Row],[ISI/CTN]]," ",AG527," ",AC527," ",AE527," ",AI527))),TRIM(UPPER(CONCATENATE(Q527," ",S527," ",U527," ",W527," ",Y527," ",AA527," ","X"," ",Table43[[#This Row],[ISI/CTN]]," ",AC527," ",AE527," ",AI527))))</f>
        <v>RB DETTOL BODY WASH LASTING 370/410ML X 24 PCH BANDED</v>
      </c>
      <c r="P527" s="11">
        <f t="shared" si="17"/>
        <v>53</v>
      </c>
      <c r="Q527" s="4" t="s">
        <v>1487</v>
      </c>
      <c r="R527" s="7" t="s">
        <v>94</v>
      </c>
      <c r="S527" s="4" t="s">
        <v>1496</v>
      </c>
      <c r="T527" s="45" t="s">
        <v>1723</v>
      </c>
      <c r="U527" s="46" t="s">
        <v>1497</v>
      </c>
      <c r="V527" s="7">
        <v>2</v>
      </c>
      <c r="W527" s="46"/>
      <c r="X527" s="45" t="s">
        <v>1731</v>
      </c>
      <c r="Y527" s="4" t="s">
        <v>1531</v>
      </c>
      <c r="Z527" s="47" t="s">
        <v>1727</v>
      </c>
      <c r="AA527" s="4" t="s">
        <v>1529</v>
      </c>
      <c r="AB527" s="47" t="s">
        <v>1750</v>
      </c>
      <c r="AC527" s="4" t="s">
        <v>386</v>
      </c>
      <c r="AD527" s="7">
        <v>2</v>
      </c>
      <c r="AE527" s="4" t="s">
        <v>1526</v>
      </c>
      <c r="AF527" s="7">
        <v>1</v>
      </c>
      <c r="AJ527" s="7">
        <f>IFERROR(VLOOKUP(Table43[[#This Row],[Kode BARANG Win2]],'[2]Template Impor Barang'!#REF!,2,0),0)</f>
        <v>0</v>
      </c>
      <c r="AK527" s="7">
        <f>Table43[[#This Row],[ISI/CTN]]</f>
        <v>24</v>
      </c>
      <c r="AL527" s="83">
        <f>Table43[[#This Row],[Kode Pcpl]]</f>
        <v>3303400</v>
      </c>
      <c r="AN527" s="36">
        <f>Table43[[#This Row],[Harga Jual Pcs GT
(-PPN)]]-(Table43[[#This Row],[Harga Jual Pcs GT
(-PPN)]]*8.5%)</f>
        <v>20717.43</v>
      </c>
      <c r="AO527" s="36">
        <f>Table43[[#This Row],[Harga Beli Pcs
(-PPN)]]*Table43[[#This Row],[ISI/CTN]]</f>
        <v>497218.32</v>
      </c>
      <c r="AP527" s="36">
        <f>Table43[[#This Row],[Harga Beli Pcs
(-PPN)]]*1.11</f>
        <v>22996.347300000001</v>
      </c>
      <c r="AQ527" s="36">
        <f>Table43[[#This Row],[Harga Beli Krt
(- PPN)]]*1.11</f>
        <v>551912.33520000009</v>
      </c>
      <c r="AR527" s="36">
        <v>22642</v>
      </c>
      <c r="AS527" s="36">
        <f>Table43[[#This Row],[Harga Jual Pcs GT
(-PPN)]]*Table43[[#This Row],[ISI/CTN]]</f>
        <v>543408</v>
      </c>
      <c r="AT527" s="36">
        <f>Table43[[#This Row],[Harga Jual Pcs GT
(-PPN)]]*1.11</f>
        <v>25132.620000000003</v>
      </c>
      <c r="AU527" s="36">
        <f>Table43[[#This Row],[Harga Jual Krt GT
(- PPN)]]*1.11</f>
        <v>603182.88</v>
      </c>
      <c r="AV527" s="36">
        <v>22642</v>
      </c>
      <c r="AW527" s="36">
        <f>Table43[[#This Row],[Harga Jual Pcs MT
(-PPN)]]*Table43[[#This Row],[ISI/CTN]]</f>
        <v>543408</v>
      </c>
      <c r="AX527" s="36">
        <f>Table43[[#This Row],[Harga Jual Pcs MT
(-PPN)]]*1.11</f>
        <v>25132.620000000003</v>
      </c>
      <c r="AY527" s="36">
        <f>Table43[[#This Row],[Harga Jual Pcs MT
(+PPN)]]*Table43[[#This Row],[ISI/CTN]]</f>
        <v>603182.88000000012</v>
      </c>
      <c r="AZ527" s="44">
        <f>(Table43[[#This Row],[Harga Jual Pcs GT
(-PPN)]]-Table43[[#This Row],[Harga Beli Pcs
(-PPN)]])/Table43[[#This Row],[Harga Jual Pcs GT
(-PPN)]]</f>
        <v>8.4999999999999992E-2</v>
      </c>
      <c r="BA527" s="51">
        <f>Table43[[#This Row],[Harga Jual Pcs MT
(-PPN)]]-Table43[[#This Row],[Harga Beli Pcs
(-PPN)]]</f>
        <v>1924.5699999999997</v>
      </c>
      <c r="BB527" s="57">
        <f>Table43[[#This Row],[Column1]]/Table43[[#This Row],[Harga Jual Pcs MT
(-PPN)]]</f>
        <v>8.4999999999999992E-2</v>
      </c>
      <c r="BC527" s="50"/>
      <c r="BD527" s="7" t="str">
        <f>IFERROR(VLOOKUP(Table43[[#This Row],[Kode BARANG Win2]],'[3]Daftar Barang dan Jasa'!$B$2:$D$3515,3,0),0)</f>
        <v>RB DETTOL BODY WASH LASTING 370/410ML X 24 PCH BANDED</v>
      </c>
      <c r="BE527" s="7" t="str">
        <f ca="1">IF(TODAY()-Table43[[#This Row],[Efektif
Pembuatan]]&gt;60,"Lama","Baru")</f>
        <v>Lama</v>
      </c>
      <c r="BF527" s="7" t="e">
        <f ca="1">IF(TODAY()-Table43[[#This Row],[Efektif Naik Harga]]&lt;30,"Naik","Sama")</f>
        <v>#VALUE!</v>
      </c>
      <c r="BG527" s="7" t="s">
        <v>400</v>
      </c>
      <c r="BH527" s="7" t="str">
        <f>IF(Table43[[#This Row],[Kode BARANG Win2]]&lt;&gt;"","IDR","")</f>
        <v>IDR</v>
      </c>
      <c r="BI527" s="7" t="str">
        <f>CONCATENATE(Table43[[#This Row],[kode  1 Digit
(Nomor)]],Table43[[#This Row],[kode  4 Digit                (Nomor)]])</f>
        <v>33034000370</v>
      </c>
      <c r="BJ527" s="7" t="str">
        <f>Table43[[#This Row],[Nama            Gramasi atau Jumlah Pack per CTN]]</f>
        <v>370/410ML</v>
      </c>
      <c r="BK527" s="7"/>
      <c r="BL527" s="7"/>
      <c r="BM527" s="4" t="str">
        <f>IF(Table43[[#This Row],[SATUAN Fix Win]]&lt;&gt;"","KRT")</f>
        <v>KRT</v>
      </c>
      <c r="BN527" s="4" t="str">
        <f>IF(Table43[[#This Row],[SATUAN Fix Win]]&lt;&gt;"","GD01")</f>
        <v>GD01</v>
      </c>
      <c r="BO527" s="4">
        <f>IF(Table43[[#This Row],[SATUAN Fix Win]]&lt;&gt;"",11611)</f>
        <v>11611</v>
      </c>
      <c r="BP527" s="4">
        <f>IF(Table43[[#This Row],[SATUAN Fix Win]]&lt;&gt;"",11612)</f>
        <v>11612</v>
      </c>
      <c r="BR527" s="4">
        <f>IF(Table43[[#This Row],[SATUAN Fix Win]]&lt;&gt;"",1)</f>
        <v>1</v>
      </c>
    </row>
    <row r="528" spans="1:70">
      <c r="A528" s="4" t="str">
        <f>CONCATENATE(Table43[[#This Row],[Kode BARANG Win2]],Table43[[#This Row],[No. Urut
Item Sama]])</f>
        <v>R1022006037021</v>
      </c>
      <c r="B528" s="7"/>
      <c r="C528" s="4" t="s">
        <v>1603</v>
      </c>
      <c r="D528" s="49">
        <v>3229983</v>
      </c>
      <c r="E528" s="49">
        <f>IFERROR(VLOOKUP(Table43[[#This Row],[NO]],[1]Sheet1!$G$3:$K$1267,5,0),0)</f>
        <v>0</v>
      </c>
      <c r="F528" s="26" t="s">
        <v>1342</v>
      </c>
      <c r="G528" s="26">
        <v>24</v>
      </c>
      <c r="H528" s="26" t="s">
        <v>2073</v>
      </c>
      <c r="I528" s="49">
        <v>8993560026806</v>
      </c>
      <c r="J528" s="26" t="str">
        <f>Table43[[#This Row],[Nama Jenis Kemasan]]</f>
        <v>PCH</v>
      </c>
      <c r="K528" s="4" t="str">
        <f>TRIM(CONCATENATE(Table43[[#This Row],[Nama            KLP]]," ",Table43[[#This Row],[Nama            Sub KLP]]))</f>
        <v>DETTOL BODY WASH</v>
      </c>
      <c r="L528" s="4" t="str">
        <f>CONCATENATE(Table43[[#This Row],[kode  2 Digit                (hrf+No)]],Table43[[#This Row],[kode  2 Digit                (Nomor)]],Table43[[#This Row],[kode  1 Digit                (Nomor)]])</f>
        <v>R1022</v>
      </c>
      <c r="M528" s="4" t="str">
        <f>IF(AH528="",CONCATENATE(R528,T528,V528,X528,Z528,AB528,AD528,AF528,Table43[[#This Row],[Tanda Kode Revisi]]),CONCATENATE(R528,T528,V528,X528,Z528,AB528,AD528,AH528))</f>
        <v>R1022006037021</v>
      </c>
      <c r="N528" s="11">
        <f t="shared" si="16"/>
        <v>14</v>
      </c>
      <c r="O528" s="13" t="str">
        <f>IF(AG528&lt;&gt;"",TRIM(UPPER(CONCATENATE(Q528," ",S528," ",U528," ",W528," ",Y528," ",AA528," ","X"," ",Table43[[#This Row],[ISI/CTN]]," ",AG528," ",AC528," ",AE528," ",AI528))),TRIM(UPPER(CONCATENATE(Q528," ",S528," ",U528," ",W528," ",Y528," ",AA528," ","X"," ",Table43[[#This Row],[ISI/CTN]]," ",AC528," ",AE528," ",AI528))))</f>
        <v>RB DETTOL BODY WASH LASTING 370/410ML X 24 PCH BANDED</v>
      </c>
      <c r="P528" s="11">
        <f t="shared" si="17"/>
        <v>53</v>
      </c>
      <c r="Q528" s="4" t="s">
        <v>1487</v>
      </c>
      <c r="R528" s="7" t="s">
        <v>94</v>
      </c>
      <c r="S528" s="4" t="s">
        <v>1496</v>
      </c>
      <c r="T528" s="45" t="s">
        <v>1723</v>
      </c>
      <c r="U528" s="46" t="s">
        <v>1497</v>
      </c>
      <c r="V528" s="7">
        <v>2</v>
      </c>
      <c r="W528" s="46"/>
      <c r="X528" s="45" t="s">
        <v>1731</v>
      </c>
      <c r="Y528" s="4" t="s">
        <v>1531</v>
      </c>
      <c r="Z528" s="47" t="s">
        <v>1727</v>
      </c>
      <c r="AA528" s="4" t="s">
        <v>1529</v>
      </c>
      <c r="AB528" s="47" t="s">
        <v>1750</v>
      </c>
      <c r="AC528" s="4" t="s">
        <v>386</v>
      </c>
      <c r="AD528" s="7">
        <v>2</v>
      </c>
      <c r="AE528" s="4" t="s">
        <v>1526</v>
      </c>
      <c r="AF528" s="7">
        <v>1</v>
      </c>
      <c r="AJ528" s="7">
        <f>IFERROR(VLOOKUP(Table43[[#This Row],[Kode BARANG Win2]],'[2]Template Impor Barang'!#REF!,2,0),0)</f>
        <v>0</v>
      </c>
      <c r="AK528" s="7">
        <f>Table43[[#This Row],[ISI/CTN]]</f>
        <v>24</v>
      </c>
      <c r="AL528" s="83">
        <f>Table43[[#This Row],[Kode Pcpl]]</f>
        <v>3229983</v>
      </c>
      <c r="AN528" s="36">
        <f>Table43[[#This Row],[Harga Jual Pcs GT
(-PPN)]]-(Table43[[#This Row],[Harga Jual Pcs GT
(-PPN)]]*8.5%)</f>
        <v>20717.43</v>
      </c>
      <c r="AO528" s="36">
        <f>Table43[[#This Row],[Harga Beli Pcs
(-PPN)]]*Table43[[#This Row],[ISI/CTN]]</f>
        <v>497218.32</v>
      </c>
      <c r="AP528" s="36">
        <f>Table43[[#This Row],[Harga Beli Pcs
(-PPN)]]*1.11</f>
        <v>22996.347300000001</v>
      </c>
      <c r="AQ528" s="36">
        <f>Table43[[#This Row],[Harga Beli Krt
(- PPN)]]*1.11</f>
        <v>551912.33520000009</v>
      </c>
      <c r="AR528" s="36">
        <v>22642</v>
      </c>
      <c r="AS528" s="36">
        <f>Table43[[#This Row],[Harga Jual Pcs GT
(-PPN)]]*Table43[[#This Row],[ISI/CTN]]</f>
        <v>543408</v>
      </c>
      <c r="AT528" s="36">
        <f>Table43[[#This Row],[Harga Jual Pcs GT
(-PPN)]]*1.11</f>
        <v>25132.620000000003</v>
      </c>
      <c r="AU528" s="36">
        <f>Table43[[#This Row],[Harga Jual Krt GT
(- PPN)]]*1.11</f>
        <v>603182.88</v>
      </c>
      <c r="AV528" s="36">
        <v>22642</v>
      </c>
      <c r="AW528" s="36">
        <f>Table43[[#This Row],[Harga Jual Pcs MT
(-PPN)]]*Table43[[#This Row],[ISI/CTN]]</f>
        <v>543408</v>
      </c>
      <c r="AX528" s="36">
        <f>Table43[[#This Row],[Harga Jual Pcs MT
(-PPN)]]*1.11</f>
        <v>25132.620000000003</v>
      </c>
      <c r="AY528" s="36">
        <f>Table43[[#This Row],[Harga Jual Pcs MT
(+PPN)]]*Table43[[#This Row],[ISI/CTN]]</f>
        <v>603182.88000000012</v>
      </c>
      <c r="AZ528" s="44">
        <f>(Table43[[#This Row],[Harga Jual Pcs GT
(-PPN)]]-Table43[[#This Row],[Harga Beli Pcs
(-PPN)]])/Table43[[#This Row],[Harga Jual Pcs GT
(-PPN)]]</f>
        <v>8.4999999999999992E-2</v>
      </c>
      <c r="BA528" s="51">
        <f>Table43[[#This Row],[Harga Jual Pcs MT
(-PPN)]]-Table43[[#This Row],[Harga Beli Pcs
(-PPN)]]</f>
        <v>1924.5699999999997</v>
      </c>
      <c r="BB528" s="57">
        <f>Table43[[#This Row],[Column1]]/Table43[[#This Row],[Harga Jual Pcs MT
(-PPN)]]</f>
        <v>8.4999999999999992E-2</v>
      </c>
      <c r="BC528" s="50"/>
      <c r="BD528" s="7" t="str">
        <f>IFERROR(VLOOKUP(Table43[[#This Row],[Kode BARANG Win2]],'[3]Daftar Barang dan Jasa'!$B$2:$D$3515,3,0),0)</f>
        <v>RB DETTOL BODY WASH LASTING 370/410ML X 24 PCH BANDED</v>
      </c>
      <c r="BE528" s="7" t="str">
        <f ca="1">IF(TODAY()-Table43[[#This Row],[Efektif
Pembuatan]]&gt;60,"Lama","Baru")</f>
        <v>Lama</v>
      </c>
      <c r="BF528" s="7" t="e">
        <f ca="1">IF(TODAY()-Table43[[#This Row],[Efektif Naik Harga]]&lt;30,"Naik","Sama")</f>
        <v>#VALUE!</v>
      </c>
      <c r="BG528" s="7" t="s">
        <v>400</v>
      </c>
      <c r="BH528" s="7" t="str">
        <f>IF(Table43[[#This Row],[Kode BARANG Win2]]&lt;&gt;"","IDR","")</f>
        <v>IDR</v>
      </c>
      <c r="BI528" s="7" t="str">
        <f>CONCATENATE(Table43[[#This Row],[kode  1 Digit
(Nomor)]],Table43[[#This Row],[kode  4 Digit                (Nomor)]])</f>
        <v>32299830370</v>
      </c>
      <c r="BJ528" s="7" t="str">
        <f>Table43[[#This Row],[Nama            Gramasi atau Jumlah Pack per CTN]]</f>
        <v>370/410ML</v>
      </c>
      <c r="BK528" s="7"/>
      <c r="BL528" s="7"/>
      <c r="BM528" s="4" t="str">
        <f>IF(Table43[[#This Row],[SATUAN Fix Win]]&lt;&gt;"","KRT")</f>
        <v>KRT</v>
      </c>
      <c r="BN528" s="4" t="str">
        <f>IF(Table43[[#This Row],[SATUAN Fix Win]]&lt;&gt;"","GD01")</f>
        <v>GD01</v>
      </c>
      <c r="BO528" s="4">
        <f>IF(Table43[[#This Row],[SATUAN Fix Win]]&lt;&gt;"",11611)</f>
        <v>11611</v>
      </c>
      <c r="BP528" s="4">
        <f>IF(Table43[[#This Row],[SATUAN Fix Win]]&lt;&gt;"",11612)</f>
        <v>11612</v>
      </c>
      <c r="BR528" s="4">
        <f>IF(Table43[[#This Row],[SATUAN Fix Win]]&lt;&gt;"",1)</f>
        <v>1</v>
      </c>
    </row>
    <row r="529" spans="1:70">
      <c r="A529" s="4" t="str">
        <f>CONCATENATE(Table43[[#This Row],[Kode BARANG Win2]],Table43[[#This Row],[No. Urut
Item Sama]])</f>
        <v>R1022006037021</v>
      </c>
      <c r="B529" s="7"/>
      <c r="C529" s="4" t="s">
        <v>1603</v>
      </c>
      <c r="D529" s="49">
        <v>3187506</v>
      </c>
      <c r="E529" s="49">
        <f>IFERROR(VLOOKUP(Table43[[#This Row],[NO]],[1]Sheet1!$G$3:$K$1267,5,0),0)</f>
        <v>0</v>
      </c>
      <c r="F529" s="26" t="s">
        <v>1341</v>
      </c>
      <c r="G529" s="26">
        <v>24</v>
      </c>
      <c r="H529" s="26" t="s">
        <v>2073</v>
      </c>
      <c r="I529" s="49">
        <v>8993560026806</v>
      </c>
      <c r="J529" s="26" t="str">
        <f>Table43[[#This Row],[Nama Jenis Kemasan]]</f>
        <v>PCH</v>
      </c>
      <c r="K529" s="4" t="str">
        <f>TRIM(CONCATENATE(Table43[[#This Row],[Nama            KLP]]," ",Table43[[#This Row],[Nama            Sub KLP]]))</f>
        <v>DETTOL BODY WASH</v>
      </c>
      <c r="L529" s="4" t="str">
        <f>CONCATENATE(Table43[[#This Row],[kode  2 Digit                (hrf+No)]],Table43[[#This Row],[kode  2 Digit                (Nomor)]],Table43[[#This Row],[kode  1 Digit                (Nomor)]])</f>
        <v>R1022</v>
      </c>
      <c r="M529" s="4" t="str">
        <f>IF(AH529="",CONCATENATE(R529,T529,V529,X529,Z529,AB529,AD529,AF529,Table43[[#This Row],[Tanda Kode Revisi]]),CONCATENATE(R529,T529,V529,X529,Z529,AB529,AD529,AH529))</f>
        <v>R1022006037021</v>
      </c>
      <c r="N529" s="11">
        <f t="shared" si="16"/>
        <v>14</v>
      </c>
      <c r="O529" s="13" t="str">
        <f>IF(AG529&lt;&gt;"",TRIM(UPPER(CONCATENATE(Q529," ",S529," ",U529," ",W529," ",Y529," ",AA529," ","X"," ",Table43[[#This Row],[ISI/CTN]]," ",AG529," ",AC529," ",AE529," ",AI529))),TRIM(UPPER(CONCATENATE(Q529," ",S529," ",U529," ",W529," ",Y529," ",AA529," ","X"," ",Table43[[#This Row],[ISI/CTN]]," ",AC529," ",AE529," ",AI529))))</f>
        <v>RB DETTOL BODY WASH LASTING 370/410ML X 24 PCH BANDED</v>
      </c>
      <c r="P529" s="11">
        <f t="shared" si="17"/>
        <v>53</v>
      </c>
      <c r="Q529" s="4" t="s">
        <v>1487</v>
      </c>
      <c r="R529" s="7" t="s">
        <v>94</v>
      </c>
      <c r="S529" s="4" t="s">
        <v>1496</v>
      </c>
      <c r="T529" s="45" t="s">
        <v>1723</v>
      </c>
      <c r="U529" s="46" t="s">
        <v>1497</v>
      </c>
      <c r="V529" s="7">
        <v>2</v>
      </c>
      <c r="W529" s="46"/>
      <c r="X529" s="45" t="s">
        <v>1731</v>
      </c>
      <c r="Y529" s="4" t="s">
        <v>1531</v>
      </c>
      <c r="Z529" s="47" t="s">
        <v>1727</v>
      </c>
      <c r="AA529" s="4" t="s">
        <v>1529</v>
      </c>
      <c r="AB529" s="47" t="s">
        <v>1750</v>
      </c>
      <c r="AC529" s="4" t="s">
        <v>386</v>
      </c>
      <c r="AD529" s="7">
        <v>2</v>
      </c>
      <c r="AE529" s="4" t="s">
        <v>1526</v>
      </c>
      <c r="AF529" s="7">
        <v>1</v>
      </c>
      <c r="AJ529" s="7">
        <f>IFERROR(VLOOKUP(Table43[[#This Row],[Kode BARANG Win2]],'[2]Template Impor Barang'!#REF!,2,0),0)</f>
        <v>0</v>
      </c>
      <c r="AK529" s="7">
        <f>Table43[[#This Row],[ISI/CTN]]</f>
        <v>24</v>
      </c>
      <c r="AL529" s="83">
        <f>Table43[[#This Row],[Kode Pcpl]]</f>
        <v>3187506</v>
      </c>
      <c r="AN529" s="36">
        <f>Table43[[#This Row],[Harga Jual Pcs GT
(-PPN)]]-(Table43[[#This Row],[Harga Jual Pcs GT
(-PPN)]]*8.5%)</f>
        <v>20717.43</v>
      </c>
      <c r="AO529" s="36">
        <f>Table43[[#This Row],[Harga Beli Pcs
(-PPN)]]*Table43[[#This Row],[ISI/CTN]]</f>
        <v>497218.32</v>
      </c>
      <c r="AP529" s="36">
        <f>Table43[[#This Row],[Harga Beli Pcs
(-PPN)]]*1.11</f>
        <v>22996.347300000001</v>
      </c>
      <c r="AQ529" s="36">
        <f>Table43[[#This Row],[Harga Beli Krt
(- PPN)]]*1.11</f>
        <v>551912.33520000009</v>
      </c>
      <c r="AR529" s="36">
        <v>22642</v>
      </c>
      <c r="AS529" s="36">
        <f>Table43[[#This Row],[Harga Jual Pcs GT
(-PPN)]]*Table43[[#This Row],[ISI/CTN]]</f>
        <v>543408</v>
      </c>
      <c r="AT529" s="36">
        <f>Table43[[#This Row],[Harga Jual Pcs GT
(-PPN)]]*1.11</f>
        <v>25132.620000000003</v>
      </c>
      <c r="AU529" s="36">
        <f>Table43[[#This Row],[Harga Jual Krt GT
(- PPN)]]*1.11</f>
        <v>603182.88</v>
      </c>
      <c r="AV529" s="36">
        <v>22642</v>
      </c>
      <c r="AW529" s="36">
        <f>Table43[[#This Row],[Harga Jual Pcs MT
(-PPN)]]*Table43[[#This Row],[ISI/CTN]]</f>
        <v>543408</v>
      </c>
      <c r="AX529" s="36">
        <f>Table43[[#This Row],[Harga Jual Pcs MT
(-PPN)]]*1.11</f>
        <v>25132.620000000003</v>
      </c>
      <c r="AY529" s="36">
        <f>Table43[[#This Row],[Harga Jual Pcs MT
(+PPN)]]*Table43[[#This Row],[ISI/CTN]]</f>
        <v>603182.88000000012</v>
      </c>
      <c r="AZ529" s="44">
        <f>(Table43[[#This Row],[Harga Jual Pcs GT
(-PPN)]]-Table43[[#This Row],[Harga Beli Pcs
(-PPN)]])/Table43[[#This Row],[Harga Jual Pcs GT
(-PPN)]]</f>
        <v>8.4999999999999992E-2</v>
      </c>
      <c r="BA529" s="51">
        <f>Table43[[#This Row],[Harga Jual Pcs MT
(-PPN)]]-Table43[[#This Row],[Harga Beli Pcs
(-PPN)]]</f>
        <v>1924.5699999999997</v>
      </c>
      <c r="BB529" s="57">
        <f>Table43[[#This Row],[Column1]]/Table43[[#This Row],[Harga Jual Pcs MT
(-PPN)]]</f>
        <v>8.4999999999999992E-2</v>
      </c>
      <c r="BC529" s="50"/>
      <c r="BD529" s="7" t="str">
        <f>IFERROR(VLOOKUP(Table43[[#This Row],[Kode BARANG Win2]],'[3]Daftar Barang dan Jasa'!$B$2:$D$3515,3,0),0)</f>
        <v>RB DETTOL BODY WASH LASTING 370/410ML X 24 PCH BANDED</v>
      </c>
      <c r="BE529" s="7" t="str">
        <f ca="1">IF(TODAY()-Table43[[#This Row],[Efektif
Pembuatan]]&gt;60,"Lama","Baru")</f>
        <v>Lama</v>
      </c>
      <c r="BF529" s="7" t="e">
        <f ca="1">IF(TODAY()-Table43[[#This Row],[Efektif Naik Harga]]&lt;30,"Naik","Sama")</f>
        <v>#VALUE!</v>
      </c>
      <c r="BG529" s="7" t="s">
        <v>400</v>
      </c>
      <c r="BH529" s="7" t="str">
        <f>IF(Table43[[#This Row],[Kode BARANG Win2]]&lt;&gt;"","IDR","")</f>
        <v>IDR</v>
      </c>
      <c r="BI529" s="7" t="str">
        <f>CONCATENATE(Table43[[#This Row],[kode  1 Digit
(Nomor)]],Table43[[#This Row],[kode  4 Digit                (Nomor)]])</f>
        <v>31875060370</v>
      </c>
      <c r="BJ529" s="7" t="str">
        <f>Table43[[#This Row],[Nama            Gramasi atau Jumlah Pack per CTN]]</f>
        <v>370/410ML</v>
      </c>
      <c r="BK529" s="7"/>
      <c r="BL529" s="7"/>
      <c r="BM529" s="4" t="str">
        <f>IF(Table43[[#This Row],[SATUAN Fix Win]]&lt;&gt;"","KRT")</f>
        <v>KRT</v>
      </c>
      <c r="BN529" s="4" t="str">
        <f>IF(Table43[[#This Row],[SATUAN Fix Win]]&lt;&gt;"","GD01")</f>
        <v>GD01</v>
      </c>
      <c r="BO529" s="4">
        <f>IF(Table43[[#This Row],[SATUAN Fix Win]]&lt;&gt;"",11611)</f>
        <v>11611</v>
      </c>
      <c r="BP529" s="4">
        <f>IF(Table43[[#This Row],[SATUAN Fix Win]]&lt;&gt;"",11612)</f>
        <v>11612</v>
      </c>
      <c r="BR529" s="4">
        <f>IF(Table43[[#This Row],[SATUAN Fix Win]]&lt;&gt;"",1)</f>
        <v>1</v>
      </c>
    </row>
    <row r="530" spans="1:70">
      <c r="A530" s="4" t="str">
        <f>CONCATENATE(Table43[[#This Row],[Kode BARANG Win2]],Table43[[#This Row],[No. Urut
Item Sama]])</f>
        <v>R1022006037021</v>
      </c>
      <c r="B530" s="7"/>
      <c r="C530" s="4" t="s">
        <v>1603</v>
      </c>
      <c r="D530" s="49">
        <v>3186384</v>
      </c>
      <c r="E530" s="49">
        <f>IFERROR(VLOOKUP(Table43[[#This Row],[NO]],[1]Sheet1!$G$3:$K$1267,5,0),0)</f>
        <v>0</v>
      </c>
      <c r="F530" s="26" t="s">
        <v>1340</v>
      </c>
      <c r="G530" s="26">
        <v>24</v>
      </c>
      <c r="H530" s="26" t="s">
        <v>2073</v>
      </c>
      <c r="I530" s="49">
        <v>8993560026806</v>
      </c>
      <c r="J530" s="26" t="str">
        <f>Table43[[#This Row],[Nama Jenis Kemasan]]</f>
        <v>PCH</v>
      </c>
      <c r="K530" s="4" t="str">
        <f>TRIM(CONCATENATE(Table43[[#This Row],[Nama            KLP]]," ",Table43[[#This Row],[Nama            Sub KLP]]))</f>
        <v>DETTOL BODY WASH</v>
      </c>
      <c r="L530" s="4" t="str">
        <f>CONCATENATE(Table43[[#This Row],[kode  2 Digit                (hrf+No)]],Table43[[#This Row],[kode  2 Digit                (Nomor)]],Table43[[#This Row],[kode  1 Digit                (Nomor)]])</f>
        <v>R1022</v>
      </c>
      <c r="M530" s="4" t="str">
        <f>IF(AH530="",CONCATENATE(R530,T530,V530,X530,Z530,AB530,AD530,AF530,Table43[[#This Row],[Tanda Kode Revisi]]),CONCATENATE(R530,T530,V530,X530,Z530,AB530,AD530,AH530))</f>
        <v>R1022006037021</v>
      </c>
      <c r="N530" s="11">
        <f t="shared" si="16"/>
        <v>14</v>
      </c>
      <c r="O530" s="13" t="str">
        <f>IF(AG530&lt;&gt;"",TRIM(UPPER(CONCATENATE(Q530," ",S530," ",U530," ",W530," ",Y530," ",AA530," ","X"," ",Table43[[#This Row],[ISI/CTN]]," ",AG530," ",AC530," ",AE530," ",AI530))),TRIM(UPPER(CONCATENATE(Q530," ",S530," ",U530," ",W530," ",Y530," ",AA530," ","X"," ",Table43[[#This Row],[ISI/CTN]]," ",AC530," ",AE530," ",AI530))))</f>
        <v>RB DETTOL BODY WASH LASTING 370/410ML X 24 PCH BANDED</v>
      </c>
      <c r="P530" s="11">
        <f t="shared" si="17"/>
        <v>53</v>
      </c>
      <c r="Q530" s="4" t="s">
        <v>1487</v>
      </c>
      <c r="R530" s="7" t="s">
        <v>94</v>
      </c>
      <c r="S530" s="4" t="s">
        <v>1496</v>
      </c>
      <c r="T530" s="45" t="s">
        <v>1723</v>
      </c>
      <c r="U530" s="46" t="s">
        <v>1497</v>
      </c>
      <c r="V530" s="7">
        <v>2</v>
      </c>
      <c r="W530" s="46"/>
      <c r="X530" s="45" t="s">
        <v>1731</v>
      </c>
      <c r="Y530" s="4" t="s">
        <v>1531</v>
      </c>
      <c r="Z530" s="47" t="s">
        <v>1727</v>
      </c>
      <c r="AA530" s="4" t="s">
        <v>1529</v>
      </c>
      <c r="AB530" s="47" t="s">
        <v>1750</v>
      </c>
      <c r="AC530" s="4" t="s">
        <v>386</v>
      </c>
      <c r="AD530" s="7">
        <v>2</v>
      </c>
      <c r="AE530" s="4" t="s">
        <v>1526</v>
      </c>
      <c r="AF530" s="7">
        <v>1</v>
      </c>
      <c r="AJ530" s="7">
        <f>IFERROR(VLOOKUP(Table43[[#This Row],[Kode BARANG Win2]],'[2]Template Impor Barang'!#REF!,2,0),0)</f>
        <v>0</v>
      </c>
      <c r="AK530" s="7">
        <f>Table43[[#This Row],[ISI/CTN]]</f>
        <v>24</v>
      </c>
      <c r="AL530" s="83">
        <f>Table43[[#This Row],[Kode Pcpl]]</f>
        <v>3186384</v>
      </c>
      <c r="AN530" s="36">
        <f>Table43[[#This Row],[Harga Jual Pcs GT
(-PPN)]]-(Table43[[#This Row],[Harga Jual Pcs GT
(-PPN)]]*8.5%)</f>
        <v>20717.43</v>
      </c>
      <c r="AO530" s="36">
        <f>Table43[[#This Row],[Harga Beli Pcs
(-PPN)]]*Table43[[#This Row],[ISI/CTN]]</f>
        <v>497218.32</v>
      </c>
      <c r="AP530" s="36">
        <f>Table43[[#This Row],[Harga Beli Pcs
(-PPN)]]*1.11</f>
        <v>22996.347300000001</v>
      </c>
      <c r="AQ530" s="36">
        <f>Table43[[#This Row],[Harga Beli Krt
(- PPN)]]*1.11</f>
        <v>551912.33520000009</v>
      </c>
      <c r="AR530" s="36">
        <v>22642</v>
      </c>
      <c r="AS530" s="36">
        <f>Table43[[#This Row],[Harga Jual Pcs GT
(-PPN)]]*Table43[[#This Row],[ISI/CTN]]</f>
        <v>543408</v>
      </c>
      <c r="AT530" s="36">
        <f>Table43[[#This Row],[Harga Jual Pcs GT
(-PPN)]]*1.11</f>
        <v>25132.620000000003</v>
      </c>
      <c r="AU530" s="36">
        <f>Table43[[#This Row],[Harga Jual Krt GT
(- PPN)]]*1.11</f>
        <v>603182.88</v>
      </c>
      <c r="AV530" s="36">
        <v>22642</v>
      </c>
      <c r="AW530" s="36">
        <f>Table43[[#This Row],[Harga Jual Pcs MT
(-PPN)]]*Table43[[#This Row],[ISI/CTN]]</f>
        <v>543408</v>
      </c>
      <c r="AX530" s="36">
        <f>Table43[[#This Row],[Harga Jual Pcs MT
(-PPN)]]*1.11</f>
        <v>25132.620000000003</v>
      </c>
      <c r="AY530" s="36">
        <f>Table43[[#This Row],[Harga Jual Pcs MT
(+PPN)]]*Table43[[#This Row],[ISI/CTN]]</f>
        <v>603182.88000000012</v>
      </c>
      <c r="AZ530" s="44">
        <f>(Table43[[#This Row],[Harga Jual Pcs GT
(-PPN)]]-Table43[[#This Row],[Harga Beli Pcs
(-PPN)]])/Table43[[#This Row],[Harga Jual Pcs GT
(-PPN)]]</f>
        <v>8.4999999999999992E-2</v>
      </c>
      <c r="BA530" s="51">
        <f>Table43[[#This Row],[Harga Jual Pcs MT
(-PPN)]]-Table43[[#This Row],[Harga Beli Pcs
(-PPN)]]</f>
        <v>1924.5699999999997</v>
      </c>
      <c r="BB530" s="57">
        <f>Table43[[#This Row],[Column1]]/Table43[[#This Row],[Harga Jual Pcs MT
(-PPN)]]</f>
        <v>8.4999999999999992E-2</v>
      </c>
      <c r="BC530" s="50"/>
      <c r="BD530" s="7" t="str">
        <f>IFERROR(VLOOKUP(Table43[[#This Row],[Kode BARANG Win2]],'[3]Daftar Barang dan Jasa'!$B$2:$D$3515,3,0),0)</f>
        <v>RB DETTOL BODY WASH LASTING 370/410ML X 24 PCH BANDED</v>
      </c>
      <c r="BE530" s="7" t="str">
        <f ca="1">IF(TODAY()-Table43[[#This Row],[Efektif
Pembuatan]]&gt;60,"Lama","Baru")</f>
        <v>Lama</v>
      </c>
      <c r="BF530" s="7" t="e">
        <f ca="1">IF(TODAY()-Table43[[#This Row],[Efektif Naik Harga]]&lt;30,"Naik","Sama")</f>
        <v>#VALUE!</v>
      </c>
      <c r="BG530" s="7" t="s">
        <v>400</v>
      </c>
      <c r="BH530" s="7" t="str">
        <f>IF(Table43[[#This Row],[Kode BARANG Win2]]&lt;&gt;"","IDR","")</f>
        <v>IDR</v>
      </c>
      <c r="BI530" s="7" t="str">
        <f>CONCATENATE(Table43[[#This Row],[kode  1 Digit
(Nomor)]],Table43[[#This Row],[kode  4 Digit                (Nomor)]])</f>
        <v>31863840370</v>
      </c>
      <c r="BJ530" s="7" t="str">
        <f>Table43[[#This Row],[Nama            Gramasi atau Jumlah Pack per CTN]]</f>
        <v>370/410ML</v>
      </c>
      <c r="BK530" s="7"/>
      <c r="BL530" s="7"/>
      <c r="BM530" s="4" t="str">
        <f>IF(Table43[[#This Row],[SATUAN Fix Win]]&lt;&gt;"","KRT")</f>
        <v>KRT</v>
      </c>
      <c r="BN530" s="4" t="str">
        <f>IF(Table43[[#This Row],[SATUAN Fix Win]]&lt;&gt;"","GD01")</f>
        <v>GD01</v>
      </c>
      <c r="BO530" s="4">
        <f>IF(Table43[[#This Row],[SATUAN Fix Win]]&lt;&gt;"",11611)</f>
        <v>11611</v>
      </c>
      <c r="BP530" s="4">
        <f>IF(Table43[[#This Row],[SATUAN Fix Win]]&lt;&gt;"",11612)</f>
        <v>11612</v>
      </c>
      <c r="BR530" s="4">
        <f>IF(Table43[[#This Row],[SATUAN Fix Win]]&lt;&gt;"",1)</f>
        <v>1</v>
      </c>
    </row>
    <row r="531" spans="1:70">
      <c r="A531" s="4" t="str">
        <f>CONCATENATE(Table43[[#This Row],[Kode BARANG Win2]],Table43[[#This Row],[No. Urut
Item Sama]])</f>
        <v>R1022006037021</v>
      </c>
      <c r="B531" s="7"/>
      <c r="C531" s="4" t="s">
        <v>1603</v>
      </c>
      <c r="D531" s="49">
        <v>3062067</v>
      </c>
      <c r="E531" s="49">
        <f>IFERROR(VLOOKUP(Table43[[#This Row],[NO]],[1]Sheet1!$G$3:$K$1267,5,0),0)</f>
        <v>0</v>
      </c>
      <c r="F531" s="26" t="s">
        <v>1338</v>
      </c>
      <c r="G531" s="26">
        <v>24</v>
      </c>
      <c r="H531" s="26" t="s">
        <v>2073</v>
      </c>
      <c r="I531" s="49">
        <v>8993560026806</v>
      </c>
      <c r="J531" s="26" t="str">
        <f>Table43[[#This Row],[Nama Jenis Kemasan]]</f>
        <v>PCH</v>
      </c>
      <c r="K531" s="4" t="str">
        <f>TRIM(CONCATENATE(Table43[[#This Row],[Nama            KLP]]," ",Table43[[#This Row],[Nama            Sub KLP]]))</f>
        <v>DETTOL BODY WASH</v>
      </c>
      <c r="L531" s="4" t="str">
        <f>CONCATENATE(Table43[[#This Row],[kode  2 Digit                (hrf+No)]],Table43[[#This Row],[kode  2 Digit                (Nomor)]],Table43[[#This Row],[kode  1 Digit                (Nomor)]])</f>
        <v>R1022</v>
      </c>
      <c r="M531" s="4" t="str">
        <f>IF(AH531="",CONCATENATE(R531,T531,V531,X531,Z531,AB531,AD531,AF531,Table43[[#This Row],[Tanda Kode Revisi]]),CONCATENATE(R531,T531,V531,X531,Z531,AB531,AD531,AH531))</f>
        <v>R1022006037021</v>
      </c>
      <c r="N531" s="11">
        <f t="shared" si="16"/>
        <v>14</v>
      </c>
      <c r="O531" s="13" t="str">
        <f>IF(AG531&lt;&gt;"",TRIM(UPPER(CONCATENATE(Q531," ",S531," ",U531," ",W531," ",Y531," ",AA531," ","X"," ",Table43[[#This Row],[ISI/CTN]]," ",AG531," ",AC531," ",AE531," ",AI531))),TRIM(UPPER(CONCATENATE(Q531," ",S531," ",U531," ",W531," ",Y531," ",AA531," ","X"," ",Table43[[#This Row],[ISI/CTN]]," ",AC531," ",AE531," ",AI531))))</f>
        <v>RB DETTOL BODY WASH LASTING 370/410ML X 24 PCH BANDED</v>
      </c>
      <c r="P531" s="11">
        <f t="shared" si="17"/>
        <v>53</v>
      </c>
      <c r="Q531" s="4" t="s">
        <v>1487</v>
      </c>
      <c r="R531" s="7" t="s">
        <v>94</v>
      </c>
      <c r="S531" s="4" t="s">
        <v>1496</v>
      </c>
      <c r="T531" s="45" t="s">
        <v>1723</v>
      </c>
      <c r="U531" s="46" t="s">
        <v>1497</v>
      </c>
      <c r="V531" s="7">
        <v>2</v>
      </c>
      <c r="W531" s="46"/>
      <c r="X531" s="45" t="s">
        <v>1731</v>
      </c>
      <c r="Y531" s="4" t="s">
        <v>1531</v>
      </c>
      <c r="Z531" s="47" t="s">
        <v>1727</v>
      </c>
      <c r="AA531" s="4" t="s">
        <v>1529</v>
      </c>
      <c r="AB531" s="47" t="s">
        <v>1750</v>
      </c>
      <c r="AC531" s="4" t="s">
        <v>386</v>
      </c>
      <c r="AD531" s="7">
        <v>2</v>
      </c>
      <c r="AE531" s="4" t="s">
        <v>1526</v>
      </c>
      <c r="AF531" s="7">
        <v>1</v>
      </c>
      <c r="AJ531" s="7">
        <f>IFERROR(VLOOKUP(Table43[[#This Row],[Kode BARANG Win2]],'[2]Template Impor Barang'!#REF!,2,0),0)</f>
        <v>0</v>
      </c>
      <c r="AK531" s="7">
        <f>Table43[[#This Row],[ISI/CTN]]</f>
        <v>24</v>
      </c>
      <c r="AL531" s="83">
        <f>Table43[[#This Row],[Kode Pcpl]]</f>
        <v>3062067</v>
      </c>
      <c r="AN531" s="36">
        <f>Table43[[#This Row],[Harga Jual Pcs GT
(-PPN)]]-(Table43[[#This Row],[Harga Jual Pcs GT
(-PPN)]]*8.5%)</f>
        <v>20717.43</v>
      </c>
      <c r="AO531" s="36">
        <f>Table43[[#This Row],[Harga Beli Pcs
(-PPN)]]*Table43[[#This Row],[ISI/CTN]]</f>
        <v>497218.32</v>
      </c>
      <c r="AP531" s="36">
        <f>Table43[[#This Row],[Harga Beli Pcs
(-PPN)]]*1.11</f>
        <v>22996.347300000001</v>
      </c>
      <c r="AQ531" s="36">
        <f>Table43[[#This Row],[Harga Beli Krt
(- PPN)]]*1.11</f>
        <v>551912.33520000009</v>
      </c>
      <c r="AR531" s="36">
        <v>22642</v>
      </c>
      <c r="AS531" s="36">
        <f>Table43[[#This Row],[Harga Jual Pcs GT
(-PPN)]]*Table43[[#This Row],[ISI/CTN]]</f>
        <v>543408</v>
      </c>
      <c r="AT531" s="36">
        <f>Table43[[#This Row],[Harga Jual Pcs GT
(-PPN)]]*1.11</f>
        <v>25132.620000000003</v>
      </c>
      <c r="AU531" s="36">
        <f>Table43[[#This Row],[Harga Jual Krt GT
(- PPN)]]*1.11</f>
        <v>603182.88</v>
      </c>
      <c r="AV531" s="36">
        <v>22642</v>
      </c>
      <c r="AW531" s="36">
        <f>Table43[[#This Row],[Harga Jual Pcs MT
(-PPN)]]*Table43[[#This Row],[ISI/CTN]]</f>
        <v>543408</v>
      </c>
      <c r="AX531" s="36">
        <f>Table43[[#This Row],[Harga Jual Pcs MT
(-PPN)]]*1.11</f>
        <v>25132.620000000003</v>
      </c>
      <c r="AY531" s="36">
        <f>Table43[[#This Row],[Harga Jual Pcs MT
(+PPN)]]*Table43[[#This Row],[ISI/CTN]]</f>
        <v>603182.88000000012</v>
      </c>
      <c r="AZ531" s="44">
        <f>(Table43[[#This Row],[Harga Jual Pcs GT
(-PPN)]]-Table43[[#This Row],[Harga Beli Pcs
(-PPN)]])/Table43[[#This Row],[Harga Jual Pcs GT
(-PPN)]]</f>
        <v>8.4999999999999992E-2</v>
      </c>
      <c r="BA531" s="51">
        <f>Table43[[#This Row],[Harga Jual Pcs MT
(-PPN)]]-Table43[[#This Row],[Harga Beli Pcs
(-PPN)]]</f>
        <v>1924.5699999999997</v>
      </c>
      <c r="BB531" s="57">
        <f>Table43[[#This Row],[Column1]]/Table43[[#This Row],[Harga Jual Pcs MT
(-PPN)]]</f>
        <v>8.4999999999999992E-2</v>
      </c>
      <c r="BC531" s="50"/>
      <c r="BD531" s="7" t="str">
        <f>IFERROR(VLOOKUP(Table43[[#This Row],[Kode BARANG Win2]],'[3]Daftar Barang dan Jasa'!$B$2:$D$3515,3,0),0)</f>
        <v>RB DETTOL BODY WASH LASTING 370/410ML X 24 PCH BANDED</v>
      </c>
      <c r="BE531" s="7" t="str">
        <f ca="1">IF(TODAY()-Table43[[#This Row],[Efektif
Pembuatan]]&gt;60,"Lama","Baru")</f>
        <v>Lama</v>
      </c>
      <c r="BF531" s="7" t="e">
        <f ca="1">IF(TODAY()-Table43[[#This Row],[Efektif Naik Harga]]&lt;30,"Naik","Sama")</f>
        <v>#VALUE!</v>
      </c>
      <c r="BG531" s="7" t="s">
        <v>400</v>
      </c>
      <c r="BH531" s="7" t="str">
        <f>IF(Table43[[#This Row],[Kode BARANG Win2]]&lt;&gt;"","IDR","")</f>
        <v>IDR</v>
      </c>
      <c r="BI531" s="7" t="str">
        <f>CONCATENATE(Table43[[#This Row],[kode  1 Digit
(Nomor)]],Table43[[#This Row],[kode  4 Digit                (Nomor)]])</f>
        <v>30620670370</v>
      </c>
      <c r="BJ531" s="7" t="str">
        <f>Table43[[#This Row],[Nama            Gramasi atau Jumlah Pack per CTN]]</f>
        <v>370/410ML</v>
      </c>
      <c r="BK531" s="7"/>
      <c r="BL531" s="7"/>
      <c r="BM531" s="4" t="str">
        <f>IF(Table43[[#This Row],[SATUAN Fix Win]]&lt;&gt;"","KRT")</f>
        <v>KRT</v>
      </c>
      <c r="BN531" s="4" t="str">
        <f>IF(Table43[[#This Row],[SATUAN Fix Win]]&lt;&gt;"","GD01")</f>
        <v>GD01</v>
      </c>
      <c r="BO531" s="4">
        <f>IF(Table43[[#This Row],[SATUAN Fix Win]]&lt;&gt;"",11611)</f>
        <v>11611</v>
      </c>
      <c r="BP531" s="4">
        <f>IF(Table43[[#This Row],[SATUAN Fix Win]]&lt;&gt;"",11612)</f>
        <v>11612</v>
      </c>
      <c r="BR531" s="4">
        <f>IF(Table43[[#This Row],[SATUAN Fix Win]]&lt;&gt;"",1)</f>
        <v>1</v>
      </c>
    </row>
    <row r="532" spans="1:70">
      <c r="A532" s="4" t="str">
        <f>CONCATENATE(Table43[[#This Row],[Kode BARANG Win2]],Table43[[#This Row],[No. Urut
Item Sama]])</f>
        <v>R1022006037021</v>
      </c>
      <c r="B532" s="7"/>
      <c r="C532" s="4" t="s">
        <v>1603</v>
      </c>
      <c r="D532" s="49" t="s">
        <v>634</v>
      </c>
      <c r="E532" s="49">
        <f>IFERROR(VLOOKUP(Table43[[#This Row],[NO]],[1]Sheet1!$G$3:$K$1267,5,0),0)</f>
        <v>0</v>
      </c>
      <c r="F532" s="26" t="s">
        <v>1333</v>
      </c>
      <c r="G532" s="26">
        <v>24</v>
      </c>
      <c r="H532" s="26" t="s">
        <v>2073</v>
      </c>
      <c r="I532" s="49">
        <v>8993560026806</v>
      </c>
      <c r="J532" s="26" t="str">
        <f>Table43[[#This Row],[Nama Jenis Kemasan]]</f>
        <v>PCH</v>
      </c>
      <c r="K532" s="4" t="str">
        <f>TRIM(CONCATENATE(Table43[[#This Row],[Nama            KLP]]," ",Table43[[#This Row],[Nama            Sub KLP]]))</f>
        <v>DETTOL BODY WASH</v>
      </c>
      <c r="L532" s="4" t="str">
        <f>CONCATENATE(Table43[[#This Row],[kode  2 Digit                (hrf+No)]],Table43[[#This Row],[kode  2 Digit                (Nomor)]],Table43[[#This Row],[kode  1 Digit                (Nomor)]])</f>
        <v>R1022</v>
      </c>
      <c r="M532" s="4" t="str">
        <f>IF(AH532="",CONCATENATE(R532,T532,V532,X532,Z532,AB532,AD532,AF532,Table43[[#This Row],[Tanda Kode Revisi]]),CONCATENATE(R532,T532,V532,X532,Z532,AB532,AD532,AH532))</f>
        <v>R1022006037021</v>
      </c>
      <c r="N532" s="11">
        <f t="shared" si="16"/>
        <v>14</v>
      </c>
      <c r="O532" s="13" t="str">
        <f>IF(AG532&lt;&gt;"",TRIM(UPPER(CONCATENATE(Q532," ",S532," ",U532," ",W532," ",Y532," ",AA532," ","X"," ",Table43[[#This Row],[ISI/CTN]]," ",AG532," ",AC532," ",AE532," ",AI532))),TRIM(UPPER(CONCATENATE(Q532," ",S532," ",U532," ",W532," ",Y532," ",AA532," ","X"," ",Table43[[#This Row],[ISI/CTN]]," ",AC532," ",AE532," ",AI532))))</f>
        <v>RB DETTOL BODY WASH LASTING 370/410ML X 24 PCH BANDED</v>
      </c>
      <c r="P532" s="11">
        <f t="shared" si="17"/>
        <v>53</v>
      </c>
      <c r="Q532" s="4" t="s">
        <v>1487</v>
      </c>
      <c r="R532" s="7" t="s">
        <v>94</v>
      </c>
      <c r="S532" s="4" t="s">
        <v>1496</v>
      </c>
      <c r="T532" s="45" t="s">
        <v>1723</v>
      </c>
      <c r="U532" s="46" t="s">
        <v>1497</v>
      </c>
      <c r="V532" s="7">
        <v>2</v>
      </c>
      <c r="W532" s="46"/>
      <c r="X532" s="45" t="s">
        <v>1731</v>
      </c>
      <c r="Y532" s="4" t="s">
        <v>1531</v>
      </c>
      <c r="Z532" s="47" t="s">
        <v>1727</v>
      </c>
      <c r="AA532" s="4" t="s">
        <v>1529</v>
      </c>
      <c r="AB532" s="47" t="s">
        <v>1750</v>
      </c>
      <c r="AC532" s="4" t="s">
        <v>386</v>
      </c>
      <c r="AD532" s="7">
        <v>2</v>
      </c>
      <c r="AE532" s="4" t="s">
        <v>1526</v>
      </c>
      <c r="AF532" s="7">
        <v>1</v>
      </c>
      <c r="AJ532" s="7">
        <f>IFERROR(VLOOKUP(Table43[[#This Row],[Kode BARANG Win2]],'[2]Template Impor Barang'!#REF!,2,0),0)</f>
        <v>0</v>
      </c>
      <c r="AK532" s="7">
        <f>Table43[[#This Row],[ISI/CTN]]</f>
        <v>24</v>
      </c>
      <c r="AL532" s="83" t="str">
        <f>Table43[[#This Row],[Kode Pcpl]]</f>
        <v>ID8198660</v>
      </c>
      <c r="AN532" s="36">
        <f>Table43[[#This Row],[Harga Jual Pcs GT
(-PPN)]]-(Table43[[#This Row],[Harga Jual Pcs GT
(-PPN)]]*8.5%)</f>
        <v>20717.43</v>
      </c>
      <c r="AO532" s="36">
        <f>Table43[[#This Row],[Harga Beli Pcs
(-PPN)]]*Table43[[#This Row],[ISI/CTN]]</f>
        <v>497218.32</v>
      </c>
      <c r="AP532" s="36">
        <f>Table43[[#This Row],[Harga Beli Pcs
(-PPN)]]*1.11</f>
        <v>22996.347300000001</v>
      </c>
      <c r="AQ532" s="36">
        <f>Table43[[#This Row],[Harga Beli Krt
(- PPN)]]*1.11</f>
        <v>551912.33520000009</v>
      </c>
      <c r="AR532" s="36">
        <v>22642</v>
      </c>
      <c r="AS532" s="36">
        <f>Table43[[#This Row],[Harga Jual Pcs GT
(-PPN)]]*Table43[[#This Row],[ISI/CTN]]</f>
        <v>543408</v>
      </c>
      <c r="AT532" s="36">
        <f>Table43[[#This Row],[Harga Jual Pcs GT
(-PPN)]]*1.11</f>
        <v>25132.620000000003</v>
      </c>
      <c r="AU532" s="36">
        <f>Table43[[#This Row],[Harga Jual Krt GT
(- PPN)]]*1.11</f>
        <v>603182.88</v>
      </c>
      <c r="AV532" s="36">
        <v>22642</v>
      </c>
      <c r="AW532" s="36">
        <f>Table43[[#This Row],[Harga Jual Pcs MT
(-PPN)]]*Table43[[#This Row],[ISI/CTN]]</f>
        <v>543408</v>
      </c>
      <c r="AX532" s="36">
        <f>Table43[[#This Row],[Harga Jual Pcs MT
(-PPN)]]*1.11</f>
        <v>25132.620000000003</v>
      </c>
      <c r="AY532" s="36">
        <f>Table43[[#This Row],[Harga Jual Pcs MT
(+PPN)]]*Table43[[#This Row],[ISI/CTN]]</f>
        <v>603182.88000000012</v>
      </c>
      <c r="AZ532" s="44">
        <f>(Table43[[#This Row],[Harga Jual Pcs GT
(-PPN)]]-Table43[[#This Row],[Harga Beli Pcs
(-PPN)]])/Table43[[#This Row],[Harga Jual Pcs GT
(-PPN)]]</f>
        <v>8.4999999999999992E-2</v>
      </c>
      <c r="BA532" s="51">
        <f>Table43[[#This Row],[Harga Jual Pcs MT
(-PPN)]]-Table43[[#This Row],[Harga Beli Pcs
(-PPN)]]</f>
        <v>1924.5699999999997</v>
      </c>
      <c r="BB532" s="57">
        <f>Table43[[#This Row],[Column1]]/Table43[[#This Row],[Harga Jual Pcs MT
(-PPN)]]</f>
        <v>8.4999999999999992E-2</v>
      </c>
      <c r="BC532" s="50"/>
      <c r="BD532" s="7" t="str">
        <f>IFERROR(VLOOKUP(Table43[[#This Row],[Kode BARANG Win2]],'[3]Daftar Barang dan Jasa'!$B$2:$D$3515,3,0),0)</f>
        <v>RB DETTOL BODY WASH LASTING 370/410ML X 24 PCH BANDED</v>
      </c>
      <c r="BE532" s="7" t="str">
        <f ca="1">IF(TODAY()-Table43[[#This Row],[Efektif
Pembuatan]]&gt;60,"Lama","Baru")</f>
        <v>Lama</v>
      </c>
      <c r="BF532" s="7" t="e">
        <f ca="1">IF(TODAY()-Table43[[#This Row],[Efektif Naik Harga]]&lt;30,"Naik","Sama")</f>
        <v>#VALUE!</v>
      </c>
      <c r="BG532" s="7" t="s">
        <v>400</v>
      </c>
      <c r="BH532" s="7" t="str">
        <f>IF(Table43[[#This Row],[Kode BARANG Win2]]&lt;&gt;"","IDR","")</f>
        <v>IDR</v>
      </c>
      <c r="BI532" s="7" t="str">
        <f>CONCATENATE(Table43[[#This Row],[kode  1 Digit
(Nomor)]],Table43[[#This Row],[kode  4 Digit                (Nomor)]])</f>
        <v>ID81986600370</v>
      </c>
      <c r="BJ532" s="7" t="str">
        <f>Table43[[#This Row],[Nama            Gramasi atau Jumlah Pack per CTN]]</f>
        <v>370/410ML</v>
      </c>
      <c r="BK532" s="7"/>
      <c r="BL532" s="7"/>
      <c r="BM532" s="4" t="str">
        <f>IF(Table43[[#This Row],[SATUAN Fix Win]]&lt;&gt;"","KRT")</f>
        <v>KRT</v>
      </c>
      <c r="BN532" s="4" t="str">
        <f>IF(Table43[[#This Row],[SATUAN Fix Win]]&lt;&gt;"","GD01")</f>
        <v>GD01</v>
      </c>
      <c r="BO532" s="4">
        <f>IF(Table43[[#This Row],[SATUAN Fix Win]]&lt;&gt;"",11611)</f>
        <v>11611</v>
      </c>
      <c r="BP532" s="4">
        <f>IF(Table43[[#This Row],[SATUAN Fix Win]]&lt;&gt;"",11612)</f>
        <v>11612</v>
      </c>
      <c r="BR532" s="4">
        <f>IF(Table43[[#This Row],[SATUAN Fix Win]]&lt;&gt;"",1)</f>
        <v>1</v>
      </c>
    </row>
    <row r="533" spans="1:70">
      <c r="A533" s="4" t="str">
        <f>CONCATENATE(Table43[[#This Row],[Kode BARANG Win2]],Table43[[#This Row],[No. Urut
Item Sama]])</f>
        <v>R1022006037021</v>
      </c>
      <c r="B533" s="7"/>
      <c r="C533" s="4" t="s">
        <v>1603</v>
      </c>
      <c r="D533" s="49">
        <v>3025799</v>
      </c>
      <c r="E533" s="49">
        <f>IFERROR(VLOOKUP(Table43[[#This Row],[NO]],[1]Sheet1!$G$3:$K$1267,5,0),0)</f>
        <v>0</v>
      </c>
      <c r="F533" s="26" t="s">
        <v>1330</v>
      </c>
      <c r="G533" s="26">
        <v>24</v>
      </c>
      <c r="H533" s="26" t="s">
        <v>2073</v>
      </c>
      <c r="I533" s="49">
        <v>8993560026806</v>
      </c>
      <c r="J533" s="26" t="str">
        <f>Table43[[#This Row],[Nama Jenis Kemasan]]</f>
        <v>PCH</v>
      </c>
      <c r="K533" s="4" t="str">
        <f>TRIM(CONCATENATE(Table43[[#This Row],[Nama            KLP]]," ",Table43[[#This Row],[Nama            Sub KLP]]))</f>
        <v>DETTOL BODY WASH</v>
      </c>
      <c r="L533" s="4" t="str">
        <f>CONCATENATE(Table43[[#This Row],[kode  2 Digit                (hrf+No)]],Table43[[#This Row],[kode  2 Digit                (Nomor)]],Table43[[#This Row],[kode  1 Digit                (Nomor)]])</f>
        <v>R1022</v>
      </c>
      <c r="M533" s="4" t="str">
        <f>IF(AH533="",CONCATENATE(R533,T533,V533,X533,Z533,AB533,AD533,AF533,Table43[[#This Row],[Tanda Kode Revisi]]),CONCATENATE(R533,T533,V533,X533,Z533,AB533,AD533,AH533))</f>
        <v>R1022006037021</v>
      </c>
      <c r="N533" s="11">
        <f t="shared" si="16"/>
        <v>14</v>
      </c>
      <c r="O533" s="13" t="str">
        <f>IF(AG533&lt;&gt;"",TRIM(UPPER(CONCATENATE(Q533," ",S533," ",U533," ",W533," ",Y533," ",AA533," ","X"," ",Table43[[#This Row],[ISI/CTN]]," ",AG533," ",AC533," ",AE533," ",AI533))),TRIM(UPPER(CONCATENATE(Q533," ",S533," ",U533," ",W533," ",Y533," ",AA533," ","X"," ",Table43[[#This Row],[ISI/CTN]]," ",AC533," ",AE533," ",AI533))))</f>
        <v>RB DETTOL BODY WASH LASTING 370/410ML X 24 PCH BANDED</v>
      </c>
      <c r="P533" s="11">
        <f t="shared" si="17"/>
        <v>53</v>
      </c>
      <c r="Q533" s="4" t="s">
        <v>1487</v>
      </c>
      <c r="R533" s="7" t="s">
        <v>94</v>
      </c>
      <c r="S533" s="4" t="s">
        <v>1496</v>
      </c>
      <c r="T533" s="45" t="s">
        <v>1723</v>
      </c>
      <c r="U533" s="46" t="s">
        <v>1497</v>
      </c>
      <c r="V533" s="7">
        <v>2</v>
      </c>
      <c r="W533" s="46"/>
      <c r="X533" s="45" t="s">
        <v>1731</v>
      </c>
      <c r="Y533" s="4" t="s">
        <v>1531</v>
      </c>
      <c r="Z533" s="47" t="s">
        <v>1727</v>
      </c>
      <c r="AA533" s="4" t="s">
        <v>1529</v>
      </c>
      <c r="AB533" s="47" t="s">
        <v>1750</v>
      </c>
      <c r="AC533" s="4" t="s">
        <v>386</v>
      </c>
      <c r="AD533" s="7">
        <v>2</v>
      </c>
      <c r="AE533" s="4" t="s">
        <v>1526</v>
      </c>
      <c r="AF533" s="7">
        <v>1</v>
      </c>
      <c r="AJ533" s="7">
        <f>IFERROR(VLOOKUP(Table43[[#This Row],[Kode BARANG Win2]],'[2]Template Impor Barang'!#REF!,2,0),0)</f>
        <v>0</v>
      </c>
      <c r="AK533" s="7">
        <f>Table43[[#This Row],[ISI/CTN]]</f>
        <v>24</v>
      </c>
      <c r="AL533" s="83">
        <f>Table43[[#This Row],[Kode Pcpl]]</f>
        <v>3025799</v>
      </c>
      <c r="AN533" s="36">
        <f>Table43[[#This Row],[Harga Jual Pcs GT
(-PPN)]]-(Table43[[#This Row],[Harga Jual Pcs GT
(-PPN)]]*8.5%)</f>
        <v>20717.43</v>
      </c>
      <c r="AO533" s="36">
        <f>Table43[[#This Row],[Harga Beli Pcs
(-PPN)]]*Table43[[#This Row],[ISI/CTN]]</f>
        <v>497218.32</v>
      </c>
      <c r="AP533" s="36">
        <f>Table43[[#This Row],[Harga Beli Pcs
(-PPN)]]*1.11</f>
        <v>22996.347300000001</v>
      </c>
      <c r="AQ533" s="36">
        <f>Table43[[#This Row],[Harga Beli Krt
(- PPN)]]*1.11</f>
        <v>551912.33520000009</v>
      </c>
      <c r="AR533" s="36">
        <v>22642</v>
      </c>
      <c r="AS533" s="36">
        <f>Table43[[#This Row],[Harga Jual Pcs GT
(-PPN)]]*Table43[[#This Row],[ISI/CTN]]</f>
        <v>543408</v>
      </c>
      <c r="AT533" s="36">
        <f>Table43[[#This Row],[Harga Jual Pcs GT
(-PPN)]]*1.11</f>
        <v>25132.620000000003</v>
      </c>
      <c r="AU533" s="36">
        <f>Table43[[#This Row],[Harga Jual Krt GT
(- PPN)]]*1.11</f>
        <v>603182.88</v>
      </c>
      <c r="AV533" s="36">
        <v>22642</v>
      </c>
      <c r="AW533" s="36">
        <f>Table43[[#This Row],[Harga Jual Pcs MT
(-PPN)]]*Table43[[#This Row],[ISI/CTN]]</f>
        <v>543408</v>
      </c>
      <c r="AX533" s="36">
        <f>Table43[[#This Row],[Harga Jual Pcs MT
(-PPN)]]*1.11</f>
        <v>25132.620000000003</v>
      </c>
      <c r="AY533" s="36">
        <f>Table43[[#This Row],[Harga Jual Pcs MT
(+PPN)]]*Table43[[#This Row],[ISI/CTN]]</f>
        <v>603182.88000000012</v>
      </c>
      <c r="AZ533" s="44">
        <f>(Table43[[#This Row],[Harga Jual Pcs GT
(-PPN)]]-Table43[[#This Row],[Harga Beli Pcs
(-PPN)]])/Table43[[#This Row],[Harga Jual Pcs GT
(-PPN)]]</f>
        <v>8.4999999999999992E-2</v>
      </c>
      <c r="BA533" s="51">
        <f>Table43[[#This Row],[Harga Jual Pcs MT
(-PPN)]]-Table43[[#This Row],[Harga Beli Pcs
(-PPN)]]</f>
        <v>1924.5699999999997</v>
      </c>
      <c r="BB533" s="57">
        <f>Table43[[#This Row],[Column1]]/Table43[[#This Row],[Harga Jual Pcs MT
(-PPN)]]</f>
        <v>8.4999999999999992E-2</v>
      </c>
      <c r="BC533" s="50"/>
      <c r="BD533" s="7" t="str">
        <f>IFERROR(VLOOKUP(Table43[[#This Row],[Kode BARANG Win2]],'[3]Daftar Barang dan Jasa'!$B$2:$D$3515,3,0),0)</f>
        <v>RB DETTOL BODY WASH LASTING 370/410ML X 24 PCH BANDED</v>
      </c>
      <c r="BE533" s="7" t="str">
        <f ca="1">IF(TODAY()-Table43[[#This Row],[Efektif
Pembuatan]]&gt;60,"Lama","Baru")</f>
        <v>Lama</v>
      </c>
      <c r="BF533" s="7" t="e">
        <f ca="1">IF(TODAY()-Table43[[#This Row],[Efektif Naik Harga]]&lt;30,"Naik","Sama")</f>
        <v>#VALUE!</v>
      </c>
      <c r="BG533" s="7" t="s">
        <v>400</v>
      </c>
      <c r="BH533" s="7" t="str">
        <f>IF(Table43[[#This Row],[Kode BARANG Win2]]&lt;&gt;"","IDR","")</f>
        <v>IDR</v>
      </c>
      <c r="BI533" s="7" t="str">
        <f>CONCATENATE(Table43[[#This Row],[kode  1 Digit
(Nomor)]],Table43[[#This Row],[kode  4 Digit                (Nomor)]])</f>
        <v>30257990370</v>
      </c>
      <c r="BJ533" s="7" t="str">
        <f>Table43[[#This Row],[Nama            Gramasi atau Jumlah Pack per CTN]]</f>
        <v>370/410ML</v>
      </c>
      <c r="BK533" s="7"/>
      <c r="BL533" s="7"/>
      <c r="BM533" s="4" t="str">
        <f>IF(Table43[[#This Row],[SATUAN Fix Win]]&lt;&gt;"","KRT")</f>
        <v>KRT</v>
      </c>
      <c r="BN533" s="4" t="str">
        <f>IF(Table43[[#This Row],[SATUAN Fix Win]]&lt;&gt;"","GD01")</f>
        <v>GD01</v>
      </c>
      <c r="BO533" s="4">
        <f>IF(Table43[[#This Row],[SATUAN Fix Win]]&lt;&gt;"",11611)</f>
        <v>11611</v>
      </c>
      <c r="BP533" s="4">
        <f>IF(Table43[[#This Row],[SATUAN Fix Win]]&lt;&gt;"",11612)</f>
        <v>11612</v>
      </c>
      <c r="BR533" s="4">
        <f>IF(Table43[[#This Row],[SATUAN Fix Win]]&lt;&gt;"",1)</f>
        <v>1</v>
      </c>
    </row>
    <row r="534" spans="1:70">
      <c r="A534" s="4" t="str">
        <f>CONCATENATE(Table43[[#This Row],[Kode BARANG Win2]],Table43[[#This Row],[No. Urut
Item Sama]])</f>
        <v>R1022006037021</v>
      </c>
      <c r="B534" s="7"/>
      <c r="C534" s="4" t="s">
        <v>1603</v>
      </c>
      <c r="D534" s="49" t="s">
        <v>633</v>
      </c>
      <c r="E534" s="49">
        <f>IFERROR(VLOOKUP(Table43[[#This Row],[NO]],[1]Sheet1!$G$3:$K$1267,5,0),0)</f>
        <v>0</v>
      </c>
      <c r="F534" s="26" t="s">
        <v>1332</v>
      </c>
      <c r="G534" s="26">
        <v>24</v>
      </c>
      <c r="H534" s="26" t="s">
        <v>2073</v>
      </c>
      <c r="I534" s="49">
        <v>8993560026806</v>
      </c>
      <c r="J534" s="26" t="str">
        <f>Table43[[#This Row],[Nama Jenis Kemasan]]</f>
        <v>PCH</v>
      </c>
      <c r="K534" s="4" t="str">
        <f>TRIM(CONCATENATE(Table43[[#This Row],[Nama            KLP]]," ",Table43[[#This Row],[Nama            Sub KLP]]))</f>
        <v>DETTOL BODY WASH</v>
      </c>
      <c r="L534" s="4" t="str">
        <f>CONCATENATE(Table43[[#This Row],[kode  2 Digit                (hrf+No)]],Table43[[#This Row],[kode  2 Digit                (Nomor)]],Table43[[#This Row],[kode  1 Digit                (Nomor)]])</f>
        <v>R1022</v>
      </c>
      <c r="M534" s="4" t="str">
        <f>IF(AH534="",CONCATENATE(R534,T534,V534,X534,Z534,AB534,AD534,AF534,Table43[[#This Row],[Tanda Kode Revisi]]),CONCATENATE(R534,T534,V534,X534,Z534,AB534,AD534,AH534))</f>
        <v>R1022006037021</v>
      </c>
      <c r="N534" s="11">
        <f t="shared" si="16"/>
        <v>14</v>
      </c>
      <c r="O534" s="13" t="str">
        <f>IF(AG534&lt;&gt;"",TRIM(UPPER(CONCATENATE(Q534," ",S534," ",U534," ",W534," ",Y534," ",AA534," ","X"," ",Table43[[#This Row],[ISI/CTN]]," ",AG534," ",AC534," ",AE534," ",AI534))),TRIM(UPPER(CONCATENATE(Q534," ",S534," ",U534," ",W534," ",Y534," ",AA534," ","X"," ",Table43[[#This Row],[ISI/CTN]]," ",AC534," ",AE534," ",AI534))))</f>
        <v>RB DETTOL BODY WASH LASTING 370/410ML X 24 PCH BANDED</v>
      </c>
      <c r="P534" s="11">
        <f t="shared" si="17"/>
        <v>53</v>
      </c>
      <c r="Q534" s="4" t="s">
        <v>1487</v>
      </c>
      <c r="R534" s="7" t="s">
        <v>94</v>
      </c>
      <c r="S534" s="4" t="s">
        <v>1496</v>
      </c>
      <c r="T534" s="45" t="s">
        <v>1723</v>
      </c>
      <c r="U534" s="46" t="s">
        <v>1497</v>
      </c>
      <c r="V534" s="7">
        <v>2</v>
      </c>
      <c r="W534" s="46"/>
      <c r="X534" s="45" t="s">
        <v>1731</v>
      </c>
      <c r="Y534" s="4" t="s">
        <v>1531</v>
      </c>
      <c r="Z534" s="47" t="s">
        <v>1727</v>
      </c>
      <c r="AA534" s="4" t="s">
        <v>1529</v>
      </c>
      <c r="AB534" s="47" t="s">
        <v>1750</v>
      </c>
      <c r="AC534" s="4" t="s">
        <v>386</v>
      </c>
      <c r="AD534" s="7">
        <v>2</v>
      </c>
      <c r="AE534" s="4" t="s">
        <v>1526</v>
      </c>
      <c r="AF534" s="7">
        <v>1</v>
      </c>
      <c r="AJ534" s="7">
        <f>IFERROR(VLOOKUP(Table43[[#This Row],[Kode BARANG Win2]],'[2]Template Impor Barang'!#REF!,2,0),0)</f>
        <v>0</v>
      </c>
      <c r="AK534" s="7">
        <f>Table43[[#This Row],[ISI/CTN]]</f>
        <v>24</v>
      </c>
      <c r="AL534" s="83" t="str">
        <f>Table43[[#This Row],[Kode Pcpl]]</f>
        <v>ID8191033</v>
      </c>
      <c r="AN534" s="36">
        <f>Table43[[#This Row],[Harga Jual Pcs GT
(-PPN)]]-(Table43[[#This Row],[Harga Jual Pcs GT
(-PPN)]]*8.5%)</f>
        <v>20717.43</v>
      </c>
      <c r="AO534" s="36">
        <f>Table43[[#This Row],[Harga Beli Pcs
(-PPN)]]*Table43[[#This Row],[ISI/CTN]]</f>
        <v>497218.32</v>
      </c>
      <c r="AP534" s="36">
        <f>Table43[[#This Row],[Harga Beli Pcs
(-PPN)]]*1.11</f>
        <v>22996.347300000001</v>
      </c>
      <c r="AQ534" s="36">
        <f>Table43[[#This Row],[Harga Beli Krt
(- PPN)]]*1.11</f>
        <v>551912.33520000009</v>
      </c>
      <c r="AR534" s="36">
        <v>22642</v>
      </c>
      <c r="AS534" s="36">
        <f>Table43[[#This Row],[Harga Jual Pcs GT
(-PPN)]]*Table43[[#This Row],[ISI/CTN]]</f>
        <v>543408</v>
      </c>
      <c r="AT534" s="36">
        <f>Table43[[#This Row],[Harga Jual Pcs GT
(-PPN)]]*1.11</f>
        <v>25132.620000000003</v>
      </c>
      <c r="AU534" s="36">
        <f>Table43[[#This Row],[Harga Jual Krt GT
(- PPN)]]*1.11</f>
        <v>603182.88</v>
      </c>
      <c r="AV534" s="36">
        <v>22642</v>
      </c>
      <c r="AW534" s="36">
        <f>Table43[[#This Row],[Harga Jual Pcs MT
(-PPN)]]*Table43[[#This Row],[ISI/CTN]]</f>
        <v>543408</v>
      </c>
      <c r="AX534" s="36">
        <f>Table43[[#This Row],[Harga Jual Pcs MT
(-PPN)]]*1.11</f>
        <v>25132.620000000003</v>
      </c>
      <c r="AY534" s="36">
        <f>Table43[[#This Row],[Harga Jual Pcs MT
(+PPN)]]*Table43[[#This Row],[ISI/CTN]]</f>
        <v>603182.88000000012</v>
      </c>
      <c r="AZ534" s="44">
        <f>(Table43[[#This Row],[Harga Jual Pcs GT
(-PPN)]]-Table43[[#This Row],[Harga Beli Pcs
(-PPN)]])/Table43[[#This Row],[Harga Jual Pcs GT
(-PPN)]]</f>
        <v>8.4999999999999992E-2</v>
      </c>
      <c r="BA534" s="51">
        <f>Table43[[#This Row],[Harga Jual Pcs MT
(-PPN)]]-Table43[[#This Row],[Harga Beli Pcs
(-PPN)]]</f>
        <v>1924.5699999999997</v>
      </c>
      <c r="BB534" s="57">
        <f>Table43[[#This Row],[Column1]]/Table43[[#This Row],[Harga Jual Pcs MT
(-PPN)]]</f>
        <v>8.4999999999999992E-2</v>
      </c>
      <c r="BC534" s="50"/>
      <c r="BD534" s="7" t="str">
        <f>IFERROR(VLOOKUP(Table43[[#This Row],[Kode BARANG Win2]],'[3]Daftar Barang dan Jasa'!$B$2:$D$3515,3,0),0)</f>
        <v>RB DETTOL BODY WASH LASTING 370/410ML X 24 PCH BANDED</v>
      </c>
      <c r="BE534" s="7" t="str">
        <f ca="1">IF(TODAY()-Table43[[#This Row],[Efektif
Pembuatan]]&gt;60,"Lama","Baru")</f>
        <v>Lama</v>
      </c>
      <c r="BF534" s="7" t="e">
        <f ca="1">IF(TODAY()-Table43[[#This Row],[Efektif Naik Harga]]&lt;30,"Naik","Sama")</f>
        <v>#VALUE!</v>
      </c>
      <c r="BG534" s="7" t="s">
        <v>400</v>
      </c>
      <c r="BH534" s="7" t="str">
        <f>IF(Table43[[#This Row],[Kode BARANG Win2]]&lt;&gt;"","IDR","")</f>
        <v>IDR</v>
      </c>
      <c r="BI534" s="7" t="str">
        <f>CONCATENATE(Table43[[#This Row],[kode  1 Digit
(Nomor)]],Table43[[#This Row],[kode  4 Digit                (Nomor)]])</f>
        <v>ID81910330370</v>
      </c>
      <c r="BJ534" s="7" t="str">
        <f>Table43[[#This Row],[Nama            Gramasi atau Jumlah Pack per CTN]]</f>
        <v>370/410ML</v>
      </c>
      <c r="BK534" s="7"/>
      <c r="BL534" s="7"/>
      <c r="BM534" s="4" t="str">
        <f>IF(Table43[[#This Row],[SATUAN Fix Win]]&lt;&gt;"","KRT")</f>
        <v>KRT</v>
      </c>
      <c r="BN534" s="4" t="str">
        <f>IF(Table43[[#This Row],[SATUAN Fix Win]]&lt;&gt;"","GD01")</f>
        <v>GD01</v>
      </c>
      <c r="BO534" s="4">
        <f>IF(Table43[[#This Row],[SATUAN Fix Win]]&lt;&gt;"",11611)</f>
        <v>11611</v>
      </c>
      <c r="BP534" s="4">
        <f>IF(Table43[[#This Row],[SATUAN Fix Win]]&lt;&gt;"",11612)</f>
        <v>11612</v>
      </c>
      <c r="BR534" s="4">
        <f>IF(Table43[[#This Row],[SATUAN Fix Win]]&lt;&gt;"",1)</f>
        <v>1</v>
      </c>
    </row>
    <row r="535" spans="1:70">
      <c r="A535" s="4" t="str">
        <f>CONCATENATE(Table43[[#This Row],[Kode BARANG Win2]],Table43[[#This Row],[No. Urut
Item Sama]])</f>
        <v>R1022006037021</v>
      </c>
      <c r="B535" s="7"/>
      <c r="C535" s="4" t="s">
        <v>1603</v>
      </c>
      <c r="D535" s="49">
        <v>3041687</v>
      </c>
      <c r="E535" s="49">
        <f>IFERROR(VLOOKUP(Table43[[#This Row],[NO]],[1]Sheet1!$G$3:$K$1267,5,0),0)</f>
        <v>0</v>
      </c>
      <c r="F535" s="26" t="s">
        <v>1339</v>
      </c>
      <c r="G535" s="26">
        <v>24</v>
      </c>
      <c r="H535" s="26" t="s">
        <v>2073</v>
      </c>
      <c r="I535" s="49">
        <v>8993560026806</v>
      </c>
      <c r="J535" s="26" t="str">
        <f>Table43[[#This Row],[Nama Jenis Kemasan]]</f>
        <v>PCH</v>
      </c>
      <c r="K535" s="4" t="str">
        <f>TRIM(CONCATENATE(Table43[[#This Row],[Nama            KLP]]," ",Table43[[#This Row],[Nama            Sub KLP]]))</f>
        <v>DETTOL BODY WASH</v>
      </c>
      <c r="L535" s="4" t="str">
        <f>CONCATENATE(Table43[[#This Row],[kode  2 Digit                (hrf+No)]],Table43[[#This Row],[kode  2 Digit                (Nomor)]],Table43[[#This Row],[kode  1 Digit                (Nomor)]])</f>
        <v>R1022</v>
      </c>
      <c r="M535" s="4" t="str">
        <f>IF(AH535="",CONCATENATE(R535,T535,V535,X535,Z535,AB535,AD535,AF535,Table43[[#This Row],[Tanda Kode Revisi]]),CONCATENATE(R535,T535,V535,X535,Z535,AB535,AD535,AH535))</f>
        <v>R1022006037021</v>
      </c>
      <c r="N535" s="11">
        <f t="shared" si="16"/>
        <v>14</v>
      </c>
      <c r="O535" s="13" t="str">
        <f>IF(AG535&lt;&gt;"",TRIM(UPPER(CONCATENATE(Q535," ",S535," ",U535," ",W535," ",Y535," ",AA535," ","X"," ",Table43[[#This Row],[ISI/CTN]]," ",AG535," ",AC535," ",AE535," ",AI535))),TRIM(UPPER(CONCATENATE(Q535," ",S535," ",U535," ",W535," ",Y535," ",AA535," ","X"," ",Table43[[#This Row],[ISI/CTN]]," ",AC535," ",AE535," ",AI535))))</f>
        <v>RB DETTOL BODY WASH LASTING 370/410ML X 24 PCH BANDED</v>
      </c>
      <c r="P535" s="11">
        <f t="shared" si="17"/>
        <v>53</v>
      </c>
      <c r="Q535" s="4" t="s">
        <v>1487</v>
      </c>
      <c r="R535" s="7" t="s">
        <v>94</v>
      </c>
      <c r="S535" s="4" t="s">
        <v>1496</v>
      </c>
      <c r="T535" s="45" t="s">
        <v>1723</v>
      </c>
      <c r="U535" s="46" t="s">
        <v>1497</v>
      </c>
      <c r="V535" s="7">
        <v>2</v>
      </c>
      <c r="W535" s="46"/>
      <c r="X535" s="45" t="s">
        <v>1731</v>
      </c>
      <c r="Y535" s="4" t="s">
        <v>1531</v>
      </c>
      <c r="Z535" s="47" t="s">
        <v>1727</v>
      </c>
      <c r="AA535" s="4" t="s">
        <v>1529</v>
      </c>
      <c r="AB535" s="47" t="s">
        <v>1750</v>
      </c>
      <c r="AC535" s="4" t="s">
        <v>386</v>
      </c>
      <c r="AD535" s="7">
        <v>2</v>
      </c>
      <c r="AE535" s="4" t="s">
        <v>1526</v>
      </c>
      <c r="AF535" s="7">
        <v>1</v>
      </c>
      <c r="AJ535" s="7">
        <f>IFERROR(VLOOKUP(Table43[[#This Row],[Kode BARANG Win2]],'[2]Template Impor Barang'!#REF!,2,0),0)</f>
        <v>0</v>
      </c>
      <c r="AK535" s="7">
        <f>Table43[[#This Row],[ISI/CTN]]</f>
        <v>24</v>
      </c>
      <c r="AL535" s="83">
        <f>Table43[[#This Row],[Kode Pcpl]]</f>
        <v>3041687</v>
      </c>
      <c r="AN535" s="36">
        <f>Table43[[#This Row],[Harga Jual Pcs GT
(-PPN)]]-(Table43[[#This Row],[Harga Jual Pcs GT
(-PPN)]]*8.5%)</f>
        <v>20717.43</v>
      </c>
      <c r="AO535" s="36">
        <f>Table43[[#This Row],[Harga Beli Pcs
(-PPN)]]*Table43[[#This Row],[ISI/CTN]]</f>
        <v>497218.32</v>
      </c>
      <c r="AP535" s="36">
        <f>Table43[[#This Row],[Harga Beli Pcs
(-PPN)]]*1.11</f>
        <v>22996.347300000001</v>
      </c>
      <c r="AQ535" s="36">
        <f>Table43[[#This Row],[Harga Beli Krt
(- PPN)]]*1.11</f>
        <v>551912.33520000009</v>
      </c>
      <c r="AR535" s="36">
        <v>22642</v>
      </c>
      <c r="AS535" s="36">
        <f>Table43[[#This Row],[Harga Jual Pcs GT
(-PPN)]]*Table43[[#This Row],[ISI/CTN]]</f>
        <v>543408</v>
      </c>
      <c r="AT535" s="36">
        <f>Table43[[#This Row],[Harga Jual Pcs GT
(-PPN)]]*1.11</f>
        <v>25132.620000000003</v>
      </c>
      <c r="AU535" s="36">
        <f>Table43[[#This Row],[Harga Jual Krt GT
(- PPN)]]*1.11</f>
        <v>603182.88</v>
      </c>
      <c r="AV535" s="36">
        <v>22642</v>
      </c>
      <c r="AW535" s="36">
        <f>Table43[[#This Row],[Harga Jual Pcs MT
(-PPN)]]*Table43[[#This Row],[ISI/CTN]]</f>
        <v>543408</v>
      </c>
      <c r="AX535" s="36">
        <f>Table43[[#This Row],[Harga Jual Pcs MT
(-PPN)]]*1.11</f>
        <v>25132.620000000003</v>
      </c>
      <c r="AY535" s="36">
        <f>Table43[[#This Row],[Harga Jual Pcs MT
(+PPN)]]*Table43[[#This Row],[ISI/CTN]]</f>
        <v>603182.88000000012</v>
      </c>
      <c r="AZ535" s="44">
        <f>(Table43[[#This Row],[Harga Jual Pcs GT
(-PPN)]]-Table43[[#This Row],[Harga Beli Pcs
(-PPN)]])/Table43[[#This Row],[Harga Jual Pcs GT
(-PPN)]]</f>
        <v>8.4999999999999992E-2</v>
      </c>
      <c r="BA535" s="51">
        <f>Table43[[#This Row],[Harga Jual Pcs MT
(-PPN)]]-Table43[[#This Row],[Harga Beli Pcs
(-PPN)]]</f>
        <v>1924.5699999999997</v>
      </c>
      <c r="BB535" s="57">
        <f>Table43[[#This Row],[Column1]]/Table43[[#This Row],[Harga Jual Pcs MT
(-PPN)]]</f>
        <v>8.4999999999999992E-2</v>
      </c>
      <c r="BC535" s="50"/>
      <c r="BD535" s="7" t="str">
        <f>IFERROR(VLOOKUP(Table43[[#This Row],[Kode BARANG Win2]],'[3]Daftar Barang dan Jasa'!$B$2:$D$3515,3,0),0)</f>
        <v>RB DETTOL BODY WASH LASTING 370/410ML X 24 PCH BANDED</v>
      </c>
      <c r="BE535" s="7" t="str">
        <f ca="1">IF(TODAY()-Table43[[#This Row],[Efektif
Pembuatan]]&gt;60,"Lama","Baru")</f>
        <v>Lama</v>
      </c>
      <c r="BF535" s="7" t="e">
        <f ca="1">IF(TODAY()-Table43[[#This Row],[Efektif Naik Harga]]&lt;30,"Naik","Sama")</f>
        <v>#VALUE!</v>
      </c>
      <c r="BG535" s="7" t="s">
        <v>400</v>
      </c>
      <c r="BH535" s="7" t="str">
        <f>IF(Table43[[#This Row],[Kode BARANG Win2]]&lt;&gt;"","IDR","")</f>
        <v>IDR</v>
      </c>
      <c r="BI535" s="7" t="str">
        <f>CONCATENATE(Table43[[#This Row],[kode  1 Digit
(Nomor)]],Table43[[#This Row],[kode  4 Digit                (Nomor)]])</f>
        <v>30416870370</v>
      </c>
      <c r="BJ535" s="7" t="str">
        <f>Table43[[#This Row],[Nama            Gramasi atau Jumlah Pack per CTN]]</f>
        <v>370/410ML</v>
      </c>
      <c r="BK535" s="7"/>
      <c r="BL535" s="7"/>
      <c r="BM535" s="4" t="str">
        <f>IF(Table43[[#This Row],[SATUAN Fix Win]]&lt;&gt;"","KRT")</f>
        <v>KRT</v>
      </c>
      <c r="BN535" s="4" t="str">
        <f>IF(Table43[[#This Row],[SATUAN Fix Win]]&lt;&gt;"","GD01")</f>
        <v>GD01</v>
      </c>
      <c r="BO535" s="4">
        <f>IF(Table43[[#This Row],[SATUAN Fix Win]]&lt;&gt;"",11611)</f>
        <v>11611</v>
      </c>
      <c r="BP535" s="4">
        <f>IF(Table43[[#This Row],[SATUAN Fix Win]]&lt;&gt;"",11612)</f>
        <v>11612</v>
      </c>
      <c r="BR535" s="4">
        <f>IF(Table43[[#This Row],[SATUAN Fix Win]]&lt;&gt;"",1)</f>
        <v>1</v>
      </c>
    </row>
    <row r="536" spans="1:70">
      <c r="A536" s="4" t="str">
        <f>CONCATENATE(Table43[[#This Row],[Kode BARANG Win2]],Table43[[#This Row],[No. Urut
Item Sama]])</f>
        <v>R1022006037021</v>
      </c>
      <c r="B536" s="7"/>
      <c r="C536" s="4" t="s">
        <v>1603</v>
      </c>
      <c r="D536" s="49" t="s">
        <v>632</v>
      </c>
      <c r="E536" s="49">
        <f>IFERROR(VLOOKUP(Table43[[#This Row],[NO]],[1]Sheet1!$G$3:$K$1267,5,0),0)</f>
        <v>0</v>
      </c>
      <c r="F536" s="26" t="s">
        <v>1331</v>
      </c>
      <c r="G536" s="26">
        <v>24</v>
      </c>
      <c r="H536" s="26" t="s">
        <v>2073</v>
      </c>
      <c r="I536" s="49">
        <v>8993560026806</v>
      </c>
      <c r="J536" s="26" t="str">
        <f>Table43[[#This Row],[Nama Jenis Kemasan]]</f>
        <v>PCH</v>
      </c>
      <c r="K536" s="4" t="str">
        <f>TRIM(CONCATENATE(Table43[[#This Row],[Nama            KLP]]," ",Table43[[#This Row],[Nama            Sub KLP]]))</f>
        <v>DETTOL BODY WASH</v>
      </c>
      <c r="L536" s="4" t="str">
        <f>CONCATENATE(Table43[[#This Row],[kode  2 Digit                (hrf+No)]],Table43[[#This Row],[kode  2 Digit                (Nomor)]],Table43[[#This Row],[kode  1 Digit                (Nomor)]])</f>
        <v>R1022</v>
      </c>
      <c r="M536" s="4" t="str">
        <f>IF(AH536="",CONCATENATE(R536,T536,V536,X536,Z536,AB536,AD536,AF536,Table43[[#This Row],[Tanda Kode Revisi]]),CONCATENATE(R536,T536,V536,X536,Z536,AB536,AD536,AH536))</f>
        <v>R1022006037021</v>
      </c>
      <c r="N536" s="11">
        <f t="shared" si="16"/>
        <v>14</v>
      </c>
      <c r="O536" s="13" t="str">
        <f>IF(AG536&lt;&gt;"",TRIM(UPPER(CONCATENATE(Q536," ",S536," ",U536," ",W536," ",Y536," ",AA536," ","X"," ",Table43[[#This Row],[ISI/CTN]]," ",AG536," ",AC536," ",AE536," ",AI536))),TRIM(UPPER(CONCATENATE(Q536," ",S536," ",U536," ",W536," ",Y536," ",AA536," ","X"," ",Table43[[#This Row],[ISI/CTN]]," ",AC536," ",AE536," ",AI536))))</f>
        <v>RB DETTOL BODY WASH LASTING 370/410ML X 24 PCH BANDED</v>
      </c>
      <c r="P536" s="11">
        <f t="shared" si="17"/>
        <v>53</v>
      </c>
      <c r="Q536" s="4" t="s">
        <v>1487</v>
      </c>
      <c r="R536" s="7" t="s">
        <v>94</v>
      </c>
      <c r="S536" s="4" t="s">
        <v>1496</v>
      </c>
      <c r="T536" s="45" t="s">
        <v>1723</v>
      </c>
      <c r="U536" s="46" t="s">
        <v>1497</v>
      </c>
      <c r="V536" s="7">
        <v>2</v>
      </c>
      <c r="W536" s="46"/>
      <c r="X536" s="45" t="s">
        <v>1731</v>
      </c>
      <c r="Y536" s="4" t="s">
        <v>1531</v>
      </c>
      <c r="Z536" s="47" t="s">
        <v>1727</v>
      </c>
      <c r="AA536" s="4" t="s">
        <v>1529</v>
      </c>
      <c r="AB536" s="47" t="s">
        <v>1750</v>
      </c>
      <c r="AC536" s="4" t="s">
        <v>386</v>
      </c>
      <c r="AD536" s="7">
        <v>2</v>
      </c>
      <c r="AE536" s="4" t="s">
        <v>1526</v>
      </c>
      <c r="AF536" s="7">
        <v>1</v>
      </c>
      <c r="AJ536" s="7">
        <f>IFERROR(VLOOKUP(Table43[[#This Row],[Kode BARANG Win2]],'[2]Template Impor Barang'!#REF!,2,0),0)</f>
        <v>0</v>
      </c>
      <c r="AK536" s="7">
        <f>Table43[[#This Row],[ISI/CTN]]</f>
        <v>24</v>
      </c>
      <c r="AL536" s="83" t="str">
        <f>Table43[[#This Row],[Kode Pcpl]]</f>
        <v>ID8162943</v>
      </c>
      <c r="AN536" s="36">
        <f>Table43[[#This Row],[Harga Jual Pcs GT
(-PPN)]]-(Table43[[#This Row],[Harga Jual Pcs GT
(-PPN)]]*8.5%)</f>
        <v>20717.43</v>
      </c>
      <c r="AO536" s="36">
        <f>Table43[[#This Row],[Harga Beli Pcs
(-PPN)]]*Table43[[#This Row],[ISI/CTN]]</f>
        <v>497218.32</v>
      </c>
      <c r="AP536" s="36">
        <f>Table43[[#This Row],[Harga Beli Pcs
(-PPN)]]*1.11</f>
        <v>22996.347300000001</v>
      </c>
      <c r="AQ536" s="36">
        <f>Table43[[#This Row],[Harga Beli Krt
(- PPN)]]*1.11</f>
        <v>551912.33520000009</v>
      </c>
      <c r="AR536" s="36">
        <v>22642</v>
      </c>
      <c r="AS536" s="36">
        <f>Table43[[#This Row],[Harga Jual Pcs GT
(-PPN)]]*Table43[[#This Row],[ISI/CTN]]</f>
        <v>543408</v>
      </c>
      <c r="AT536" s="36">
        <f>Table43[[#This Row],[Harga Jual Pcs GT
(-PPN)]]*1.11</f>
        <v>25132.620000000003</v>
      </c>
      <c r="AU536" s="36">
        <f>Table43[[#This Row],[Harga Jual Krt GT
(- PPN)]]*1.11</f>
        <v>603182.88</v>
      </c>
      <c r="AV536" s="36">
        <v>22642</v>
      </c>
      <c r="AW536" s="36">
        <f>Table43[[#This Row],[Harga Jual Pcs MT
(-PPN)]]*Table43[[#This Row],[ISI/CTN]]</f>
        <v>543408</v>
      </c>
      <c r="AX536" s="36">
        <f>Table43[[#This Row],[Harga Jual Pcs MT
(-PPN)]]*1.11</f>
        <v>25132.620000000003</v>
      </c>
      <c r="AY536" s="36">
        <f>Table43[[#This Row],[Harga Jual Pcs MT
(+PPN)]]*Table43[[#This Row],[ISI/CTN]]</f>
        <v>603182.88000000012</v>
      </c>
      <c r="AZ536" s="44">
        <f>(Table43[[#This Row],[Harga Jual Pcs GT
(-PPN)]]-Table43[[#This Row],[Harga Beli Pcs
(-PPN)]])/Table43[[#This Row],[Harga Jual Pcs GT
(-PPN)]]</f>
        <v>8.4999999999999992E-2</v>
      </c>
      <c r="BA536" s="51">
        <f>Table43[[#This Row],[Harga Jual Pcs MT
(-PPN)]]-Table43[[#This Row],[Harga Beli Pcs
(-PPN)]]</f>
        <v>1924.5699999999997</v>
      </c>
      <c r="BB536" s="57">
        <f>Table43[[#This Row],[Column1]]/Table43[[#This Row],[Harga Jual Pcs MT
(-PPN)]]</f>
        <v>8.4999999999999992E-2</v>
      </c>
      <c r="BC536" s="50"/>
      <c r="BD536" s="7" t="str">
        <f>IFERROR(VLOOKUP(Table43[[#This Row],[Kode BARANG Win2]],'[3]Daftar Barang dan Jasa'!$B$2:$D$3515,3,0),0)</f>
        <v>RB DETTOL BODY WASH LASTING 370/410ML X 24 PCH BANDED</v>
      </c>
      <c r="BE536" s="7" t="str">
        <f ca="1">IF(TODAY()-Table43[[#This Row],[Efektif
Pembuatan]]&gt;60,"Lama","Baru")</f>
        <v>Lama</v>
      </c>
      <c r="BF536" s="7" t="e">
        <f ca="1">IF(TODAY()-Table43[[#This Row],[Efektif Naik Harga]]&lt;30,"Naik","Sama")</f>
        <v>#VALUE!</v>
      </c>
      <c r="BG536" s="7" t="s">
        <v>400</v>
      </c>
      <c r="BH536" s="7" t="str">
        <f>IF(Table43[[#This Row],[Kode BARANG Win2]]&lt;&gt;"","IDR","")</f>
        <v>IDR</v>
      </c>
      <c r="BI536" s="7" t="str">
        <f>CONCATENATE(Table43[[#This Row],[kode  1 Digit
(Nomor)]],Table43[[#This Row],[kode  4 Digit                (Nomor)]])</f>
        <v>ID81629430370</v>
      </c>
      <c r="BJ536" s="7" t="str">
        <f>Table43[[#This Row],[Nama            Gramasi atau Jumlah Pack per CTN]]</f>
        <v>370/410ML</v>
      </c>
      <c r="BK536" s="7"/>
      <c r="BL536" s="7"/>
      <c r="BM536" s="4" t="str">
        <f>IF(Table43[[#This Row],[SATUAN Fix Win]]&lt;&gt;"","KRT")</f>
        <v>KRT</v>
      </c>
      <c r="BN536" s="4" t="str">
        <f>IF(Table43[[#This Row],[SATUAN Fix Win]]&lt;&gt;"","GD01")</f>
        <v>GD01</v>
      </c>
      <c r="BO536" s="4">
        <f>IF(Table43[[#This Row],[SATUAN Fix Win]]&lt;&gt;"",11611)</f>
        <v>11611</v>
      </c>
      <c r="BP536" s="4">
        <f>IF(Table43[[#This Row],[SATUAN Fix Win]]&lt;&gt;"",11612)</f>
        <v>11612</v>
      </c>
      <c r="BR536" s="4">
        <f>IF(Table43[[#This Row],[SATUAN Fix Win]]&lt;&gt;"",1)</f>
        <v>1</v>
      </c>
    </row>
    <row r="537" spans="1:70">
      <c r="A537" s="4" t="str">
        <f>CONCATENATE(Table43[[#This Row],[Kode BARANG Win2]],Table43[[#This Row],[No. Urut
Item Sama]])</f>
        <v>R1022006075020</v>
      </c>
      <c r="B537" s="7"/>
      <c r="C537" s="4" t="s">
        <v>1604</v>
      </c>
      <c r="D537" s="49">
        <v>3278297</v>
      </c>
      <c r="E537" s="49">
        <f>IFERROR(VLOOKUP(Table43[[#This Row],[NO]],[1]Sheet1!$G$3:$K$1267,5,0),0)</f>
        <v>0</v>
      </c>
      <c r="F537" s="26" t="s">
        <v>1344</v>
      </c>
      <c r="G537" s="26">
        <v>12</v>
      </c>
      <c r="H537" s="26" t="s">
        <v>1604</v>
      </c>
      <c r="I537" s="49">
        <v>8993560156862</v>
      </c>
      <c r="J537" s="26" t="str">
        <f>Table43[[#This Row],[Nama Jenis Kemasan]]</f>
        <v>PCH</v>
      </c>
      <c r="K537" s="4" t="str">
        <f>TRIM(CONCATENATE(Table43[[#This Row],[Nama            KLP]]," ",Table43[[#This Row],[Nama            Sub KLP]]))</f>
        <v>DETTOL BODY WASH</v>
      </c>
      <c r="L537" s="4" t="str">
        <f>CONCATENATE(Table43[[#This Row],[kode  2 Digit                (hrf+No)]],Table43[[#This Row],[kode  2 Digit                (Nomor)]],Table43[[#This Row],[kode  1 Digit                (Nomor)]])</f>
        <v>R1022</v>
      </c>
      <c r="M537" s="4" t="str">
        <f>IF(AH537="",CONCATENATE(R537,T537,V537,X537,Z537,AB537,AD537,AF537,Table43[[#This Row],[Tanda Kode Revisi]]),CONCATENATE(R537,T537,V537,X537,Z537,AB537,AD537,AH537))</f>
        <v>R1022006075020</v>
      </c>
      <c r="N537" s="11">
        <f t="shared" si="16"/>
        <v>14</v>
      </c>
      <c r="O537" s="13" t="str">
        <f>IF(AG537&lt;&gt;"",TRIM(UPPER(CONCATENATE(Q537," ",S537," ",U537," ",W537," ",Y537," ",AA537," ","X"," ",Table43[[#This Row],[ISI/CTN]]," ",AG537," ",AC537," ",AE537," ",AI537))),TRIM(UPPER(CONCATENATE(Q537," ",S537," ",U537," ",W537," ",Y537," ",AA537," ","X"," ",Table43[[#This Row],[ISI/CTN]]," ",AC537," ",AE537," ",AI537))))</f>
        <v>RB DETTOL BODY WASH LASTING 750ML X 12 PCH</v>
      </c>
      <c r="P537" s="11">
        <f t="shared" si="17"/>
        <v>42</v>
      </c>
      <c r="Q537" s="4" t="s">
        <v>1487</v>
      </c>
      <c r="R537" s="7" t="s">
        <v>94</v>
      </c>
      <c r="S537" s="4" t="s">
        <v>1496</v>
      </c>
      <c r="T537" s="45" t="s">
        <v>1723</v>
      </c>
      <c r="U537" s="46" t="s">
        <v>1497</v>
      </c>
      <c r="V537" s="7">
        <v>2</v>
      </c>
      <c r="W537" s="46"/>
      <c r="X537" s="45" t="s">
        <v>1731</v>
      </c>
      <c r="Y537" s="4" t="s">
        <v>1531</v>
      </c>
      <c r="Z537" s="47" t="s">
        <v>1727</v>
      </c>
      <c r="AA537" s="4" t="s">
        <v>1500</v>
      </c>
      <c r="AB537" s="47" t="s">
        <v>1766</v>
      </c>
      <c r="AC537" s="4" t="s">
        <v>386</v>
      </c>
      <c r="AD537" s="7">
        <v>2</v>
      </c>
      <c r="AF537" s="7">
        <v>0</v>
      </c>
      <c r="AJ537" s="7">
        <f>IFERROR(VLOOKUP(Table43[[#This Row],[Kode BARANG Win2]],'[2]Template Impor Barang'!#REF!,2,0),0)</f>
        <v>0</v>
      </c>
      <c r="AK537" s="7">
        <f>Table43[[#This Row],[ISI/CTN]]</f>
        <v>12</v>
      </c>
      <c r="AL537" s="83">
        <f>Table43[[#This Row],[Kode Pcpl]]</f>
        <v>3278297</v>
      </c>
      <c r="AN537" s="36">
        <f>Table43[[#This Row],[Harga Jual Pcs GT
(-PPN)]]-(Table43[[#This Row],[Harga Jual Pcs GT
(-PPN)]]*8.5%)</f>
        <v>36069.300000000003</v>
      </c>
      <c r="AO537" s="36">
        <f>Table43[[#This Row],[Harga Beli Pcs
(-PPN)]]*Table43[[#This Row],[ISI/CTN]]</f>
        <v>432831.60000000003</v>
      </c>
      <c r="AP537" s="36">
        <f>Table43[[#This Row],[Harga Beli Pcs
(-PPN)]]*1.11</f>
        <v>40036.92300000001</v>
      </c>
      <c r="AQ537" s="36">
        <f>Table43[[#This Row],[Harga Beli Krt
(- PPN)]]*1.11</f>
        <v>480443.07600000006</v>
      </c>
      <c r="AR537" s="36">
        <v>39420</v>
      </c>
      <c r="AS537" s="36">
        <f>Table43[[#This Row],[Harga Jual Pcs GT
(-PPN)]]*Table43[[#This Row],[ISI/CTN]]</f>
        <v>473040</v>
      </c>
      <c r="AT537" s="36">
        <f>Table43[[#This Row],[Harga Jual Pcs GT
(-PPN)]]*1.11</f>
        <v>43756.200000000004</v>
      </c>
      <c r="AU537" s="36">
        <f>Table43[[#This Row],[Harga Jual Krt GT
(- PPN)]]*1.11</f>
        <v>525074.4</v>
      </c>
      <c r="AV537" s="36">
        <v>39420</v>
      </c>
      <c r="AW537" s="36">
        <f>Table43[[#This Row],[Harga Jual Pcs MT
(-PPN)]]*Table43[[#This Row],[ISI/CTN]]</f>
        <v>473040</v>
      </c>
      <c r="AX537" s="36">
        <f>Table43[[#This Row],[Harga Jual Pcs MT
(-PPN)]]*1.11</f>
        <v>43756.200000000004</v>
      </c>
      <c r="AY537" s="36">
        <f>Table43[[#This Row],[Harga Jual Pcs MT
(+PPN)]]*Table43[[#This Row],[ISI/CTN]]</f>
        <v>525074.4</v>
      </c>
      <c r="AZ537" s="44">
        <f>(Table43[[#This Row],[Harga Jual Pcs GT
(-PPN)]]-Table43[[#This Row],[Harga Beli Pcs
(-PPN)]])/Table43[[#This Row],[Harga Jual Pcs GT
(-PPN)]]</f>
        <v>8.4999999999999923E-2</v>
      </c>
      <c r="BA537" s="51">
        <f>Table43[[#This Row],[Harga Jual Pcs MT
(-PPN)]]-Table43[[#This Row],[Harga Beli Pcs
(-PPN)]]</f>
        <v>3350.6999999999971</v>
      </c>
      <c r="BB537" s="57">
        <f>Table43[[#This Row],[Column1]]/Table43[[#This Row],[Harga Jual Pcs MT
(-PPN)]]</f>
        <v>8.4999999999999923E-2</v>
      </c>
      <c r="BC537" s="50"/>
      <c r="BD537" s="7" t="str">
        <f>IFERROR(VLOOKUP(Table43[[#This Row],[Kode BARANG Win2]],'[3]Daftar Barang dan Jasa'!$B$2:$D$3515,3,0),0)</f>
        <v>RB DETTOL BODY WASH LASTING 750ML X 12 PCH</v>
      </c>
      <c r="BE537" s="7" t="str">
        <f ca="1">IF(TODAY()-Table43[[#This Row],[Efektif
Pembuatan]]&gt;60,"Lama","Baru")</f>
        <v>Lama</v>
      </c>
      <c r="BF537" s="7" t="e">
        <f ca="1">IF(TODAY()-Table43[[#This Row],[Efektif Naik Harga]]&lt;30,"Naik","Sama")</f>
        <v>#VALUE!</v>
      </c>
      <c r="BG537" s="7" t="s">
        <v>400</v>
      </c>
      <c r="BH537" s="7" t="str">
        <f>IF(Table43[[#This Row],[Kode BARANG Win2]]&lt;&gt;"","IDR","")</f>
        <v>IDR</v>
      </c>
      <c r="BI537" s="7" t="str">
        <f>CONCATENATE(Table43[[#This Row],[kode  1 Digit
(Nomor)]],Table43[[#This Row],[kode  4 Digit                (Nomor)]])</f>
        <v>32782970750</v>
      </c>
      <c r="BJ537" s="7" t="str">
        <f>Table43[[#This Row],[Nama            Gramasi atau Jumlah Pack per CTN]]</f>
        <v>750ML</v>
      </c>
      <c r="BK537" s="7"/>
      <c r="BL537" s="7"/>
      <c r="BM537" s="4" t="str">
        <f>IF(Table43[[#This Row],[SATUAN Fix Win]]&lt;&gt;"","KRT")</f>
        <v>KRT</v>
      </c>
      <c r="BN537" s="4" t="str">
        <f>IF(Table43[[#This Row],[SATUAN Fix Win]]&lt;&gt;"","GD01")</f>
        <v>GD01</v>
      </c>
      <c r="BO537" s="4">
        <f>IF(Table43[[#This Row],[SATUAN Fix Win]]&lt;&gt;"",11611)</f>
        <v>11611</v>
      </c>
      <c r="BP537" s="4">
        <f>IF(Table43[[#This Row],[SATUAN Fix Win]]&lt;&gt;"",11612)</f>
        <v>11612</v>
      </c>
      <c r="BR537" s="4">
        <f>IF(Table43[[#This Row],[SATUAN Fix Win]]&lt;&gt;"",1)</f>
        <v>1</v>
      </c>
    </row>
    <row r="538" spans="1:70">
      <c r="A538" s="4" t="str">
        <f>CONCATENATE(Table43[[#This Row],[Kode BARANG Win2]],Table43[[#This Row],[No. Urut
Item Sama]])</f>
        <v>R1022006075020</v>
      </c>
      <c r="B538" s="7"/>
      <c r="C538" s="4" t="s">
        <v>1604</v>
      </c>
      <c r="D538" s="49">
        <v>3207910</v>
      </c>
      <c r="E538" s="49">
        <f>IFERROR(VLOOKUP(Table43[[#This Row],[NO]],[1]Sheet1!$G$3:$K$1267,5,0),0)</f>
        <v>0</v>
      </c>
      <c r="F538" s="26" t="s">
        <v>1343</v>
      </c>
      <c r="G538" s="26">
        <v>12</v>
      </c>
      <c r="H538" s="26" t="s">
        <v>1604</v>
      </c>
      <c r="I538" s="49">
        <v>8993560156862</v>
      </c>
      <c r="J538" s="26" t="str">
        <f>Table43[[#This Row],[Nama Jenis Kemasan]]</f>
        <v>PCH</v>
      </c>
      <c r="K538" s="4" t="str">
        <f>TRIM(CONCATENATE(Table43[[#This Row],[Nama            KLP]]," ",Table43[[#This Row],[Nama            Sub KLP]]))</f>
        <v>DETTOL BODY WASH</v>
      </c>
      <c r="L538" s="4" t="str">
        <f>CONCATENATE(Table43[[#This Row],[kode  2 Digit                (hrf+No)]],Table43[[#This Row],[kode  2 Digit                (Nomor)]],Table43[[#This Row],[kode  1 Digit                (Nomor)]])</f>
        <v>R1022</v>
      </c>
      <c r="M538" s="4" t="str">
        <f>IF(AH538="",CONCATENATE(R538,T538,V538,X538,Z538,AB538,AD538,AF538,Table43[[#This Row],[Tanda Kode Revisi]]),CONCATENATE(R538,T538,V538,X538,Z538,AB538,AD538,AH538))</f>
        <v>R1022006075020</v>
      </c>
      <c r="N538" s="11">
        <f t="shared" si="16"/>
        <v>14</v>
      </c>
      <c r="O538" s="13" t="str">
        <f>IF(AG538&lt;&gt;"",TRIM(UPPER(CONCATENATE(Q538," ",S538," ",U538," ",W538," ",Y538," ",AA538," ","X"," ",Table43[[#This Row],[ISI/CTN]]," ",AG538," ",AC538," ",AE538," ",AI538))),TRIM(UPPER(CONCATENATE(Q538," ",S538," ",U538," ",W538," ",Y538," ",AA538," ","X"," ",Table43[[#This Row],[ISI/CTN]]," ",AC538," ",AE538," ",AI538))))</f>
        <v>RB DETTOL BODY WASH LASTING 750ML X 12 PCH</v>
      </c>
      <c r="P538" s="11">
        <f t="shared" si="17"/>
        <v>42</v>
      </c>
      <c r="Q538" s="4" t="s">
        <v>1487</v>
      </c>
      <c r="R538" s="7" t="s">
        <v>94</v>
      </c>
      <c r="S538" s="4" t="s">
        <v>1496</v>
      </c>
      <c r="T538" s="45" t="s">
        <v>1723</v>
      </c>
      <c r="U538" s="46" t="s">
        <v>1497</v>
      </c>
      <c r="V538" s="7">
        <v>2</v>
      </c>
      <c r="W538" s="46"/>
      <c r="X538" s="45" t="s">
        <v>1731</v>
      </c>
      <c r="Y538" s="4" t="s">
        <v>1531</v>
      </c>
      <c r="Z538" s="47" t="s">
        <v>1727</v>
      </c>
      <c r="AA538" s="4" t="s">
        <v>1500</v>
      </c>
      <c r="AB538" s="47" t="s">
        <v>1766</v>
      </c>
      <c r="AC538" s="4" t="s">
        <v>386</v>
      </c>
      <c r="AD538" s="7">
        <v>2</v>
      </c>
      <c r="AF538" s="7">
        <v>0</v>
      </c>
      <c r="AJ538" s="7">
        <f>IFERROR(VLOOKUP(Table43[[#This Row],[Kode BARANG Win2]],'[2]Template Impor Barang'!#REF!,2,0),0)</f>
        <v>0</v>
      </c>
      <c r="AK538" s="7">
        <f>Table43[[#This Row],[ISI/CTN]]</f>
        <v>12</v>
      </c>
      <c r="AL538" s="83">
        <f>Table43[[#This Row],[Kode Pcpl]]</f>
        <v>3207910</v>
      </c>
      <c r="AN538" s="36">
        <f>Table43[[#This Row],[Harga Jual Pcs GT
(-PPN)]]-(Table43[[#This Row],[Harga Jual Pcs GT
(-PPN)]]*8.5%)</f>
        <v>36069.300000000003</v>
      </c>
      <c r="AO538" s="36">
        <f>Table43[[#This Row],[Harga Beli Pcs
(-PPN)]]*Table43[[#This Row],[ISI/CTN]]</f>
        <v>432831.60000000003</v>
      </c>
      <c r="AP538" s="36">
        <f>Table43[[#This Row],[Harga Beli Pcs
(-PPN)]]*1.11</f>
        <v>40036.92300000001</v>
      </c>
      <c r="AQ538" s="36">
        <f>Table43[[#This Row],[Harga Beli Krt
(- PPN)]]*1.11</f>
        <v>480443.07600000006</v>
      </c>
      <c r="AR538" s="36">
        <v>39420</v>
      </c>
      <c r="AS538" s="36">
        <f>Table43[[#This Row],[Harga Jual Pcs GT
(-PPN)]]*Table43[[#This Row],[ISI/CTN]]</f>
        <v>473040</v>
      </c>
      <c r="AT538" s="36">
        <f>Table43[[#This Row],[Harga Jual Pcs GT
(-PPN)]]*1.11</f>
        <v>43756.200000000004</v>
      </c>
      <c r="AU538" s="36">
        <f>Table43[[#This Row],[Harga Jual Krt GT
(- PPN)]]*1.11</f>
        <v>525074.4</v>
      </c>
      <c r="AV538" s="36">
        <v>39420</v>
      </c>
      <c r="AW538" s="36">
        <f>Table43[[#This Row],[Harga Jual Pcs MT
(-PPN)]]*Table43[[#This Row],[ISI/CTN]]</f>
        <v>473040</v>
      </c>
      <c r="AX538" s="36">
        <f>Table43[[#This Row],[Harga Jual Pcs MT
(-PPN)]]*1.11</f>
        <v>43756.200000000004</v>
      </c>
      <c r="AY538" s="36">
        <f>Table43[[#This Row],[Harga Jual Pcs MT
(+PPN)]]*Table43[[#This Row],[ISI/CTN]]</f>
        <v>525074.4</v>
      </c>
      <c r="AZ538" s="44">
        <f>(Table43[[#This Row],[Harga Jual Pcs GT
(-PPN)]]-Table43[[#This Row],[Harga Beli Pcs
(-PPN)]])/Table43[[#This Row],[Harga Jual Pcs GT
(-PPN)]]</f>
        <v>8.4999999999999923E-2</v>
      </c>
      <c r="BA538" s="51">
        <f>Table43[[#This Row],[Harga Jual Pcs MT
(-PPN)]]-Table43[[#This Row],[Harga Beli Pcs
(-PPN)]]</f>
        <v>3350.6999999999971</v>
      </c>
      <c r="BB538" s="57">
        <f>Table43[[#This Row],[Column1]]/Table43[[#This Row],[Harga Jual Pcs MT
(-PPN)]]</f>
        <v>8.4999999999999923E-2</v>
      </c>
      <c r="BC538" s="50"/>
      <c r="BD538" s="7" t="str">
        <f>IFERROR(VLOOKUP(Table43[[#This Row],[Kode BARANG Win2]],'[3]Daftar Barang dan Jasa'!$B$2:$D$3515,3,0),0)</f>
        <v>RB DETTOL BODY WASH LASTING 750ML X 12 PCH</v>
      </c>
      <c r="BE538" s="7" t="str">
        <f ca="1">IF(TODAY()-Table43[[#This Row],[Efektif
Pembuatan]]&gt;60,"Lama","Baru")</f>
        <v>Lama</v>
      </c>
      <c r="BF538" s="7" t="e">
        <f ca="1">IF(TODAY()-Table43[[#This Row],[Efektif Naik Harga]]&lt;30,"Naik","Sama")</f>
        <v>#VALUE!</v>
      </c>
      <c r="BG538" s="7" t="s">
        <v>400</v>
      </c>
      <c r="BH538" s="7" t="str">
        <f>IF(Table43[[#This Row],[Kode BARANG Win2]]&lt;&gt;"","IDR","")</f>
        <v>IDR</v>
      </c>
      <c r="BI538" s="7" t="str">
        <f>CONCATENATE(Table43[[#This Row],[kode  1 Digit
(Nomor)]],Table43[[#This Row],[kode  4 Digit                (Nomor)]])</f>
        <v>32079100750</v>
      </c>
      <c r="BJ538" s="7" t="str">
        <f>Table43[[#This Row],[Nama            Gramasi atau Jumlah Pack per CTN]]</f>
        <v>750ML</v>
      </c>
      <c r="BK538" s="7"/>
      <c r="BL538" s="7"/>
      <c r="BM538" s="4" t="str">
        <f>IF(Table43[[#This Row],[SATUAN Fix Win]]&lt;&gt;"","KRT")</f>
        <v>KRT</v>
      </c>
      <c r="BN538" s="4" t="str">
        <f>IF(Table43[[#This Row],[SATUAN Fix Win]]&lt;&gt;"","GD01")</f>
        <v>GD01</v>
      </c>
      <c r="BO538" s="4">
        <f>IF(Table43[[#This Row],[SATUAN Fix Win]]&lt;&gt;"",11611)</f>
        <v>11611</v>
      </c>
      <c r="BP538" s="4">
        <f>IF(Table43[[#This Row],[SATUAN Fix Win]]&lt;&gt;"",11612)</f>
        <v>11612</v>
      </c>
      <c r="BR538" s="4">
        <f>IF(Table43[[#This Row],[SATUAN Fix Win]]&lt;&gt;"",1)</f>
        <v>1</v>
      </c>
    </row>
    <row r="539" spans="1:70">
      <c r="A539" s="4" t="str">
        <f>CONCATENATE(Table43[[#This Row],[Kode BARANG Win2]],Table43[[#This Row],[No. Urut
Item Sama]])</f>
        <v>R1022006075020</v>
      </c>
      <c r="B539" s="7"/>
      <c r="C539" s="4" t="s">
        <v>1604</v>
      </c>
      <c r="D539" s="49">
        <v>3267994</v>
      </c>
      <c r="E539" s="49">
        <f>IFERROR(VLOOKUP(Table43[[#This Row],[NO]],[1]Sheet1!$G$3:$K$1267,5,0),0)</f>
        <v>0</v>
      </c>
      <c r="F539" s="26" t="s">
        <v>1345</v>
      </c>
      <c r="G539" s="26">
        <v>12</v>
      </c>
      <c r="H539" s="26" t="s">
        <v>2073</v>
      </c>
      <c r="I539" s="49">
        <v>8993560156862</v>
      </c>
      <c r="J539" s="26" t="str">
        <f>Table43[[#This Row],[Nama Jenis Kemasan]]</f>
        <v>PCH</v>
      </c>
      <c r="K539" s="4" t="str">
        <f>TRIM(CONCATENATE(Table43[[#This Row],[Nama            KLP]]," ",Table43[[#This Row],[Nama            Sub KLP]]))</f>
        <v>DETTOL BODY WASH</v>
      </c>
      <c r="L539" s="4" t="str">
        <f>CONCATENATE(Table43[[#This Row],[kode  2 Digit                (hrf+No)]],Table43[[#This Row],[kode  2 Digit                (Nomor)]],Table43[[#This Row],[kode  1 Digit                (Nomor)]])</f>
        <v>R1022</v>
      </c>
      <c r="M539" s="4" t="str">
        <f>IF(AH539="",CONCATENATE(R539,T539,V539,X539,Z539,AB539,AD539,AF539,Table43[[#This Row],[Tanda Kode Revisi]]),CONCATENATE(R539,T539,V539,X539,Z539,AB539,AD539,AH539))</f>
        <v>R1022006075020</v>
      </c>
      <c r="N539" s="11">
        <f t="shared" si="16"/>
        <v>14</v>
      </c>
      <c r="O539" s="13" t="str">
        <f>IF(AG539&lt;&gt;"",TRIM(UPPER(CONCATENATE(Q539," ",S539," ",U539," ",W539," ",Y539," ",AA539," ","X"," ",Table43[[#This Row],[ISI/CTN]]," ",AG539," ",AC539," ",AE539," ",AI539))),TRIM(UPPER(CONCATENATE(Q539," ",S539," ",U539," ",W539," ",Y539," ",AA539," ","X"," ",Table43[[#This Row],[ISI/CTN]]," ",AC539," ",AE539," ",AI539))))</f>
        <v>RB DETTOL BODY WASH LASTING 750ML X 12 PCH</v>
      </c>
      <c r="P539" s="11">
        <f t="shared" si="17"/>
        <v>42</v>
      </c>
      <c r="Q539" s="4" t="s">
        <v>1487</v>
      </c>
      <c r="R539" s="7" t="s">
        <v>94</v>
      </c>
      <c r="S539" s="4" t="s">
        <v>1496</v>
      </c>
      <c r="T539" s="45" t="s">
        <v>1723</v>
      </c>
      <c r="U539" s="46" t="s">
        <v>1497</v>
      </c>
      <c r="V539" s="7">
        <v>2</v>
      </c>
      <c r="W539" s="46"/>
      <c r="X539" s="45" t="s">
        <v>1731</v>
      </c>
      <c r="Y539" s="4" t="s">
        <v>1531</v>
      </c>
      <c r="Z539" s="47" t="s">
        <v>1727</v>
      </c>
      <c r="AA539" s="4" t="s">
        <v>1500</v>
      </c>
      <c r="AB539" s="47" t="s">
        <v>1766</v>
      </c>
      <c r="AC539" s="4" t="s">
        <v>386</v>
      </c>
      <c r="AD539" s="7">
        <v>2</v>
      </c>
      <c r="AF539" s="7">
        <v>0</v>
      </c>
      <c r="AJ539" s="7">
        <f>IFERROR(VLOOKUP(Table43[[#This Row],[Kode BARANG Win2]],'[2]Template Impor Barang'!#REF!,2,0),0)</f>
        <v>0</v>
      </c>
      <c r="AK539" s="7">
        <f>Table43[[#This Row],[ISI/CTN]]</f>
        <v>12</v>
      </c>
      <c r="AL539" s="83">
        <f>Table43[[#This Row],[Kode Pcpl]]</f>
        <v>3267994</v>
      </c>
      <c r="AN539" s="36">
        <f>Table43[[#This Row],[Harga Jual Pcs GT
(-PPN)]]-(Table43[[#This Row],[Harga Jual Pcs GT
(-PPN)]]*8.5%)</f>
        <v>36069.300000000003</v>
      </c>
      <c r="AO539" s="36">
        <f>Table43[[#This Row],[Harga Beli Pcs
(-PPN)]]*Table43[[#This Row],[ISI/CTN]]</f>
        <v>432831.60000000003</v>
      </c>
      <c r="AP539" s="36">
        <f>Table43[[#This Row],[Harga Beli Pcs
(-PPN)]]*1.11</f>
        <v>40036.92300000001</v>
      </c>
      <c r="AQ539" s="36">
        <f>Table43[[#This Row],[Harga Beli Krt
(- PPN)]]*1.11</f>
        <v>480443.07600000006</v>
      </c>
      <c r="AR539" s="36">
        <v>39420</v>
      </c>
      <c r="AS539" s="36">
        <f>Table43[[#This Row],[Harga Jual Pcs GT
(-PPN)]]*Table43[[#This Row],[ISI/CTN]]</f>
        <v>473040</v>
      </c>
      <c r="AT539" s="36">
        <f>Table43[[#This Row],[Harga Jual Pcs GT
(-PPN)]]*1.11</f>
        <v>43756.200000000004</v>
      </c>
      <c r="AU539" s="36">
        <f>Table43[[#This Row],[Harga Jual Krt GT
(- PPN)]]*1.11</f>
        <v>525074.4</v>
      </c>
      <c r="AV539" s="36">
        <v>39420</v>
      </c>
      <c r="AW539" s="36">
        <f>Table43[[#This Row],[Harga Jual Pcs MT
(-PPN)]]*Table43[[#This Row],[ISI/CTN]]</f>
        <v>473040</v>
      </c>
      <c r="AX539" s="36">
        <f>Table43[[#This Row],[Harga Jual Pcs MT
(-PPN)]]*1.11</f>
        <v>43756.200000000004</v>
      </c>
      <c r="AY539" s="36">
        <f>Table43[[#This Row],[Harga Jual Pcs MT
(+PPN)]]*Table43[[#This Row],[ISI/CTN]]</f>
        <v>525074.4</v>
      </c>
      <c r="AZ539" s="44">
        <f>(Table43[[#This Row],[Harga Jual Pcs GT
(-PPN)]]-Table43[[#This Row],[Harga Beli Pcs
(-PPN)]])/Table43[[#This Row],[Harga Jual Pcs GT
(-PPN)]]</f>
        <v>8.4999999999999923E-2</v>
      </c>
      <c r="BA539" s="51">
        <f>Table43[[#This Row],[Harga Jual Pcs MT
(-PPN)]]-Table43[[#This Row],[Harga Beli Pcs
(-PPN)]]</f>
        <v>3350.6999999999971</v>
      </c>
      <c r="BB539" s="57">
        <f>Table43[[#This Row],[Column1]]/Table43[[#This Row],[Harga Jual Pcs MT
(-PPN)]]</f>
        <v>8.4999999999999923E-2</v>
      </c>
      <c r="BC539" s="50"/>
      <c r="BD539" s="7" t="str">
        <f>IFERROR(VLOOKUP(Table43[[#This Row],[Kode BARANG Win2]],'[3]Daftar Barang dan Jasa'!$B$2:$D$3515,3,0),0)</f>
        <v>RB DETTOL BODY WASH LASTING 750ML X 12 PCH</v>
      </c>
      <c r="BE539" s="7" t="str">
        <f ca="1">IF(TODAY()-Table43[[#This Row],[Efektif
Pembuatan]]&gt;60,"Lama","Baru")</f>
        <v>Lama</v>
      </c>
      <c r="BF539" s="7" t="e">
        <f ca="1">IF(TODAY()-Table43[[#This Row],[Efektif Naik Harga]]&lt;30,"Naik","Sama")</f>
        <v>#VALUE!</v>
      </c>
      <c r="BG539" s="7" t="s">
        <v>400</v>
      </c>
      <c r="BH539" s="7" t="str">
        <f>IF(Table43[[#This Row],[Kode BARANG Win2]]&lt;&gt;"","IDR","")</f>
        <v>IDR</v>
      </c>
      <c r="BI539" s="7" t="str">
        <f>CONCATENATE(Table43[[#This Row],[kode  1 Digit
(Nomor)]],Table43[[#This Row],[kode  4 Digit                (Nomor)]])</f>
        <v>32679940750</v>
      </c>
      <c r="BJ539" s="7" t="str">
        <f>Table43[[#This Row],[Nama            Gramasi atau Jumlah Pack per CTN]]</f>
        <v>750ML</v>
      </c>
      <c r="BK539" s="7"/>
      <c r="BL539" s="7"/>
      <c r="BM539" s="4" t="str">
        <f>IF(Table43[[#This Row],[SATUAN Fix Win]]&lt;&gt;"","KRT")</f>
        <v>KRT</v>
      </c>
      <c r="BN539" s="4" t="str">
        <f>IF(Table43[[#This Row],[SATUAN Fix Win]]&lt;&gt;"","GD01")</f>
        <v>GD01</v>
      </c>
      <c r="BO539" s="4">
        <f>IF(Table43[[#This Row],[SATUAN Fix Win]]&lt;&gt;"",11611)</f>
        <v>11611</v>
      </c>
      <c r="BP539" s="4">
        <f>IF(Table43[[#This Row],[SATUAN Fix Win]]&lt;&gt;"",11612)</f>
        <v>11612</v>
      </c>
      <c r="BR539" s="4">
        <f>IF(Table43[[#This Row],[SATUAN Fix Win]]&lt;&gt;"",1)</f>
        <v>1</v>
      </c>
    </row>
    <row r="540" spans="1:70">
      <c r="A540" s="4" t="str">
        <f>CONCATENATE(Table43[[#This Row],[Kode BARANG Win2]],Table43[[#This Row],[No. Urut
Item Sama]])</f>
        <v>R1022006075020</v>
      </c>
      <c r="B540" s="7"/>
      <c r="C540" s="4" t="s">
        <v>1604</v>
      </c>
      <c r="D540" s="49">
        <v>3328394</v>
      </c>
      <c r="E540" s="49">
        <f>IFERROR(VLOOKUP(Table43[[#This Row],[NO]],[1]Sheet1!$G$3:$K$1267,5,0),0)</f>
        <v>0</v>
      </c>
      <c r="F540" s="26" t="s">
        <v>1346</v>
      </c>
      <c r="G540" s="26">
        <v>12</v>
      </c>
      <c r="H540" s="26" t="s">
        <v>2073</v>
      </c>
      <c r="I540" s="49">
        <v>8993560156862</v>
      </c>
      <c r="J540" s="26" t="str">
        <f>Table43[[#This Row],[Nama Jenis Kemasan]]</f>
        <v>PCH</v>
      </c>
      <c r="K540" s="4" t="str">
        <f>TRIM(CONCATENATE(Table43[[#This Row],[Nama            KLP]]," ",Table43[[#This Row],[Nama            Sub KLP]]))</f>
        <v>DETTOL BODY WASH</v>
      </c>
      <c r="L540" s="4" t="str">
        <f>CONCATENATE(Table43[[#This Row],[kode  2 Digit                (hrf+No)]],Table43[[#This Row],[kode  2 Digit                (Nomor)]],Table43[[#This Row],[kode  1 Digit                (Nomor)]])</f>
        <v>R1022</v>
      </c>
      <c r="M540" s="4" t="str">
        <f>IF(AH540="",CONCATENATE(R540,T540,V540,X540,Z540,AB540,AD540,AF540,Table43[[#This Row],[Tanda Kode Revisi]]),CONCATENATE(R540,T540,V540,X540,Z540,AB540,AD540,AH540))</f>
        <v>R1022006075020</v>
      </c>
      <c r="N540" s="11">
        <f t="shared" si="16"/>
        <v>14</v>
      </c>
      <c r="O540" s="13" t="str">
        <f>IF(AG540&lt;&gt;"",TRIM(UPPER(CONCATENATE(Q540," ",S540," ",U540," ",W540," ",Y540," ",AA540," ","X"," ",Table43[[#This Row],[ISI/CTN]]," ",AG540," ",AC540," ",AE540," ",AI540))),TRIM(UPPER(CONCATENATE(Q540," ",S540," ",U540," ",W540," ",Y540," ",AA540," ","X"," ",Table43[[#This Row],[ISI/CTN]]," ",AC540," ",AE540," ",AI540))))</f>
        <v>RB DETTOL BODY WASH LASTING 750ML X 12 PCH</v>
      </c>
      <c r="P540" s="11">
        <f t="shared" si="17"/>
        <v>42</v>
      </c>
      <c r="Q540" s="4" t="s">
        <v>1487</v>
      </c>
      <c r="R540" s="7" t="s">
        <v>94</v>
      </c>
      <c r="S540" s="4" t="s">
        <v>1496</v>
      </c>
      <c r="T540" s="45" t="s">
        <v>1723</v>
      </c>
      <c r="U540" s="46" t="s">
        <v>1497</v>
      </c>
      <c r="V540" s="7">
        <v>2</v>
      </c>
      <c r="W540" s="46"/>
      <c r="X540" s="45" t="s">
        <v>1731</v>
      </c>
      <c r="Y540" s="4" t="s">
        <v>1531</v>
      </c>
      <c r="Z540" s="47" t="s">
        <v>1727</v>
      </c>
      <c r="AA540" s="4" t="s">
        <v>1500</v>
      </c>
      <c r="AB540" s="47" t="s">
        <v>1766</v>
      </c>
      <c r="AC540" s="4" t="s">
        <v>386</v>
      </c>
      <c r="AD540" s="7">
        <v>2</v>
      </c>
      <c r="AF540" s="7">
        <v>0</v>
      </c>
      <c r="AJ540" s="7">
        <f>IFERROR(VLOOKUP(Table43[[#This Row],[Kode BARANG Win2]],'[2]Template Impor Barang'!#REF!,2,0),0)</f>
        <v>0</v>
      </c>
      <c r="AK540" s="7">
        <f>Table43[[#This Row],[ISI/CTN]]</f>
        <v>12</v>
      </c>
      <c r="AL540" s="83">
        <f>Table43[[#This Row],[Kode Pcpl]]</f>
        <v>3328394</v>
      </c>
      <c r="AN540" s="36">
        <f>Table43[[#This Row],[Harga Jual Pcs GT
(-PPN)]]-(Table43[[#This Row],[Harga Jual Pcs GT
(-PPN)]]*8.5%)</f>
        <v>36069.300000000003</v>
      </c>
      <c r="AO540" s="36">
        <f>Table43[[#This Row],[Harga Beli Pcs
(-PPN)]]*Table43[[#This Row],[ISI/CTN]]</f>
        <v>432831.60000000003</v>
      </c>
      <c r="AP540" s="36">
        <f>Table43[[#This Row],[Harga Beli Pcs
(-PPN)]]*1.11</f>
        <v>40036.92300000001</v>
      </c>
      <c r="AQ540" s="36">
        <f>Table43[[#This Row],[Harga Beli Krt
(- PPN)]]*1.11</f>
        <v>480443.07600000006</v>
      </c>
      <c r="AR540" s="36">
        <v>39420</v>
      </c>
      <c r="AS540" s="36">
        <f>Table43[[#This Row],[Harga Jual Pcs GT
(-PPN)]]*Table43[[#This Row],[ISI/CTN]]</f>
        <v>473040</v>
      </c>
      <c r="AT540" s="36">
        <f>Table43[[#This Row],[Harga Jual Pcs GT
(-PPN)]]*1.11</f>
        <v>43756.200000000004</v>
      </c>
      <c r="AU540" s="36">
        <f>Table43[[#This Row],[Harga Jual Krt GT
(- PPN)]]*1.11</f>
        <v>525074.4</v>
      </c>
      <c r="AV540" s="36">
        <v>39420</v>
      </c>
      <c r="AW540" s="36">
        <f>Table43[[#This Row],[Harga Jual Pcs MT
(-PPN)]]*Table43[[#This Row],[ISI/CTN]]</f>
        <v>473040</v>
      </c>
      <c r="AX540" s="36">
        <f>Table43[[#This Row],[Harga Jual Pcs MT
(-PPN)]]*1.11</f>
        <v>43756.200000000004</v>
      </c>
      <c r="AY540" s="36">
        <f>Table43[[#This Row],[Harga Jual Pcs MT
(+PPN)]]*Table43[[#This Row],[ISI/CTN]]</f>
        <v>525074.4</v>
      </c>
      <c r="AZ540" s="44">
        <f>(Table43[[#This Row],[Harga Jual Pcs GT
(-PPN)]]-Table43[[#This Row],[Harga Beli Pcs
(-PPN)]])/Table43[[#This Row],[Harga Jual Pcs GT
(-PPN)]]</f>
        <v>8.4999999999999923E-2</v>
      </c>
      <c r="BA540" s="51">
        <f>Table43[[#This Row],[Harga Jual Pcs MT
(-PPN)]]-Table43[[#This Row],[Harga Beli Pcs
(-PPN)]]</f>
        <v>3350.6999999999971</v>
      </c>
      <c r="BB540" s="57">
        <f>Table43[[#This Row],[Column1]]/Table43[[#This Row],[Harga Jual Pcs MT
(-PPN)]]</f>
        <v>8.4999999999999923E-2</v>
      </c>
      <c r="BC540" s="50"/>
      <c r="BD540" s="7" t="str">
        <f>IFERROR(VLOOKUP(Table43[[#This Row],[Kode BARANG Win2]],'[3]Daftar Barang dan Jasa'!$B$2:$D$3515,3,0),0)</f>
        <v>RB DETTOL BODY WASH LASTING 750ML X 12 PCH</v>
      </c>
      <c r="BE540" s="7" t="str">
        <f ca="1">IF(TODAY()-Table43[[#This Row],[Efektif
Pembuatan]]&gt;60,"Lama","Baru")</f>
        <v>Lama</v>
      </c>
      <c r="BF540" s="7" t="e">
        <f ca="1">IF(TODAY()-Table43[[#This Row],[Efektif Naik Harga]]&lt;30,"Naik","Sama")</f>
        <v>#VALUE!</v>
      </c>
      <c r="BG540" s="7" t="s">
        <v>400</v>
      </c>
      <c r="BH540" s="7" t="str">
        <f>IF(Table43[[#This Row],[Kode BARANG Win2]]&lt;&gt;"","IDR","")</f>
        <v>IDR</v>
      </c>
      <c r="BI540" s="7" t="str">
        <f>CONCATENATE(Table43[[#This Row],[kode  1 Digit
(Nomor)]],Table43[[#This Row],[kode  4 Digit                (Nomor)]])</f>
        <v>33283940750</v>
      </c>
      <c r="BJ540" s="7" t="str">
        <f>Table43[[#This Row],[Nama            Gramasi atau Jumlah Pack per CTN]]</f>
        <v>750ML</v>
      </c>
      <c r="BK540" s="7"/>
      <c r="BL540" s="7"/>
      <c r="BM540" s="4" t="str">
        <f>IF(Table43[[#This Row],[SATUAN Fix Win]]&lt;&gt;"","KRT")</f>
        <v>KRT</v>
      </c>
      <c r="BN540" s="4" t="str">
        <f>IF(Table43[[#This Row],[SATUAN Fix Win]]&lt;&gt;"","GD01")</f>
        <v>GD01</v>
      </c>
      <c r="BO540" s="4">
        <f>IF(Table43[[#This Row],[SATUAN Fix Win]]&lt;&gt;"",11611)</f>
        <v>11611</v>
      </c>
      <c r="BP540" s="4">
        <f>IF(Table43[[#This Row],[SATUAN Fix Win]]&lt;&gt;"",11612)</f>
        <v>11612</v>
      </c>
      <c r="BR540" s="4">
        <f>IF(Table43[[#This Row],[SATUAN Fix Win]]&lt;&gt;"",1)</f>
        <v>1</v>
      </c>
    </row>
    <row r="541" spans="1:70">
      <c r="A541" s="4" t="str">
        <f>CONCATENATE(Table43[[#This Row],[Kode BARANG Win2]],Table43[[#This Row],[No. Urut
Item Sama]])</f>
        <v>R1022007037020</v>
      </c>
      <c r="B541" s="7"/>
      <c r="C541" s="4" t="s">
        <v>1605</v>
      </c>
      <c r="D541" s="49">
        <v>3235020</v>
      </c>
      <c r="E541" s="49">
        <f>IFERROR(VLOOKUP(Table43[[#This Row],[NO]],[1]Sheet1!$G$3:$K$1267,5,0),0)</f>
        <v>0</v>
      </c>
      <c r="F541" s="26" t="s">
        <v>1461</v>
      </c>
      <c r="G541" s="26">
        <v>24</v>
      </c>
      <c r="H541" s="26" t="s">
        <v>1605</v>
      </c>
      <c r="I541" s="49">
        <v>8993560001803</v>
      </c>
      <c r="J541" s="26" t="str">
        <f>Table43[[#This Row],[Nama Jenis Kemasan]]</f>
        <v>PCH</v>
      </c>
      <c r="K541" s="4" t="str">
        <f>TRIM(CONCATENATE(Table43[[#This Row],[Nama            KLP]]," ",Table43[[#This Row],[Nama            Sub KLP]]))</f>
        <v>DETTOL BODY WASH</v>
      </c>
      <c r="L541" s="4" t="str">
        <f>CONCATENATE(Table43[[#This Row],[kode  2 Digit                (hrf+No)]],Table43[[#This Row],[kode  2 Digit                (Nomor)]],Table43[[#This Row],[kode  1 Digit                (Nomor)]])</f>
        <v>R1022</v>
      </c>
      <c r="M541" s="4" t="str">
        <f>IF(AH541="",CONCATENATE(R541,T541,V541,X541,Z541,AB541,AD541,AF541,Table43[[#This Row],[Tanda Kode Revisi]]),CONCATENATE(R541,T541,V541,X541,Z541,AB541,AD541,AH541))</f>
        <v>R1022007037020</v>
      </c>
      <c r="N541" s="11">
        <f t="shared" si="16"/>
        <v>14</v>
      </c>
      <c r="O541" s="13" t="str">
        <f>IF(AG541&lt;&gt;"",TRIM(UPPER(CONCATENATE(Q541," ",S541," ",U541," ",W541," ",Y541," ",AA541," ","X"," ",Table43[[#This Row],[ISI/CTN]]," ",AG541," ",AC541," ",AE541," ",AI541))),TRIM(UPPER(CONCATENATE(Q541," ",S541," ",U541," ",W541," ",Y541," ",AA541," ","X"," ",Table43[[#This Row],[ISI/CTN]]," ",AC541," ",AE541," ",AI541))))</f>
        <v>RB DETTOL BODY WASH LAVENDER 370GR X 24 PCH</v>
      </c>
      <c r="P541" s="11">
        <f t="shared" si="17"/>
        <v>43</v>
      </c>
      <c r="Q541" s="4" t="s">
        <v>1487</v>
      </c>
      <c r="R541" s="7" t="s">
        <v>94</v>
      </c>
      <c r="S541" s="4" t="s">
        <v>1496</v>
      </c>
      <c r="T541" s="45" t="s">
        <v>1723</v>
      </c>
      <c r="U541" s="46" t="s">
        <v>1497</v>
      </c>
      <c r="V541" s="7">
        <v>2</v>
      </c>
      <c r="W541" s="46"/>
      <c r="X541" s="45" t="s">
        <v>1731</v>
      </c>
      <c r="Y541" s="4" t="s">
        <v>1521</v>
      </c>
      <c r="Z541" s="47" t="s">
        <v>1728</v>
      </c>
      <c r="AA541" s="4" t="s">
        <v>1523</v>
      </c>
      <c r="AB541" s="47" t="s">
        <v>1750</v>
      </c>
      <c r="AC541" s="4" t="s">
        <v>386</v>
      </c>
      <c r="AD541" s="7">
        <v>2</v>
      </c>
      <c r="AF541" s="7">
        <v>0</v>
      </c>
      <c r="AJ541" s="7">
        <f>IFERROR(VLOOKUP(Table43[[#This Row],[Kode BARANG Win2]],'[2]Template Impor Barang'!#REF!,2,0),0)</f>
        <v>0</v>
      </c>
      <c r="AK541" s="7">
        <f>Table43[[#This Row],[ISI/CTN]]</f>
        <v>24</v>
      </c>
      <c r="AL541" s="83">
        <f>Table43[[#This Row],[Kode Pcpl]]</f>
        <v>3235020</v>
      </c>
      <c r="AN541" s="36">
        <f>Table43[[#This Row],[Harga Jual Pcs GT
(-PPN)]]-(Table43[[#This Row],[Harga Jual Pcs GT
(-PPN)]]*8.5%)</f>
        <v>20717.43</v>
      </c>
      <c r="AO541" s="36">
        <f>Table43[[#This Row],[Harga Beli Pcs
(-PPN)]]*Table43[[#This Row],[ISI/CTN]]</f>
        <v>497218.32</v>
      </c>
      <c r="AP541" s="36">
        <f>Table43[[#This Row],[Harga Beli Pcs
(-PPN)]]*1.11</f>
        <v>22996.347300000001</v>
      </c>
      <c r="AQ541" s="36">
        <f>Table43[[#This Row],[Harga Beli Krt
(- PPN)]]*1.11</f>
        <v>551912.33520000009</v>
      </c>
      <c r="AR541" s="36">
        <v>22642</v>
      </c>
      <c r="AS541" s="36">
        <f>Table43[[#This Row],[Harga Jual Pcs GT
(-PPN)]]*Table43[[#This Row],[ISI/CTN]]</f>
        <v>543408</v>
      </c>
      <c r="AT541" s="36">
        <f>Table43[[#This Row],[Harga Jual Pcs GT
(-PPN)]]*1.11</f>
        <v>25132.620000000003</v>
      </c>
      <c r="AU541" s="36">
        <f>Table43[[#This Row],[Harga Jual Krt GT
(- PPN)]]*1.11</f>
        <v>603182.88</v>
      </c>
      <c r="AV541" s="36">
        <v>22642</v>
      </c>
      <c r="AW541" s="36">
        <f>Table43[[#This Row],[Harga Jual Pcs MT
(-PPN)]]*Table43[[#This Row],[ISI/CTN]]</f>
        <v>543408</v>
      </c>
      <c r="AX541" s="36">
        <f>Table43[[#This Row],[Harga Jual Pcs MT
(-PPN)]]*1.11</f>
        <v>25132.620000000003</v>
      </c>
      <c r="AY541" s="36">
        <f>Table43[[#This Row],[Harga Jual Pcs MT
(+PPN)]]*Table43[[#This Row],[ISI/CTN]]</f>
        <v>603182.88000000012</v>
      </c>
      <c r="AZ541" s="44">
        <f>(Table43[[#This Row],[Harga Jual Pcs GT
(-PPN)]]-Table43[[#This Row],[Harga Beli Pcs
(-PPN)]])/Table43[[#This Row],[Harga Jual Pcs GT
(-PPN)]]</f>
        <v>8.4999999999999992E-2</v>
      </c>
      <c r="BA541" s="51">
        <f>Table43[[#This Row],[Harga Jual Pcs MT
(-PPN)]]-Table43[[#This Row],[Harga Beli Pcs
(-PPN)]]</f>
        <v>1924.5699999999997</v>
      </c>
      <c r="BB541" s="57">
        <f>Table43[[#This Row],[Column1]]/Table43[[#This Row],[Harga Jual Pcs MT
(-PPN)]]</f>
        <v>8.4999999999999992E-2</v>
      </c>
      <c r="BC541" s="50"/>
      <c r="BD541" s="7" t="str">
        <f>IFERROR(VLOOKUP(Table43[[#This Row],[Kode BARANG Win2]],'[3]Daftar Barang dan Jasa'!$B$2:$D$3515,3,0),0)</f>
        <v>RB DETTOL BODY WASH LAVENDER 370GR X 24 PCH</v>
      </c>
      <c r="BE541" s="7" t="str">
        <f ca="1">IF(TODAY()-Table43[[#This Row],[Efektif
Pembuatan]]&gt;60,"Lama","Baru")</f>
        <v>Lama</v>
      </c>
      <c r="BF541" s="7" t="e">
        <f ca="1">IF(TODAY()-Table43[[#This Row],[Efektif Naik Harga]]&lt;30,"Naik","Sama")</f>
        <v>#VALUE!</v>
      </c>
      <c r="BG541" s="7" t="s">
        <v>400</v>
      </c>
      <c r="BH541" s="7" t="str">
        <f>IF(Table43[[#This Row],[Kode BARANG Win2]]&lt;&gt;"","IDR","")</f>
        <v>IDR</v>
      </c>
      <c r="BI541" s="7" t="str">
        <f>CONCATENATE(Table43[[#This Row],[kode  1 Digit
(Nomor)]],Table43[[#This Row],[kode  4 Digit                (Nomor)]])</f>
        <v>32350200370</v>
      </c>
      <c r="BJ541" s="7" t="str">
        <f>Table43[[#This Row],[Nama            Gramasi atau Jumlah Pack per CTN]]</f>
        <v>370GR</v>
      </c>
      <c r="BK541" s="7"/>
      <c r="BL541" s="7"/>
      <c r="BM541" s="4" t="str">
        <f>IF(Table43[[#This Row],[SATUAN Fix Win]]&lt;&gt;"","KRT")</f>
        <v>KRT</v>
      </c>
      <c r="BN541" s="4" t="str">
        <f>IF(Table43[[#This Row],[SATUAN Fix Win]]&lt;&gt;"","GD01")</f>
        <v>GD01</v>
      </c>
      <c r="BO541" s="4">
        <f>IF(Table43[[#This Row],[SATUAN Fix Win]]&lt;&gt;"",11611)</f>
        <v>11611</v>
      </c>
      <c r="BP541" s="4">
        <f>IF(Table43[[#This Row],[SATUAN Fix Win]]&lt;&gt;"",11612)</f>
        <v>11612</v>
      </c>
      <c r="BR541" s="4">
        <f>IF(Table43[[#This Row],[SATUAN Fix Win]]&lt;&gt;"",1)</f>
        <v>1</v>
      </c>
    </row>
    <row r="542" spans="1:70">
      <c r="A542" s="4" t="str">
        <f>CONCATENATE(Table43[[#This Row],[Kode BARANG Win2]],Table43[[#This Row],[No. Urut
Item Sama]])</f>
        <v>R1022008010010</v>
      </c>
      <c r="B542" s="7"/>
      <c r="C542" s="4" t="s">
        <v>1606</v>
      </c>
      <c r="D542" s="49">
        <v>3070350</v>
      </c>
      <c r="E542" s="49">
        <f>IFERROR(VLOOKUP(Table43[[#This Row],[NO]],[1]Sheet1!$G$3:$K$1267,5,0),0)</f>
        <v>0</v>
      </c>
      <c r="F542" s="26" t="s">
        <v>1286</v>
      </c>
      <c r="G542" s="26">
        <v>24</v>
      </c>
      <c r="H542" s="26" t="s">
        <v>1606</v>
      </c>
      <c r="I542" s="49">
        <v>8993560026400</v>
      </c>
      <c r="J542" s="26" t="str">
        <f>Table43[[#This Row],[Nama Jenis Kemasan]]</f>
        <v>BTL</v>
      </c>
      <c r="K542" s="4" t="str">
        <f>TRIM(CONCATENATE(Table43[[#This Row],[Nama            KLP]]," ",Table43[[#This Row],[Nama            Sub KLP]]))</f>
        <v>DETTOL BODY WASH</v>
      </c>
      <c r="L542" s="4" t="str">
        <f>CONCATENATE(Table43[[#This Row],[kode  2 Digit                (hrf+No)]],Table43[[#This Row],[kode  2 Digit                (Nomor)]],Table43[[#This Row],[kode  1 Digit                (Nomor)]])</f>
        <v>R1022</v>
      </c>
      <c r="M542" s="4" t="str">
        <f>IF(AH542="",CONCATENATE(R542,T542,V542,X542,Z542,AB542,AD542,AF542,Table43[[#This Row],[Tanda Kode Revisi]]),CONCATENATE(R542,T542,V542,X542,Z542,AB542,AD542,AH542))</f>
        <v>R1022008010010</v>
      </c>
      <c r="N542" s="11">
        <f t="shared" si="16"/>
        <v>14</v>
      </c>
      <c r="O542" s="13" t="str">
        <f>IF(AG542&lt;&gt;"",TRIM(UPPER(CONCATENATE(Q542," ",S542," ",U542," ",W542," ",Y542," ",AA542," ","X"," ",Table43[[#This Row],[ISI/CTN]]," ",AG542," ",AC542," ",AE542," ",AI542))),TRIM(UPPER(CONCATENATE(Q542," ",S542," ",U542," ",W542," ",Y542," ",AA542," ","X"," ",Table43[[#This Row],[ISI/CTN]]," ",AC542," ",AE542," ",AI542))))</f>
        <v>RB DETTOL BODY WASH ORIGINAL 100ML X 24 BTL</v>
      </c>
      <c r="P542" s="11">
        <f t="shared" si="17"/>
        <v>43</v>
      </c>
      <c r="Q542" s="4" t="s">
        <v>1487</v>
      </c>
      <c r="R542" s="7" t="s">
        <v>94</v>
      </c>
      <c r="S542" s="4" t="s">
        <v>1496</v>
      </c>
      <c r="T542" s="45" t="s">
        <v>1723</v>
      </c>
      <c r="U542" s="46" t="s">
        <v>1497</v>
      </c>
      <c r="V542" s="7">
        <v>2</v>
      </c>
      <c r="W542" s="46"/>
      <c r="X542" s="45" t="s">
        <v>1731</v>
      </c>
      <c r="Y542" s="4" t="s">
        <v>1491</v>
      </c>
      <c r="Z542" s="47" t="s">
        <v>1729</v>
      </c>
      <c r="AA542" s="4" t="s">
        <v>389</v>
      </c>
      <c r="AB542" s="47" t="s">
        <v>1739</v>
      </c>
      <c r="AC542" s="4" t="s">
        <v>388</v>
      </c>
      <c r="AD542" s="7">
        <v>1</v>
      </c>
      <c r="AF542" s="7">
        <v>0</v>
      </c>
      <c r="AJ542" s="7">
        <f>IFERROR(VLOOKUP(Table43[[#This Row],[Kode BARANG Win2]],'[2]Template Impor Barang'!#REF!,2,0),0)</f>
        <v>0</v>
      </c>
      <c r="AK542" s="7">
        <f>Table43[[#This Row],[ISI/CTN]]</f>
        <v>24</v>
      </c>
      <c r="AL542" s="83">
        <f>Table43[[#This Row],[Kode Pcpl]]</f>
        <v>3070350</v>
      </c>
      <c r="AN542" s="36">
        <f>Table43[[#This Row],[Harga Jual Pcs GT
(-PPN)]]-(Table43[[#This Row],[Harga Jual Pcs GT
(-PPN)]]*8.5%)</f>
        <v>17212.37</v>
      </c>
      <c r="AO542" s="36">
        <f>Table43[[#This Row],[Harga Beli Pcs
(-PPN)]]*Table43[[#This Row],[ISI/CTN]]</f>
        <v>413096.88</v>
      </c>
      <c r="AP542" s="36">
        <f>Table43[[#This Row],[Harga Beli Pcs
(-PPN)]]*1.11</f>
        <v>19105.7307</v>
      </c>
      <c r="AQ542" s="36">
        <f>Table43[[#This Row],[Harga Beli Krt
(- PPN)]]*1.11</f>
        <v>458537.53680000006</v>
      </c>
      <c r="AR542" s="36">
        <v>18811.333333333332</v>
      </c>
      <c r="AS542" s="36">
        <f>Table43[[#This Row],[Harga Jual Pcs GT
(-PPN)]]*Table43[[#This Row],[ISI/CTN]]</f>
        <v>451472</v>
      </c>
      <c r="AT542" s="36">
        <f>Table43[[#This Row],[Harga Jual Pcs GT
(-PPN)]]*1.11</f>
        <v>20880.580000000002</v>
      </c>
      <c r="AU542" s="36">
        <f>Table43[[#This Row],[Harga Jual Krt GT
(- PPN)]]*1.11</f>
        <v>501133.92000000004</v>
      </c>
      <c r="AV542" s="36">
        <v>18811.333333333332</v>
      </c>
      <c r="AW542" s="36">
        <f>Table43[[#This Row],[Harga Jual Pcs MT
(-PPN)]]*Table43[[#This Row],[ISI/CTN]]</f>
        <v>451472</v>
      </c>
      <c r="AX542" s="36">
        <f>Table43[[#This Row],[Harga Jual Pcs MT
(-PPN)]]*1.11</f>
        <v>20880.580000000002</v>
      </c>
      <c r="AY542" s="36">
        <f>Table43[[#This Row],[Harga Jual Pcs MT
(+PPN)]]*Table43[[#This Row],[ISI/CTN]]</f>
        <v>501133.92000000004</v>
      </c>
      <c r="AZ542" s="44">
        <f>(Table43[[#This Row],[Harga Jual Pcs GT
(-PPN)]]-Table43[[#This Row],[Harga Beli Pcs
(-PPN)]])/Table43[[#This Row],[Harga Jual Pcs GT
(-PPN)]]</f>
        <v>8.4999999999999992E-2</v>
      </c>
      <c r="BA542" s="51">
        <f>Table43[[#This Row],[Harga Jual Pcs MT
(-PPN)]]-Table43[[#This Row],[Harga Beli Pcs
(-PPN)]]</f>
        <v>1598.9633333333331</v>
      </c>
      <c r="BB542" s="57">
        <f>Table43[[#This Row],[Column1]]/Table43[[#This Row],[Harga Jual Pcs MT
(-PPN)]]</f>
        <v>8.4999999999999992E-2</v>
      </c>
      <c r="BC542" s="50"/>
      <c r="BD542" s="7" t="str">
        <f>IFERROR(VLOOKUP(Table43[[#This Row],[Kode BARANG Win2]],'[3]Daftar Barang dan Jasa'!$B$2:$D$3515,3,0),0)</f>
        <v>RB DETTOL BODY WASH ORIGINAL 100ML X 24 BTL</v>
      </c>
      <c r="BE542" s="7" t="str">
        <f ca="1">IF(TODAY()-Table43[[#This Row],[Efektif
Pembuatan]]&gt;60,"Lama","Baru")</f>
        <v>Lama</v>
      </c>
      <c r="BF542" s="7" t="e">
        <f ca="1">IF(TODAY()-Table43[[#This Row],[Efektif Naik Harga]]&lt;30,"Naik","Sama")</f>
        <v>#VALUE!</v>
      </c>
      <c r="BG542" s="7" t="s">
        <v>400</v>
      </c>
      <c r="BH542" s="7" t="str">
        <f>IF(Table43[[#This Row],[Kode BARANG Win2]]&lt;&gt;"","IDR","")</f>
        <v>IDR</v>
      </c>
      <c r="BI542" s="7" t="str">
        <f>CONCATENATE(Table43[[#This Row],[kode  1 Digit
(Nomor)]],Table43[[#This Row],[kode  4 Digit                (Nomor)]])</f>
        <v>30703500100</v>
      </c>
      <c r="BJ542" s="7" t="str">
        <f>Table43[[#This Row],[Nama            Gramasi atau Jumlah Pack per CTN]]</f>
        <v>100ML</v>
      </c>
      <c r="BK542" s="7"/>
      <c r="BL542" s="7"/>
      <c r="BM542" s="4" t="str">
        <f>IF(Table43[[#This Row],[SATUAN Fix Win]]&lt;&gt;"","KRT")</f>
        <v>KRT</v>
      </c>
      <c r="BN542" s="4" t="str">
        <f>IF(Table43[[#This Row],[SATUAN Fix Win]]&lt;&gt;"","GD01")</f>
        <v>GD01</v>
      </c>
      <c r="BO542" s="4">
        <f>IF(Table43[[#This Row],[SATUAN Fix Win]]&lt;&gt;"",11611)</f>
        <v>11611</v>
      </c>
      <c r="BP542" s="4">
        <f>IF(Table43[[#This Row],[SATUAN Fix Win]]&lt;&gt;"",11612)</f>
        <v>11612</v>
      </c>
      <c r="BR542" s="4">
        <f>IF(Table43[[#This Row],[SATUAN Fix Win]]&lt;&gt;"",1)</f>
        <v>1</v>
      </c>
    </row>
    <row r="543" spans="1:70">
      <c r="A543" s="4" t="str">
        <f>CONCATENATE(Table43[[#This Row],[Kode BARANG Win2]],Table43[[#This Row],[No. Urut
Item Sama]])</f>
        <v>R1022008010010</v>
      </c>
      <c r="B543" s="7"/>
      <c r="C543" s="4" t="s">
        <v>1606</v>
      </c>
      <c r="D543" s="49">
        <v>3086222</v>
      </c>
      <c r="E543" s="49">
        <f>IFERROR(VLOOKUP(Table43[[#This Row],[NO]],[1]Sheet1!$G$3:$K$1267,5,0),0)</f>
        <v>0</v>
      </c>
      <c r="F543" s="26" t="s">
        <v>1290</v>
      </c>
      <c r="G543" s="26">
        <v>24</v>
      </c>
      <c r="H543" s="26" t="s">
        <v>2073</v>
      </c>
      <c r="I543" s="49">
        <v>8993560026400</v>
      </c>
      <c r="J543" s="26" t="str">
        <f>Table43[[#This Row],[Nama Jenis Kemasan]]</f>
        <v>BTL</v>
      </c>
      <c r="K543" s="4" t="str">
        <f>TRIM(CONCATENATE(Table43[[#This Row],[Nama            KLP]]," ",Table43[[#This Row],[Nama            Sub KLP]]))</f>
        <v>DETTOL BODY WASH</v>
      </c>
      <c r="L543" s="4" t="str">
        <f>CONCATENATE(Table43[[#This Row],[kode  2 Digit                (hrf+No)]],Table43[[#This Row],[kode  2 Digit                (Nomor)]],Table43[[#This Row],[kode  1 Digit                (Nomor)]])</f>
        <v>R1022</v>
      </c>
      <c r="M543" s="4" t="str">
        <f>IF(AH543="",CONCATENATE(R543,T543,V543,X543,Z543,AB543,AD543,AF543,Table43[[#This Row],[Tanda Kode Revisi]]),CONCATENATE(R543,T543,V543,X543,Z543,AB543,AD543,AH543))</f>
        <v>R1022008010010</v>
      </c>
      <c r="N543" s="11">
        <f t="shared" si="16"/>
        <v>14</v>
      </c>
      <c r="O543" s="13" t="str">
        <f>IF(AG543&lt;&gt;"",TRIM(UPPER(CONCATENATE(Q543," ",S543," ",U543," ",W543," ",Y543," ",AA543," ","X"," ",Table43[[#This Row],[ISI/CTN]]," ",AG543," ",AC543," ",AE543," ",AI543))),TRIM(UPPER(CONCATENATE(Q543," ",S543," ",U543," ",W543," ",Y543," ",AA543," ","X"," ",Table43[[#This Row],[ISI/CTN]]," ",AC543," ",AE543," ",AI543))))</f>
        <v>RB DETTOL BODY WASH ORIGINAL 100ML X 24 BTL</v>
      </c>
      <c r="P543" s="11">
        <f t="shared" si="17"/>
        <v>43</v>
      </c>
      <c r="Q543" s="4" t="s">
        <v>1487</v>
      </c>
      <c r="R543" s="7" t="s">
        <v>94</v>
      </c>
      <c r="S543" s="4" t="s">
        <v>1496</v>
      </c>
      <c r="T543" s="45" t="s">
        <v>1723</v>
      </c>
      <c r="U543" s="46" t="s">
        <v>1497</v>
      </c>
      <c r="V543" s="7">
        <v>2</v>
      </c>
      <c r="W543" s="46"/>
      <c r="X543" s="45" t="s">
        <v>1731</v>
      </c>
      <c r="Y543" s="4" t="s">
        <v>1491</v>
      </c>
      <c r="Z543" s="47" t="s">
        <v>1729</v>
      </c>
      <c r="AA543" s="4" t="s">
        <v>389</v>
      </c>
      <c r="AB543" s="47" t="s">
        <v>1739</v>
      </c>
      <c r="AC543" s="4" t="s">
        <v>388</v>
      </c>
      <c r="AD543" s="7">
        <v>1</v>
      </c>
      <c r="AF543" s="7">
        <v>0</v>
      </c>
      <c r="AJ543" s="7">
        <f>IFERROR(VLOOKUP(Table43[[#This Row],[Kode BARANG Win2]],'[2]Template Impor Barang'!#REF!,2,0),0)</f>
        <v>0</v>
      </c>
      <c r="AK543" s="7">
        <f>Table43[[#This Row],[ISI/CTN]]</f>
        <v>24</v>
      </c>
      <c r="AL543" s="83">
        <f>Table43[[#This Row],[Kode Pcpl]]</f>
        <v>3086222</v>
      </c>
      <c r="AN543" s="36">
        <f>Table43[[#This Row],[Harga Jual Pcs GT
(-PPN)]]-(Table43[[#This Row],[Harga Jual Pcs GT
(-PPN)]]*8.5%)</f>
        <v>17212.37</v>
      </c>
      <c r="AO543" s="36">
        <f>Table43[[#This Row],[Harga Beli Pcs
(-PPN)]]*Table43[[#This Row],[ISI/CTN]]</f>
        <v>413096.88</v>
      </c>
      <c r="AP543" s="36">
        <f>Table43[[#This Row],[Harga Beli Pcs
(-PPN)]]*1.11</f>
        <v>19105.7307</v>
      </c>
      <c r="AQ543" s="36">
        <f>Table43[[#This Row],[Harga Beli Krt
(- PPN)]]*1.11</f>
        <v>458537.53680000006</v>
      </c>
      <c r="AR543" s="36">
        <v>18811.333333333332</v>
      </c>
      <c r="AS543" s="36">
        <f>Table43[[#This Row],[Harga Jual Pcs GT
(-PPN)]]*Table43[[#This Row],[ISI/CTN]]</f>
        <v>451472</v>
      </c>
      <c r="AT543" s="36">
        <f>Table43[[#This Row],[Harga Jual Pcs GT
(-PPN)]]*1.11</f>
        <v>20880.580000000002</v>
      </c>
      <c r="AU543" s="36">
        <f>Table43[[#This Row],[Harga Jual Krt GT
(- PPN)]]*1.11</f>
        <v>501133.92000000004</v>
      </c>
      <c r="AV543" s="36">
        <v>18811.333333333332</v>
      </c>
      <c r="AW543" s="36">
        <f>Table43[[#This Row],[Harga Jual Pcs MT
(-PPN)]]*Table43[[#This Row],[ISI/CTN]]</f>
        <v>451472</v>
      </c>
      <c r="AX543" s="36">
        <f>Table43[[#This Row],[Harga Jual Pcs MT
(-PPN)]]*1.11</f>
        <v>20880.580000000002</v>
      </c>
      <c r="AY543" s="36">
        <f>Table43[[#This Row],[Harga Jual Pcs MT
(+PPN)]]*Table43[[#This Row],[ISI/CTN]]</f>
        <v>501133.92000000004</v>
      </c>
      <c r="AZ543" s="44">
        <f>(Table43[[#This Row],[Harga Jual Pcs GT
(-PPN)]]-Table43[[#This Row],[Harga Beli Pcs
(-PPN)]])/Table43[[#This Row],[Harga Jual Pcs GT
(-PPN)]]</f>
        <v>8.4999999999999992E-2</v>
      </c>
      <c r="BA543" s="51">
        <f>Table43[[#This Row],[Harga Jual Pcs MT
(-PPN)]]-Table43[[#This Row],[Harga Beli Pcs
(-PPN)]]</f>
        <v>1598.9633333333331</v>
      </c>
      <c r="BB543" s="57">
        <f>Table43[[#This Row],[Column1]]/Table43[[#This Row],[Harga Jual Pcs MT
(-PPN)]]</f>
        <v>8.4999999999999992E-2</v>
      </c>
      <c r="BC543" s="50"/>
      <c r="BD543" s="7" t="str">
        <f>IFERROR(VLOOKUP(Table43[[#This Row],[Kode BARANG Win2]],'[3]Daftar Barang dan Jasa'!$B$2:$D$3515,3,0),0)</f>
        <v>RB DETTOL BODY WASH ORIGINAL 100ML X 24 BTL</v>
      </c>
      <c r="BE543" s="7" t="str">
        <f ca="1">IF(TODAY()-Table43[[#This Row],[Efektif
Pembuatan]]&gt;60,"Lama","Baru")</f>
        <v>Lama</v>
      </c>
      <c r="BF543" s="7" t="e">
        <f ca="1">IF(TODAY()-Table43[[#This Row],[Efektif Naik Harga]]&lt;30,"Naik","Sama")</f>
        <v>#VALUE!</v>
      </c>
      <c r="BG543" s="7" t="s">
        <v>400</v>
      </c>
      <c r="BH543" s="7" t="str">
        <f>IF(Table43[[#This Row],[Kode BARANG Win2]]&lt;&gt;"","IDR","")</f>
        <v>IDR</v>
      </c>
      <c r="BI543" s="7" t="str">
        <f>CONCATENATE(Table43[[#This Row],[kode  1 Digit
(Nomor)]],Table43[[#This Row],[kode  4 Digit                (Nomor)]])</f>
        <v>30862220100</v>
      </c>
      <c r="BJ543" s="7" t="str">
        <f>Table43[[#This Row],[Nama            Gramasi atau Jumlah Pack per CTN]]</f>
        <v>100ML</v>
      </c>
      <c r="BK543" s="7"/>
      <c r="BL543" s="7"/>
      <c r="BM543" s="4" t="str">
        <f>IF(Table43[[#This Row],[SATUAN Fix Win]]&lt;&gt;"","KRT")</f>
        <v>KRT</v>
      </c>
      <c r="BN543" s="4" t="str">
        <f>IF(Table43[[#This Row],[SATUAN Fix Win]]&lt;&gt;"","GD01")</f>
        <v>GD01</v>
      </c>
      <c r="BO543" s="4">
        <f>IF(Table43[[#This Row],[SATUAN Fix Win]]&lt;&gt;"",11611)</f>
        <v>11611</v>
      </c>
      <c r="BP543" s="4">
        <f>IF(Table43[[#This Row],[SATUAN Fix Win]]&lt;&gt;"",11612)</f>
        <v>11612</v>
      </c>
      <c r="BR543" s="4">
        <f>IF(Table43[[#This Row],[SATUAN Fix Win]]&lt;&gt;"",1)</f>
        <v>1</v>
      </c>
    </row>
    <row r="544" spans="1:70">
      <c r="A544" s="4" t="str">
        <f>CONCATENATE(Table43[[#This Row],[Kode BARANG Win2]],Table43[[#This Row],[No. Urut
Item Sama]])</f>
        <v>R1022008010010</v>
      </c>
      <c r="B544" s="7"/>
      <c r="C544" s="4" t="s">
        <v>1606</v>
      </c>
      <c r="D544" s="49">
        <v>3031796</v>
      </c>
      <c r="E544" s="49">
        <f>IFERROR(VLOOKUP(Table43[[#This Row],[NO]],[1]Sheet1!$G$3:$K$1267,5,0),0)</f>
        <v>0</v>
      </c>
      <c r="F544" s="26" t="s">
        <v>1287</v>
      </c>
      <c r="G544" s="26">
        <v>24</v>
      </c>
      <c r="H544" s="26" t="s">
        <v>2073</v>
      </c>
      <c r="I544" s="49">
        <v>8993560026400</v>
      </c>
      <c r="J544" s="26" t="str">
        <f>Table43[[#This Row],[Nama Jenis Kemasan]]</f>
        <v>BTL</v>
      </c>
      <c r="K544" s="4" t="str">
        <f>TRIM(CONCATENATE(Table43[[#This Row],[Nama            KLP]]," ",Table43[[#This Row],[Nama            Sub KLP]]))</f>
        <v>DETTOL BODY WASH</v>
      </c>
      <c r="L544" s="4" t="str">
        <f>CONCATENATE(Table43[[#This Row],[kode  2 Digit                (hrf+No)]],Table43[[#This Row],[kode  2 Digit                (Nomor)]],Table43[[#This Row],[kode  1 Digit                (Nomor)]])</f>
        <v>R1022</v>
      </c>
      <c r="M544" s="4" t="str">
        <f>IF(AH544="",CONCATENATE(R544,T544,V544,X544,Z544,AB544,AD544,AF544,Table43[[#This Row],[Tanda Kode Revisi]]),CONCATENATE(R544,T544,V544,X544,Z544,AB544,AD544,AH544))</f>
        <v>R1022008010010</v>
      </c>
      <c r="N544" s="11">
        <f t="shared" si="16"/>
        <v>14</v>
      </c>
      <c r="O544" s="13" t="str">
        <f>IF(AG544&lt;&gt;"",TRIM(UPPER(CONCATENATE(Q544," ",S544," ",U544," ",W544," ",Y544," ",AA544," ","X"," ",Table43[[#This Row],[ISI/CTN]]," ",AG544," ",AC544," ",AE544," ",AI544))),TRIM(UPPER(CONCATENATE(Q544," ",S544," ",U544," ",W544," ",Y544," ",AA544," ","X"," ",Table43[[#This Row],[ISI/CTN]]," ",AC544," ",AE544," ",AI544))))</f>
        <v>RB DETTOL BODY WASH ORIGINAL 100ML X 24 BTL</v>
      </c>
      <c r="P544" s="11">
        <f t="shared" si="17"/>
        <v>43</v>
      </c>
      <c r="Q544" s="4" t="s">
        <v>1487</v>
      </c>
      <c r="R544" s="7" t="s">
        <v>94</v>
      </c>
      <c r="S544" s="4" t="s">
        <v>1496</v>
      </c>
      <c r="T544" s="45" t="s">
        <v>1723</v>
      </c>
      <c r="U544" s="46" t="s">
        <v>1497</v>
      </c>
      <c r="V544" s="7">
        <v>2</v>
      </c>
      <c r="W544" s="46"/>
      <c r="X544" s="45" t="s">
        <v>1731</v>
      </c>
      <c r="Y544" s="4" t="s">
        <v>1491</v>
      </c>
      <c r="Z544" s="47" t="s">
        <v>1729</v>
      </c>
      <c r="AA544" s="4" t="s">
        <v>389</v>
      </c>
      <c r="AB544" s="47" t="s">
        <v>1739</v>
      </c>
      <c r="AC544" s="4" t="s">
        <v>388</v>
      </c>
      <c r="AD544" s="7">
        <v>1</v>
      </c>
      <c r="AF544" s="7">
        <v>0</v>
      </c>
      <c r="AJ544" s="7">
        <f>IFERROR(VLOOKUP(Table43[[#This Row],[Kode BARANG Win2]],'[2]Template Impor Barang'!#REF!,2,0),0)</f>
        <v>0</v>
      </c>
      <c r="AK544" s="7">
        <f>Table43[[#This Row],[ISI/CTN]]</f>
        <v>24</v>
      </c>
      <c r="AL544" s="83">
        <f>Table43[[#This Row],[Kode Pcpl]]</f>
        <v>3031796</v>
      </c>
      <c r="AN544" s="36">
        <f>Table43[[#This Row],[Harga Jual Pcs GT
(-PPN)]]-(Table43[[#This Row],[Harga Jual Pcs GT
(-PPN)]]*8.5%)</f>
        <v>17212.37</v>
      </c>
      <c r="AO544" s="36">
        <f>Table43[[#This Row],[Harga Beli Pcs
(-PPN)]]*Table43[[#This Row],[ISI/CTN]]</f>
        <v>413096.88</v>
      </c>
      <c r="AP544" s="36">
        <f>Table43[[#This Row],[Harga Beli Pcs
(-PPN)]]*1.11</f>
        <v>19105.7307</v>
      </c>
      <c r="AQ544" s="36">
        <f>Table43[[#This Row],[Harga Beli Krt
(- PPN)]]*1.11</f>
        <v>458537.53680000006</v>
      </c>
      <c r="AR544" s="36">
        <v>18811.333333333332</v>
      </c>
      <c r="AS544" s="36">
        <f>Table43[[#This Row],[Harga Jual Pcs GT
(-PPN)]]*Table43[[#This Row],[ISI/CTN]]</f>
        <v>451472</v>
      </c>
      <c r="AT544" s="36">
        <f>Table43[[#This Row],[Harga Jual Pcs GT
(-PPN)]]*1.11</f>
        <v>20880.580000000002</v>
      </c>
      <c r="AU544" s="36">
        <f>Table43[[#This Row],[Harga Jual Krt GT
(- PPN)]]*1.11</f>
        <v>501133.92000000004</v>
      </c>
      <c r="AV544" s="36">
        <v>18811.333333333332</v>
      </c>
      <c r="AW544" s="36">
        <f>Table43[[#This Row],[Harga Jual Pcs MT
(-PPN)]]*Table43[[#This Row],[ISI/CTN]]</f>
        <v>451472</v>
      </c>
      <c r="AX544" s="36">
        <f>Table43[[#This Row],[Harga Jual Pcs MT
(-PPN)]]*1.11</f>
        <v>20880.580000000002</v>
      </c>
      <c r="AY544" s="36">
        <f>Table43[[#This Row],[Harga Jual Pcs MT
(+PPN)]]*Table43[[#This Row],[ISI/CTN]]</f>
        <v>501133.92000000004</v>
      </c>
      <c r="AZ544" s="44">
        <f>(Table43[[#This Row],[Harga Jual Pcs GT
(-PPN)]]-Table43[[#This Row],[Harga Beli Pcs
(-PPN)]])/Table43[[#This Row],[Harga Jual Pcs GT
(-PPN)]]</f>
        <v>8.4999999999999992E-2</v>
      </c>
      <c r="BA544" s="51">
        <f>Table43[[#This Row],[Harga Jual Pcs MT
(-PPN)]]-Table43[[#This Row],[Harga Beli Pcs
(-PPN)]]</f>
        <v>1598.9633333333331</v>
      </c>
      <c r="BB544" s="57">
        <f>Table43[[#This Row],[Column1]]/Table43[[#This Row],[Harga Jual Pcs MT
(-PPN)]]</f>
        <v>8.4999999999999992E-2</v>
      </c>
      <c r="BC544" s="50"/>
      <c r="BD544" s="7" t="str">
        <f>IFERROR(VLOOKUP(Table43[[#This Row],[Kode BARANG Win2]],'[3]Daftar Barang dan Jasa'!$B$2:$D$3515,3,0),0)</f>
        <v>RB DETTOL BODY WASH ORIGINAL 100ML X 24 BTL</v>
      </c>
      <c r="BE544" s="7" t="str">
        <f ca="1">IF(TODAY()-Table43[[#This Row],[Efektif
Pembuatan]]&gt;60,"Lama","Baru")</f>
        <v>Lama</v>
      </c>
      <c r="BF544" s="7" t="e">
        <f ca="1">IF(TODAY()-Table43[[#This Row],[Efektif Naik Harga]]&lt;30,"Naik","Sama")</f>
        <v>#VALUE!</v>
      </c>
      <c r="BG544" s="7" t="s">
        <v>400</v>
      </c>
      <c r="BH544" s="7" t="str">
        <f>IF(Table43[[#This Row],[Kode BARANG Win2]]&lt;&gt;"","IDR","")</f>
        <v>IDR</v>
      </c>
      <c r="BI544" s="7" t="str">
        <f>CONCATENATE(Table43[[#This Row],[kode  1 Digit
(Nomor)]],Table43[[#This Row],[kode  4 Digit                (Nomor)]])</f>
        <v>30317960100</v>
      </c>
      <c r="BJ544" s="7" t="str">
        <f>Table43[[#This Row],[Nama            Gramasi atau Jumlah Pack per CTN]]</f>
        <v>100ML</v>
      </c>
      <c r="BK544" s="7"/>
      <c r="BL544" s="7"/>
      <c r="BM544" s="4" t="str">
        <f>IF(Table43[[#This Row],[SATUAN Fix Win]]&lt;&gt;"","KRT")</f>
        <v>KRT</v>
      </c>
      <c r="BN544" s="4" t="str">
        <f>IF(Table43[[#This Row],[SATUAN Fix Win]]&lt;&gt;"","GD01")</f>
        <v>GD01</v>
      </c>
      <c r="BO544" s="4">
        <f>IF(Table43[[#This Row],[SATUAN Fix Win]]&lt;&gt;"",11611)</f>
        <v>11611</v>
      </c>
      <c r="BP544" s="4">
        <f>IF(Table43[[#This Row],[SATUAN Fix Win]]&lt;&gt;"",11612)</f>
        <v>11612</v>
      </c>
      <c r="BR544" s="4">
        <f>IF(Table43[[#This Row],[SATUAN Fix Win]]&lt;&gt;"",1)</f>
        <v>1</v>
      </c>
    </row>
    <row r="545" spans="1:70">
      <c r="A545" s="4" t="str">
        <f>CONCATENATE(Table43[[#This Row],[Kode BARANG Win2]],Table43[[#This Row],[No. Urut
Item Sama]])</f>
        <v>R1022008010010</v>
      </c>
      <c r="B545" s="7"/>
      <c r="C545" s="4" t="s">
        <v>1606</v>
      </c>
      <c r="D545" s="49" t="s">
        <v>616</v>
      </c>
      <c r="E545" s="49">
        <f>IFERROR(VLOOKUP(Table43[[#This Row],[NO]],[1]Sheet1!$G$3:$K$1267,5,0),0)</f>
        <v>0</v>
      </c>
      <c r="F545" s="26" t="s">
        <v>1288</v>
      </c>
      <c r="G545" s="26">
        <v>24</v>
      </c>
      <c r="H545" s="26" t="s">
        <v>2073</v>
      </c>
      <c r="I545" s="49">
        <v>8993560026400</v>
      </c>
      <c r="J545" s="26" t="str">
        <f>Table43[[#This Row],[Nama Jenis Kemasan]]</f>
        <v>BTL</v>
      </c>
      <c r="K545" s="4" t="str">
        <f>TRIM(CONCATENATE(Table43[[#This Row],[Nama            KLP]]," ",Table43[[#This Row],[Nama            Sub KLP]]))</f>
        <v>DETTOL BODY WASH</v>
      </c>
      <c r="L545" s="4" t="str">
        <f>CONCATENATE(Table43[[#This Row],[kode  2 Digit                (hrf+No)]],Table43[[#This Row],[kode  2 Digit                (Nomor)]],Table43[[#This Row],[kode  1 Digit                (Nomor)]])</f>
        <v>R1022</v>
      </c>
      <c r="M545" s="4" t="str">
        <f>IF(AH545="",CONCATENATE(R545,T545,V545,X545,Z545,AB545,AD545,AF545,Table43[[#This Row],[Tanda Kode Revisi]]),CONCATENATE(R545,T545,V545,X545,Z545,AB545,AD545,AH545))</f>
        <v>R1022008010010</v>
      </c>
      <c r="N545" s="11">
        <f t="shared" si="16"/>
        <v>14</v>
      </c>
      <c r="O545" s="13" t="str">
        <f>IF(AG545&lt;&gt;"",TRIM(UPPER(CONCATENATE(Q545," ",S545," ",U545," ",W545," ",Y545," ",AA545," ","X"," ",Table43[[#This Row],[ISI/CTN]]," ",AG545," ",AC545," ",AE545," ",AI545))),TRIM(UPPER(CONCATENATE(Q545," ",S545," ",U545," ",W545," ",Y545," ",AA545," ","X"," ",Table43[[#This Row],[ISI/CTN]]," ",AC545," ",AE545," ",AI545))))</f>
        <v>RB DETTOL BODY WASH ORIGINAL 100ML X 24 BTL</v>
      </c>
      <c r="P545" s="11">
        <f t="shared" si="17"/>
        <v>43</v>
      </c>
      <c r="Q545" s="4" t="s">
        <v>1487</v>
      </c>
      <c r="R545" s="7" t="s">
        <v>94</v>
      </c>
      <c r="S545" s="4" t="s">
        <v>1496</v>
      </c>
      <c r="T545" s="45" t="s">
        <v>1723</v>
      </c>
      <c r="U545" s="46" t="s">
        <v>1497</v>
      </c>
      <c r="V545" s="7">
        <v>2</v>
      </c>
      <c r="W545" s="46"/>
      <c r="X545" s="45" t="s">
        <v>1731</v>
      </c>
      <c r="Y545" s="4" t="s">
        <v>1491</v>
      </c>
      <c r="Z545" s="47" t="s">
        <v>1729</v>
      </c>
      <c r="AA545" s="4" t="s">
        <v>389</v>
      </c>
      <c r="AB545" s="47" t="s">
        <v>1739</v>
      </c>
      <c r="AC545" s="4" t="s">
        <v>388</v>
      </c>
      <c r="AD545" s="7">
        <v>1</v>
      </c>
      <c r="AF545" s="7">
        <v>0</v>
      </c>
      <c r="AJ545" s="7">
        <f>IFERROR(VLOOKUP(Table43[[#This Row],[Kode BARANG Win2]],'[2]Template Impor Barang'!#REF!,2,0),0)</f>
        <v>0</v>
      </c>
      <c r="AK545" s="7">
        <f>Table43[[#This Row],[ISI/CTN]]</f>
        <v>24</v>
      </c>
      <c r="AL545" s="83" t="str">
        <f>Table43[[#This Row],[Kode Pcpl]]</f>
        <v>ID8053041</v>
      </c>
      <c r="AN545" s="36">
        <f>Table43[[#This Row],[Harga Jual Pcs GT
(-PPN)]]-(Table43[[#This Row],[Harga Jual Pcs GT
(-PPN)]]*8.5%)</f>
        <v>17212.37</v>
      </c>
      <c r="AO545" s="36">
        <f>Table43[[#This Row],[Harga Beli Pcs
(-PPN)]]*Table43[[#This Row],[ISI/CTN]]</f>
        <v>413096.88</v>
      </c>
      <c r="AP545" s="36">
        <f>Table43[[#This Row],[Harga Beli Pcs
(-PPN)]]*1.11</f>
        <v>19105.7307</v>
      </c>
      <c r="AQ545" s="36">
        <f>Table43[[#This Row],[Harga Beli Krt
(- PPN)]]*1.11</f>
        <v>458537.53680000006</v>
      </c>
      <c r="AR545" s="36">
        <v>18811.333333333332</v>
      </c>
      <c r="AS545" s="36">
        <f>Table43[[#This Row],[Harga Jual Pcs GT
(-PPN)]]*Table43[[#This Row],[ISI/CTN]]</f>
        <v>451472</v>
      </c>
      <c r="AT545" s="36">
        <f>Table43[[#This Row],[Harga Jual Pcs GT
(-PPN)]]*1.11</f>
        <v>20880.580000000002</v>
      </c>
      <c r="AU545" s="36">
        <f>Table43[[#This Row],[Harga Jual Krt GT
(- PPN)]]*1.11</f>
        <v>501133.92000000004</v>
      </c>
      <c r="AV545" s="36">
        <v>18811.333333333332</v>
      </c>
      <c r="AW545" s="36">
        <f>Table43[[#This Row],[Harga Jual Pcs MT
(-PPN)]]*Table43[[#This Row],[ISI/CTN]]</f>
        <v>451472</v>
      </c>
      <c r="AX545" s="36">
        <f>Table43[[#This Row],[Harga Jual Pcs MT
(-PPN)]]*1.11</f>
        <v>20880.580000000002</v>
      </c>
      <c r="AY545" s="36">
        <f>Table43[[#This Row],[Harga Jual Pcs MT
(+PPN)]]*Table43[[#This Row],[ISI/CTN]]</f>
        <v>501133.92000000004</v>
      </c>
      <c r="AZ545" s="44">
        <f>(Table43[[#This Row],[Harga Jual Pcs GT
(-PPN)]]-Table43[[#This Row],[Harga Beli Pcs
(-PPN)]])/Table43[[#This Row],[Harga Jual Pcs GT
(-PPN)]]</f>
        <v>8.4999999999999992E-2</v>
      </c>
      <c r="BA545" s="51">
        <f>Table43[[#This Row],[Harga Jual Pcs MT
(-PPN)]]-Table43[[#This Row],[Harga Beli Pcs
(-PPN)]]</f>
        <v>1598.9633333333331</v>
      </c>
      <c r="BB545" s="57">
        <f>Table43[[#This Row],[Column1]]/Table43[[#This Row],[Harga Jual Pcs MT
(-PPN)]]</f>
        <v>8.4999999999999992E-2</v>
      </c>
      <c r="BC545" s="50"/>
      <c r="BD545" s="7" t="str">
        <f>IFERROR(VLOOKUP(Table43[[#This Row],[Kode BARANG Win2]],'[3]Daftar Barang dan Jasa'!$B$2:$D$3515,3,0),0)</f>
        <v>RB DETTOL BODY WASH ORIGINAL 100ML X 24 BTL</v>
      </c>
      <c r="BE545" s="7" t="str">
        <f ca="1">IF(TODAY()-Table43[[#This Row],[Efektif
Pembuatan]]&gt;60,"Lama","Baru")</f>
        <v>Lama</v>
      </c>
      <c r="BF545" s="7" t="e">
        <f ca="1">IF(TODAY()-Table43[[#This Row],[Efektif Naik Harga]]&lt;30,"Naik","Sama")</f>
        <v>#VALUE!</v>
      </c>
      <c r="BG545" s="7" t="s">
        <v>400</v>
      </c>
      <c r="BH545" s="7" t="str">
        <f>IF(Table43[[#This Row],[Kode BARANG Win2]]&lt;&gt;"","IDR","")</f>
        <v>IDR</v>
      </c>
      <c r="BI545" s="7" t="str">
        <f>CONCATENATE(Table43[[#This Row],[kode  1 Digit
(Nomor)]],Table43[[#This Row],[kode  4 Digit                (Nomor)]])</f>
        <v>ID80530410100</v>
      </c>
      <c r="BJ545" s="7" t="str">
        <f>Table43[[#This Row],[Nama            Gramasi atau Jumlah Pack per CTN]]</f>
        <v>100ML</v>
      </c>
      <c r="BK545" s="7"/>
      <c r="BL545" s="7"/>
      <c r="BM545" s="4" t="str">
        <f>IF(Table43[[#This Row],[SATUAN Fix Win]]&lt;&gt;"","KRT")</f>
        <v>KRT</v>
      </c>
      <c r="BN545" s="4" t="str">
        <f>IF(Table43[[#This Row],[SATUAN Fix Win]]&lt;&gt;"","GD01")</f>
        <v>GD01</v>
      </c>
      <c r="BO545" s="4">
        <f>IF(Table43[[#This Row],[SATUAN Fix Win]]&lt;&gt;"",11611)</f>
        <v>11611</v>
      </c>
      <c r="BP545" s="4">
        <f>IF(Table43[[#This Row],[SATUAN Fix Win]]&lt;&gt;"",11612)</f>
        <v>11612</v>
      </c>
      <c r="BR545" s="4">
        <f>IF(Table43[[#This Row],[SATUAN Fix Win]]&lt;&gt;"",1)</f>
        <v>1</v>
      </c>
    </row>
    <row r="546" spans="1:70">
      <c r="A546" s="4" t="str">
        <f>CONCATENATE(Table43[[#This Row],[Kode BARANG Win2]],Table43[[#This Row],[No. Urut
Item Sama]])</f>
        <v>R1022008010010</v>
      </c>
      <c r="B546" s="7"/>
      <c r="C546" s="4" t="s">
        <v>1606</v>
      </c>
      <c r="D546" s="49" t="s">
        <v>617</v>
      </c>
      <c r="E546" s="49">
        <f>IFERROR(VLOOKUP(Table43[[#This Row],[NO]],[1]Sheet1!$G$3:$K$1267,5,0),0)</f>
        <v>0</v>
      </c>
      <c r="F546" s="26" t="s">
        <v>1289</v>
      </c>
      <c r="G546" s="26">
        <v>24</v>
      </c>
      <c r="H546" s="26" t="s">
        <v>2073</v>
      </c>
      <c r="I546" s="49">
        <v>8993560026400</v>
      </c>
      <c r="J546" s="26" t="str">
        <f>Table43[[#This Row],[Nama Jenis Kemasan]]</f>
        <v>BTL</v>
      </c>
      <c r="K546" s="4" t="str">
        <f>TRIM(CONCATENATE(Table43[[#This Row],[Nama            KLP]]," ",Table43[[#This Row],[Nama            Sub KLP]]))</f>
        <v>DETTOL BODY WASH</v>
      </c>
      <c r="L546" s="4" t="str">
        <f>CONCATENATE(Table43[[#This Row],[kode  2 Digit                (hrf+No)]],Table43[[#This Row],[kode  2 Digit                (Nomor)]],Table43[[#This Row],[kode  1 Digit                (Nomor)]])</f>
        <v>R1022</v>
      </c>
      <c r="M546" s="4" t="str">
        <f>IF(AH546="",CONCATENATE(R546,T546,V546,X546,Z546,AB546,AD546,AF546,Table43[[#This Row],[Tanda Kode Revisi]]),CONCATENATE(R546,T546,V546,X546,Z546,AB546,AD546,AH546))</f>
        <v>R1022008010010</v>
      </c>
      <c r="N546" s="11">
        <f t="shared" si="16"/>
        <v>14</v>
      </c>
      <c r="O546" s="13" t="str">
        <f>IF(AG546&lt;&gt;"",TRIM(UPPER(CONCATENATE(Q546," ",S546," ",U546," ",W546," ",Y546," ",AA546," ","X"," ",Table43[[#This Row],[ISI/CTN]]," ",AG546," ",AC546," ",AE546," ",AI546))),TRIM(UPPER(CONCATENATE(Q546," ",S546," ",U546," ",W546," ",Y546," ",AA546," ","X"," ",Table43[[#This Row],[ISI/CTN]]," ",AC546," ",AE546," ",AI546))))</f>
        <v>RB DETTOL BODY WASH ORIGINAL 100ML X 24 BTL</v>
      </c>
      <c r="P546" s="11">
        <f t="shared" si="17"/>
        <v>43</v>
      </c>
      <c r="Q546" s="4" t="s">
        <v>1487</v>
      </c>
      <c r="R546" s="7" t="s">
        <v>94</v>
      </c>
      <c r="S546" s="4" t="s">
        <v>1496</v>
      </c>
      <c r="T546" s="45" t="s">
        <v>1723</v>
      </c>
      <c r="U546" s="46" t="s">
        <v>1497</v>
      </c>
      <c r="V546" s="7">
        <v>2</v>
      </c>
      <c r="W546" s="46"/>
      <c r="X546" s="45" t="s">
        <v>1731</v>
      </c>
      <c r="Y546" s="4" t="s">
        <v>1491</v>
      </c>
      <c r="Z546" s="47" t="s">
        <v>1729</v>
      </c>
      <c r="AA546" s="4" t="s">
        <v>389</v>
      </c>
      <c r="AB546" s="47" t="s">
        <v>1739</v>
      </c>
      <c r="AC546" s="4" t="s">
        <v>388</v>
      </c>
      <c r="AD546" s="7">
        <v>1</v>
      </c>
      <c r="AF546" s="7">
        <v>0</v>
      </c>
      <c r="AJ546" s="7">
        <f>IFERROR(VLOOKUP(Table43[[#This Row],[Kode BARANG Win2]],'[2]Template Impor Barang'!#REF!,2,0),0)</f>
        <v>0</v>
      </c>
      <c r="AK546" s="7">
        <f>Table43[[#This Row],[ISI/CTN]]</f>
        <v>24</v>
      </c>
      <c r="AL546" s="83" t="str">
        <f>Table43[[#This Row],[Kode Pcpl]]</f>
        <v>ID8101894</v>
      </c>
      <c r="AN546" s="36">
        <f>Table43[[#This Row],[Harga Jual Pcs GT
(-PPN)]]-(Table43[[#This Row],[Harga Jual Pcs GT
(-PPN)]]*8.5%)</f>
        <v>17212.37</v>
      </c>
      <c r="AO546" s="36">
        <f>Table43[[#This Row],[Harga Beli Pcs
(-PPN)]]*Table43[[#This Row],[ISI/CTN]]</f>
        <v>413096.88</v>
      </c>
      <c r="AP546" s="36">
        <f>Table43[[#This Row],[Harga Beli Pcs
(-PPN)]]*1.11</f>
        <v>19105.7307</v>
      </c>
      <c r="AQ546" s="36">
        <f>Table43[[#This Row],[Harga Beli Krt
(- PPN)]]*1.11</f>
        <v>458537.53680000006</v>
      </c>
      <c r="AR546" s="36">
        <v>18811.333333333332</v>
      </c>
      <c r="AS546" s="36">
        <f>Table43[[#This Row],[Harga Jual Pcs GT
(-PPN)]]*Table43[[#This Row],[ISI/CTN]]</f>
        <v>451472</v>
      </c>
      <c r="AT546" s="36">
        <f>Table43[[#This Row],[Harga Jual Pcs GT
(-PPN)]]*1.11</f>
        <v>20880.580000000002</v>
      </c>
      <c r="AU546" s="36">
        <f>Table43[[#This Row],[Harga Jual Krt GT
(- PPN)]]*1.11</f>
        <v>501133.92000000004</v>
      </c>
      <c r="AV546" s="36">
        <v>18811.333333333332</v>
      </c>
      <c r="AW546" s="36">
        <f>Table43[[#This Row],[Harga Jual Pcs MT
(-PPN)]]*Table43[[#This Row],[ISI/CTN]]</f>
        <v>451472</v>
      </c>
      <c r="AX546" s="36">
        <f>Table43[[#This Row],[Harga Jual Pcs MT
(-PPN)]]*1.11</f>
        <v>20880.580000000002</v>
      </c>
      <c r="AY546" s="36">
        <f>Table43[[#This Row],[Harga Jual Pcs MT
(+PPN)]]*Table43[[#This Row],[ISI/CTN]]</f>
        <v>501133.92000000004</v>
      </c>
      <c r="AZ546" s="44">
        <f>(Table43[[#This Row],[Harga Jual Pcs GT
(-PPN)]]-Table43[[#This Row],[Harga Beli Pcs
(-PPN)]])/Table43[[#This Row],[Harga Jual Pcs GT
(-PPN)]]</f>
        <v>8.4999999999999992E-2</v>
      </c>
      <c r="BA546" s="51">
        <f>Table43[[#This Row],[Harga Jual Pcs MT
(-PPN)]]-Table43[[#This Row],[Harga Beli Pcs
(-PPN)]]</f>
        <v>1598.9633333333331</v>
      </c>
      <c r="BB546" s="57">
        <f>Table43[[#This Row],[Column1]]/Table43[[#This Row],[Harga Jual Pcs MT
(-PPN)]]</f>
        <v>8.4999999999999992E-2</v>
      </c>
      <c r="BC546" s="50"/>
      <c r="BD546" s="7" t="str">
        <f>IFERROR(VLOOKUP(Table43[[#This Row],[Kode BARANG Win2]],'[3]Daftar Barang dan Jasa'!$B$2:$D$3515,3,0),0)</f>
        <v>RB DETTOL BODY WASH ORIGINAL 100ML X 24 BTL</v>
      </c>
      <c r="BE546" s="7" t="str">
        <f ca="1">IF(TODAY()-Table43[[#This Row],[Efektif
Pembuatan]]&gt;60,"Lama","Baru")</f>
        <v>Lama</v>
      </c>
      <c r="BF546" s="7" t="e">
        <f ca="1">IF(TODAY()-Table43[[#This Row],[Efektif Naik Harga]]&lt;30,"Naik","Sama")</f>
        <v>#VALUE!</v>
      </c>
      <c r="BG546" s="7" t="s">
        <v>400</v>
      </c>
      <c r="BH546" s="7" t="str">
        <f>IF(Table43[[#This Row],[Kode BARANG Win2]]&lt;&gt;"","IDR","")</f>
        <v>IDR</v>
      </c>
      <c r="BI546" s="7" t="str">
        <f>CONCATENATE(Table43[[#This Row],[kode  1 Digit
(Nomor)]],Table43[[#This Row],[kode  4 Digit                (Nomor)]])</f>
        <v>ID81018940100</v>
      </c>
      <c r="BJ546" s="7" t="str">
        <f>Table43[[#This Row],[Nama            Gramasi atau Jumlah Pack per CTN]]</f>
        <v>100ML</v>
      </c>
      <c r="BK546" s="7"/>
      <c r="BL546" s="7"/>
      <c r="BM546" s="4" t="str">
        <f>IF(Table43[[#This Row],[SATUAN Fix Win]]&lt;&gt;"","KRT")</f>
        <v>KRT</v>
      </c>
      <c r="BN546" s="4" t="str">
        <f>IF(Table43[[#This Row],[SATUAN Fix Win]]&lt;&gt;"","GD01")</f>
        <v>GD01</v>
      </c>
      <c r="BO546" s="4">
        <f>IF(Table43[[#This Row],[SATUAN Fix Win]]&lt;&gt;"",11611)</f>
        <v>11611</v>
      </c>
      <c r="BP546" s="4">
        <f>IF(Table43[[#This Row],[SATUAN Fix Win]]&lt;&gt;"",11612)</f>
        <v>11612</v>
      </c>
      <c r="BR546" s="4">
        <f>IF(Table43[[#This Row],[SATUAN Fix Win]]&lt;&gt;"",1)</f>
        <v>1</v>
      </c>
    </row>
    <row r="547" spans="1:70">
      <c r="A547" s="4" t="str">
        <f>CONCATENATE(Table43[[#This Row],[Kode BARANG Win2]],Table43[[#This Row],[No. Urut
Item Sama]])</f>
        <v>R1022008010030</v>
      </c>
      <c r="B547" s="7"/>
      <c r="D547" s="49" t="s">
        <v>2078</v>
      </c>
      <c r="E547" s="49">
        <f>IFERROR(VLOOKUP(Table43[[#This Row],[NO]],[1]Sheet1!$G$3:$K$1267,5,0),0)</f>
        <v>20010010100010</v>
      </c>
      <c r="F547" s="26"/>
      <c r="G547" s="26">
        <v>24</v>
      </c>
      <c r="H547" s="26" t="s">
        <v>1804</v>
      </c>
      <c r="I547" s="49"/>
      <c r="J547" s="26" t="str">
        <f>Table43[[#This Row],[Nama Jenis Kemasan]]</f>
        <v>PCS</v>
      </c>
      <c r="K547" s="4" t="str">
        <f>TRIM(CONCATENATE(Table43[[#This Row],[Nama            KLP]]," ",Table43[[#This Row],[Nama            Sub KLP]]))</f>
        <v>DETTOL BODY WASH</v>
      </c>
      <c r="L547" s="4" t="str">
        <f>CONCATENATE(Table43[[#This Row],[kode  2 Digit                (hrf+No)]],Table43[[#This Row],[kode  2 Digit                (Nomor)]],Table43[[#This Row],[kode  1 Digit                (Nomor)]])</f>
        <v>R1022</v>
      </c>
      <c r="M547" s="4" t="str">
        <f>IF(AH547="",CONCATENATE(R547,T547,V547,X547,Z547,AB547,AD547,AF547,Table43[[#This Row],[Tanda Kode Revisi]]),CONCATENATE(R547,T547,V547,X547,Z547,AB547,AD547,AH547))</f>
        <v>R1022008010030</v>
      </c>
      <c r="N547" s="11">
        <f t="shared" si="16"/>
        <v>14</v>
      </c>
      <c r="O547" s="13" t="str">
        <f>IF(AG547&lt;&gt;"",TRIM(UPPER(CONCATENATE(Q547," ",S547," ",U547," ",W547," ",Y547," ",AA547," ","X"," ",Table43[[#This Row],[ISI/CTN]]," ",AG547," ",AC547," ",AE547," ",AI547))),TRIM(UPPER(CONCATENATE(Q547," ",S547," ",U547," ",W547," ",Y547," ",AA547," ","X"," ",Table43[[#This Row],[ISI/CTN]]," ",AC547," ",AE547," ",AI547))))</f>
        <v>RB DETTOL BODY WASH ORIGINAL 100ML X 24 PCS</v>
      </c>
      <c r="P547" s="11">
        <f t="shared" si="17"/>
        <v>43</v>
      </c>
      <c r="Q547" s="4" t="s">
        <v>1487</v>
      </c>
      <c r="R547" s="7" t="s">
        <v>94</v>
      </c>
      <c r="S547" s="4" t="s">
        <v>1496</v>
      </c>
      <c r="T547" s="45" t="s">
        <v>1723</v>
      </c>
      <c r="U547" s="46" t="s">
        <v>1497</v>
      </c>
      <c r="V547" s="7">
        <v>2</v>
      </c>
      <c r="W547" s="46"/>
      <c r="X547" s="45" t="s">
        <v>1731</v>
      </c>
      <c r="Y547" s="4" t="s">
        <v>1491</v>
      </c>
      <c r="Z547" s="47" t="s">
        <v>1729</v>
      </c>
      <c r="AA547" s="4" t="s">
        <v>389</v>
      </c>
      <c r="AB547" s="47" t="s">
        <v>1739</v>
      </c>
      <c r="AC547" s="4" t="s">
        <v>186</v>
      </c>
      <c r="AD547" s="7">
        <v>3</v>
      </c>
      <c r="AF547" s="7">
        <v>0</v>
      </c>
      <c r="AJ547" s="7">
        <f>IFERROR(VLOOKUP(Table43[[#This Row],[Kode BARANG Win2]],'[2]Template Impor Barang'!#REF!,2,0),0)</f>
        <v>0</v>
      </c>
      <c r="AK547" s="7">
        <f>Table43[[#This Row],[ISI/CTN]]</f>
        <v>24</v>
      </c>
      <c r="AL547" s="83" t="str">
        <f>Table43[[#This Row],[Kode Pcpl]]</f>
        <v>ID8141185</v>
      </c>
      <c r="AN547" s="36">
        <f>Table43[[#This Row],[Harga Jual Pcs GT
(-PPN)]]-(Table43[[#This Row],[Harga Jual Pcs GT
(-PPN)]]*8.5%)</f>
        <v>4823.88</v>
      </c>
      <c r="AO547" s="36">
        <f>Table43[[#This Row],[Harga Beli Pcs
(-PPN)]]*Table43[[#This Row],[ISI/CTN]]</f>
        <v>115773.12</v>
      </c>
      <c r="AP547" s="36">
        <f>Table43[[#This Row],[Harga Beli Pcs
(-PPN)]]*1.11</f>
        <v>5354.506800000001</v>
      </c>
      <c r="AQ547" s="36">
        <f>Table43[[#This Row],[Harga Beli Krt
(- PPN)]]*1.11</f>
        <v>128508.16320000001</v>
      </c>
      <c r="AR547" s="36">
        <v>5272</v>
      </c>
      <c r="AS547" s="36">
        <f>Table43[[#This Row],[Harga Jual Pcs GT
(-PPN)]]*Table43[[#This Row],[ISI/CTN]]</f>
        <v>126528</v>
      </c>
      <c r="AT547" s="36">
        <f>Table43[[#This Row],[Harga Jual Pcs GT
(-PPN)]]*1.11</f>
        <v>5851.92</v>
      </c>
      <c r="AU547" s="36">
        <f>Table43[[#This Row],[Harga Jual Krt GT
(- PPN)]]*1.11</f>
        <v>140446.08000000002</v>
      </c>
      <c r="AV547" s="36"/>
      <c r="AW547" s="36">
        <f>Table43[[#This Row],[Harga Jual Pcs MT
(-PPN)]]*Table43[[#This Row],[ISI/CTN]]</f>
        <v>0</v>
      </c>
      <c r="AX547" s="36">
        <f>Table43[[#This Row],[Harga Jual Pcs MT
(-PPN)]]*1.11</f>
        <v>0</v>
      </c>
      <c r="AY547" s="36">
        <f>Table43[[#This Row],[Harga Jual Pcs MT
(+PPN)]]*Table43[[#This Row],[ISI/CTN]]</f>
        <v>0</v>
      </c>
      <c r="AZ547" s="44">
        <f>(Table43[[#This Row],[Harga Jual Pcs GT
(-PPN)]]-Table43[[#This Row],[Harga Beli Pcs
(-PPN)]])/Table43[[#This Row],[Harga Jual Pcs GT
(-PPN)]]</f>
        <v>8.4999999999999978E-2</v>
      </c>
      <c r="BA547" s="51">
        <f>Table43[[#This Row],[Harga Jual Pcs MT
(-PPN)]]-Table43[[#This Row],[Harga Beli Pcs
(-PPN)]]</f>
        <v>-4823.88</v>
      </c>
      <c r="BB547" s="57" t="e">
        <f>Table43[[#This Row],[Column1]]/Table43[[#This Row],[Harga Jual Pcs MT
(-PPN)]]</f>
        <v>#DIV/0!</v>
      </c>
      <c r="BC547" s="50"/>
      <c r="BD547" s="7" t="str">
        <f>IFERROR(VLOOKUP(Table43[[#This Row],[Kode BARANG Win2]],'[3]Daftar Barang dan Jasa'!$B$2:$D$3515,3,0),0)</f>
        <v>RB DETTOL BODY WASH ORIGINAL 100ML X 24 PCS</v>
      </c>
      <c r="BE547" s="7" t="str">
        <f ca="1">IF(TODAY()-Table43[[#This Row],[Efektif
Pembuatan]]&gt;60,"Lama","Baru")</f>
        <v>Lama</v>
      </c>
      <c r="BF547" s="7" t="e">
        <f ca="1">IF(TODAY()-Table43[[#This Row],[Efektif Naik Harga]]&lt;30,"Naik","Sama")</f>
        <v>#VALUE!</v>
      </c>
      <c r="BG547" s="7" t="s">
        <v>400</v>
      </c>
      <c r="BH547" s="7" t="str">
        <f>IF(Table43[[#This Row],[Kode BARANG Win2]]&lt;&gt;"","IDR","")</f>
        <v>IDR</v>
      </c>
      <c r="BI547" s="7" t="str">
        <f>CONCATENATE(Table43[[#This Row],[kode  1 Digit
(Nomor)]],Table43[[#This Row],[kode  4 Digit                (Nomor)]])</f>
        <v>ID81411850100</v>
      </c>
      <c r="BJ547" s="7" t="str">
        <f>Table43[[#This Row],[Nama            Gramasi atau Jumlah Pack per CTN]]</f>
        <v>100ML</v>
      </c>
      <c r="BK547" s="7"/>
      <c r="BL547" s="7"/>
      <c r="BM547" s="4" t="str">
        <f>IF(Table43[[#This Row],[SATUAN Fix Win]]&lt;&gt;"","KRT")</f>
        <v>KRT</v>
      </c>
      <c r="BN547" s="4" t="str">
        <f>IF(Table43[[#This Row],[SATUAN Fix Win]]&lt;&gt;"","GD01")</f>
        <v>GD01</v>
      </c>
      <c r="BO547" s="4">
        <f>IF(Table43[[#This Row],[SATUAN Fix Win]]&lt;&gt;"",11611)</f>
        <v>11611</v>
      </c>
      <c r="BP547" s="4">
        <f>IF(Table43[[#This Row],[SATUAN Fix Win]]&lt;&gt;"",11612)</f>
        <v>11612</v>
      </c>
      <c r="BR547" s="4">
        <f>IF(Table43[[#This Row],[SATUAN Fix Win]]&lt;&gt;"",1)</f>
        <v>1</v>
      </c>
    </row>
    <row r="548" spans="1:70">
      <c r="A548" s="4" t="str">
        <f>CONCATENATE(Table43[[#This Row],[Kode BARANG Win2]],Table43[[#This Row],[No. Urut
Item Sama]])</f>
        <v>R1022008020020</v>
      </c>
      <c r="B548" s="7"/>
      <c r="C548" s="4" t="s">
        <v>1607</v>
      </c>
      <c r="D548" s="49">
        <v>3295021</v>
      </c>
      <c r="E548" s="49">
        <f>IFERROR(VLOOKUP(Table43[[#This Row],[NO]],[1]Sheet1!$G$3:$K$1267,5,0),0)</f>
        <v>0</v>
      </c>
      <c r="F548" s="26" t="s">
        <v>1324</v>
      </c>
      <c r="G548" s="26">
        <v>24</v>
      </c>
      <c r="H548" s="26" t="s">
        <v>1607</v>
      </c>
      <c r="I548" s="49">
        <v>8993560026004</v>
      </c>
      <c r="J548" s="26" t="str">
        <f>Table43[[#This Row],[Nama Jenis Kemasan]]</f>
        <v>PCH</v>
      </c>
      <c r="K548" s="4" t="str">
        <f>TRIM(CONCATENATE(Table43[[#This Row],[Nama            KLP]]," ",Table43[[#This Row],[Nama            Sub KLP]]))</f>
        <v>DETTOL BODY WASH</v>
      </c>
      <c r="L548" s="4" t="str">
        <f>CONCATENATE(Table43[[#This Row],[kode  2 Digit                (hrf+No)]],Table43[[#This Row],[kode  2 Digit                (Nomor)]],Table43[[#This Row],[kode  1 Digit                (Nomor)]])</f>
        <v>R1022</v>
      </c>
      <c r="M548" s="4" t="str">
        <f>IF(AH548="",CONCATENATE(R548,T548,V548,X548,Z548,AB548,AD548,AF548,Table43[[#This Row],[Tanda Kode Revisi]]),CONCATENATE(R548,T548,V548,X548,Z548,AB548,AD548,AH548))</f>
        <v>R1022008020020</v>
      </c>
      <c r="N548" s="11">
        <f t="shared" si="16"/>
        <v>14</v>
      </c>
      <c r="O548" s="13" t="str">
        <f>IF(AG548&lt;&gt;"",TRIM(UPPER(CONCATENATE(Q548," ",S548," ",U548," ",W548," ",Y548," ",AA548," ","X"," ",Table43[[#This Row],[ISI/CTN]]," ",AG548," ",AC548," ",AE548," ",AI548))),TRIM(UPPER(CONCATENATE(Q548," ",S548," ",U548," ",W548," ",Y548," ",AA548," ","X"," ",Table43[[#This Row],[ISI/CTN]]," ",AC548," ",AE548," ",AI548))))</f>
        <v>RB DETTOL BODY WASH ORIGINAL 200ML X 24 PCH</v>
      </c>
      <c r="P548" s="11">
        <f t="shared" si="17"/>
        <v>43</v>
      </c>
      <c r="Q548" s="4" t="s">
        <v>1487</v>
      </c>
      <c r="R548" s="7" t="s">
        <v>94</v>
      </c>
      <c r="S548" s="4" t="s">
        <v>1496</v>
      </c>
      <c r="T548" s="45" t="s">
        <v>1723</v>
      </c>
      <c r="U548" s="46" t="s">
        <v>1497</v>
      </c>
      <c r="V548" s="7">
        <v>2</v>
      </c>
      <c r="W548" s="46"/>
      <c r="X548" s="45" t="s">
        <v>1731</v>
      </c>
      <c r="Y548" s="4" t="s">
        <v>1491</v>
      </c>
      <c r="Z548" s="47" t="s">
        <v>1729</v>
      </c>
      <c r="AA548" s="4" t="s">
        <v>387</v>
      </c>
      <c r="AB548" s="47" t="s">
        <v>1744</v>
      </c>
      <c r="AC548" s="4" t="s">
        <v>386</v>
      </c>
      <c r="AD548" s="7">
        <v>2</v>
      </c>
      <c r="AF548" s="7">
        <v>0</v>
      </c>
      <c r="AJ548" s="7">
        <f>IFERROR(VLOOKUP(Table43[[#This Row],[Kode BARANG Win2]],'[2]Template Impor Barang'!#REF!,2,0),0)</f>
        <v>0</v>
      </c>
      <c r="AK548" s="7">
        <f>Table43[[#This Row],[ISI/CTN]]</f>
        <v>24</v>
      </c>
      <c r="AL548" s="83">
        <f>Table43[[#This Row],[Kode Pcpl]]</f>
        <v>3295021</v>
      </c>
      <c r="AN548" s="36">
        <f>Table43[[#This Row],[Harga Jual Pcs GT
(-PPN)]]-(Table43[[#This Row],[Harga Jual Pcs GT
(-PPN)]]*8.5%)</f>
        <v>15372</v>
      </c>
      <c r="AO548" s="36">
        <f>Table43[[#This Row],[Harga Beli Pcs
(-PPN)]]*Table43[[#This Row],[ISI/CTN]]</f>
        <v>368928</v>
      </c>
      <c r="AP548" s="36">
        <f>Table43[[#This Row],[Harga Beli Pcs
(-PPN)]]*1.11</f>
        <v>17062.920000000002</v>
      </c>
      <c r="AQ548" s="36">
        <f>Table43[[#This Row],[Harga Beli Krt
(- PPN)]]*1.11</f>
        <v>409510.08</v>
      </c>
      <c r="AR548" s="36">
        <v>16800</v>
      </c>
      <c r="AS548" s="36">
        <f>Table43[[#This Row],[Harga Jual Pcs GT
(-PPN)]]*Table43[[#This Row],[ISI/CTN]]</f>
        <v>403200</v>
      </c>
      <c r="AT548" s="36">
        <f>Table43[[#This Row],[Harga Jual Pcs GT
(-PPN)]]*1.11</f>
        <v>18648</v>
      </c>
      <c r="AU548" s="36">
        <f>Table43[[#This Row],[Harga Jual Krt GT
(- PPN)]]*1.11</f>
        <v>447552.00000000006</v>
      </c>
      <c r="AV548" s="36">
        <v>16800</v>
      </c>
      <c r="AW548" s="36">
        <f>Table43[[#This Row],[Harga Jual Pcs MT
(-PPN)]]*Table43[[#This Row],[ISI/CTN]]</f>
        <v>403200</v>
      </c>
      <c r="AX548" s="36">
        <f>Table43[[#This Row],[Harga Jual Pcs MT
(-PPN)]]*1.11</f>
        <v>18648</v>
      </c>
      <c r="AY548" s="36">
        <f>Table43[[#This Row],[Harga Jual Pcs MT
(+PPN)]]*Table43[[#This Row],[ISI/CTN]]</f>
        <v>447552</v>
      </c>
      <c r="AZ548" s="44">
        <f>(Table43[[#This Row],[Harga Jual Pcs GT
(-PPN)]]-Table43[[#This Row],[Harga Beli Pcs
(-PPN)]])/Table43[[#This Row],[Harga Jual Pcs GT
(-PPN)]]</f>
        <v>8.5000000000000006E-2</v>
      </c>
      <c r="BA548" s="51">
        <f>Table43[[#This Row],[Harga Jual Pcs MT
(-PPN)]]-Table43[[#This Row],[Harga Beli Pcs
(-PPN)]]</f>
        <v>1428</v>
      </c>
      <c r="BB548" s="57">
        <f>Table43[[#This Row],[Column1]]/Table43[[#This Row],[Harga Jual Pcs MT
(-PPN)]]</f>
        <v>8.5000000000000006E-2</v>
      </c>
      <c r="BC548" s="50"/>
      <c r="BD548" s="7" t="str">
        <f>IFERROR(VLOOKUP(Table43[[#This Row],[Kode BARANG Win2]],'[3]Daftar Barang dan Jasa'!$B$2:$D$3515,3,0),0)</f>
        <v>RB DETTOL BODY WASH ORIGINAL 200ML X 24 PCH</v>
      </c>
      <c r="BE548" s="7" t="str">
        <f ca="1">IF(TODAY()-Table43[[#This Row],[Efektif
Pembuatan]]&gt;60,"Lama","Baru")</f>
        <v>Lama</v>
      </c>
      <c r="BF548" s="7" t="e">
        <f ca="1">IF(TODAY()-Table43[[#This Row],[Efektif Naik Harga]]&lt;30,"Naik","Sama")</f>
        <v>#VALUE!</v>
      </c>
      <c r="BG548" s="7" t="s">
        <v>400</v>
      </c>
      <c r="BH548" s="7" t="str">
        <f>IF(Table43[[#This Row],[Kode BARANG Win2]]&lt;&gt;"","IDR","")</f>
        <v>IDR</v>
      </c>
      <c r="BI548" s="7" t="str">
        <f>CONCATENATE(Table43[[#This Row],[kode  1 Digit
(Nomor)]],Table43[[#This Row],[kode  4 Digit                (Nomor)]])</f>
        <v>32950210200</v>
      </c>
      <c r="BJ548" s="7" t="str">
        <f>Table43[[#This Row],[Nama            Gramasi atau Jumlah Pack per CTN]]</f>
        <v>200ML</v>
      </c>
      <c r="BK548" s="7"/>
      <c r="BL548" s="7"/>
      <c r="BM548" s="4" t="str">
        <f>IF(Table43[[#This Row],[SATUAN Fix Win]]&lt;&gt;"","KRT")</f>
        <v>KRT</v>
      </c>
      <c r="BN548" s="4" t="str">
        <f>IF(Table43[[#This Row],[SATUAN Fix Win]]&lt;&gt;"","GD01")</f>
        <v>GD01</v>
      </c>
      <c r="BO548" s="4">
        <f>IF(Table43[[#This Row],[SATUAN Fix Win]]&lt;&gt;"",11611)</f>
        <v>11611</v>
      </c>
      <c r="BP548" s="4">
        <f>IF(Table43[[#This Row],[SATUAN Fix Win]]&lt;&gt;"",11612)</f>
        <v>11612</v>
      </c>
      <c r="BR548" s="4">
        <f>IF(Table43[[#This Row],[SATUAN Fix Win]]&lt;&gt;"",1)</f>
        <v>1</v>
      </c>
    </row>
    <row r="549" spans="1:70">
      <c r="A549" s="4" t="str">
        <f>CONCATENATE(Table43[[#This Row],[Kode BARANG Win2]],Table43[[#This Row],[No. Urut
Item Sama]])</f>
        <v>R1022008020020</v>
      </c>
      <c r="B549" s="7"/>
      <c r="C549" s="4" t="s">
        <v>1607</v>
      </c>
      <c r="D549" s="49">
        <v>3086293</v>
      </c>
      <c r="E549" s="49">
        <f>IFERROR(VLOOKUP(Table43[[#This Row],[NO]],[1]Sheet1!$G$3:$K$1267,5,0),0)</f>
        <v>0</v>
      </c>
      <c r="F549" s="26" t="s">
        <v>1325</v>
      </c>
      <c r="G549" s="26">
        <v>24</v>
      </c>
      <c r="H549" s="26" t="s">
        <v>2073</v>
      </c>
      <c r="I549" s="49">
        <v>8993560026004</v>
      </c>
      <c r="J549" s="26" t="str">
        <f>Table43[[#This Row],[Nama Jenis Kemasan]]</f>
        <v>PCH</v>
      </c>
      <c r="K549" s="4" t="str">
        <f>TRIM(CONCATENATE(Table43[[#This Row],[Nama            KLP]]," ",Table43[[#This Row],[Nama            Sub KLP]]))</f>
        <v>DETTOL BODY WASH</v>
      </c>
      <c r="L549" s="4" t="str">
        <f>CONCATENATE(Table43[[#This Row],[kode  2 Digit                (hrf+No)]],Table43[[#This Row],[kode  2 Digit                (Nomor)]],Table43[[#This Row],[kode  1 Digit                (Nomor)]])</f>
        <v>R1022</v>
      </c>
      <c r="M549" s="4" t="str">
        <f>IF(AH549="",CONCATENATE(R549,T549,V549,X549,Z549,AB549,AD549,AF549,Table43[[#This Row],[Tanda Kode Revisi]]),CONCATENATE(R549,T549,V549,X549,Z549,AB549,AD549,AH549))</f>
        <v>R1022008020020</v>
      </c>
      <c r="N549" s="11">
        <f t="shared" si="16"/>
        <v>14</v>
      </c>
      <c r="O549" s="13" t="str">
        <f>IF(AG549&lt;&gt;"",TRIM(UPPER(CONCATENATE(Q549," ",S549," ",U549," ",W549," ",Y549," ",AA549," ","X"," ",Table43[[#This Row],[ISI/CTN]]," ",AG549," ",AC549," ",AE549," ",AI549))),TRIM(UPPER(CONCATENATE(Q549," ",S549," ",U549," ",W549," ",Y549," ",AA549," ","X"," ",Table43[[#This Row],[ISI/CTN]]," ",AC549," ",AE549," ",AI549))))</f>
        <v>RB DETTOL BODY WASH ORIGINAL 200ML X 24 PCH</v>
      </c>
      <c r="P549" s="11">
        <f t="shared" si="17"/>
        <v>43</v>
      </c>
      <c r="Q549" s="4" t="s">
        <v>1487</v>
      </c>
      <c r="R549" s="7" t="s">
        <v>94</v>
      </c>
      <c r="S549" s="4" t="s">
        <v>1496</v>
      </c>
      <c r="T549" s="45" t="s">
        <v>1723</v>
      </c>
      <c r="U549" s="46" t="s">
        <v>1497</v>
      </c>
      <c r="V549" s="7">
        <v>2</v>
      </c>
      <c r="W549" s="46"/>
      <c r="X549" s="45" t="s">
        <v>1731</v>
      </c>
      <c r="Y549" s="4" t="s">
        <v>1491</v>
      </c>
      <c r="Z549" s="47" t="s">
        <v>1729</v>
      </c>
      <c r="AA549" s="4" t="s">
        <v>387</v>
      </c>
      <c r="AB549" s="47" t="s">
        <v>1744</v>
      </c>
      <c r="AC549" s="4" t="s">
        <v>386</v>
      </c>
      <c r="AD549" s="7">
        <v>2</v>
      </c>
      <c r="AF549" s="7">
        <v>0</v>
      </c>
      <c r="AJ549" s="7">
        <f>IFERROR(VLOOKUP(Table43[[#This Row],[Kode BARANG Win2]],'[2]Template Impor Barang'!#REF!,2,0),0)</f>
        <v>0</v>
      </c>
      <c r="AK549" s="7">
        <f>Table43[[#This Row],[ISI/CTN]]</f>
        <v>24</v>
      </c>
      <c r="AL549" s="83">
        <f>Table43[[#This Row],[Kode Pcpl]]</f>
        <v>3086293</v>
      </c>
      <c r="AN549" s="36">
        <f>Table43[[#This Row],[Harga Jual Pcs GT
(-PPN)]]-(Table43[[#This Row],[Harga Jual Pcs GT
(-PPN)]]*8.5%)</f>
        <v>15372</v>
      </c>
      <c r="AO549" s="36">
        <f>Table43[[#This Row],[Harga Beli Pcs
(-PPN)]]*Table43[[#This Row],[ISI/CTN]]</f>
        <v>368928</v>
      </c>
      <c r="AP549" s="36">
        <f>Table43[[#This Row],[Harga Beli Pcs
(-PPN)]]*1.11</f>
        <v>17062.920000000002</v>
      </c>
      <c r="AQ549" s="36">
        <f>Table43[[#This Row],[Harga Beli Krt
(- PPN)]]*1.11</f>
        <v>409510.08</v>
      </c>
      <c r="AR549" s="36">
        <v>16800</v>
      </c>
      <c r="AS549" s="36">
        <f>Table43[[#This Row],[Harga Jual Pcs GT
(-PPN)]]*Table43[[#This Row],[ISI/CTN]]</f>
        <v>403200</v>
      </c>
      <c r="AT549" s="36">
        <f>Table43[[#This Row],[Harga Jual Pcs GT
(-PPN)]]*1.11</f>
        <v>18648</v>
      </c>
      <c r="AU549" s="36">
        <f>Table43[[#This Row],[Harga Jual Krt GT
(- PPN)]]*1.11</f>
        <v>447552.00000000006</v>
      </c>
      <c r="AV549" s="36">
        <v>16800</v>
      </c>
      <c r="AW549" s="36">
        <f>Table43[[#This Row],[Harga Jual Pcs MT
(-PPN)]]*Table43[[#This Row],[ISI/CTN]]</f>
        <v>403200</v>
      </c>
      <c r="AX549" s="36">
        <f>Table43[[#This Row],[Harga Jual Pcs MT
(-PPN)]]*1.11</f>
        <v>18648</v>
      </c>
      <c r="AY549" s="36">
        <f>Table43[[#This Row],[Harga Jual Pcs MT
(+PPN)]]*Table43[[#This Row],[ISI/CTN]]</f>
        <v>447552</v>
      </c>
      <c r="AZ549" s="44">
        <f>(Table43[[#This Row],[Harga Jual Pcs GT
(-PPN)]]-Table43[[#This Row],[Harga Beli Pcs
(-PPN)]])/Table43[[#This Row],[Harga Jual Pcs GT
(-PPN)]]</f>
        <v>8.5000000000000006E-2</v>
      </c>
      <c r="BA549" s="51">
        <f>Table43[[#This Row],[Harga Jual Pcs MT
(-PPN)]]-Table43[[#This Row],[Harga Beli Pcs
(-PPN)]]</f>
        <v>1428</v>
      </c>
      <c r="BB549" s="57">
        <f>Table43[[#This Row],[Column1]]/Table43[[#This Row],[Harga Jual Pcs MT
(-PPN)]]</f>
        <v>8.5000000000000006E-2</v>
      </c>
      <c r="BC549" s="50"/>
      <c r="BD549" s="7" t="str">
        <f>IFERROR(VLOOKUP(Table43[[#This Row],[Kode BARANG Win2]],'[3]Daftar Barang dan Jasa'!$B$2:$D$3515,3,0),0)</f>
        <v>RB DETTOL BODY WASH ORIGINAL 200ML X 24 PCH</v>
      </c>
      <c r="BE549" s="7" t="str">
        <f ca="1">IF(TODAY()-Table43[[#This Row],[Efektif
Pembuatan]]&gt;60,"Lama","Baru")</f>
        <v>Lama</v>
      </c>
      <c r="BF549" s="7" t="e">
        <f ca="1">IF(TODAY()-Table43[[#This Row],[Efektif Naik Harga]]&lt;30,"Naik","Sama")</f>
        <v>#VALUE!</v>
      </c>
      <c r="BG549" s="7" t="s">
        <v>400</v>
      </c>
      <c r="BH549" s="7" t="str">
        <f>IF(Table43[[#This Row],[Kode BARANG Win2]]&lt;&gt;"","IDR","")</f>
        <v>IDR</v>
      </c>
      <c r="BI549" s="7" t="str">
        <f>CONCATENATE(Table43[[#This Row],[kode  1 Digit
(Nomor)]],Table43[[#This Row],[kode  4 Digit                (Nomor)]])</f>
        <v>30862930200</v>
      </c>
      <c r="BJ549" s="7" t="str">
        <f>Table43[[#This Row],[Nama            Gramasi atau Jumlah Pack per CTN]]</f>
        <v>200ML</v>
      </c>
      <c r="BK549" s="7"/>
      <c r="BL549" s="7"/>
      <c r="BM549" s="4" t="str">
        <f>IF(Table43[[#This Row],[SATUAN Fix Win]]&lt;&gt;"","KRT")</f>
        <v>KRT</v>
      </c>
      <c r="BN549" s="4" t="str">
        <f>IF(Table43[[#This Row],[SATUAN Fix Win]]&lt;&gt;"","GD01")</f>
        <v>GD01</v>
      </c>
      <c r="BO549" s="4">
        <f>IF(Table43[[#This Row],[SATUAN Fix Win]]&lt;&gt;"",11611)</f>
        <v>11611</v>
      </c>
      <c r="BP549" s="4">
        <f>IF(Table43[[#This Row],[SATUAN Fix Win]]&lt;&gt;"",11612)</f>
        <v>11612</v>
      </c>
      <c r="BR549" s="4">
        <f>IF(Table43[[#This Row],[SATUAN Fix Win]]&lt;&gt;"",1)</f>
        <v>1</v>
      </c>
    </row>
    <row r="550" spans="1:70">
      <c r="A550" s="4" t="str">
        <f>CONCATENATE(Table43[[#This Row],[Kode BARANG Win2]],Table43[[#This Row],[No. Urut
Item Sama]])</f>
        <v>R1022008020020</v>
      </c>
      <c r="B550" s="7"/>
      <c r="C550" s="4" t="s">
        <v>1607</v>
      </c>
      <c r="D550" s="49">
        <v>3070362</v>
      </c>
      <c r="E550" s="49">
        <f>IFERROR(VLOOKUP(Table43[[#This Row],[NO]],[1]Sheet1!$G$3:$K$1267,5,0),0)</f>
        <v>0</v>
      </c>
      <c r="F550" s="26" t="s">
        <v>1326</v>
      </c>
      <c r="G550" s="26">
        <v>24</v>
      </c>
      <c r="H550" s="26" t="s">
        <v>2073</v>
      </c>
      <c r="I550" s="49">
        <v>8993560026004</v>
      </c>
      <c r="J550" s="26" t="str">
        <f>Table43[[#This Row],[Nama Jenis Kemasan]]</f>
        <v>PCH</v>
      </c>
      <c r="K550" s="4" t="str">
        <f>TRIM(CONCATENATE(Table43[[#This Row],[Nama            KLP]]," ",Table43[[#This Row],[Nama            Sub KLP]]))</f>
        <v>DETTOL BODY WASH</v>
      </c>
      <c r="L550" s="4" t="str">
        <f>CONCATENATE(Table43[[#This Row],[kode  2 Digit                (hrf+No)]],Table43[[#This Row],[kode  2 Digit                (Nomor)]],Table43[[#This Row],[kode  1 Digit                (Nomor)]])</f>
        <v>R1022</v>
      </c>
      <c r="M550" s="4" t="str">
        <f>IF(AH550="",CONCATENATE(R550,T550,V550,X550,Z550,AB550,AD550,AF550,Table43[[#This Row],[Tanda Kode Revisi]]),CONCATENATE(R550,T550,V550,X550,Z550,AB550,AD550,AH550))</f>
        <v>R1022008020020</v>
      </c>
      <c r="N550" s="11">
        <f t="shared" si="16"/>
        <v>14</v>
      </c>
      <c r="O550" s="13" t="str">
        <f>IF(AG550&lt;&gt;"",TRIM(UPPER(CONCATENATE(Q550," ",S550," ",U550," ",W550," ",Y550," ",AA550," ","X"," ",Table43[[#This Row],[ISI/CTN]]," ",AG550," ",AC550," ",AE550," ",AI550))),TRIM(UPPER(CONCATENATE(Q550," ",S550," ",U550," ",W550," ",Y550," ",AA550," ","X"," ",Table43[[#This Row],[ISI/CTN]]," ",AC550," ",AE550," ",AI550))))</f>
        <v>RB DETTOL BODY WASH ORIGINAL 200ML X 24 PCH</v>
      </c>
      <c r="P550" s="11">
        <f t="shared" si="17"/>
        <v>43</v>
      </c>
      <c r="Q550" s="4" t="s">
        <v>1487</v>
      </c>
      <c r="R550" s="7" t="s">
        <v>94</v>
      </c>
      <c r="S550" s="4" t="s">
        <v>1496</v>
      </c>
      <c r="T550" s="45" t="s">
        <v>1723</v>
      </c>
      <c r="U550" s="46" t="s">
        <v>1497</v>
      </c>
      <c r="V550" s="7">
        <v>2</v>
      </c>
      <c r="W550" s="46"/>
      <c r="X550" s="45" t="s">
        <v>1731</v>
      </c>
      <c r="Y550" s="4" t="s">
        <v>1491</v>
      </c>
      <c r="Z550" s="47" t="s">
        <v>1729</v>
      </c>
      <c r="AA550" s="4" t="s">
        <v>387</v>
      </c>
      <c r="AB550" s="47" t="s">
        <v>1744</v>
      </c>
      <c r="AC550" s="4" t="s">
        <v>386</v>
      </c>
      <c r="AD550" s="7">
        <v>2</v>
      </c>
      <c r="AF550" s="7">
        <v>0</v>
      </c>
      <c r="AJ550" s="7">
        <f>IFERROR(VLOOKUP(Table43[[#This Row],[Kode BARANG Win2]],'[2]Template Impor Barang'!#REF!,2,0),0)</f>
        <v>0</v>
      </c>
      <c r="AK550" s="7">
        <f>Table43[[#This Row],[ISI/CTN]]</f>
        <v>24</v>
      </c>
      <c r="AL550" s="83">
        <f>Table43[[#This Row],[Kode Pcpl]]</f>
        <v>3070362</v>
      </c>
      <c r="AN550" s="36">
        <f>Table43[[#This Row],[Harga Jual Pcs GT
(-PPN)]]-(Table43[[#This Row],[Harga Jual Pcs GT
(-PPN)]]*8.5%)</f>
        <v>15372</v>
      </c>
      <c r="AO550" s="36">
        <f>Table43[[#This Row],[Harga Beli Pcs
(-PPN)]]*Table43[[#This Row],[ISI/CTN]]</f>
        <v>368928</v>
      </c>
      <c r="AP550" s="36">
        <f>Table43[[#This Row],[Harga Beli Pcs
(-PPN)]]*1.11</f>
        <v>17062.920000000002</v>
      </c>
      <c r="AQ550" s="36">
        <f>Table43[[#This Row],[Harga Beli Krt
(- PPN)]]*1.11</f>
        <v>409510.08</v>
      </c>
      <c r="AR550" s="36">
        <v>16800</v>
      </c>
      <c r="AS550" s="36">
        <f>Table43[[#This Row],[Harga Jual Pcs GT
(-PPN)]]*Table43[[#This Row],[ISI/CTN]]</f>
        <v>403200</v>
      </c>
      <c r="AT550" s="36">
        <f>Table43[[#This Row],[Harga Jual Pcs GT
(-PPN)]]*1.11</f>
        <v>18648</v>
      </c>
      <c r="AU550" s="36">
        <f>Table43[[#This Row],[Harga Jual Krt GT
(- PPN)]]*1.11</f>
        <v>447552.00000000006</v>
      </c>
      <c r="AV550" s="36">
        <v>16800</v>
      </c>
      <c r="AW550" s="36">
        <f>Table43[[#This Row],[Harga Jual Pcs MT
(-PPN)]]*Table43[[#This Row],[ISI/CTN]]</f>
        <v>403200</v>
      </c>
      <c r="AX550" s="36">
        <f>Table43[[#This Row],[Harga Jual Pcs MT
(-PPN)]]*1.11</f>
        <v>18648</v>
      </c>
      <c r="AY550" s="36">
        <f>Table43[[#This Row],[Harga Jual Pcs MT
(+PPN)]]*Table43[[#This Row],[ISI/CTN]]</f>
        <v>447552</v>
      </c>
      <c r="AZ550" s="44">
        <f>(Table43[[#This Row],[Harga Jual Pcs GT
(-PPN)]]-Table43[[#This Row],[Harga Beli Pcs
(-PPN)]])/Table43[[#This Row],[Harga Jual Pcs GT
(-PPN)]]</f>
        <v>8.5000000000000006E-2</v>
      </c>
      <c r="BA550" s="51">
        <f>Table43[[#This Row],[Harga Jual Pcs MT
(-PPN)]]-Table43[[#This Row],[Harga Beli Pcs
(-PPN)]]</f>
        <v>1428</v>
      </c>
      <c r="BB550" s="57">
        <f>Table43[[#This Row],[Column1]]/Table43[[#This Row],[Harga Jual Pcs MT
(-PPN)]]</f>
        <v>8.5000000000000006E-2</v>
      </c>
      <c r="BC550" s="50"/>
      <c r="BD550" s="7" t="str">
        <f>IFERROR(VLOOKUP(Table43[[#This Row],[Kode BARANG Win2]],'[3]Daftar Barang dan Jasa'!$B$2:$D$3515,3,0),0)</f>
        <v>RB DETTOL BODY WASH ORIGINAL 200ML X 24 PCH</v>
      </c>
      <c r="BE550" s="7" t="str">
        <f ca="1">IF(TODAY()-Table43[[#This Row],[Efektif
Pembuatan]]&gt;60,"Lama","Baru")</f>
        <v>Lama</v>
      </c>
      <c r="BF550" s="7" t="e">
        <f ca="1">IF(TODAY()-Table43[[#This Row],[Efektif Naik Harga]]&lt;30,"Naik","Sama")</f>
        <v>#VALUE!</v>
      </c>
      <c r="BG550" s="7" t="s">
        <v>400</v>
      </c>
      <c r="BH550" s="7" t="str">
        <f>IF(Table43[[#This Row],[Kode BARANG Win2]]&lt;&gt;"","IDR","")</f>
        <v>IDR</v>
      </c>
      <c r="BI550" s="7" t="str">
        <f>CONCATENATE(Table43[[#This Row],[kode  1 Digit
(Nomor)]],Table43[[#This Row],[kode  4 Digit                (Nomor)]])</f>
        <v>30703620200</v>
      </c>
      <c r="BJ550" s="7" t="str">
        <f>Table43[[#This Row],[Nama            Gramasi atau Jumlah Pack per CTN]]</f>
        <v>200ML</v>
      </c>
      <c r="BK550" s="7"/>
      <c r="BL550" s="7"/>
      <c r="BM550" s="4" t="str">
        <f>IF(Table43[[#This Row],[SATUAN Fix Win]]&lt;&gt;"","KRT")</f>
        <v>KRT</v>
      </c>
      <c r="BN550" s="4" t="str">
        <f>IF(Table43[[#This Row],[SATUAN Fix Win]]&lt;&gt;"","GD01")</f>
        <v>GD01</v>
      </c>
      <c r="BO550" s="4">
        <f>IF(Table43[[#This Row],[SATUAN Fix Win]]&lt;&gt;"",11611)</f>
        <v>11611</v>
      </c>
      <c r="BP550" s="4">
        <f>IF(Table43[[#This Row],[SATUAN Fix Win]]&lt;&gt;"",11612)</f>
        <v>11612</v>
      </c>
      <c r="BR550" s="4">
        <f>IF(Table43[[#This Row],[SATUAN Fix Win]]&lt;&gt;"",1)</f>
        <v>1</v>
      </c>
    </row>
    <row r="551" spans="1:70">
      <c r="A551" s="4" t="str">
        <f>CONCATENATE(Table43[[#This Row],[Kode BARANG Win2]],Table43[[#This Row],[No. Urut
Item Sama]])</f>
        <v>R1022008020020</v>
      </c>
      <c r="B551" s="7"/>
      <c r="C551" s="4" t="s">
        <v>1607</v>
      </c>
      <c r="D551" s="49">
        <v>3027651</v>
      </c>
      <c r="E551" s="49">
        <f>IFERROR(VLOOKUP(Table43[[#This Row],[NO]],[1]Sheet1!$G$3:$K$1267,5,0),0)</f>
        <v>0</v>
      </c>
      <c r="F551" s="26" t="s">
        <v>1317</v>
      </c>
      <c r="G551" s="26">
        <v>24</v>
      </c>
      <c r="H551" s="26" t="s">
        <v>2073</v>
      </c>
      <c r="I551" s="49">
        <v>8993560026004</v>
      </c>
      <c r="J551" s="26" t="str">
        <f>Table43[[#This Row],[Nama Jenis Kemasan]]</f>
        <v>PCH</v>
      </c>
      <c r="K551" s="4" t="str">
        <f>TRIM(CONCATENATE(Table43[[#This Row],[Nama            KLP]]," ",Table43[[#This Row],[Nama            Sub KLP]]))</f>
        <v>DETTOL BODY WASH</v>
      </c>
      <c r="L551" s="4" t="str">
        <f>CONCATENATE(Table43[[#This Row],[kode  2 Digit                (hrf+No)]],Table43[[#This Row],[kode  2 Digit                (Nomor)]],Table43[[#This Row],[kode  1 Digit                (Nomor)]])</f>
        <v>R1022</v>
      </c>
      <c r="M551" s="4" t="str">
        <f>IF(AH551="",CONCATENATE(R551,T551,V551,X551,Z551,AB551,AD551,AF551,Table43[[#This Row],[Tanda Kode Revisi]]),CONCATENATE(R551,T551,V551,X551,Z551,AB551,AD551,AH551))</f>
        <v>R1022008020020</v>
      </c>
      <c r="N551" s="11">
        <f t="shared" si="16"/>
        <v>14</v>
      </c>
      <c r="O551" s="13" t="str">
        <f>IF(AG551&lt;&gt;"",TRIM(UPPER(CONCATENATE(Q551," ",S551," ",U551," ",W551," ",Y551," ",AA551," ","X"," ",Table43[[#This Row],[ISI/CTN]]," ",AG551," ",AC551," ",AE551," ",AI551))),TRIM(UPPER(CONCATENATE(Q551," ",S551," ",U551," ",W551," ",Y551," ",AA551," ","X"," ",Table43[[#This Row],[ISI/CTN]]," ",AC551," ",AE551," ",AI551))))</f>
        <v>RB DETTOL BODY WASH ORIGINAL 200ML X 24 PCH</v>
      </c>
      <c r="P551" s="11">
        <f t="shared" si="17"/>
        <v>43</v>
      </c>
      <c r="Q551" s="4" t="s">
        <v>1487</v>
      </c>
      <c r="R551" s="7" t="s">
        <v>94</v>
      </c>
      <c r="S551" s="4" t="s">
        <v>1496</v>
      </c>
      <c r="T551" s="45" t="s">
        <v>1723</v>
      </c>
      <c r="U551" s="46" t="s">
        <v>1497</v>
      </c>
      <c r="V551" s="7">
        <v>2</v>
      </c>
      <c r="W551" s="46"/>
      <c r="X551" s="45" t="s">
        <v>1731</v>
      </c>
      <c r="Y551" s="4" t="s">
        <v>1491</v>
      </c>
      <c r="Z551" s="47" t="s">
        <v>1729</v>
      </c>
      <c r="AA551" s="4" t="s">
        <v>387</v>
      </c>
      <c r="AB551" s="47" t="s">
        <v>1744</v>
      </c>
      <c r="AC551" s="4" t="s">
        <v>386</v>
      </c>
      <c r="AD551" s="7">
        <v>2</v>
      </c>
      <c r="AF551" s="7">
        <v>0</v>
      </c>
      <c r="AJ551" s="7">
        <f>IFERROR(VLOOKUP(Table43[[#This Row],[Kode BARANG Win2]],'[2]Template Impor Barang'!#REF!,2,0),0)</f>
        <v>0</v>
      </c>
      <c r="AK551" s="7">
        <f>Table43[[#This Row],[ISI/CTN]]</f>
        <v>24</v>
      </c>
      <c r="AL551" s="83">
        <f>Table43[[#This Row],[Kode Pcpl]]</f>
        <v>3027651</v>
      </c>
      <c r="AN551" s="36">
        <f>Table43[[#This Row],[Harga Jual Pcs GT
(-PPN)]]-(Table43[[#This Row],[Harga Jual Pcs GT
(-PPN)]]*8.5%)</f>
        <v>15372</v>
      </c>
      <c r="AO551" s="36">
        <f>Table43[[#This Row],[Harga Beli Pcs
(-PPN)]]*Table43[[#This Row],[ISI/CTN]]</f>
        <v>368928</v>
      </c>
      <c r="AP551" s="36">
        <f>Table43[[#This Row],[Harga Beli Pcs
(-PPN)]]*1.11</f>
        <v>17062.920000000002</v>
      </c>
      <c r="AQ551" s="36">
        <f>Table43[[#This Row],[Harga Beli Krt
(- PPN)]]*1.11</f>
        <v>409510.08</v>
      </c>
      <c r="AR551" s="36">
        <v>16800</v>
      </c>
      <c r="AS551" s="36">
        <f>Table43[[#This Row],[Harga Jual Pcs GT
(-PPN)]]*Table43[[#This Row],[ISI/CTN]]</f>
        <v>403200</v>
      </c>
      <c r="AT551" s="36">
        <f>Table43[[#This Row],[Harga Jual Pcs GT
(-PPN)]]*1.11</f>
        <v>18648</v>
      </c>
      <c r="AU551" s="36">
        <f>Table43[[#This Row],[Harga Jual Krt GT
(- PPN)]]*1.11</f>
        <v>447552.00000000006</v>
      </c>
      <c r="AV551" s="36">
        <v>16800</v>
      </c>
      <c r="AW551" s="36">
        <f>Table43[[#This Row],[Harga Jual Pcs MT
(-PPN)]]*Table43[[#This Row],[ISI/CTN]]</f>
        <v>403200</v>
      </c>
      <c r="AX551" s="36">
        <f>Table43[[#This Row],[Harga Jual Pcs MT
(-PPN)]]*1.11</f>
        <v>18648</v>
      </c>
      <c r="AY551" s="36">
        <f>Table43[[#This Row],[Harga Jual Pcs MT
(+PPN)]]*Table43[[#This Row],[ISI/CTN]]</f>
        <v>447552</v>
      </c>
      <c r="AZ551" s="44">
        <f>(Table43[[#This Row],[Harga Jual Pcs GT
(-PPN)]]-Table43[[#This Row],[Harga Beli Pcs
(-PPN)]])/Table43[[#This Row],[Harga Jual Pcs GT
(-PPN)]]</f>
        <v>8.5000000000000006E-2</v>
      </c>
      <c r="BA551" s="51">
        <f>Table43[[#This Row],[Harga Jual Pcs MT
(-PPN)]]-Table43[[#This Row],[Harga Beli Pcs
(-PPN)]]</f>
        <v>1428</v>
      </c>
      <c r="BB551" s="57">
        <f>Table43[[#This Row],[Column1]]/Table43[[#This Row],[Harga Jual Pcs MT
(-PPN)]]</f>
        <v>8.5000000000000006E-2</v>
      </c>
      <c r="BC551" s="50"/>
      <c r="BD551" s="7" t="str">
        <f>IFERROR(VLOOKUP(Table43[[#This Row],[Kode BARANG Win2]],'[3]Daftar Barang dan Jasa'!$B$2:$D$3515,3,0),0)</f>
        <v>RB DETTOL BODY WASH ORIGINAL 200ML X 24 PCH</v>
      </c>
      <c r="BE551" s="7" t="str">
        <f ca="1">IF(TODAY()-Table43[[#This Row],[Efektif
Pembuatan]]&gt;60,"Lama","Baru")</f>
        <v>Lama</v>
      </c>
      <c r="BF551" s="7" t="e">
        <f ca="1">IF(TODAY()-Table43[[#This Row],[Efektif Naik Harga]]&lt;30,"Naik","Sama")</f>
        <v>#VALUE!</v>
      </c>
      <c r="BG551" s="7" t="s">
        <v>400</v>
      </c>
      <c r="BH551" s="7" t="str">
        <f>IF(Table43[[#This Row],[Kode BARANG Win2]]&lt;&gt;"","IDR","")</f>
        <v>IDR</v>
      </c>
      <c r="BI551" s="7" t="str">
        <f>CONCATENATE(Table43[[#This Row],[kode  1 Digit
(Nomor)]],Table43[[#This Row],[kode  4 Digit                (Nomor)]])</f>
        <v>30276510200</v>
      </c>
      <c r="BJ551" s="7" t="str">
        <f>Table43[[#This Row],[Nama            Gramasi atau Jumlah Pack per CTN]]</f>
        <v>200ML</v>
      </c>
      <c r="BK551" s="7"/>
      <c r="BL551" s="7"/>
      <c r="BM551" s="4" t="str">
        <f>IF(Table43[[#This Row],[SATUAN Fix Win]]&lt;&gt;"","KRT")</f>
        <v>KRT</v>
      </c>
      <c r="BN551" s="4" t="str">
        <f>IF(Table43[[#This Row],[SATUAN Fix Win]]&lt;&gt;"","GD01")</f>
        <v>GD01</v>
      </c>
      <c r="BO551" s="4">
        <f>IF(Table43[[#This Row],[SATUAN Fix Win]]&lt;&gt;"",11611)</f>
        <v>11611</v>
      </c>
      <c r="BP551" s="4">
        <f>IF(Table43[[#This Row],[SATUAN Fix Win]]&lt;&gt;"",11612)</f>
        <v>11612</v>
      </c>
      <c r="BR551" s="4">
        <f>IF(Table43[[#This Row],[SATUAN Fix Win]]&lt;&gt;"",1)</f>
        <v>1</v>
      </c>
    </row>
    <row r="552" spans="1:70">
      <c r="A552" s="4" t="str">
        <f>CONCATENATE(Table43[[#This Row],[Kode BARANG Win2]],Table43[[#This Row],[No. Urut
Item Sama]])</f>
        <v>R1022008020020</v>
      </c>
      <c r="B552" s="7"/>
      <c r="C552" s="4" t="s">
        <v>1607</v>
      </c>
      <c r="D552" s="49">
        <v>3035412</v>
      </c>
      <c r="E552" s="49">
        <f>IFERROR(VLOOKUP(Table43[[#This Row],[NO]],[1]Sheet1!$G$3:$K$1267,5,0),0)</f>
        <v>0</v>
      </c>
      <c r="F552" s="26" t="s">
        <v>1323</v>
      </c>
      <c r="G552" s="26">
        <v>24</v>
      </c>
      <c r="H552" s="26" t="s">
        <v>2073</v>
      </c>
      <c r="I552" s="49">
        <v>8993560026004</v>
      </c>
      <c r="J552" s="26" t="str">
        <f>Table43[[#This Row],[Nama Jenis Kemasan]]</f>
        <v>PCH</v>
      </c>
      <c r="K552" s="4" t="str">
        <f>TRIM(CONCATENATE(Table43[[#This Row],[Nama            KLP]]," ",Table43[[#This Row],[Nama            Sub KLP]]))</f>
        <v>DETTOL BODY WASH</v>
      </c>
      <c r="L552" s="4" t="str">
        <f>CONCATENATE(Table43[[#This Row],[kode  2 Digit                (hrf+No)]],Table43[[#This Row],[kode  2 Digit                (Nomor)]],Table43[[#This Row],[kode  1 Digit                (Nomor)]])</f>
        <v>R1022</v>
      </c>
      <c r="M552" s="4" t="str">
        <f>IF(AH552="",CONCATENATE(R552,T552,V552,X552,Z552,AB552,AD552,AF552,Table43[[#This Row],[Tanda Kode Revisi]]),CONCATENATE(R552,T552,V552,X552,Z552,AB552,AD552,AH552))</f>
        <v>R1022008020020</v>
      </c>
      <c r="N552" s="11">
        <f t="shared" si="16"/>
        <v>14</v>
      </c>
      <c r="O552" s="13" t="str">
        <f>IF(AG552&lt;&gt;"",TRIM(UPPER(CONCATENATE(Q552," ",S552," ",U552," ",W552," ",Y552," ",AA552," ","X"," ",Table43[[#This Row],[ISI/CTN]]," ",AG552," ",AC552," ",AE552," ",AI552))),TRIM(UPPER(CONCATENATE(Q552," ",S552," ",U552," ",W552," ",Y552," ",AA552," ","X"," ",Table43[[#This Row],[ISI/CTN]]," ",AC552," ",AE552," ",AI552))))</f>
        <v>RB DETTOL BODY WASH ORIGINAL 200ML X 24 PCH</v>
      </c>
      <c r="P552" s="11">
        <f t="shared" si="17"/>
        <v>43</v>
      </c>
      <c r="Q552" s="4" t="s">
        <v>1487</v>
      </c>
      <c r="R552" s="7" t="s">
        <v>94</v>
      </c>
      <c r="S552" s="4" t="s">
        <v>1496</v>
      </c>
      <c r="T552" s="45" t="s">
        <v>1723</v>
      </c>
      <c r="U552" s="46" t="s">
        <v>1497</v>
      </c>
      <c r="V552" s="7">
        <v>2</v>
      </c>
      <c r="W552" s="46"/>
      <c r="X552" s="45" t="s">
        <v>1731</v>
      </c>
      <c r="Y552" s="4" t="s">
        <v>1491</v>
      </c>
      <c r="Z552" s="47" t="s">
        <v>1729</v>
      </c>
      <c r="AA552" s="4" t="s">
        <v>387</v>
      </c>
      <c r="AB552" s="47" t="s">
        <v>1744</v>
      </c>
      <c r="AC552" s="4" t="s">
        <v>386</v>
      </c>
      <c r="AD552" s="7">
        <v>2</v>
      </c>
      <c r="AF552" s="7">
        <v>0</v>
      </c>
      <c r="AJ552" s="7">
        <f>IFERROR(VLOOKUP(Table43[[#This Row],[Kode BARANG Win2]],'[2]Template Impor Barang'!#REF!,2,0),0)</f>
        <v>0</v>
      </c>
      <c r="AK552" s="7">
        <f>Table43[[#This Row],[ISI/CTN]]</f>
        <v>24</v>
      </c>
      <c r="AL552" s="83">
        <f>Table43[[#This Row],[Kode Pcpl]]</f>
        <v>3035412</v>
      </c>
      <c r="AN552" s="36">
        <f>Table43[[#This Row],[Harga Jual Pcs GT
(-PPN)]]-(Table43[[#This Row],[Harga Jual Pcs GT
(-PPN)]]*8.5%)</f>
        <v>15372</v>
      </c>
      <c r="AO552" s="36">
        <f>Table43[[#This Row],[Harga Beli Pcs
(-PPN)]]*Table43[[#This Row],[ISI/CTN]]</f>
        <v>368928</v>
      </c>
      <c r="AP552" s="36">
        <f>Table43[[#This Row],[Harga Beli Pcs
(-PPN)]]*1.11</f>
        <v>17062.920000000002</v>
      </c>
      <c r="AQ552" s="36">
        <f>Table43[[#This Row],[Harga Beli Krt
(- PPN)]]*1.11</f>
        <v>409510.08</v>
      </c>
      <c r="AR552" s="36">
        <v>16800</v>
      </c>
      <c r="AS552" s="36">
        <f>Table43[[#This Row],[Harga Jual Pcs GT
(-PPN)]]*Table43[[#This Row],[ISI/CTN]]</f>
        <v>403200</v>
      </c>
      <c r="AT552" s="36">
        <f>Table43[[#This Row],[Harga Jual Pcs GT
(-PPN)]]*1.11</f>
        <v>18648</v>
      </c>
      <c r="AU552" s="36">
        <f>Table43[[#This Row],[Harga Jual Krt GT
(- PPN)]]*1.11</f>
        <v>447552.00000000006</v>
      </c>
      <c r="AV552" s="36">
        <v>16800</v>
      </c>
      <c r="AW552" s="36">
        <f>Table43[[#This Row],[Harga Jual Pcs MT
(-PPN)]]*Table43[[#This Row],[ISI/CTN]]</f>
        <v>403200</v>
      </c>
      <c r="AX552" s="36">
        <f>Table43[[#This Row],[Harga Jual Pcs MT
(-PPN)]]*1.11</f>
        <v>18648</v>
      </c>
      <c r="AY552" s="36">
        <f>Table43[[#This Row],[Harga Jual Pcs MT
(+PPN)]]*Table43[[#This Row],[ISI/CTN]]</f>
        <v>447552</v>
      </c>
      <c r="AZ552" s="44">
        <f>(Table43[[#This Row],[Harga Jual Pcs GT
(-PPN)]]-Table43[[#This Row],[Harga Beli Pcs
(-PPN)]])/Table43[[#This Row],[Harga Jual Pcs GT
(-PPN)]]</f>
        <v>8.5000000000000006E-2</v>
      </c>
      <c r="BA552" s="51">
        <f>Table43[[#This Row],[Harga Jual Pcs MT
(-PPN)]]-Table43[[#This Row],[Harga Beli Pcs
(-PPN)]]</f>
        <v>1428</v>
      </c>
      <c r="BB552" s="57">
        <f>Table43[[#This Row],[Column1]]/Table43[[#This Row],[Harga Jual Pcs MT
(-PPN)]]</f>
        <v>8.5000000000000006E-2</v>
      </c>
      <c r="BC552" s="50"/>
      <c r="BD552" s="7" t="str">
        <f>IFERROR(VLOOKUP(Table43[[#This Row],[Kode BARANG Win2]],'[3]Daftar Barang dan Jasa'!$B$2:$D$3515,3,0),0)</f>
        <v>RB DETTOL BODY WASH ORIGINAL 200ML X 24 PCH</v>
      </c>
      <c r="BE552" s="7" t="str">
        <f ca="1">IF(TODAY()-Table43[[#This Row],[Efektif
Pembuatan]]&gt;60,"Lama","Baru")</f>
        <v>Lama</v>
      </c>
      <c r="BF552" s="7" t="e">
        <f ca="1">IF(TODAY()-Table43[[#This Row],[Efektif Naik Harga]]&lt;30,"Naik","Sama")</f>
        <v>#VALUE!</v>
      </c>
      <c r="BG552" s="7" t="s">
        <v>400</v>
      </c>
      <c r="BH552" s="7" t="str">
        <f>IF(Table43[[#This Row],[Kode BARANG Win2]]&lt;&gt;"","IDR","")</f>
        <v>IDR</v>
      </c>
      <c r="BI552" s="7" t="str">
        <f>CONCATENATE(Table43[[#This Row],[kode  1 Digit
(Nomor)]],Table43[[#This Row],[kode  4 Digit                (Nomor)]])</f>
        <v>30354120200</v>
      </c>
      <c r="BJ552" s="7" t="str">
        <f>Table43[[#This Row],[Nama            Gramasi atau Jumlah Pack per CTN]]</f>
        <v>200ML</v>
      </c>
      <c r="BK552" s="7"/>
      <c r="BL552" s="7"/>
      <c r="BM552" s="4" t="str">
        <f>IF(Table43[[#This Row],[SATUAN Fix Win]]&lt;&gt;"","KRT")</f>
        <v>KRT</v>
      </c>
      <c r="BN552" s="4" t="str">
        <f>IF(Table43[[#This Row],[SATUAN Fix Win]]&lt;&gt;"","GD01")</f>
        <v>GD01</v>
      </c>
      <c r="BO552" s="4">
        <f>IF(Table43[[#This Row],[SATUAN Fix Win]]&lt;&gt;"",11611)</f>
        <v>11611</v>
      </c>
      <c r="BP552" s="4">
        <f>IF(Table43[[#This Row],[SATUAN Fix Win]]&lt;&gt;"",11612)</f>
        <v>11612</v>
      </c>
      <c r="BR552" s="4">
        <f>IF(Table43[[#This Row],[SATUAN Fix Win]]&lt;&gt;"",1)</f>
        <v>1</v>
      </c>
    </row>
    <row r="553" spans="1:70">
      <c r="A553" s="4" t="str">
        <f>CONCATENATE(Table43[[#This Row],[Kode BARANG Win2]],Table43[[#This Row],[No. Urut
Item Sama]])</f>
        <v>R1022008020020</v>
      </c>
      <c r="B553" s="7"/>
      <c r="C553" s="4" t="s">
        <v>1607</v>
      </c>
      <c r="D553" s="49" t="s">
        <v>628</v>
      </c>
      <c r="E553" s="49">
        <f>IFERROR(VLOOKUP(Table43[[#This Row],[NO]],[1]Sheet1!$G$3:$K$1267,5,0),0)</f>
        <v>0</v>
      </c>
      <c r="F553" s="26" t="s">
        <v>1319</v>
      </c>
      <c r="G553" s="26">
        <v>24</v>
      </c>
      <c r="H553" s="26" t="s">
        <v>2073</v>
      </c>
      <c r="I553" s="49">
        <v>8993560026004</v>
      </c>
      <c r="J553" s="26" t="str">
        <f>Table43[[#This Row],[Nama Jenis Kemasan]]</f>
        <v>PCH</v>
      </c>
      <c r="K553" s="4" t="str">
        <f>TRIM(CONCATENATE(Table43[[#This Row],[Nama            KLP]]," ",Table43[[#This Row],[Nama            Sub KLP]]))</f>
        <v>DETTOL BODY WASH</v>
      </c>
      <c r="L553" s="4" t="str">
        <f>CONCATENATE(Table43[[#This Row],[kode  2 Digit                (hrf+No)]],Table43[[#This Row],[kode  2 Digit                (Nomor)]],Table43[[#This Row],[kode  1 Digit                (Nomor)]])</f>
        <v>R1022</v>
      </c>
      <c r="M553" s="4" t="str">
        <f>IF(AH553="",CONCATENATE(R553,T553,V553,X553,Z553,AB553,AD553,AF553,Table43[[#This Row],[Tanda Kode Revisi]]),CONCATENATE(R553,T553,V553,X553,Z553,AB553,AD553,AH553))</f>
        <v>R1022008020020</v>
      </c>
      <c r="N553" s="11">
        <f t="shared" si="16"/>
        <v>14</v>
      </c>
      <c r="O553" s="13" t="str">
        <f>IF(AG553&lt;&gt;"",TRIM(UPPER(CONCATENATE(Q553," ",S553," ",U553," ",W553," ",Y553," ",AA553," ","X"," ",Table43[[#This Row],[ISI/CTN]]," ",AG553," ",AC553," ",AE553," ",AI553))),TRIM(UPPER(CONCATENATE(Q553," ",S553," ",U553," ",W553," ",Y553," ",AA553," ","X"," ",Table43[[#This Row],[ISI/CTN]]," ",AC553," ",AE553," ",AI553))))</f>
        <v>RB DETTOL BODY WASH ORIGINAL 200ML X 24 PCH</v>
      </c>
      <c r="P553" s="11">
        <f t="shared" si="17"/>
        <v>43</v>
      </c>
      <c r="Q553" s="4" t="s">
        <v>1487</v>
      </c>
      <c r="R553" s="7" t="s">
        <v>94</v>
      </c>
      <c r="S553" s="4" t="s">
        <v>1496</v>
      </c>
      <c r="T553" s="45" t="s">
        <v>1723</v>
      </c>
      <c r="U553" s="46" t="s">
        <v>1497</v>
      </c>
      <c r="V553" s="7">
        <v>2</v>
      </c>
      <c r="W553" s="46"/>
      <c r="X553" s="45" t="s">
        <v>1731</v>
      </c>
      <c r="Y553" s="4" t="s">
        <v>1491</v>
      </c>
      <c r="Z553" s="47" t="s">
        <v>1729</v>
      </c>
      <c r="AA553" s="4" t="s">
        <v>387</v>
      </c>
      <c r="AB553" s="47" t="s">
        <v>1744</v>
      </c>
      <c r="AC553" s="4" t="s">
        <v>386</v>
      </c>
      <c r="AD553" s="7">
        <v>2</v>
      </c>
      <c r="AF553" s="7">
        <v>0</v>
      </c>
      <c r="AJ553" s="7">
        <f>IFERROR(VLOOKUP(Table43[[#This Row],[Kode BARANG Win2]],'[2]Template Impor Barang'!#REF!,2,0),0)</f>
        <v>0</v>
      </c>
      <c r="AK553" s="7">
        <f>Table43[[#This Row],[ISI/CTN]]</f>
        <v>24</v>
      </c>
      <c r="AL553" s="83" t="str">
        <f>Table43[[#This Row],[Kode Pcpl]]</f>
        <v>ID8061786</v>
      </c>
      <c r="AN553" s="36">
        <f>Table43[[#This Row],[Harga Jual Pcs GT
(-PPN)]]-(Table43[[#This Row],[Harga Jual Pcs GT
(-PPN)]]*8.5%)</f>
        <v>15372</v>
      </c>
      <c r="AO553" s="36">
        <f>Table43[[#This Row],[Harga Beli Pcs
(-PPN)]]*Table43[[#This Row],[ISI/CTN]]</f>
        <v>368928</v>
      </c>
      <c r="AP553" s="36">
        <f>Table43[[#This Row],[Harga Beli Pcs
(-PPN)]]*1.11</f>
        <v>17062.920000000002</v>
      </c>
      <c r="AQ553" s="36">
        <f>Table43[[#This Row],[Harga Beli Krt
(- PPN)]]*1.11</f>
        <v>409510.08</v>
      </c>
      <c r="AR553" s="36">
        <v>16800</v>
      </c>
      <c r="AS553" s="36">
        <f>Table43[[#This Row],[Harga Jual Pcs GT
(-PPN)]]*Table43[[#This Row],[ISI/CTN]]</f>
        <v>403200</v>
      </c>
      <c r="AT553" s="36">
        <f>Table43[[#This Row],[Harga Jual Pcs GT
(-PPN)]]*1.11</f>
        <v>18648</v>
      </c>
      <c r="AU553" s="36">
        <f>Table43[[#This Row],[Harga Jual Krt GT
(- PPN)]]*1.11</f>
        <v>447552.00000000006</v>
      </c>
      <c r="AV553" s="36">
        <v>16800</v>
      </c>
      <c r="AW553" s="36">
        <f>Table43[[#This Row],[Harga Jual Pcs MT
(-PPN)]]*Table43[[#This Row],[ISI/CTN]]</f>
        <v>403200</v>
      </c>
      <c r="AX553" s="36">
        <f>Table43[[#This Row],[Harga Jual Pcs MT
(-PPN)]]*1.11</f>
        <v>18648</v>
      </c>
      <c r="AY553" s="36">
        <f>Table43[[#This Row],[Harga Jual Pcs MT
(+PPN)]]*Table43[[#This Row],[ISI/CTN]]</f>
        <v>447552</v>
      </c>
      <c r="AZ553" s="44">
        <f>(Table43[[#This Row],[Harga Jual Pcs GT
(-PPN)]]-Table43[[#This Row],[Harga Beli Pcs
(-PPN)]])/Table43[[#This Row],[Harga Jual Pcs GT
(-PPN)]]</f>
        <v>8.5000000000000006E-2</v>
      </c>
      <c r="BA553" s="51">
        <f>Table43[[#This Row],[Harga Jual Pcs MT
(-PPN)]]-Table43[[#This Row],[Harga Beli Pcs
(-PPN)]]</f>
        <v>1428</v>
      </c>
      <c r="BB553" s="57">
        <f>Table43[[#This Row],[Column1]]/Table43[[#This Row],[Harga Jual Pcs MT
(-PPN)]]</f>
        <v>8.5000000000000006E-2</v>
      </c>
      <c r="BC553" s="50"/>
      <c r="BD553" s="7" t="str">
        <f>IFERROR(VLOOKUP(Table43[[#This Row],[Kode BARANG Win2]],'[3]Daftar Barang dan Jasa'!$B$2:$D$3515,3,0),0)</f>
        <v>RB DETTOL BODY WASH ORIGINAL 200ML X 24 PCH</v>
      </c>
      <c r="BE553" s="7" t="str">
        <f ca="1">IF(TODAY()-Table43[[#This Row],[Efektif
Pembuatan]]&gt;60,"Lama","Baru")</f>
        <v>Lama</v>
      </c>
      <c r="BF553" s="7" t="e">
        <f ca="1">IF(TODAY()-Table43[[#This Row],[Efektif Naik Harga]]&lt;30,"Naik","Sama")</f>
        <v>#VALUE!</v>
      </c>
      <c r="BG553" s="7" t="s">
        <v>400</v>
      </c>
      <c r="BH553" s="7" t="str">
        <f>IF(Table43[[#This Row],[Kode BARANG Win2]]&lt;&gt;"","IDR","")</f>
        <v>IDR</v>
      </c>
      <c r="BI553" s="7" t="str">
        <f>CONCATENATE(Table43[[#This Row],[kode  1 Digit
(Nomor)]],Table43[[#This Row],[kode  4 Digit                (Nomor)]])</f>
        <v>ID80617860200</v>
      </c>
      <c r="BJ553" s="7" t="str">
        <f>Table43[[#This Row],[Nama            Gramasi atau Jumlah Pack per CTN]]</f>
        <v>200ML</v>
      </c>
      <c r="BK553" s="7"/>
      <c r="BL553" s="7"/>
      <c r="BM553" s="4" t="str">
        <f>IF(Table43[[#This Row],[SATUAN Fix Win]]&lt;&gt;"","KRT")</f>
        <v>KRT</v>
      </c>
      <c r="BN553" s="4" t="str">
        <f>IF(Table43[[#This Row],[SATUAN Fix Win]]&lt;&gt;"","GD01")</f>
        <v>GD01</v>
      </c>
      <c r="BO553" s="4">
        <f>IF(Table43[[#This Row],[SATUAN Fix Win]]&lt;&gt;"",11611)</f>
        <v>11611</v>
      </c>
      <c r="BP553" s="4">
        <f>IF(Table43[[#This Row],[SATUAN Fix Win]]&lt;&gt;"",11612)</f>
        <v>11612</v>
      </c>
      <c r="BR553" s="4">
        <f>IF(Table43[[#This Row],[SATUAN Fix Win]]&lt;&gt;"",1)</f>
        <v>1</v>
      </c>
    </row>
    <row r="554" spans="1:70">
      <c r="A554" s="4" t="str">
        <f>CONCATENATE(Table43[[#This Row],[Kode BARANG Win2]],Table43[[#This Row],[No. Urut
Item Sama]])</f>
        <v>R1022008020020</v>
      </c>
      <c r="B554" s="7"/>
      <c r="C554" s="4" t="s">
        <v>1607</v>
      </c>
      <c r="D554" s="49" t="s">
        <v>627</v>
      </c>
      <c r="E554" s="49">
        <f>IFERROR(VLOOKUP(Table43[[#This Row],[NO]],[1]Sheet1!$G$3:$K$1267,5,0),0)</f>
        <v>0</v>
      </c>
      <c r="F554" s="26" t="s">
        <v>1318</v>
      </c>
      <c r="G554" s="26">
        <v>24</v>
      </c>
      <c r="H554" s="26" t="s">
        <v>2073</v>
      </c>
      <c r="I554" s="49">
        <v>8993560026004</v>
      </c>
      <c r="J554" s="26" t="str">
        <f>Table43[[#This Row],[Nama Jenis Kemasan]]</f>
        <v>PCH</v>
      </c>
      <c r="K554" s="4" t="str">
        <f>TRIM(CONCATENATE(Table43[[#This Row],[Nama            KLP]]," ",Table43[[#This Row],[Nama            Sub KLP]]))</f>
        <v>DETTOL BODY WASH</v>
      </c>
      <c r="L554" s="4" t="str">
        <f>CONCATENATE(Table43[[#This Row],[kode  2 Digit                (hrf+No)]],Table43[[#This Row],[kode  2 Digit                (Nomor)]],Table43[[#This Row],[kode  1 Digit                (Nomor)]])</f>
        <v>R1022</v>
      </c>
      <c r="M554" s="4" t="str">
        <f>IF(AH554="",CONCATENATE(R554,T554,V554,X554,Z554,AB554,AD554,AF554,Table43[[#This Row],[Tanda Kode Revisi]]),CONCATENATE(R554,T554,V554,X554,Z554,AB554,AD554,AH554))</f>
        <v>R1022008020020</v>
      </c>
      <c r="N554" s="11">
        <f t="shared" si="16"/>
        <v>14</v>
      </c>
      <c r="O554" s="13" t="str">
        <f>IF(AG554&lt;&gt;"",TRIM(UPPER(CONCATENATE(Q554," ",S554," ",U554," ",W554," ",Y554," ",AA554," ","X"," ",Table43[[#This Row],[ISI/CTN]]," ",AG554," ",AC554," ",AE554," ",AI554))),TRIM(UPPER(CONCATENATE(Q554," ",S554," ",U554," ",W554," ",Y554," ",AA554," ","X"," ",Table43[[#This Row],[ISI/CTN]]," ",AC554," ",AE554," ",AI554))))</f>
        <v>RB DETTOL BODY WASH ORIGINAL 200ML X 24 PCH</v>
      </c>
      <c r="P554" s="11">
        <f t="shared" si="17"/>
        <v>43</v>
      </c>
      <c r="Q554" s="4" t="s">
        <v>1487</v>
      </c>
      <c r="R554" s="7" t="s">
        <v>94</v>
      </c>
      <c r="S554" s="4" t="s">
        <v>1496</v>
      </c>
      <c r="T554" s="45" t="s">
        <v>1723</v>
      </c>
      <c r="U554" s="46" t="s">
        <v>1497</v>
      </c>
      <c r="V554" s="7">
        <v>2</v>
      </c>
      <c r="W554" s="46"/>
      <c r="X554" s="45" t="s">
        <v>1731</v>
      </c>
      <c r="Y554" s="4" t="s">
        <v>1491</v>
      </c>
      <c r="Z554" s="47" t="s">
        <v>1729</v>
      </c>
      <c r="AA554" s="4" t="s">
        <v>387</v>
      </c>
      <c r="AB554" s="47" t="s">
        <v>1744</v>
      </c>
      <c r="AC554" s="4" t="s">
        <v>386</v>
      </c>
      <c r="AD554" s="7">
        <v>2</v>
      </c>
      <c r="AF554" s="7">
        <v>0</v>
      </c>
      <c r="AJ554" s="7">
        <f>IFERROR(VLOOKUP(Table43[[#This Row],[Kode BARANG Win2]],'[2]Template Impor Barang'!#REF!,2,0),0)</f>
        <v>0</v>
      </c>
      <c r="AK554" s="7">
        <f>Table43[[#This Row],[ISI/CTN]]</f>
        <v>24</v>
      </c>
      <c r="AL554" s="83" t="str">
        <f>Table43[[#This Row],[Kode Pcpl]]</f>
        <v>ID8053031</v>
      </c>
      <c r="AN554" s="36">
        <f>Table43[[#This Row],[Harga Jual Pcs GT
(-PPN)]]-(Table43[[#This Row],[Harga Jual Pcs GT
(-PPN)]]*8.5%)</f>
        <v>15372</v>
      </c>
      <c r="AO554" s="36">
        <f>Table43[[#This Row],[Harga Beli Pcs
(-PPN)]]*Table43[[#This Row],[ISI/CTN]]</f>
        <v>368928</v>
      </c>
      <c r="AP554" s="36">
        <f>Table43[[#This Row],[Harga Beli Pcs
(-PPN)]]*1.11</f>
        <v>17062.920000000002</v>
      </c>
      <c r="AQ554" s="36">
        <f>Table43[[#This Row],[Harga Beli Krt
(- PPN)]]*1.11</f>
        <v>409510.08</v>
      </c>
      <c r="AR554" s="36">
        <v>16800</v>
      </c>
      <c r="AS554" s="36">
        <f>Table43[[#This Row],[Harga Jual Pcs GT
(-PPN)]]*Table43[[#This Row],[ISI/CTN]]</f>
        <v>403200</v>
      </c>
      <c r="AT554" s="36">
        <f>Table43[[#This Row],[Harga Jual Pcs GT
(-PPN)]]*1.11</f>
        <v>18648</v>
      </c>
      <c r="AU554" s="36">
        <f>Table43[[#This Row],[Harga Jual Krt GT
(- PPN)]]*1.11</f>
        <v>447552.00000000006</v>
      </c>
      <c r="AV554" s="36">
        <v>16800</v>
      </c>
      <c r="AW554" s="36">
        <f>Table43[[#This Row],[Harga Jual Pcs MT
(-PPN)]]*Table43[[#This Row],[ISI/CTN]]</f>
        <v>403200</v>
      </c>
      <c r="AX554" s="36">
        <f>Table43[[#This Row],[Harga Jual Pcs MT
(-PPN)]]*1.11</f>
        <v>18648</v>
      </c>
      <c r="AY554" s="36">
        <f>Table43[[#This Row],[Harga Jual Pcs MT
(+PPN)]]*Table43[[#This Row],[ISI/CTN]]</f>
        <v>447552</v>
      </c>
      <c r="AZ554" s="44">
        <f>(Table43[[#This Row],[Harga Jual Pcs GT
(-PPN)]]-Table43[[#This Row],[Harga Beli Pcs
(-PPN)]])/Table43[[#This Row],[Harga Jual Pcs GT
(-PPN)]]</f>
        <v>8.5000000000000006E-2</v>
      </c>
      <c r="BA554" s="51">
        <f>Table43[[#This Row],[Harga Jual Pcs MT
(-PPN)]]-Table43[[#This Row],[Harga Beli Pcs
(-PPN)]]</f>
        <v>1428</v>
      </c>
      <c r="BB554" s="57">
        <f>Table43[[#This Row],[Column1]]/Table43[[#This Row],[Harga Jual Pcs MT
(-PPN)]]</f>
        <v>8.5000000000000006E-2</v>
      </c>
      <c r="BC554" s="50"/>
      <c r="BD554" s="7" t="str">
        <f>IFERROR(VLOOKUP(Table43[[#This Row],[Kode BARANG Win2]],'[3]Daftar Barang dan Jasa'!$B$2:$D$3515,3,0),0)</f>
        <v>RB DETTOL BODY WASH ORIGINAL 200ML X 24 PCH</v>
      </c>
      <c r="BE554" s="7" t="str">
        <f ca="1">IF(TODAY()-Table43[[#This Row],[Efektif
Pembuatan]]&gt;60,"Lama","Baru")</f>
        <v>Lama</v>
      </c>
      <c r="BF554" s="7" t="e">
        <f ca="1">IF(TODAY()-Table43[[#This Row],[Efektif Naik Harga]]&lt;30,"Naik","Sama")</f>
        <v>#VALUE!</v>
      </c>
      <c r="BG554" s="7" t="s">
        <v>400</v>
      </c>
      <c r="BH554" s="7" t="str">
        <f>IF(Table43[[#This Row],[Kode BARANG Win2]]&lt;&gt;"","IDR","")</f>
        <v>IDR</v>
      </c>
      <c r="BI554" s="7" t="str">
        <f>CONCATENATE(Table43[[#This Row],[kode  1 Digit
(Nomor)]],Table43[[#This Row],[kode  4 Digit                (Nomor)]])</f>
        <v>ID80530310200</v>
      </c>
      <c r="BJ554" s="7" t="str">
        <f>Table43[[#This Row],[Nama            Gramasi atau Jumlah Pack per CTN]]</f>
        <v>200ML</v>
      </c>
      <c r="BK554" s="7"/>
      <c r="BL554" s="7"/>
      <c r="BM554" s="4" t="str">
        <f>IF(Table43[[#This Row],[SATUAN Fix Win]]&lt;&gt;"","KRT")</f>
        <v>KRT</v>
      </c>
      <c r="BN554" s="4" t="str">
        <f>IF(Table43[[#This Row],[SATUAN Fix Win]]&lt;&gt;"","GD01")</f>
        <v>GD01</v>
      </c>
      <c r="BO554" s="4">
        <f>IF(Table43[[#This Row],[SATUAN Fix Win]]&lt;&gt;"",11611)</f>
        <v>11611</v>
      </c>
      <c r="BP554" s="4">
        <f>IF(Table43[[#This Row],[SATUAN Fix Win]]&lt;&gt;"",11612)</f>
        <v>11612</v>
      </c>
      <c r="BR554" s="4">
        <f>IF(Table43[[#This Row],[SATUAN Fix Win]]&lt;&gt;"",1)</f>
        <v>1</v>
      </c>
    </row>
    <row r="555" spans="1:70">
      <c r="A555" s="4" t="str">
        <f>CONCATENATE(Table43[[#This Row],[Kode BARANG Win2]],Table43[[#This Row],[No. Urut
Item Sama]])</f>
        <v>R1022008020020</v>
      </c>
      <c r="B555" s="7"/>
      <c r="C555" s="4" t="s">
        <v>1607</v>
      </c>
      <c r="D555" s="49" t="s">
        <v>629</v>
      </c>
      <c r="E555" s="49">
        <f>IFERROR(VLOOKUP(Table43[[#This Row],[NO]],[1]Sheet1!$G$3:$K$1267,5,0),0)</f>
        <v>0</v>
      </c>
      <c r="F555" s="26" t="s">
        <v>1320</v>
      </c>
      <c r="G555" s="26">
        <v>24</v>
      </c>
      <c r="H555" s="26" t="s">
        <v>2073</v>
      </c>
      <c r="I555" s="49">
        <v>8993560026004</v>
      </c>
      <c r="J555" s="26" t="str">
        <f>Table43[[#This Row],[Nama Jenis Kemasan]]</f>
        <v>PCH</v>
      </c>
      <c r="K555" s="4" t="str">
        <f>TRIM(CONCATENATE(Table43[[#This Row],[Nama            KLP]]," ",Table43[[#This Row],[Nama            Sub KLP]]))</f>
        <v>DETTOL BODY WASH</v>
      </c>
      <c r="L555" s="4" t="str">
        <f>CONCATENATE(Table43[[#This Row],[kode  2 Digit                (hrf+No)]],Table43[[#This Row],[kode  2 Digit                (Nomor)]],Table43[[#This Row],[kode  1 Digit                (Nomor)]])</f>
        <v>R1022</v>
      </c>
      <c r="M555" s="4" t="str">
        <f>IF(AH555="",CONCATENATE(R555,T555,V555,X555,Z555,AB555,AD555,AF555,Table43[[#This Row],[Tanda Kode Revisi]]),CONCATENATE(R555,T555,V555,X555,Z555,AB555,AD555,AH555))</f>
        <v>R1022008020020</v>
      </c>
      <c r="N555" s="11">
        <f t="shared" si="16"/>
        <v>14</v>
      </c>
      <c r="O555" s="13" t="str">
        <f>IF(AG555&lt;&gt;"",TRIM(UPPER(CONCATENATE(Q555," ",S555," ",U555," ",W555," ",Y555," ",AA555," ","X"," ",Table43[[#This Row],[ISI/CTN]]," ",AG555," ",AC555," ",AE555," ",AI555))),TRIM(UPPER(CONCATENATE(Q555," ",S555," ",U555," ",W555," ",Y555," ",AA555," ","X"," ",Table43[[#This Row],[ISI/CTN]]," ",AC555," ",AE555," ",AI555))))</f>
        <v>RB DETTOL BODY WASH ORIGINAL 200ML X 24 PCH</v>
      </c>
      <c r="P555" s="11">
        <f t="shared" si="17"/>
        <v>43</v>
      </c>
      <c r="Q555" s="4" t="s">
        <v>1487</v>
      </c>
      <c r="R555" s="7" t="s">
        <v>94</v>
      </c>
      <c r="S555" s="4" t="s">
        <v>1496</v>
      </c>
      <c r="T555" s="45" t="s">
        <v>1723</v>
      </c>
      <c r="U555" s="46" t="s">
        <v>1497</v>
      </c>
      <c r="V555" s="7">
        <v>2</v>
      </c>
      <c r="W555" s="46"/>
      <c r="X555" s="45" t="s">
        <v>1731</v>
      </c>
      <c r="Y555" s="4" t="s">
        <v>1491</v>
      </c>
      <c r="Z555" s="47" t="s">
        <v>1729</v>
      </c>
      <c r="AA555" s="4" t="s">
        <v>387</v>
      </c>
      <c r="AB555" s="47" t="s">
        <v>1744</v>
      </c>
      <c r="AC555" s="4" t="s">
        <v>386</v>
      </c>
      <c r="AD555" s="7">
        <v>2</v>
      </c>
      <c r="AF555" s="7">
        <v>0</v>
      </c>
      <c r="AJ555" s="7">
        <f>IFERROR(VLOOKUP(Table43[[#This Row],[Kode BARANG Win2]],'[2]Template Impor Barang'!#REF!,2,0),0)</f>
        <v>0</v>
      </c>
      <c r="AK555" s="7">
        <f>Table43[[#This Row],[ISI/CTN]]</f>
        <v>24</v>
      </c>
      <c r="AL555" s="83" t="str">
        <f>Table43[[#This Row],[Kode Pcpl]]</f>
        <v>ID8070528</v>
      </c>
      <c r="AN555" s="36">
        <f>Table43[[#This Row],[Harga Jual Pcs GT
(-PPN)]]-(Table43[[#This Row],[Harga Jual Pcs GT
(-PPN)]]*8.5%)</f>
        <v>15372</v>
      </c>
      <c r="AO555" s="36">
        <f>Table43[[#This Row],[Harga Beli Pcs
(-PPN)]]*Table43[[#This Row],[ISI/CTN]]</f>
        <v>368928</v>
      </c>
      <c r="AP555" s="36">
        <f>Table43[[#This Row],[Harga Beli Pcs
(-PPN)]]*1.11</f>
        <v>17062.920000000002</v>
      </c>
      <c r="AQ555" s="36">
        <f>Table43[[#This Row],[Harga Beli Krt
(- PPN)]]*1.11</f>
        <v>409510.08</v>
      </c>
      <c r="AR555" s="36">
        <v>16800</v>
      </c>
      <c r="AS555" s="36">
        <f>Table43[[#This Row],[Harga Jual Pcs GT
(-PPN)]]*Table43[[#This Row],[ISI/CTN]]</f>
        <v>403200</v>
      </c>
      <c r="AT555" s="36">
        <f>Table43[[#This Row],[Harga Jual Pcs GT
(-PPN)]]*1.11</f>
        <v>18648</v>
      </c>
      <c r="AU555" s="36">
        <f>Table43[[#This Row],[Harga Jual Krt GT
(- PPN)]]*1.11</f>
        <v>447552.00000000006</v>
      </c>
      <c r="AV555" s="36">
        <v>16800</v>
      </c>
      <c r="AW555" s="36">
        <f>Table43[[#This Row],[Harga Jual Pcs MT
(-PPN)]]*Table43[[#This Row],[ISI/CTN]]</f>
        <v>403200</v>
      </c>
      <c r="AX555" s="36">
        <f>Table43[[#This Row],[Harga Jual Pcs MT
(-PPN)]]*1.11</f>
        <v>18648</v>
      </c>
      <c r="AY555" s="36">
        <f>Table43[[#This Row],[Harga Jual Pcs MT
(+PPN)]]*Table43[[#This Row],[ISI/CTN]]</f>
        <v>447552</v>
      </c>
      <c r="AZ555" s="44">
        <f>(Table43[[#This Row],[Harga Jual Pcs GT
(-PPN)]]-Table43[[#This Row],[Harga Beli Pcs
(-PPN)]])/Table43[[#This Row],[Harga Jual Pcs GT
(-PPN)]]</f>
        <v>8.5000000000000006E-2</v>
      </c>
      <c r="BA555" s="51">
        <f>Table43[[#This Row],[Harga Jual Pcs MT
(-PPN)]]-Table43[[#This Row],[Harga Beli Pcs
(-PPN)]]</f>
        <v>1428</v>
      </c>
      <c r="BB555" s="57">
        <f>Table43[[#This Row],[Column1]]/Table43[[#This Row],[Harga Jual Pcs MT
(-PPN)]]</f>
        <v>8.5000000000000006E-2</v>
      </c>
      <c r="BC555" s="50"/>
      <c r="BD555" s="7" t="str">
        <f>IFERROR(VLOOKUP(Table43[[#This Row],[Kode BARANG Win2]],'[3]Daftar Barang dan Jasa'!$B$2:$D$3515,3,0),0)</f>
        <v>RB DETTOL BODY WASH ORIGINAL 200ML X 24 PCH</v>
      </c>
      <c r="BE555" s="7" t="str">
        <f ca="1">IF(TODAY()-Table43[[#This Row],[Efektif
Pembuatan]]&gt;60,"Lama","Baru")</f>
        <v>Lama</v>
      </c>
      <c r="BF555" s="7" t="e">
        <f ca="1">IF(TODAY()-Table43[[#This Row],[Efektif Naik Harga]]&lt;30,"Naik","Sama")</f>
        <v>#VALUE!</v>
      </c>
      <c r="BG555" s="7" t="s">
        <v>400</v>
      </c>
      <c r="BH555" s="7" t="str">
        <f>IF(Table43[[#This Row],[Kode BARANG Win2]]&lt;&gt;"","IDR","")</f>
        <v>IDR</v>
      </c>
      <c r="BI555" s="7" t="str">
        <f>CONCATENATE(Table43[[#This Row],[kode  1 Digit
(Nomor)]],Table43[[#This Row],[kode  4 Digit                (Nomor)]])</f>
        <v>ID80705280200</v>
      </c>
      <c r="BJ555" s="7" t="str">
        <f>Table43[[#This Row],[Nama            Gramasi atau Jumlah Pack per CTN]]</f>
        <v>200ML</v>
      </c>
      <c r="BK555" s="7"/>
      <c r="BL555" s="7"/>
      <c r="BM555" s="4" t="str">
        <f>IF(Table43[[#This Row],[SATUAN Fix Win]]&lt;&gt;"","KRT")</f>
        <v>KRT</v>
      </c>
      <c r="BN555" s="4" t="str">
        <f>IF(Table43[[#This Row],[SATUAN Fix Win]]&lt;&gt;"","GD01")</f>
        <v>GD01</v>
      </c>
      <c r="BO555" s="4">
        <f>IF(Table43[[#This Row],[SATUAN Fix Win]]&lt;&gt;"",11611)</f>
        <v>11611</v>
      </c>
      <c r="BP555" s="4">
        <f>IF(Table43[[#This Row],[SATUAN Fix Win]]&lt;&gt;"",11612)</f>
        <v>11612</v>
      </c>
      <c r="BR555" s="4">
        <f>IF(Table43[[#This Row],[SATUAN Fix Win]]&lt;&gt;"",1)</f>
        <v>1</v>
      </c>
    </row>
    <row r="556" spans="1:70">
      <c r="A556" s="4" t="str">
        <f>CONCATENATE(Table43[[#This Row],[Kode BARANG Win2]],Table43[[#This Row],[No. Urut
Item Sama]])</f>
        <v>R1022008020020</v>
      </c>
      <c r="B556" s="7"/>
      <c r="C556" s="4" t="s">
        <v>1607</v>
      </c>
      <c r="D556" s="49" t="s">
        <v>626</v>
      </c>
      <c r="E556" s="49">
        <f>IFERROR(VLOOKUP(Table43[[#This Row],[NO]],[1]Sheet1!$G$3:$K$1267,5,0),0)</f>
        <v>0</v>
      </c>
      <c r="F556" s="26" t="s">
        <v>1316</v>
      </c>
      <c r="G556" s="26">
        <v>24</v>
      </c>
      <c r="H556" s="26" t="s">
        <v>2073</v>
      </c>
      <c r="I556" s="49">
        <v>8993560026004</v>
      </c>
      <c r="J556" s="26" t="str">
        <f>Table43[[#This Row],[Nama Jenis Kemasan]]</f>
        <v>PCH</v>
      </c>
      <c r="K556" s="4" t="str">
        <f>TRIM(CONCATENATE(Table43[[#This Row],[Nama            KLP]]," ",Table43[[#This Row],[Nama            Sub KLP]]))</f>
        <v>DETTOL BODY WASH</v>
      </c>
      <c r="L556" s="4" t="str">
        <f>CONCATENATE(Table43[[#This Row],[kode  2 Digit                (hrf+No)]],Table43[[#This Row],[kode  2 Digit                (Nomor)]],Table43[[#This Row],[kode  1 Digit                (Nomor)]])</f>
        <v>R1022</v>
      </c>
      <c r="M556" s="4" t="str">
        <f>IF(AH556="",CONCATENATE(R556,T556,V556,X556,Z556,AB556,AD556,AF556,Table43[[#This Row],[Tanda Kode Revisi]]),CONCATENATE(R556,T556,V556,X556,Z556,AB556,AD556,AH556))</f>
        <v>R1022008020020</v>
      </c>
      <c r="N556" s="11">
        <f t="shared" si="16"/>
        <v>14</v>
      </c>
      <c r="O556" s="13" t="str">
        <f>IF(AG556&lt;&gt;"",TRIM(UPPER(CONCATENATE(Q556," ",S556," ",U556," ",W556," ",Y556," ",AA556," ","X"," ",Table43[[#This Row],[ISI/CTN]]," ",AG556," ",AC556," ",AE556," ",AI556))),TRIM(UPPER(CONCATENATE(Q556," ",S556," ",U556," ",W556," ",Y556," ",AA556," ","X"," ",Table43[[#This Row],[ISI/CTN]]," ",AC556," ",AE556," ",AI556))))</f>
        <v>RB DETTOL BODY WASH ORIGINAL 200ML X 24 PCH</v>
      </c>
      <c r="P556" s="11">
        <f t="shared" si="17"/>
        <v>43</v>
      </c>
      <c r="Q556" s="4" t="s">
        <v>1487</v>
      </c>
      <c r="R556" s="7" t="s">
        <v>94</v>
      </c>
      <c r="S556" s="4" t="s">
        <v>1496</v>
      </c>
      <c r="T556" s="45" t="s">
        <v>1723</v>
      </c>
      <c r="U556" s="46" t="s">
        <v>1497</v>
      </c>
      <c r="V556" s="7">
        <v>2</v>
      </c>
      <c r="W556" s="46"/>
      <c r="X556" s="45" t="s">
        <v>1731</v>
      </c>
      <c r="Y556" s="4" t="s">
        <v>1491</v>
      </c>
      <c r="Z556" s="47" t="s">
        <v>1729</v>
      </c>
      <c r="AA556" s="4" t="s">
        <v>387</v>
      </c>
      <c r="AB556" s="47" t="s">
        <v>1744</v>
      </c>
      <c r="AC556" s="4" t="s">
        <v>386</v>
      </c>
      <c r="AD556" s="7">
        <v>2</v>
      </c>
      <c r="AF556" s="7">
        <v>0</v>
      </c>
      <c r="AJ556" s="7">
        <f>IFERROR(VLOOKUP(Table43[[#This Row],[Kode BARANG Win2]],'[2]Template Impor Barang'!#REF!,2,0),0)</f>
        <v>0</v>
      </c>
      <c r="AK556" s="7">
        <f>Table43[[#This Row],[ISI/CTN]]</f>
        <v>24</v>
      </c>
      <c r="AL556" s="83" t="str">
        <f>Table43[[#This Row],[Kode Pcpl]]</f>
        <v>ID8094398</v>
      </c>
      <c r="AN556" s="36">
        <f>Table43[[#This Row],[Harga Jual Pcs GT
(-PPN)]]-(Table43[[#This Row],[Harga Jual Pcs GT
(-PPN)]]*8.5%)</f>
        <v>15372</v>
      </c>
      <c r="AO556" s="36">
        <f>Table43[[#This Row],[Harga Beli Pcs
(-PPN)]]*Table43[[#This Row],[ISI/CTN]]</f>
        <v>368928</v>
      </c>
      <c r="AP556" s="36">
        <f>Table43[[#This Row],[Harga Beli Pcs
(-PPN)]]*1.11</f>
        <v>17062.920000000002</v>
      </c>
      <c r="AQ556" s="36">
        <f>Table43[[#This Row],[Harga Beli Krt
(- PPN)]]*1.11</f>
        <v>409510.08</v>
      </c>
      <c r="AR556" s="36">
        <v>16800</v>
      </c>
      <c r="AS556" s="36">
        <f>Table43[[#This Row],[Harga Jual Pcs GT
(-PPN)]]*Table43[[#This Row],[ISI/CTN]]</f>
        <v>403200</v>
      </c>
      <c r="AT556" s="36">
        <f>Table43[[#This Row],[Harga Jual Pcs GT
(-PPN)]]*1.11</f>
        <v>18648</v>
      </c>
      <c r="AU556" s="36">
        <f>Table43[[#This Row],[Harga Jual Krt GT
(- PPN)]]*1.11</f>
        <v>447552.00000000006</v>
      </c>
      <c r="AV556" s="36">
        <v>16800</v>
      </c>
      <c r="AW556" s="36">
        <f>Table43[[#This Row],[Harga Jual Pcs MT
(-PPN)]]*Table43[[#This Row],[ISI/CTN]]</f>
        <v>403200</v>
      </c>
      <c r="AX556" s="36">
        <f>Table43[[#This Row],[Harga Jual Pcs MT
(-PPN)]]*1.11</f>
        <v>18648</v>
      </c>
      <c r="AY556" s="36">
        <f>Table43[[#This Row],[Harga Jual Pcs MT
(+PPN)]]*Table43[[#This Row],[ISI/CTN]]</f>
        <v>447552</v>
      </c>
      <c r="AZ556" s="44">
        <f>(Table43[[#This Row],[Harga Jual Pcs GT
(-PPN)]]-Table43[[#This Row],[Harga Beli Pcs
(-PPN)]])/Table43[[#This Row],[Harga Jual Pcs GT
(-PPN)]]</f>
        <v>8.5000000000000006E-2</v>
      </c>
      <c r="BA556" s="51">
        <f>Table43[[#This Row],[Harga Jual Pcs MT
(-PPN)]]-Table43[[#This Row],[Harga Beli Pcs
(-PPN)]]</f>
        <v>1428</v>
      </c>
      <c r="BB556" s="57">
        <f>Table43[[#This Row],[Column1]]/Table43[[#This Row],[Harga Jual Pcs MT
(-PPN)]]</f>
        <v>8.5000000000000006E-2</v>
      </c>
      <c r="BC556" s="50"/>
      <c r="BD556" s="7" t="str">
        <f>IFERROR(VLOOKUP(Table43[[#This Row],[Kode BARANG Win2]],'[3]Daftar Barang dan Jasa'!$B$2:$D$3515,3,0),0)</f>
        <v>RB DETTOL BODY WASH ORIGINAL 200ML X 24 PCH</v>
      </c>
      <c r="BE556" s="7" t="str">
        <f ca="1">IF(TODAY()-Table43[[#This Row],[Efektif
Pembuatan]]&gt;60,"Lama","Baru")</f>
        <v>Lama</v>
      </c>
      <c r="BF556" s="7" t="e">
        <f ca="1">IF(TODAY()-Table43[[#This Row],[Efektif Naik Harga]]&lt;30,"Naik","Sama")</f>
        <v>#VALUE!</v>
      </c>
      <c r="BG556" s="7" t="s">
        <v>400</v>
      </c>
      <c r="BH556" s="7" t="str">
        <f>IF(Table43[[#This Row],[Kode BARANG Win2]]&lt;&gt;"","IDR","")</f>
        <v>IDR</v>
      </c>
      <c r="BI556" s="7" t="str">
        <f>CONCATENATE(Table43[[#This Row],[kode  1 Digit
(Nomor)]],Table43[[#This Row],[kode  4 Digit                (Nomor)]])</f>
        <v>ID80943980200</v>
      </c>
      <c r="BJ556" s="7" t="str">
        <f>Table43[[#This Row],[Nama            Gramasi atau Jumlah Pack per CTN]]</f>
        <v>200ML</v>
      </c>
      <c r="BK556" s="7"/>
      <c r="BL556" s="7"/>
      <c r="BM556" s="4" t="str">
        <f>IF(Table43[[#This Row],[SATUAN Fix Win]]&lt;&gt;"","KRT")</f>
        <v>KRT</v>
      </c>
      <c r="BN556" s="4" t="str">
        <f>IF(Table43[[#This Row],[SATUAN Fix Win]]&lt;&gt;"","GD01")</f>
        <v>GD01</v>
      </c>
      <c r="BO556" s="4">
        <f>IF(Table43[[#This Row],[SATUAN Fix Win]]&lt;&gt;"",11611)</f>
        <v>11611</v>
      </c>
      <c r="BP556" s="4">
        <f>IF(Table43[[#This Row],[SATUAN Fix Win]]&lt;&gt;"",11612)</f>
        <v>11612</v>
      </c>
      <c r="BR556" s="4">
        <f>IF(Table43[[#This Row],[SATUAN Fix Win]]&lt;&gt;"",1)</f>
        <v>1</v>
      </c>
    </row>
    <row r="557" spans="1:70">
      <c r="A557" s="4" t="str">
        <f>CONCATENATE(Table43[[#This Row],[Kode BARANG Win2]],Table43[[#This Row],[No. Urut
Item Sama]])</f>
        <v>R1022008020020</v>
      </c>
      <c r="B557" s="7"/>
      <c r="C557" s="4" t="s">
        <v>1607</v>
      </c>
      <c r="D557" s="49" t="s">
        <v>630</v>
      </c>
      <c r="E557" s="49">
        <f>IFERROR(VLOOKUP(Table43[[#This Row],[NO]],[1]Sheet1!$G$3:$K$1267,5,0),0)</f>
        <v>0</v>
      </c>
      <c r="F557" s="26" t="s">
        <v>1321</v>
      </c>
      <c r="G557" s="26">
        <v>24</v>
      </c>
      <c r="H557" s="26" t="s">
        <v>2073</v>
      </c>
      <c r="I557" s="49">
        <v>8993560026004</v>
      </c>
      <c r="J557" s="26" t="str">
        <f>Table43[[#This Row],[Nama Jenis Kemasan]]</f>
        <v>PCH</v>
      </c>
      <c r="K557" s="4" t="str">
        <f>TRIM(CONCATENATE(Table43[[#This Row],[Nama            KLP]]," ",Table43[[#This Row],[Nama            Sub KLP]]))</f>
        <v>DETTOL BODY WASH</v>
      </c>
      <c r="L557" s="4" t="str">
        <f>CONCATENATE(Table43[[#This Row],[kode  2 Digit                (hrf+No)]],Table43[[#This Row],[kode  2 Digit                (Nomor)]],Table43[[#This Row],[kode  1 Digit                (Nomor)]])</f>
        <v>R1022</v>
      </c>
      <c r="M557" s="4" t="str">
        <f>IF(AH557="",CONCATENATE(R557,T557,V557,X557,Z557,AB557,AD557,AF557,Table43[[#This Row],[Tanda Kode Revisi]]),CONCATENATE(R557,T557,V557,X557,Z557,AB557,AD557,AH557))</f>
        <v>R1022008020020</v>
      </c>
      <c r="N557" s="11">
        <f t="shared" si="16"/>
        <v>14</v>
      </c>
      <c r="O557" s="13" t="str">
        <f>IF(AG557&lt;&gt;"",TRIM(UPPER(CONCATENATE(Q557," ",S557," ",U557," ",W557," ",Y557," ",AA557," ","X"," ",Table43[[#This Row],[ISI/CTN]]," ",AG557," ",AC557," ",AE557," ",AI557))),TRIM(UPPER(CONCATENATE(Q557," ",S557," ",U557," ",W557," ",Y557," ",AA557," ","X"," ",Table43[[#This Row],[ISI/CTN]]," ",AC557," ",AE557," ",AI557))))</f>
        <v>RB DETTOL BODY WASH ORIGINAL 200ML X 24 PCH</v>
      </c>
      <c r="P557" s="11">
        <f t="shared" si="17"/>
        <v>43</v>
      </c>
      <c r="Q557" s="4" t="s">
        <v>1487</v>
      </c>
      <c r="R557" s="7" t="s">
        <v>94</v>
      </c>
      <c r="S557" s="4" t="s">
        <v>1496</v>
      </c>
      <c r="T557" s="45" t="s">
        <v>1723</v>
      </c>
      <c r="U557" s="46" t="s">
        <v>1497</v>
      </c>
      <c r="V557" s="7">
        <v>2</v>
      </c>
      <c r="W557" s="46"/>
      <c r="X557" s="45" t="s">
        <v>1731</v>
      </c>
      <c r="Y557" s="4" t="s">
        <v>1491</v>
      </c>
      <c r="Z557" s="47" t="s">
        <v>1729</v>
      </c>
      <c r="AA557" s="4" t="s">
        <v>387</v>
      </c>
      <c r="AB557" s="47" t="s">
        <v>1744</v>
      </c>
      <c r="AC557" s="4" t="s">
        <v>386</v>
      </c>
      <c r="AD557" s="7">
        <v>2</v>
      </c>
      <c r="AF557" s="7">
        <v>0</v>
      </c>
      <c r="AJ557" s="7">
        <f>IFERROR(VLOOKUP(Table43[[#This Row],[Kode BARANG Win2]],'[2]Template Impor Barang'!#REF!,2,0),0)</f>
        <v>0</v>
      </c>
      <c r="AK557" s="7">
        <f>Table43[[#This Row],[ISI/CTN]]</f>
        <v>24</v>
      </c>
      <c r="AL557" s="83" t="str">
        <f>Table43[[#This Row],[Kode Pcpl]]</f>
        <v>ID8139982</v>
      </c>
      <c r="AN557" s="36">
        <f>Table43[[#This Row],[Harga Jual Pcs GT
(-PPN)]]-(Table43[[#This Row],[Harga Jual Pcs GT
(-PPN)]]*8.5%)</f>
        <v>15372</v>
      </c>
      <c r="AO557" s="36">
        <f>Table43[[#This Row],[Harga Beli Pcs
(-PPN)]]*Table43[[#This Row],[ISI/CTN]]</f>
        <v>368928</v>
      </c>
      <c r="AP557" s="36">
        <f>Table43[[#This Row],[Harga Beli Pcs
(-PPN)]]*1.11</f>
        <v>17062.920000000002</v>
      </c>
      <c r="AQ557" s="36">
        <f>Table43[[#This Row],[Harga Beli Krt
(- PPN)]]*1.11</f>
        <v>409510.08</v>
      </c>
      <c r="AR557" s="36">
        <v>16800</v>
      </c>
      <c r="AS557" s="36">
        <f>Table43[[#This Row],[Harga Jual Pcs GT
(-PPN)]]*Table43[[#This Row],[ISI/CTN]]</f>
        <v>403200</v>
      </c>
      <c r="AT557" s="36">
        <f>Table43[[#This Row],[Harga Jual Pcs GT
(-PPN)]]*1.11</f>
        <v>18648</v>
      </c>
      <c r="AU557" s="36">
        <f>Table43[[#This Row],[Harga Jual Krt GT
(- PPN)]]*1.11</f>
        <v>447552.00000000006</v>
      </c>
      <c r="AV557" s="36">
        <v>16800</v>
      </c>
      <c r="AW557" s="36">
        <f>Table43[[#This Row],[Harga Jual Pcs MT
(-PPN)]]*Table43[[#This Row],[ISI/CTN]]</f>
        <v>403200</v>
      </c>
      <c r="AX557" s="36">
        <f>Table43[[#This Row],[Harga Jual Pcs MT
(-PPN)]]*1.11</f>
        <v>18648</v>
      </c>
      <c r="AY557" s="36">
        <f>Table43[[#This Row],[Harga Jual Pcs MT
(+PPN)]]*Table43[[#This Row],[ISI/CTN]]</f>
        <v>447552</v>
      </c>
      <c r="AZ557" s="44">
        <f>(Table43[[#This Row],[Harga Jual Pcs GT
(-PPN)]]-Table43[[#This Row],[Harga Beli Pcs
(-PPN)]])/Table43[[#This Row],[Harga Jual Pcs GT
(-PPN)]]</f>
        <v>8.5000000000000006E-2</v>
      </c>
      <c r="BA557" s="51">
        <f>Table43[[#This Row],[Harga Jual Pcs MT
(-PPN)]]-Table43[[#This Row],[Harga Beli Pcs
(-PPN)]]</f>
        <v>1428</v>
      </c>
      <c r="BB557" s="57">
        <f>Table43[[#This Row],[Column1]]/Table43[[#This Row],[Harga Jual Pcs MT
(-PPN)]]</f>
        <v>8.5000000000000006E-2</v>
      </c>
      <c r="BC557" s="50"/>
      <c r="BD557" s="7" t="str">
        <f>IFERROR(VLOOKUP(Table43[[#This Row],[Kode BARANG Win2]],'[3]Daftar Barang dan Jasa'!$B$2:$D$3515,3,0),0)</f>
        <v>RB DETTOL BODY WASH ORIGINAL 200ML X 24 PCH</v>
      </c>
      <c r="BE557" s="7" t="str">
        <f ca="1">IF(TODAY()-Table43[[#This Row],[Efektif
Pembuatan]]&gt;60,"Lama","Baru")</f>
        <v>Lama</v>
      </c>
      <c r="BF557" s="7" t="e">
        <f ca="1">IF(TODAY()-Table43[[#This Row],[Efektif Naik Harga]]&lt;30,"Naik","Sama")</f>
        <v>#VALUE!</v>
      </c>
      <c r="BG557" s="7" t="s">
        <v>400</v>
      </c>
      <c r="BH557" s="7" t="str">
        <f>IF(Table43[[#This Row],[Kode BARANG Win2]]&lt;&gt;"","IDR","")</f>
        <v>IDR</v>
      </c>
      <c r="BI557" s="7" t="str">
        <f>CONCATENATE(Table43[[#This Row],[kode  1 Digit
(Nomor)]],Table43[[#This Row],[kode  4 Digit                (Nomor)]])</f>
        <v>ID81399820200</v>
      </c>
      <c r="BJ557" s="7" t="str">
        <f>Table43[[#This Row],[Nama            Gramasi atau Jumlah Pack per CTN]]</f>
        <v>200ML</v>
      </c>
      <c r="BK557" s="7"/>
      <c r="BL557" s="7"/>
      <c r="BM557" s="4" t="str">
        <f>IF(Table43[[#This Row],[SATUAN Fix Win]]&lt;&gt;"","KRT")</f>
        <v>KRT</v>
      </c>
      <c r="BN557" s="4" t="str">
        <f>IF(Table43[[#This Row],[SATUAN Fix Win]]&lt;&gt;"","GD01")</f>
        <v>GD01</v>
      </c>
      <c r="BO557" s="4">
        <f>IF(Table43[[#This Row],[SATUAN Fix Win]]&lt;&gt;"",11611)</f>
        <v>11611</v>
      </c>
      <c r="BP557" s="4">
        <f>IF(Table43[[#This Row],[SATUAN Fix Win]]&lt;&gt;"",11612)</f>
        <v>11612</v>
      </c>
      <c r="BR557" s="4">
        <f>IF(Table43[[#This Row],[SATUAN Fix Win]]&lt;&gt;"",1)</f>
        <v>1</v>
      </c>
    </row>
    <row r="558" spans="1:70">
      <c r="A558" s="4" t="str">
        <f>CONCATENATE(Table43[[#This Row],[Kode BARANG Win2]],Table43[[#This Row],[No. Urut
Item Sama]])</f>
        <v>R1022008020020</v>
      </c>
      <c r="B558" s="7"/>
      <c r="C558" s="4" t="s">
        <v>1607</v>
      </c>
      <c r="D558" s="49" t="s">
        <v>631</v>
      </c>
      <c r="E558" s="49">
        <f>IFERROR(VLOOKUP(Table43[[#This Row],[NO]],[1]Sheet1!$G$3:$K$1267,5,0),0)</f>
        <v>0</v>
      </c>
      <c r="F558" s="26" t="s">
        <v>1322</v>
      </c>
      <c r="G558" s="26">
        <v>24</v>
      </c>
      <c r="H558" s="26" t="s">
        <v>2073</v>
      </c>
      <c r="I558" s="49">
        <v>8993560026004</v>
      </c>
      <c r="J558" s="26" t="str">
        <f>Table43[[#This Row],[Nama Jenis Kemasan]]</f>
        <v>PCH</v>
      </c>
      <c r="K558" s="4" t="str">
        <f>TRIM(CONCATENATE(Table43[[#This Row],[Nama            KLP]]," ",Table43[[#This Row],[Nama            Sub KLP]]))</f>
        <v>DETTOL BODY WASH</v>
      </c>
      <c r="L558" s="4" t="str">
        <f>CONCATENATE(Table43[[#This Row],[kode  2 Digit                (hrf+No)]],Table43[[#This Row],[kode  2 Digit                (Nomor)]],Table43[[#This Row],[kode  1 Digit                (Nomor)]])</f>
        <v>R1022</v>
      </c>
      <c r="M558" s="4" t="str">
        <f>IF(AH558="",CONCATENATE(R558,T558,V558,X558,Z558,AB558,AD558,AF558,Table43[[#This Row],[Tanda Kode Revisi]]),CONCATENATE(R558,T558,V558,X558,Z558,AB558,AD558,AH558))</f>
        <v>R1022008020020</v>
      </c>
      <c r="N558" s="11">
        <f t="shared" si="16"/>
        <v>14</v>
      </c>
      <c r="O558" s="13" t="str">
        <f>IF(AG558&lt;&gt;"",TRIM(UPPER(CONCATENATE(Q558," ",S558," ",U558," ",W558," ",Y558," ",AA558," ","X"," ",Table43[[#This Row],[ISI/CTN]]," ",AG558," ",AC558," ",AE558," ",AI558))),TRIM(UPPER(CONCATENATE(Q558," ",S558," ",U558," ",W558," ",Y558," ",AA558," ","X"," ",Table43[[#This Row],[ISI/CTN]]," ",AC558," ",AE558," ",AI558))))</f>
        <v>RB DETTOL BODY WASH ORIGINAL 200ML X 24 PCH</v>
      </c>
      <c r="P558" s="11">
        <f t="shared" si="17"/>
        <v>43</v>
      </c>
      <c r="Q558" s="4" t="s">
        <v>1487</v>
      </c>
      <c r="R558" s="7" t="s">
        <v>94</v>
      </c>
      <c r="S558" s="4" t="s">
        <v>1496</v>
      </c>
      <c r="T558" s="45" t="s">
        <v>1723</v>
      </c>
      <c r="U558" s="46" t="s">
        <v>1497</v>
      </c>
      <c r="V558" s="7">
        <v>2</v>
      </c>
      <c r="W558" s="46"/>
      <c r="X558" s="45" t="s">
        <v>1731</v>
      </c>
      <c r="Y558" s="4" t="s">
        <v>1491</v>
      </c>
      <c r="Z558" s="47" t="s">
        <v>1729</v>
      </c>
      <c r="AA558" s="4" t="s">
        <v>387</v>
      </c>
      <c r="AB558" s="47" t="s">
        <v>1744</v>
      </c>
      <c r="AC558" s="4" t="s">
        <v>386</v>
      </c>
      <c r="AD558" s="7">
        <v>2</v>
      </c>
      <c r="AF558" s="7">
        <v>0</v>
      </c>
      <c r="AJ558" s="7">
        <f>IFERROR(VLOOKUP(Table43[[#This Row],[Kode BARANG Win2]],'[2]Template Impor Barang'!#REF!,2,0),0)</f>
        <v>0</v>
      </c>
      <c r="AK558" s="7">
        <f>Table43[[#This Row],[ISI/CTN]]</f>
        <v>24</v>
      </c>
      <c r="AL558" s="83" t="str">
        <f>Table43[[#This Row],[Kode Pcpl]]</f>
        <v>ID8139992</v>
      </c>
      <c r="AN558" s="36">
        <f>Table43[[#This Row],[Harga Jual Pcs GT
(-PPN)]]-(Table43[[#This Row],[Harga Jual Pcs GT
(-PPN)]]*8.5%)</f>
        <v>15372</v>
      </c>
      <c r="AO558" s="36">
        <f>Table43[[#This Row],[Harga Beli Pcs
(-PPN)]]*Table43[[#This Row],[ISI/CTN]]</f>
        <v>368928</v>
      </c>
      <c r="AP558" s="36">
        <f>Table43[[#This Row],[Harga Beli Pcs
(-PPN)]]*1.11</f>
        <v>17062.920000000002</v>
      </c>
      <c r="AQ558" s="36">
        <f>Table43[[#This Row],[Harga Beli Krt
(- PPN)]]*1.11</f>
        <v>409510.08</v>
      </c>
      <c r="AR558" s="36">
        <v>16800</v>
      </c>
      <c r="AS558" s="36">
        <f>Table43[[#This Row],[Harga Jual Pcs GT
(-PPN)]]*Table43[[#This Row],[ISI/CTN]]</f>
        <v>403200</v>
      </c>
      <c r="AT558" s="36">
        <f>Table43[[#This Row],[Harga Jual Pcs GT
(-PPN)]]*1.11</f>
        <v>18648</v>
      </c>
      <c r="AU558" s="36">
        <f>Table43[[#This Row],[Harga Jual Krt GT
(- PPN)]]*1.11</f>
        <v>447552.00000000006</v>
      </c>
      <c r="AV558" s="36">
        <v>16800</v>
      </c>
      <c r="AW558" s="36">
        <f>Table43[[#This Row],[Harga Jual Pcs MT
(-PPN)]]*Table43[[#This Row],[ISI/CTN]]</f>
        <v>403200</v>
      </c>
      <c r="AX558" s="36">
        <f>Table43[[#This Row],[Harga Jual Pcs MT
(-PPN)]]*1.11</f>
        <v>18648</v>
      </c>
      <c r="AY558" s="36">
        <f>Table43[[#This Row],[Harga Jual Pcs MT
(+PPN)]]*Table43[[#This Row],[ISI/CTN]]</f>
        <v>447552</v>
      </c>
      <c r="AZ558" s="44">
        <f>(Table43[[#This Row],[Harga Jual Pcs GT
(-PPN)]]-Table43[[#This Row],[Harga Beli Pcs
(-PPN)]])/Table43[[#This Row],[Harga Jual Pcs GT
(-PPN)]]</f>
        <v>8.5000000000000006E-2</v>
      </c>
      <c r="BA558" s="51">
        <f>Table43[[#This Row],[Harga Jual Pcs MT
(-PPN)]]-Table43[[#This Row],[Harga Beli Pcs
(-PPN)]]</f>
        <v>1428</v>
      </c>
      <c r="BB558" s="57">
        <f>Table43[[#This Row],[Column1]]/Table43[[#This Row],[Harga Jual Pcs MT
(-PPN)]]</f>
        <v>8.5000000000000006E-2</v>
      </c>
      <c r="BC558" s="50"/>
      <c r="BD558" s="7" t="str">
        <f>IFERROR(VLOOKUP(Table43[[#This Row],[Kode BARANG Win2]],'[3]Daftar Barang dan Jasa'!$B$2:$D$3515,3,0),0)</f>
        <v>RB DETTOL BODY WASH ORIGINAL 200ML X 24 PCH</v>
      </c>
      <c r="BE558" s="7" t="str">
        <f ca="1">IF(TODAY()-Table43[[#This Row],[Efektif
Pembuatan]]&gt;60,"Lama","Baru")</f>
        <v>Lama</v>
      </c>
      <c r="BF558" s="7" t="e">
        <f ca="1">IF(TODAY()-Table43[[#This Row],[Efektif Naik Harga]]&lt;30,"Naik","Sama")</f>
        <v>#VALUE!</v>
      </c>
      <c r="BG558" s="7" t="s">
        <v>400</v>
      </c>
      <c r="BH558" s="7" t="str">
        <f>IF(Table43[[#This Row],[Kode BARANG Win2]]&lt;&gt;"","IDR","")</f>
        <v>IDR</v>
      </c>
      <c r="BI558" s="7" t="str">
        <f>CONCATENATE(Table43[[#This Row],[kode  1 Digit
(Nomor)]],Table43[[#This Row],[kode  4 Digit                (Nomor)]])</f>
        <v>ID81399920200</v>
      </c>
      <c r="BJ558" s="7" t="str">
        <f>Table43[[#This Row],[Nama            Gramasi atau Jumlah Pack per CTN]]</f>
        <v>200ML</v>
      </c>
      <c r="BK558" s="7"/>
      <c r="BL558" s="7"/>
      <c r="BM558" s="4" t="str">
        <f>IF(Table43[[#This Row],[SATUAN Fix Win]]&lt;&gt;"","KRT")</f>
        <v>KRT</v>
      </c>
      <c r="BN558" s="4" t="str">
        <f>IF(Table43[[#This Row],[SATUAN Fix Win]]&lt;&gt;"","GD01")</f>
        <v>GD01</v>
      </c>
      <c r="BO558" s="4">
        <f>IF(Table43[[#This Row],[SATUAN Fix Win]]&lt;&gt;"",11611)</f>
        <v>11611</v>
      </c>
      <c r="BP558" s="4">
        <f>IF(Table43[[#This Row],[SATUAN Fix Win]]&lt;&gt;"",11612)</f>
        <v>11612</v>
      </c>
      <c r="BR558" s="4">
        <f>IF(Table43[[#This Row],[SATUAN Fix Win]]&lt;&gt;"",1)</f>
        <v>1</v>
      </c>
    </row>
    <row r="559" spans="1:70">
      <c r="A559" s="4" t="str">
        <f>CONCATENATE(Table43[[#This Row],[Kode BARANG Win2]],Table43[[#This Row],[No. Urut
Item Sama]])</f>
        <v>R1022008030010</v>
      </c>
      <c r="B559" s="7"/>
      <c r="D559" s="49">
        <v>3070219</v>
      </c>
      <c r="E559" s="49">
        <f>IFERROR(VLOOKUP(Table43[[#This Row],[NO]],[1]Sheet1!$G$3:$K$1267,5,0),0)</f>
        <v>20010010100010</v>
      </c>
      <c r="F559" s="26"/>
      <c r="G559" s="26">
        <v>12</v>
      </c>
      <c r="H559" s="26" t="s">
        <v>1805</v>
      </c>
      <c r="I559" s="49"/>
      <c r="J559" s="26" t="str">
        <f>Table43[[#This Row],[Nama Jenis Kemasan]]</f>
        <v>BTL</v>
      </c>
      <c r="K559" s="4" t="str">
        <f>TRIM(CONCATENATE(Table43[[#This Row],[Nama            KLP]]," ",Table43[[#This Row],[Nama            Sub KLP]]))</f>
        <v>DETTOL BODY WASH</v>
      </c>
      <c r="L559" s="4" t="str">
        <f>CONCATENATE(Table43[[#This Row],[kode  2 Digit                (hrf+No)]],Table43[[#This Row],[kode  2 Digit                (Nomor)]],Table43[[#This Row],[kode  1 Digit                (Nomor)]])</f>
        <v>R1022</v>
      </c>
      <c r="M559" s="4" t="str">
        <f>IF(AH559="",CONCATENATE(R559,T559,V559,X559,Z559,AB559,AD559,AF559,Table43[[#This Row],[Tanda Kode Revisi]]),CONCATENATE(R559,T559,V559,X559,Z559,AB559,AD559,AH559))</f>
        <v>R1022008030010</v>
      </c>
      <c r="N559" s="11">
        <f t="shared" si="16"/>
        <v>14</v>
      </c>
      <c r="O559" s="13" t="str">
        <f>IF(AG559&lt;&gt;"",TRIM(UPPER(CONCATENATE(Q559," ",S559," ",U559," ",W559," ",Y559," ",AA559," ","X"," ",Table43[[#This Row],[ISI/CTN]]," ",AG559," ",AC559," ",AE559," ",AI559))),TRIM(UPPER(CONCATENATE(Q559," ",S559," ",U559," ",W559," ",Y559," ",AA559," ","X"," ",Table43[[#This Row],[ISI/CTN]]," ",AC559," ",AE559," ",AI559))))</f>
        <v>RB DETTOL BODY WASH ORIGINAL 300ML X 12 BTL</v>
      </c>
      <c r="P559" s="11">
        <f t="shared" si="17"/>
        <v>43</v>
      </c>
      <c r="Q559" s="4" t="s">
        <v>1487</v>
      </c>
      <c r="R559" s="7" t="s">
        <v>94</v>
      </c>
      <c r="S559" s="4" t="s">
        <v>1496</v>
      </c>
      <c r="T559" s="45" t="s">
        <v>1723</v>
      </c>
      <c r="U559" s="46" t="s">
        <v>1497</v>
      </c>
      <c r="V559" s="7">
        <v>2</v>
      </c>
      <c r="W559" s="46"/>
      <c r="X559" s="45" t="s">
        <v>1731</v>
      </c>
      <c r="Y559" s="4" t="s">
        <v>1491</v>
      </c>
      <c r="Z559" s="47" t="s">
        <v>1729</v>
      </c>
      <c r="AA559" s="4" t="s">
        <v>2077</v>
      </c>
      <c r="AB559" s="47" t="s">
        <v>1748</v>
      </c>
      <c r="AC559" s="4" t="s">
        <v>388</v>
      </c>
      <c r="AD559" s="7">
        <v>1</v>
      </c>
      <c r="AF559" s="7">
        <v>0</v>
      </c>
      <c r="AJ559" s="7">
        <f>IFERROR(VLOOKUP(Table43[[#This Row],[Kode BARANG Win2]],'[2]Template Impor Barang'!#REF!,2,0),0)</f>
        <v>0</v>
      </c>
      <c r="AK559" s="7">
        <f>Table43[[#This Row],[ISI/CTN]]</f>
        <v>12</v>
      </c>
      <c r="AL559" s="83">
        <f>Table43[[#This Row],[Kode Pcpl]]</f>
        <v>3070219</v>
      </c>
      <c r="AN559" s="36">
        <f>Table43[[#This Row],[Harga Jual Pcs GT
(-PPN)]]-(Table43[[#This Row],[Harga Jual Pcs GT
(-PPN)]]*8.5%)</f>
        <v>36201.974999999999</v>
      </c>
      <c r="AO559" s="36">
        <f>Table43[[#This Row],[Harga Beli Pcs
(-PPN)]]*Table43[[#This Row],[ISI/CTN]]</f>
        <v>434423.69999999995</v>
      </c>
      <c r="AP559" s="36">
        <f>Table43[[#This Row],[Harga Beli Pcs
(-PPN)]]*1.11</f>
        <v>40184.19225</v>
      </c>
      <c r="AQ559" s="36">
        <f>Table43[[#This Row],[Harga Beli Krt
(- PPN)]]*1.11</f>
        <v>482210.30699999997</v>
      </c>
      <c r="AR559" s="36">
        <v>39565</v>
      </c>
      <c r="AS559" s="36">
        <f>Table43[[#This Row],[Harga Jual Pcs GT
(-PPN)]]*Table43[[#This Row],[ISI/CTN]]</f>
        <v>474780</v>
      </c>
      <c r="AT559" s="36">
        <f>Table43[[#This Row],[Harga Jual Pcs GT
(-PPN)]]*1.11</f>
        <v>43917.15</v>
      </c>
      <c r="AU559" s="36">
        <f>Table43[[#This Row],[Harga Jual Krt GT
(- PPN)]]*1.11</f>
        <v>527005.80000000005</v>
      </c>
      <c r="AV559" s="36"/>
      <c r="AW559" s="36">
        <f>Table43[[#This Row],[Harga Jual Pcs MT
(-PPN)]]*Table43[[#This Row],[ISI/CTN]]</f>
        <v>0</v>
      </c>
      <c r="AX559" s="36">
        <f>Table43[[#This Row],[Harga Jual Pcs MT
(-PPN)]]*1.11</f>
        <v>0</v>
      </c>
      <c r="AY559" s="36">
        <f>Table43[[#This Row],[Harga Jual Pcs MT
(+PPN)]]*Table43[[#This Row],[ISI/CTN]]</f>
        <v>0</v>
      </c>
      <c r="AZ559" s="44">
        <f>(Table43[[#This Row],[Harga Jual Pcs GT
(-PPN)]]-Table43[[#This Row],[Harga Beli Pcs
(-PPN)]])/Table43[[#This Row],[Harga Jual Pcs GT
(-PPN)]]</f>
        <v>8.5000000000000034E-2</v>
      </c>
      <c r="BA559" s="51">
        <f>Table43[[#This Row],[Harga Jual Pcs MT
(-PPN)]]-Table43[[#This Row],[Harga Beli Pcs
(-PPN)]]</f>
        <v>-36201.974999999999</v>
      </c>
      <c r="BB559" s="57" t="e">
        <f>Table43[[#This Row],[Column1]]/Table43[[#This Row],[Harga Jual Pcs MT
(-PPN)]]</f>
        <v>#DIV/0!</v>
      </c>
      <c r="BC559" s="50"/>
      <c r="BD559" s="7" t="str">
        <f>IFERROR(VLOOKUP(Table43[[#This Row],[Kode BARANG Win2]],'[3]Daftar Barang dan Jasa'!$B$2:$D$3515,3,0),0)</f>
        <v>RB DETTOL BODY WASH ORIGINAL 300ML X 12 BTL</v>
      </c>
      <c r="BE559" s="7" t="str">
        <f ca="1">IF(TODAY()-Table43[[#This Row],[Efektif
Pembuatan]]&gt;60,"Lama","Baru")</f>
        <v>Lama</v>
      </c>
      <c r="BF559" s="7" t="e">
        <f ca="1">IF(TODAY()-Table43[[#This Row],[Efektif Naik Harga]]&lt;30,"Naik","Sama")</f>
        <v>#VALUE!</v>
      </c>
      <c r="BG559" s="7" t="s">
        <v>400</v>
      </c>
      <c r="BH559" s="7" t="str">
        <f>IF(Table43[[#This Row],[Kode BARANG Win2]]&lt;&gt;"","IDR","")</f>
        <v>IDR</v>
      </c>
      <c r="BI559" s="7" t="str">
        <f>CONCATENATE(Table43[[#This Row],[kode  1 Digit
(Nomor)]],Table43[[#This Row],[kode  4 Digit                (Nomor)]])</f>
        <v>30702190300</v>
      </c>
      <c r="BJ559" s="7" t="str">
        <f>Table43[[#This Row],[Nama            Gramasi atau Jumlah Pack per CTN]]</f>
        <v>300ML</v>
      </c>
      <c r="BK559" s="7"/>
      <c r="BL559" s="7"/>
      <c r="BM559" s="4" t="str">
        <f>IF(Table43[[#This Row],[SATUAN Fix Win]]&lt;&gt;"","KRT")</f>
        <v>KRT</v>
      </c>
      <c r="BN559" s="4" t="str">
        <f>IF(Table43[[#This Row],[SATUAN Fix Win]]&lt;&gt;"","GD01")</f>
        <v>GD01</v>
      </c>
      <c r="BO559" s="4">
        <f>IF(Table43[[#This Row],[SATUAN Fix Win]]&lt;&gt;"",11611)</f>
        <v>11611</v>
      </c>
      <c r="BP559" s="4">
        <f>IF(Table43[[#This Row],[SATUAN Fix Win]]&lt;&gt;"",11612)</f>
        <v>11612</v>
      </c>
      <c r="BR559" s="4">
        <f>IF(Table43[[#This Row],[SATUAN Fix Win]]&lt;&gt;"",1)</f>
        <v>1</v>
      </c>
    </row>
    <row r="560" spans="1:70">
      <c r="A560" s="4" t="str">
        <f>CONCATENATE(Table43[[#This Row],[Kode BARANG Win2]],Table43[[#This Row],[No. Urut
Item Sama]])</f>
        <v>R1022008037020</v>
      </c>
      <c r="B560" s="7"/>
      <c r="C560" s="4" t="s">
        <v>1608</v>
      </c>
      <c r="D560" s="49">
        <v>3072208</v>
      </c>
      <c r="E560" s="49">
        <f>IFERROR(VLOOKUP(Table43[[#This Row],[NO]],[1]Sheet1!$G$3:$K$1267,5,0),0)</f>
        <v>0</v>
      </c>
      <c r="F560" s="26" t="s">
        <v>1292</v>
      </c>
      <c r="G560" s="26">
        <v>24</v>
      </c>
      <c r="H560" s="26" t="s">
        <v>1778</v>
      </c>
      <c r="I560" s="49">
        <v>8993560026035</v>
      </c>
      <c r="J560" s="26" t="str">
        <f>Table43[[#This Row],[Nama Jenis Kemasan]]</f>
        <v>PCH</v>
      </c>
      <c r="K560" s="4" t="str">
        <f>TRIM(CONCATENATE(Table43[[#This Row],[Nama            KLP]]," ",Table43[[#This Row],[Nama            Sub KLP]]))</f>
        <v>DETTOL BODY WASH</v>
      </c>
      <c r="L560" s="4" t="str">
        <f>CONCATENATE(Table43[[#This Row],[kode  2 Digit                (hrf+No)]],Table43[[#This Row],[kode  2 Digit                (Nomor)]],Table43[[#This Row],[kode  1 Digit                (Nomor)]])</f>
        <v>R1022</v>
      </c>
      <c r="M560" s="4" t="str">
        <f>IF(AH560="",CONCATENATE(R560,T560,V560,X560,Z560,AB560,AD560,AF560,Table43[[#This Row],[Tanda Kode Revisi]]),CONCATENATE(R560,T560,V560,X560,Z560,AB560,AD560,AH560))</f>
        <v>R1022008037020</v>
      </c>
      <c r="N560" s="11">
        <f t="shared" si="16"/>
        <v>14</v>
      </c>
      <c r="O560" s="13" t="str">
        <f>IF(AG560&lt;&gt;"",TRIM(UPPER(CONCATENATE(Q560," ",S560," ",U560," ",W560," ",Y560," ",AA560," ","X"," ",Table43[[#This Row],[ISI/CTN]]," ",AG560," ",AC560," ",AE560," ",AI560))),TRIM(UPPER(CONCATENATE(Q560," ",S560," ",U560," ",W560," ",Y560," ",AA560," ","X"," ",Table43[[#This Row],[ISI/CTN]]," ",AC560," ",AE560," ",AI560))))</f>
        <v>RB DETTOL BODY WASH ORIGINAL 370ML X 24 PCH</v>
      </c>
      <c r="P560" s="11">
        <f t="shared" si="17"/>
        <v>43</v>
      </c>
      <c r="Q560" s="4" t="s">
        <v>1487</v>
      </c>
      <c r="R560" s="7" t="s">
        <v>94</v>
      </c>
      <c r="S560" s="4" t="s">
        <v>1496</v>
      </c>
      <c r="T560" s="45" t="s">
        <v>1723</v>
      </c>
      <c r="U560" s="46" t="s">
        <v>1497</v>
      </c>
      <c r="V560" s="7">
        <v>2</v>
      </c>
      <c r="W560" s="46"/>
      <c r="X560" s="45" t="s">
        <v>1731</v>
      </c>
      <c r="Y560" s="4" t="s">
        <v>1491</v>
      </c>
      <c r="Z560" s="47" t="s">
        <v>1729</v>
      </c>
      <c r="AA560" s="4" t="s">
        <v>1525</v>
      </c>
      <c r="AB560" s="47" t="s">
        <v>1750</v>
      </c>
      <c r="AC560" s="4" t="s">
        <v>386</v>
      </c>
      <c r="AD560" s="7">
        <v>2</v>
      </c>
      <c r="AF560" s="7">
        <v>0</v>
      </c>
      <c r="AJ560" s="7">
        <f>IFERROR(VLOOKUP(Table43[[#This Row],[Kode BARANG Win2]],'[2]Template Impor Barang'!#REF!,2,0),0)</f>
        <v>0</v>
      </c>
      <c r="AK560" s="7">
        <f>Table43[[#This Row],[ISI/CTN]]</f>
        <v>24</v>
      </c>
      <c r="AL560" s="83">
        <f>Table43[[#This Row],[Kode Pcpl]]</f>
        <v>3072208</v>
      </c>
      <c r="AN560" s="36">
        <f>Table43[[#This Row],[Harga Jual Pcs GT
(-PPN)]]-(Table43[[#This Row],[Harga Jual Pcs GT
(-PPN)]]*8.5%)</f>
        <v>20717.43</v>
      </c>
      <c r="AO560" s="36">
        <f>Table43[[#This Row],[Harga Beli Pcs
(-PPN)]]*Table43[[#This Row],[ISI/CTN]]</f>
        <v>497218.32</v>
      </c>
      <c r="AP560" s="36">
        <f>Table43[[#This Row],[Harga Beli Pcs
(-PPN)]]*1.11</f>
        <v>22996.347300000001</v>
      </c>
      <c r="AQ560" s="36">
        <f>Table43[[#This Row],[Harga Beli Krt
(- PPN)]]*1.11</f>
        <v>551912.33520000009</v>
      </c>
      <c r="AR560" s="36">
        <v>22642</v>
      </c>
      <c r="AS560" s="36">
        <f>Table43[[#This Row],[Harga Jual Pcs GT
(-PPN)]]*Table43[[#This Row],[ISI/CTN]]</f>
        <v>543408</v>
      </c>
      <c r="AT560" s="36">
        <f>Table43[[#This Row],[Harga Jual Pcs GT
(-PPN)]]*1.11</f>
        <v>25132.620000000003</v>
      </c>
      <c r="AU560" s="36">
        <f>Table43[[#This Row],[Harga Jual Krt GT
(- PPN)]]*1.11</f>
        <v>603182.88</v>
      </c>
      <c r="AV560" s="36">
        <v>22642</v>
      </c>
      <c r="AW560" s="36">
        <f>Table43[[#This Row],[Harga Jual Pcs MT
(-PPN)]]*Table43[[#This Row],[ISI/CTN]]</f>
        <v>543408</v>
      </c>
      <c r="AX560" s="36">
        <f>Table43[[#This Row],[Harga Jual Pcs MT
(-PPN)]]*1.11</f>
        <v>25132.620000000003</v>
      </c>
      <c r="AY560" s="36">
        <f>Table43[[#This Row],[Harga Jual Pcs MT
(+PPN)]]*Table43[[#This Row],[ISI/CTN]]</f>
        <v>603182.88000000012</v>
      </c>
      <c r="AZ560" s="44">
        <f>(Table43[[#This Row],[Harga Jual Pcs GT
(-PPN)]]-Table43[[#This Row],[Harga Beli Pcs
(-PPN)]])/Table43[[#This Row],[Harga Jual Pcs GT
(-PPN)]]</f>
        <v>8.4999999999999992E-2</v>
      </c>
      <c r="BA560" s="51">
        <f>Table43[[#This Row],[Harga Jual Pcs MT
(-PPN)]]-Table43[[#This Row],[Harga Beli Pcs
(-PPN)]]</f>
        <v>1924.5699999999997</v>
      </c>
      <c r="BB560" s="57">
        <f>Table43[[#This Row],[Column1]]/Table43[[#This Row],[Harga Jual Pcs MT
(-PPN)]]</f>
        <v>8.4999999999999992E-2</v>
      </c>
      <c r="BC560" s="50"/>
      <c r="BD560" s="7" t="str">
        <f>IFERROR(VLOOKUP(Table43[[#This Row],[Kode BARANG Win2]],'[3]Daftar Barang dan Jasa'!$B$2:$D$3515,3,0),0)</f>
        <v>RB DETTOL BODY WASH ORIGINAL 370ML X 24 PCH</v>
      </c>
      <c r="BE560" s="7" t="str">
        <f ca="1">IF(TODAY()-Table43[[#This Row],[Efektif
Pembuatan]]&gt;60,"Lama","Baru")</f>
        <v>Lama</v>
      </c>
      <c r="BF560" s="7" t="e">
        <f ca="1">IF(TODAY()-Table43[[#This Row],[Efektif Naik Harga]]&lt;30,"Naik","Sama")</f>
        <v>#VALUE!</v>
      </c>
      <c r="BG560" s="7" t="s">
        <v>400</v>
      </c>
      <c r="BH560" s="7" t="str">
        <f>IF(Table43[[#This Row],[Kode BARANG Win2]]&lt;&gt;"","IDR","")</f>
        <v>IDR</v>
      </c>
      <c r="BI560" s="7" t="str">
        <f>CONCATENATE(Table43[[#This Row],[kode  1 Digit
(Nomor)]],Table43[[#This Row],[kode  4 Digit                (Nomor)]])</f>
        <v>30722080370</v>
      </c>
      <c r="BJ560" s="7" t="str">
        <f>Table43[[#This Row],[Nama            Gramasi atau Jumlah Pack per CTN]]</f>
        <v>370ML</v>
      </c>
      <c r="BK560" s="7"/>
      <c r="BL560" s="7"/>
      <c r="BM560" s="4" t="str">
        <f>IF(Table43[[#This Row],[SATUAN Fix Win]]&lt;&gt;"","KRT")</f>
        <v>KRT</v>
      </c>
      <c r="BN560" s="4" t="str">
        <f>IF(Table43[[#This Row],[SATUAN Fix Win]]&lt;&gt;"","GD01")</f>
        <v>GD01</v>
      </c>
      <c r="BO560" s="4">
        <f>IF(Table43[[#This Row],[SATUAN Fix Win]]&lt;&gt;"",11611)</f>
        <v>11611</v>
      </c>
      <c r="BP560" s="4">
        <f>IF(Table43[[#This Row],[SATUAN Fix Win]]&lt;&gt;"",11612)</f>
        <v>11612</v>
      </c>
      <c r="BR560" s="4">
        <f>IF(Table43[[#This Row],[SATUAN Fix Win]]&lt;&gt;"",1)</f>
        <v>1</v>
      </c>
    </row>
    <row r="561" spans="1:70">
      <c r="A561" s="4" t="str">
        <f>CONCATENATE(Table43[[#This Row],[Kode BARANG Win2]],Table43[[#This Row],[No. Urut
Item Sama]])</f>
        <v>R1022008037020</v>
      </c>
      <c r="B561" s="7"/>
      <c r="C561" s="4" t="s">
        <v>1608</v>
      </c>
      <c r="D561" s="49">
        <v>3267940</v>
      </c>
      <c r="E561" s="49">
        <f>IFERROR(VLOOKUP(Table43[[#This Row],[NO]],[1]Sheet1!$G$3:$K$1267,5,0),0)</f>
        <v>0</v>
      </c>
      <c r="F561" s="26" t="s">
        <v>1303</v>
      </c>
      <c r="G561" s="26">
        <v>24</v>
      </c>
      <c r="H561" s="26" t="s">
        <v>1778</v>
      </c>
      <c r="I561" s="49">
        <v>8993560026035</v>
      </c>
      <c r="J561" s="26" t="str">
        <f>Table43[[#This Row],[Nama Jenis Kemasan]]</f>
        <v>PCH</v>
      </c>
      <c r="K561" s="4" t="str">
        <f>TRIM(CONCATENATE(Table43[[#This Row],[Nama            KLP]]," ",Table43[[#This Row],[Nama            Sub KLP]]))</f>
        <v>DETTOL BODY WASH</v>
      </c>
      <c r="L561" s="4" t="str">
        <f>CONCATENATE(Table43[[#This Row],[kode  2 Digit                (hrf+No)]],Table43[[#This Row],[kode  2 Digit                (Nomor)]],Table43[[#This Row],[kode  1 Digit                (Nomor)]])</f>
        <v>R1022</v>
      </c>
      <c r="M561" s="4" t="str">
        <f>IF(AH561="",CONCATENATE(R561,T561,V561,X561,Z561,AB561,AD561,AF561,Table43[[#This Row],[Tanda Kode Revisi]]),CONCATENATE(R561,T561,V561,X561,Z561,AB561,AD561,AH561))</f>
        <v>R1022008037020</v>
      </c>
      <c r="N561" s="11">
        <f t="shared" si="16"/>
        <v>14</v>
      </c>
      <c r="O561" s="13" t="str">
        <f>IF(AG561&lt;&gt;"",TRIM(UPPER(CONCATENATE(Q561," ",S561," ",U561," ",W561," ",Y561," ",AA561," ","X"," ",Table43[[#This Row],[ISI/CTN]]," ",AG561," ",AC561," ",AE561," ",AI561))),TRIM(UPPER(CONCATENATE(Q561," ",S561," ",U561," ",W561," ",Y561," ",AA561," ","X"," ",Table43[[#This Row],[ISI/CTN]]," ",AC561," ",AE561," ",AI561))))</f>
        <v>RB DETTOL BODY WASH ORIGINAL 370ML X 24 PCH</v>
      </c>
      <c r="P561" s="11">
        <f t="shared" si="17"/>
        <v>43</v>
      </c>
      <c r="Q561" s="4" t="s">
        <v>1487</v>
      </c>
      <c r="R561" s="7" t="s">
        <v>94</v>
      </c>
      <c r="S561" s="4" t="s">
        <v>1496</v>
      </c>
      <c r="T561" s="45" t="s">
        <v>1723</v>
      </c>
      <c r="U561" s="46" t="s">
        <v>1497</v>
      </c>
      <c r="V561" s="7">
        <v>2</v>
      </c>
      <c r="W561" s="46"/>
      <c r="X561" s="45" t="s">
        <v>1731</v>
      </c>
      <c r="Y561" s="4" t="s">
        <v>1491</v>
      </c>
      <c r="Z561" s="47" t="s">
        <v>1729</v>
      </c>
      <c r="AA561" s="4" t="s">
        <v>1525</v>
      </c>
      <c r="AB561" s="47" t="s">
        <v>1750</v>
      </c>
      <c r="AC561" s="4" t="s">
        <v>386</v>
      </c>
      <c r="AD561" s="7">
        <v>2</v>
      </c>
      <c r="AF561" s="7">
        <v>0</v>
      </c>
      <c r="AJ561" s="7">
        <f>IFERROR(VLOOKUP(Table43[[#This Row],[Kode BARANG Win2]],'[2]Template Impor Barang'!#REF!,2,0),0)</f>
        <v>0</v>
      </c>
      <c r="AK561" s="7">
        <f>Table43[[#This Row],[ISI/CTN]]</f>
        <v>24</v>
      </c>
      <c r="AL561" s="83">
        <f>Table43[[#This Row],[Kode Pcpl]]</f>
        <v>3267940</v>
      </c>
      <c r="AN561" s="36">
        <f>Table43[[#This Row],[Harga Jual Pcs GT
(-PPN)]]-(Table43[[#This Row],[Harga Jual Pcs GT
(-PPN)]]*8.5%)</f>
        <v>20717.43</v>
      </c>
      <c r="AO561" s="36">
        <f>Table43[[#This Row],[Harga Beli Pcs
(-PPN)]]*Table43[[#This Row],[ISI/CTN]]</f>
        <v>497218.32</v>
      </c>
      <c r="AP561" s="36">
        <f>Table43[[#This Row],[Harga Beli Pcs
(-PPN)]]*1.11</f>
        <v>22996.347300000001</v>
      </c>
      <c r="AQ561" s="36">
        <f>Table43[[#This Row],[Harga Beli Krt
(- PPN)]]*1.11</f>
        <v>551912.33520000009</v>
      </c>
      <c r="AR561" s="36">
        <v>22642</v>
      </c>
      <c r="AS561" s="36">
        <f>Table43[[#This Row],[Harga Jual Pcs GT
(-PPN)]]*Table43[[#This Row],[ISI/CTN]]</f>
        <v>543408</v>
      </c>
      <c r="AT561" s="36">
        <f>Table43[[#This Row],[Harga Jual Pcs GT
(-PPN)]]*1.11</f>
        <v>25132.620000000003</v>
      </c>
      <c r="AU561" s="36">
        <f>Table43[[#This Row],[Harga Jual Krt GT
(- PPN)]]*1.11</f>
        <v>603182.88</v>
      </c>
      <c r="AV561" s="36">
        <v>22642</v>
      </c>
      <c r="AW561" s="36">
        <f>Table43[[#This Row],[Harga Jual Pcs MT
(-PPN)]]*Table43[[#This Row],[ISI/CTN]]</f>
        <v>543408</v>
      </c>
      <c r="AX561" s="36">
        <f>Table43[[#This Row],[Harga Jual Pcs MT
(-PPN)]]*1.11</f>
        <v>25132.620000000003</v>
      </c>
      <c r="AY561" s="36">
        <f>Table43[[#This Row],[Harga Jual Pcs MT
(+PPN)]]*Table43[[#This Row],[ISI/CTN]]</f>
        <v>603182.88000000012</v>
      </c>
      <c r="AZ561" s="44">
        <f>(Table43[[#This Row],[Harga Jual Pcs GT
(-PPN)]]-Table43[[#This Row],[Harga Beli Pcs
(-PPN)]])/Table43[[#This Row],[Harga Jual Pcs GT
(-PPN)]]</f>
        <v>8.4999999999999992E-2</v>
      </c>
      <c r="BA561" s="51">
        <f>Table43[[#This Row],[Harga Jual Pcs MT
(-PPN)]]-Table43[[#This Row],[Harga Beli Pcs
(-PPN)]]</f>
        <v>1924.5699999999997</v>
      </c>
      <c r="BB561" s="57">
        <f>Table43[[#This Row],[Column1]]/Table43[[#This Row],[Harga Jual Pcs MT
(-PPN)]]</f>
        <v>8.4999999999999992E-2</v>
      </c>
      <c r="BC561" s="50"/>
      <c r="BD561" s="7" t="str">
        <f>IFERROR(VLOOKUP(Table43[[#This Row],[Kode BARANG Win2]],'[3]Daftar Barang dan Jasa'!$B$2:$D$3515,3,0),0)</f>
        <v>RB DETTOL BODY WASH ORIGINAL 370ML X 24 PCH</v>
      </c>
      <c r="BE561" s="7" t="str">
        <f ca="1">IF(TODAY()-Table43[[#This Row],[Efektif
Pembuatan]]&gt;60,"Lama","Baru")</f>
        <v>Lama</v>
      </c>
      <c r="BF561" s="7" t="e">
        <f ca="1">IF(TODAY()-Table43[[#This Row],[Efektif Naik Harga]]&lt;30,"Naik","Sama")</f>
        <v>#VALUE!</v>
      </c>
      <c r="BG561" s="7" t="s">
        <v>400</v>
      </c>
      <c r="BH561" s="7" t="str">
        <f>IF(Table43[[#This Row],[Kode BARANG Win2]]&lt;&gt;"","IDR","")</f>
        <v>IDR</v>
      </c>
      <c r="BI561" s="7" t="str">
        <f>CONCATENATE(Table43[[#This Row],[kode  1 Digit
(Nomor)]],Table43[[#This Row],[kode  4 Digit                (Nomor)]])</f>
        <v>32679400370</v>
      </c>
      <c r="BJ561" s="7" t="str">
        <f>Table43[[#This Row],[Nama            Gramasi atau Jumlah Pack per CTN]]</f>
        <v>370ML</v>
      </c>
      <c r="BK561" s="7"/>
      <c r="BL561" s="7"/>
      <c r="BM561" s="4" t="str">
        <f>IF(Table43[[#This Row],[SATUAN Fix Win]]&lt;&gt;"","KRT")</f>
        <v>KRT</v>
      </c>
      <c r="BN561" s="4" t="str">
        <f>IF(Table43[[#This Row],[SATUAN Fix Win]]&lt;&gt;"","GD01")</f>
        <v>GD01</v>
      </c>
      <c r="BO561" s="4">
        <f>IF(Table43[[#This Row],[SATUAN Fix Win]]&lt;&gt;"",11611)</f>
        <v>11611</v>
      </c>
      <c r="BP561" s="4">
        <f>IF(Table43[[#This Row],[SATUAN Fix Win]]&lt;&gt;"",11612)</f>
        <v>11612</v>
      </c>
      <c r="BR561" s="4">
        <f>IF(Table43[[#This Row],[SATUAN Fix Win]]&lt;&gt;"",1)</f>
        <v>1</v>
      </c>
    </row>
    <row r="562" spans="1:70">
      <c r="A562" s="4" t="str">
        <f>CONCATENATE(Table43[[#This Row],[Kode BARANG Win2]],Table43[[#This Row],[No. Urut
Item Sama]])</f>
        <v>R1022008037020</v>
      </c>
      <c r="B562" s="7"/>
      <c r="C562" s="4" t="s">
        <v>1608</v>
      </c>
      <c r="D562" s="49">
        <v>3086337</v>
      </c>
      <c r="E562" s="49">
        <f>IFERROR(VLOOKUP(Table43[[#This Row],[NO]],[1]Sheet1!$G$3:$K$1267,5,0),0)</f>
        <v>0</v>
      </c>
      <c r="F562" s="26" t="s">
        <v>1302</v>
      </c>
      <c r="G562" s="26">
        <v>24</v>
      </c>
      <c r="H562" s="26" t="s">
        <v>2073</v>
      </c>
      <c r="I562" s="49">
        <v>8993560026035</v>
      </c>
      <c r="J562" s="26" t="str">
        <f>Table43[[#This Row],[Nama Jenis Kemasan]]</f>
        <v>PCH</v>
      </c>
      <c r="K562" s="4" t="str">
        <f>TRIM(CONCATENATE(Table43[[#This Row],[Nama            KLP]]," ",Table43[[#This Row],[Nama            Sub KLP]]))</f>
        <v>DETTOL BODY WASH</v>
      </c>
      <c r="L562" s="4" t="str">
        <f>CONCATENATE(Table43[[#This Row],[kode  2 Digit                (hrf+No)]],Table43[[#This Row],[kode  2 Digit                (Nomor)]],Table43[[#This Row],[kode  1 Digit                (Nomor)]])</f>
        <v>R1022</v>
      </c>
      <c r="M562" s="4" t="str">
        <f>IF(AH562="",CONCATENATE(R562,T562,V562,X562,Z562,AB562,AD562,AF562,Table43[[#This Row],[Tanda Kode Revisi]]),CONCATENATE(R562,T562,V562,X562,Z562,AB562,AD562,AH562))</f>
        <v>R1022008037020</v>
      </c>
      <c r="N562" s="11">
        <f t="shared" si="16"/>
        <v>14</v>
      </c>
      <c r="O562" s="13" t="str">
        <f>IF(AG562&lt;&gt;"",TRIM(UPPER(CONCATENATE(Q562," ",S562," ",U562," ",W562," ",Y562," ",AA562," ","X"," ",Table43[[#This Row],[ISI/CTN]]," ",AG562," ",AC562," ",AE562," ",AI562))),TRIM(UPPER(CONCATENATE(Q562," ",S562," ",U562," ",W562," ",Y562," ",AA562," ","X"," ",Table43[[#This Row],[ISI/CTN]]," ",AC562," ",AE562," ",AI562))))</f>
        <v>RB DETTOL BODY WASH ORIGINAL 370ML X 24 PCH</v>
      </c>
      <c r="P562" s="11">
        <f t="shared" si="17"/>
        <v>43</v>
      </c>
      <c r="Q562" s="4" t="s">
        <v>1487</v>
      </c>
      <c r="R562" s="7" t="s">
        <v>94</v>
      </c>
      <c r="S562" s="4" t="s">
        <v>1496</v>
      </c>
      <c r="T562" s="45" t="s">
        <v>1723</v>
      </c>
      <c r="U562" s="46" t="s">
        <v>1497</v>
      </c>
      <c r="V562" s="7">
        <v>2</v>
      </c>
      <c r="W562" s="46"/>
      <c r="X562" s="45" t="s">
        <v>1731</v>
      </c>
      <c r="Y562" s="4" t="s">
        <v>1491</v>
      </c>
      <c r="Z562" s="47" t="s">
        <v>1729</v>
      </c>
      <c r="AA562" s="4" t="s">
        <v>1525</v>
      </c>
      <c r="AB562" s="47" t="s">
        <v>1750</v>
      </c>
      <c r="AC562" s="4" t="s">
        <v>386</v>
      </c>
      <c r="AD562" s="7">
        <v>2</v>
      </c>
      <c r="AF562" s="7">
        <v>0</v>
      </c>
      <c r="AJ562" s="7">
        <f>IFERROR(VLOOKUP(Table43[[#This Row],[Kode BARANG Win2]],'[2]Template Impor Barang'!#REF!,2,0),0)</f>
        <v>0</v>
      </c>
      <c r="AK562" s="7">
        <f>Table43[[#This Row],[ISI/CTN]]</f>
        <v>24</v>
      </c>
      <c r="AL562" s="83">
        <f>Table43[[#This Row],[Kode Pcpl]]</f>
        <v>3086337</v>
      </c>
      <c r="AN562" s="36">
        <f>Table43[[#This Row],[Harga Jual Pcs GT
(-PPN)]]-(Table43[[#This Row],[Harga Jual Pcs GT
(-PPN)]]*8.5%)</f>
        <v>20717.43</v>
      </c>
      <c r="AO562" s="36">
        <f>Table43[[#This Row],[Harga Beli Pcs
(-PPN)]]*Table43[[#This Row],[ISI/CTN]]</f>
        <v>497218.32</v>
      </c>
      <c r="AP562" s="36">
        <f>Table43[[#This Row],[Harga Beli Pcs
(-PPN)]]*1.11</f>
        <v>22996.347300000001</v>
      </c>
      <c r="AQ562" s="36">
        <f>Table43[[#This Row],[Harga Beli Krt
(- PPN)]]*1.11</f>
        <v>551912.33520000009</v>
      </c>
      <c r="AR562" s="36">
        <v>22642</v>
      </c>
      <c r="AS562" s="36">
        <f>Table43[[#This Row],[Harga Jual Pcs GT
(-PPN)]]*Table43[[#This Row],[ISI/CTN]]</f>
        <v>543408</v>
      </c>
      <c r="AT562" s="36">
        <f>Table43[[#This Row],[Harga Jual Pcs GT
(-PPN)]]*1.11</f>
        <v>25132.620000000003</v>
      </c>
      <c r="AU562" s="36">
        <f>Table43[[#This Row],[Harga Jual Krt GT
(- PPN)]]*1.11</f>
        <v>603182.88</v>
      </c>
      <c r="AV562" s="36">
        <v>22642</v>
      </c>
      <c r="AW562" s="36">
        <f>Table43[[#This Row],[Harga Jual Pcs MT
(-PPN)]]*Table43[[#This Row],[ISI/CTN]]</f>
        <v>543408</v>
      </c>
      <c r="AX562" s="36">
        <f>Table43[[#This Row],[Harga Jual Pcs MT
(-PPN)]]*1.11</f>
        <v>25132.620000000003</v>
      </c>
      <c r="AY562" s="36">
        <f>Table43[[#This Row],[Harga Jual Pcs MT
(+PPN)]]*Table43[[#This Row],[ISI/CTN]]</f>
        <v>603182.88000000012</v>
      </c>
      <c r="AZ562" s="44">
        <f>(Table43[[#This Row],[Harga Jual Pcs GT
(-PPN)]]-Table43[[#This Row],[Harga Beli Pcs
(-PPN)]])/Table43[[#This Row],[Harga Jual Pcs GT
(-PPN)]]</f>
        <v>8.4999999999999992E-2</v>
      </c>
      <c r="BA562" s="51">
        <f>Table43[[#This Row],[Harga Jual Pcs MT
(-PPN)]]-Table43[[#This Row],[Harga Beli Pcs
(-PPN)]]</f>
        <v>1924.5699999999997</v>
      </c>
      <c r="BB562" s="57">
        <f>Table43[[#This Row],[Column1]]/Table43[[#This Row],[Harga Jual Pcs MT
(-PPN)]]</f>
        <v>8.4999999999999992E-2</v>
      </c>
      <c r="BC562" s="50"/>
      <c r="BD562" s="7" t="str">
        <f>IFERROR(VLOOKUP(Table43[[#This Row],[Kode BARANG Win2]],'[3]Daftar Barang dan Jasa'!$B$2:$D$3515,3,0),0)</f>
        <v>RB DETTOL BODY WASH ORIGINAL 370ML X 24 PCH</v>
      </c>
      <c r="BE562" s="7" t="str">
        <f ca="1">IF(TODAY()-Table43[[#This Row],[Efektif
Pembuatan]]&gt;60,"Lama","Baru")</f>
        <v>Lama</v>
      </c>
      <c r="BF562" s="7" t="e">
        <f ca="1">IF(TODAY()-Table43[[#This Row],[Efektif Naik Harga]]&lt;30,"Naik","Sama")</f>
        <v>#VALUE!</v>
      </c>
      <c r="BG562" s="7" t="s">
        <v>400</v>
      </c>
      <c r="BH562" s="7" t="str">
        <f>IF(Table43[[#This Row],[Kode BARANG Win2]]&lt;&gt;"","IDR","")</f>
        <v>IDR</v>
      </c>
      <c r="BI562" s="7" t="str">
        <f>CONCATENATE(Table43[[#This Row],[kode  1 Digit
(Nomor)]],Table43[[#This Row],[kode  4 Digit                (Nomor)]])</f>
        <v>30863370370</v>
      </c>
      <c r="BJ562" s="7" t="str">
        <f>Table43[[#This Row],[Nama            Gramasi atau Jumlah Pack per CTN]]</f>
        <v>370ML</v>
      </c>
      <c r="BK562" s="7"/>
      <c r="BL562" s="7"/>
      <c r="BM562" s="4" t="str">
        <f>IF(Table43[[#This Row],[SATUAN Fix Win]]&lt;&gt;"","KRT")</f>
        <v>KRT</v>
      </c>
      <c r="BN562" s="4" t="str">
        <f>IF(Table43[[#This Row],[SATUAN Fix Win]]&lt;&gt;"","GD01")</f>
        <v>GD01</v>
      </c>
      <c r="BO562" s="4">
        <f>IF(Table43[[#This Row],[SATUAN Fix Win]]&lt;&gt;"",11611)</f>
        <v>11611</v>
      </c>
      <c r="BP562" s="4">
        <f>IF(Table43[[#This Row],[SATUAN Fix Win]]&lt;&gt;"",11612)</f>
        <v>11612</v>
      </c>
      <c r="BR562" s="4">
        <f>IF(Table43[[#This Row],[SATUAN Fix Win]]&lt;&gt;"",1)</f>
        <v>1</v>
      </c>
    </row>
    <row r="563" spans="1:70">
      <c r="A563" s="4" t="str">
        <f>CONCATENATE(Table43[[#This Row],[Kode BARANG Win2]],Table43[[#This Row],[No. Urut
Item Sama]])</f>
        <v>R1022008037020</v>
      </c>
      <c r="B563" s="7"/>
      <c r="C563" s="4" t="s">
        <v>1608</v>
      </c>
      <c r="D563" s="49" t="s">
        <v>620</v>
      </c>
      <c r="E563" s="49">
        <f>IFERROR(VLOOKUP(Table43[[#This Row],[NO]],[1]Sheet1!$G$3:$K$1267,5,0),0)</f>
        <v>0</v>
      </c>
      <c r="F563" s="26" t="s">
        <v>1296</v>
      </c>
      <c r="G563" s="26">
        <v>24</v>
      </c>
      <c r="H563" s="26" t="s">
        <v>2073</v>
      </c>
      <c r="I563" s="49">
        <v>8993560026035</v>
      </c>
      <c r="J563" s="26" t="str">
        <f>Table43[[#This Row],[Nama Jenis Kemasan]]</f>
        <v>PCH</v>
      </c>
      <c r="K563" s="4" t="str">
        <f>TRIM(CONCATENATE(Table43[[#This Row],[Nama            KLP]]," ",Table43[[#This Row],[Nama            Sub KLP]]))</f>
        <v>DETTOL BODY WASH</v>
      </c>
      <c r="L563" s="4" t="str">
        <f>CONCATENATE(Table43[[#This Row],[kode  2 Digit                (hrf+No)]],Table43[[#This Row],[kode  2 Digit                (Nomor)]],Table43[[#This Row],[kode  1 Digit                (Nomor)]])</f>
        <v>R1022</v>
      </c>
      <c r="M563" s="4" t="str">
        <f>IF(AH563="",CONCATENATE(R563,T563,V563,X563,Z563,AB563,AD563,AF563,Table43[[#This Row],[Tanda Kode Revisi]]),CONCATENATE(R563,T563,V563,X563,Z563,AB563,AD563,AH563))</f>
        <v>R1022008037020</v>
      </c>
      <c r="N563" s="11">
        <f t="shared" si="16"/>
        <v>14</v>
      </c>
      <c r="O563" s="13" t="str">
        <f>IF(AG563&lt;&gt;"",TRIM(UPPER(CONCATENATE(Q563," ",S563," ",U563," ",W563," ",Y563," ",AA563," ","X"," ",Table43[[#This Row],[ISI/CTN]]," ",AG563," ",AC563," ",AE563," ",AI563))),TRIM(UPPER(CONCATENATE(Q563," ",S563," ",U563," ",W563," ",Y563," ",AA563," ","X"," ",Table43[[#This Row],[ISI/CTN]]," ",AC563," ",AE563," ",AI563))))</f>
        <v>RB DETTOL BODY WASH ORIGINAL 370ML X 24 PCH</v>
      </c>
      <c r="P563" s="11">
        <f t="shared" si="17"/>
        <v>43</v>
      </c>
      <c r="Q563" s="4" t="s">
        <v>1487</v>
      </c>
      <c r="R563" s="7" t="s">
        <v>94</v>
      </c>
      <c r="S563" s="4" t="s">
        <v>1496</v>
      </c>
      <c r="T563" s="45" t="s">
        <v>1723</v>
      </c>
      <c r="U563" s="46" t="s">
        <v>1497</v>
      </c>
      <c r="V563" s="7">
        <v>2</v>
      </c>
      <c r="W563" s="46"/>
      <c r="X563" s="45" t="s">
        <v>1731</v>
      </c>
      <c r="Y563" s="4" t="s">
        <v>1491</v>
      </c>
      <c r="Z563" s="47" t="s">
        <v>1729</v>
      </c>
      <c r="AA563" s="4" t="s">
        <v>1525</v>
      </c>
      <c r="AB563" s="47" t="s">
        <v>1750</v>
      </c>
      <c r="AC563" s="4" t="s">
        <v>386</v>
      </c>
      <c r="AD563" s="7">
        <v>2</v>
      </c>
      <c r="AF563" s="7">
        <v>0</v>
      </c>
      <c r="AJ563" s="7">
        <f>IFERROR(VLOOKUP(Table43[[#This Row],[Kode BARANG Win2]],'[2]Template Impor Barang'!#REF!,2,0),0)</f>
        <v>0</v>
      </c>
      <c r="AK563" s="7">
        <f>Table43[[#This Row],[ISI/CTN]]</f>
        <v>24</v>
      </c>
      <c r="AL563" s="83" t="str">
        <f>Table43[[#This Row],[Kode Pcpl]]</f>
        <v>ID8094391</v>
      </c>
      <c r="AN563" s="36">
        <f>Table43[[#This Row],[Harga Jual Pcs GT
(-PPN)]]-(Table43[[#This Row],[Harga Jual Pcs GT
(-PPN)]]*8.5%)</f>
        <v>20717.43</v>
      </c>
      <c r="AO563" s="36">
        <f>Table43[[#This Row],[Harga Beli Pcs
(-PPN)]]*Table43[[#This Row],[ISI/CTN]]</f>
        <v>497218.32</v>
      </c>
      <c r="AP563" s="36">
        <f>Table43[[#This Row],[Harga Beli Pcs
(-PPN)]]*1.11</f>
        <v>22996.347300000001</v>
      </c>
      <c r="AQ563" s="36">
        <f>Table43[[#This Row],[Harga Beli Krt
(- PPN)]]*1.11</f>
        <v>551912.33520000009</v>
      </c>
      <c r="AR563" s="36">
        <v>22642</v>
      </c>
      <c r="AS563" s="36">
        <f>Table43[[#This Row],[Harga Jual Pcs GT
(-PPN)]]*Table43[[#This Row],[ISI/CTN]]</f>
        <v>543408</v>
      </c>
      <c r="AT563" s="36">
        <f>Table43[[#This Row],[Harga Jual Pcs GT
(-PPN)]]*1.11</f>
        <v>25132.620000000003</v>
      </c>
      <c r="AU563" s="36">
        <f>Table43[[#This Row],[Harga Jual Krt GT
(- PPN)]]*1.11</f>
        <v>603182.88</v>
      </c>
      <c r="AV563" s="36">
        <v>22642</v>
      </c>
      <c r="AW563" s="36">
        <f>Table43[[#This Row],[Harga Jual Pcs MT
(-PPN)]]*Table43[[#This Row],[ISI/CTN]]</f>
        <v>543408</v>
      </c>
      <c r="AX563" s="36">
        <f>Table43[[#This Row],[Harga Jual Pcs MT
(-PPN)]]*1.11</f>
        <v>25132.620000000003</v>
      </c>
      <c r="AY563" s="36">
        <f>Table43[[#This Row],[Harga Jual Pcs MT
(+PPN)]]*Table43[[#This Row],[ISI/CTN]]</f>
        <v>603182.88000000012</v>
      </c>
      <c r="AZ563" s="44">
        <f>(Table43[[#This Row],[Harga Jual Pcs GT
(-PPN)]]-Table43[[#This Row],[Harga Beli Pcs
(-PPN)]])/Table43[[#This Row],[Harga Jual Pcs GT
(-PPN)]]</f>
        <v>8.4999999999999992E-2</v>
      </c>
      <c r="BA563" s="51">
        <f>Table43[[#This Row],[Harga Jual Pcs MT
(-PPN)]]-Table43[[#This Row],[Harga Beli Pcs
(-PPN)]]</f>
        <v>1924.5699999999997</v>
      </c>
      <c r="BB563" s="57">
        <f>Table43[[#This Row],[Column1]]/Table43[[#This Row],[Harga Jual Pcs MT
(-PPN)]]</f>
        <v>8.4999999999999992E-2</v>
      </c>
      <c r="BC563" s="50"/>
      <c r="BD563" s="7" t="str">
        <f>IFERROR(VLOOKUP(Table43[[#This Row],[Kode BARANG Win2]],'[3]Daftar Barang dan Jasa'!$B$2:$D$3515,3,0),0)</f>
        <v>RB DETTOL BODY WASH ORIGINAL 370ML X 24 PCH</v>
      </c>
      <c r="BE563" s="7" t="str">
        <f ca="1">IF(TODAY()-Table43[[#This Row],[Efektif
Pembuatan]]&gt;60,"Lama","Baru")</f>
        <v>Lama</v>
      </c>
      <c r="BF563" s="7" t="e">
        <f ca="1">IF(TODAY()-Table43[[#This Row],[Efektif Naik Harga]]&lt;30,"Naik","Sama")</f>
        <v>#VALUE!</v>
      </c>
      <c r="BG563" s="7" t="s">
        <v>400</v>
      </c>
      <c r="BH563" s="7" t="str">
        <f>IF(Table43[[#This Row],[Kode BARANG Win2]]&lt;&gt;"","IDR","")</f>
        <v>IDR</v>
      </c>
      <c r="BI563" s="7" t="str">
        <f>CONCATENATE(Table43[[#This Row],[kode  1 Digit
(Nomor)]],Table43[[#This Row],[kode  4 Digit                (Nomor)]])</f>
        <v>ID80943910370</v>
      </c>
      <c r="BJ563" s="7" t="str">
        <f>Table43[[#This Row],[Nama            Gramasi atau Jumlah Pack per CTN]]</f>
        <v>370ML</v>
      </c>
      <c r="BK563" s="7"/>
      <c r="BL563" s="7"/>
      <c r="BM563" s="4" t="str">
        <f>IF(Table43[[#This Row],[SATUAN Fix Win]]&lt;&gt;"","KRT")</f>
        <v>KRT</v>
      </c>
      <c r="BN563" s="4" t="str">
        <f>IF(Table43[[#This Row],[SATUAN Fix Win]]&lt;&gt;"","GD01")</f>
        <v>GD01</v>
      </c>
      <c r="BO563" s="4">
        <f>IF(Table43[[#This Row],[SATUAN Fix Win]]&lt;&gt;"",11611)</f>
        <v>11611</v>
      </c>
      <c r="BP563" s="4">
        <f>IF(Table43[[#This Row],[SATUAN Fix Win]]&lt;&gt;"",11612)</f>
        <v>11612</v>
      </c>
      <c r="BR563" s="4">
        <f>IF(Table43[[#This Row],[SATUAN Fix Win]]&lt;&gt;"",1)</f>
        <v>1</v>
      </c>
    </row>
    <row r="564" spans="1:70">
      <c r="A564" s="4" t="str">
        <f>CONCATENATE(Table43[[#This Row],[Kode BARANG Win2]],Table43[[#This Row],[No. Urut
Item Sama]])</f>
        <v>R1022008037021</v>
      </c>
      <c r="B564" s="7"/>
      <c r="C564" s="4" t="s">
        <v>1608</v>
      </c>
      <c r="D564" s="49">
        <v>3317331</v>
      </c>
      <c r="E564" s="49">
        <f>IFERROR(VLOOKUP(Table43[[#This Row],[NO]],[1]Sheet1!$G$3:$K$1267,5,0),0)</f>
        <v>0</v>
      </c>
      <c r="F564" s="26" t="s">
        <v>1301</v>
      </c>
      <c r="G564" s="26">
        <v>24</v>
      </c>
      <c r="H564" s="26" t="s">
        <v>1608</v>
      </c>
      <c r="I564" s="49">
        <v>8993560026035</v>
      </c>
      <c r="J564" s="26" t="str">
        <f>Table43[[#This Row],[Nama Jenis Kemasan]]</f>
        <v>PCH</v>
      </c>
      <c r="K564" s="4" t="str">
        <f>TRIM(CONCATENATE(Table43[[#This Row],[Nama            KLP]]," ",Table43[[#This Row],[Nama            Sub KLP]]))</f>
        <v>DETTOL BODY WASH</v>
      </c>
      <c r="L564" s="4" t="str">
        <f>CONCATENATE(Table43[[#This Row],[kode  2 Digit                (hrf+No)]],Table43[[#This Row],[kode  2 Digit                (Nomor)]],Table43[[#This Row],[kode  1 Digit                (Nomor)]])</f>
        <v>R1022</v>
      </c>
      <c r="M564" s="4" t="str">
        <f>IF(AH564="",CONCATENATE(R564,T564,V564,X564,Z564,AB564,AD564,AF564,Table43[[#This Row],[Tanda Kode Revisi]]),CONCATENATE(R564,T564,V564,X564,Z564,AB564,AD564,AH564))</f>
        <v>R1022008037021</v>
      </c>
      <c r="N564" s="11">
        <f t="shared" si="16"/>
        <v>14</v>
      </c>
      <c r="O564" s="13" t="str">
        <f>IF(AG564&lt;&gt;"",TRIM(UPPER(CONCATENATE(Q564," ",S564," ",U564," ",W564," ",Y564," ",AA564," ","X"," ",Table43[[#This Row],[ISI/CTN]]," ",AG564," ",AC564," ",AE564," ",AI564))),TRIM(UPPER(CONCATENATE(Q564," ",S564," ",U564," ",W564," ",Y564," ",AA564," ","X"," ",Table43[[#This Row],[ISI/CTN]]," ",AC564," ",AE564," ",AI564))))</f>
        <v>RB DETTOL BODY WASH ORIGINAL 370ML X 24 PCH BANDED</v>
      </c>
      <c r="P564" s="11">
        <f t="shared" si="17"/>
        <v>50</v>
      </c>
      <c r="Q564" s="4" t="s">
        <v>1487</v>
      </c>
      <c r="R564" s="7" t="s">
        <v>94</v>
      </c>
      <c r="S564" s="4" t="s">
        <v>1496</v>
      </c>
      <c r="T564" s="45" t="s">
        <v>1723</v>
      </c>
      <c r="U564" s="46" t="s">
        <v>1497</v>
      </c>
      <c r="V564" s="7">
        <v>2</v>
      </c>
      <c r="W564" s="46"/>
      <c r="X564" s="45" t="s">
        <v>1731</v>
      </c>
      <c r="Y564" s="4" t="s">
        <v>1491</v>
      </c>
      <c r="Z564" s="47" t="s">
        <v>1729</v>
      </c>
      <c r="AA564" s="4" t="s">
        <v>1525</v>
      </c>
      <c r="AB564" s="47" t="s">
        <v>1750</v>
      </c>
      <c r="AC564" s="4" t="s">
        <v>386</v>
      </c>
      <c r="AD564" s="7">
        <v>2</v>
      </c>
      <c r="AE564" s="4" t="s">
        <v>1526</v>
      </c>
      <c r="AF564" s="7">
        <v>1</v>
      </c>
      <c r="AJ564" s="7">
        <f>IFERROR(VLOOKUP(Table43[[#This Row],[Kode BARANG Win2]],'[2]Template Impor Barang'!#REF!,2,0),0)</f>
        <v>0</v>
      </c>
      <c r="AK564" s="7">
        <f>Table43[[#This Row],[ISI/CTN]]</f>
        <v>24</v>
      </c>
      <c r="AL564" s="83">
        <f>Table43[[#This Row],[Kode Pcpl]]</f>
        <v>3317331</v>
      </c>
      <c r="AN564" s="36">
        <f>Table43[[#This Row],[Harga Jual Pcs GT
(-PPN)]]-(Table43[[#This Row],[Harga Jual Pcs GT
(-PPN)]]*8.5%)</f>
        <v>20717.43</v>
      </c>
      <c r="AO564" s="36">
        <f>Table43[[#This Row],[Harga Beli Pcs
(-PPN)]]*Table43[[#This Row],[ISI/CTN]]</f>
        <v>497218.32</v>
      </c>
      <c r="AP564" s="36">
        <f>Table43[[#This Row],[Harga Beli Pcs
(-PPN)]]*1.11</f>
        <v>22996.347300000001</v>
      </c>
      <c r="AQ564" s="36">
        <f>Table43[[#This Row],[Harga Beli Krt
(- PPN)]]*1.11</f>
        <v>551912.33520000009</v>
      </c>
      <c r="AR564" s="36">
        <v>22642</v>
      </c>
      <c r="AS564" s="36">
        <f>Table43[[#This Row],[Harga Jual Pcs GT
(-PPN)]]*Table43[[#This Row],[ISI/CTN]]</f>
        <v>543408</v>
      </c>
      <c r="AT564" s="36">
        <f>Table43[[#This Row],[Harga Jual Pcs GT
(-PPN)]]*1.11</f>
        <v>25132.620000000003</v>
      </c>
      <c r="AU564" s="36">
        <f>Table43[[#This Row],[Harga Jual Krt GT
(- PPN)]]*1.11</f>
        <v>603182.88</v>
      </c>
      <c r="AV564" s="36">
        <v>22642</v>
      </c>
      <c r="AW564" s="36">
        <f>Table43[[#This Row],[Harga Jual Pcs MT
(-PPN)]]*Table43[[#This Row],[ISI/CTN]]</f>
        <v>543408</v>
      </c>
      <c r="AX564" s="36">
        <f>Table43[[#This Row],[Harga Jual Pcs MT
(-PPN)]]*1.11</f>
        <v>25132.620000000003</v>
      </c>
      <c r="AY564" s="36">
        <f>Table43[[#This Row],[Harga Jual Pcs MT
(+PPN)]]*Table43[[#This Row],[ISI/CTN]]</f>
        <v>603182.88000000012</v>
      </c>
      <c r="AZ564" s="44">
        <f>(Table43[[#This Row],[Harga Jual Pcs GT
(-PPN)]]-Table43[[#This Row],[Harga Beli Pcs
(-PPN)]])/Table43[[#This Row],[Harga Jual Pcs GT
(-PPN)]]</f>
        <v>8.4999999999999992E-2</v>
      </c>
      <c r="BA564" s="51">
        <f>Table43[[#This Row],[Harga Jual Pcs MT
(-PPN)]]-Table43[[#This Row],[Harga Beli Pcs
(-PPN)]]</f>
        <v>1924.5699999999997</v>
      </c>
      <c r="BB564" s="57">
        <f>Table43[[#This Row],[Column1]]/Table43[[#This Row],[Harga Jual Pcs MT
(-PPN)]]</f>
        <v>8.4999999999999992E-2</v>
      </c>
      <c r="BC564" s="50"/>
      <c r="BD564" s="7" t="str">
        <f>IFERROR(VLOOKUP(Table43[[#This Row],[Kode BARANG Win2]],'[3]Daftar Barang dan Jasa'!$B$2:$D$3515,3,0),0)</f>
        <v>RB DETTOL BODY WASH ORIGINAL 370ML X 24 PCH BANDED</v>
      </c>
      <c r="BE564" s="7" t="str">
        <f ca="1">IF(TODAY()-Table43[[#This Row],[Efektif
Pembuatan]]&gt;60,"Lama","Baru")</f>
        <v>Lama</v>
      </c>
      <c r="BF564" s="7" t="e">
        <f ca="1">IF(TODAY()-Table43[[#This Row],[Efektif Naik Harga]]&lt;30,"Naik","Sama")</f>
        <v>#VALUE!</v>
      </c>
      <c r="BG564" s="7" t="s">
        <v>400</v>
      </c>
      <c r="BH564" s="7" t="str">
        <f>IF(Table43[[#This Row],[Kode BARANG Win2]]&lt;&gt;"","IDR","")</f>
        <v>IDR</v>
      </c>
      <c r="BI564" s="7" t="str">
        <f>CONCATENATE(Table43[[#This Row],[kode  1 Digit
(Nomor)]],Table43[[#This Row],[kode  4 Digit                (Nomor)]])</f>
        <v>33173310370</v>
      </c>
      <c r="BJ564" s="7" t="str">
        <f>Table43[[#This Row],[Nama            Gramasi atau Jumlah Pack per CTN]]</f>
        <v>370ML</v>
      </c>
      <c r="BK564" s="7"/>
      <c r="BL564" s="7"/>
      <c r="BM564" s="4" t="str">
        <f>IF(Table43[[#This Row],[SATUAN Fix Win]]&lt;&gt;"","KRT")</f>
        <v>KRT</v>
      </c>
      <c r="BN564" s="4" t="str">
        <f>IF(Table43[[#This Row],[SATUAN Fix Win]]&lt;&gt;"","GD01")</f>
        <v>GD01</v>
      </c>
      <c r="BO564" s="4">
        <f>IF(Table43[[#This Row],[SATUAN Fix Win]]&lt;&gt;"",11611)</f>
        <v>11611</v>
      </c>
      <c r="BP564" s="4">
        <f>IF(Table43[[#This Row],[SATUAN Fix Win]]&lt;&gt;"",11612)</f>
        <v>11612</v>
      </c>
      <c r="BR564" s="4">
        <f>IF(Table43[[#This Row],[SATUAN Fix Win]]&lt;&gt;"",1)</f>
        <v>1</v>
      </c>
    </row>
    <row r="565" spans="1:70">
      <c r="A565" s="4" t="str">
        <f>CONCATENATE(Table43[[#This Row],[Kode BARANG Win2]],Table43[[#This Row],[No. Urut
Item Sama]])</f>
        <v>R1022008037021</v>
      </c>
      <c r="B565" s="7"/>
      <c r="C565" s="4" t="s">
        <v>1608</v>
      </c>
      <c r="D565" s="49">
        <v>3303398</v>
      </c>
      <c r="E565" s="49">
        <f>IFERROR(VLOOKUP(Table43[[#This Row],[NO]],[1]Sheet1!$G$3:$K$1267,5,0),0)</f>
        <v>0</v>
      </c>
      <c r="F565" s="26" t="s">
        <v>1291</v>
      </c>
      <c r="G565" s="26">
        <v>24</v>
      </c>
      <c r="H565" s="26" t="s">
        <v>1608</v>
      </c>
      <c r="I565" s="49">
        <v>8993560026035</v>
      </c>
      <c r="J565" s="26" t="str">
        <f>Table43[[#This Row],[Nama Jenis Kemasan]]</f>
        <v>PCH</v>
      </c>
      <c r="K565" s="4" t="str">
        <f>TRIM(CONCATENATE(Table43[[#This Row],[Nama            KLP]]," ",Table43[[#This Row],[Nama            Sub KLP]]))</f>
        <v>DETTOL BODY WASH</v>
      </c>
      <c r="L565" s="4" t="str">
        <f>CONCATENATE(Table43[[#This Row],[kode  2 Digit                (hrf+No)]],Table43[[#This Row],[kode  2 Digit                (Nomor)]],Table43[[#This Row],[kode  1 Digit                (Nomor)]])</f>
        <v>R1022</v>
      </c>
      <c r="M565" s="4" t="str">
        <f>IF(AH565="",CONCATENATE(R565,T565,V565,X565,Z565,AB565,AD565,AF565,Table43[[#This Row],[Tanda Kode Revisi]]),CONCATENATE(R565,T565,V565,X565,Z565,AB565,AD565,AH565))</f>
        <v>R1022008037021</v>
      </c>
      <c r="N565" s="11">
        <f t="shared" si="16"/>
        <v>14</v>
      </c>
      <c r="O565" s="13" t="str">
        <f>IF(AG565&lt;&gt;"",TRIM(UPPER(CONCATENATE(Q565," ",S565," ",U565," ",W565," ",Y565," ",AA565," ","X"," ",Table43[[#This Row],[ISI/CTN]]," ",AG565," ",AC565," ",AE565," ",AI565))),TRIM(UPPER(CONCATENATE(Q565," ",S565," ",U565," ",W565," ",Y565," ",AA565," ","X"," ",Table43[[#This Row],[ISI/CTN]]," ",AC565," ",AE565," ",AI565))))</f>
        <v>RB DETTOL BODY WASH ORIGINAL 370ML X 24 PCH BANDED</v>
      </c>
      <c r="P565" s="11">
        <f t="shared" si="17"/>
        <v>50</v>
      </c>
      <c r="Q565" s="4" t="s">
        <v>1487</v>
      </c>
      <c r="R565" s="7" t="s">
        <v>94</v>
      </c>
      <c r="S565" s="4" t="s">
        <v>1496</v>
      </c>
      <c r="T565" s="45" t="s">
        <v>1723</v>
      </c>
      <c r="U565" s="46" t="s">
        <v>1497</v>
      </c>
      <c r="V565" s="7">
        <v>2</v>
      </c>
      <c r="W565" s="46"/>
      <c r="X565" s="45" t="s">
        <v>1731</v>
      </c>
      <c r="Y565" s="4" t="s">
        <v>1491</v>
      </c>
      <c r="Z565" s="47" t="s">
        <v>1729</v>
      </c>
      <c r="AA565" s="4" t="s">
        <v>1525</v>
      </c>
      <c r="AB565" s="47" t="s">
        <v>1750</v>
      </c>
      <c r="AC565" s="4" t="s">
        <v>386</v>
      </c>
      <c r="AD565" s="7">
        <v>2</v>
      </c>
      <c r="AE565" s="4" t="s">
        <v>1526</v>
      </c>
      <c r="AF565" s="7">
        <v>1</v>
      </c>
      <c r="AJ565" s="7">
        <f>IFERROR(VLOOKUP(Table43[[#This Row],[Kode BARANG Win2]],'[2]Template Impor Barang'!#REF!,2,0),0)</f>
        <v>0</v>
      </c>
      <c r="AK565" s="7">
        <f>Table43[[#This Row],[ISI/CTN]]</f>
        <v>24</v>
      </c>
      <c r="AL565" s="83">
        <f>Table43[[#This Row],[Kode Pcpl]]</f>
        <v>3303398</v>
      </c>
      <c r="AN565" s="36">
        <f>Table43[[#This Row],[Harga Jual Pcs GT
(-PPN)]]-(Table43[[#This Row],[Harga Jual Pcs GT
(-PPN)]]*8.5%)</f>
        <v>20717.43</v>
      </c>
      <c r="AO565" s="36">
        <f>Table43[[#This Row],[Harga Beli Pcs
(-PPN)]]*Table43[[#This Row],[ISI/CTN]]</f>
        <v>497218.32</v>
      </c>
      <c r="AP565" s="36">
        <f>Table43[[#This Row],[Harga Beli Pcs
(-PPN)]]*1.11</f>
        <v>22996.347300000001</v>
      </c>
      <c r="AQ565" s="36">
        <f>Table43[[#This Row],[Harga Beli Krt
(- PPN)]]*1.11</f>
        <v>551912.33520000009</v>
      </c>
      <c r="AR565" s="36">
        <v>22642</v>
      </c>
      <c r="AS565" s="36">
        <f>Table43[[#This Row],[Harga Jual Pcs GT
(-PPN)]]*Table43[[#This Row],[ISI/CTN]]</f>
        <v>543408</v>
      </c>
      <c r="AT565" s="36">
        <f>Table43[[#This Row],[Harga Jual Pcs GT
(-PPN)]]*1.11</f>
        <v>25132.620000000003</v>
      </c>
      <c r="AU565" s="36">
        <f>Table43[[#This Row],[Harga Jual Krt GT
(- PPN)]]*1.11</f>
        <v>603182.88</v>
      </c>
      <c r="AV565" s="36">
        <v>22642</v>
      </c>
      <c r="AW565" s="36">
        <f>Table43[[#This Row],[Harga Jual Pcs MT
(-PPN)]]*Table43[[#This Row],[ISI/CTN]]</f>
        <v>543408</v>
      </c>
      <c r="AX565" s="36">
        <f>Table43[[#This Row],[Harga Jual Pcs MT
(-PPN)]]*1.11</f>
        <v>25132.620000000003</v>
      </c>
      <c r="AY565" s="36">
        <f>Table43[[#This Row],[Harga Jual Pcs MT
(+PPN)]]*Table43[[#This Row],[ISI/CTN]]</f>
        <v>603182.88000000012</v>
      </c>
      <c r="AZ565" s="44">
        <f>(Table43[[#This Row],[Harga Jual Pcs GT
(-PPN)]]-Table43[[#This Row],[Harga Beli Pcs
(-PPN)]])/Table43[[#This Row],[Harga Jual Pcs GT
(-PPN)]]</f>
        <v>8.4999999999999992E-2</v>
      </c>
      <c r="BA565" s="51">
        <f>Table43[[#This Row],[Harga Jual Pcs MT
(-PPN)]]-Table43[[#This Row],[Harga Beli Pcs
(-PPN)]]</f>
        <v>1924.5699999999997</v>
      </c>
      <c r="BB565" s="57">
        <f>Table43[[#This Row],[Column1]]/Table43[[#This Row],[Harga Jual Pcs MT
(-PPN)]]</f>
        <v>8.4999999999999992E-2</v>
      </c>
      <c r="BC565" s="50"/>
      <c r="BD565" s="7" t="str">
        <f>IFERROR(VLOOKUP(Table43[[#This Row],[Kode BARANG Win2]],'[3]Daftar Barang dan Jasa'!$B$2:$D$3515,3,0),0)</f>
        <v>RB DETTOL BODY WASH ORIGINAL 370ML X 24 PCH BANDED</v>
      </c>
      <c r="BE565" s="7" t="str">
        <f ca="1">IF(TODAY()-Table43[[#This Row],[Efektif
Pembuatan]]&gt;60,"Lama","Baru")</f>
        <v>Lama</v>
      </c>
      <c r="BF565" s="7" t="e">
        <f ca="1">IF(TODAY()-Table43[[#This Row],[Efektif Naik Harga]]&lt;30,"Naik","Sama")</f>
        <v>#VALUE!</v>
      </c>
      <c r="BG565" s="7" t="s">
        <v>400</v>
      </c>
      <c r="BH565" s="7" t="str">
        <f>IF(Table43[[#This Row],[Kode BARANG Win2]]&lt;&gt;"","IDR","")</f>
        <v>IDR</v>
      </c>
      <c r="BI565" s="7" t="str">
        <f>CONCATENATE(Table43[[#This Row],[kode  1 Digit
(Nomor)]],Table43[[#This Row],[kode  4 Digit                (Nomor)]])</f>
        <v>33033980370</v>
      </c>
      <c r="BJ565" s="7" t="str">
        <f>Table43[[#This Row],[Nama            Gramasi atau Jumlah Pack per CTN]]</f>
        <v>370ML</v>
      </c>
      <c r="BK565" s="7"/>
      <c r="BL565" s="7"/>
      <c r="BM565" s="4" t="str">
        <f>IF(Table43[[#This Row],[SATUAN Fix Win]]&lt;&gt;"","KRT")</f>
        <v>KRT</v>
      </c>
      <c r="BN565" s="4" t="str">
        <f>IF(Table43[[#This Row],[SATUAN Fix Win]]&lt;&gt;"","GD01")</f>
        <v>GD01</v>
      </c>
      <c r="BO565" s="4">
        <f>IF(Table43[[#This Row],[SATUAN Fix Win]]&lt;&gt;"",11611)</f>
        <v>11611</v>
      </c>
      <c r="BP565" s="4">
        <f>IF(Table43[[#This Row],[SATUAN Fix Win]]&lt;&gt;"",11612)</f>
        <v>11612</v>
      </c>
      <c r="BR565" s="4">
        <f>IF(Table43[[#This Row],[SATUAN Fix Win]]&lt;&gt;"",1)</f>
        <v>1</v>
      </c>
    </row>
    <row r="566" spans="1:70">
      <c r="A566" s="4" t="str">
        <f>CONCATENATE(Table43[[#This Row],[Kode BARANG Win2]],Table43[[#This Row],[No. Urut
Item Sama]])</f>
        <v>R1022008037021</v>
      </c>
      <c r="B566" s="7"/>
      <c r="C566" s="4" t="s">
        <v>1608</v>
      </c>
      <c r="D566" s="49">
        <v>3311971</v>
      </c>
      <c r="E566" s="49">
        <f>IFERROR(VLOOKUP(Table43[[#This Row],[NO]],[1]Sheet1!$G$3:$K$1267,5,0),0)</f>
        <v>0</v>
      </c>
      <c r="F566" s="26" t="s">
        <v>1300</v>
      </c>
      <c r="G566" s="26">
        <v>24</v>
      </c>
      <c r="H566" s="26" t="s">
        <v>2073</v>
      </c>
      <c r="I566" s="49">
        <v>8993560026035</v>
      </c>
      <c r="J566" s="26" t="str">
        <f>Table43[[#This Row],[Nama Jenis Kemasan]]</f>
        <v>PCH</v>
      </c>
      <c r="K566" s="4" t="str">
        <f>TRIM(CONCATENATE(Table43[[#This Row],[Nama            KLP]]," ",Table43[[#This Row],[Nama            Sub KLP]]))</f>
        <v>DETTOL BODY WASH</v>
      </c>
      <c r="L566" s="4" t="str">
        <f>CONCATENATE(Table43[[#This Row],[kode  2 Digit                (hrf+No)]],Table43[[#This Row],[kode  2 Digit                (Nomor)]],Table43[[#This Row],[kode  1 Digit                (Nomor)]])</f>
        <v>R1022</v>
      </c>
      <c r="M566" s="4" t="str">
        <f>IF(AH566="",CONCATENATE(R566,T566,V566,X566,Z566,AB566,AD566,AF566,Table43[[#This Row],[Tanda Kode Revisi]]),CONCATENATE(R566,T566,V566,X566,Z566,AB566,AD566,AH566))</f>
        <v>R1022008037021</v>
      </c>
      <c r="N566" s="11">
        <f t="shared" si="16"/>
        <v>14</v>
      </c>
      <c r="O566" s="13" t="str">
        <f>IF(AG566&lt;&gt;"",TRIM(UPPER(CONCATENATE(Q566," ",S566," ",U566," ",W566," ",Y566," ",AA566," ","X"," ",Table43[[#This Row],[ISI/CTN]]," ",AG566," ",AC566," ",AE566," ",AI566))),TRIM(UPPER(CONCATENATE(Q566," ",S566," ",U566," ",W566," ",Y566," ",AA566," ","X"," ",Table43[[#This Row],[ISI/CTN]]," ",AC566," ",AE566," ",AI566))))</f>
        <v>RB DETTOL BODY WASH ORIGINAL 370ML X 24 PCH BANDED</v>
      </c>
      <c r="P566" s="11">
        <f t="shared" si="17"/>
        <v>50</v>
      </c>
      <c r="Q566" s="4" t="s">
        <v>1487</v>
      </c>
      <c r="R566" s="7" t="s">
        <v>94</v>
      </c>
      <c r="S566" s="4" t="s">
        <v>1496</v>
      </c>
      <c r="T566" s="45" t="s">
        <v>1723</v>
      </c>
      <c r="U566" s="46" t="s">
        <v>1497</v>
      </c>
      <c r="V566" s="7">
        <v>2</v>
      </c>
      <c r="W566" s="46"/>
      <c r="X566" s="45" t="s">
        <v>1731</v>
      </c>
      <c r="Y566" s="4" t="s">
        <v>1491</v>
      </c>
      <c r="Z566" s="47" t="s">
        <v>1729</v>
      </c>
      <c r="AA566" s="4" t="s">
        <v>1525</v>
      </c>
      <c r="AB566" s="47" t="s">
        <v>1750</v>
      </c>
      <c r="AC566" s="4" t="s">
        <v>386</v>
      </c>
      <c r="AD566" s="7">
        <v>2</v>
      </c>
      <c r="AE566" s="4" t="s">
        <v>1526</v>
      </c>
      <c r="AF566" s="7">
        <v>1</v>
      </c>
      <c r="AJ566" s="7">
        <f>IFERROR(VLOOKUP(Table43[[#This Row],[Kode BARANG Win2]],'[2]Template Impor Barang'!#REF!,2,0),0)</f>
        <v>0</v>
      </c>
      <c r="AK566" s="7">
        <f>Table43[[#This Row],[ISI/CTN]]</f>
        <v>24</v>
      </c>
      <c r="AL566" s="83">
        <f>Table43[[#This Row],[Kode Pcpl]]</f>
        <v>3311971</v>
      </c>
      <c r="AN566" s="36">
        <f>Table43[[#This Row],[Harga Jual Pcs GT
(-PPN)]]-(Table43[[#This Row],[Harga Jual Pcs GT
(-PPN)]]*8.5%)</f>
        <v>20717.43</v>
      </c>
      <c r="AO566" s="36">
        <f>Table43[[#This Row],[Harga Beli Pcs
(-PPN)]]*Table43[[#This Row],[ISI/CTN]]</f>
        <v>497218.32</v>
      </c>
      <c r="AP566" s="36">
        <f>Table43[[#This Row],[Harga Beli Pcs
(-PPN)]]*1.11</f>
        <v>22996.347300000001</v>
      </c>
      <c r="AQ566" s="36">
        <f>Table43[[#This Row],[Harga Beli Krt
(- PPN)]]*1.11</f>
        <v>551912.33520000009</v>
      </c>
      <c r="AR566" s="36">
        <v>22642</v>
      </c>
      <c r="AS566" s="36">
        <f>Table43[[#This Row],[Harga Jual Pcs GT
(-PPN)]]*Table43[[#This Row],[ISI/CTN]]</f>
        <v>543408</v>
      </c>
      <c r="AT566" s="36">
        <f>Table43[[#This Row],[Harga Jual Pcs GT
(-PPN)]]*1.11</f>
        <v>25132.620000000003</v>
      </c>
      <c r="AU566" s="36">
        <f>Table43[[#This Row],[Harga Jual Krt GT
(- PPN)]]*1.11</f>
        <v>603182.88</v>
      </c>
      <c r="AV566" s="36">
        <v>22642</v>
      </c>
      <c r="AW566" s="36">
        <f>Table43[[#This Row],[Harga Jual Pcs MT
(-PPN)]]*Table43[[#This Row],[ISI/CTN]]</f>
        <v>543408</v>
      </c>
      <c r="AX566" s="36">
        <f>Table43[[#This Row],[Harga Jual Pcs MT
(-PPN)]]*1.11</f>
        <v>25132.620000000003</v>
      </c>
      <c r="AY566" s="36">
        <f>Table43[[#This Row],[Harga Jual Pcs MT
(+PPN)]]*Table43[[#This Row],[ISI/CTN]]</f>
        <v>603182.88000000012</v>
      </c>
      <c r="AZ566" s="44">
        <f>(Table43[[#This Row],[Harga Jual Pcs GT
(-PPN)]]-Table43[[#This Row],[Harga Beli Pcs
(-PPN)]])/Table43[[#This Row],[Harga Jual Pcs GT
(-PPN)]]</f>
        <v>8.4999999999999992E-2</v>
      </c>
      <c r="BA566" s="51">
        <f>Table43[[#This Row],[Harga Jual Pcs MT
(-PPN)]]-Table43[[#This Row],[Harga Beli Pcs
(-PPN)]]</f>
        <v>1924.5699999999997</v>
      </c>
      <c r="BB566" s="57">
        <f>Table43[[#This Row],[Column1]]/Table43[[#This Row],[Harga Jual Pcs MT
(-PPN)]]</f>
        <v>8.4999999999999992E-2</v>
      </c>
      <c r="BC566" s="50"/>
      <c r="BD566" s="7" t="str">
        <f>IFERROR(VLOOKUP(Table43[[#This Row],[Kode BARANG Win2]],'[3]Daftar Barang dan Jasa'!$B$2:$D$3515,3,0),0)</f>
        <v>RB DETTOL BODY WASH ORIGINAL 370ML X 24 PCH BANDED</v>
      </c>
      <c r="BE566" s="7" t="str">
        <f ca="1">IF(TODAY()-Table43[[#This Row],[Efektif
Pembuatan]]&gt;60,"Lama","Baru")</f>
        <v>Lama</v>
      </c>
      <c r="BF566" s="7" t="e">
        <f ca="1">IF(TODAY()-Table43[[#This Row],[Efektif Naik Harga]]&lt;30,"Naik","Sama")</f>
        <v>#VALUE!</v>
      </c>
      <c r="BG566" s="7" t="s">
        <v>400</v>
      </c>
      <c r="BH566" s="7" t="str">
        <f>IF(Table43[[#This Row],[Kode BARANG Win2]]&lt;&gt;"","IDR","")</f>
        <v>IDR</v>
      </c>
      <c r="BI566" s="7" t="str">
        <f>CONCATENATE(Table43[[#This Row],[kode  1 Digit
(Nomor)]],Table43[[#This Row],[kode  4 Digit                (Nomor)]])</f>
        <v>33119710370</v>
      </c>
      <c r="BJ566" s="7" t="str">
        <f>Table43[[#This Row],[Nama            Gramasi atau Jumlah Pack per CTN]]</f>
        <v>370ML</v>
      </c>
      <c r="BK566" s="7"/>
      <c r="BL566" s="7"/>
      <c r="BM566" s="4" t="str">
        <f>IF(Table43[[#This Row],[SATUAN Fix Win]]&lt;&gt;"","KRT")</f>
        <v>KRT</v>
      </c>
      <c r="BN566" s="4" t="str">
        <f>IF(Table43[[#This Row],[SATUAN Fix Win]]&lt;&gt;"","GD01")</f>
        <v>GD01</v>
      </c>
      <c r="BO566" s="4">
        <f>IF(Table43[[#This Row],[SATUAN Fix Win]]&lt;&gt;"",11611)</f>
        <v>11611</v>
      </c>
      <c r="BP566" s="4">
        <f>IF(Table43[[#This Row],[SATUAN Fix Win]]&lt;&gt;"",11612)</f>
        <v>11612</v>
      </c>
      <c r="BR566" s="4">
        <f>IF(Table43[[#This Row],[SATUAN Fix Win]]&lt;&gt;"",1)</f>
        <v>1</v>
      </c>
    </row>
    <row r="567" spans="1:70">
      <c r="A567" s="4" t="str">
        <f>CONCATENATE(Table43[[#This Row],[Kode BARANG Win2]],Table43[[#This Row],[No. Urut
Item Sama]])</f>
        <v>R1022008037021</v>
      </c>
      <c r="B567" s="7"/>
      <c r="C567" s="4" t="s">
        <v>1608</v>
      </c>
      <c r="D567" s="49">
        <v>3025794</v>
      </c>
      <c r="E567" s="49">
        <f>IFERROR(VLOOKUP(Table43[[#This Row],[NO]],[1]Sheet1!$G$3:$K$1267,5,0),0)</f>
        <v>0</v>
      </c>
      <c r="F567" s="26" t="s">
        <v>1293</v>
      </c>
      <c r="G567" s="26">
        <v>24</v>
      </c>
      <c r="H567" s="26" t="s">
        <v>2073</v>
      </c>
      <c r="I567" s="49">
        <v>8993560026035</v>
      </c>
      <c r="J567" s="26" t="str">
        <f>Table43[[#This Row],[Nama Jenis Kemasan]]</f>
        <v>PCH</v>
      </c>
      <c r="K567" s="4" t="str">
        <f>TRIM(CONCATENATE(Table43[[#This Row],[Nama            KLP]]," ",Table43[[#This Row],[Nama            Sub KLP]]))</f>
        <v>DETTOL BODY WASH</v>
      </c>
      <c r="L567" s="4" t="str">
        <f>CONCATENATE(Table43[[#This Row],[kode  2 Digit                (hrf+No)]],Table43[[#This Row],[kode  2 Digit                (Nomor)]],Table43[[#This Row],[kode  1 Digit                (Nomor)]])</f>
        <v>R1022</v>
      </c>
      <c r="M567" s="4" t="str">
        <f>IF(AH567="",CONCATENATE(R567,T567,V567,X567,Z567,AB567,AD567,AF567,Table43[[#This Row],[Tanda Kode Revisi]]),CONCATENATE(R567,T567,V567,X567,Z567,AB567,AD567,AH567))</f>
        <v>R1022008037021</v>
      </c>
      <c r="N567" s="11">
        <f t="shared" si="16"/>
        <v>14</v>
      </c>
      <c r="O567" s="13" t="str">
        <f>IF(AG567&lt;&gt;"",TRIM(UPPER(CONCATENATE(Q567," ",S567," ",U567," ",W567," ",Y567," ",AA567," ","X"," ",Table43[[#This Row],[ISI/CTN]]," ",AG567," ",AC567," ",AE567," ",AI567))),TRIM(UPPER(CONCATENATE(Q567," ",S567," ",U567," ",W567," ",Y567," ",AA567," ","X"," ",Table43[[#This Row],[ISI/CTN]]," ",AC567," ",AE567," ",AI567))))</f>
        <v>RB DETTOL BODY WASH ORIGINAL 370ML X 24 PCH BANDED</v>
      </c>
      <c r="P567" s="11">
        <f t="shared" si="17"/>
        <v>50</v>
      </c>
      <c r="Q567" s="4" t="s">
        <v>1487</v>
      </c>
      <c r="R567" s="7" t="s">
        <v>94</v>
      </c>
      <c r="S567" s="4" t="s">
        <v>1496</v>
      </c>
      <c r="T567" s="45" t="s">
        <v>1723</v>
      </c>
      <c r="U567" s="46" t="s">
        <v>1497</v>
      </c>
      <c r="V567" s="7">
        <v>2</v>
      </c>
      <c r="W567" s="46"/>
      <c r="X567" s="45" t="s">
        <v>1731</v>
      </c>
      <c r="Y567" s="4" t="s">
        <v>1491</v>
      </c>
      <c r="Z567" s="47" t="s">
        <v>1729</v>
      </c>
      <c r="AA567" s="4" t="s">
        <v>1525</v>
      </c>
      <c r="AB567" s="47" t="s">
        <v>1750</v>
      </c>
      <c r="AC567" s="4" t="s">
        <v>386</v>
      </c>
      <c r="AD567" s="7">
        <v>2</v>
      </c>
      <c r="AE567" s="4" t="s">
        <v>1526</v>
      </c>
      <c r="AF567" s="7">
        <v>1</v>
      </c>
      <c r="AJ567" s="7">
        <f>IFERROR(VLOOKUP(Table43[[#This Row],[Kode BARANG Win2]],'[2]Template Impor Barang'!#REF!,2,0),0)</f>
        <v>0</v>
      </c>
      <c r="AK567" s="7">
        <f>Table43[[#This Row],[ISI/CTN]]</f>
        <v>24</v>
      </c>
      <c r="AL567" s="83">
        <f>Table43[[#This Row],[Kode Pcpl]]</f>
        <v>3025794</v>
      </c>
      <c r="AN567" s="36">
        <f>Table43[[#This Row],[Harga Jual Pcs GT
(-PPN)]]-(Table43[[#This Row],[Harga Jual Pcs GT
(-PPN)]]*8.5%)</f>
        <v>20717.43</v>
      </c>
      <c r="AO567" s="36">
        <f>Table43[[#This Row],[Harga Beli Pcs
(-PPN)]]*Table43[[#This Row],[ISI/CTN]]</f>
        <v>497218.32</v>
      </c>
      <c r="AP567" s="36">
        <f>Table43[[#This Row],[Harga Beli Pcs
(-PPN)]]*1.11</f>
        <v>22996.347300000001</v>
      </c>
      <c r="AQ567" s="36">
        <f>Table43[[#This Row],[Harga Beli Krt
(- PPN)]]*1.11</f>
        <v>551912.33520000009</v>
      </c>
      <c r="AR567" s="36">
        <v>22642</v>
      </c>
      <c r="AS567" s="36">
        <f>Table43[[#This Row],[Harga Jual Pcs GT
(-PPN)]]*Table43[[#This Row],[ISI/CTN]]</f>
        <v>543408</v>
      </c>
      <c r="AT567" s="36">
        <f>Table43[[#This Row],[Harga Jual Pcs GT
(-PPN)]]*1.11</f>
        <v>25132.620000000003</v>
      </c>
      <c r="AU567" s="36">
        <f>Table43[[#This Row],[Harga Jual Krt GT
(- PPN)]]*1.11</f>
        <v>603182.88</v>
      </c>
      <c r="AV567" s="36">
        <v>22642</v>
      </c>
      <c r="AW567" s="36">
        <f>Table43[[#This Row],[Harga Jual Pcs MT
(-PPN)]]*Table43[[#This Row],[ISI/CTN]]</f>
        <v>543408</v>
      </c>
      <c r="AX567" s="36">
        <f>Table43[[#This Row],[Harga Jual Pcs MT
(-PPN)]]*1.11</f>
        <v>25132.620000000003</v>
      </c>
      <c r="AY567" s="36">
        <f>Table43[[#This Row],[Harga Jual Pcs MT
(+PPN)]]*Table43[[#This Row],[ISI/CTN]]</f>
        <v>603182.88000000012</v>
      </c>
      <c r="AZ567" s="44">
        <f>(Table43[[#This Row],[Harga Jual Pcs GT
(-PPN)]]-Table43[[#This Row],[Harga Beli Pcs
(-PPN)]])/Table43[[#This Row],[Harga Jual Pcs GT
(-PPN)]]</f>
        <v>8.4999999999999992E-2</v>
      </c>
      <c r="BA567" s="51">
        <f>Table43[[#This Row],[Harga Jual Pcs MT
(-PPN)]]-Table43[[#This Row],[Harga Beli Pcs
(-PPN)]]</f>
        <v>1924.5699999999997</v>
      </c>
      <c r="BB567" s="57">
        <f>Table43[[#This Row],[Column1]]/Table43[[#This Row],[Harga Jual Pcs MT
(-PPN)]]</f>
        <v>8.4999999999999992E-2</v>
      </c>
      <c r="BC567" s="50"/>
      <c r="BD567" s="7" t="str">
        <f>IFERROR(VLOOKUP(Table43[[#This Row],[Kode BARANG Win2]],'[3]Daftar Barang dan Jasa'!$B$2:$D$3515,3,0),0)</f>
        <v>RB DETTOL BODY WASH ORIGINAL 370ML X 24 PCH BANDED</v>
      </c>
      <c r="BE567" s="7" t="str">
        <f ca="1">IF(TODAY()-Table43[[#This Row],[Efektif
Pembuatan]]&gt;60,"Lama","Baru")</f>
        <v>Lama</v>
      </c>
      <c r="BF567" s="7" t="e">
        <f ca="1">IF(TODAY()-Table43[[#This Row],[Efektif Naik Harga]]&lt;30,"Naik","Sama")</f>
        <v>#VALUE!</v>
      </c>
      <c r="BG567" s="7" t="s">
        <v>400</v>
      </c>
      <c r="BH567" s="7" t="str">
        <f>IF(Table43[[#This Row],[Kode BARANG Win2]]&lt;&gt;"","IDR","")</f>
        <v>IDR</v>
      </c>
      <c r="BI567" s="7" t="str">
        <f>CONCATENATE(Table43[[#This Row],[kode  1 Digit
(Nomor)]],Table43[[#This Row],[kode  4 Digit                (Nomor)]])</f>
        <v>30257940370</v>
      </c>
      <c r="BJ567" s="7" t="str">
        <f>Table43[[#This Row],[Nama            Gramasi atau Jumlah Pack per CTN]]</f>
        <v>370ML</v>
      </c>
      <c r="BK567" s="7"/>
      <c r="BL567" s="7"/>
      <c r="BM567" s="4" t="str">
        <f>IF(Table43[[#This Row],[SATUAN Fix Win]]&lt;&gt;"","KRT")</f>
        <v>KRT</v>
      </c>
      <c r="BN567" s="4" t="str">
        <f>IF(Table43[[#This Row],[SATUAN Fix Win]]&lt;&gt;"","GD01")</f>
        <v>GD01</v>
      </c>
      <c r="BO567" s="4">
        <f>IF(Table43[[#This Row],[SATUAN Fix Win]]&lt;&gt;"",11611)</f>
        <v>11611</v>
      </c>
      <c r="BP567" s="4">
        <f>IF(Table43[[#This Row],[SATUAN Fix Win]]&lt;&gt;"",11612)</f>
        <v>11612</v>
      </c>
      <c r="BR567" s="4">
        <f>IF(Table43[[#This Row],[SATUAN Fix Win]]&lt;&gt;"",1)</f>
        <v>1</v>
      </c>
    </row>
    <row r="568" spans="1:70">
      <c r="A568" s="4" t="str">
        <f>CONCATENATE(Table43[[#This Row],[Kode BARANG Win2]],Table43[[#This Row],[No. Urut
Item Sama]])</f>
        <v>R1022008037021</v>
      </c>
      <c r="B568" s="7"/>
      <c r="C568" s="4" t="s">
        <v>1608</v>
      </c>
      <c r="D568" s="49" t="s">
        <v>619</v>
      </c>
      <c r="E568" s="49">
        <f>IFERROR(VLOOKUP(Table43[[#This Row],[NO]],[1]Sheet1!$G$3:$K$1267,5,0),0)</f>
        <v>0</v>
      </c>
      <c r="F568" s="26" t="s">
        <v>1295</v>
      </c>
      <c r="G568" s="26">
        <v>24</v>
      </c>
      <c r="H568" s="26" t="s">
        <v>2073</v>
      </c>
      <c r="I568" s="49">
        <v>8993560026035</v>
      </c>
      <c r="J568" s="26" t="str">
        <f>Table43[[#This Row],[Nama Jenis Kemasan]]</f>
        <v>PCH</v>
      </c>
      <c r="K568" s="4" t="str">
        <f>TRIM(CONCATENATE(Table43[[#This Row],[Nama            KLP]]," ",Table43[[#This Row],[Nama            Sub KLP]]))</f>
        <v>DETTOL BODY WASH</v>
      </c>
      <c r="L568" s="4" t="str">
        <f>CONCATENATE(Table43[[#This Row],[kode  2 Digit                (hrf+No)]],Table43[[#This Row],[kode  2 Digit                (Nomor)]],Table43[[#This Row],[kode  1 Digit                (Nomor)]])</f>
        <v>R1022</v>
      </c>
      <c r="M568" s="4" t="str">
        <f>IF(AH568="",CONCATENATE(R568,T568,V568,X568,Z568,AB568,AD568,AF568,Table43[[#This Row],[Tanda Kode Revisi]]),CONCATENATE(R568,T568,V568,X568,Z568,AB568,AD568,AH568))</f>
        <v>R1022008037021</v>
      </c>
      <c r="N568" s="11">
        <f t="shared" si="16"/>
        <v>14</v>
      </c>
      <c r="O568" s="13" t="str">
        <f>IF(AG568&lt;&gt;"",TRIM(UPPER(CONCATENATE(Q568," ",S568," ",U568," ",W568," ",Y568," ",AA568," ","X"," ",Table43[[#This Row],[ISI/CTN]]," ",AG568," ",AC568," ",AE568," ",AI568))),TRIM(UPPER(CONCATENATE(Q568," ",S568," ",U568," ",W568," ",Y568," ",AA568," ","X"," ",Table43[[#This Row],[ISI/CTN]]," ",AC568," ",AE568," ",AI568))))</f>
        <v>RB DETTOL BODY WASH ORIGINAL 370ML X 24 PCH BANDED</v>
      </c>
      <c r="P568" s="11">
        <f t="shared" si="17"/>
        <v>50</v>
      </c>
      <c r="Q568" s="4" t="s">
        <v>1487</v>
      </c>
      <c r="R568" s="7" t="s">
        <v>94</v>
      </c>
      <c r="S568" s="4" t="s">
        <v>1496</v>
      </c>
      <c r="T568" s="45" t="s">
        <v>1723</v>
      </c>
      <c r="U568" s="46" t="s">
        <v>1497</v>
      </c>
      <c r="V568" s="7">
        <v>2</v>
      </c>
      <c r="W568" s="46"/>
      <c r="X568" s="45" t="s">
        <v>1731</v>
      </c>
      <c r="Y568" s="4" t="s">
        <v>1491</v>
      </c>
      <c r="Z568" s="47" t="s">
        <v>1729</v>
      </c>
      <c r="AA568" s="4" t="s">
        <v>1525</v>
      </c>
      <c r="AB568" s="47" t="s">
        <v>1750</v>
      </c>
      <c r="AC568" s="4" t="s">
        <v>386</v>
      </c>
      <c r="AD568" s="7">
        <v>2</v>
      </c>
      <c r="AE568" s="4" t="s">
        <v>1526</v>
      </c>
      <c r="AF568" s="7">
        <v>1</v>
      </c>
      <c r="AJ568" s="7">
        <f>IFERROR(VLOOKUP(Table43[[#This Row],[Kode BARANG Win2]],'[2]Template Impor Barang'!#REF!,2,0),0)</f>
        <v>0</v>
      </c>
      <c r="AK568" s="7">
        <f>Table43[[#This Row],[ISI/CTN]]</f>
        <v>24</v>
      </c>
      <c r="AL568" s="83" t="str">
        <f>Table43[[#This Row],[Kode Pcpl]]</f>
        <v>ID8070529</v>
      </c>
      <c r="AN568" s="36">
        <f>Table43[[#This Row],[Harga Jual Pcs GT
(-PPN)]]-(Table43[[#This Row],[Harga Jual Pcs GT
(-PPN)]]*8.5%)</f>
        <v>20717.43</v>
      </c>
      <c r="AO568" s="36">
        <f>Table43[[#This Row],[Harga Beli Pcs
(-PPN)]]*Table43[[#This Row],[ISI/CTN]]</f>
        <v>497218.32</v>
      </c>
      <c r="AP568" s="36">
        <f>Table43[[#This Row],[Harga Beli Pcs
(-PPN)]]*1.11</f>
        <v>22996.347300000001</v>
      </c>
      <c r="AQ568" s="36">
        <f>Table43[[#This Row],[Harga Beli Krt
(- PPN)]]*1.11</f>
        <v>551912.33520000009</v>
      </c>
      <c r="AR568" s="36">
        <v>22642</v>
      </c>
      <c r="AS568" s="36">
        <f>Table43[[#This Row],[Harga Jual Pcs GT
(-PPN)]]*Table43[[#This Row],[ISI/CTN]]</f>
        <v>543408</v>
      </c>
      <c r="AT568" s="36">
        <f>Table43[[#This Row],[Harga Jual Pcs GT
(-PPN)]]*1.11</f>
        <v>25132.620000000003</v>
      </c>
      <c r="AU568" s="36">
        <f>Table43[[#This Row],[Harga Jual Krt GT
(- PPN)]]*1.11</f>
        <v>603182.88</v>
      </c>
      <c r="AV568" s="36">
        <v>22642</v>
      </c>
      <c r="AW568" s="36">
        <f>Table43[[#This Row],[Harga Jual Pcs MT
(-PPN)]]*Table43[[#This Row],[ISI/CTN]]</f>
        <v>543408</v>
      </c>
      <c r="AX568" s="36">
        <f>Table43[[#This Row],[Harga Jual Pcs MT
(-PPN)]]*1.11</f>
        <v>25132.620000000003</v>
      </c>
      <c r="AY568" s="36">
        <f>Table43[[#This Row],[Harga Jual Pcs MT
(+PPN)]]*Table43[[#This Row],[ISI/CTN]]</f>
        <v>603182.88000000012</v>
      </c>
      <c r="AZ568" s="44">
        <f>(Table43[[#This Row],[Harga Jual Pcs GT
(-PPN)]]-Table43[[#This Row],[Harga Beli Pcs
(-PPN)]])/Table43[[#This Row],[Harga Jual Pcs GT
(-PPN)]]</f>
        <v>8.4999999999999992E-2</v>
      </c>
      <c r="BA568" s="51">
        <f>Table43[[#This Row],[Harga Jual Pcs MT
(-PPN)]]-Table43[[#This Row],[Harga Beli Pcs
(-PPN)]]</f>
        <v>1924.5699999999997</v>
      </c>
      <c r="BB568" s="57">
        <f>Table43[[#This Row],[Column1]]/Table43[[#This Row],[Harga Jual Pcs MT
(-PPN)]]</f>
        <v>8.4999999999999992E-2</v>
      </c>
      <c r="BC568" s="50"/>
      <c r="BD568" s="7" t="str">
        <f>IFERROR(VLOOKUP(Table43[[#This Row],[Kode BARANG Win2]],'[3]Daftar Barang dan Jasa'!$B$2:$D$3515,3,0),0)</f>
        <v>RB DETTOL BODY WASH ORIGINAL 370ML X 24 PCH BANDED</v>
      </c>
      <c r="BE568" s="7" t="str">
        <f ca="1">IF(TODAY()-Table43[[#This Row],[Efektif
Pembuatan]]&gt;60,"Lama","Baru")</f>
        <v>Lama</v>
      </c>
      <c r="BF568" s="7" t="e">
        <f ca="1">IF(TODAY()-Table43[[#This Row],[Efektif Naik Harga]]&lt;30,"Naik","Sama")</f>
        <v>#VALUE!</v>
      </c>
      <c r="BG568" s="7" t="s">
        <v>400</v>
      </c>
      <c r="BH568" s="7" t="str">
        <f>IF(Table43[[#This Row],[Kode BARANG Win2]]&lt;&gt;"","IDR","")</f>
        <v>IDR</v>
      </c>
      <c r="BI568" s="7" t="str">
        <f>CONCATENATE(Table43[[#This Row],[kode  1 Digit
(Nomor)]],Table43[[#This Row],[kode  4 Digit                (Nomor)]])</f>
        <v>ID80705290370</v>
      </c>
      <c r="BJ568" s="7" t="str">
        <f>Table43[[#This Row],[Nama            Gramasi atau Jumlah Pack per CTN]]</f>
        <v>370ML</v>
      </c>
      <c r="BK568" s="7"/>
      <c r="BL568" s="7"/>
      <c r="BM568" s="4" t="str">
        <f>IF(Table43[[#This Row],[SATUAN Fix Win]]&lt;&gt;"","KRT")</f>
        <v>KRT</v>
      </c>
      <c r="BN568" s="4" t="str">
        <f>IF(Table43[[#This Row],[SATUAN Fix Win]]&lt;&gt;"","GD01")</f>
        <v>GD01</v>
      </c>
      <c r="BO568" s="4">
        <f>IF(Table43[[#This Row],[SATUAN Fix Win]]&lt;&gt;"",11611)</f>
        <v>11611</v>
      </c>
      <c r="BP568" s="4">
        <f>IF(Table43[[#This Row],[SATUAN Fix Win]]&lt;&gt;"",11612)</f>
        <v>11612</v>
      </c>
      <c r="BR568" s="4">
        <f>IF(Table43[[#This Row],[SATUAN Fix Win]]&lt;&gt;"",1)</f>
        <v>1</v>
      </c>
    </row>
    <row r="569" spans="1:70">
      <c r="A569" s="4" t="str">
        <f>CONCATENATE(Table43[[#This Row],[Kode BARANG Win2]],Table43[[#This Row],[No. Urut
Item Sama]])</f>
        <v>R1022008037021</v>
      </c>
      <c r="B569" s="7"/>
      <c r="C569" s="4" t="s">
        <v>1608</v>
      </c>
      <c r="D569" s="49">
        <v>3041075</v>
      </c>
      <c r="E569" s="49">
        <f>IFERROR(VLOOKUP(Table43[[#This Row],[NO]],[1]Sheet1!$G$3:$K$1267,5,0),0)</f>
        <v>0</v>
      </c>
      <c r="F569" s="26" t="s">
        <v>1304</v>
      </c>
      <c r="G569" s="26">
        <v>24</v>
      </c>
      <c r="H569" s="26" t="s">
        <v>2073</v>
      </c>
      <c r="I569" s="49">
        <v>8993560026035</v>
      </c>
      <c r="J569" s="26" t="str">
        <f>Table43[[#This Row],[Nama Jenis Kemasan]]</f>
        <v>PCH</v>
      </c>
      <c r="K569" s="4" t="str">
        <f>TRIM(CONCATENATE(Table43[[#This Row],[Nama            KLP]]," ",Table43[[#This Row],[Nama            Sub KLP]]))</f>
        <v>DETTOL BODY WASH</v>
      </c>
      <c r="L569" s="4" t="str">
        <f>CONCATENATE(Table43[[#This Row],[kode  2 Digit                (hrf+No)]],Table43[[#This Row],[kode  2 Digit                (Nomor)]],Table43[[#This Row],[kode  1 Digit                (Nomor)]])</f>
        <v>R1022</v>
      </c>
      <c r="M569" s="4" t="str">
        <f>IF(AH569="",CONCATENATE(R569,T569,V569,X569,Z569,AB569,AD569,AF569,Table43[[#This Row],[Tanda Kode Revisi]]),CONCATENATE(R569,T569,V569,X569,Z569,AB569,AD569,AH569))</f>
        <v>R1022008037021</v>
      </c>
      <c r="N569" s="11">
        <f t="shared" si="16"/>
        <v>14</v>
      </c>
      <c r="O569" s="13" t="str">
        <f>IF(AG569&lt;&gt;"",TRIM(UPPER(CONCATENATE(Q569," ",S569," ",U569," ",W569," ",Y569," ",AA569," ","X"," ",Table43[[#This Row],[ISI/CTN]]," ",AG569," ",AC569," ",AE569," ",AI569))),TRIM(UPPER(CONCATENATE(Q569," ",S569," ",U569," ",W569," ",Y569," ",AA569," ","X"," ",Table43[[#This Row],[ISI/CTN]]," ",AC569," ",AE569," ",AI569))))</f>
        <v>RB DETTOL BODY WASH ORIGINAL 370ML X 24 PCH BANDED</v>
      </c>
      <c r="P569" s="11">
        <f t="shared" si="17"/>
        <v>50</v>
      </c>
      <c r="Q569" s="4" t="s">
        <v>1487</v>
      </c>
      <c r="R569" s="7" t="s">
        <v>94</v>
      </c>
      <c r="S569" s="4" t="s">
        <v>1496</v>
      </c>
      <c r="T569" s="45" t="s">
        <v>1723</v>
      </c>
      <c r="U569" s="46" t="s">
        <v>1497</v>
      </c>
      <c r="V569" s="7">
        <v>2</v>
      </c>
      <c r="W569" s="46"/>
      <c r="X569" s="45" t="s">
        <v>1731</v>
      </c>
      <c r="Y569" s="4" t="s">
        <v>1491</v>
      </c>
      <c r="Z569" s="47" t="s">
        <v>1729</v>
      </c>
      <c r="AA569" s="4" t="s">
        <v>1525</v>
      </c>
      <c r="AB569" s="47" t="s">
        <v>1750</v>
      </c>
      <c r="AC569" s="4" t="s">
        <v>386</v>
      </c>
      <c r="AD569" s="7">
        <v>2</v>
      </c>
      <c r="AE569" s="4" t="s">
        <v>1526</v>
      </c>
      <c r="AF569" s="7">
        <v>1</v>
      </c>
      <c r="AJ569" s="7">
        <f>IFERROR(VLOOKUP(Table43[[#This Row],[Kode BARANG Win2]],'[2]Template Impor Barang'!#REF!,2,0),0)</f>
        <v>0</v>
      </c>
      <c r="AK569" s="7">
        <f>Table43[[#This Row],[ISI/CTN]]</f>
        <v>24</v>
      </c>
      <c r="AL569" s="83">
        <f>Table43[[#This Row],[Kode Pcpl]]</f>
        <v>3041075</v>
      </c>
      <c r="AN569" s="36">
        <f>Table43[[#This Row],[Harga Jual Pcs GT
(-PPN)]]-(Table43[[#This Row],[Harga Jual Pcs GT
(-PPN)]]*8.5%)</f>
        <v>20717.43</v>
      </c>
      <c r="AO569" s="36">
        <f>Table43[[#This Row],[Harga Beli Pcs
(-PPN)]]*Table43[[#This Row],[ISI/CTN]]</f>
        <v>497218.32</v>
      </c>
      <c r="AP569" s="36">
        <f>Table43[[#This Row],[Harga Beli Pcs
(-PPN)]]*1.11</f>
        <v>22996.347300000001</v>
      </c>
      <c r="AQ569" s="36">
        <f>Table43[[#This Row],[Harga Beli Krt
(- PPN)]]*1.11</f>
        <v>551912.33520000009</v>
      </c>
      <c r="AR569" s="36">
        <v>22642</v>
      </c>
      <c r="AS569" s="36">
        <f>Table43[[#This Row],[Harga Jual Pcs GT
(-PPN)]]*Table43[[#This Row],[ISI/CTN]]</f>
        <v>543408</v>
      </c>
      <c r="AT569" s="36">
        <f>Table43[[#This Row],[Harga Jual Pcs GT
(-PPN)]]*1.11</f>
        <v>25132.620000000003</v>
      </c>
      <c r="AU569" s="36">
        <f>Table43[[#This Row],[Harga Jual Krt GT
(- PPN)]]*1.11</f>
        <v>603182.88</v>
      </c>
      <c r="AV569" s="36">
        <v>22642</v>
      </c>
      <c r="AW569" s="36">
        <f>Table43[[#This Row],[Harga Jual Pcs MT
(-PPN)]]*Table43[[#This Row],[ISI/CTN]]</f>
        <v>543408</v>
      </c>
      <c r="AX569" s="36">
        <f>Table43[[#This Row],[Harga Jual Pcs MT
(-PPN)]]*1.11</f>
        <v>25132.620000000003</v>
      </c>
      <c r="AY569" s="36">
        <f>Table43[[#This Row],[Harga Jual Pcs MT
(+PPN)]]*Table43[[#This Row],[ISI/CTN]]</f>
        <v>603182.88000000012</v>
      </c>
      <c r="AZ569" s="44">
        <f>(Table43[[#This Row],[Harga Jual Pcs GT
(-PPN)]]-Table43[[#This Row],[Harga Beli Pcs
(-PPN)]])/Table43[[#This Row],[Harga Jual Pcs GT
(-PPN)]]</f>
        <v>8.4999999999999992E-2</v>
      </c>
      <c r="BA569" s="51">
        <f>Table43[[#This Row],[Harga Jual Pcs MT
(-PPN)]]-Table43[[#This Row],[Harga Beli Pcs
(-PPN)]]</f>
        <v>1924.5699999999997</v>
      </c>
      <c r="BB569" s="57">
        <f>Table43[[#This Row],[Column1]]/Table43[[#This Row],[Harga Jual Pcs MT
(-PPN)]]</f>
        <v>8.4999999999999992E-2</v>
      </c>
      <c r="BC569" s="50"/>
      <c r="BD569" s="7" t="str">
        <f>IFERROR(VLOOKUP(Table43[[#This Row],[Kode BARANG Win2]],'[3]Daftar Barang dan Jasa'!$B$2:$D$3515,3,0),0)</f>
        <v>RB DETTOL BODY WASH ORIGINAL 370ML X 24 PCH BANDED</v>
      </c>
      <c r="BE569" s="7" t="str">
        <f ca="1">IF(TODAY()-Table43[[#This Row],[Efektif
Pembuatan]]&gt;60,"Lama","Baru")</f>
        <v>Lama</v>
      </c>
      <c r="BF569" s="7" t="e">
        <f ca="1">IF(TODAY()-Table43[[#This Row],[Efektif Naik Harga]]&lt;30,"Naik","Sama")</f>
        <v>#VALUE!</v>
      </c>
      <c r="BG569" s="7" t="s">
        <v>400</v>
      </c>
      <c r="BH569" s="7" t="str">
        <f>IF(Table43[[#This Row],[Kode BARANG Win2]]&lt;&gt;"","IDR","")</f>
        <v>IDR</v>
      </c>
      <c r="BI569" s="7" t="str">
        <f>CONCATENATE(Table43[[#This Row],[kode  1 Digit
(Nomor)]],Table43[[#This Row],[kode  4 Digit                (Nomor)]])</f>
        <v>30410750370</v>
      </c>
      <c r="BJ569" s="7" t="str">
        <f>Table43[[#This Row],[Nama            Gramasi atau Jumlah Pack per CTN]]</f>
        <v>370ML</v>
      </c>
      <c r="BK569" s="7"/>
      <c r="BL569" s="7"/>
      <c r="BM569" s="4" t="str">
        <f>IF(Table43[[#This Row],[SATUAN Fix Win]]&lt;&gt;"","KRT")</f>
        <v>KRT</v>
      </c>
      <c r="BN569" s="4" t="str">
        <f>IF(Table43[[#This Row],[SATUAN Fix Win]]&lt;&gt;"","GD01")</f>
        <v>GD01</v>
      </c>
      <c r="BO569" s="4">
        <f>IF(Table43[[#This Row],[SATUAN Fix Win]]&lt;&gt;"",11611)</f>
        <v>11611</v>
      </c>
      <c r="BP569" s="4">
        <f>IF(Table43[[#This Row],[SATUAN Fix Win]]&lt;&gt;"",11612)</f>
        <v>11612</v>
      </c>
      <c r="BR569" s="4">
        <f>IF(Table43[[#This Row],[SATUAN Fix Win]]&lt;&gt;"",1)</f>
        <v>1</v>
      </c>
    </row>
    <row r="570" spans="1:70">
      <c r="A570" s="4" t="str">
        <f>CONCATENATE(Table43[[#This Row],[Kode BARANG Win2]],Table43[[#This Row],[No. Urut
Item Sama]])</f>
        <v>R1022008037021</v>
      </c>
      <c r="B570" s="7"/>
      <c r="C570" s="4" t="s">
        <v>1608</v>
      </c>
      <c r="D570" s="49" t="s">
        <v>618</v>
      </c>
      <c r="E570" s="49">
        <f>IFERROR(VLOOKUP(Table43[[#This Row],[NO]],[1]Sheet1!$G$3:$K$1267,5,0),0)</f>
        <v>0</v>
      </c>
      <c r="F570" s="26" t="s">
        <v>1294</v>
      </c>
      <c r="G570" s="26">
        <v>24</v>
      </c>
      <c r="H570" s="26" t="s">
        <v>2073</v>
      </c>
      <c r="I570" s="49">
        <v>8993560026035</v>
      </c>
      <c r="J570" s="26" t="str">
        <f>Table43[[#This Row],[Nama Jenis Kemasan]]</f>
        <v>PCH</v>
      </c>
      <c r="K570" s="4" t="str">
        <f>TRIM(CONCATENATE(Table43[[#This Row],[Nama            KLP]]," ",Table43[[#This Row],[Nama            Sub KLP]]))</f>
        <v>DETTOL BODY WASH</v>
      </c>
      <c r="L570" s="4" t="str">
        <f>CONCATENATE(Table43[[#This Row],[kode  2 Digit                (hrf+No)]],Table43[[#This Row],[kode  2 Digit                (Nomor)]],Table43[[#This Row],[kode  1 Digit                (Nomor)]])</f>
        <v>R1022</v>
      </c>
      <c r="M570" s="4" t="str">
        <f>IF(AH570="",CONCATENATE(R570,T570,V570,X570,Z570,AB570,AD570,AF570,Table43[[#This Row],[Tanda Kode Revisi]]),CONCATENATE(R570,T570,V570,X570,Z570,AB570,AD570,AH570))</f>
        <v>R1022008037021</v>
      </c>
      <c r="N570" s="11">
        <f t="shared" si="16"/>
        <v>14</v>
      </c>
      <c r="O570" s="13" t="str">
        <f>IF(AG570&lt;&gt;"",TRIM(UPPER(CONCATENATE(Q570," ",S570," ",U570," ",W570," ",Y570," ",AA570," ","X"," ",Table43[[#This Row],[ISI/CTN]]," ",AG570," ",AC570," ",AE570," ",AI570))),TRIM(UPPER(CONCATENATE(Q570," ",S570," ",U570," ",W570," ",Y570," ",AA570," ","X"," ",Table43[[#This Row],[ISI/CTN]]," ",AC570," ",AE570," ",AI570))))</f>
        <v>RB DETTOL BODY WASH ORIGINAL 370ML X 24 PCH BANDED</v>
      </c>
      <c r="P570" s="11">
        <f t="shared" si="17"/>
        <v>50</v>
      </c>
      <c r="Q570" s="4" t="s">
        <v>1487</v>
      </c>
      <c r="R570" s="7" t="s">
        <v>94</v>
      </c>
      <c r="S570" s="4" t="s">
        <v>1496</v>
      </c>
      <c r="T570" s="45" t="s">
        <v>1723</v>
      </c>
      <c r="U570" s="46" t="s">
        <v>1497</v>
      </c>
      <c r="V570" s="7">
        <v>2</v>
      </c>
      <c r="W570" s="46"/>
      <c r="X570" s="45" t="s">
        <v>1731</v>
      </c>
      <c r="Y570" s="4" t="s">
        <v>1491</v>
      </c>
      <c r="Z570" s="47" t="s">
        <v>1729</v>
      </c>
      <c r="AA570" s="4" t="s">
        <v>1525</v>
      </c>
      <c r="AB570" s="47" t="s">
        <v>1750</v>
      </c>
      <c r="AC570" s="4" t="s">
        <v>386</v>
      </c>
      <c r="AD570" s="7">
        <v>2</v>
      </c>
      <c r="AE570" s="4" t="s">
        <v>1526</v>
      </c>
      <c r="AF570" s="7">
        <v>1</v>
      </c>
      <c r="AJ570" s="7">
        <f>IFERROR(VLOOKUP(Table43[[#This Row],[Kode BARANG Win2]],'[2]Template Impor Barang'!#REF!,2,0),0)</f>
        <v>0</v>
      </c>
      <c r="AK570" s="7">
        <f>Table43[[#This Row],[ISI/CTN]]</f>
        <v>24</v>
      </c>
      <c r="AL570" s="83" t="str">
        <f>Table43[[#This Row],[Kode Pcpl]]</f>
        <v>ID8053039</v>
      </c>
      <c r="AN570" s="36">
        <f>Table43[[#This Row],[Harga Jual Pcs GT
(-PPN)]]-(Table43[[#This Row],[Harga Jual Pcs GT
(-PPN)]]*8.5%)</f>
        <v>20717.43</v>
      </c>
      <c r="AO570" s="36">
        <f>Table43[[#This Row],[Harga Beli Pcs
(-PPN)]]*Table43[[#This Row],[ISI/CTN]]</f>
        <v>497218.32</v>
      </c>
      <c r="AP570" s="36">
        <f>Table43[[#This Row],[Harga Beli Pcs
(-PPN)]]*1.11</f>
        <v>22996.347300000001</v>
      </c>
      <c r="AQ570" s="36">
        <f>Table43[[#This Row],[Harga Beli Krt
(- PPN)]]*1.11</f>
        <v>551912.33520000009</v>
      </c>
      <c r="AR570" s="36">
        <v>22642</v>
      </c>
      <c r="AS570" s="36">
        <f>Table43[[#This Row],[Harga Jual Pcs GT
(-PPN)]]*Table43[[#This Row],[ISI/CTN]]</f>
        <v>543408</v>
      </c>
      <c r="AT570" s="36">
        <f>Table43[[#This Row],[Harga Jual Pcs GT
(-PPN)]]*1.11</f>
        <v>25132.620000000003</v>
      </c>
      <c r="AU570" s="36">
        <f>Table43[[#This Row],[Harga Jual Krt GT
(- PPN)]]*1.11</f>
        <v>603182.88</v>
      </c>
      <c r="AV570" s="36">
        <v>22642</v>
      </c>
      <c r="AW570" s="36">
        <f>Table43[[#This Row],[Harga Jual Pcs MT
(-PPN)]]*Table43[[#This Row],[ISI/CTN]]</f>
        <v>543408</v>
      </c>
      <c r="AX570" s="36">
        <f>Table43[[#This Row],[Harga Jual Pcs MT
(-PPN)]]*1.11</f>
        <v>25132.620000000003</v>
      </c>
      <c r="AY570" s="36">
        <f>Table43[[#This Row],[Harga Jual Pcs MT
(+PPN)]]*Table43[[#This Row],[ISI/CTN]]</f>
        <v>603182.88000000012</v>
      </c>
      <c r="AZ570" s="44">
        <f>(Table43[[#This Row],[Harga Jual Pcs GT
(-PPN)]]-Table43[[#This Row],[Harga Beli Pcs
(-PPN)]])/Table43[[#This Row],[Harga Jual Pcs GT
(-PPN)]]</f>
        <v>8.4999999999999992E-2</v>
      </c>
      <c r="BA570" s="51">
        <f>Table43[[#This Row],[Harga Jual Pcs MT
(-PPN)]]-Table43[[#This Row],[Harga Beli Pcs
(-PPN)]]</f>
        <v>1924.5699999999997</v>
      </c>
      <c r="BB570" s="57">
        <f>Table43[[#This Row],[Column1]]/Table43[[#This Row],[Harga Jual Pcs MT
(-PPN)]]</f>
        <v>8.4999999999999992E-2</v>
      </c>
      <c r="BC570" s="50"/>
      <c r="BD570" s="7" t="str">
        <f>IFERROR(VLOOKUP(Table43[[#This Row],[Kode BARANG Win2]],'[3]Daftar Barang dan Jasa'!$B$2:$D$3515,3,0),0)</f>
        <v>RB DETTOL BODY WASH ORIGINAL 370ML X 24 PCH BANDED</v>
      </c>
      <c r="BE570" s="7" t="str">
        <f ca="1">IF(TODAY()-Table43[[#This Row],[Efektif
Pembuatan]]&gt;60,"Lama","Baru")</f>
        <v>Lama</v>
      </c>
      <c r="BF570" s="7" t="e">
        <f ca="1">IF(TODAY()-Table43[[#This Row],[Efektif Naik Harga]]&lt;30,"Naik","Sama")</f>
        <v>#VALUE!</v>
      </c>
      <c r="BG570" s="7" t="s">
        <v>400</v>
      </c>
      <c r="BH570" s="7" t="str">
        <f>IF(Table43[[#This Row],[Kode BARANG Win2]]&lt;&gt;"","IDR","")</f>
        <v>IDR</v>
      </c>
      <c r="BI570" s="7" t="str">
        <f>CONCATENATE(Table43[[#This Row],[kode  1 Digit
(Nomor)]],Table43[[#This Row],[kode  4 Digit                (Nomor)]])</f>
        <v>ID80530390370</v>
      </c>
      <c r="BJ570" s="7" t="str">
        <f>Table43[[#This Row],[Nama            Gramasi atau Jumlah Pack per CTN]]</f>
        <v>370ML</v>
      </c>
      <c r="BK570" s="7"/>
      <c r="BL570" s="7"/>
      <c r="BM570" s="4" t="str">
        <f>IF(Table43[[#This Row],[SATUAN Fix Win]]&lt;&gt;"","KRT")</f>
        <v>KRT</v>
      </c>
      <c r="BN570" s="4" t="str">
        <f>IF(Table43[[#This Row],[SATUAN Fix Win]]&lt;&gt;"","GD01")</f>
        <v>GD01</v>
      </c>
      <c r="BO570" s="4">
        <f>IF(Table43[[#This Row],[SATUAN Fix Win]]&lt;&gt;"",11611)</f>
        <v>11611</v>
      </c>
      <c r="BP570" s="4">
        <f>IF(Table43[[#This Row],[SATUAN Fix Win]]&lt;&gt;"",11612)</f>
        <v>11612</v>
      </c>
      <c r="BR570" s="4">
        <f>IF(Table43[[#This Row],[SATUAN Fix Win]]&lt;&gt;"",1)</f>
        <v>1</v>
      </c>
    </row>
    <row r="571" spans="1:70">
      <c r="A571" s="4" t="str">
        <f>CONCATENATE(Table43[[#This Row],[Kode BARANG Win2]],Table43[[#This Row],[No. Urut
Item Sama]])</f>
        <v>R1022008037021</v>
      </c>
      <c r="B571" s="7"/>
      <c r="C571" s="4" t="s">
        <v>1608</v>
      </c>
      <c r="D571" s="49" t="s">
        <v>621</v>
      </c>
      <c r="E571" s="49">
        <f>IFERROR(VLOOKUP(Table43[[#This Row],[NO]],[1]Sheet1!$G$3:$K$1267,5,0),0)</f>
        <v>0</v>
      </c>
      <c r="F571" s="26" t="s">
        <v>1297</v>
      </c>
      <c r="G571" s="26">
        <v>24</v>
      </c>
      <c r="H571" s="26" t="s">
        <v>2073</v>
      </c>
      <c r="I571" s="49">
        <v>8993560026035</v>
      </c>
      <c r="J571" s="26" t="str">
        <f>Table43[[#This Row],[Nama Jenis Kemasan]]</f>
        <v>PCH</v>
      </c>
      <c r="K571" s="4" t="str">
        <f>TRIM(CONCATENATE(Table43[[#This Row],[Nama            KLP]]," ",Table43[[#This Row],[Nama            Sub KLP]]))</f>
        <v>DETTOL BODY WASH</v>
      </c>
      <c r="L571" s="4" t="str">
        <f>CONCATENATE(Table43[[#This Row],[kode  2 Digit                (hrf+No)]],Table43[[#This Row],[kode  2 Digit                (Nomor)]],Table43[[#This Row],[kode  1 Digit                (Nomor)]])</f>
        <v>R1022</v>
      </c>
      <c r="M571" s="4" t="str">
        <f>IF(AH571="",CONCATENATE(R571,T571,V571,X571,Z571,AB571,AD571,AF571,Table43[[#This Row],[Tanda Kode Revisi]]),CONCATENATE(R571,T571,V571,X571,Z571,AB571,AD571,AH571))</f>
        <v>R1022008037021</v>
      </c>
      <c r="N571" s="11">
        <f t="shared" si="16"/>
        <v>14</v>
      </c>
      <c r="O571" s="13" t="str">
        <f>IF(AG571&lt;&gt;"",TRIM(UPPER(CONCATENATE(Q571," ",S571," ",U571," ",W571," ",Y571," ",AA571," ","X"," ",Table43[[#This Row],[ISI/CTN]]," ",AG571," ",AC571," ",AE571," ",AI571))),TRIM(UPPER(CONCATENATE(Q571," ",S571," ",U571," ",W571," ",Y571," ",AA571," ","X"," ",Table43[[#This Row],[ISI/CTN]]," ",AC571," ",AE571," ",AI571))))</f>
        <v>RB DETTOL BODY WASH ORIGINAL 370ML X 24 PCH BANDED</v>
      </c>
      <c r="P571" s="11">
        <f t="shared" si="17"/>
        <v>50</v>
      </c>
      <c r="Q571" s="4" t="s">
        <v>1487</v>
      </c>
      <c r="R571" s="7" t="s">
        <v>94</v>
      </c>
      <c r="S571" s="4" t="s">
        <v>1496</v>
      </c>
      <c r="T571" s="45" t="s">
        <v>1723</v>
      </c>
      <c r="U571" s="46" t="s">
        <v>1497</v>
      </c>
      <c r="V571" s="7">
        <v>2</v>
      </c>
      <c r="W571" s="46"/>
      <c r="X571" s="45" t="s">
        <v>1731</v>
      </c>
      <c r="Y571" s="4" t="s">
        <v>1491</v>
      </c>
      <c r="Z571" s="47" t="s">
        <v>1729</v>
      </c>
      <c r="AA571" s="4" t="s">
        <v>1525</v>
      </c>
      <c r="AB571" s="47" t="s">
        <v>1750</v>
      </c>
      <c r="AC571" s="4" t="s">
        <v>386</v>
      </c>
      <c r="AD571" s="7">
        <v>2</v>
      </c>
      <c r="AE571" s="4" t="s">
        <v>1526</v>
      </c>
      <c r="AF571" s="7">
        <v>1</v>
      </c>
      <c r="AJ571" s="7">
        <f>IFERROR(VLOOKUP(Table43[[#This Row],[Kode BARANG Win2]],'[2]Template Impor Barang'!#REF!,2,0),0)</f>
        <v>0</v>
      </c>
      <c r="AK571" s="7">
        <f>Table43[[#This Row],[ISI/CTN]]</f>
        <v>24</v>
      </c>
      <c r="AL571" s="83" t="str">
        <f>Table43[[#This Row],[Kode Pcpl]]</f>
        <v>ID8134086</v>
      </c>
      <c r="AN571" s="36">
        <f>Table43[[#This Row],[Harga Jual Pcs GT
(-PPN)]]-(Table43[[#This Row],[Harga Jual Pcs GT
(-PPN)]]*8.5%)</f>
        <v>20717.43</v>
      </c>
      <c r="AO571" s="36">
        <f>Table43[[#This Row],[Harga Beli Pcs
(-PPN)]]*Table43[[#This Row],[ISI/CTN]]</f>
        <v>497218.32</v>
      </c>
      <c r="AP571" s="36">
        <f>Table43[[#This Row],[Harga Beli Pcs
(-PPN)]]*1.11</f>
        <v>22996.347300000001</v>
      </c>
      <c r="AQ571" s="36">
        <f>Table43[[#This Row],[Harga Beli Krt
(- PPN)]]*1.11</f>
        <v>551912.33520000009</v>
      </c>
      <c r="AR571" s="36">
        <v>22642</v>
      </c>
      <c r="AS571" s="36">
        <f>Table43[[#This Row],[Harga Jual Pcs GT
(-PPN)]]*Table43[[#This Row],[ISI/CTN]]</f>
        <v>543408</v>
      </c>
      <c r="AT571" s="36">
        <f>Table43[[#This Row],[Harga Jual Pcs GT
(-PPN)]]*1.11</f>
        <v>25132.620000000003</v>
      </c>
      <c r="AU571" s="36">
        <f>Table43[[#This Row],[Harga Jual Krt GT
(- PPN)]]*1.11</f>
        <v>603182.88</v>
      </c>
      <c r="AV571" s="36">
        <v>22642</v>
      </c>
      <c r="AW571" s="36">
        <f>Table43[[#This Row],[Harga Jual Pcs MT
(-PPN)]]*Table43[[#This Row],[ISI/CTN]]</f>
        <v>543408</v>
      </c>
      <c r="AX571" s="36">
        <f>Table43[[#This Row],[Harga Jual Pcs MT
(-PPN)]]*1.11</f>
        <v>25132.620000000003</v>
      </c>
      <c r="AY571" s="36">
        <f>Table43[[#This Row],[Harga Jual Pcs MT
(+PPN)]]*Table43[[#This Row],[ISI/CTN]]</f>
        <v>603182.88000000012</v>
      </c>
      <c r="AZ571" s="44">
        <f>(Table43[[#This Row],[Harga Jual Pcs GT
(-PPN)]]-Table43[[#This Row],[Harga Beli Pcs
(-PPN)]])/Table43[[#This Row],[Harga Jual Pcs GT
(-PPN)]]</f>
        <v>8.4999999999999992E-2</v>
      </c>
      <c r="BA571" s="51">
        <f>Table43[[#This Row],[Harga Jual Pcs MT
(-PPN)]]-Table43[[#This Row],[Harga Beli Pcs
(-PPN)]]</f>
        <v>1924.5699999999997</v>
      </c>
      <c r="BB571" s="57">
        <f>Table43[[#This Row],[Column1]]/Table43[[#This Row],[Harga Jual Pcs MT
(-PPN)]]</f>
        <v>8.4999999999999992E-2</v>
      </c>
      <c r="BC571" s="50"/>
      <c r="BD571" s="7" t="str">
        <f>IFERROR(VLOOKUP(Table43[[#This Row],[Kode BARANG Win2]],'[3]Daftar Barang dan Jasa'!$B$2:$D$3515,3,0),0)</f>
        <v>RB DETTOL BODY WASH ORIGINAL 370ML X 24 PCH BANDED</v>
      </c>
      <c r="BE571" s="7" t="str">
        <f ca="1">IF(TODAY()-Table43[[#This Row],[Efektif
Pembuatan]]&gt;60,"Lama","Baru")</f>
        <v>Lama</v>
      </c>
      <c r="BF571" s="7" t="e">
        <f ca="1">IF(TODAY()-Table43[[#This Row],[Efektif Naik Harga]]&lt;30,"Naik","Sama")</f>
        <v>#VALUE!</v>
      </c>
      <c r="BG571" s="7" t="s">
        <v>400</v>
      </c>
      <c r="BH571" s="7" t="str">
        <f>IF(Table43[[#This Row],[Kode BARANG Win2]]&lt;&gt;"","IDR","")</f>
        <v>IDR</v>
      </c>
      <c r="BI571" s="7" t="str">
        <f>CONCATENATE(Table43[[#This Row],[kode  1 Digit
(Nomor)]],Table43[[#This Row],[kode  4 Digit                (Nomor)]])</f>
        <v>ID81340860370</v>
      </c>
      <c r="BJ571" s="7" t="str">
        <f>Table43[[#This Row],[Nama            Gramasi atau Jumlah Pack per CTN]]</f>
        <v>370ML</v>
      </c>
      <c r="BK571" s="7"/>
      <c r="BL571" s="7"/>
      <c r="BM571" s="4" t="str">
        <f>IF(Table43[[#This Row],[SATUAN Fix Win]]&lt;&gt;"","KRT")</f>
        <v>KRT</v>
      </c>
      <c r="BN571" s="4" t="str">
        <f>IF(Table43[[#This Row],[SATUAN Fix Win]]&lt;&gt;"","GD01")</f>
        <v>GD01</v>
      </c>
      <c r="BO571" s="4">
        <f>IF(Table43[[#This Row],[SATUAN Fix Win]]&lt;&gt;"",11611)</f>
        <v>11611</v>
      </c>
      <c r="BP571" s="4">
        <f>IF(Table43[[#This Row],[SATUAN Fix Win]]&lt;&gt;"",11612)</f>
        <v>11612</v>
      </c>
      <c r="BR571" s="4">
        <f>IF(Table43[[#This Row],[SATUAN Fix Win]]&lt;&gt;"",1)</f>
        <v>1</v>
      </c>
    </row>
    <row r="572" spans="1:70">
      <c r="A572" s="4" t="str">
        <f>CONCATENATE(Table43[[#This Row],[Kode BARANG Win2]],Table43[[#This Row],[No. Urut
Item Sama]])</f>
        <v>R1022008037021</v>
      </c>
      <c r="B572" s="7"/>
      <c r="C572" s="4" t="s">
        <v>1608</v>
      </c>
      <c r="D572" s="49" t="s">
        <v>622</v>
      </c>
      <c r="E572" s="49">
        <f>IFERROR(VLOOKUP(Table43[[#This Row],[NO]],[1]Sheet1!$G$3:$K$1267,5,0),0)</f>
        <v>0</v>
      </c>
      <c r="F572" s="26" t="s">
        <v>1298</v>
      </c>
      <c r="G572" s="26">
        <v>24</v>
      </c>
      <c r="H572" s="26" t="s">
        <v>2073</v>
      </c>
      <c r="I572" s="49">
        <v>8993560026035</v>
      </c>
      <c r="J572" s="26" t="str">
        <f>Table43[[#This Row],[Nama Jenis Kemasan]]</f>
        <v>PCH</v>
      </c>
      <c r="K572" s="4" t="str">
        <f>TRIM(CONCATENATE(Table43[[#This Row],[Nama            KLP]]," ",Table43[[#This Row],[Nama            Sub KLP]]))</f>
        <v>DETTOL BODY WASH</v>
      </c>
      <c r="L572" s="4" t="str">
        <f>CONCATENATE(Table43[[#This Row],[kode  2 Digit                (hrf+No)]],Table43[[#This Row],[kode  2 Digit                (Nomor)]],Table43[[#This Row],[kode  1 Digit                (Nomor)]])</f>
        <v>R1022</v>
      </c>
      <c r="M572" s="4" t="str">
        <f>IF(AH572="",CONCATENATE(R572,T572,V572,X572,Z572,AB572,AD572,AF572,Table43[[#This Row],[Tanda Kode Revisi]]),CONCATENATE(R572,T572,V572,X572,Z572,AB572,AD572,AH572))</f>
        <v>R1022008037021</v>
      </c>
      <c r="N572" s="11">
        <f t="shared" si="16"/>
        <v>14</v>
      </c>
      <c r="O572" s="13" t="str">
        <f>IF(AG572&lt;&gt;"",TRIM(UPPER(CONCATENATE(Q572," ",S572," ",U572," ",W572," ",Y572," ",AA572," ","X"," ",Table43[[#This Row],[ISI/CTN]]," ",AG572," ",AC572," ",AE572," ",AI572))),TRIM(UPPER(CONCATENATE(Q572," ",S572," ",U572," ",W572," ",Y572," ",AA572," ","X"," ",Table43[[#This Row],[ISI/CTN]]," ",AC572," ",AE572," ",AI572))))</f>
        <v>RB DETTOL BODY WASH ORIGINAL 370ML X 24 PCH BANDED</v>
      </c>
      <c r="P572" s="11">
        <f t="shared" si="17"/>
        <v>50</v>
      </c>
      <c r="Q572" s="4" t="s">
        <v>1487</v>
      </c>
      <c r="R572" s="7" t="s">
        <v>94</v>
      </c>
      <c r="S572" s="4" t="s">
        <v>1496</v>
      </c>
      <c r="T572" s="45" t="s">
        <v>1723</v>
      </c>
      <c r="U572" s="46" t="s">
        <v>1497</v>
      </c>
      <c r="V572" s="7">
        <v>2</v>
      </c>
      <c r="W572" s="46"/>
      <c r="X572" s="45" t="s">
        <v>1731</v>
      </c>
      <c r="Y572" s="4" t="s">
        <v>1491</v>
      </c>
      <c r="Z572" s="47" t="s">
        <v>1729</v>
      </c>
      <c r="AA572" s="4" t="s">
        <v>1525</v>
      </c>
      <c r="AB572" s="47" t="s">
        <v>1750</v>
      </c>
      <c r="AC572" s="4" t="s">
        <v>386</v>
      </c>
      <c r="AD572" s="7">
        <v>2</v>
      </c>
      <c r="AE572" s="4" t="s">
        <v>1526</v>
      </c>
      <c r="AF572" s="7">
        <v>1</v>
      </c>
      <c r="AJ572" s="7">
        <f>IFERROR(VLOOKUP(Table43[[#This Row],[Kode BARANG Win2]],'[2]Template Impor Barang'!#REF!,2,0),0)</f>
        <v>0</v>
      </c>
      <c r="AK572" s="7">
        <f>Table43[[#This Row],[ISI/CTN]]</f>
        <v>24</v>
      </c>
      <c r="AL572" s="83" t="str">
        <f>Table43[[#This Row],[Kode Pcpl]]</f>
        <v>ID8139163</v>
      </c>
      <c r="AN572" s="36">
        <f>Table43[[#This Row],[Harga Jual Pcs GT
(-PPN)]]-(Table43[[#This Row],[Harga Jual Pcs GT
(-PPN)]]*8.5%)</f>
        <v>20717.43</v>
      </c>
      <c r="AO572" s="36">
        <f>Table43[[#This Row],[Harga Beli Pcs
(-PPN)]]*Table43[[#This Row],[ISI/CTN]]</f>
        <v>497218.32</v>
      </c>
      <c r="AP572" s="36">
        <f>Table43[[#This Row],[Harga Beli Pcs
(-PPN)]]*1.11</f>
        <v>22996.347300000001</v>
      </c>
      <c r="AQ572" s="36">
        <f>Table43[[#This Row],[Harga Beli Krt
(- PPN)]]*1.11</f>
        <v>551912.33520000009</v>
      </c>
      <c r="AR572" s="36">
        <v>22642</v>
      </c>
      <c r="AS572" s="36">
        <f>Table43[[#This Row],[Harga Jual Pcs GT
(-PPN)]]*Table43[[#This Row],[ISI/CTN]]</f>
        <v>543408</v>
      </c>
      <c r="AT572" s="36">
        <f>Table43[[#This Row],[Harga Jual Pcs GT
(-PPN)]]*1.11</f>
        <v>25132.620000000003</v>
      </c>
      <c r="AU572" s="36">
        <f>Table43[[#This Row],[Harga Jual Krt GT
(- PPN)]]*1.11</f>
        <v>603182.88</v>
      </c>
      <c r="AV572" s="36">
        <v>22642</v>
      </c>
      <c r="AW572" s="36">
        <f>Table43[[#This Row],[Harga Jual Pcs MT
(-PPN)]]*Table43[[#This Row],[ISI/CTN]]</f>
        <v>543408</v>
      </c>
      <c r="AX572" s="36">
        <f>Table43[[#This Row],[Harga Jual Pcs MT
(-PPN)]]*1.11</f>
        <v>25132.620000000003</v>
      </c>
      <c r="AY572" s="36">
        <f>Table43[[#This Row],[Harga Jual Pcs MT
(+PPN)]]*Table43[[#This Row],[ISI/CTN]]</f>
        <v>603182.88000000012</v>
      </c>
      <c r="AZ572" s="44">
        <f>(Table43[[#This Row],[Harga Jual Pcs GT
(-PPN)]]-Table43[[#This Row],[Harga Beli Pcs
(-PPN)]])/Table43[[#This Row],[Harga Jual Pcs GT
(-PPN)]]</f>
        <v>8.4999999999999992E-2</v>
      </c>
      <c r="BA572" s="51">
        <f>Table43[[#This Row],[Harga Jual Pcs MT
(-PPN)]]-Table43[[#This Row],[Harga Beli Pcs
(-PPN)]]</f>
        <v>1924.5699999999997</v>
      </c>
      <c r="BB572" s="57">
        <f>Table43[[#This Row],[Column1]]/Table43[[#This Row],[Harga Jual Pcs MT
(-PPN)]]</f>
        <v>8.4999999999999992E-2</v>
      </c>
      <c r="BC572" s="50"/>
      <c r="BD572" s="7" t="str">
        <f>IFERROR(VLOOKUP(Table43[[#This Row],[Kode BARANG Win2]],'[3]Daftar Barang dan Jasa'!$B$2:$D$3515,3,0),0)</f>
        <v>RB DETTOL BODY WASH ORIGINAL 370ML X 24 PCH BANDED</v>
      </c>
      <c r="BE572" s="7" t="str">
        <f ca="1">IF(TODAY()-Table43[[#This Row],[Efektif
Pembuatan]]&gt;60,"Lama","Baru")</f>
        <v>Lama</v>
      </c>
      <c r="BF572" s="7" t="e">
        <f ca="1">IF(TODAY()-Table43[[#This Row],[Efektif Naik Harga]]&lt;30,"Naik","Sama")</f>
        <v>#VALUE!</v>
      </c>
      <c r="BG572" s="7" t="s">
        <v>400</v>
      </c>
      <c r="BH572" s="7" t="str">
        <f>IF(Table43[[#This Row],[Kode BARANG Win2]]&lt;&gt;"","IDR","")</f>
        <v>IDR</v>
      </c>
      <c r="BI572" s="7" t="str">
        <f>CONCATENATE(Table43[[#This Row],[kode  1 Digit
(Nomor)]],Table43[[#This Row],[kode  4 Digit                (Nomor)]])</f>
        <v>ID81391630370</v>
      </c>
      <c r="BJ572" s="7" t="str">
        <f>Table43[[#This Row],[Nama            Gramasi atau Jumlah Pack per CTN]]</f>
        <v>370ML</v>
      </c>
      <c r="BK572" s="7"/>
      <c r="BL572" s="7"/>
      <c r="BM572" s="4" t="str">
        <f>IF(Table43[[#This Row],[SATUAN Fix Win]]&lt;&gt;"","KRT")</f>
        <v>KRT</v>
      </c>
      <c r="BN572" s="4" t="str">
        <f>IF(Table43[[#This Row],[SATUAN Fix Win]]&lt;&gt;"","GD01")</f>
        <v>GD01</v>
      </c>
      <c r="BO572" s="4">
        <f>IF(Table43[[#This Row],[SATUAN Fix Win]]&lt;&gt;"",11611)</f>
        <v>11611</v>
      </c>
      <c r="BP572" s="4">
        <f>IF(Table43[[#This Row],[SATUAN Fix Win]]&lt;&gt;"",11612)</f>
        <v>11612</v>
      </c>
      <c r="BR572" s="4">
        <f>IF(Table43[[#This Row],[SATUAN Fix Win]]&lt;&gt;"",1)</f>
        <v>1</v>
      </c>
    </row>
    <row r="573" spans="1:70">
      <c r="A573" s="4" t="str">
        <f>CONCATENATE(Table43[[#This Row],[Kode BARANG Win2]],Table43[[#This Row],[No. Urut
Item Sama]])</f>
        <v>R1022008037021</v>
      </c>
      <c r="B573" s="7"/>
      <c r="C573" s="4" t="s">
        <v>1608</v>
      </c>
      <c r="D573" s="49" t="s">
        <v>623</v>
      </c>
      <c r="E573" s="49">
        <f>IFERROR(VLOOKUP(Table43[[#This Row],[NO]],[1]Sheet1!$G$3:$K$1267,5,0),0)</f>
        <v>0</v>
      </c>
      <c r="F573" s="26" t="s">
        <v>1299</v>
      </c>
      <c r="G573" s="26">
        <v>24</v>
      </c>
      <c r="H573" s="26" t="s">
        <v>2073</v>
      </c>
      <c r="I573" s="49">
        <v>8993560026035</v>
      </c>
      <c r="J573" s="26" t="str">
        <f>Table43[[#This Row],[Nama Jenis Kemasan]]</f>
        <v>PCH</v>
      </c>
      <c r="K573" s="4" t="str">
        <f>TRIM(CONCATENATE(Table43[[#This Row],[Nama            KLP]]," ",Table43[[#This Row],[Nama            Sub KLP]]))</f>
        <v>DETTOL BODY WASH</v>
      </c>
      <c r="L573" s="4" t="str">
        <f>CONCATENATE(Table43[[#This Row],[kode  2 Digit                (hrf+No)]],Table43[[#This Row],[kode  2 Digit                (Nomor)]],Table43[[#This Row],[kode  1 Digit                (Nomor)]])</f>
        <v>R1022</v>
      </c>
      <c r="M573" s="4" t="str">
        <f>IF(AH573="",CONCATENATE(R573,T573,V573,X573,Z573,AB573,AD573,AF573,Table43[[#This Row],[Tanda Kode Revisi]]),CONCATENATE(R573,T573,V573,X573,Z573,AB573,AD573,AH573))</f>
        <v>R1022008037021</v>
      </c>
      <c r="N573" s="11">
        <f t="shared" si="16"/>
        <v>14</v>
      </c>
      <c r="O573" s="13" t="str">
        <f>IF(AG573&lt;&gt;"",TRIM(UPPER(CONCATENATE(Q573," ",S573," ",U573," ",W573," ",Y573," ",AA573," ","X"," ",Table43[[#This Row],[ISI/CTN]]," ",AG573," ",AC573," ",AE573," ",AI573))),TRIM(UPPER(CONCATENATE(Q573," ",S573," ",U573," ",W573," ",Y573," ",AA573," ","X"," ",Table43[[#This Row],[ISI/CTN]]," ",AC573," ",AE573," ",AI573))))</f>
        <v>RB DETTOL BODY WASH ORIGINAL 370ML X 24 PCH BANDED</v>
      </c>
      <c r="P573" s="11">
        <f t="shared" si="17"/>
        <v>50</v>
      </c>
      <c r="Q573" s="4" t="s">
        <v>1487</v>
      </c>
      <c r="R573" s="7" t="s">
        <v>94</v>
      </c>
      <c r="S573" s="4" t="s">
        <v>1496</v>
      </c>
      <c r="T573" s="45" t="s">
        <v>1723</v>
      </c>
      <c r="U573" s="46" t="s">
        <v>1497</v>
      </c>
      <c r="V573" s="7">
        <v>2</v>
      </c>
      <c r="W573" s="46"/>
      <c r="X573" s="45" t="s">
        <v>1731</v>
      </c>
      <c r="Y573" s="4" t="s">
        <v>1491</v>
      </c>
      <c r="Z573" s="47" t="s">
        <v>1729</v>
      </c>
      <c r="AA573" s="4" t="s">
        <v>1525</v>
      </c>
      <c r="AB573" s="47" t="s">
        <v>1750</v>
      </c>
      <c r="AC573" s="4" t="s">
        <v>386</v>
      </c>
      <c r="AD573" s="7">
        <v>2</v>
      </c>
      <c r="AE573" s="4" t="s">
        <v>1526</v>
      </c>
      <c r="AF573" s="7">
        <v>1</v>
      </c>
      <c r="AJ573" s="7">
        <f>IFERROR(VLOOKUP(Table43[[#This Row],[Kode BARANG Win2]],'[2]Template Impor Barang'!#REF!,2,0),0)</f>
        <v>0</v>
      </c>
      <c r="AK573" s="7">
        <f>Table43[[#This Row],[ISI/CTN]]</f>
        <v>24</v>
      </c>
      <c r="AL573" s="83" t="str">
        <f>Table43[[#This Row],[Kode Pcpl]]</f>
        <v>ID8198664</v>
      </c>
      <c r="AN573" s="36">
        <f>Table43[[#This Row],[Harga Jual Pcs GT
(-PPN)]]-(Table43[[#This Row],[Harga Jual Pcs GT
(-PPN)]]*8.5%)</f>
        <v>20717.43</v>
      </c>
      <c r="AO573" s="36">
        <f>Table43[[#This Row],[Harga Beli Pcs
(-PPN)]]*Table43[[#This Row],[ISI/CTN]]</f>
        <v>497218.32</v>
      </c>
      <c r="AP573" s="36">
        <f>Table43[[#This Row],[Harga Beli Pcs
(-PPN)]]*1.11</f>
        <v>22996.347300000001</v>
      </c>
      <c r="AQ573" s="36">
        <f>Table43[[#This Row],[Harga Beli Krt
(- PPN)]]*1.11</f>
        <v>551912.33520000009</v>
      </c>
      <c r="AR573" s="36">
        <v>22642</v>
      </c>
      <c r="AS573" s="36">
        <f>Table43[[#This Row],[Harga Jual Pcs GT
(-PPN)]]*Table43[[#This Row],[ISI/CTN]]</f>
        <v>543408</v>
      </c>
      <c r="AT573" s="36">
        <f>Table43[[#This Row],[Harga Jual Pcs GT
(-PPN)]]*1.11</f>
        <v>25132.620000000003</v>
      </c>
      <c r="AU573" s="36">
        <f>Table43[[#This Row],[Harga Jual Krt GT
(- PPN)]]*1.11</f>
        <v>603182.88</v>
      </c>
      <c r="AV573" s="36">
        <v>22642</v>
      </c>
      <c r="AW573" s="36">
        <f>Table43[[#This Row],[Harga Jual Pcs MT
(-PPN)]]*Table43[[#This Row],[ISI/CTN]]</f>
        <v>543408</v>
      </c>
      <c r="AX573" s="36">
        <f>Table43[[#This Row],[Harga Jual Pcs MT
(-PPN)]]*1.11</f>
        <v>25132.620000000003</v>
      </c>
      <c r="AY573" s="36">
        <f>Table43[[#This Row],[Harga Jual Pcs MT
(+PPN)]]*Table43[[#This Row],[ISI/CTN]]</f>
        <v>603182.88000000012</v>
      </c>
      <c r="AZ573" s="44">
        <f>(Table43[[#This Row],[Harga Jual Pcs GT
(-PPN)]]-Table43[[#This Row],[Harga Beli Pcs
(-PPN)]])/Table43[[#This Row],[Harga Jual Pcs GT
(-PPN)]]</f>
        <v>8.4999999999999992E-2</v>
      </c>
      <c r="BA573" s="51">
        <f>Table43[[#This Row],[Harga Jual Pcs MT
(-PPN)]]-Table43[[#This Row],[Harga Beli Pcs
(-PPN)]]</f>
        <v>1924.5699999999997</v>
      </c>
      <c r="BB573" s="57">
        <f>Table43[[#This Row],[Column1]]/Table43[[#This Row],[Harga Jual Pcs MT
(-PPN)]]</f>
        <v>8.4999999999999992E-2</v>
      </c>
      <c r="BC573" s="50"/>
      <c r="BD573" s="7" t="str">
        <f>IFERROR(VLOOKUP(Table43[[#This Row],[Kode BARANG Win2]],'[3]Daftar Barang dan Jasa'!$B$2:$D$3515,3,0),0)</f>
        <v>RB DETTOL BODY WASH ORIGINAL 370ML X 24 PCH BANDED</v>
      </c>
      <c r="BE573" s="7" t="str">
        <f ca="1">IF(TODAY()-Table43[[#This Row],[Efektif
Pembuatan]]&gt;60,"Lama","Baru")</f>
        <v>Lama</v>
      </c>
      <c r="BF573" s="7" t="e">
        <f ca="1">IF(TODAY()-Table43[[#This Row],[Efektif Naik Harga]]&lt;30,"Naik","Sama")</f>
        <v>#VALUE!</v>
      </c>
      <c r="BG573" s="7" t="s">
        <v>400</v>
      </c>
      <c r="BH573" s="7" t="str">
        <f>IF(Table43[[#This Row],[Kode BARANG Win2]]&lt;&gt;"","IDR","")</f>
        <v>IDR</v>
      </c>
      <c r="BI573" s="7" t="str">
        <f>CONCATENATE(Table43[[#This Row],[kode  1 Digit
(Nomor)]],Table43[[#This Row],[kode  4 Digit                (Nomor)]])</f>
        <v>ID81986640370</v>
      </c>
      <c r="BJ573" s="7" t="str">
        <f>Table43[[#This Row],[Nama            Gramasi atau Jumlah Pack per CTN]]</f>
        <v>370ML</v>
      </c>
      <c r="BK573" s="7"/>
      <c r="BL573" s="7"/>
      <c r="BM573" s="4" t="str">
        <f>IF(Table43[[#This Row],[SATUAN Fix Win]]&lt;&gt;"","KRT")</f>
        <v>KRT</v>
      </c>
      <c r="BN573" s="4" t="str">
        <f>IF(Table43[[#This Row],[SATUAN Fix Win]]&lt;&gt;"","GD01")</f>
        <v>GD01</v>
      </c>
      <c r="BO573" s="4">
        <f>IF(Table43[[#This Row],[SATUAN Fix Win]]&lt;&gt;"",11611)</f>
        <v>11611</v>
      </c>
      <c r="BP573" s="4">
        <f>IF(Table43[[#This Row],[SATUAN Fix Win]]&lt;&gt;"",11612)</f>
        <v>11612</v>
      </c>
      <c r="BR573" s="4">
        <f>IF(Table43[[#This Row],[SATUAN Fix Win]]&lt;&gt;"",1)</f>
        <v>1</v>
      </c>
    </row>
    <row r="574" spans="1:70">
      <c r="A574" s="4" t="str">
        <f>CONCATENATE(Table43[[#This Row],[Kode BARANG Win2]],Table43[[#This Row],[No. Urut
Item Sama]])</f>
        <v>R1022008050030</v>
      </c>
      <c r="B574" s="7"/>
      <c r="C574" s="4" t="s">
        <v>1609</v>
      </c>
      <c r="D574" s="49">
        <v>3289669</v>
      </c>
      <c r="E574" s="49">
        <f>IFERROR(VLOOKUP(Table43[[#This Row],[NO]],[1]Sheet1!$G$3:$K$1267,5,0),0)</f>
        <v>0</v>
      </c>
      <c r="F574" s="26" t="s">
        <v>1311</v>
      </c>
      <c r="G574" s="26">
        <v>12</v>
      </c>
      <c r="H574" s="26" t="s">
        <v>1779</v>
      </c>
      <c r="I574" s="49">
        <v>8888071610036</v>
      </c>
      <c r="J574" s="26" t="str">
        <f>Table43[[#This Row],[Nama Jenis Kemasan]]</f>
        <v>PUMP</v>
      </c>
      <c r="K574" s="4" t="str">
        <f>TRIM(CONCATENATE(Table43[[#This Row],[Nama            KLP]]," ",Table43[[#This Row],[Nama            Sub KLP]]))</f>
        <v>DETTOL BODY WASH</v>
      </c>
      <c r="L574" s="4" t="str">
        <f>CONCATENATE(Table43[[#This Row],[kode  2 Digit                (hrf+No)]],Table43[[#This Row],[kode  2 Digit                (Nomor)]],Table43[[#This Row],[kode  1 Digit                (Nomor)]])</f>
        <v>R1022</v>
      </c>
      <c r="M574" s="4" t="str">
        <f>IF(AH574="",CONCATENATE(R574,T574,V574,X574,Z574,AB574,AD574,AF574,Table43[[#This Row],[Tanda Kode Revisi]]),CONCATENATE(R574,T574,V574,X574,Z574,AB574,AD574,AH574))</f>
        <v>R1022008050030</v>
      </c>
      <c r="N574" s="11">
        <f t="shared" si="16"/>
        <v>14</v>
      </c>
      <c r="O574" s="13" t="str">
        <f>IF(AG574&lt;&gt;"",TRIM(UPPER(CONCATENATE(Q574," ",S574," ",U574," ",W574," ",Y574," ",AA574," ","X"," ",Table43[[#This Row],[ISI/CTN]]," ",AG574," ",AC574," ",AE574," ",AI574))),TRIM(UPPER(CONCATENATE(Q574," ",S574," ",U574," ",W574," ",Y574," ",AA574," ","X"," ",Table43[[#This Row],[ISI/CTN]]," ",AC574," ",AE574," ",AI574))))</f>
        <v>RB DETTOL BODY WASH ORIGINAL 500ML X 12 PUMP</v>
      </c>
      <c r="P574" s="11">
        <f t="shared" si="17"/>
        <v>44</v>
      </c>
      <c r="Q574" s="4" t="s">
        <v>1487</v>
      </c>
      <c r="R574" s="7" t="s">
        <v>94</v>
      </c>
      <c r="S574" s="4" t="s">
        <v>1496</v>
      </c>
      <c r="T574" s="45" t="s">
        <v>1723</v>
      </c>
      <c r="U574" s="46" t="s">
        <v>1497</v>
      </c>
      <c r="V574" s="7">
        <v>2</v>
      </c>
      <c r="W574" s="46"/>
      <c r="X574" s="45" t="s">
        <v>1731</v>
      </c>
      <c r="Y574" s="4" t="s">
        <v>1491</v>
      </c>
      <c r="Z574" s="47" t="s">
        <v>1729</v>
      </c>
      <c r="AA574" s="4" t="s">
        <v>1498</v>
      </c>
      <c r="AB574" s="47" t="s">
        <v>1759</v>
      </c>
      <c r="AC574" s="4" t="s">
        <v>390</v>
      </c>
      <c r="AD574" s="7">
        <v>3</v>
      </c>
      <c r="AF574" s="7">
        <v>0</v>
      </c>
      <c r="AJ574" s="7">
        <f>IFERROR(VLOOKUP(Table43[[#This Row],[Kode BARANG Win2]],'[2]Template Impor Barang'!#REF!,2,0),0)</f>
        <v>0</v>
      </c>
      <c r="AK574" s="7">
        <f>Table43[[#This Row],[ISI/CTN]]</f>
        <v>12</v>
      </c>
      <c r="AL574" s="83">
        <f>Table43[[#This Row],[Kode Pcpl]]</f>
        <v>3289669</v>
      </c>
      <c r="AN574" s="36">
        <f>Table43[[#This Row],[Harga Jual Pcs GT
(-PPN)]]-(Table43[[#This Row],[Harga Jual Pcs GT
(-PPN)]]*8.5%)</f>
        <v>53802</v>
      </c>
      <c r="AO574" s="36">
        <f>Table43[[#This Row],[Harga Beli Pcs
(-PPN)]]*Table43[[#This Row],[ISI/CTN]]</f>
        <v>645624</v>
      </c>
      <c r="AP574" s="36">
        <f>Table43[[#This Row],[Harga Beli Pcs
(-PPN)]]*1.11</f>
        <v>59720.220000000008</v>
      </c>
      <c r="AQ574" s="36">
        <f>Table43[[#This Row],[Harga Beli Krt
(- PPN)]]*1.11</f>
        <v>716642.64</v>
      </c>
      <c r="AR574" s="36">
        <v>58800</v>
      </c>
      <c r="AS574" s="36">
        <f>Table43[[#This Row],[Harga Jual Pcs GT
(-PPN)]]*Table43[[#This Row],[ISI/CTN]]</f>
        <v>705600</v>
      </c>
      <c r="AT574" s="36">
        <f>Table43[[#This Row],[Harga Jual Pcs GT
(-PPN)]]*1.11</f>
        <v>65268.000000000007</v>
      </c>
      <c r="AU574" s="36">
        <f>Table43[[#This Row],[Harga Jual Krt GT
(- PPN)]]*1.11</f>
        <v>783216.00000000012</v>
      </c>
      <c r="AV574" s="36">
        <v>58800</v>
      </c>
      <c r="AW574" s="36">
        <f>Table43[[#This Row],[Harga Jual Pcs MT
(-PPN)]]*Table43[[#This Row],[ISI/CTN]]</f>
        <v>705600</v>
      </c>
      <c r="AX574" s="36">
        <f>Table43[[#This Row],[Harga Jual Pcs MT
(-PPN)]]*1.11</f>
        <v>65268.000000000007</v>
      </c>
      <c r="AY574" s="36">
        <f>Table43[[#This Row],[Harga Jual Pcs MT
(+PPN)]]*Table43[[#This Row],[ISI/CTN]]</f>
        <v>783216.00000000012</v>
      </c>
      <c r="AZ574" s="44">
        <f>(Table43[[#This Row],[Harga Jual Pcs GT
(-PPN)]]-Table43[[#This Row],[Harga Beli Pcs
(-PPN)]])/Table43[[#This Row],[Harga Jual Pcs GT
(-PPN)]]</f>
        <v>8.5000000000000006E-2</v>
      </c>
      <c r="BA574" s="51">
        <f>Table43[[#This Row],[Harga Jual Pcs MT
(-PPN)]]-Table43[[#This Row],[Harga Beli Pcs
(-PPN)]]</f>
        <v>4998</v>
      </c>
      <c r="BB574" s="57">
        <f>Table43[[#This Row],[Column1]]/Table43[[#This Row],[Harga Jual Pcs MT
(-PPN)]]</f>
        <v>8.5000000000000006E-2</v>
      </c>
      <c r="BC574" s="50"/>
      <c r="BD574" s="7" t="str">
        <f>IFERROR(VLOOKUP(Table43[[#This Row],[Kode BARANG Win2]],'[3]Daftar Barang dan Jasa'!$B$2:$D$3515,3,0),0)</f>
        <v>RB DETTOL BODY WASH ORIGINAL 500ML X 12 PUMP</v>
      </c>
      <c r="BE574" s="7" t="str">
        <f ca="1">IF(TODAY()-Table43[[#This Row],[Efektif
Pembuatan]]&gt;60,"Lama","Baru")</f>
        <v>Lama</v>
      </c>
      <c r="BF574" s="7" t="e">
        <f ca="1">IF(TODAY()-Table43[[#This Row],[Efektif Naik Harga]]&lt;30,"Naik","Sama")</f>
        <v>#VALUE!</v>
      </c>
      <c r="BG574" s="7" t="s">
        <v>400</v>
      </c>
      <c r="BH574" s="7" t="str">
        <f>IF(Table43[[#This Row],[Kode BARANG Win2]]&lt;&gt;"","IDR","")</f>
        <v>IDR</v>
      </c>
      <c r="BI574" s="7" t="str">
        <f>CONCATENATE(Table43[[#This Row],[kode  1 Digit
(Nomor)]],Table43[[#This Row],[kode  4 Digit                (Nomor)]])</f>
        <v>32896690500</v>
      </c>
      <c r="BJ574" s="7" t="str">
        <f>Table43[[#This Row],[Nama            Gramasi atau Jumlah Pack per CTN]]</f>
        <v>500ML</v>
      </c>
      <c r="BK574" s="7"/>
      <c r="BL574" s="7"/>
      <c r="BM574" s="4" t="str">
        <f>IF(Table43[[#This Row],[SATUAN Fix Win]]&lt;&gt;"","KRT")</f>
        <v>KRT</v>
      </c>
      <c r="BN574" s="4" t="str">
        <f>IF(Table43[[#This Row],[SATUAN Fix Win]]&lt;&gt;"","GD01")</f>
        <v>GD01</v>
      </c>
      <c r="BO574" s="4">
        <f>IF(Table43[[#This Row],[SATUAN Fix Win]]&lt;&gt;"",11611)</f>
        <v>11611</v>
      </c>
      <c r="BP574" s="4">
        <f>IF(Table43[[#This Row],[SATUAN Fix Win]]&lt;&gt;"",11612)</f>
        <v>11612</v>
      </c>
      <c r="BR574" s="4">
        <f>IF(Table43[[#This Row],[SATUAN Fix Win]]&lt;&gt;"",1)</f>
        <v>1</v>
      </c>
    </row>
    <row r="575" spans="1:70">
      <c r="A575" s="4" t="str">
        <f>CONCATENATE(Table43[[#This Row],[Kode BARANG Win2]],Table43[[#This Row],[No. Urut
Item Sama]])</f>
        <v>R1022008050030</v>
      </c>
      <c r="B575" s="7"/>
      <c r="C575" s="4" t="s">
        <v>1609</v>
      </c>
      <c r="D575" s="49">
        <v>3075886</v>
      </c>
      <c r="E575" s="49">
        <f>IFERROR(VLOOKUP(Table43[[#This Row],[NO]],[1]Sheet1!$G$3:$K$1267,5,0),0)</f>
        <v>0</v>
      </c>
      <c r="F575" s="26" t="s">
        <v>1308</v>
      </c>
      <c r="G575" s="26">
        <v>12</v>
      </c>
      <c r="H575" s="26" t="s">
        <v>1779</v>
      </c>
      <c r="I575" s="49">
        <v>8888071610036</v>
      </c>
      <c r="J575" s="26" t="str">
        <f>Table43[[#This Row],[Nama Jenis Kemasan]]</f>
        <v>PUMP</v>
      </c>
      <c r="K575" s="4" t="str">
        <f>TRIM(CONCATENATE(Table43[[#This Row],[Nama            KLP]]," ",Table43[[#This Row],[Nama            Sub KLP]]))</f>
        <v>DETTOL BODY WASH</v>
      </c>
      <c r="L575" s="4" t="str">
        <f>CONCATENATE(Table43[[#This Row],[kode  2 Digit                (hrf+No)]],Table43[[#This Row],[kode  2 Digit                (Nomor)]],Table43[[#This Row],[kode  1 Digit                (Nomor)]])</f>
        <v>R1022</v>
      </c>
      <c r="M575" s="4" t="str">
        <f>IF(AH575="",CONCATENATE(R575,T575,V575,X575,Z575,AB575,AD575,AF575,Table43[[#This Row],[Tanda Kode Revisi]]),CONCATENATE(R575,T575,V575,X575,Z575,AB575,AD575,AH575))</f>
        <v>R1022008050030</v>
      </c>
      <c r="N575" s="11">
        <f t="shared" si="16"/>
        <v>14</v>
      </c>
      <c r="O575" s="13" t="str">
        <f>IF(AG575&lt;&gt;"",TRIM(UPPER(CONCATENATE(Q575," ",S575," ",U575," ",W575," ",Y575," ",AA575," ","X"," ",Table43[[#This Row],[ISI/CTN]]," ",AG575," ",AC575," ",AE575," ",AI575))),TRIM(UPPER(CONCATENATE(Q575," ",S575," ",U575," ",W575," ",Y575," ",AA575," ","X"," ",Table43[[#This Row],[ISI/CTN]]," ",AC575," ",AE575," ",AI575))))</f>
        <v>RB DETTOL BODY WASH ORIGINAL 500ML X 12 PUMP</v>
      </c>
      <c r="P575" s="11">
        <f t="shared" si="17"/>
        <v>44</v>
      </c>
      <c r="Q575" s="4" t="s">
        <v>1487</v>
      </c>
      <c r="R575" s="7" t="s">
        <v>94</v>
      </c>
      <c r="S575" s="4" t="s">
        <v>1496</v>
      </c>
      <c r="T575" s="45" t="s">
        <v>1723</v>
      </c>
      <c r="U575" s="46" t="s">
        <v>1497</v>
      </c>
      <c r="V575" s="7">
        <v>2</v>
      </c>
      <c r="W575" s="46"/>
      <c r="X575" s="45" t="s">
        <v>1731</v>
      </c>
      <c r="Y575" s="4" t="s">
        <v>1491</v>
      </c>
      <c r="Z575" s="47" t="s">
        <v>1729</v>
      </c>
      <c r="AA575" s="4" t="s">
        <v>1498</v>
      </c>
      <c r="AB575" s="47" t="s">
        <v>1759</v>
      </c>
      <c r="AC575" s="4" t="s">
        <v>390</v>
      </c>
      <c r="AD575" s="7">
        <v>3</v>
      </c>
      <c r="AF575" s="7">
        <v>0</v>
      </c>
      <c r="AJ575" s="7">
        <f>IFERROR(VLOOKUP(Table43[[#This Row],[Kode BARANG Win2]],'[2]Template Impor Barang'!#REF!,2,0),0)</f>
        <v>0</v>
      </c>
      <c r="AK575" s="7">
        <f>Table43[[#This Row],[ISI/CTN]]</f>
        <v>12</v>
      </c>
      <c r="AL575" s="83">
        <f>Table43[[#This Row],[Kode Pcpl]]</f>
        <v>3075886</v>
      </c>
      <c r="AN575" s="36">
        <f>Table43[[#This Row],[Harga Jual Pcs GT
(-PPN)]]-(Table43[[#This Row],[Harga Jual Pcs GT
(-PPN)]]*8.5%)</f>
        <v>53802</v>
      </c>
      <c r="AO575" s="36">
        <f>Table43[[#This Row],[Harga Beli Pcs
(-PPN)]]*Table43[[#This Row],[ISI/CTN]]</f>
        <v>645624</v>
      </c>
      <c r="AP575" s="36">
        <f>Table43[[#This Row],[Harga Beli Pcs
(-PPN)]]*1.11</f>
        <v>59720.220000000008</v>
      </c>
      <c r="AQ575" s="36">
        <f>Table43[[#This Row],[Harga Beli Krt
(- PPN)]]*1.11</f>
        <v>716642.64</v>
      </c>
      <c r="AR575" s="36">
        <v>58800</v>
      </c>
      <c r="AS575" s="36">
        <f>Table43[[#This Row],[Harga Jual Pcs GT
(-PPN)]]*Table43[[#This Row],[ISI/CTN]]</f>
        <v>705600</v>
      </c>
      <c r="AT575" s="36">
        <f>Table43[[#This Row],[Harga Jual Pcs GT
(-PPN)]]*1.11</f>
        <v>65268.000000000007</v>
      </c>
      <c r="AU575" s="36">
        <f>Table43[[#This Row],[Harga Jual Krt GT
(- PPN)]]*1.11</f>
        <v>783216.00000000012</v>
      </c>
      <c r="AV575" s="36">
        <v>58800</v>
      </c>
      <c r="AW575" s="36">
        <f>Table43[[#This Row],[Harga Jual Pcs MT
(-PPN)]]*Table43[[#This Row],[ISI/CTN]]</f>
        <v>705600</v>
      </c>
      <c r="AX575" s="36">
        <f>Table43[[#This Row],[Harga Jual Pcs MT
(-PPN)]]*1.11</f>
        <v>65268.000000000007</v>
      </c>
      <c r="AY575" s="36">
        <f>Table43[[#This Row],[Harga Jual Pcs MT
(+PPN)]]*Table43[[#This Row],[ISI/CTN]]</f>
        <v>783216.00000000012</v>
      </c>
      <c r="AZ575" s="44">
        <f>(Table43[[#This Row],[Harga Jual Pcs GT
(-PPN)]]-Table43[[#This Row],[Harga Beli Pcs
(-PPN)]])/Table43[[#This Row],[Harga Jual Pcs GT
(-PPN)]]</f>
        <v>8.5000000000000006E-2</v>
      </c>
      <c r="BA575" s="51">
        <f>Table43[[#This Row],[Harga Jual Pcs MT
(-PPN)]]-Table43[[#This Row],[Harga Beli Pcs
(-PPN)]]</f>
        <v>4998</v>
      </c>
      <c r="BB575" s="57">
        <f>Table43[[#This Row],[Column1]]/Table43[[#This Row],[Harga Jual Pcs MT
(-PPN)]]</f>
        <v>8.5000000000000006E-2</v>
      </c>
      <c r="BC575" s="50"/>
      <c r="BD575" s="7" t="str">
        <f>IFERROR(VLOOKUP(Table43[[#This Row],[Kode BARANG Win2]],'[3]Daftar Barang dan Jasa'!$B$2:$D$3515,3,0),0)</f>
        <v>RB DETTOL BODY WASH ORIGINAL 500ML X 12 PUMP</v>
      </c>
      <c r="BE575" s="7" t="str">
        <f ca="1">IF(TODAY()-Table43[[#This Row],[Efektif
Pembuatan]]&gt;60,"Lama","Baru")</f>
        <v>Lama</v>
      </c>
      <c r="BF575" s="7" t="e">
        <f ca="1">IF(TODAY()-Table43[[#This Row],[Efektif Naik Harga]]&lt;30,"Naik","Sama")</f>
        <v>#VALUE!</v>
      </c>
      <c r="BG575" s="7" t="s">
        <v>400</v>
      </c>
      <c r="BH575" s="7" t="str">
        <f>IF(Table43[[#This Row],[Kode BARANG Win2]]&lt;&gt;"","IDR","")</f>
        <v>IDR</v>
      </c>
      <c r="BI575" s="7" t="str">
        <f>CONCATENATE(Table43[[#This Row],[kode  1 Digit
(Nomor)]],Table43[[#This Row],[kode  4 Digit                (Nomor)]])</f>
        <v>30758860500</v>
      </c>
      <c r="BJ575" s="7" t="str">
        <f>Table43[[#This Row],[Nama            Gramasi atau Jumlah Pack per CTN]]</f>
        <v>500ML</v>
      </c>
      <c r="BK575" s="7"/>
      <c r="BL575" s="7"/>
      <c r="BM575" s="4" t="str">
        <f>IF(Table43[[#This Row],[SATUAN Fix Win]]&lt;&gt;"","KRT")</f>
        <v>KRT</v>
      </c>
      <c r="BN575" s="4" t="str">
        <f>IF(Table43[[#This Row],[SATUAN Fix Win]]&lt;&gt;"","GD01")</f>
        <v>GD01</v>
      </c>
      <c r="BO575" s="4">
        <f>IF(Table43[[#This Row],[SATUAN Fix Win]]&lt;&gt;"",11611)</f>
        <v>11611</v>
      </c>
      <c r="BP575" s="4">
        <f>IF(Table43[[#This Row],[SATUAN Fix Win]]&lt;&gt;"",11612)</f>
        <v>11612</v>
      </c>
      <c r="BR575" s="4">
        <f>IF(Table43[[#This Row],[SATUAN Fix Win]]&lt;&gt;"",1)</f>
        <v>1</v>
      </c>
    </row>
    <row r="576" spans="1:70">
      <c r="A576" s="4" t="str">
        <f>CONCATENATE(Table43[[#This Row],[Kode BARANG Win2]],Table43[[#This Row],[No. Urut
Item Sama]])</f>
        <v>R1022008050030</v>
      </c>
      <c r="B576" s="7"/>
      <c r="C576" s="4" t="s">
        <v>1609</v>
      </c>
      <c r="D576" s="49">
        <v>3072069</v>
      </c>
      <c r="E576" s="49">
        <f>IFERROR(VLOOKUP(Table43[[#This Row],[NO]],[1]Sheet1!$G$3:$K$1267,5,0),0)</f>
        <v>0</v>
      </c>
      <c r="F576" s="26" t="s">
        <v>1315</v>
      </c>
      <c r="G576" s="26">
        <v>12</v>
      </c>
      <c r="H576" s="26" t="s">
        <v>2073</v>
      </c>
      <c r="I576" s="49">
        <v>8888071610036</v>
      </c>
      <c r="J576" s="26" t="str">
        <f>Table43[[#This Row],[Nama Jenis Kemasan]]</f>
        <v>PUMP</v>
      </c>
      <c r="K576" s="4" t="str">
        <f>TRIM(CONCATENATE(Table43[[#This Row],[Nama            KLP]]," ",Table43[[#This Row],[Nama            Sub KLP]]))</f>
        <v>DETTOL BODY WASH</v>
      </c>
      <c r="L576" s="4" t="str">
        <f>CONCATENATE(Table43[[#This Row],[kode  2 Digit                (hrf+No)]],Table43[[#This Row],[kode  2 Digit                (Nomor)]],Table43[[#This Row],[kode  1 Digit                (Nomor)]])</f>
        <v>R1022</v>
      </c>
      <c r="M576" s="4" t="str">
        <f>IF(AH576="",CONCATENATE(R576,T576,V576,X576,Z576,AB576,AD576,AF576,Table43[[#This Row],[Tanda Kode Revisi]]),CONCATENATE(R576,T576,V576,X576,Z576,AB576,AD576,AH576))</f>
        <v>R1022008050030</v>
      </c>
      <c r="N576" s="11">
        <f t="shared" si="16"/>
        <v>14</v>
      </c>
      <c r="O576" s="13" t="str">
        <f>IF(AG576&lt;&gt;"",TRIM(UPPER(CONCATENATE(Q576," ",S576," ",U576," ",W576," ",Y576," ",AA576," ","X"," ",Table43[[#This Row],[ISI/CTN]]," ",AG576," ",AC576," ",AE576," ",AI576))),TRIM(UPPER(CONCATENATE(Q576," ",S576," ",U576," ",W576," ",Y576," ",AA576," ","X"," ",Table43[[#This Row],[ISI/CTN]]," ",AC576," ",AE576," ",AI576))))</f>
        <v>RB DETTOL BODY WASH ORIGINAL 500ML X 12 PUMP</v>
      </c>
      <c r="P576" s="11">
        <f t="shared" si="17"/>
        <v>44</v>
      </c>
      <c r="Q576" s="4" t="s">
        <v>1487</v>
      </c>
      <c r="R576" s="7" t="s">
        <v>94</v>
      </c>
      <c r="S576" s="4" t="s">
        <v>1496</v>
      </c>
      <c r="T576" s="45" t="s">
        <v>1723</v>
      </c>
      <c r="U576" s="46" t="s">
        <v>1497</v>
      </c>
      <c r="V576" s="7">
        <v>2</v>
      </c>
      <c r="W576" s="46"/>
      <c r="X576" s="45" t="s">
        <v>1731</v>
      </c>
      <c r="Y576" s="4" t="s">
        <v>1491</v>
      </c>
      <c r="Z576" s="47" t="s">
        <v>1729</v>
      </c>
      <c r="AA576" s="4" t="s">
        <v>1498</v>
      </c>
      <c r="AB576" s="47" t="s">
        <v>1759</v>
      </c>
      <c r="AC576" s="4" t="s">
        <v>390</v>
      </c>
      <c r="AD576" s="7">
        <v>3</v>
      </c>
      <c r="AF576" s="7">
        <v>0</v>
      </c>
      <c r="AJ576" s="7">
        <f>IFERROR(VLOOKUP(Table43[[#This Row],[Kode BARANG Win2]],'[2]Template Impor Barang'!#REF!,2,0),0)</f>
        <v>0</v>
      </c>
      <c r="AK576" s="7">
        <f>Table43[[#This Row],[ISI/CTN]]</f>
        <v>12</v>
      </c>
      <c r="AL576" s="83">
        <f>Table43[[#This Row],[Kode Pcpl]]</f>
        <v>3072069</v>
      </c>
      <c r="AN576" s="36">
        <f>Table43[[#This Row],[Harga Jual Pcs GT
(-PPN)]]-(Table43[[#This Row],[Harga Jual Pcs GT
(-PPN)]]*8.5%)</f>
        <v>53802</v>
      </c>
      <c r="AO576" s="36">
        <f>Table43[[#This Row],[Harga Beli Pcs
(-PPN)]]*Table43[[#This Row],[ISI/CTN]]</f>
        <v>645624</v>
      </c>
      <c r="AP576" s="36">
        <f>Table43[[#This Row],[Harga Beli Pcs
(-PPN)]]*1.11</f>
        <v>59720.220000000008</v>
      </c>
      <c r="AQ576" s="36">
        <f>Table43[[#This Row],[Harga Beli Krt
(- PPN)]]*1.11</f>
        <v>716642.64</v>
      </c>
      <c r="AR576" s="36">
        <v>58800</v>
      </c>
      <c r="AS576" s="36">
        <f>Table43[[#This Row],[Harga Jual Pcs GT
(-PPN)]]*Table43[[#This Row],[ISI/CTN]]</f>
        <v>705600</v>
      </c>
      <c r="AT576" s="36">
        <f>Table43[[#This Row],[Harga Jual Pcs GT
(-PPN)]]*1.11</f>
        <v>65268.000000000007</v>
      </c>
      <c r="AU576" s="36">
        <f>Table43[[#This Row],[Harga Jual Krt GT
(- PPN)]]*1.11</f>
        <v>783216.00000000012</v>
      </c>
      <c r="AV576" s="36">
        <v>58800</v>
      </c>
      <c r="AW576" s="36">
        <f>Table43[[#This Row],[Harga Jual Pcs MT
(-PPN)]]*Table43[[#This Row],[ISI/CTN]]</f>
        <v>705600</v>
      </c>
      <c r="AX576" s="36">
        <f>Table43[[#This Row],[Harga Jual Pcs MT
(-PPN)]]*1.11</f>
        <v>65268.000000000007</v>
      </c>
      <c r="AY576" s="36">
        <f>Table43[[#This Row],[Harga Jual Pcs MT
(+PPN)]]*Table43[[#This Row],[ISI/CTN]]</f>
        <v>783216.00000000012</v>
      </c>
      <c r="AZ576" s="44">
        <f>(Table43[[#This Row],[Harga Jual Pcs GT
(-PPN)]]-Table43[[#This Row],[Harga Beli Pcs
(-PPN)]])/Table43[[#This Row],[Harga Jual Pcs GT
(-PPN)]]</f>
        <v>8.5000000000000006E-2</v>
      </c>
      <c r="BA576" s="51">
        <f>Table43[[#This Row],[Harga Jual Pcs MT
(-PPN)]]-Table43[[#This Row],[Harga Beli Pcs
(-PPN)]]</f>
        <v>4998</v>
      </c>
      <c r="BB576" s="57">
        <f>Table43[[#This Row],[Column1]]/Table43[[#This Row],[Harga Jual Pcs MT
(-PPN)]]</f>
        <v>8.5000000000000006E-2</v>
      </c>
      <c r="BC576" s="50"/>
      <c r="BD576" s="7" t="str">
        <f>IFERROR(VLOOKUP(Table43[[#This Row],[Kode BARANG Win2]],'[3]Daftar Barang dan Jasa'!$B$2:$D$3515,3,0),0)</f>
        <v>RB DETTOL BODY WASH ORIGINAL 500ML X 12 PUMP</v>
      </c>
      <c r="BE576" s="7" t="str">
        <f ca="1">IF(TODAY()-Table43[[#This Row],[Efektif
Pembuatan]]&gt;60,"Lama","Baru")</f>
        <v>Lama</v>
      </c>
      <c r="BF576" s="7" t="e">
        <f ca="1">IF(TODAY()-Table43[[#This Row],[Efektif Naik Harga]]&lt;30,"Naik","Sama")</f>
        <v>#VALUE!</v>
      </c>
      <c r="BG576" s="7" t="s">
        <v>400</v>
      </c>
      <c r="BH576" s="7" t="str">
        <f>IF(Table43[[#This Row],[Kode BARANG Win2]]&lt;&gt;"","IDR","")</f>
        <v>IDR</v>
      </c>
      <c r="BI576" s="7" t="str">
        <f>CONCATENATE(Table43[[#This Row],[kode  1 Digit
(Nomor)]],Table43[[#This Row],[kode  4 Digit                (Nomor)]])</f>
        <v>30720690500</v>
      </c>
      <c r="BJ576" s="7" t="str">
        <f>Table43[[#This Row],[Nama            Gramasi atau Jumlah Pack per CTN]]</f>
        <v>500ML</v>
      </c>
      <c r="BK576" s="7"/>
      <c r="BL576" s="7"/>
      <c r="BM576" s="4" t="str">
        <f>IF(Table43[[#This Row],[SATUAN Fix Win]]&lt;&gt;"","KRT")</f>
        <v>KRT</v>
      </c>
      <c r="BN576" s="4" t="str">
        <f>IF(Table43[[#This Row],[SATUAN Fix Win]]&lt;&gt;"","GD01")</f>
        <v>GD01</v>
      </c>
      <c r="BO576" s="4">
        <f>IF(Table43[[#This Row],[SATUAN Fix Win]]&lt;&gt;"",11611)</f>
        <v>11611</v>
      </c>
      <c r="BP576" s="4">
        <f>IF(Table43[[#This Row],[SATUAN Fix Win]]&lt;&gt;"",11612)</f>
        <v>11612</v>
      </c>
      <c r="BR576" s="4">
        <f>IF(Table43[[#This Row],[SATUAN Fix Win]]&lt;&gt;"",1)</f>
        <v>1</v>
      </c>
    </row>
    <row r="577" spans="1:71">
      <c r="A577" s="4" t="str">
        <f>CONCATENATE(Table43[[#This Row],[Kode BARANG Win2]],Table43[[#This Row],[No. Urut
Item Sama]])</f>
        <v>R1022008050030</v>
      </c>
      <c r="B577" s="7"/>
      <c r="C577" s="4" t="s">
        <v>1609</v>
      </c>
      <c r="D577" s="49">
        <v>3328376</v>
      </c>
      <c r="E577" s="49">
        <f>IFERROR(VLOOKUP(Table43[[#This Row],[NO]],[1]Sheet1!$G$3:$K$1267,5,0),0)</f>
        <v>0</v>
      </c>
      <c r="F577" s="26" t="s">
        <v>1312</v>
      </c>
      <c r="G577" s="26">
        <v>12</v>
      </c>
      <c r="H577" s="26" t="s">
        <v>2073</v>
      </c>
      <c r="I577" s="49">
        <v>8888071610036</v>
      </c>
      <c r="J577" s="26" t="str">
        <f>Table43[[#This Row],[Nama Jenis Kemasan]]</f>
        <v>PUMP</v>
      </c>
      <c r="K577" s="4" t="str">
        <f>TRIM(CONCATENATE(Table43[[#This Row],[Nama            KLP]]," ",Table43[[#This Row],[Nama            Sub KLP]]))</f>
        <v>DETTOL BODY WASH</v>
      </c>
      <c r="L577" s="4" t="str">
        <f>CONCATENATE(Table43[[#This Row],[kode  2 Digit                (hrf+No)]],Table43[[#This Row],[kode  2 Digit                (Nomor)]],Table43[[#This Row],[kode  1 Digit                (Nomor)]])</f>
        <v>R1022</v>
      </c>
      <c r="M577" s="4" t="str">
        <f>IF(AH577="",CONCATENATE(R577,T577,V577,X577,Z577,AB577,AD577,AF577,Table43[[#This Row],[Tanda Kode Revisi]]),CONCATENATE(R577,T577,V577,X577,Z577,AB577,AD577,AH577))</f>
        <v>R1022008050030</v>
      </c>
      <c r="N577" s="11">
        <f t="shared" si="16"/>
        <v>14</v>
      </c>
      <c r="O577" s="13" t="str">
        <f>IF(AG577&lt;&gt;"",TRIM(UPPER(CONCATENATE(Q577," ",S577," ",U577," ",W577," ",Y577," ",AA577," ","X"," ",Table43[[#This Row],[ISI/CTN]]," ",AG577," ",AC577," ",AE577," ",AI577))),TRIM(UPPER(CONCATENATE(Q577," ",S577," ",U577," ",W577," ",Y577," ",AA577," ","X"," ",Table43[[#This Row],[ISI/CTN]]," ",AC577," ",AE577," ",AI577))))</f>
        <v>RB DETTOL BODY WASH ORIGINAL 500ML X 12 PUMP</v>
      </c>
      <c r="P577" s="11">
        <f t="shared" si="17"/>
        <v>44</v>
      </c>
      <c r="Q577" s="4" t="s">
        <v>1487</v>
      </c>
      <c r="R577" s="7" t="s">
        <v>94</v>
      </c>
      <c r="S577" s="4" t="s">
        <v>1496</v>
      </c>
      <c r="T577" s="45" t="s">
        <v>1723</v>
      </c>
      <c r="U577" s="46" t="s">
        <v>1497</v>
      </c>
      <c r="V577" s="7">
        <v>2</v>
      </c>
      <c r="W577" s="46"/>
      <c r="X577" s="45" t="s">
        <v>1731</v>
      </c>
      <c r="Y577" s="4" t="s">
        <v>1491</v>
      </c>
      <c r="Z577" s="47" t="s">
        <v>1729</v>
      </c>
      <c r="AA577" s="4" t="s">
        <v>1498</v>
      </c>
      <c r="AB577" s="47" t="s">
        <v>1759</v>
      </c>
      <c r="AC577" s="4" t="s">
        <v>390</v>
      </c>
      <c r="AD577" s="7">
        <v>3</v>
      </c>
      <c r="AF577" s="7">
        <v>0</v>
      </c>
      <c r="AJ577" s="7">
        <f>IFERROR(VLOOKUP(Table43[[#This Row],[Kode BARANG Win2]],'[2]Template Impor Barang'!#REF!,2,0),0)</f>
        <v>0</v>
      </c>
      <c r="AK577" s="7">
        <f>Table43[[#This Row],[ISI/CTN]]</f>
        <v>12</v>
      </c>
      <c r="AL577" s="83">
        <f>Table43[[#This Row],[Kode Pcpl]]</f>
        <v>3328376</v>
      </c>
      <c r="AN577" s="36">
        <f>Table43[[#This Row],[Harga Jual Pcs GT
(-PPN)]]-(Table43[[#This Row],[Harga Jual Pcs GT
(-PPN)]]*8.5%)</f>
        <v>53802</v>
      </c>
      <c r="AO577" s="36">
        <f>Table43[[#This Row],[Harga Beli Pcs
(-PPN)]]*Table43[[#This Row],[ISI/CTN]]</f>
        <v>645624</v>
      </c>
      <c r="AP577" s="36">
        <f>Table43[[#This Row],[Harga Beli Pcs
(-PPN)]]*1.11</f>
        <v>59720.220000000008</v>
      </c>
      <c r="AQ577" s="36">
        <f>Table43[[#This Row],[Harga Beli Krt
(- PPN)]]*1.11</f>
        <v>716642.64</v>
      </c>
      <c r="AR577" s="36">
        <v>58800</v>
      </c>
      <c r="AS577" s="36">
        <f>Table43[[#This Row],[Harga Jual Pcs GT
(-PPN)]]*Table43[[#This Row],[ISI/CTN]]</f>
        <v>705600</v>
      </c>
      <c r="AT577" s="36">
        <f>Table43[[#This Row],[Harga Jual Pcs GT
(-PPN)]]*1.11</f>
        <v>65268.000000000007</v>
      </c>
      <c r="AU577" s="36">
        <f>Table43[[#This Row],[Harga Jual Krt GT
(- PPN)]]*1.11</f>
        <v>783216.00000000012</v>
      </c>
      <c r="AV577" s="36">
        <v>58800</v>
      </c>
      <c r="AW577" s="36">
        <f>Table43[[#This Row],[Harga Jual Pcs MT
(-PPN)]]*Table43[[#This Row],[ISI/CTN]]</f>
        <v>705600</v>
      </c>
      <c r="AX577" s="36">
        <f>Table43[[#This Row],[Harga Jual Pcs MT
(-PPN)]]*1.11</f>
        <v>65268.000000000007</v>
      </c>
      <c r="AY577" s="36">
        <f>Table43[[#This Row],[Harga Jual Pcs MT
(+PPN)]]*Table43[[#This Row],[ISI/CTN]]</f>
        <v>783216.00000000012</v>
      </c>
      <c r="AZ577" s="44">
        <f>(Table43[[#This Row],[Harga Jual Pcs GT
(-PPN)]]-Table43[[#This Row],[Harga Beli Pcs
(-PPN)]])/Table43[[#This Row],[Harga Jual Pcs GT
(-PPN)]]</f>
        <v>8.5000000000000006E-2</v>
      </c>
      <c r="BA577" s="51">
        <f>Table43[[#This Row],[Harga Jual Pcs MT
(-PPN)]]-Table43[[#This Row],[Harga Beli Pcs
(-PPN)]]</f>
        <v>4998</v>
      </c>
      <c r="BB577" s="57">
        <f>Table43[[#This Row],[Column1]]/Table43[[#This Row],[Harga Jual Pcs MT
(-PPN)]]</f>
        <v>8.5000000000000006E-2</v>
      </c>
      <c r="BC577" s="50"/>
      <c r="BD577" s="7" t="str">
        <f>IFERROR(VLOOKUP(Table43[[#This Row],[Kode BARANG Win2]],'[3]Daftar Barang dan Jasa'!$B$2:$D$3515,3,0),0)</f>
        <v>RB DETTOL BODY WASH ORIGINAL 500ML X 12 PUMP</v>
      </c>
      <c r="BE577" s="7" t="str">
        <f ca="1">IF(TODAY()-Table43[[#This Row],[Efektif
Pembuatan]]&gt;60,"Lama","Baru")</f>
        <v>Lama</v>
      </c>
      <c r="BF577" s="7" t="e">
        <f ca="1">IF(TODAY()-Table43[[#This Row],[Efektif Naik Harga]]&lt;30,"Naik","Sama")</f>
        <v>#VALUE!</v>
      </c>
      <c r="BG577" s="7" t="s">
        <v>400</v>
      </c>
      <c r="BH577" s="7" t="str">
        <f>IF(Table43[[#This Row],[Kode BARANG Win2]]&lt;&gt;"","IDR","")</f>
        <v>IDR</v>
      </c>
      <c r="BI577" s="7" t="str">
        <f>CONCATENATE(Table43[[#This Row],[kode  1 Digit
(Nomor)]],Table43[[#This Row],[kode  4 Digit                (Nomor)]])</f>
        <v>33283760500</v>
      </c>
      <c r="BJ577" s="7" t="str">
        <f>Table43[[#This Row],[Nama            Gramasi atau Jumlah Pack per CTN]]</f>
        <v>500ML</v>
      </c>
      <c r="BK577" s="7"/>
      <c r="BL577" s="7"/>
      <c r="BM577" s="4" t="str">
        <f>IF(Table43[[#This Row],[SATUAN Fix Win]]&lt;&gt;"","KRT")</f>
        <v>KRT</v>
      </c>
      <c r="BN577" s="4" t="str">
        <f>IF(Table43[[#This Row],[SATUAN Fix Win]]&lt;&gt;"","GD01")</f>
        <v>GD01</v>
      </c>
      <c r="BO577" s="4">
        <f>IF(Table43[[#This Row],[SATUAN Fix Win]]&lt;&gt;"",11611)</f>
        <v>11611</v>
      </c>
      <c r="BP577" s="4">
        <f>IF(Table43[[#This Row],[SATUAN Fix Win]]&lt;&gt;"",11612)</f>
        <v>11612</v>
      </c>
      <c r="BR577" s="4">
        <f>IF(Table43[[#This Row],[SATUAN Fix Win]]&lt;&gt;"",1)</f>
        <v>1</v>
      </c>
    </row>
    <row r="578" spans="1:71">
      <c r="A578" s="4" t="str">
        <f>CONCATENATE(Table43[[#This Row],[Kode BARANG Win2]],Table43[[#This Row],[No. Urut
Item Sama]])</f>
        <v>R1022008050030</v>
      </c>
      <c r="B578" s="7"/>
      <c r="C578" s="4" t="s">
        <v>1609</v>
      </c>
      <c r="D578" s="49">
        <v>3303748</v>
      </c>
      <c r="E578" s="49">
        <f>IFERROR(VLOOKUP(Table43[[#This Row],[NO]],[1]Sheet1!$G$3:$K$1267,5,0),0)</f>
        <v>0</v>
      </c>
      <c r="F578" s="26" t="s">
        <v>1314</v>
      </c>
      <c r="G578" s="26">
        <v>12</v>
      </c>
      <c r="H578" s="26" t="s">
        <v>2073</v>
      </c>
      <c r="I578" s="49">
        <v>8888071610036</v>
      </c>
      <c r="J578" s="26" t="str">
        <f>Table43[[#This Row],[Nama Jenis Kemasan]]</f>
        <v>PUMP</v>
      </c>
      <c r="K578" s="4" t="str">
        <f>TRIM(CONCATENATE(Table43[[#This Row],[Nama            KLP]]," ",Table43[[#This Row],[Nama            Sub KLP]]))</f>
        <v>DETTOL BODY WASH</v>
      </c>
      <c r="L578" s="4" t="str">
        <f>CONCATENATE(Table43[[#This Row],[kode  2 Digit                (hrf+No)]],Table43[[#This Row],[kode  2 Digit                (Nomor)]],Table43[[#This Row],[kode  1 Digit                (Nomor)]])</f>
        <v>R1022</v>
      </c>
      <c r="M578" s="4" t="str">
        <f>IF(AH578="",CONCATENATE(R578,T578,V578,X578,Z578,AB578,AD578,AF578,Table43[[#This Row],[Tanda Kode Revisi]]),CONCATENATE(R578,T578,V578,X578,Z578,AB578,AD578,AH578))</f>
        <v>R1022008050030</v>
      </c>
      <c r="N578" s="11">
        <f t="shared" si="16"/>
        <v>14</v>
      </c>
      <c r="O578" s="13" t="str">
        <f>IF(AG578&lt;&gt;"",TRIM(UPPER(CONCATENATE(Q578," ",S578," ",U578," ",W578," ",Y578," ",AA578," ","X"," ",Table43[[#This Row],[ISI/CTN]]," ",AG578," ",AC578," ",AE578," ",AI578))),TRIM(UPPER(CONCATENATE(Q578," ",S578," ",U578," ",W578," ",Y578," ",AA578," ","X"," ",Table43[[#This Row],[ISI/CTN]]," ",AC578," ",AE578," ",AI578))))</f>
        <v>RB DETTOL BODY WASH ORIGINAL 500ML X 12 PUMP</v>
      </c>
      <c r="P578" s="11">
        <f t="shared" si="17"/>
        <v>44</v>
      </c>
      <c r="Q578" s="4" t="s">
        <v>1487</v>
      </c>
      <c r="R578" s="7" t="s">
        <v>94</v>
      </c>
      <c r="S578" s="4" t="s">
        <v>1496</v>
      </c>
      <c r="T578" s="45" t="s">
        <v>1723</v>
      </c>
      <c r="U578" s="46" t="s">
        <v>1497</v>
      </c>
      <c r="V578" s="7">
        <v>2</v>
      </c>
      <c r="W578" s="46"/>
      <c r="X578" s="45" t="s">
        <v>1731</v>
      </c>
      <c r="Y578" s="4" t="s">
        <v>1491</v>
      </c>
      <c r="Z578" s="47" t="s">
        <v>1729</v>
      </c>
      <c r="AA578" s="4" t="s">
        <v>1498</v>
      </c>
      <c r="AB578" s="47" t="s">
        <v>1759</v>
      </c>
      <c r="AC578" s="4" t="s">
        <v>390</v>
      </c>
      <c r="AD578" s="7">
        <v>3</v>
      </c>
      <c r="AF578" s="7">
        <v>0</v>
      </c>
      <c r="AJ578" s="7">
        <f>IFERROR(VLOOKUP(Table43[[#This Row],[Kode BARANG Win2]],'[2]Template Impor Barang'!#REF!,2,0),0)</f>
        <v>0</v>
      </c>
      <c r="AK578" s="7">
        <f>Table43[[#This Row],[ISI/CTN]]</f>
        <v>12</v>
      </c>
      <c r="AL578" s="83">
        <f>Table43[[#This Row],[Kode Pcpl]]</f>
        <v>3303748</v>
      </c>
      <c r="AN578" s="36">
        <f>Table43[[#This Row],[Harga Jual Pcs GT
(-PPN)]]-(Table43[[#This Row],[Harga Jual Pcs GT
(-PPN)]]*8.5%)</f>
        <v>53802</v>
      </c>
      <c r="AO578" s="36">
        <f>Table43[[#This Row],[Harga Beli Pcs
(-PPN)]]*Table43[[#This Row],[ISI/CTN]]</f>
        <v>645624</v>
      </c>
      <c r="AP578" s="36">
        <f>Table43[[#This Row],[Harga Beli Pcs
(-PPN)]]*1.11</f>
        <v>59720.220000000008</v>
      </c>
      <c r="AQ578" s="36">
        <f>Table43[[#This Row],[Harga Beli Krt
(- PPN)]]*1.11</f>
        <v>716642.64</v>
      </c>
      <c r="AR578" s="36">
        <v>58800</v>
      </c>
      <c r="AS578" s="36">
        <f>Table43[[#This Row],[Harga Jual Pcs GT
(-PPN)]]*Table43[[#This Row],[ISI/CTN]]</f>
        <v>705600</v>
      </c>
      <c r="AT578" s="36">
        <f>Table43[[#This Row],[Harga Jual Pcs GT
(-PPN)]]*1.11</f>
        <v>65268.000000000007</v>
      </c>
      <c r="AU578" s="36">
        <f>Table43[[#This Row],[Harga Jual Krt GT
(- PPN)]]*1.11</f>
        <v>783216.00000000012</v>
      </c>
      <c r="AV578" s="36">
        <v>58800</v>
      </c>
      <c r="AW578" s="36">
        <f>Table43[[#This Row],[Harga Jual Pcs MT
(-PPN)]]*Table43[[#This Row],[ISI/CTN]]</f>
        <v>705600</v>
      </c>
      <c r="AX578" s="36">
        <f>Table43[[#This Row],[Harga Jual Pcs MT
(-PPN)]]*1.11</f>
        <v>65268.000000000007</v>
      </c>
      <c r="AY578" s="36">
        <f>Table43[[#This Row],[Harga Jual Pcs MT
(+PPN)]]*Table43[[#This Row],[ISI/CTN]]</f>
        <v>783216.00000000012</v>
      </c>
      <c r="AZ578" s="44">
        <f>(Table43[[#This Row],[Harga Jual Pcs GT
(-PPN)]]-Table43[[#This Row],[Harga Beli Pcs
(-PPN)]])/Table43[[#This Row],[Harga Jual Pcs GT
(-PPN)]]</f>
        <v>8.5000000000000006E-2</v>
      </c>
      <c r="BA578" s="51">
        <f>Table43[[#This Row],[Harga Jual Pcs MT
(-PPN)]]-Table43[[#This Row],[Harga Beli Pcs
(-PPN)]]</f>
        <v>4998</v>
      </c>
      <c r="BB578" s="57">
        <f>Table43[[#This Row],[Column1]]/Table43[[#This Row],[Harga Jual Pcs MT
(-PPN)]]</f>
        <v>8.5000000000000006E-2</v>
      </c>
      <c r="BC578" s="50"/>
      <c r="BD578" s="7" t="str">
        <f>IFERROR(VLOOKUP(Table43[[#This Row],[Kode BARANG Win2]],'[3]Daftar Barang dan Jasa'!$B$2:$D$3515,3,0),0)</f>
        <v>RB DETTOL BODY WASH ORIGINAL 500ML X 12 PUMP</v>
      </c>
      <c r="BE578" s="7" t="str">
        <f ca="1">IF(TODAY()-Table43[[#This Row],[Efektif
Pembuatan]]&gt;60,"Lama","Baru")</f>
        <v>Lama</v>
      </c>
      <c r="BF578" s="7" t="e">
        <f ca="1">IF(TODAY()-Table43[[#This Row],[Efektif Naik Harga]]&lt;30,"Naik","Sama")</f>
        <v>#VALUE!</v>
      </c>
      <c r="BG578" s="7" t="s">
        <v>400</v>
      </c>
      <c r="BH578" s="7" t="str">
        <f>IF(Table43[[#This Row],[Kode BARANG Win2]]&lt;&gt;"","IDR","")</f>
        <v>IDR</v>
      </c>
      <c r="BI578" s="7" t="str">
        <f>CONCATENATE(Table43[[#This Row],[kode  1 Digit
(Nomor)]],Table43[[#This Row],[kode  4 Digit                (Nomor)]])</f>
        <v>33037480500</v>
      </c>
      <c r="BJ578" s="7" t="str">
        <f>Table43[[#This Row],[Nama            Gramasi atau Jumlah Pack per CTN]]</f>
        <v>500ML</v>
      </c>
      <c r="BK578" s="7"/>
      <c r="BL578" s="7"/>
      <c r="BM578" s="4" t="str">
        <f>IF(Table43[[#This Row],[SATUAN Fix Win]]&lt;&gt;"","KRT")</f>
        <v>KRT</v>
      </c>
      <c r="BN578" s="4" t="str">
        <f>IF(Table43[[#This Row],[SATUAN Fix Win]]&lt;&gt;"","GD01")</f>
        <v>GD01</v>
      </c>
      <c r="BO578" s="4">
        <f>IF(Table43[[#This Row],[SATUAN Fix Win]]&lt;&gt;"",11611)</f>
        <v>11611</v>
      </c>
      <c r="BP578" s="4">
        <f>IF(Table43[[#This Row],[SATUAN Fix Win]]&lt;&gt;"",11612)</f>
        <v>11612</v>
      </c>
      <c r="BR578" s="4">
        <f>IF(Table43[[#This Row],[SATUAN Fix Win]]&lt;&gt;"",1)</f>
        <v>1</v>
      </c>
    </row>
    <row r="579" spans="1:71">
      <c r="A579" s="4" t="str">
        <f>CONCATENATE(Table43[[#This Row],[Kode BARANG Win2]],Table43[[#This Row],[No. Urut
Item Sama]])</f>
        <v>R1022008050030</v>
      </c>
      <c r="B579" s="7"/>
      <c r="C579" s="4" t="s">
        <v>1609</v>
      </c>
      <c r="D579" s="49">
        <v>3303389</v>
      </c>
      <c r="E579" s="49">
        <f>IFERROR(VLOOKUP(Table43[[#This Row],[NO]],[1]Sheet1!$G$3:$K$1267,5,0),0)</f>
        <v>0</v>
      </c>
      <c r="F579" s="26" t="s">
        <v>1307</v>
      </c>
      <c r="G579" s="26">
        <v>12</v>
      </c>
      <c r="H579" s="26" t="s">
        <v>2073</v>
      </c>
      <c r="I579" s="49">
        <v>8888071610036</v>
      </c>
      <c r="J579" s="26" t="str">
        <f>Table43[[#This Row],[Nama Jenis Kemasan]]</f>
        <v>PUMP</v>
      </c>
      <c r="K579" s="4" t="str">
        <f>TRIM(CONCATENATE(Table43[[#This Row],[Nama            KLP]]," ",Table43[[#This Row],[Nama            Sub KLP]]))</f>
        <v>DETTOL BODY WASH</v>
      </c>
      <c r="L579" s="4" t="str">
        <f>CONCATENATE(Table43[[#This Row],[kode  2 Digit                (hrf+No)]],Table43[[#This Row],[kode  2 Digit                (Nomor)]],Table43[[#This Row],[kode  1 Digit                (Nomor)]])</f>
        <v>R1022</v>
      </c>
      <c r="M579" s="4" t="str">
        <f>IF(AH579="",CONCATENATE(R579,T579,V579,X579,Z579,AB579,AD579,AF579,Table43[[#This Row],[Tanda Kode Revisi]]),CONCATENATE(R579,T579,V579,X579,Z579,AB579,AD579,AH579))</f>
        <v>R1022008050030</v>
      </c>
      <c r="N579" s="11">
        <f t="shared" si="16"/>
        <v>14</v>
      </c>
      <c r="O579" s="13" t="str">
        <f>IF(AG579&lt;&gt;"",TRIM(UPPER(CONCATENATE(Q579," ",S579," ",U579," ",W579," ",Y579," ",AA579," ","X"," ",Table43[[#This Row],[ISI/CTN]]," ",AG579," ",AC579," ",AE579," ",AI579))),TRIM(UPPER(CONCATENATE(Q579," ",S579," ",U579," ",W579," ",Y579," ",AA579," ","X"," ",Table43[[#This Row],[ISI/CTN]]," ",AC579," ",AE579," ",AI579))))</f>
        <v>RB DETTOL BODY WASH ORIGINAL 500ML X 12 PUMP</v>
      </c>
      <c r="P579" s="11">
        <f t="shared" si="17"/>
        <v>44</v>
      </c>
      <c r="Q579" s="4" t="s">
        <v>1487</v>
      </c>
      <c r="R579" s="7" t="s">
        <v>94</v>
      </c>
      <c r="S579" s="4" t="s">
        <v>1496</v>
      </c>
      <c r="T579" s="45" t="s">
        <v>1723</v>
      </c>
      <c r="U579" s="46" t="s">
        <v>1497</v>
      </c>
      <c r="V579" s="7">
        <v>2</v>
      </c>
      <c r="W579" s="46"/>
      <c r="X579" s="45" t="s">
        <v>1731</v>
      </c>
      <c r="Y579" s="4" t="s">
        <v>1491</v>
      </c>
      <c r="Z579" s="47" t="s">
        <v>1729</v>
      </c>
      <c r="AA579" s="4" t="s">
        <v>1498</v>
      </c>
      <c r="AB579" s="47" t="s">
        <v>1759</v>
      </c>
      <c r="AC579" s="4" t="s">
        <v>390</v>
      </c>
      <c r="AD579" s="7">
        <v>3</v>
      </c>
      <c r="AF579" s="7">
        <v>0</v>
      </c>
      <c r="AJ579" s="7">
        <f>IFERROR(VLOOKUP(Table43[[#This Row],[Kode BARANG Win2]],'[2]Template Impor Barang'!#REF!,2,0),0)</f>
        <v>0</v>
      </c>
      <c r="AK579" s="7">
        <f>Table43[[#This Row],[ISI/CTN]]</f>
        <v>12</v>
      </c>
      <c r="AL579" s="83">
        <f>Table43[[#This Row],[Kode Pcpl]]</f>
        <v>3303389</v>
      </c>
      <c r="AN579" s="36">
        <f>Table43[[#This Row],[Harga Jual Pcs GT
(-PPN)]]-(Table43[[#This Row],[Harga Jual Pcs GT
(-PPN)]]*8.5%)</f>
        <v>53802</v>
      </c>
      <c r="AO579" s="36">
        <f>Table43[[#This Row],[Harga Beli Pcs
(-PPN)]]*Table43[[#This Row],[ISI/CTN]]</f>
        <v>645624</v>
      </c>
      <c r="AP579" s="36">
        <f>Table43[[#This Row],[Harga Beli Pcs
(-PPN)]]*1.11</f>
        <v>59720.220000000008</v>
      </c>
      <c r="AQ579" s="36">
        <f>Table43[[#This Row],[Harga Beli Krt
(- PPN)]]*1.11</f>
        <v>716642.64</v>
      </c>
      <c r="AR579" s="36">
        <v>58800</v>
      </c>
      <c r="AS579" s="36">
        <f>Table43[[#This Row],[Harga Jual Pcs GT
(-PPN)]]*Table43[[#This Row],[ISI/CTN]]</f>
        <v>705600</v>
      </c>
      <c r="AT579" s="36">
        <f>Table43[[#This Row],[Harga Jual Pcs GT
(-PPN)]]*1.11</f>
        <v>65268.000000000007</v>
      </c>
      <c r="AU579" s="36">
        <f>Table43[[#This Row],[Harga Jual Krt GT
(- PPN)]]*1.11</f>
        <v>783216.00000000012</v>
      </c>
      <c r="AV579" s="36">
        <v>58800</v>
      </c>
      <c r="AW579" s="36">
        <f>Table43[[#This Row],[Harga Jual Pcs MT
(-PPN)]]*Table43[[#This Row],[ISI/CTN]]</f>
        <v>705600</v>
      </c>
      <c r="AX579" s="36">
        <f>Table43[[#This Row],[Harga Jual Pcs MT
(-PPN)]]*1.11</f>
        <v>65268.000000000007</v>
      </c>
      <c r="AY579" s="36">
        <f>Table43[[#This Row],[Harga Jual Pcs MT
(+PPN)]]*Table43[[#This Row],[ISI/CTN]]</f>
        <v>783216.00000000012</v>
      </c>
      <c r="AZ579" s="44">
        <f>(Table43[[#This Row],[Harga Jual Pcs GT
(-PPN)]]-Table43[[#This Row],[Harga Beli Pcs
(-PPN)]])/Table43[[#This Row],[Harga Jual Pcs GT
(-PPN)]]</f>
        <v>8.5000000000000006E-2</v>
      </c>
      <c r="BA579" s="51">
        <f>Table43[[#This Row],[Harga Jual Pcs MT
(-PPN)]]-Table43[[#This Row],[Harga Beli Pcs
(-PPN)]]</f>
        <v>4998</v>
      </c>
      <c r="BB579" s="57">
        <f>Table43[[#This Row],[Column1]]/Table43[[#This Row],[Harga Jual Pcs MT
(-PPN)]]</f>
        <v>8.5000000000000006E-2</v>
      </c>
      <c r="BC579" s="50"/>
      <c r="BD579" s="7" t="str">
        <f>IFERROR(VLOOKUP(Table43[[#This Row],[Kode BARANG Win2]],'[3]Daftar Barang dan Jasa'!$B$2:$D$3515,3,0),0)</f>
        <v>RB DETTOL BODY WASH ORIGINAL 500ML X 12 PUMP</v>
      </c>
      <c r="BE579" s="7" t="str">
        <f ca="1">IF(TODAY()-Table43[[#This Row],[Efektif
Pembuatan]]&gt;60,"Lama","Baru")</f>
        <v>Lama</v>
      </c>
      <c r="BF579" s="7" t="e">
        <f ca="1">IF(TODAY()-Table43[[#This Row],[Efektif Naik Harga]]&lt;30,"Naik","Sama")</f>
        <v>#VALUE!</v>
      </c>
      <c r="BG579" s="7" t="s">
        <v>400</v>
      </c>
      <c r="BH579" s="7" t="str">
        <f>IF(Table43[[#This Row],[Kode BARANG Win2]]&lt;&gt;"","IDR","")</f>
        <v>IDR</v>
      </c>
      <c r="BI579" s="7" t="str">
        <f>CONCATENATE(Table43[[#This Row],[kode  1 Digit
(Nomor)]],Table43[[#This Row],[kode  4 Digit                (Nomor)]])</f>
        <v>33033890500</v>
      </c>
      <c r="BJ579" s="7" t="str">
        <f>Table43[[#This Row],[Nama            Gramasi atau Jumlah Pack per CTN]]</f>
        <v>500ML</v>
      </c>
      <c r="BK579" s="7"/>
      <c r="BL579" s="7"/>
      <c r="BM579" s="4" t="str">
        <f>IF(Table43[[#This Row],[SATUAN Fix Win]]&lt;&gt;"","KRT")</f>
        <v>KRT</v>
      </c>
      <c r="BN579" s="4" t="str">
        <f>IF(Table43[[#This Row],[SATUAN Fix Win]]&lt;&gt;"","GD01")</f>
        <v>GD01</v>
      </c>
      <c r="BO579" s="4">
        <f>IF(Table43[[#This Row],[SATUAN Fix Win]]&lt;&gt;"",11611)</f>
        <v>11611</v>
      </c>
      <c r="BP579" s="4">
        <f>IF(Table43[[#This Row],[SATUAN Fix Win]]&lt;&gt;"",11612)</f>
        <v>11612</v>
      </c>
      <c r="BR579" s="4">
        <f>IF(Table43[[#This Row],[SATUAN Fix Win]]&lt;&gt;"",1)</f>
        <v>1</v>
      </c>
    </row>
    <row r="580" spans="1:71">
      <c r="A580" s="4" t="str">
        <f>CONCATENATE(Table43[[#This Row],[Kode BARANG Win2]],Table43[[#This Row],[No. Urut
Item Sama]])</f>
        <v>R1022008050030</v>
      </c>
      <c r="B580" s="7"/>
      <c r="C580" s="4" t="s">
        <v>1609</v>
      </c>
      <c r="D580" s="49">
        <v>3086294</v>
      </c>
      <c r="E580" s="49">
        <f>IFERROR(VLOOKUP(Table43[[#This Row],[NO]],[1]Sheet1!$G$3:$K$1267,5,0),0)</f>
        <v>0</v>
      </c>
      <c r="F580" s="26" t="s">
        <v>1313</v>
      </c>
      <c r="G580" s="26">
        <v>12</v>
      </c>
      <c r="H580" s="26" t="s">
        <v>2073</v>
      </c>
      <c r="I580" s="49">
        <v>8888071610036</v>
      </c>
      <c r="J580" s="26" t="str">
        <f>Table43[[#This Row],[Nama Jenis Kemasan]]</f>
        <v>PUMP</v>
      </c>
      <c r="K580" s="4" t="str">
        <f>TRIM(CONCATENATE(Table43[[#This Row],[Nama            KLP]]," ",Table43[[#This Row],[Nama            Sub KLP]]))</f>
        <v>DETTOL BODY WASH</v>
      </c>
      <c r="L580" s="4" t="str">
        <f>CONCATENATE(Table43[[#This Row],[kode  2 Digit                (hrf+No)]],Table43[[#This Row],[kode  2 Digit                (Nomor)]],Table43[[#This Row],[kode  1 Digit                (Nomor)]])</f>
        <v>R1022</v>
      </c>
      <c r="M580" s="4" t="str">
        <f>IF(AH580="",CONCATENATE(R580,T580,V580,X580,Z580,AB580,AD580,AF580,Table43[[#This Row],[Tanda Kode Revisi]]),CONCATENATE(R580,T580,V580,X580,Z580,AB580,AD580,AH580))</f>
        <v>R1022008050030</v>
      </c>
      <c r="N580" s="11">
        <f t="shared" si="16"/>
        <v>14</v>
      </c>
      <c r="O580" s="13" t="str">
        <f>IF(AG580&lt;&gt;"",TRIM(UPPER(CONCATENATE(Q580," ",S580," ",U580," ",W580," ",Y580," ",AA580," ","X"," ",Table43[[#This Row],[ISI/CTN]]," ",AG580," ",AC580," ",AE580," ",AI580))),TRIM(UPPER(CONCATENATE(Q580," ",S580," ",U580," ",W580," ",Y580," ",AA580," ","X"," ",Table43[[#This Row],[ISI/CTN]]," ",AC580," ",AE580," ",AI580))))</f>
        <v>RB DETTOL BODY WASH ORIGINAL 500ML X 12 PUMP</v>
      </c>
      <c r="P580" s="11">
        <f t="shared" si="17"/>
        <v>44</v>
      </c>
      <c r="Q580" s="4" t="s">
        <v>1487</v>
      </c>
      <c r="R580" s="7" t="s">
        <v>94</v>
      </c>
      <c r="S580" s="4" t="s">
        <v>1496</v>
      </c>
      <c r="T580" s="45" t="s">
        <v>1723</v>
      </c>
      <c r="U580" s="46" t="s">
        <v>1497</v>
      </c>
      <c r="V580" s="7">
        <v>2</v>
      </c>
      <c r="W580" s="46"/>
      <c r="X580" s="45" t="s">
        <v>1731</v>
      </c>
      <c r="Y580" s="4" t="s">
        <v>1491</v>
      </c>
      <c r="Z580" s="47" t="s">
        <v>1729</v>
      </c>
      <c r="AA580" s="4" t="s">
        <v>1498</v>
      </c>
      <c r="AB580" s="47" t="s">
        <v>1759</v>
      </c>
      <c r="AC580" s="4" t="s">
        <v>390</v>
      </c>
      <c r="AD580" s="7">
        <v>3</v>
      </c>
      <c r="AF580" s="7">
        <v>0</v>
      </c>
      <c r="AJ580" s="7">
        <f>IFERROR(VLOOKUP(Table43[[#This Row],[Kode BARANG Win2]],'[2]Template Impor Barang'!#REF!,2,0),0)</f>
        <v>0</v>
      </c>
      <c r="AK580" s="7">
        <f>Table43[[#This Row],[ISI/CTN]]</f>
        <v>12</v>
      </c>
      <c r="AL580" s="83">
        <f>Table43[[#This Row],[Kode Pcpl]]</f>
        <v>3086294</v>
      </c>
      <c r="AN580" s="36">
        <f>Table43[[#This Row],[Harga Jual Pcs GT
(-PPN)]]-(Table43[[#This Row],[Harga Jual Pcs GT
(-PPN)]]*8.5%)</f>
        <v>53802</v>
      </c>
      <c r="AO580" s="36">
        <f>Table43[[#This Row],[Harga Beli Pcs
(-PPN)]]*Table43[[#This Row],[ISI/CTN]]</f>
        <v>645624</v>
      </c>
      <c r="AP580" s="36">
        <f>Table43[[#This Row],[Harga Beli Pcs
(-PPN)]]*1.11</f>
        <v>59720.220000000008</v>
      </c>
      <c r="AQ580" s="36">
        <f>Table43[[#This Row],[Harga Beli Krt
(- PPN)]]*1.11</f>
        <v>716642.64</v>
      </c>
      <c r="AR580" s="36">
        <v>58800</v>
      </c>
      <c r="AS580" s="36">
        <f>Table43[[#This Row],[Harga Jual Pcs GT
(-PPN)]]*Table43[[#This Row],[ISI/CTN]]</f>
        <v>705600</v>
      </c>
      <c r="AT580" s="36">
        <f>Table43[[#This Row],[Harga Jual Pcs GT
(-PPN)]]*1.11</f>
        <v>65268.000000000007</v>
      </c>
      <c r="AU580" s="36">
        <f>Table43[[#This Row],[Harga Jual Krt GT
(- PPN)]]*1.11</f>
        <v>783216.00000000012</v>
      </c>
      <c r="AV580" s="36">
        <v>58800</v>
      </c>
      <c r="AW580" s="36">
        <f>Table43[[#This Row],[Harga Jual Pcs MT
(-PPN)]]*Table43[[#This Row],[ISI/CTN]]</f>
        <v>705600</v>
      </c>
      <c r="AX580" s="36">
        <f>Table43[[#This Row],[Harga Jual Pcs MT
(-PPN)]]*1.11</f>
        <v>65268.000000000007</v>
      </c>
      <c r="AY580" s="36">
        <f>Table43[[#This Row],[Harga Jual Pcs MT
(+PPN)]]*Table43[[#This Row],[ISI/CTN]]</f>
        <v>783216.00000000012</v>
      </c>
      <c r="AZ580" s="44">
        <f>(Table43[[#This Row],[Harga Jual Pcs GT
(-PPN)]]-Table43[[#This Row],[Harga Beli Pcs
(-PPN)]])/Table43[[#This Row],[Harga Jual Pcs GT
(-PPN)]]</f>
        <v>8.5000000000000006E-2</v>
      </c>
      <c r="BA580" s="51">
        <f>Table43[[#This Row],[Harga Jual Pcs MT
(-PPN)]]-Table43[[#This Row],[Harga Beli Pcs
(-PPN)]]</f>
        <v>4998</v>
      </c>
      <c r="BB580" s="57">
        <f>Table43[[#This Row],[Column1]]/Table43[[#This Row],[Harga Jual Pcs MT
(-PPN)]]</f>
        <v>8.5000000000000006E-2</v>
      </c>
      <c r="BC580" s="50"/>
      <c r="BD580" s="7" t="str">
        <f>IFERROR(VLOOKUP(Table43[[#This Row],[Kode BARANG Win2]],'[3]Daftar Barang dan Jasa'!$B$2:$D$3515,3,0),0)</f>
        <v>RB DETTOL BODY WASH ORIGINAL 500ML X 12 PUMP</v>
      </c>
      <c r="BE580" s="7" t="str">
        <f ca="1">IF(TODAY()-Table43[[#This Row],[Efektif
Pembuatan]]&gt;60,"Lama","Baru")</f>
        <v>Lama</v>
      </c>
      <c r="BF580" s="7" t="e">
        <f ca="1">IF(TODAY()-Table43[[#This Row],[Efektif Naik Harga]]&lt;30,"Naik","Sama")</f>
        <v>#VALUE!</v>
      </c>
      <c r="BG580" s="7" t="s">
        <v>400</v>
      </c>
      <c r="BH580" s="7" t="str">
        <f>IF(Table43[[#This Row],[Kode BARANG Win2]]&lt;&gt;"","IDR","")</f>
        <v>IDR</v>
      </c>
      <c r="BI580" s="7" t="str">
        <f>CONCATENATE(Table43[[#This Row],[kode  1 Digit
(Nomor)]],Table43[[#This Row],[kode  4 Digit                (Nomor)]])</f>
        <v>30862940500</v>
      </c>
      <c r="BJ580" s="7" t="str">
        <f>Table43[[#This Row],[Nama            Gramasi atau Jumlah Pack per CTN]]</f>
        <v>500ML</v>
      </c>
      <c r="BK580" s="7"/>
      <c r="BL580" s="7"/>
      <c r="BM580" s="4" t="str">
        <f>IF(Table43[[#This Row],[SATUAN Fix Win]]&lt;&gt;"","KRT")</f>
        <v>KRT</v>
      </c>
      <c r="BN580" s="4" t="str">
        <f>IF(Table43[[#This Row],[SATUAN Fix Win]]&lt;&gt;"","GD01")</f>
        <v>GD01</v>
      </c>
      <c r="BO580" s="4">
        <f>IF(Table43[[#This Row],[SATUAN Fix Win]]&lt;&gt;"",11611)</f>
        <v>11611</v>
      </c>
      <c r="BP580" s="4">
        <f>IF(Table43[[#This Row],[SATUAN Fix Win]]&lt;&gt;"",11612)</f>
        <v>11612</v>
      </c>
      <c r="BR580" s="4">
        <f>IF(Table43[[#This Row],[SATUAN Fix Win]]&lt;&gt;"",1)</f>
        <v>1</v>
      </c>
    </row>
    <row r="581" spans="1:71">
      <c r="A581" s="4" t="str">
        <f>CONCATENATE(Table43[[#This Row],[Kode BARANG Win2]],Table43[[#This Row],[No. Urut
Item Sama]])</f>
        <v>R1022008050030</v>
      </c>
      <c r="B581" s="7"/>
      <c r="C581" s="4" t="s">
        <v>1609</v>
      </c>
      <c r="D581" s="49" t="s">
        <v>625</v>
      </c>
      <c r="E581" s="49">
        <f>IFERROR(VLOOKUP(Table43[[#This Row],[NO]],[1]Sheet1!$G$3:$K$1267,5,0),0)</f>
        <v>0</v>
      </c>
      <c r="F581" s="26" t="s">
        <v>1310</v>
      </c>
      <c r="G581" s="26">
        <v>12</v>
      </c>
      <c r="H581" s="26" t="s">
        <v>2073</v>
      </c>
      <c r="I581" s="49">
        <v>8888071610036</v>
      </c>
      <c r="J581" s="26" t="str">
        <f>Table43[[#This Row],[Nama Jenis Kemasan]]</f>
        <v>PUMP</v>
      </c>
      <c r="K581" s="4" t="str">
        <f>TRIM(CONCATENATE(Table43[[#This Row],[Nama            KLP]]," ",Table43[[#This Row],[Nama            Sub KLP]]))</f>
        <v>DETTOL BODY WASH</v>
      </c>
      <c r="L581" s="4" t="str">
        <f>CONCATENATE(Table43[[#This Row],[kode  2 Digit                (hrf+No)]],Table43[[#This Row],[kode  2 Digit                (Nomor)]],Table43[[#This Row],[kode  1 Digit                (Nomor)]])</f>
        <v>R1022</v>
      </c>
      <c r="M581" s="4" t="str">
        <f>IF(AH581="",CONCATENATE(R581,T581,V581,X581,Z581,AB581,AD581,AF581,Table43[[#This Row],[Tanda Kode Revisi]]),CONCATENATE(R581,T581,V581,X581,Z581,AB581,AD581,AH581))</f>
        <v>R1022008050030</v>
      </c>
      <c r="N581" s="11">
        <f t="shared" si="16"/>
        <v>14</v>
      </c>
      <c r="O581" s="13" t="str">
        <f>IF(AG581&lt;&gt;"",TRIM(UPPER(CONCATENATE(Q581," ",S581," ",U581," ",W581," ",Y581," ",AA581," ","X"," ",Table43[[#This Row],[ISI/CTN]]," ",AG581," ",AC581," ",AE581," ",AI581))),TRIM(UPPER(CONCATENATE(Q581," ",S581," ",U581," ",W581," ",Y581," ",AA581," ","X"," ",Table43[[#This Row],[ISI/CTN]]," ",AC581," ",AE581," ",AI581))))</f>
        <v>RB DETTOL BODY WASH ORIGINAL 500ML X 12 PUMP</v>
      </c>
      <c r="P581" s="11">
        <f t="shared" si="17"/>
        <v>44</v>
      </c>
      <c r="Q581" s="4" t="s">
        <v>1487</v>
      </c>
      <c r="R581" s="7" t="s">
        <v>94</v>
      </c>
      <c r="S581" s="4" t="s">
        <v>1496</v>
      </c>
      <c r="T581" s="45" t="s">
        <v>1723</v>
      </c>
      <c r="U581" s="46" t="s">
        <v>1497</v>
      </c>
      <c r="V581" s="7">
        <v>2</v>
      </c>
      <c r="W581" s="46"/>
      <c r="X581" s="45" t="s">
        <v>1731</v>
      </c>
      <c r="Y581" s="4" t="s">
        <v>1491</v>
      </c>
      <c r="Z581" s="47" t="s">
        <v>1729</v>
      </c>
      <c r="AA581" s="4" t="s">
        <v>1498</v>
      </c>
      <c r="AB581" s="47" t="s">
        <v>1759</v>
      </c>
      <c r="AC581" s="4" t="s">
        <v>390</v>
      </c>
      <c r="AD581" s="7">
        <v>3</v>
      </c>
      <c r="AF581" s="7">
        <v>0</v>
      </c>
      <c r="AJ581" s="7">
        <f>IFERROR(VLOOKUP(Table43[[#This Row],[Kode BARANG Win2]],'[2]Template Impor Barang'!#REF!,2,0),0)</f>
        <v>0</v>
      </c>
      <c r="AK581" s="7">
        <f>Table43[[#This Row],[ISI/CTN]]</f>
        <v>12</v>
      </c>
      <c r="AL581" s="83" t="str">
        <f>Table43[[#This Row],[Kode Pcpl]]</f>
        <v>ID8101889</v>
      </c>
      <c r="AN581" s="36">
        <f>Table43[[#This Row],[Harga Jual Pcs GT
(-PPN)]]-(Table43[[#This Row],[Harga Jual Pcs GT
(-PPN)]]*8.5%)</f>
        <v>53802</v>
      </c>
      <c r="AO581" s="36">
        <f>Table43[[#This Row],[Harga Beli Pcs
(-PPN)]]*Table43[[#This Row],[ISI/CTN]]</f>
        <v>645624</v>
      </c>
      <c r="AP581" s="36">
        <f>Table43[[#This Row],[Harga Beli Pcs
(-PPN)]]*1.11</f>
        <v>59720.220000000008</v>
      </c>
      <c r="AQ581" s="36">
        <f>Table43[[#This Row],[Harga Beli Krt
(- PPN)]]*1.11</f>
        <v>716642.64</v>
      </c>
      <c r="AR581" s="36">
        <v>58800</v>
      </c>
      <c r="AS581" s="36">
        <f>Table43[[#This Row],[Harga Jual Pcs GT
(-PPN)]]*Table43[[#This Row],[ISI/CTN]]</f>
        <v>705600</v>
      </c>
      <c r="AT581" s="36">
        <f>Table43[[#This Row],[Harga Jual Pcs GT
(-PPN)]]*1.11</f>
        <v>65268.000000000007</v>
      </c>
      <c r="AU581" s="36">
        <f>Table43[[#This Row],[Harga Jual Krt GT
(- PPN)]]*1.11</f>
        <v>783216.00000000012</v>
      </c>
      <c r="AV581" s="36">
        <v>58800</v>
      </c>
      <c r="AW581" s="36">
        <f>Table43[[#This Row],[Harga Jual Pcs MT
(-PPN)]]*Table43[[#This Row],[ISI/CTN]]</f>
        <v>705600</v>
      </c>
      <c r="AX581" s="36">
        <f>Table43[[#This Row],[Harga Jual Pcs MT
(-PPN)]]*1.11</f>
        <v>65268.000000000007</v>
      </c>
      <c r="AY581" s="36">
        <f>Table43[[#This Row],[Harga Jual Pcs MT
(+PPN)]]*Table43[[#This Row],[ISI/CTN]]</f>
        <v>783216.00000000012</v>
      </c>
      <c r="AZ581" s="44">
        <f>(Table43[[#This Row],[Harga Jual Pcs GT
(-PPN)]]-Table43[[#This Row],[Harga Beli Pcs
(-PPN)]])/Table43[[#This Row],[Harga Jual Pcs GT
(-PPN)]]</f>
        <v>8.5000000000000006E-2</v>
      </c>
      <c r="BA581" s="51">
        <f>Table43[[#This Row],[Harga Jual Pcs MT
(-PPN)]]-Table43[[#This Row],[Harga Beli Pcs
(-PPN)]]</f>
        <v>4998</v>
      </c>
      <c r="BB581" s="57">
        <f>Table43[[#This Row],[Column1]]/Table43[[#This Row],[Harga Jual Pcs MT
(-PPN)]]</f>
        <v>8.5000000000000006E-2</v>
      </c>
      <c r="BC581" s="50"/>
      <c r="BD581" s="7" t="str">
        <f>IFERROR(VLOOKUP(Table43[[#This Row],[Kode BARANG Win2]],'[3]Daftar Barang dan Jasa'!$B$2:$D$3515,3,0),0)</f>
        <v>RB DETTOL BODY WASH ORIGINAL 500ML X 12 PUMP</v>
      </c>
      <c r="BE581" s="7" t="str">
        <f ca="1">IF(TODAY()-Table43[[#This Row],[Efektif
Pembuatan]]&gt;60,"Lama","Baru")</f>
        <v>Lama</v>
      </c>
      <c r="BF581" s="7" t="e">
        <f ca="1">IF(TODAY()-Table43[[#This Row],[Efektif Naik Harga]]&lt;30,"Naik","Sama")</f>
        <v>#VALUE!</v>
      </c>
      <c r="BG581" s="7" t="s">
        <v>400</v>
      </c>
      <c r="BH581" s="7" t="str">
        <f>IF(Table43[[#This Row],[Kode BARANG Win2]]&lt;&gt;"","IDR","")</f>
        <v>IDR</v>
      </c>
      <c r="BI581" s="7" t="str">
        <f>CONCATENATE(Table43[[#This Row],[kode  1 Digit
(Nomor)]],Table43[[#This Row],[kode  4 Digit                (Nomor)]])</f>
        <v>ID81018890500</v>
      </c>
      <c r="BJ581" s="7" t="str">
        <f>Table43[[#This Row],[Nama            Gramasi atau Jumlah Pack per CTN]]</f>
        <v>500ML</v>
      </c>
      <c r="BK581" s="7"/>
      <c r="BL581" s="7"/>
      <c r="BM581" s="4" t="str">
        <f>IF(Table43[[#This Row],[SATUAN Fix Win]]&lt;&gt;"","KRT")</f>
        <v>KRT</v>
      </c>
      <c r="BN581" s="4" t="str">
        <f>IF(Table43[[#This Row],[SATUAN Fix Win]]&lt;&gt;"","GD01")</f>
        <v>GD01</v>
      </c>
      <c r="BO581" s="4">
        <f>IF(Table43[[#This Row],[SATUAN Fix Win]]&lt;&gt;"",11611)</f>
        <v>11611</v>
      </c>
      <c r="BP581" s="4">
        <f>IF(Table43[[#This Row],[SATUAN Fix Win]]&lt;&gt;"",11612)</f>
        <v>11612</v>
      </c>
      <c r="BR581" s="4">
        <f>IF(Table43[[#This Row],[SATUAN Fix Win]]&lt;&gt;"",1)</f>
        <v>1</v>
      </c>
    </row>
    <row r="582" spans="1:71">
      <c r="A582" s="4" t="str">
        <f>CONCATENATE(Table43[[#This Row],[Kode BARANG Win2]],Table43[[#This Row],[No. Urut
Item Sama]])</f>
        <v>R1022008050030</v>
      </c>
      <c r="B582" s="7"/>
      <c r="C582" s="4" t="s">
        <v>1609</v>
      </c>
      <c r="D582" s="49" t="s">
        <v>624</v>
      </c>
      <c r="E582" s="49">
        <f>IFERROR(VLOOKUP(Table43[[#This Row],[NO]],[1]Sheet1!$G$3:$K$1267,5,0),0)</f>
        <v>0</v>
      </c>
      <c r="F582" s="26" t="s">
        <v>1309</v>
      </c>
      <c r="G582" s="26">
        <v>12</v>
      </c>
      <c r="H582" s="26" t="s">
        <v>2073</v>
      </c>
      <c r="I582" s="49">
        <v>8888071610036</v>
      </c>
      <c r="J582" s="26" t="str">
        <f>Table43[[#This Row],[Nama Jenis Kemasan]]</f>
        <v>PUMP</v>
      </c>
      <c r="K582" s="4" t="str">
        <f>TRIM(CONCATENATE(Table43[[#This Row],[Nama            KLP]]," ",Table43[[#This Row],[Nama            Sub KLP]]))</f>
        <v>DETTOL BODY WASH</v>
      </c>
      <c r="L582" s="4" t="str">
        <f>CONCATENATE(Table43[[#This Row],[kode  2 Digit                (hrf+No)]],Table43[[#This Row],[kode  2 Digit                (Nomor)]],Table43[[#This Row],[kode  1 Digit                (Nomor)]])</f>
        <v>R1022</v>
      </c>
      <c r="M582" s="4" t="str">
        <f>IF(AH582="",CONCATENATE(R582,T582,V582,X582,Z582,AB582,AD582,AF582,Table43[[#This Row],[Tanda Kode Revisi]]),CONCATENATE(R582,T582,V582,X582,Z582,AB582,AD582,AH582))</f>
        <v>R1022008050030</v>
      </c>
      <c r="N582" s="11">
        <f t="shared" si="16"/>
        <v>14</v>
      </c>
      <c r="O582" s="13" t="str">
        <f>IF(AG582&lt;&gt;"",TRIM(UPPER(CONCATENATE(Q582," ",S582," ",U582," ",W582," ",Y582," ",AA582," ","X"," ",Table43[[#This Row],[ISI/CTN]]," ",AG582," ",AC582," ",AE582," ",AI582))),TRIM(UPPER(CONCATENATE(Q582," ",S582," ",U582," ",W582," ",Y582," ",AA582," ","X"," ",Table43[[#This Row],[ISI/CTN]]," ",AC582," ",AE582," ",AI582))))</f>
        <v>RB DETTOL BODY WASH ORIGINAL 500ML X 12 PUMP</v>
      </c>
      <c r="P582" s="11">
        <f t="shared" si="17"/>
        <v>44</v>
      </c>
      <c r="Q582" s="4" t="s">
        <v>1487</v>
      </c>
      <c r="R582" s="7" t="s">
        <v>94</v>
      </c>
      <c r="S582" s="4" t="s">
        <v>1496</v>
      </c>
      <c r="T582" s="45" t="s">
        <v>1723</v>
      </c>
      <c r="U582" s="46" t="s">
        <v>1497</v>
      </c>
      <c r="V582" s="7">
        <v>2</v>
      </c>
      <c r="W582" s="46"/>
      <c r="X582" s="45" t="s">
        <v>1731</v>
      </c>
      <c r="Y582" s="4" t="s">
        <v>1491</v>
      </c>
      <c r="Z582" s="47" t="s">
        <v>1729</v>
      </c>
      <c r="AA582" s="4" t="s">
        <v>1498</v>
      </c>
      <c r="AB582" s="47" t="s">
        <v>1759</v>
      </c>
      <c r="AC582" s="4" t="s">
        <v>390</v>
      </c>
      <c r="AD582" s="7">
        <v>3</v>
      </c>
      <c r="AF582" s="7">
        <v>0</v>
      </c>
      <c r="AJ582" s="7">
        <f>IFERROR(VLOOKUP(Table43[[#This Row],[Kode BARANG Win2]],'[2]Template Impor Barang'!#REF!,2,0),0)</f>
        <v>0</v>
      </c>
      <c r="AK582" s="7">
        <f>Table43[[#This Row],[ISI/CTN]]</f>
        <v>12</v>
      </c>
      <c r="AL582" s="83" t="str">
        <f>Table43[[#This Row],[Kode Pcpl]]</f>
        <v>ID8053033</v>
      </c>
      <c r="AN582" s="36">
        <f>Table43[[#This Row],[Harga Jual Pcs GT
(-PPN)]]-(Table43[[#This Row],[Harga Jual Pcs GT
(-PPN)]]*8.5%)</f>
        <v>53802</v>
      </c>
      <c r="AO582" s="36">
        <f>Table43[[#This Row],[Harga Beli Pcs
(-PPN)]]*Table43[[#This Row],[ISI/CTN]]</f>
        <v>645624</v>
      </c>
      <c r="AP582" s="36">
        <f>Table43[[#This Row],[Harga Beli Pcs
(-PPN)]]*1.11</f>
        <v>59720.220000000008</v>
      </c>
      <c r="AQ582" s="36">
        <f>Table43[[#This Row],[Harga Beli Krt
(- PPN)]]*1.11</f>
        <v>716642.64</v>
      </c>
      <c r="AR582" s="36">
        <v>58800</v>
      </c>
      <c r="AS582" s="36">
        <f>Table43[[#This Row],[Harga Jual Pcs GT
(-PPN)]]*Table43[[#This Row],[ISI/CTN]]</f>
        <v>705600</v>
      </c>
      <c r="AT582" s="36">
        <f>Table43[[#This Row],[Harga Jual Pcs GT
(-PPN)]]*1.11</f>
        <v>65268.000000000007</v>
      </c>
      <c r="AU582" s="36">
        <f>Table43[[#This Row],[Harga Jual Krt GT
(- PPN)]]*1.11</f>
        <v>783216.00000000012</v>
      </c>
      <c r="AV582" s="36">
        <v>58800</v>
      </c>
      <c r="AW582" s="36">
        <f>Table43[[#This Row],[Harga Jual Pcs MT
(-PPN)]]*Table43[[#This Row],[ISI/CTN]]</f>
        <v>705600</v>
      </c>
      <c r="AX582" s="36">
        <f>Table43[[#This Row],[Harga Jual Pcs MT
(-PPN)]]*1.11</f>
        <v>65268.000000000007</v>
      </c>
      <c r="AY582" s="36">
        <f>Table43[[#This Row],[Harga Jual Pcs MT
(+PPN)]]*Table43[[#This Row],[ISI/CTN]]</f>
        <v>783216.00000000012</v>
      </c>
      <c r="AZ582" s="44">
        <f>(Table43[[#This Row],[Harga Jual Pcs GT
(-PPN)]]-Table43[[#This Row],[Harga Beli Pcs
(-PPN)]])/Table43[[#This Row],[Harga Jual Pcs GT
(-PPN)]]</f>
        <v>8.5000000000000006E-2</v>
      </c>
      <c r="BA582" s="51">
        <f>Table43[[#This Row],[Harga Jual Pcs MT
(-PPN)]]-Table43[[#This Row],[Harga Beli Pcs
(-PPN)]]</f>
        <v>4998</v>
      </c>
      <c r="BB582" s="57">
        <f>Table43[[#This Row],[Column1]]/Table43[[#This Row],[Harga Jual Pcs MT
(-PPN)]]</f>
        <v>8.5000000000000006E-2</v>
      </c>
      <c r="BC582" s="50"/>
      <c r="BD582" s="7" t="str">
        <f>IFERROR(VLOOKUP(Table43[[#This Row],[Kode BARANG Win2]],'[3]Daftar Barang dan Jasa'!$B$2:$D$3515,3,0),0)</f>
        <v>RB DETTOL BODY WASH ORIGINAL 500ML X 12 PUMP</v>
      </c>
      <c r="BE582" s="7" t="str">
        <f ca="1">IF(TODAY()-Table43[[#This Row],[Efektif
Pembuatan]]&gt;60,"Lama","Baru")</f>
        <v>Lama</v>
      </c>
      <c r="BF582" s="7" t="e">
        <f ca="1">IF(TODAY()-Table43[[#This Row],[Efektif Naik Harga]]&lt;30,"Naik","Sama")</f>
        <v>#VALUE!</v>
      </c>
      <c r="BG582" s="7" t="s">
        <v>400</v>
      </c>
      <c r="BH582" s="7" t="str">
        <f>IF(Table43[[#This Row],[Kode BARANG Win2]]&lt;&gt;"","IDR","")</f>
        <v>IDR</v>
      </c>
      <c r="BI582" s="7" t="str">
        <f>CONCATENATE(Table43[[#This Row],[kode  1 Digit
(Nomor)]],Table43[[#This Row],[kode  4 Digit                (Nomor)]])</f>
        <v>ID80530330500</v>
      </c>
      <c r="BJ582" s="7" t="str">
        <f>Table43[[#This Row],[Nama            Gramasi atau Jumlah Pack per CTN]]</f>
        <v>500ML</v>
      </c>
      <c r="BK582" s="7"/>
      <c r="BL582" s="7"/>
      <c r="BM582" s="4" t="str">
        <f>IF(Table43[[#This Row],[SATUAN Fix Win]]&lt;&gt;"","KRT")</f>
        <v>KRT</v>
      </c>
      <c r="BN582" s="4" t="str">
        <f>IF(Table43[[#This Row],[SATUAN Fix Win]]&lt;&gt;"","GD01")</f>
        <v>GD01</v>
      </c>
      <c r="BO582" s="4">
        <f>IF(Table43[[#This Row],[SATUAN Fix Win]]&lt;&gt;"",11611)</f>
        <v>11611</v>
      </c>
      <c r="BP582" s="4">
        <f>IF(Table43[[#This Row],[SATUAN Fix Win]]&lt;&gt;"",11612)</f>
        <v>11612</v>
      </c>
      <c r="BR582" s="4">
        <f>IF(Table43[[#This Row],[SATUAN Fix Win]]&lt;&gt;"",1)</f>
        <v>1</v>
      </c>
    </row>
    <row r="583" spans="1:71">
      <c r="A583" s="4" t="str">
        <f>CONCATENATE(Table43[[#This Row],[Kode BARANG Win2]],Table43[[#This Row],[No. Urut
Item Sama]])</f>
        <v>R1022008072020</v>
      </c>
      <c r="B583" s="7"/>
      <c r="C583" s="4" t="s">
        <v>1610</v>
      </c>
      <c r="D583" s="49">
        <v>3278296</v>
      </c>
      <c r="E583" s="49">
        <f>IFERROR(VLOOKUP(Table43[[#This Row],[NO]],[1]Sheet1!$G$3:$K$1267,5,0),0)</f>
        <v>0</v>
      </c>
      <c r="F583" s="26" t="s">
        <v>1306</v>
      </c>
      <c r="G583" s="26">
        <v>12</v>
      </c>
      <c r="H583" s="26" t="s">
        <v>1610</v>
      </c>
      <c r="I583" s="49">
        <v>8993560156848</v>
      </c>
      <c r="J583" s="26" t="str">
        <f>Table43[[#This Row],[Nama Jenis Kemasan]]</f>
        <v>PCH</v>
      </c>
      <c r="K583" s="4" t="str">
        <f>TRIM(CONCATENATE(Table43[[#This Row],[Nama            KLP]]," ",Table43[[#This Row],[Nama            Sub KLP]]))</f>
        <v>DETTOL BODY WASH</v>
      </c>
      <c r="L583" s="4" t="str">
        <f>CONCATENATE(Table43[[#This Row],[kode  2 Digit                (hrf+No)]],Table43[[#This Row],[kode  2 Digit                (Nomor)]],Table43[[#This Row],[kode  1 Digit                (Nomor)]])</f>
        <v>R1022</v>
      </c>
      <c r="M583" s="4" t="str">
        <f>IF(AH583="",CONCATENATE(R583,T583,V583,X583,Z583,AB583,AD583,AF583,Table43[[#This Row],[Tanda Kode Revisi]]),CONCATENATE(R583,T583,V583,X583,Z583,AB583,AD583,AH583))</f>
        <v>R1022008072020</v>
      </c>
      <c r="N583" s="11">
        <f t="shared" si="16"/>
        <v>14</v>
      </c>
      <c r="O583" s="13" t="str">
        <f>IF(AG583&lt;&gt;"",TRIM(UPPER(CONCATENATE(Q583," ",S583," ",U583," ",W583," ",Y583," ",AA583," ","X"," ",Table43[[#This Row],[ISI/CTN]]," ",AG583," ",AC583," ",AE583," ",AI583))),TRIM(UPPER(CONCATENATE(Q583," ",S583," ",U583," ",W583," ",Y583," ",AA583," ","X"," ",Table43[[#This Row],[ISI/CTN]]," ",AC583," ",AE583," ",AI583))))</f>
        <v>RB DETTOL BODY WASH ORIGINAL 720ML X 12 PCH</v>
      </c>
      <c r="P583" s="11">
        <f t="shared" si="17"/>
        <v>43</v>
      </c>
      <c r="Q583" s="4" t="s">
        <v>1487</v>
      </c>
      <c r="R583" s="7" t="s">
        <v>94</v>
      </c>
      <c r="S583" s="4" t="s">
        <v>1496</v>
      </c>
      <c r="T583" s="45" t="s">
        <v>1723</v>
      </c>
      <c r="U583" s="46" t="s">
        <v>1497</v>
      </c>
      <c r="V583" s="7">
        <v>2</v>
      </c>
      <c r="W583" s="46"/>
      <c r="X583" s="45" t="s">
        <v>1731</v>
      </c>
      <c r="Y583" s="4" t="s">
        <v>1491</v>
      </c>
      <c r="Z583" s="47" t="s">
        <v>1729</v>
      </c>
      <c r="AA583" s="4" t="s">
        <v>1524</v>
      </c>
      <c r="AB583" s="47" t="s">
        <v>1765</v>
      </c>
      <c r="AC583" s="4" t="s">
        <v>386</v>
      </c>
      <c r="AD583" s="7">
        <v>2</v>
      </c>
      <c r="AF583" s="7">
        <v>0</v>
      </c>
      <c r="AJ583" s="7">
        <f>IFERROR(VLOOKUP(Table43[[#This Row],[Kode BARANG Win2]],'[2]Template Impor Barang'!#REF!,2,0),0)</f>
        <v>0</v>
      </c>
      <c r="AK583" s="7">
        <f>Table43[[#This Row],[ISI/CTN]]</f>
        <v>12</v>
      </c>
      <c r="AL583" s="83">
        <f>Table43[[#This Row],[Kode Pcpl]]</f>
        <v>3278296</v>
      </c>
      <c r="AN583" s="36">
        <f>Table43[[#This Row],[Harga Jual Pcs GT
(-PPN)]]-(Table43[[#This Row],[Harga Jual Pcs GT
(-PPN)]]*8.5%)</f>
        <v>36069.300000000003</v>
      </c>
      <c r="AO583" s="36">
        <f>Table43[[#This Row],[Harga Beli Pcs
(-PPN)]]*Table43[[#This Row],[ISI/CTN]]</f>
        <v>432831.60000000003</v>
      </c>
      <c r="AP583" s="36">
        <f>Table43[[#This Row],[Harga Beli Pcs
(-PPN)]]*1.11</f>
        <v>40036.92300000001</v>
      </c>
      <c r="AQ583" s="36">
        <f>Table43[[#This Row],[Harga Beli Krt
(- PPN)]]*1.11</f>
        <v>480443.07600000006</v>
      </c>
      <c r="AR583" s="36">
        <v>39420</v>
      </c>
      <c r="AS583" s="36">
        <f>Table43[[#This Row],[Harga Jual Pcs GT
(-PPN)]]*Table43[[#This Row],[ISI/CTN]]</f>
        <v>473040</v>
      </c>
      <c r="AT583" s="36">
        <f>Table43[[#This Row],[Harga Jual Pcs GT
(-PPN)]]*1.11</f>
        <v>43756.200000000004</v>
      </c>
      <c r="AU583" s="36">
        <f>Table43[[#This Row],[Harga Jual Krt GT
(- PPN)]]*1.11</f>
        <v>525074.4</v>
      </c>
      <c r="AV583" s="36">
        <v>39420</v>
      </c>
      <c r="AW583" s="36">
        <f>Table43[[#This Row],[Harga Jual Pcs MT
(-PPN)]]*Table43[[#This Row],[ISI/CTN]]</f>
        <v>473040</v>
      </c>
      <c r="AX583" s="36">
        <f>Table43[[#This Row],[Harga Jual Pcs MT
(-PPN)]]*1.11</f>
        <v>43756.200000000004</v>
      </c>
      <c r="AY583" s="36">
        <f>Table43[[#This Row],[Harga Jual Pcs MT
(+PPN)]]*Table43[[#This Row],[ISI/CTN]]</f>
        <v>525074.4</v>
      </c>
      <c r="AZ583" s="44">
        <f>(Table43[[#This Row],[Harga Jual Pcs GT
(-PPN)]]-Table43[[#This Row],[Harga Beli Pcs
(-PPN)]])/Table43[[#This Row],[Harga Jual Pcs GT
(-PPN)]]</f>
        <v>8.4999999999999923E-2</v>
      </c>
      <c r="BA583" s="51">
        <f>Table43[[#This Row],[Harga Jual Pcs MT
(-PPN)]]-Table43[[#This Row],[Harga Beli Pcs
(-PPN)]]</f>
        <v>3350.6999999999971</v>
      </c>
      <c r="BB583" s="57">
        <f>Table43[[#This Row],[Column1]]/Table43[[#This Row],[Harga Jual Pcs MT
(-PPN)]]</f>
        <v>8.4999999999999923E-2</v>
      </c>
      <c r="BC583" s="50"/>
      <c r="BD583" s="7" t="str">
        <f>IFERROR(VLOOKUP(Table43[[#This Row],[Kode BARANG Win2]],'[3]Daftar Barang dan Jasa'!$B$2:$D$3515,3,0),0)</f>
        <v>RB DETTOL BODY WASH ORIGINAL 720ML X 12 PCH</v>
      </c>
      <c r="BE583" s="7" t="str">
        <f ca="1">IF(TODAY()-Table43[[#This Row],[Efektif
Pembuatan]]&gt;60,"Lama","Baru")</f>
        <v>Lama</v>
      </c>
      <c r="BF583" s="7" t="e">
        <f ca="1">IF(TODAY()-Table43[[#This Row],[Efektif Naik Harga]]&lt;30,"Naik","Sama")</f>
        <v>#VALUE!</v>
      </c>
      <c r="BG583" s="7" t="s">
        <v>400</v>
      </c>
      <c r="BH583" s="7" t="str">
        <f>IF(Table43[[#This Row],[Kode BARANG Win2]]&lt;&gt;"","IDR","")</f>
        <v>IDR</v>
      </c>
      <c r="BI583" s="7" t="str">
        <f>CONCATENATE(Table43[[#This Row],[kode  1 Digit
(Nomor)]],Table43[[#This Row],[kode  4 Digit                (Nomor)]])</f>
        <v>32782960720</v>
      </c>
      <c r="BJ583" s="7" t="str">
        <f>Table43[[#This Row],[Nama            Gramasi atau Jumlah Pack per CTN]]</f>
        <v>720ML</v>
      </c>
      <c r="BK583" s="7"/>
      <c r="BL583" s="7"/>
      <c r="BM583" s="4" t="str">
        <f>IF(Table43[[#This Row],[SATUAN Fix Win]]&lt;&gt;"","KRT")</f>
        <v>KRT</v>
      </c>
      <c r="BN583" s="4" t="str">
        <f>IF(Table43[[#This Row],[SATUAN Fix Win]]&lt;&gt;"","GD01")</f>
        <v>GD01</v>
      </c>
      <c r="BO583" s="4">
        <f>IF(Table43[[#This Row],[SATUAN Fix Win]]&lt;&gt;"",11611)</f>
        <v>11611</v>
      </c>
      <c r="BP583" s="4">
        <f>IF(Table43[[#This Row],[SATUAN Fix Win]]&lt;&gt;"",11612)</f>
        <v>11612</v>
      </c>
      <c r="BR583" s="4">
        <f>IF(Table43[[#This Row],[SATUAN Fix Win]]&lt;&gt;"",1)</f>
        <v>1</v>
      </c>
    </row>
    <row r="584" spans="1:71">
      <c r="A584" s="4" t="str">
        <f>CONCATENATE(Table43[[#This Row],[Kode BARANG Win2]],Table43[[#This Row],[No. Urut
Item Sama]])</f>
        <v>R1022008072020</v>
      </c>
      <c r="B584" s="7"/>
      <c r="C584" s="4" t="s">
        <v>1610</v>
      </c>
      <c r="D584" s="49">
        <v>3207911</v>
      </c>
      <c r="E584" s="49">
        <f>IFERROR(VLOOKUP(Table43[[#This Row],[NO]],[1]Sheet1!$G$3:$K$1267,5,0),0)</f>
        <v>0</v>
      </c>
      <c r="F584" s="26" t="s">
        <v>1305</v>
      </c>
      <c r="G584" s="26">
        <v>12</v>
      </c>
      <c r="H584" s="26" t="s">
        <v>1610</v>
      </c>
      <c r="I584" s="49">
        <v>8993560156848</v>
      </c>
      <c r="J584" s="26" t="str">
        <f>Table43[[#This Row],[Nama Jenis Kemasan]]</f>
        <v>PCH</v>
      </c>
      <c r="K584" s="4" t="str">
        <f>TRIM(CONCATENATE(Table43[[#This Row],[Nama            KLP]]," ",Table43[[#This Row],[Nama            Sub KLP]]))</f>
        <v>DETTOL BODY WASH</v>
      </c>
      <c r="L584" s="4" t="str">
        <f>CONCATENATE(Table43[[#This Row],[kode  2 Digit                (hrf+No)]],Table43[[#This Row],[kode  2 Digit                (Nomor)]],Table43[[#This Row],[kode  1 Digit                (Nomor)]])</f>
        <v>R1022</v>
      </c>
      <c r="M584" s="4" t="str">
        <f>IF(AH584="",CONCATENATE(R584,T584,V584,X584,Z584,AB584,AD584,AF584,Table43[[#This Row],[Tanda Kode Revisi]]),CONCATENATE(R584,T584,V584,X584,Z584,AB584,AD584,AH584))</f>
        <v>R1022008072020</v>
      </c>
      <c r="N584" s="11">
        <f t="shared" si="16"/>
        <v>14</v>
      </c>
      <c r="O584" s="13" t="str">
        <f>IF(AG584&lt;&gt;"",TRIM(UPPER(CONCATENATE(Q584," ",S584," ",U584," ",W584," ",Y584," ",AA584," ","X"," ",Table43[[#This Row],[ISI/CTN]]," ",AG584," ",AC584," ",AE584," ",AI584))),TRIM(UPPER(CONCATENATE(Q584," ",S584," ",U584," ",W584," ",Y584," ",AA584," ","X"," ",Table43[[#This Row],[ISI/CTN]]," ",AC584," ",AE584," ",AI584))))</f>
        <v>RB DETTOL BODY WASH ORIGINAL 720ML X 12 PCH</v>
      </c>
      <c r="P584" s="11">
        <f t="shared" si="17"/>
        <v>43</v>
      </c>
      <c r="Q584" s="4" t="s">
        <v>1487</v>
      </c>
      <c r="R584" s="7" t="s">
        <v>94</v>
      </c>
      <c r="S584" s="4" t="s">
        <v>1496</v>
      </c>
      <c r="T584" s="45" t="s">
        <v>1723</v>
      </c>
      <c r="U584" s="46" t="s">
        <v>1497</v>
      </c>
      <c r="V584" s="7">
        <v>2</v>
      </c>
      <c r="W584" s="46"/>
      <c r="X584" s="45" t="s">
        <v>1731</v>
      </c>
      <c r="Y584" s="4" t="s">
        <v>1491</v>
      </c>
      <c r="Z584" s="47" t="s">
        <v>1729</v>
      </c>
      <c r="AA584" s="4" t="s">
        <v>1524</v>
      </c>
      <c r="AB584" s="47" t="s">
        <v>1765</v>
      </c>
      <c r="AC584" s="4" t="s">
        <v>386</v>
      </c>
      <c r="AD584" s="7">
        <v>2</v>
      </c>
      <c r="AF584" s="7">
        <v>0</v>
      </c>
      <c r="AJ584" s="7">
        <f>IFERROR(VLOOKUP(Table43[[#This Row],[Kode BARANG Win2]],'[2]Template Impor Barang'!#REF!,2,0),0)</f>
        <v>0</v>
      </c>
      <c r="AK584" s="7">
        <f>Table43[[#This Row],[ISI/CTN]]</f>
        <v>12</v>
      </c>
      <c r="AL584" s="83">
        <f>Table43[[#This Row],[Kode Pcpl]]</f>
        <v>3207911</v>
      </c>
      <c r="AN584" s="36">
        <f>Table43[[#This Row],[Harga Jual Pcs GT
(-PPN)]]-(Table43[[#This Row],[Harga Jual Pcs GT
(-PPN)]]*8.5%)</f>
        <v>36069.300000000003</v>
      </c>
      <c r="AO584" s="36">
        <f>Table43[[#This Row],[Harga Beli Pcs
(-PPN)]]*Table43[[#This Row],[ISI/CTN]]</f>
        <v>432831.60000000003</v>
      </c>
      <c r="AP584" s="36">
        <f>Table43[[#This Row],[Harga Beli Pcs
(-PPN)]]*1.11</f>
        <v>40036.92300000001</v>
      </c>
      <c r="AQ584" s="36">
        <f>Table43[[#This Row],[Harga Beli Krt
(- PPN)]]*1.11</f>
        <v>480443.07600000006</v>
      </c>
      <c r="AR584" s="36">
        <v>39420</v>
      </c>
      <c r="AS584" s="36">
        <f>Table43[[#This Row],[Harga Jual Pcs GT
(-PPN)]]*Table43[[#This Row],[ISI/CTN]]</f>
        <v>473040</v>
      </c>
      <c r="AT584" s="36">
        <f>Table43[[#This Row],[Harga Jual Pcs GT
(-PPN)]]*1.11</f>
        <v>43756.200000000004</v>
      </c>
      <c r="AU584" s="36">
        <f>Table43[[#This Row],[Harga Jual Krt GT
(- PPN)]]*1.11</f>
        <v>525074.4</v>
      </c>
      <c r="AV584" s="36">
        <v>39420</v>
      </c>
      <c r="AW584" s="36">
        <f>Table43[[#This Row],[Harga Jual Pcs MT
(-PPN)]]*Table43[[#This Row],[ISI/CTN]]</f>
        <v>473040</v>
      </c>
      <c r="AX584" s="36">
        <f>Table43[[#This Row],[Harga Jual Pcs MT
(-PPN)]]*1.11</f>
        <v>43756.200000000004</v>
      </c>
      <c r="AY584" s="36">
        <f>Table43[[#This Row],[Harga Jual Pcs MT
(+PPN)]]*Table43[[#This Row],[ISI/CTN]]</f>
        <v>525074.4</v>
      </c>
      <c r="AZ584" s="44">
        <f>(Table43[[#This Row],[Harga Jual Pcs GT
(-PPN)]]-Table43[[#This Row],[Harga Beli Pcs
(-PPN)]])/Table43[[#This Row],[Harga Jual Pcs GT
(-PPN)]]</f>
        <v>8.4999999999999923E-2</v>
      </c>
      <c r="BA584" s="51">
        <f>Table43[[#This Row],[Harga Jual Pcs MT
(-PPN)]]-Table43[[#This Row],[Harga Beli Pcs
(-PPN)]]</f>
        <v>3350.6999999999971</v>
      </c>
      <c r="BB584" s="57">
        <f>Table43[[#This Row],[Column1]]/Table43[[#This Row],[Harga Jual Pcs MT
(-PPN)]]</f>
        <v>8.4999999999999923E-2</v>
      </c>
      <c r="BC584" s="50"/>
      <c r="BD584" s="7" t="str">
        <f>IFERROR(VLOOKUP(Table43[[#This Row],[Kode BARANG Win2]],'[3]Daftar Barang dan Jasa'!$B$2:$D$3515,3,0),0)</f>
        <v>RB DETTOL BODY WASH ORIGINAL 720ML X 12 PCH</v>
      </c>
      <c r="BE584" s="7" t="str">
        <f ca="1">IF(TODAY()-Table43[[#This Row],[Efektif
Pembuatan]]&gt;60,"Lama","Baru")</f>
        <v>Lama</v>
      </c>
      <c r="BF584" s="7" t="e">
        <f ca="1">IF(TODAY()-Table43[[#This Row],[Efektif Naik Harga]]&lt;30,"Naik","Sama")</f>
        <v>#VALUE!</v>
      </c>
      <c r="BG584" s="7" t="s">
        <v>400</v>
      </c>
      <c r="BH584" s="7" t="str">
        <f>IF(Table43[[#This Row],[Kode BARANG Win2]]&lt;&gt;"","IDR","")</f>
        <v>IDR</v>
      </c>
      <c r="BI584" s="7" t="str">
        <f>CONCATENATE(Table43[[#This Row],[kode  1 Digit
(Nomor)]],Table43[[#This Row],[kode  4 Digit                (Nomor)]])</f>
        <v>32079110720</v>
      </c>
      <c r="BJ584" s="7" t="str">
        <f>Table43[[#This Row],[Nama            Gramasi atau Jumlah Pack per CTN]]</f>
        <v>720ML</v>
      </c>
      <c r="BK584" s="7"/>
      <c r="BL584" s="7"/>
      <c r="BM584" s="4" t="str">
        <f>IF(Table43[[#This Row],[SATUAN Fix Win]]&lt;&gt;"","KRT")</f>
        <v>KRT</v>
      </c>
      <c r="BN584" s="4" t="str">
        <f>IF(Table43[[#This Row],[SATUAN Fix Win]]&lt;&gt;"","GD01")</f>
        <v>GD01</v>
      </c>
      <c r="BO584" s="4">
        <f>IF(Table43[[#This Row],[SATUAN Fix Win]]&lt;&gt;"",11611)</f>
        <v>11611</v>
      </c>
      <c r="BP584" s="4">
        <f>IF(Table43[[#This Row],[SATUAN Fix Win]]&lt;&gt;"",11612)</f>
        <v>11612</v>
      </c>
      <c r="BR584" s="4">
        <f>IF(Table43[[#This Row],[SATUAN Fix Win]]&lt;&gt;"",1)</f>
        <v>1</v>
      </c>
    </row>
    <row r="585" spans="1:71">
      <c r="A585" s="4" t="str">
        <f>CONCATENATE(Table43[[#This Row],[Kode BARANG Win2]],Table43[[#This Row],[No. Urut
Item Sama]])</f>
        <v>R1022009020010</v>
      </c>
      <c r="B585" s="7"/>
      <c r="D585" s="49">
        <v>3062125</v>
      </c>
      <c r="E585" s="49">
        <f>IFERROR(VLOOKUP(Table43[[#This Row],[NO]],[1]Sheet1!$G$3:$K$1267,5,0),0)</f>
        <v>20010010100010</v>
      </c>
      <c r="F585" s="26"/>
      <c r="G585" s="26">
        <v>24</v>
      </c>
      <c r="H585" s="26" t="s">
        <v>1809</v>
      </c>
      <c r="I585" s="49"/>
      <c r="J585" s="26" t="str">
        <f>Table43[[#This Row],[Nama Jenis Kemasan]]</f>
        <v>BTL</v>
      </c>
      <c r="K585" s="4" t="str">
        <f>TRIM(CONCATENATE(Table43[[#This Row],[Nama            KLP]]," ",Table43[[#This Row],[Nama            Sub KLP]]))</f>
        <v>DETTOL BODY WASH</v>
      </c>
      <c r="L585" s="4" t="str">
        <f>CONCATENATE(Table43[[#This Row],[kode  2 Digit                (hrf+No)]],Table43[[#This Row],[kode  2 Digit                (Nomor)]],Table43[[#This Row],[kode  1 Digit                (Nomor)]])</f>
        <v>R1022</v>
      </c>
      <c r="M585" s="4" t="str">
        <f>IF(AH585="",CONCATENATE(R585,T585,V585,X585,Z585,AB585,AD585,AF585,Table43[[#This Row],[Tanda Kode Revisi]]),CONCATENATE(R585,T585,V585,X585,Z585,AB585,AD585,AH585))</f>
        <v>R1022009020010</v>
      </c>
      <c r="N585" s="11">
        <f t="shared" ref="N585:N650" si="18">LEN(M585)</f>
        <v>14</v>
      </c>
      <c r="O585" s="13" t="str">
        <f>IF(AG585&lt;&gt;"",TRIM(UPPER(CONCATENATE(Q585," ",S585," ",U585," ",W585," ",Y585," ",AA585," ","X"," ",Table43[[#This Row],[ISI/CTN]]," ",AG585," ",AC585," ",AE585," ",AI585))),TRIM(UPPER(CONCATENATE(Q585," ",S585," ",U585," ",W585," ",Y585," ",AA585," ","X"," ",Table43[[#This Row],[ISI/CTN]]," ",AC585," ",AE585," ",AI585))))</f>
        <v>RB DETTOL BODY WASH RE-ENERGIZER 200ML X 24 BTL</v>
      </c>
      <c r="P585" s="11">
        <f t="shared" ref="P585:P650" si="19">LEN(O585)</f>
        <v>47</v>
      </c>
      <c r="Q585" s="4" t="s">
        <v>1487</v>
      </c>
      <c r="R585" s="7" t="s">
        <v>94</v>
      </c>
      <c r="S585" s="4" t="s">
        <v>1496</v>
      </c>
      <c r="T585" s="45" t="s">
        <v>1723</v>
      </c>
      <c r="U585" s="46" t="s">
        <v>1497</v>
      </c>
      <c r="V585" s="7">
        <v>2</v>
      </c>
      <c r="W585" s="46"/>
      <c r="X585" s="45" t="s">
        <v>1731</v>
      </c>
      <c r="Y585" s="4" t="s">
        <v>1532</v>
      </c>
      <c r="Z585" s="47" t="s">
        <v>1736</v>
      </c>
      <c r="AA585" s="4" t="s">
        <v>387</v>
      </c>
      <c r="AB585" s="47" t="s">
        <v>1744</v>
      </c>
      <c r="AC585" s="4" t="s">
        <v>388</v>
      </c>
      <c r="AD585" s="7">
        <v>1</v>
      </c>
      <c r="AF585" s="7">
        <v>0</v>
      </c>
      <c r="AJ585" s="7">
        <f>IFERROR(VLOOKUP(Table43[[#This Row],[Kode BARANG Win2]],'[2]Template Impor Barang'!#REF!,2,0),0)</f>
        <v>0</v>
      </c>
      <c r="AK585" s="7">
        <f>Table43[[#This Row],[ISI/CTN]]</f>
        <v>24</v>
      </c>
      <c r="AL585" s="83">
        <f>Table43[[#This Row],[Kode Pcpl]]</f>
        <v>3062125</v>
      </c>
      <c r="AN585" s="36">
        <f>Table43[[#This Row],[Harga Jual Pcs GT
(-PPN)]]-(Table43[[#This Row],[Harga Jual Pcs GT
(-PPN)]]*8.5%)</f>
        <v>15372</v>
      </c>
      <c r="AO585" s="36">
        <f>Table43[[#This Row],[Harga Beli Pcs
(-PPN)]]*Table43[[#This Row],[ISI/CTN]]</f>
        <v>368928</v>
      </c>
      <c r="AP585" s="36">
        <f>Table43[[#This Row],[Harga Beli Pcs
(-PPN)]]*1.11</f>
        <v>17062.920000000002</v>
      </c>
      <c r="AQ585" s="36">
        <f>Table43[[#This Row],[Harga Beli Krt
(- PPN)]]*1.11</f>
        <v>409510.08</v>
      </c>
      <c r="AR585" s="36">
        <v>16800</v>
      </c>
      <c r="AS585" s="36">
        <f>Table43[[#This Row],[Harga Jual Pcs GT
(-PPN)]]*Table43[[#This Row],[ISI/CTN]]</f>
        <v>403200</v>
      </c>
      <c r="AT585" s="36">
        <f>Table43[[#This Row],[Harga Jual Pcs GT
(-PPN)]]*1.11</f>
        <v>18648</v>
      </c>
      <c r="AU585" s="36">
        <f>Table43[[#This Row],[Harga Jual Krt GT
(- PPN)]]*1.11</f>
        <v>447552.00000000006</v>
      </c>
      <c r="AV585" s="36"/>
      <c r="AW585" s="36">
        <f>Table43[[#This Row],[Harga Jual Pcs MT
(-PPN)]]*Table43[[#This Row],[ISI/CTN]]</f>
        <v>0</v>
      </c>
      <c r="AX585" s="36">
        <f>Table43[[#This Row],[Harga Jual Pcs MT
(-PPN)]]*1.11</f>
        <v>0</v>
      </c>
      <c r="AY585" s="36">
        <f>Table43[[#This Row],[Harga Jual Pcs MT
(+PPN)]]*Table43[[#This Row],[ISI/CTN]]</f>
        <v>0</v>
      </c>
      <c r="AZ585" s="44">
        <f>(Table43[[#This Row],[Harga Jual Pcs GT
(-PPN)]]-Table43[[#This Row],[Harga Beli Pcs
(-PPN)]])/Table43[[#This Row],[Harga Jual Pcs GT
(-PPN)]]</f>
        <v>8.5000000000000006E-2</v>
      </c>
      <c r="BA585" s="51">
        <f>Table43[[#This Row],[Harga Jual Pcs MT
(-PPN)]]-Table43[[#This Row],[Harga Beli Pcs
(-PPN)]]</f>
        <v>-15372</v>
      </c>
      <c r="BB585" s="57" t="e">
        <f>Table43[[#This Row],[Column1]]/Table43[[#This Row],[Harga Jual Pcs MT
(-PPN)]]</f>
        <v>#DIV/0!</v>
      </c>
      <c r="BC585" s="50"/>
      <c r="BD585" s="7" t="str">
        <f>IFERROR(VLOOKUP(Table43[[#This Row],[Kode BARANG Win2]],'[3]Daftar Barang dan Jasa'!$B$2:$D$3515,3,0),0)</f>
        <v>RB DETTOL BODY WASH RE-ENERGIZER 200ML X 24 BTL</v>
      </c>
      <c r="BE585" s="7" t="str">
        <f ca="1">IF(TODAY()-Table43[[#This Row],[Efektif
Pembuatan]]&gt;60,"Lama","Baru")</f>
        <v>Lama</v>
      </c>
      <c r="BF585" s="7" t="e">
        <f ca="1">IF(TODAY()-Table43[[#This Row],[Efektif Naik Harga]]&lt;30,"Naik","Sama")</f>
        <v>#VALUE!</v>
      </c>
      <c r="BG585" s="7" t="s">
        <v>400</v>
      </c>
      <c r="BH585" s="7" t="str">
        <f>IF(Table43[[#This Row],[Kode BARANG Win2]]&lt;&gt;"","IDR","")</f>
        <v>IDR</v>
      </c>
      <c r="BI585" s="7" t="str">
        <f>CONCATENATE(Table43[[#This Row],[kode  1 Digit
(Nomor)]],Table43[[#This Row],[kode  4 Digit                (Nomor)]])</f>
        <v>30621250200</v>
      </c>
      <c r="BJ585" s="7" t="str">
        <f>Table43[[#This Row],[Nama            Gramasi atau Jumlah Pack per CTN]]</f>
        <v>200ML</v>
      </c>
      <c r="BK585" s="7"/>
      <c r="BL585" s="7"/>
      <c r="BM585" s="4" t="str">
        <f>IF(Table43[[#This Row],[SATUAN Fix Win]]&lt;&gt;"","KRT")</f>
        <v>KRT</v>
      </c>
      <c r="BN585" s="4" t="str">
        <f>IF(Table43[[#This Row],[SATUAN Fix Win]]&lt;&gt;"","GD01")</f>
        <v>GD01</v>
      </c>
      <c r="BO585" s="4">
        <f>IF(Table43[[#This Row],[SATUAN Fix Win]]&lt;&gt;"",11611)</f>
        <v>11611</v>
      </c>
      <c r="BP585" s="4">
        <f>IF(Table43[[#This Row],[SATUAN Fix Win]]&lt;&gt;"",11612)</f>
        <v>11612</v>
      </c>
      <c r="BR585" s="4">
        <f>IF(Table43[[#This Row],[SATUAN Fix Win]]&lt;&gt;"",1)</f>
        <v>1</v>
      </c>
    </row>
    <row r="586" spans="1:71">
      <c r="A586" s="108" t="str">
        <f>CONCATENATE(Table43[[#This Row],[Kode BARANG Win2]],Table43[[#This Row],[No. Urut
Item Sama]])</f>
        <v>R1022009020020</v>
      </c>
      <c r="B586" s="109"/>
      <c r="C586" s="110"/>
      <c r="D586" s="111">
        <v>3062125</v>
      </c>
      <c r="E586" s="111">
        <f>IFERROR(VLOOKUP(Table43[[#This Row],[NO]],[1]Sheet1!$G$3:$K$1267,5,0),0)</f>
        <v>20010010100010</v>
      </c>
      <c r="F586" s="112"/>
      <c r="G586" s="113">
        <v>24</v>
      </c>
      <c r="H586" s="26" t="s">
        <v>1809</v>
      </c>
      <c r="I586" s="111"/>
      <c r="J586" s="113" t="str">
        <f>Table43[[#This Row],[Nama Jenis Kemasan]]</f>
        <v>PCH</v>
      </c>
      <c r="K586" s="108" t="str">
        <f>TRIM(CONCATENATE(Table43[[#This Row],[Nama            KLP]]," ",Table43[[#This Row],[Nama            Sub KLP]]))</f>
        <v>DETTOL BODY WASH</v>
      </c>
      <c r="L586" s="108" t="str">
        <f>CONCATENATE(Table43[[#This Row],[kode  2 Digit                (hrf+No)]],Table43[[#This Row],[kode  2 Digit                (Nomor)]],Table43[[#This Row],[kode  1 Digit                (Nomor)]])</f>
        <v>R1022</v>
      </c>
      <c r="M586" s="108" t="str">
        <f>IF(AH586="",CONCATENATE(R586,T586,V586,X586,Z586,AB586,AD586,AF586,Table43[[#This Row],[Tanda Kode Revisi]]),CONCATENATE(R586,T586,V586,X586,Z586,AB586,AD586,AH586))</f>
        <v>R1022009020020</v>
      </c>
      <c r="N586" s="114">
        <f>LEN(M586)</f>
        <v>14</v>
      </c>
      <c r="O586" s="115" t="str">
        <f>IF(AG586&lt;&gt;"",TRIM(UPPER(CONCATENATE(Q586," ",S586," ",U586," ",W586," ",Y586," ",AA586," ","X"," ",Table43[[#This Row],[ISI/CTN]]," ",AG586," ",AC586," ",AE586," ",AI586))),TRIM(UPPER(CONCATENATE(Q586," ",S586," ",U586," ",W586," ",Y586," ",AA586," ","X"," ",Table43[[#This Row],[ISI/CTN]]," ",AC586," ",AE586," ",AI586))))</f>
        <v>RB DETTOL BODY WASH RE-ENERGIZER 200ML X 24 PCH</v>
      </c>
      <c r="P586" s="114">
        <f>LEN(O586)</f>
        <v>47</v>
      </c>
      <c r="Q586" s="110" t="s">
        <v>1487</v>
      </c>
      <c r="R586" s="109" t="s">
        <v>94</v>
      </c>
      <c r="S586" s="110" t="s">
        <v>1496</v>
      </c>
      <c r="T586" s="116" t="s">
        <v>1723</v>
      </c>
      <c r="U586" s="117" t="s">
        <v>1497</v>
      </c>
      <c r="V586" s="109">
        <v>2</v>
      </c>
      <c r="W586" s="117"/>
      <c r="X586" s="116" t="s">
        <v>1731</v>
      </c>
      <c r="Y586" s="110" t="s">
        <v>1532</v>
      </c>
      <c r="Z586" s="118" t="s">
        <v>1736</v>
      </c>
      <c r="AA586" s="110" t="s">
        <v>387</v>
      </c>
      <c r="AB586" s="118" t="s">
        <v>1744</v>
      </c>
      <c r="AC586" s="110" t="s">
        <v>386</v>
      </c>
      <c r="AD586" s="109">
        <v>2</v>
      </c>
      <c r="AE586" s="110"/>
      <c r="AF586" s="109">
        <v>0</v>
      </c>
      <c r="AG586" s="119"/>
      <c r="AH586" s="119"/>
      <c r="AI586" s="119"/>
      <c r="AJ586" s="120">
        <f>IFERROR(VLOOKUP(Table43[[#This Row],[Kode BARANG Win2]],'[2]Template Impor Barang'!#REF!,2,0),0)</f>
        <v>0</v>
      </c>
      <c r="AK586" s="119">
        <f>Table43[[#This Row],[ISI/CTN]]</f>
        <v>24</v>
      </c>
      <c r="AL586" s="121">
        <f>Table43[[#This Row],[Kode Pcpl]]</f>
        <v>3062125</v>
      </c>
      <c r="AM586" s="109"/>
      <c r="AN586" s="122">
        <f>Table43[[#This Row],[Harga Jual Pcs GT
(-PPN)]]-(Table43[[#This Row],[Harga Jual Pcs GT
(-PPN)]]*8.5%)</f>
        <v>0</v>
      </c>
      <c r="AO586" s="36">
        <f>Table43[[#This Row],[Harga Beli Pcs
(-PPN)]]*Table43[[#This Row],[ISI/CTN]]</f>
        <v>0</v>
      </c>
      <c r="AP586" s="36">
        <f>Table43[[#This Row],[Harga Beli Pcs
(-PPN)]]*1.11</f>
        <v>0</v>
      </c>
      <c r="AQ586" s="122">
        <f>Table43[[#This Row],[Harga Beli Krt
(- PPN)]]*1.11</f>
        <v>0</v>
      </c>
      <c r="AR586" s="122"/>
      <c r="AS586" s="36">
        <f>Table43[[#This Row],[Harga Jual Pcs GT
(-PPN)]]*Table43[[#This Row],[ISI/CTN]]</f>
        <v>0</v>
      </c>
      <c r="AT586" s="36">
        <f>Table43[[#This Row],[Harga Jual Pcs GT
(-PPN)]]*1.11</f>
        <v>0</v>
      </c>
      <c r="AU586" s="36">
        <f>Table43[[#This Row],[Harga Jual Krt GT
(- PPN)]]*1.11</f>
        <v>0</v>
      </c>
      <c r="AV586" s="122"/>
      <c r="AW586" s="36">
        <f>Table43[[#This Row],[Harga Jual Pcs MT
(-PPN)]]*Table43[[#This Row],[ISI/CTN]]</f>
        <v>0</v>
      </c>
      <c r="AX586" s="36">
        <f>Table43[[#This Row],[Harga Jual Pcs MT
(-PPN)]]*1.11</f>
        <v>0</v>
      </c>
      <c r="AY586" s="36">
        <f>Table43[[#This Row],[Harga Jual Pcs MT
(+PPN)]]*Table43[[#This Row],[ISI/CTN]]</f>
        <v>0</v>
      </c>
      <c r="AZ586" s="44" t="e">
        <f>(Table43[[#This Row],[Harga Jual Pcs GT
(-PPN)]]-Table43[[#This Row],[Harga Beli Pcs
(-PPN)]])/Table43[[#This Row],[Harga Jual Pcs GT
(-PPN)]]</f>
        <v>#DIV/0!</v>
      </c>
      <c r="BA586" s="51">
        <f>Table43[[#This Row],[Harga Jual Pcs MT
(-PPN)]]-Table43[[#This Row],[Harga Beli Pcs
(-PPN)]]</f>
        <v>0</v>
      </c>
      <c r="BB586" s="57" t="e">
        <f>Table43[[#This Row],[Column1]]/Table43[[#This Row],[Harga Jual Pcs MT
(-PPN)]]</f>
        <v>#DIV/0!</v>
      </c>
      <c r="BC586" s="123"/>
      <c r="BD586" s="119">
        <f>IFERROR(VLOOKUP(Table43[[#This Row],[Kode BARANG Win2]],'[3]Daftar Barang dan Jasa'!$B$2:$D$3515,3,0),0)</f>
        <v>0</v>
      </c>
      <c r="BE586" s="119" t="str">
        <f ca="1">IF(TODAY()-Table43[[#This Row],[Efektif
Pembuatan]]&gt;60,"Lama","Baru")</f>
        <v>Lama</v>
      </c>
      <c r="BF586" s="119" t="str">
        <f ca="1">IF(TODAY()-Table43[[#This Row],[Efektif Naik Harga]]&lt;30,"Naik","Sama")</f>
        <v>Sama</v>
      </c>
      <c r="BG586" s="109"/>
      <c r="BH586" s="119" t="str">
        <f>IF(Table43[[#This Row],[Kode BARANG Win2]]&lt;&gt;"","IDR","")</f>
        <v>IDR</v>
      </c>
      <c r="BI586" s="119" t="str">
        <f>CONCATENATE(Table43[[#This Row],[kode  1 Digit
(Nomor)]],Table43[[#This Row],[kode  4 Digit                (Nomor)]])</f>
        <v>30621250200</v>
      </c>
      <c r="BJ586" s="119" t="str">
        <f>Table43[[#This Row],[Nama            Gramasi atau Jumlah Pack per CTN]]</f>
        <v>200ML</v>
      </c>
      <c r="BK586" s="119"/>
      <c r="BL586" s="109"/>
      <c r="BM586" s="108" t="str">
        <f>IF(Table43[[#This Row],[SATUAN Fix Win]]&lt;&gt;"","KRT")</f>
        <v>KRT</v>
      </c>
      <c r="BN586" s="108" t="str">
        <f>IF(Table43[[#This Row],[SATUAN Fix Win]]&lt;&gt;"","GD01")</f>
        <v>GD01</v>
      </c>
      <c r="BO586" s="108">
        <f>IF(Table43[[#This Row],[SATUAN Fix Win]]&lt;&gt;"",11611)</f>
        <v>11611</v>
      </c>
      <c r="BP586" s="108">
        <f>IF(Table43[[#This Row],[SATUAN Fix Win]]&lt;&gt;"",11612)</f>
        <v>11612</v>
      </c>
      <c r="BQ586" s="108"/>
      <c r="BR586" s="108">
        <f>IF(Table43[[#This Row],[SATUAN Fix Win]]&lt;&gt;"",1)</f>
        <v>1</v>
      </c>
      <c r="BS586" s="108"/>
    </row>
    <row r="587" spans="1:71">
      <c r="A587" s="4" t="str">
        <f>CONCATENATE(Table43[[#This Row],[Kode BARANG Win2]],Table43[[#This Row],[No. Urut
Item Sama]])</f>
        <v>R1022009030010</v>
      </c>
      <c r="B587" s="7"/>
      <c r="D587" s="49">
        <v>3062123</v>
      </c>
      <c r="E587" s="49">
        <f>IFERROR(VLOOKUP(Table43[[#This Row],[NO]],[1]Sheet1!$G$3:$K$1267,5,0),0)</f>
        <v>20010010100010</v>
      </c>
      <c r="F587" s="26"/>
      <c r="G587" s="26">
        <v>12</v>
      </c>
      <c r="H587" s="26" t="s">
        <v>1810</v>
      </c>
      <c r="I587" s="49"/>
      <c r="J587" s="26" t="str">
        <f>Table43[[#This Row],[Nama Jenis Kemasan]]</f>
        <v>BTL</v>
      </c>
      <c r="K587" s="4" t="str">
        <f>TRIM(CONCATENATE(Table43[[#This Row],[Nama            KLP]]," ",Table43[[#This Row],[Nama            Sub KLP]]))</f>
        <v>DETTOL BODY WASH</v>
      </c>
      <c r="L587" s="4" t="str">
        <f>CONCATENATE(Table43[[#This Row],[kode  2 Digit                (hrf+No)]],Table43[[#This Row],[kode  2 Digit                (Nomor)]],Table43[[#This Row],[kode  1 Digit                (Nomor)]])</f>
        <v>R1022</v>
      </c>
      <c r="M587" s="4" t="str">
        <f>IF(AH587="",CONCATENATE(R587,T587,V587,X587,Z587,AB587,AD587,AF587,Table43[[#This Row],[Tanda Kode Revisi]]),CONCATENATE(R587,T587,V587,X587,Z587,AB587,AD587,AH587))</f>
        <v>R1022009030010</v>
      </c>
      <c r="N587" s="11">
        <f t="shared" si="18"/>
        <v>14</v>
      </c>
      <c r="O587" s="13" t="str">
        <f>IF(AG587&lt;&gt;"",TRIM(UPPER(CONCATENATE(Q587," ",S587," ",U587," ",W587," ",Y587," ",AA587," ","X"," ",Table43[[#This Row],[ISI/CTN]]," ",AG587," ",AC587," ",AE587," ",AI587))),TRIM(UPPER(CONCATENATE(Q587," ",S587," ",U587," ",W587," ",Y587," ",AA587," ","X"," ",Table43[[#This Row],[ISI/CTN]]," ",AC587," ",AE587," ",AI587))))</f>
        <v>RB DETTOL BODY WASH RE-ENERGIZER 300ML X 12 BTL</v>
      </c>
      <c r="P587" s="11">
        <f t="shared" si="19"/>
        <v>47</v>
      </c>
      <c r="Q587" s="4" t="s">
        <v>1487</v>
      </c>
      <c r="R587" s="7" t="s">
        <v>94</v>
      </c>
      <c r="S587" s="4" t="s">
        <v>1496</v>
      </c>
      <c r="T587" s="45" t="s">
        <v>1723</v>
      </c>
      <c r="U587" s="46" t="s">
        <v>1497</v>
      </c>
      <c r="V587" s="7">
        <v>2</v>
      </c>
      <c r="W587" s="46"/>
      <c r="X587" s="45" t="s">
        <v>1731</v>
      </c>
      <c r="Y587" s="4" t="s">
        <v>1532</v>
      </c>
      <c r="Z587" s="47" t="s">
        <v>1736</v>
      </c>
      <c r="AA587" s="4" t="s">
        <v>2077</v>
      </c>
      <c r="AB587" s="47" t="s">
        <v>1748</v>
      </c>
      <c r="AC587" s="4" t="s">
        <v>388</v>
      </c>
      <c r="AD587" s="7">
        <v>1</v>
      </c>
      <c r="AF587" s="7">
        <v>0</v>
      </c>
      <c r="AJ587" s="7">
        <f>IFERROR(VLOOKUP(Table43[[#This Row],[Kode BARANG Win2]],'[2]Template Impor Barang'!#REF!,2,0),0)</f>
        <v>0</v>
      </c>
      <c r="AK587" s="7">
        <f>Table43[[#This Row],[ISI/CTN]]</f>
        <v>12</v>
      </c>
      <c r="AL587" s="83">
        <f>Table43[[#This Row],[Kode Pcpl]]</f>
        <v>3062123</v>
      </c>
      <c r="AN587" s="36">
        <f>Table43[[#This Row],[Harga Jual Pcs GT
(-PPN)]]-(Table43[[#This Row],[Harga Jual Pcs GT
(-PPN)]]*8.5%)</f>
        <v>36201.974999999999</v>
      </c>
      <c r="AO587" s="36">
        <f>Table43[[#This Row],[Harga Beli Pcs
(-PPN)]]*Table43[[#This Row],[ISI/CTN]]</f>
        <v>434423.69999999995</v>
      </c>
      <c r="AP587" s="36">
        <f>Table43[[#This Row],[Harga Beli Pcs
(-PPN)]]*1.11</f>
        <v>40184.19225</v>
      </c>
      <c r="AQ587" s="36">
        <f>Table43[[#This Row],[Harga Beli Krt
(- PPN)]]*1.11</f>
        <v>482210.30699999997</v>
      </c>
      <c r="AR587" s="36">
        <v>39565</v>
      </c>
      <c r="AS587" s="36">
        <f>Table43[[#This Row],[Harga Jual Pcs GT
(-PPN)]]*Table43[[#This Row],[ISI/CTN]]</f>
        <v>474780</v>
      </c>
      <c r="AT587" s="36">
        <f>Table43[[#This Row],[Harga Jual Pcs GT
(-PPN)]]*1.11</f>
        <v>43917.15</v>
      </c>
      <c r="AU587" s="36">
        <f>Table43[[#This Row],[Harga Jual Krt GT
(- PPN)]]*1.11</f>
        <v>527005.80000000005</v>
      </c>
      <c r="AV587" s="36"/>
      <c r="AW587" s="36">
        <f>Table43[[#This Row],[Harga Jual Pcs MT
(-PPN)]]*Table43[[#This Row],[ISI/CTN]]</f>
        <v>0</v>
      </c>
      <c r="AX587" s="36">
        <f>Table43[[#This Row],[Harga Jual Pcs MT
(-PPN)]]*1.11</f>
        <v>0</v>
      </c>
      <c r="AY587" s="36">
        <f>Table43[[#This Row],[Harga Jual Pcs MT
(+PPN)]]*Table43[[#This Row],[ISI/CTN]]</f>
        <v>0</v>
      </c>
      <c r="AZ587" s="44">
        <f>(Table43[[#This Row],[Harga Jual Pcs GT
(-PPN)]]-Table43[[#This Row],[Harga Beli Pcs
(-PPN)]])/Table43[[#This Row],[Harga Jual Pcs GT
(-PPN)]]</f>
        <v>8.5000000000000034E-2</v>
      </c>
      <c r="BA587" s="51">
        <f>Table43[[#This Row],[Harga Jual Pcs MT
(-PPN)]]-Table43[[#This Row],[Harga Beli Pcs
(-PPN)]]</f>
        <v>-36201.974999999999</v>
      </c>
      <c r="BB587" s="57" t="e">
        <f>Table43[[#This Row],[Column1]]/Table43[[#This Row],[Harga Jual Pcs MT
(-PPN)]]</f>
        <v>#DIV/0!</v>
      </c>
      <c r="BC587" s="50"/>
      <c r="BD587" s="7" t="str">
        <f>IFERROR(VLOOKUP(Table43[[#This Row],[Kode BARANG Win2]],'[3]Daftar Barang dan Jasa'!$B$2:$D$3515,3,0),0)</f>
        <v>RB DETTOL BODY WASH RE-ENERGIZER 300ML X 12 BTL</v>
      </c>
      <c r="BE587" s="7" t="str">
        <f ca="1">IF(TODAY()-Table43[[#This Row],[Efektif
Pembuatan]]&gt;60,"Lama","Baru")</f>
        <v>Lama</v>
      </c>
      <c r="BF587" s="7" t="e">
        <f ca="1">IF(TODAY()-Table43[[#This Row],[Efektif Naik Harga]]&lt;30,"Naik","Sama")</f>
        <v>#VALUE!</v>
      </c>
      <c r="BG587" s="7" t="s">
        <v>400</v>
      </c>
      <c r="BH587" s="7" t="str">
        <f>IF(Table43[[#This Row],[Kode BARANG Win2]]&lt;&gt;"","IDR","")</f>
        <v>IDR</v>
      </c>
      <c r="BI587" s="7" t="str">
        <f>CONCATENATE(Table43[[#This Row],[kode  1 Digit
(Nomor)]],Table43[[#This Row],[kode  4 Digit                (Nomor)]])</f>
        <v>30621230300</v>
      </c>
      <c r="BJ587" s="7" t="str">
        <f>Table43[[#This Row],[Nama            Gramasi atau Jumlah Pack per CTN]]</f>
        <v>300ML</v>
      </c>
      <c r="BK587" s="7"/>
      <c r="BL587" s="7"/>
      <c r="BM587" s="4" t="str">
        <f>IF(Table43[[#This Row],[SATUAN Fix Win]]&lt;&gt;"","KRT")</f>
        <v>KRT</v>
      </c>
      <c r="BN587" s="4" t="str">
        <f>IF(Table43[[#This Row],[SATUAN Fix Win]]&lt;&gt;"","GD01")</f>
        <v>GD01</v>
      </c>
      <c r="BO587" s="4">
        <f>IF(Table43[[#This Row],[SATUAN Fix Win]]&lt;&gt;"",11611)</f>
        <v>11611</v>
      </c>
      <c r="BP587" s="4">
        <f>IF(Table43[[#This Row],[SATUAN Fix Win]]&lt;&gt;"",11612)</f>
        <v>11612</v>
      </c>
      <c r="BR587" s="4">
        <f>IF(Table43[[#This Row],[SATUAN Fix Win]]&lt;&gt;"",1)</f>
        <v>1</v>
      </c>
    </row>
    <row r="588" spans="1:71">
      <c r="A588" s="4" t="str">
        <f>CONCATENATE(Table43[[#This Row],[Kode BARANG Win2]],Table43[[#This Row],[No. Urut
Item Sama]])</f>
        <v>R1022009037020</v>
      </c>
      <c r="B588" s="7"/>
      <c r="C588" s="4" t="s">
        <v>1611</v>
      </c>
      <c r="D588" s="49">
        <v>3072200</v>
      </c>
      <c r="E588" s="49">
        <f>IFERROR(VLOOKUP(Table43[[#This Row],[NO]],[1]Sheet1!$G$3:$K$1267,5,0),0)</f>
        <v>0</v>
      </c>
      <c r="F588" s="26" t="s">
        <v>1271</v>
      </c>
      <c r="G588" s="26">
        <v>24</v>
      </c>
      <c r="H588" s="26" t="s">
        <v>1611</v>
      </c>
      <c r="I588" s="49">
        <v>8993560026707</v>
      </c>
      <c r="J588" s="26" t="str">
        <f>Table43[[#This Row],[Nama Jenis Kemasan]]</f>
        <v>PCH</v>
      </c>
      <c r="K588" s="4" t="str">
        <f>TRIM(CONCATENATE(Table43[[#This Row],[Nama            KLP]]," ",Table43[[#This Row],[Nama            Sub KLP]]))</f>
        <v>DETTOL BODY WASH</v>
      </c>
      <c r="L588" s="4" t="str">
        <f>CONCATENATE(Table43[[#This Row],[kode  2 Digit                (hrf+No)]],Table43[[#This Row],[kode  2 Digit                (Nomor)]],Table43[[#This Row],[kode  1 Digit                (Nomor)]])</f>
        <v>R1022</v>
      </c>
      <c r="M588" s="4" t="str">
        <f>IF(AH588="",CONCATENATE(R588,T588,V588,X588,Z588,AB588,AD588,AF588,Table43[[#This Row],[Tanda Kode Revisi]]),CONCATENATE(R588,T588,V588,X588,Z588,AB588,AD588,AH588))</f>
        <v>R1022009037020</v>
      </c>
      <c r="N588" s="11">
        <f t="shared" si="18"/>
        <v>14</v>
      </c>
      <c r="O588" s="13" t="str">
        <f>IF(AG588&lt;&gt;"",TRIM(UPPER(CONCATENATE(Q588," ",S588," ",U588," ",W588," ",Y588," ",AA588," ","X"," ",Table43[[#This Row],[ISI/CTN]]," ",AG588," ",AC588," ",AE588," ",AI588))),TRIM(UPPER(CONCATENATE(Q588," ",S588," ",U588," ",W588," ",Y588," ",AA588," ","X"," ",Table43[[#This Row],[ISI/CTN]]," ",AC588," ",AE588," ",AI588))))</f>
        <v>RB DETTOL BODY WASH RE-ENERGIZER 370/410ML X 24 PCH</v>
      </c>
      <c r="P588" s="11">
        <f t="shared" si="19"/>
        <v>51</v>
      </c>
      <c r="Q588" s="4" t="s">
        <v>1487</v>
      </c>
      <c r="R588" s="7" t="s">
        <v>94</v>
      </c>
      <c r="S588" s="4" t="s">
        <v>1496</v>
      </c>
      <c r="T588" s="45" t="s">
        <v>1723</v>
      </c>
      <c r="U588" s="46" t="s">
        <v>1497</v>
      </c>
      <c r="V588" s="7">
        <v>2</v>
      </c>
      <c r="W588" s="46"/>
      <c r="X588" s="45" t="s">
        <v>1731</v>
      </c>
      <c r="Y588" s="4" t="s">
        <v>1532</v>
      </c>
      <c r="Z588" s="47" t="s">
        <v>1736</v>
      </c>
      <c r="AA588" s="4" t="s">
        <v>1529</v>
      </c>
      <c r="AB588" s="47" t="s">
        <v>1750</v>
      </c>
      <c r="AC588" s="4" t="s">
        <v>386</v>
      </c>
      <c r="AD588" s="7">
        <v>2</v>
      </c>
      <c r="AF588" s="7">
        <v>0</v>
      </c>
      <c r="AJ588" s="7">
        <f>IFERROR(VLOOKUP(Table43[[#This Row],[Kode BARANG Win2]],'[2]Template Impor Barang'!#REF!,2,0),0)</f>
        <v>0</v>
      </c>
      <c r="AK588" s="7">
        <f>Table43[[#This Row],[ISI/CTN]]</f>
        <v>24</v>
      </c>
      <c r="AL588" s="83">
        <f>Table43[[#This Row],[Kode Pcpl]]</f>
        <v>3072200</v>
      </c>
      <c r="AN588" s="36">
        <f>Table43[[#This Row],[Harga Jual Pcs GT
(-PPN)]]-(Table43[[#This Row],[Harga Jual Pcs GT
(-PPN)]]*8.5%)</f>
        <v>20717.43</v>
      </c>
      <c r="AO588" s="36">
        <f>Table43[[#This Row],[Harga Beli Pcs
(-PPN)]]*Table43[[#This Row],[ISI/CTN]]</f>
        <v>497218.32</v>
      </c>
      <c r="AP588" s="36">
        <f>Table43[[#This Row],[Harga Beli Pcs
(-PPN)]]*1.11</f>
        <v>22996.347300000001</v>
      </c>
      <c r="AQ588" s="36">
        <f>Table43[[#This Row],[Harga Beli Krt
(- PPN)]]*1.11</f>
        <v>551912.33520000009</v>
      </c>
      <c r="AR588" s="36">
        <v>22642</v>
      </c>
      <c r="AS588" s="36">
        <f>Table43[[#This Row],[Harga Jual Pcs GT
(-PPN)]]*Table43[[#This Row],[ISI/CTN]]</f>
        <v>543408</v>
      </c>
      <c r="AT588" s="36">
        <f>Table43[[#This Row],[Harga Jual Pcs GT
(-PPN)]]*1.11</f>
        <v>25132.620000000003</v>
      </c>
      <c r="AU588" s="36">
        <f>Table43[[#This Row],[Harga Jual Krt GT
(- PPN)]]*1.11</f>
        <v>603182.88</v>
      </c>
      <c r="AV588" s="36">
        <v>22642</v>
      </c>
      <c r="AW588" s="36">
        <f>Table43[[#This Row],[Harga Jual Pcs MT
(-PPN)]]*Table43[[#This Row],[ISI/CTN]]</f>
        <v>543408</v>
      </c>
      <c r="AX588" s="36">
        <f>Table43[[#This Row],[Harga Jual Pcs MT
(-PPN)]]*1.11</f>
        <v>25132.620000000003</v>
      </c>
      <c r="AY588" s="36">
        <f>Table43[[#This Row],[Harga Jual Pcs MT
(+PPN)]]*Table43[[#This Row],[ISI/CTN]]</f>
        <v>603182.88000000012</v>
      </c>
      <c r="AZ588" s="44">
        <f>(Table43[[#This Row],[Harga Jual Pcs GT
(-PPN)]]-Table43[[#This Row],[Harga Beli Pcs
(-PPN)]])/Table43[[#This Row],[Harga Jual Pcs GT
(-PPN)]]</f>
        <v>8.4999999999999992E-2</v>
      </c>
      <c r="BA588" s="51">
        <f>Table43[[#This Row],[Harga Jual Pcs MT
(-PPN)]]-Table43[[#This Row],[Harga Beli Pcs
(-PPN)]]</f>
        <v>1924.5699999999997</v>
      </c>
      <c r="BB588" s="57">
        <f>Table43[[#This Row],[Column1]]/Table43[[#This Row],[Harga Jual Pcs MT
(-PPN)]]</f>
        <v>8.4999999999999992E-2</v>
      </c>
      <c r="BC588" s="50"/>
      <c r="BD588" s="7" t="str">
        <f>IFERROR(VLOOKUP(Table43[[#This Row],[Kode BARANG Win2]],'[3]Daftar Barang dan Jasa'!$B$2:$D$3515,3,0),0)</f>
        <v>RB DETTOL BODY WASH RE-ENERGIZER 370/410ML X 24 PCH</v>
      </c>
      <c r="BE588" s="7" t="str">
        <f ca="1">IF(TODAY()-Table43[[#This Row],[Efektif
Pembuatan]]&gt;60,"Lama","Baru")</f>
        <v>Lama</v>
      </c>
      <c r="BF588" s="7" t="e">
        <f ca="1">IF(TODAY()-Table43[[#This Row],[Efektif Naik Harga]]&lt;30,"Naik","Sama")</f>
        <v>#VALUE!</v>
      </c>
      <c r="BG588" s="7" t="s">
        <v>400</v>
      </c>
      <c r="BH588" s="7" t="str">
        <f>IF(Table43[[#This Row],[Kode BARANG Win2]]&lt;&gt;"","IDR","")</f>
        <v>IDR</v>
      </c>
      <c r="BI588" s="7" t="str">
        <f>CONCATENATE(Table43[[#This Row],[kode  1 Digit
(Nomor)]],Table43[[#This Row],[kode  4 Digit                (Nomor)]])</f>
        <v>30722000370</v>
      </c>
      <c r="BJ588" s="7" t="str">
        <f>Table43[[#This Row],[Nama            Gramasi atau Jumlah Pack per CTN]]</f>
        <v>370/410ML</v>
      </c>
      <c r="BK588" s="7"/>
      <c r="BL588" s="7"/>
      <c r="BM588" s="4" t="str">
        <f>IF(Table43[[#This Row],[SATUAN Fix Win]]&lt;&gt;"","KRT")</f>
        <v>KRT</v>
      </c>
      <c r="BN588" s="4" t="str">
        <f>IF(Table43[[#This Row],[SATUAN Fix Win]]&lt;&gt;"","GD01")</f>
        <v>GD01</v>
      </c>
      <c r="BO588" s="4">
        <f>IF(Table43[[#This Row],[SATUAN Fix Win]]&lt;&gt;"",11611)</f>
        <v>11611</v>
      </c>
      <c r="BP588" s="4">
        <f>IF(Table43[[#This Row],[SATUAN Fix Win]]&lt;&gt;"",11612)</f>
        <v>11612</v>
      </c>
      <c r="BR588" s="4">
        <f>IF(Table43[[#This Row],[SATUAN Fix Win]]&lt;&gt;"",1)</f>
        <v>1</v>
      </c>
    </row>
    <row r="589" spans="1:71">
      <c r="A589" s="4" t="str">
        <f>CONCATENATE(Table43[[#This Row],[Kode BARANG Win2]],Table43[[#This Row],[No. Urut
Item Sama]])</f>
        <v>R1022009037020</v>
      </c>
      <c r="B589" s="7"/>
      <c r="C589" s="4" t="s">
        <v>1611</v>
      </c>
      <c r="D589" s="49">
        <v>3317334</v>
      </c>
      <c r="E589" s="49">
        <f>IFERROR(VLOOKUP(Table43[[#This Row],[NO]],[1]Sheet1!$G$3:$K$1267,5,0),0)</f>
        <v>0</v>
      </c>
      <c r="F589" s="26" t="s">
        <v>1272</v>
      </c>
      <c r="G589" s="26">
        <v>24</v>
      </c>
      <c r="H589" s="26" t="s">
        <v>2073</v>
      </c>
      <c r="I589" s="49">
        <v>8993560026707</v>
      </c>
      <c r="J589" s="26" t="str">
        <f>Table43[[#This Row],[Nama Jenis Kemasan]]</f>
        <v>PCH</v>
      </c>
      <c r="K589" s="4" t="str">
        <f>TRIM(CONCATENATE(Table43[[#This Row],[Nama            KLP]]," ",Table43[[#This Row],[Nama            Sub KLP]]))</f>
        <v>DETTOL BODY WASH</v>
      </c>
      <c r="L589" s="4" t="str">
        <f>CONCATENATE(Table43[[#This Row],[kode  2 Digit                (hrf+No)]],Table43[[#This Row],[kode  2 Digit                (Nomor)]],Table43[[#This Row],[kode  1 Digit                (Nomor)]])</f>
        <v>R1022</v>
      </c>
      <c r="M589" s="4" t="str">
        <f>IF(AH589="",CONCATENATE(R589,T589,V589,X589,Z589,AB589,AD589,AF589,Table43[[#This Row],[Tanda Kode Revisi]]),CONCATENATE(R589,T589,V589,X589,Z589,AB589,AD589,AH589))</f>
        <v>R1022009037020</v>
      </c>
      <c r="N589" s="11">
        <f t="shared" si="18"/>
        <v>14</v>
      </c>
      <c r="O589" s="13" t="str">
        <f>IF(AG589&lt;&gt;"",TRIM(UPPER(CONCATENATE(Q589," ",S589," ",U589," ",W589," ",Y589," ",AA589," ","X"," ",Table43[[#This Row],[ISI/CTN]]," ",AG589," ",AC589," ",AE589," ",AI589))),TRIM(UPPER(CONCATENATE(Q589," ",S589," ",U589," ",W589," ",Y589," ",AA589," ","X"," ",Table43[[#This Row],[ISI/CTN]]," ",AC589," ",AE589," ",AI589))))</f>
        <v>RB DETTOL BODY WASH RE-ENERGIZER 370/410ML X 24 PCH</v>
      </c>
      <c r="P589" s="11">
        <f t="shared" si="19"/>
        <v>51</v>
      </c>
      <c r="Q589" s="4" t="s">
        <v>1487</v>
      </c>
      <c r="R589" s="7" t="s">
        <v>94</v>
      </c>
      <c r="S589" s="4" t="s">
        <v>1496</v>
      </c>
      <c r="T589" s="45" t="s">
        <v>1723</v>
      </c>
      <c r="U589" s="46" t="s">
        <v>1497</v>
      </c>
      <c r="V589" s="7">
        <v>2</v>
      </c>
      <c r="W589" s="46"/>
      <c r="X589" s="45" t="s">
        <v>1731</v>
      </c>
      <c r="Y589" s="4" t="s">
        <v>1532</v>
      </c>
      <c r="Z589" s="47" t="s">
        <v>1736</v>
      </c>
      <c r="AA589" s="4" t="s">
        <v>1529</v>
      </c>
      <c r="AB589" s="47" t="s">
        <v>1750</v>
      </c>
      <c r="AC589" s="4" t="s">
        <v>386</v>
      </c>
      <c r="AD589" s="7">
        <v>2</v>
      </c>
      <c r="AF589" s="7">
        <v>0</v>
      </c>
      <c r="AJ589" s="7">
        <f>IFERROR(VLOOKUP(Table43[[#This Row],[Kode BARANG Win2]],'[2]Template Impor Barang'!#REF!,2,0),0)</f>
        <v>0</v>
      </c>
      <c r="AK589" s="7">
        <f>Table43[[#This Row],[ISI/CTN]]</f>
        <v>24</v>
      </c>
      <c r="AL589" s="83">
        <f>Table43[[#This Row],[Kode Pcpl]]</f>
        <v>3317334</v>
      </c>
      <c r="AN589" s="36">
        <f>Table43[[#This Row],[Harga Jual Pcs GT
(-PPN)]]-(Table43[[#This Row],[Harga Jual Pcs GT
(-PPN)]]*8.5%)</f>
        <v>20717.43</v>
      </c>
      <c r="AO589" s="36">
        <f>Table43[[#This Row],[Harga Beli Pcs
(-PPN)]]*Table43[[#This Row],[ISI/CTN]]</f>
        <v>497218.32</v>
      </c>
      <c r="AP589" s="36">
        <f>Table43[[#This Row],[Harga Beli Pcs
(-PPN)]]*1.11</f>
        <v>22996.347300000001</v>
      </c>
      <c r="AQ589" s="36">
        <f>Table43[[#This Row],[Harga Beli Krt
(- PPN)]]*1.11</f>
        <v>551912.33520000009</v>
      </c>
      <c r="AR589" s="36">
        <v>22642</v>
      </c>
      <c r="AS589" s="36">
        <f>Table43[[#This Row],[Harga Jual Pcs GT
(-PPN)]]*Table43[[#This Row],[ISI/CTN]]</f>
        <v>543408</v>
      </c>
      <c r="AT589" s="36">
        <f>Table43[[#This Row],[Harga Jual Pcs GT
(-PPN)]]*1.11</f>
        <v>25132.620000000003</v>
      </c>
      <c r="AU589" s="36">
        <f>Table43[[#This Row],[Harga Jual Krt GT
(- PPN)]]*1.11</f>
        <v>603182.88</v>
      </c>
      <c r="AV589" s="36">
        <v>22642</v>
      </c>
      <c r="AW589" s="36">
        <f>Table43[[#This Row],[Harga Jual Pcs MT
(-PPN)]]*Table43[[#This Row],[ISI/CTN]]</f>
        <v>543408</v>
      </c>
      <c r="AX589" s="36">
        <f>Table43[[#This Row],[Harga Jual Pcs MT
(-PPN)]]*1.11</f>
        <v>25132.620000000003</v>
      </c>
      <c r="AY589" s="36">
        <f>Table43[[#This Row],[Harga Jual Pcs MT
(+PPN)]]*Table43[[#This Row],[ISI/CTN]]</f>
        <v>603182.88000000012</v>
      </c>
      <c r="AZ589" s="44">
        <f>(Table43[[#This Row],[Harga Jual Pcs GT
(-PPN)]]-Table43[[#This Row],[Harga Beli Pcs
(-PPN)]])/Table43[[#This Row],[Harga Jual Pcs GT
(-PPN)]]</f>
        <v>8.4999999999999992E-2</v>
      </c>
      <c r="BA589" s="51">
        <f>Table43[[#This Row],[Harga Jual Pcs MT
(-PPN)]]-Table43[[#This Row],[Harga Beli Pcs
(-PPN)]]</f>
        <v>1924.5699999999997</v>
      </c>
      <c r="BB589" s="57">
        <f>Table43[[#This Row],[Column1]]/Table43[[#This Row],[Harga Jual Pcs MT
(-PPN)]]</f>
        <v>8.4999999999999992E-2</v>
      </c>
      <c r="BC589" s="50"/>
      <c r="BD589" s="7" t="str">
        <f>IFERROR(VLOOKUP(Table43[[#This Row],[Kode BARANG Win2]],'[3]Daftar Barang dan Jasa'!$B$2:$D$3515,3,0),0)</f>
        <v>RB DETTOL BODY WASH RE-ENERGIZER 370/410ML X 24 PCH</v>
      </c>
      <c r="BE589" s="7" t="str">
        <f ca="1">IF(TODAY()-Table43[[#This Row],[Efektif
Pembuatan]]&gt;60,"Lama","Baru")</f>
        <v>Lama</v>
      </c>
      <c r="BF589" s="7" t="e">
        <f ca="1">IF(TODAY()-Table43[[#This Row],[Efektif Naik Harga]]&lt;30,"Naik","Sama")</f>
        <v>#VALUE!</v>
      </c>
      <c r="BG589" s="7" t="s">
        <v>400</v>
      </c>
      <c r="BH589" s="7" t="str">
        <f>IF(Table43[[#This Row],[Kode BARANG Win2]]&lt;&gt;"","IDR","")</f>
        <v>IDR</v>
      </c>
      <c r="BI589" s="7" t="str">
        <f>CONCATENATE(Table43[[#This Row],[kode  1 Digit
(Nomor)]],Table43[[#This Row],[kode  4 Digit                (Nomor)]])</f>
        <v>33173340370</v>
      </c>
      <c r="BJ589" s="7" t="str">
        <f>Table43[[#This Row],[Nama            Gramasi atau Jumlah Pack per CTN]]</f>
        <v>370/410ML</v>
      </c>
      <c r="BK589" s="7"/>
      <c r="BL589" s="7"/>
      <c r="BM589" s="4" t="str">
        <f>IF(Table43[[#This Row],[SATUAN Fix Win]]&lt;&gt;"","KRT")</f>
        <v>KRT</v>
      </c>
      <c r="BN589" s="4" t="str">
        <f>IF(Table43[[#This Row],[SATUAN Fix Win]]&lt;&gt;"","GD01")</f>
        <v>GD01</v>
      </c>
      <c r="BO589" s="4">
        <f>IF(Table43[[#This Row],[SATUAN Fix Win]]&lt;&gt;"",11611)</f>
        <v>11611</v>
      </c>
      <c r="BP589" s="4">
        <f>IF(Table43[[#This Row],[SATUAN Fix Win]]&lt;&gt;"",11612)</f>
        <v>11612</v>
      </c>
      <c r="BR589" s="4">
        <f>IF(Table43[[#This Row],[SATUAN Fix Win]]&lt;&gt;"",1)</f>
        <v>1</v>
      </c>
    </row>
    <row r="590" spans="1:71">
      <c r="A590" s="4" t="str">
        <f>CONCATENATE(Table43[[#This Row],[Kode BARANG Win2]],Table43[[#This Row],[No. Urut
Item Sama]])</f>
        <v>R1022009037020</v>
      </c>
      <c r="B590" s="7"/>
      <c r="C590" s="4" t="s">
        <v>1611</v>
      </c>
      <c r="D590" s="49">
        <v>3303403</v>
      </c>
      <c r="E590" s="49">
        <f>IFERROR(VLOOKUP(Table43[[#This Row],[NO]],[1]Sheet1!$G$3:$K$1267,5,0),0)</f>
        <v>0</v>
      </c>
      <c r="F590" s="26" t="s">
        <v>1273</v>
      </c>
      <c r="G590" s="26">
        <v>24</v>
      </c>
      <c r="H590" s="26" t="s">
        <v>2073</v>
      </c>
      <c r="I590" s="49">
        <v>8993560026707</v>
      </c>
      <c r="J590" s="26" t="str">
        <f>Table43[[#This Row],[Nama Jenis Kemasan]]</f>
        <v>PCH</v>
      </c>
      <c r="K590" s="4" t="str">
        <f>TRIM(CONCATENATE(Table43[[#This Row],[Nama            KLP]]," ",Table43[[#This Row],[Nama            Sub KLP]]))</f>
        <v>DETTOL BODY WASH</v>
      </c>
      <c r="L590" s="4" t="str">
        <f>CONCATENATE(Table43[[#This Row],[kode  2 Digit                (hrf+No)]],Table43[[#This Row],[kode  2 Digit                (Nomor)]],Table43[[#This Row],[kode  1 Digit                (Nomor)]])</f>
        <v>R1022</v>
      </c>
      <c r="M590" s="4" t="str">
        <f>IF(AH590="",CONCATENATE(R590,T590,V590,X590,Z590,AB590,AD590,AF590,Table43[[#This Row],[Tanda Kode Revisi]]),CONCATENATE(R590,T590,V590,X590,Z590,AB590,AD590,AH590))</f>
        <v>R1022009037020</v>
      </c>
      <c r="N590" s="11">
        <f t="shared" si="18"/>
        <v>14</v>
      </c>
      <c r="O590" s="13" t="str">
        <f>IF(AG590&lt;&gt;"",TRIM(UPPER(CONCATENATE(Q590," ",S590," ",U590," ",W590," ",Y590," ",AA590," ","X"," ",Table43[[#This Row],[ISI/CTN]]," ",AG590," ",AC590," ",AE590," ",AI590))),TRIM(UPPER(CONCATENATE(Q590," ",S590," ",U590," ",W590," ",Y590," ",AA590," ","X"," ",Table43[[#This Row],[ISI/CTN]]," ",AC590," ",AE590," ",AI590))))</f>
        <v>RB DETTOL BODY WASH RE-ENERGIZER 370/410ML X 24 PCH</v>
      </c>
      <c r="P590" s="11">
        <f t="shared" si="19"/>
        <v>51</v>
      </c>
      <c r="Q590" s="4" t="s">
        <v>1487</v>
      </c>
      <c r="R590" s="7" t="s">
        <v>94</v>
      </c>
      <c r="S590" s="4" t="s">
        <v>1496</v>
      </c>
      <c r="T590" s="45" t="s">
        <v>1723</v>
      </c>
      <c r="U590" s="46" t="s">
        <v>1497</v>
      </c>
      <c r="V590" s="7">
        <v>2</v>
      </c>
      <c r="W590" s="46"/>
      <c r="X590" s="45" t="s">
        <v>1731</v>
      </c>
      <c r="Y590" s="4" t="s">
        <v>1532</v>
      </c>
      <c r="Z590" s="47" t="s">
        <v>1736</v>
      </c>
      <c r="AA590" s="4" t="s">
        <v>1529</v>
      </c>
      <c r="AB590" s="47" t="s">
        <v>1750</v>
      </c>
      <c r="AC590" s="4" t="s">
        <v>386</v>
      </c>
      <c r="AD590" s="7">
        <v>2</v>
      </c>
      <c r="AF590" s="7">
        <v>0</v>
      </c>
      <c r="AJ590" s="7">
        <f>IFERROR(VLOOKUP(Table43[[#This Row],[Kode BARANG Win2]],'[2]Template Impor Barang'!#REF!,2,0),0)</f>
        <v>0</v>
      </c>
      <c r="AK590" s="7">
        <f>Table43[[#This Row],[ISI/CTN]]</f>
        <v>24</v>
      </c>
      <c r="AL590" s="83">
        <f>Table43[[#This Row],[Kode Pcpl]]</f>
        <v>3303403</v>
      </c>
      <c r="AN590" s="36">
        <f>Table43[[#This Row],[Harga Jual Pcs GT
(-PPN)]]-(Table43[[#This Row],[Harga Jual Pcs GT
(-PPN)]]*8.5%)</f>
        <v>20717.43</v>
      </c>
      <c r="AO590" s="36">
        <f>Table43[[#This Row],[Harga Beli Pcs
(-PPN)]]*Table43[[#This Row],[ISI/CTN]]</f>
        <v>497218.32</v>
      </c>
      <c r="AP590" s="36">
        <f>Table43[[#This Row],[Harga Beli Pcs
(-PPN)]]*1.11</f>
        <v>22996.347300000001</v>
      </c>
      <c r="AQ590" s="36">
        <f>Table43[[#This Row],[Harga Beli Krt
(- PPN)]]*1.11</f>
        <v>551912.33520000009</v>
      </c>
      <c r="AR590" s="36">
        <v>22642</v>
      </c>
      <c r="AS590" s="36">
        <f>Table43[[#This Row],[Harga Jual Pcs GT
(-PPN)]]*Table43[[#This Row],[ISI/CTN]]</f>
        <v>543408</v>
      </c>
      <c r="AT590" s="36">
        <f>Table43[[#This Row],[Harga Jual Pcs GT
(-PPN)]]*1.11</f>
        <v>25132.620000000003</v>
      </c>
      <c r="AU590" s="36">
        <f>Table43[[#This Row],[Harga Jual Krt GT
(- PPN)]]*1.11</f>
        <v>603182.88</v>
      </c>
      <c r="AV590" s="36">
        <v>22642</v>
      </c>
      <c r="AW590" s="36">
        <f>Table43[[#This Row],[Harga Jual Pcs MT
(-PPN)]]*Table43[[#This Row],[ISI/CTN]]</f>
        <v>543408</v>
      </c>
      <c r="AX590" s="36">
        <f>Table43[[#This Row],[Harga Jual Pcs MT
(-PPN)]]*1.11</f>
        <v>25132.620000000003</v>
      </c>
      <c r="AY590" s="36">
        <f>Table43[[#This Row],[Harga Jual Pcs MT
(+PPN)]]*Table43[[#This Row],[ISI/CTN]]</f>
        <v>603182.88000000012</v>
      </c>
      <c r="AZ590" s="44">
        <f>(Table43[[#This Row],[Harga Jual Pcs GT
(-PPN)]]-Table43[[#This Row],[Harga Beli Pcs
(-PPN)]])/Table43[[#This Row],[Harga Jual Pcs GT
(-PPN)]]</f>
        <v>8.4999999999999992E-2</v>
      </c>
      <c r="BA590" s="51">
        <f>Table43[[#This Row],[Harga Jual Pcs MT
(-PPN)]]-Table43[[#This Row],[Harga Beli Pcs
(-PPN)]]</f>
        <v>1924.5699999999997</v>
      </c>
      <c r="BB590" s="57">
        <f>Table43[[#This Row],[Column1]]/Table43[[#This Row],[Harga Jual Pcs MT
(-PPN)]]</f>
        <v>8.4999999999999992E-2</v>
      </c>
      <c r="BC590" s="50"/>
      <c r="BD590" s="7" t="str">
        <f>IFERROR(VLOOKUP(Table43[[#This Row],[Kode BARANG Win2]],'[3]Daftar Barang dan Jasa'!$B$2:$D$3515,3,0),0)</f>
        <v>RB DETTOL BODY WASH RE-ENERGIZER 370/410ML X 24 PCH</v>
      </c>
      <c r="BE590" s="7" t="str">
        <f ca="1">IF(TODAY()-Table43[[#This Row],[Efektif
Pembuatan]]&gt;60,"Lama","Baru")</f>
        <v>Lama</v>
      </c>
      <c r="BF590" s="7" t="e">
        <f ca="1">IF(TODAY()-Table43[[#This Row],[Efektif Naik Harga]]&lt;30,"Naik","Sama")</f>
        <v>#VALUE!</v>
      </c>
      <c r="BG590" s="7" t="s">
        <v>400</v>
      </c>
      <c r="BH590" s="7" t="str">
        <f>IF(Table43[[#This Row],[Kode BARANG Win2]]&lt;&gt;"","IDR","")</f>
        <v>IDR</v>
      </c>
      <c r="BI590" s="7" t="str">
        <f>CONCATENATE(Table43[[#This Row],[kode  1 Digit
(Nomor)]],Table43[[#This Row],[kode  4 Digit                (Nomor)]])</f>
        <v>33034030370</v>
      </c>
      <c r="BJ590" s="7" t="str">
        <f>Table43[[#This Row],[Nama            Gramasi atau Jumlah Pack per CTN]]</f>
        <v>370/410ML</v>
      </c>
      <c r="BK590" s="7"/>
      <c r="BL590" s="7"/>
      <c r="BM590" s="4" t="str">
        <f>IF(Table43[[#This Row],[SATUAN Fix Win]]&lt;&gt;"","KRT")</f>
        <v>KRT</v>
      </c>
      <c r="BN590" s="4" t="str">
        <f>IF(Table43[[#This Row],[SATUAN Fix Win]]&lt;&gt;"","GD01")</f>
        <v>GD01</v>
      </c>
      <c r="BO590" s="4">
        <f>IF(Table43[[#This Row],[SATUAN Fix Win]]&lt;&gt;"",11611)</f>
        <v>11611</v>
      </c>
      <c r="BP590" s="4">
        <f>IF(Table43[[#This Row],[SATUAN Fix Win]]&lt;&gt;"",11612)</f>
        <v>11612</v>
      </c>
      <c r="BR590" s="4">
        <f>IF(Table43[[#This Row],[SATUAN Fix Win]]&lt;&gt;"",1)</f>
        <v>1</v>
      </c>
    </row>
    <row r="591" spans="1:71">
      <c r="A591" s="4" t="str">
        <f>CONCATENATE(Table43[[#This Row],[Kode BARANG Win2]],Table43[[#This Row],[No. Urut
Item Sama]])</f>
        <v>R1022009037020</v>
      </c>
      <c r="B591" s="7"/>
      <c r="C591" s="4" t="s">
        <v>1611</v>
      </c>
      <c r="D591" s="49">
        <v>3328395</v>
      </c>
      <c r="E591" s="49">
        <f>IFERROR(VLOOKUP(Table43[[#This Row],[NO]],[1]Sheet1!$G$3:$K$1267,5,0),0)</f>
        <v>0</v>
      </c>
      <c r="F591" s="26" t="s">
        <v>1275</v>
      </c>
      <c r="G591" s="26">
        <v>24</v>
      </c>
      <c r="H591" s="26" t="s">
        <v>2073</v>
      </c>
      <c r="I591" s="49">
        <v>8993560026707</v>
      </c>
      <c r="J591" s="26" t="str">
        <f>Table43[[#This Row],[Nama Jenis Kemasan]]</f>
        <v>PCH</v>
      </c>
      <c r="K591" s="4" t="str">
        <f>TRIM(CONCATENATE(Table43[[#This Row],[Nama            KLP]]," ",Table43[[#This Row],[Nama            Sub KLP]]))</f>
        <v>DETTOL BODY WASH</v>
      </c>
      <c r="L591" s="4" t="str">
        <f>CONCATENATE(Table43[[#This Row],[kode  2 Digit                (hrf+No)]],Table43[[#This Row],[kode  2 Digit                (Nomor)]],Table43[[#This Row],[kode  1 Digit                (Nomor)]])</f>
        <v>R1022</v>
      </c>
      <c r="M591" s="4" t="str">
        <f>IF(AH591="",CONCATENATE(R591,T591,V591,X591,Z591,AB591,AD591,AF591,Table43[[#This Row],[Tanda Kode Revisi]]),CONCATENATE(R591,T591,V591,X591,Z591,AB591,AD591,AH591))</f>
        <v>R1022009037020</v>
      </c>
      <c r="N591" s="11">
        <f t="shared" si="18"/>
        <v>14</v>
      </c>
      <c r="O591" s="13" t="str">
        <f>IF(AG591&lt;&gt;"",TRIM(UPPER(CONCATENATE(Q591," ",S591," ",U591," ",W591," ",Y591," ",AA591," ","X"," ",Table43[[#This Row],[ISI/CTN]]," ",AG591," ",AC591," ",AE591," ",AI591))),TRIM(UPPER(CONCATENATE(Q591," ",S591," ",U591," ",W591," ",Y591," ",AA591," ","X"," ",Table43[[#This Row],[ISI/CTN]]," ",AC591," ",AE591," ",AI591))))</f>
        <v>RB DETTOL BODY WASH RE-ENERGIZER 370/410ML X 24 PCH</v>
      </c>
      <c r="P591" s="11">
        <f t="shared" si="19"/>
        <v>51</v>
      </c>
      <c r="Q591" s="4" t="s">
        <v>1487</v>
      </c>
      <c r="R591" s="7" t="s">
        <v>94</v>
      </c>
      <c r="S591" s="4" t="s">
        <v>1496</v>
      </c>
      <c r="T591" s="45" t="s">
        <v>1723</v>
      </c>
      <c r="U591" s="46" t="s">
        <v>1497</v>
      </c>
      <c r="V591" s="7">
        <v>2</v>
      </c>
      <c r="W591" s="46"/>
      <c r="X591" s="45" t="s">
        <v>1731</v>
      </c>
      <c r="Y591" s="4" t="s">
        <v>1532</v>
      </c>
      <c r="Z591" s="47" t="s">
        <v>1736</v>
      </c>
      <c r="AA591" s="4" t="s">
        <v>1529</v>
      </c>
      <c r="AB591" s="47" t="s">
        <v>1750</v>
      </c>
      <c r="AC591" s="4" t="s">
        <v>386</v>
      </c>
      <c r="AD591" s="7">
        <v>2</v>
      </c>
      <c r="AF591" s="7">
        <v>0</v>
      </c>
      <c r="AJ591" s="7">
        <f>IFERROR(VLOOKUP(Table43[[#This Row],[Kode BARANG Win2]],'[2]Template Impor Barang'!#REF!,2,0),0)</f>
        <v>0</v>
      </c>
      <c r="AK591" s="7">
        <f>Table43[[#This Row],[ISI/CTN]]</f>
        <v>24</v>
      </c>
      <c r="AL591" s="83">
        <f>Table43[[#This Row],[Kode Pcpl]]</f>
        <v>3328395</v>
      </c>
      <c r="AN591" s="36">
        <f>Table43[[#This Row],[Harga Jual Pcs GT
(-PPN)]]-(Table43[[#This Row],[Harga Jual Pcs GT
(-PPN)]]*8.5%)</f>
        <v>20717.43</v>
      </c>
      <c r="AO591" s="36">
        <f>Table43[[#This Row],[Harga Beli Pcs
(-PPN)]]*Table43[[#This Row],[ISI/CTN]]</f>
        <v>497218.32</v>
      </c>
      <c r="AP591" s="36">
        <f>Table43[[#This Row],[Harga Beli Pcs
(-PPN)]]*1.11</f>
        <v>22996.347300000001</v>
      </c>
      <c r="AQ591" s="36">
        <f>Table43[[#This Row],[Harga Beli Krt
(- PPN)]]*1.11</f>
        <v>551912.33520000009</v>
      </c>
      <c r="AR591" s="36">
        <v>22642</v>
      </c>
      <c r="AS591" s="36">
        <f>Table43[[#This Row],[Harga Jual Pcs GT
(-PPN)]]*Table43[[#This Row],[ISI/CTN]]</f>
        <v>543408</v>
      </c>
      <c r="AT591" s="36">
        <f>Table43[[#This Row],[Harga Jual Pcs GT
(-PPN)]]*1.11</f>
        <v>25132.620000000003</v>
      </c>
      <c r="AU591" s="36">
        <f>Table43[[#This Row],[Harga Jual Krt GT
(- PPN)]]*1.11</f>
        <v>603182.88</v>
      </c>
      <c r="AV591" s="36">
        <v>22642</v>
      </c>
      <c r="AW591" s="36">
        <f>Table43[[#This Row],[Harga Jual Pcs MT
(-PPN)]]*Table43[[#This Row],[ISI/CTN]]</f>
        <v>543408</v>
      </c>
      <c r="AX591" s="36">
        <f>Table43[[#This Row],[Harga Jual Pcs MT
(-PPN)]]*1.11</f>
        <v>25132.620000000003</v>
      </c>
      <c r="AY591" s="36">
        <f>Table43[[#This Row],[Harga Jual Pcs MT
(+PPN)]]*Table43[[#This Row],[ISI/CTN]]</f>
        <v>603182.88000000012</v>
      </c>
      <c r="AZ591" s="44">
        <f>(Table43[[#This Row],[Harga Jual Pcs GT
(-PPN)]]-Table43[[#This Row],[Harga Beli Pcs
(-PPN)]])/Table43[[#This Row],[Harga Jual Pcs GT
(-PPN)]]</f>
        <v>8.4999999999999992E-2</v>
      </c>
      <c r="BA591" s="51">
        <f>Table43[[#This Row],[Harga Jual Pcs MT
(-PPN)]]-Table43[[#This Row],[Harga Beli Pcs
(-PPN)]]</f>
        <v>1924.5699999999997</v>
      </c>
      <c r="BB591" s="57">
        <f>Table43[[#This Row],[Column1]]/Table43[[#This Row],[Harga Jual Pcs MT
(-PPN)]]</f>
        <v>8.4999999999999992E-2</v>
      </c>
      <c r="BC591" s="50"/>
      <c r="BD591" s="7" t="str">
        <f>IFERROR(VLOOKUP(Table43[[#This Row],[Kode BARANG Win2]],'[3]Daftar Barang dan Jasa'!$B$2:$D$3515,3,0),0)</f>
        <v>RB DETTOL BODY WASH RE-ENERGIZER 370/410ML X 24 PCH</v>
      </c>
      <c r="BE591" s="7" t="str">
        <f ca="1">IF(TODAY()-Table43[[#This Row],[Efektif
Pembuatan]]&gt;60,"Lama","Baru")</f>
        <v>Lama</v>
      </c>
      <c r="BF591" s="7" t="e">
        <f ca="1">IF(TODAY()-Table43[[#This Row],[Efektif Naik Harga]]&lt;30,"Naik","Sama")</f>
        <v>#VALUE!</v>
      </c>
      <c r="BG591" s="7" t="s">
        <v>400</v>
      </c>
      <c r="BH591" s="7" t="str">
        <f>IF(Table43[[#This Row],[Kode BARANG Win2]]&lt;&gt;"","IDR","")</f>
        <v>IDR</v>
      </c>
      <c r="BI591" s="7" t="str">
        <f>CONCATENATE(Table43[[#This Row],[kode  1 Digit
(Nomor)]],Table43[[#This Row],[kode  4 Digit                (Nomor)]])</f>
        <v>33283950370</v>
      </c>
      <c r="BJ591" s="7" t="str">
        <f>Table43[[#This Row],[Nama            Gramasi atau Jumlah Pack per CTN]]</f>
        <v>370/410ML</v>
      </c>
      <c r="BK591" s="7"/>
      <c r="BL591" s="7"/>
      <c r="BM591" s="4" t="str">
        <f>IF(Table43[[#This Row],[SATUAN Fix Win]]&lt;&gt;"","KRT")</f>
        <v>KRT</v>
      </c>
      <c r="BN591" s="4" t="str">
        <f>IF(Table43[[#This Row],[SATUAN Fix Win]]&lt;&gt;"","GD01")</f>
        <v>GD01</v>
      </c>
      <c r="BO591" s="4">
        <f>IF(Table43[[#This Row],[SATUAN Fix Win]]&lt;&gt;"",11611)</f>
        <v>11611</v>
      </c>
      <c r="BP591" s="4">
        <f>IF(Table43[[#This Row],[SATUAN Fix Win]]&lt;&gt;"",11612)</f>
        <v>11612</v>
      </c>
      <c r="BR591" s="4">
        <f>IF(Table43[[#This Row],[SATUAN Fix Win]]&lt;&gt;"",1)</f>
        <v>1</v>
      </c>
    </row>
    <row r="592" spans="1:71">
      <c r="A592" s="4" t="str">
        <f>CONCATENATE(Table43[[#This Row],[Kode BARANG Win2]],Table43[[#This Row],[No. Urut
Item Sama]])</f>
        <v>R1022009037020</v>
      </c>
      <c r="B592" s="7"/>
      <c r="C592" s="4" t="s">
        <v>1611</v>
      </c>
      <c r="D592" s="49">
        <v>3086340</v>
      </c>
      <c r="E592" s="49">
        <f>IFERROR(VLOOKUP(Table43[[#This Row],[NO]],[1]Sheet1!$G$3:$K$1267,5,0),0)</f>
        <v>0</v>
      </c>
      <c r="F592" s="26" t="s">
        <v>1282</v>
      </c>
      <c r="G592" s="26">
        <v>24</v>
      </c>
      <c r="H592" s="26" t="s">
        <v>2073</v>
      </c>
      <c r="I592" s="49">
        <v>8993560026707</v>
      </c>
      <c r="J592" s="26" t="str">
        <f>Table43[[#This Row],[Nama Jenis Kemasan]]</f>
        <v>PCH</v>
      </c>
      <c r="K592" s="4" t="str">
        <f>TRIM(CONCATENATE(Table43[[#This Row],[Nama            KLP]]," ",Table43[[#This Row],[Nama            Sub KLP]]))</f>
        <v>DETTOL BODY WASH</v>
      </c>
      <c r="L592" s="4" t="str">
        <f>CONCATENATE(Table43[[#This Row],[kode  2 Digit                (hrf+No)]],Table43[[#This Row],[kode  2 Digit                (Nomor)]],Table43[[#This Row],[kode  1 Digit                (Nomor)]])</f>
        <v>R1022</v>
      </c>
      <c r="M592" s="4" t="str">
        <f>IF(AH592="",CONCATENATE(R592,T592,V592,X592,Z592,AB592,AD592,AF592,Table43[[#This Row],[Tanda Kode Revisi]]),CONCATENATE(R592,T592,V592,X592,Z592,AB592,AD592,AH592))</f>
        <v>R1022009037020</v>
      </c>
      <c r="N592" s="11">
        <f t="shared" si="18"/>
        <v>14</v>
      </c>
      <c r="O592" s="13" t="str">
        <f>IF(AG592&lt;&gt;"",TRIM(UPPER(CONCATENATE(Q592," ",S592," ",U592," ",W592," ",Y592," ",AA592," ","X"," ",Table43[[#This Row],[ISI/CTN]]," ",AG592," ",AC592," ",AE592," ",AI592))),TRIM(UPPER(CONCATENATE(Q592," ",S592," ",U592," ",W592," ",Y592," ",AA592," ","X"," ",Table43[[#This Row],[ISI/CTN]]," ",AC592," ",AE592," ",AI592))))</f>
        <v>RB DETTOL BODY WASH RE-ENERGIZER 370/410ML X 24 PCH</v>
      </c>
      <c r="P592" s="11">
        <f t="shared" si="19"/>
        <v>51</v>
      </c>
      <c r="Q592" s="4" t="s">
        <v>1487</v>
      </c>
      <c r="R592" s="7" t="s">
        <v>94</v>
      </c>
      <c r="S592" s="4" t="s">
        <v>1496</v>
      </c>
      <c r="T592" s="45" t="s">
        <v>1723</v>
      </c>
      <c r="U592" s="46" t="s">
        <v>1497</v>
      </c>
      <c r="V592" s="7">
        <v>2</v>
      </c>
      <c r="W592" s="46"/>
      <c r="X592" s="45" t="s">
        <v>1731</v>
      </c>
      <c r="Y592" s="4" t="s">
        <v>1532</v>
      </c>
      <c r="Z592" s="47" t="s">
        <v>1736</v>
      </c>
      <c r="AA592" s="4" t="s">
        <v>1529</v>
      </c>
      <c r="AB592" s="47" t="s">
        <v>1750</v>
      </c>
      <c r="AC592" s="4" t="s">
        <v>386</v>
      </c>
      <c r="AD592" s="7">
        <v>2</v>
      </c>
      <c r="AF592" s="7">
        <v>0</v>
      </c>
      <c r="AJ592" s="7">
        <f>IFERROR(VLOOKUP(Table43[[#This Row],[Kode BARANG Win2]],'[2]Template Impor Barang'!#REF!,2,0),0)</f>
        <v>0</v>
      </c>
      <c r="AK592" s="7">
        <f>Table43[[#This Row],[ISI/CTN]]</f>
        <v>24</v>
      </c>
      <c r="AL592" s="83">
        <f>Table43[[#This Row],[Kode Pcpl]]</f>
        <v>3086340</v>
      </c>
      <c r="AN592" s="36">
        <f>Table43[[#This Row],[Harga Jual Pcs GT
(-PPN)]]-(Table43[[#This Row],[Harga Jual Pcs GT
(-PPN)]]*8.5%)</f>
        <v>20717.43</v>
      </c>
      <c r="AO592" s="36">
        <f>Table43[[#This Row],[Harga Beli Pcs
(-PPN)]]*Table43[[#This Row],[ISI/CTN]]</f>
        <v>497218.32</v>
      </c>
      <c r="AP592" s="36">
        <f>Table43[[#This Row],[Harga Beli Pcs
(-PPN)]]*1.11</f>
        <v>22996.347300000001</v>
      </c>
      <c r="AQ592" s="36">
        <f>Table43[[#This Row],[Harga Beli Krt
(- PPN)]]*1.11</f>
        <v>551912.33520000009</v>
      </c>
      <c r="AR592" s="36">
        <v>22642</v>
      </c>
      <c r="AS592" s="36">
        <f>Table43[[#This Row],[Harga Jual Pcs GT
(-PPN)]]*Table43[[#This Row],[ISI/CTN]]</f>
        <v>543408</v>
      </c>
      <c r="AT592" s="36">
        <f>Table43[[#This Row],[Harga Jual Pcs GT
(-PPN)]]*1.11</f>
        <v>25132.620000000003</v>
      </c>
      <c r="AU592" s="36">
        <f>Table43[[#This Row],[Harga Jual Krt GT
(- PPN)]]*1.11</f>
        <v>603182.88</v>
      </c>
      <c r="AV592" s="36">
        <v>22642</v>
      </c>
      <c r="AW592" s="36">
        <f>Table43[[#This Row],[Harga Jual Pcs MT
(-PPN)]]*Table43[[#This Row],[ISI/CTN]]</f>
        <v>543408</v>
      </c>
      <c r="AX592" s="36">
        <f>Table43[[#This Row],[Harga Jual Pcs MT
(-PPN)]]*1.11</f>
        <v>25132.620000000003</v>
      </c>
      <c r="AY592" s="36">
        <f>Table43[[#This Row],[Harga Jual Pcs MT
(+PPN)]]*Table43[[#This Row],[ISI/CTN]]</f>
        <v>603182.88000000012</v>
      </c>
      <c r="AZ592" s="44">
        <f>(Table43[[#This Row],[Harga Jual Pcs GT
(-PPN)]]-Table43[[#This Row],[Harga Beli Pcs
(-PPN)]])/Table43[[#This Row],[Harga Jual Pcs GT
(-PPN)]]</f>
        <v>8.4999999999999992E-2</v>
      </c>
      <c r="BA592" s="51">
        <f>Table43[[#This Row],[Harga Jual Pcs MT
(-PPN)]]-Table43[[#This Row],[Harga Beli Pcs
(-PPN)]]</f>
        <v>1924.5699999999997</v>
      </c>
      <c r="BB592" s="57">
        <f>Table43[[#This Row],[Column1]]/Table43[[#This Row],[Harga Jual Pcs MT
(-PPN)]]</f>
        <v>8.4999999999999992E-2</v>
      </c>
      <c r="BC592" s="50"/>
      <c r="BD592" s="7" t="str">
        <f>IFERROR(VLOOKUP(Table43[[#This Row],[Kode BARANG Win2]],'[3]Daftar Barang dan Jasa'!$B$2:$D$3515,3,0),0)</f>
        <v>RB DETTOL BODY WASH RE-ENERGIZER 370/410ML X 24 PCH</v>
      </c>
      <c r="BE592" s="7" t="str">
        <f ca="1">IF(TODAY()-Table43[[#This Row],[Efektif
Pembuatan]]&gt;60,"Lama","Baru")</f>
        <v>Lama</v>
      </c>
      <c r="BF592" s="7" t="e">
        <f ca="1">IF(TODAY()-Table43[[#This Row],[Efektif Naik Harga]]&lt;30,"Naik","Sama")</f>
        <v>#VALUE!</v>
      </c>
      <c r="BG592" s="7" t="s">
        <v>400</v>
      </c>
      <c r="BH592" s="7" t="str">
        <f>IF(Table43[[#This Row],[Kode BARANG Win2]]&lt;&gt;"","IDR","")</f>
        <v>IDR</v>
      </c>
      <c r="BI592" s="7" t="str">
        <f>CONCATENATE(Table43[[#This Row],[kode  1 Digit
(Nomor)]],Table43[[#This Row],[kode  4 Digit                (Nomor)]])</f>
        <v>30863400370</v>
      </c>
      <c r="BJ592" s="7" t="str">
        <f>Table43[[#This Row],[Nama            Gramasi atau Jumlah Pack per CTN]]</f>
        <v>370/410ML</v>
      </c>
      <c r="BK592" s="7"/>
      <c r="BL592" s="7"/>
      <c r="BM592" s="4" t="str">
        <f>IF(Table43[[#This Row],[SATUAN Fix Win]]&lt;&gt;"","KRT")</f>
        <v>KRT</v>
      </c>
      <c r="BN592" s="4" t="str">
        <f>IF(Table43[[#This Row],[SATUAN Fix Win]]&lt;&gt;"","GD01")</f>
        <v>GD01</v>
      </c>
      <c r="BO592" s="4">
        <f>IF(Table43[[#This Row],[SATUAN Fix Win]]&lt;&gt;"",11611)</f>
        <v>11611</v>
      </c>
      <c r="BP592" s="4">
        <f>IF(Table43[[#This Row],[SATUAN Fix Win]]&lt;&gt;"",11612)</f>
        <v>11612</v>
      </c>
      <c r="BR592" s="4">
        <f>IF(Table43[[#This Row],[SATUAN Fix Win]]&lt;&gt;"",1)</f>
        <v>1</v>
      </c>
    </row>
    <row r="593" spans="1:70">
      <c r="A593" s="4" t="str">
        <f>CONCATENATE(Table43[[#This Row],[Kode BARANG Win2]],Table43[[#This Row],[No. Urut
Item Sama]])</f>
        <v>R1022009037020</v>
      </c>
      <c r="B593" s="7"/>
      <c r="C593" s="4" t="s">
        <v>1611</v>
      </c>
      <c r="D593" s="49">
        <v>3267942</v>
      </c>
      <c r="E593" s="49">
        <f>IFERROR(VLOOKUP(Table43[[#This Row],[NO]],[1]Sheet1!$G$3:$K$1267,5,0),0)</f>
        <v>0</v>
      </c>
      <c r="F593" s="26" t="s">
        <v>1283</v>
      </c>
      <c r="G593" s="26">
        <v>24</v>
      </c>
      <c r="H593" s="26" t="s">
        <v>2073</v>
      </c>
      <c r="I593" s="49">
        <v>8993560026707</v>
      </c>
      <c r="J593" s="26" t="str">
        <f>Table43[[#This Row],[Nama Jenis Kemasan]]</f>
        <v>PCH</v>
      </c>
      <c r="K593" s="4" t="str">
        <f>TRIM(CONCATENATE(Table43[[#This Row],[Nama            KLP]]," ",Table43[[#This Row],[Nama            Sub KLP]]))</f>
        <v>DETTOL BODY WASH</v>
      </c>
      <c r="L593" s="4" t="str">
        <f>CONCATENATE(Table43[[#This Row],[kode  2 Digit                (hrf+No)]],Table43[[#This Row],[kode  2 Digit                (Nomor)]],Table43[[#This Row],[kode  1 Digit                (Nomor)]])</f>
        <v>R1022</v>
      </c>
      <c r="M593" s="4" t="str">
        <f>IF(AH593="",CONCATENATE(R593,T593,V593,X593,Z593,AB593,AD593,AF593,Table43[[#This Row],[Tanda Kode Revisi]]),CONCATENATE(R593,T593,V593,X593,Z593,AB593,AD593,AH593))</f>
        <v>R1022009037020</v>
      </c>
      <c r="N593" s="11">
        <f t="shared" si="18"/>
        <v>14</v>
      </c>
      <c r="O593" s="13" t="str">
        <f>IF(AG593&lt;&gt;"",TRIM(UPPER(CONCATENATE(Q593," ",S593," ",U593," ",W593," ",Y593," ",AA593," ","X"," ",Table43[[#This Row],[ISI/CTN]]," ",AG593," ",AC593," ",AE593," ",AI593))),TRIM(UPPER(CONCATENATE(Q593," ",S593," ",U593," ",W593," ",Y593," ",AA593," ","X"," ",Table43[[#This Row],[ISI/CTN]]," ",AC593," ",AE593," ",AI593))))</f>
        <v>RB DETTOL BODY WASH RE-ENERGIZER 370/410ML X 24 PCH</v>
      </c>
      <c r="P593" s="11">
        <f t="shared" si="19"/>
        <v>51</v>
      </c>
      <c r="Q593" s="4" t="s">
        <v>1487</v>
      </c>
      <c r="R593" s="7" t="s">
        <v>94</v>
      </c>
      <c r="S593" s="4" t="s">
        <v>1496</v>
      </c>
      <c r="T593" s="45" t="s">
        <v>1723</v>
      </c>
      <c r="U593" s="46" t="s">
        <v>1497</v>
      </c>
      <c r="V593" s="7">
        <v>2</v>
      </c>
      <c r="W593" s="46"/>
      <c r="X593" s="45" t="s">
        <v>1731</v>
      </c>
      <c r="Y593" s="4" t="s">
        <v>1532</v>
      </c>
      <c r="Z593" s="47" t="s">
        <v>1736</v>
      </c>
      <c r="AA593" s="4" t="s">
        <v>1529</v>
      </c>
      <c r="AB593" s="47" t="s">
        <v>1750</v>
      </c>
      <c r="AC593" s="4" t="s">
        <v>386</v>
      </c>
      <c r="AD593" s="7">
        <v>2</v>
      </c>
      <c r="AF593" s="7">
        <v>0</v>
      </c>
      <c r="AJ593" s="7">
        <f>IFERROR(VLOOKUP(Table43[[#This Row],[Kode BARANG Win2]],'[2]Template Impor Barang'!#REF!,2,0),0)</f>
        <v>0</v>
      </c>
      <c r="AK593" s="7">
        <f>Table43[[#This Row],[ISI/CTN]]</f>
        <v>24</v>
      </c>
      <c r="AL593" s="83">
        <f>Table43[[#This Row],[Kode Pcpl]]</f>
        <v>3267942</v>
      </c>
      <c r="AN593" s="36">
        <f>Table43[[#This Row],[Harga Jual Pcs GT
(-PPN)]]-(Table43[[#This Row],[Harga Jual Pcs GT
(-PPN)]]*8.5%)</f>
        <v>20717.43</v>
      </c>
      <c r="AO593" s="36">
        <f>Table43[[#This Row],[Harga Beli Pcs
(-PPN)]]*Table43[[#This Row],[ISI/CTN]]</f>
        <v>497218.32</v>
      </c>
      <c r="AP593" s="36">
        <f>Table43[[#This Row],[Harga Beli Pcs
(-PPN)]]*1.11</f>
        <v>22996.347300000001</v>
      </c>
      <c r="AQ593" s="36">
        <f>Table43[[#This Row],[Harga Beli Krt
(- PPN)]]*1.11</f>
        <v>551912.33520000009</v>
      </c>
      <c r="AR593" s="36">
        <v>22642</v>
      </c>
      <c r="AS593" s="36">
        <f>Table43[[#This Row],[Harga Jual Pcs GT
(-PPN)]]*Table43[[#This Row],[ISI/CTN]]</f>
        <v>543408</v>
      </c>
      <c r="AT593" s="36">
        <f>Table43[[#This Row],[Harga Jual Pcs GT
(-PPN)]]*1.11</f>
        <v>25132.620000000003</v>
      </c>
      <c r="AU593" s="36">
        <f>Table43[[#This Row],[Harga Jual Krt GT
(- PPN)]]*1.11</f>
        <v>603182.88</v>
      </c>
      <c r="AV593" s="36">
        <v>22642</v>
      </c>
      <c r="AW593" s="36">
        <f>Table43[[#This Row],[Harga Jual Pcs MT
(-PPN)]]*Table43[[#This Row],[ISI/CTN]]</f>
        <v>543408</v>
      </c>
      <c r="AX593" s="36">
        <f>Table43[[#This Row],[Harga Jual Pcs MT
(-PPN)]]*1.11</f>
        <v>25132.620000000003</v>
      </c>
      <c r="AY593" s="36">
        <f>Table43[[#This Row],[Harga Jual Pcs MT
(+PPN)]]*Table43[[#This Row],[ISI/CTN]]</f>
        <v>603182.88000000012</v>
      </c>
      <c r="AZ593" s="44">
        <f>(Table43[[#This Row],[Harga Jual Pcs GT
(-PPN)]]-Table43[[#This Row],[Harga Beli Pcs
(-PPN)]])/Table43[[#This Row],[Harga Jual Pcs GT
(-PPN)]]</f>
        <v>8.4999999999999992E-2</v>
      </c>
      <c r="BA593" s="51">
        <f>Table43[[#This Row],[Harga Jual Pcs MT
(-PPN)]]-Table43[[#This Row],[Harga Beli Pcs
(-PPN)]]</f>
        <v>1924.5699999999997</v>
      </c>
      <c r="BB593" s="57">
        <f>Table43[[#This Row],[Column1]]/Table43[[#This Row],[Harga Jual Pcs MT
(-PPN)]]</f>
        <v>8.4999999999999992E-2</v>
      </c>
      <c r="BC593" s="50"/>
      <c r="BD593" s="7" t="str">
        <f>IFERROR(VLOOKUP(Table43[[#This Row],[Kode BARANG Win2]],'[3]Daftar Barang dan Jasa'!$B$2:$D$3515,3,0),0)</f>
        <v>RB DETTOL BODY WASH RE-ENERGIZER 370/410ML X 24 PCH</v>
      </c>
      <c r="BE593" s="7" t="str">
        <f ca="1">IF(TODAY()-Table43[[#This Row],[Efektif
Pembuatan]]&gt;60,"Lama","Baru")</f>
        <v>Lama</v>
      </c>
      <c r="BF593" s="7" t="e">
        <f ca="1">IF(TODAY()-Table43[[#This Row],[Efektif Naik Harga]]&lt;30,"Naik","Sama")</f>
        <v>#VALUE!</v>
      </c>
      <c r="BG593" s="7" t="s">
        <v>400</v>
      </c>
      <c r="BH593" s="7" t="str">
        <f>IF(Table43[[#This Row],[Kode BARANG Win2]]&lt;&gt;"","IDR","")</f>
        <v>IDR</v>
      </c>
      <c r="BI593" s="7" t="str">
        <f>CONCATENATE(Table43[[#This Row],[kode  1 Digit
(Nomor)]],Table43[[#This Row],[kode  4 Digit                (Nomor)]])</f>
        <v>32679420370</v>
      </c>
      <c r="BJ593" s="7" t="str">
        <f>Table43[[#This Row],[Nama            Gramasi atau Jumlah Pack per CTN]]</f>
        <v>370/410ML</v>
      </c>
      <c r="BK593" s="7"/>
      <c r="BL593" s="7"/>
      <c r="BM593" s="4" t="str">
        <f>IF(Table43[[#This Row],[SATUAN Fix Win]]&lt;&gt;"","KRT")</f>
        <v>KRT</v>
      </c>
      <c r="BN593" s="4" t="str">
        <f>IF(Table43[[#This Row],[SATUAN Fix Win]]&lt;&gt;"","GD01")</f>
        <v>GD01</v>
      </c>
      <c r="BO593" s="4">
        <f>IF(Table43[[#This Row],[SATUAN Fix Win]]&lt;&gt;"",11611)</f>
        <v>11611</v>
      </c>
      <c r="BP593" s="4">
        <f>IF(Table43[[#This Row],[SATUAN Fix Win]]&lt;&gt;"",11612)</f>
        <v>11612</v>
      </c>
      <c r="BR593" s="4">
        <f>IF(Table43[[#This Row],[SATUAN Fix Win]]&lt;&gt;"",1)</f>
        <v>1</v>
      </c>
    </row>
    <row r="594" spans="1:70">
      <c r="A594" s="4" t="str">
        <f>CONCATENATE(Table43[[#This Row],[Kode BARANG Win2]],Table43[[#This Row],[No. Urut
Item Sama]])</f>
        <v>R1022009037020</v>
      </c>
      <c r="B594" s="7"/>
      <c r="C594" s="4" t="s">
        <v>1611</v>
      </c>
      <c r="D594" s="49">
        <v>3062124</v>
      </c>
      <c r="E594" s="49">
        <f>IFERROR(VLOOKUP(Table43[[#This Row],[NO]],[1]Sheet1!$G$3:$K$1267,5,0),0)</f>
        <v>0</v>
      </c>
      <c r="F594" s="26" t="s">
        <v>1284</v>
      </c>
      <c r="G594" s="26">
        <v>24</v>
      </c>
      <c r="H594" s="26" t="s">
        <v>2073</v>
      </c>
      <c r="I594" s="49">
        <v>8993560026707</v>
      </c>
      <c r="J594" s="26" t="str">
        <f>Table43[[#This Row],[Nama Jenis Kemasan]]</f>
        <v>PCH</v>
      </c>
      <c r="K594" s="4" t="str">
        <f>TRIM(CONCATENATE(Table43[[#This Row],[Nama            KLP]]," ",Table43[[#This Row],[Nama            Sub KLP]]))</f>
        <v>DETTOL BODY WASH</v>
      </c>
      <c r="L594" s="4" t="str">
        <f>CONCATENATE(Table43[[#This Row],[kode  2 Digit                (hrf+No)]],Table43[[#This Row],[kode  2 Digit                (Nomor)]],Table43[[#This Row],[kode  1 Digit                (Nomor)]])</f>
        <v>R1022</v>
      </c>
      <c r="M594" s="4" t="str">
        <f>IF(AH594="",CONCATENATE(R594,T594,V594,X594,Z594,AB594,AD594,AF594,Table43[[#This Row],[Tanda Kode Revisi]]),CONCATENATE(R594,T594,V594,X594,Z594,AB594,AD594,AH594))</f>
        <v>R1022009037020</v>
      </c>
      <c r="N594" s="11">
        <f t="shared" si="18"/>
        <v>14</v>
      </c>
      <c r="O594" s="13" t="str">
        <f>IF(AG594&lt;&gt;"",TRIM(UPPER(CONCATENATE(Q594," ",S594," ",U594," ",W594," ",Y594," ",AA594," ","X"," ",Table43[[#This Row],[ISI/CTN]]," ",AG594," ",AC594," ",AE594," ",AI594))),TRIM(UPPER(CONCATENATE(Q594," ",S594," ",U594," ",W594," ",Y594," ",AA594," ","X"," ",Table43[[#This Row],[ISI/CTN]]," ",AC594," ",AE594," ",AI594))))</f>
        <v>RB DETTOL BODY WASH RE-ENERGIZER 370/410ML X 24 PCH</v>
      </c>
      <c r="P594" s="11">
        <f t="shared" si="19"/>
        <v>51</v>
      </c>
      <c r="Q594" s="4" t="s">
        <v>1487</v>
      </c>
      <c r="R594" s="7" t="s">
        <v>94</v>
      </c>
      <c r="S594" s="4" t="s">
        <v>1496</v>
      </c>
      <c r="T594" s="45" t="s">
        <v>1723</v>
      </c>
      <c r="U594" s="46" t="s">
        <v>1497</v>
      </c>
      <c r="V594" s="7">
        <v>2</v>
      </c>
      <c r="W594" s="46"/>
      <c r="X594" s="45" t="s">
        <v>1731</v>
      </c>
      <c r="Y594" s="4" t="s">
        <v>1532</v>
      </c>
      <c r="Z594" s="47" t="s">
        <v>1736</v>
      </c>
      <c r="AA594" s="4" t="s">
        <v>1529</v>
      </c>
      <c r="AB594" s="47" t="s">
        <v>1750</v>
      </c>
      <c r="AC594" s="4" t="s">
        <v>386</v>
      </c>
      <c r="AD594" s="7">
        <v>2</v>
      </c>
      <c r="AF594" s="7">
        <v>0</v>
      </c>
      <c r="AJ594" s="7">
        <f>IFERROR(VLOOKUP(Table43[[#This Row],[Kode BARANG Win2]],'[2]Template Impor Barang'!#REF!,2,0),0)</f>
        <v>0</v>
      </c>
      <c r="AK594" s="7">
        <f>Table43[[#This Row],[ISI/CTN]]</f>
        <v>24</v>
      </c>
      <c r="AL594" s="83">
        <f>Table43[[#This Row],[Kode Pcpl]]</f>
        <v>3062124</v>
      </c>
      <c r="AN594" s="36">
        <f>Table43[[#This Row],[Harga Jual Pcs GT
(-PPN)]]-(Table43[[#This Row],[Harga Jual Pcs GT
(-PPN)]]*8.5%)</f>
        <v>20717.43</v>
      </c>
      <c r="AO594" s="36">
        <f>Table43[[#This Row],[Harga Beli Pcs
(-PPN)]]*Table43[[#This Row],[ISI/CTN]]</f>
        <v>497218.32</v>
      </c>
      <c r="AP594" s="36">
        <f>Table43[[#This Row],[Harga Beli Pcs
(-PPN)]]*1.11</f>
        <v>22996.347300000001</v>
      </c>
      <c r="AQ594" s="36">
        <f>Table43[[#This Row],[Harga Beli Krt
(- PPN)]]*1.11</f>
        <v>551912.33520000009</v>
      </c>
      <c r="AR594" s="36">
        <v>22642</v>
      </c>
      <c r="AS594" s="36">
        <f>Table43[[#This Row],[Harga Jual Pcs GT
(-PPN)]]*Table43[[#This Row],[ISI/CTN]]</f>
        <v>543408</v>
      </c>
      <c r="AT594" s="36">
        <f>Table43[[#This Row],[Harga Jual Pcs GT
(-PPN)]]*1.11</f>
        <v>25132.620000000003</v>
      </c>
      <c r="AU594" s="36">
        <f>Table43[[#This Row],[Harga Jual Krt GT
(- PPN)]]*1.11</f>
        <v>603182.88</v>
      </c>
      <c r="AV594" s="36">
        <v>22642</v>
      </c>
      <c r="AW594" s="36">
        <f>Table43[[#This Row],[Harga Jual Pcs MT
(-PPN)]]*Table43[[#This Row],[ISI/CTN]]</f>
        <v>543408</v>
      </c>
      <c r="AX594" s="36">
        <f>Table43[[#This Row],[Harga Jual Pcs MT
(-PPN)]]*1.11</f>
        <v>25132.620000000003</v>
      </c>
      <c r="AY594" s="36">
        <f>Table43[[#This Row],[Harga Jual Pcs MT
(+PPN)]]*Table43[[#This Row],[ISI/CTN]]</f>
        <v>603182.88000000012</v>
      </c>
      <c r="AZ594" s="44">
        <f>(Table43[[#This Row],[Harga Jual Pcs GT
(-PPN)]]-Table43[[#This Row],[Harga Beli Pcs
(-PPN)]])/Table43[[#This Row],[Harga Jual Pcs GT
(-PPN)]]</f>
        <v>8.4999999999999992E-2</v>
      </c>
      <c r="BA594" s="51">
        <f>Table43[[#This Row],[Harga Jual Pcs MT
(-PPN)]]-Table43[[#This Row],[Harga Beli Pcs
(-PPN)]]</f>
        <v>1924.5699999999997</v>
      </c>
      <c r="BB594" s="57">
        <f>Table43[[#This Row],[Column1]]/Table43[[#This Row],[Harga Jual Pcs MT
(-PPN)]]</f>
        <v>8.4999999999999992E-2</v>
      </c>
      <c r="BC594" s="50"/>
      <c r="BD594" s="7" t="str">
        <f>IFERROR(VLOOKUP(Table43[[#This Row],[Kode BARANG Win2]],'[3]Daftar Barang dan Jasa'!$B$2:$D$3515,3,0),0)</f>
        <v>RB DETTOL BODY WASH RE-ENERGIZER 370/410ML X 24 PCH</v>
      </c>
      <c r="BE594" s="7" t="str">
        <f ca="1">IF(TODAY()-Table43[[#This Row],[Efektif
Pembuatan]]&gt;60,"Lama","Baru")</f>
        <v>Lama</v>
      </c>
      <c r="BF594" s="7" t="e">
        <f ca="1">IF(TODAY()-Table43[[#This Row],[Efektif Naik Harga]]&lt;30,"Naik","Sama")</f>
        <v>#VALUE!</v>
      </c>
      <c r="BG594" s="7" t="s">
        <v>400</v>
      </c>
      <c r="BH594" s="7" t="str">
        <f>IF(Table43[[#This Row],[Kode BARANG Win2]]&lt;&gt;"","IDR","")</f>
        <v>IDR</v>
      </c>
      <c r="BI594" s="7" t="str">
        <f>CONCATENATE(Table43[[#This Row],[kode  1 Digit
(Nomor)]],Table43[[#This Row],[kode  4 Digit                (Nomor)]])</f>
        <v>30621240370</v>
      </c>
      <c r="BJ594" s="7" t="str">
        <f>Table43[[#This Row],[Nama            Gramasi atau Jumlah Pack per CTN]]</f>
        <v>370/410ML</v>
      </c>
      <c r="BK594" s="7"/>
      <c r="BL594" s="7"/>
      <c r="BM594" s="4" t="str">
        <f>IF(Table43[[#This Row],[SATUAN Fix Win]]&lt;&gt;"","KRT")</f>
        <v>KRT</v>
      </c>
      <c r="BN594" s="4" t="str">
        <f>IF(Table43[[#This Row],[SATUAN Fix Win]]&lt;&gt;"","GD01")</f>
        <v>GD01</v>
      </c>
      <c r="BO594" s="4">
        <f>IF(Table43[[#This Row],[SATUAN Fix Win]]&lt;&gt;"",11611)</f>
        <v>11611</v>
      </c>
      <c r="BP594" s="4">
        <f>IF(Table43[[#This Row],[SATUAN Fix Win]]&lt;&gt;"",11612)</f>
        <v>11612</v>
      </c>
      <c r="BR594" s="4">
        <f>IF(Table43[[#This Row],[SATUAN Fix Win]]&lt;&gt;"",1)</f>
        <v>1</v>
      </c>
    </row>
    <row r="595" spans="1:70">
      <c r="A595" s="4" t="str">
        <f>CONCATENATE(Table43[[#This Row],[Kode BARANG Win2]],Table43[[#This Row],[No. Urut
Item Sama]])</f>
        <v>R1022009037020</v>
      </c>
      <c r="B595" s="7"/>
      <c r="C595" s="4" t="s">
        <v>1611</v>
      </c>
      <c r="D595" s="49" t="s">
        <v>610</v>
      </c>
      <c r="E595" s="49">
        <f>IFERROR(VLOOKUP(Table43[[#This Row],[NO]],[1]Sheet1!$G$3:$K$1267,5,0),0)</f>
        <v>0</v>
      </c>
      <c r="F595" s="26" t="s">
        <v>1276</v>
      </c>
      <c r="G595" s="26">
        <v>24</v>
      </c>
      <c r="H595" s="26" t="s">
        <v>2073</v>
      </c>
      <c r="I595" s="49">
        <v>8993560026707</v>
      </c>
      <c r="J595" s="26" t="str">
        <f>Table43[[#This Row],[Nama Jenis Kemasan]]</f>
        <v>PCH</v>
      </c>
      <c r="K595" s="4" t="str">
        <f>TRIM(CONCATENATE(Table43[[#This Row],[Nama            KLP]]," ",Table43[[#This Row],[Nama            Sub KLP]]))</f>
        <v>DETTOL BODY WASH</v>
      </c>
      <c r="L595" s="4" t="str">
        <f>CONCATENATE(Table43[[#This Row],[kode  2 Digit                (hrf+No)]],Table43[[#This Row],[kode  2 Digit                (Nomor)]],Table43[[#This Row],[kode  1 Digit                (Nomor)]])</f>
        <v>R1022</v>
      </c>
      <c r="M595" s="4" t="str">
        <f>IF(AH595="",CONCATENATE(R595,T595,V595,X595,Z595,AB595,AD595,AF595,Table43[[#This Row],[Tanda Kode Revisi]]),CONCATENATE(R595,T595,V595,X595,Z595,AB595,AD595,AH595))</f>
        <v>R1022009037020</v>
      </c>
      <c r="N595" s="11">
        <f t="shared" si="18"/>
        <v>14</v>
      </c>
      <c r="O595" s="13" t="str">
        <f>IF(AG595&lt;&gt;"",TRIM(UPPER(CONCATENATE(Q595," ",S595," ",U595," ",W595," ",Y595," ",AA595," ","X"," ",Table43[[#This Row],[ISI/CTN]]," ",AG595," ",AC595," ",AE595," ",AI595))),TRIM(UPPER(CONCATENATE(Q595," ",S595," ",U595," ",W595," ",Y595," ",AA595," ","X"," ",Table43[[#This Row],[ISI/CTN]]," ",AC595," ",AE595," ",AI595))))</f>
        <v>RB DETTOL BODY WASH RE-ENERGIZER 370/410ML X 24 PCH</v>
      </c>
      <c r="P595" s="11">
        <f t="shared" si="19"/>
        <v>51</v>
      </c>
      <c r="Q595" s="4" t="s">
        <v>1487</v>
      </c>
      <c r="R595" s="7" t="s">
        <v>94</v>
      </c>
      <c r="S595" s="4" t="s">
        <v>1496</v>
      </c>
      <c r="T595" s="45" t="s">
        <v>1723</v>
      </c>
      <c r="U595" s="46" t="s">
        <v>1497</v>
      </c>
      <c r="V595" s="7">
        <v>2</v>
      </c>
      <c r="W595" s="46"/>
      <c r="X595" s="45" t="s">
        <v>1731</v>
      </c>
      <c r="Y595" s="4" t="s">
        <v>1532</v>
      </c>
      <c r="Z595" s="47" t="s">
        <v>1736</v>
      </c>
      <c r="AA595" s="4" t="s">
        <v>1529</v>
      </c>
      <c r="AB595" s="47" t="s">
        <v>1750</v>
      </c>
      <c r="AC595" s="4" t="s">
        <v>386</v>
      </c>
      <c r="AD595" s="7">
        <v>2</v>
      </c>
      <c r="AF595" s="7">
        <v>0</v>
      </c>
      <c r="AJ595" s="7">
        <f>IFERROR(VLOOKUP(Table43[[#This Row],[Kode BARANG Win2]],'[2]Template Impor Barang'!#REF!,2,0),0)</f>
        <v>0</v>
      </c>
      <c r="AK595" s="7">
        <f>Table43[[#This Row],[ISI/CTN]]</f>
        <v>24</v>
      </c>
      <c r="AL595" s="83" t="str">
        <f>Table43[[#This Row],[Kode Pcpl]]</f>
        <v>ID8048147</v>
      </c>
      <c r="AN595" s="36">
        <f>Table43[[#This Row],[Harga Jual Pcs GT
(-PPN)]]-(Table43[[#This Row],[Harga Jual Pcs GT
(-PPN)]]*8.5%)</f>
        <v>20717.43</v>
      </c>
      <c r="AO595" s="36">
        <f>Table43[[#This Row],[Harga Beli Pcs
(-PPN)]]*Table43[[#This Row],[ISI/CTN]]</f>
        <v>497218.32</v>
      </c>
      <c r="AP595" s="36">
        <f>Table43[[#This Row],[Harga Beli Pcs
(-PPN)]]*1.11</f>
        <v>22996.347300000001</v>
      </c>
      <c r="AQ595" s="36">
        <f>Table43[[#This Row],[Harga Beli Krt
(- PPN)]]*1.11</f>
        <v>551912.33520000009</v>
      </c>
      <c r="AR595" s="36">
        <v>22642</v>
      </c>
      <c r="AS595" s="36">
        <f>Table43[[#This Row],[Harga Jual Pcs GT
(-PPN)]]*Table43[[#This Row],[ISI/CTN]]</f>
        <v>543408</v>
      </c>
      <c r="AT595" s="36">
        <f>Table43[[#This Row],[Harga Jual Pcs GT
(-PPN)]]*1.11</f>
        <v>25132.620000000003</v>
      </c>
      <c r="AU595" s="36">
        <f>Table43[[#This Row],[Harga Jual Krt GT
(- PPN)]]*1.11</f>
        <v>603182.88</v>
      </c>
      <c r="AV595" s="36">
        <v>22642</v>
      </c>
      <c r="AW595" s="36">
        <f>Table43[[#This Row],[Harga Jual Pcs MT
(-PPN)]]*Table43[[#This Row],[ISI/CTN]]</f>
        <v>543408</v>
      </c>
      <c r="AX595" s="36">
        <f>Table43[[#This Row],[Harga Jual Pcs MT
(-PPN)]]*1.11</f>
        <v>25132.620000000003</v>
      </c>
      <c r="AY595" s="36">
        <f>Table43[[#This Row],[Harga Jual Pcs MT
(+PPN)]]*Table43[[#This Row],[ISI/CTN]]</f>
        <v>603182.88000000012</v>
      </c>
      <c r="AZ595" s="44">
        <f>(Table43[[#This Row],[Harga Jual Pcs GT
(-PPN)]]-Table43[[#This Row],[Harga Beli Pcs
(-PPN)]])/Table43[[#This Row],[Harga Jual Pcs GT
(-PPN)]]</f>
        <v>8.4999999999999992E-2</v>
      </c>
      <c r="BA595" s="51">
        <f>Table43[[#This Row],[Harga Jual Pcs MT
(-PPN)]]-Table43[[#This Row],[Harga Beli Pcs
(-PPN)]]</f>
        <v>1924.5699999999997</v>
      </c>
      <c r="BB595" s="57">
        <f>Table43[[#This Row],[Column1]]/Table43[[#This Row],[Harga Jual Pcs MT
(-PPN)]]</f>
        <v>8.4999999999999992E-2</v>
      </c>
      <c r="BC595" s="50"/>
      <c r="BD595" s="7" t="str">
        <f>IFERROR(VLOOKUP(Table43[[#This Row],[Kode BARANG Win2]],'[3]Daftar Barang dan Jasa'!$B$2:$D$3515,3,0),0)</f>
        <v>RB DETTOL BODY WASH RE-ENERGIZER 370/410ML X 24 PCH</v>
      </c>
      <c r="BE595" s="7" t="str">
        <f ca="1">IF(TODAY()-Table43[[#This Row],[Efektif
Pembuatan]]&gt;60,"Lama","Baru")</f>
        <v>Lama</v>
      </c>
      <c r="BF595" s="7" t="e">
        <f ca="1">IF(TODAY()-Table43[[#This Row],[Efektif Naik Harga]]&lt;30,"Naik","Sama")</f>
        <v>#VALUE!</v>
      </c>
      <c r="BG595" s="7" t="s">
        <v>400</v>
      </c>
      <c r="BH595" s="7" t="str">
        <f>IF(Table43[[#This Row],[Kode BARANG Win2]]&lt;&gt;"","IDR","")</f>
        <v>IDR</v>
      </c>
      <c r="BI595" s="7" t="str">
        <f>CONCATENATE(Table43[[#This Row],[kode  1 Digit
(Nomor)]],Table43[[#This Row],[kode  4 Digit                (Nomor)]])</f>
        <v>ID80481470370</v>
      </c>
      <c r="BJ595" s="7" t="str">
        <f>Table43[[#This Row],[Nama            Gramasi atau Jumlah Pack per CTN]]</f>
        <v>370/410ML</v>
      </c>
      <c r="BK595" s="7"/>
      <c r="BL595" s="7"/>
      <c r="BM595" s="4" t="str">
        <f>IF(Table43[[#This Row],[SATUAN Fix Win]]&lt;&gt;"","KRT")</f>
        <v>KRT</v>
      </c>
      <c r="BN595" s="4" t="str">
        <f>IF(Table43[[#This Row],[SATUAN Fix Win]]&lt;&gt;"","GD01")</f>
        <v>GD01</v>
      </c>
      <c r="BO595" s="4">
        <f>IF(Table43[[#This Row],[SATUAN Fix Win]]&lt;&gt;"",11611)</f>
        <v>11611</v>
      </c>
      <c r="BP595" s="4">
        <f>IF(Table43[[#This Row],[SATUAN Fix Win]]&lt;&gt;"",11612)</f>
        <v>11612</v>
      </c>
      <c r="BR595" s="4">
        <f>IF(Table43[[#This Row],[SATUAN Fix Win]]&lt;&gt;"",1)</f>
        <v>1</v>
      </c>
    </row>
    <row r="596" spans="1:70">
      <c r="A596" s="4" t="str">
        <f>CONCATENATE(Table43[[#This Row],[Kode BARANG Win2]],Table43[[#This Row],[No. Urut
Item Sama]])</f>
        <v>R1022009037021</v>
      </c>
      <c r="B596" s="7"/>
      <c r="C596" s="4" t="s">
        <v>1611</v>
      </c>
      <c r="D596" s="49" t="s">
        <v>615</v>
      </c>
      <c r="E596" s="49">
        <f>IFERROR(VLOOKUP(Table43[[#This Row],[NO]],[1]Sheet1!$G$3:$K$1267,5,0),0)</f>
        <v>0</v>
      </c>
      <c r="F596" s="26" t="s">
        <v>1281</v>
      </c>
      <c r="G596" s="26">
        <v>24</v>
      </c>
      <c r="H596" s="26" t="s">
        <v>2073</v>
      </c>
      <c r="I596" s="49">
        <v>8993560026707</v>
      </c>
      <c r="J596" s="26" t="str">
        <f>Table43[[#This Row],[Nama Jenis Kemasan]]</f>
        <v>PCH</v>
      </c>
      <c r="K596" s="4" t="str">
        <f>TRIM(CONCATENATE(Table43[[#This Row],[Nama            KLP]]," ",Table43[[#This Row],[Nama            Sub KLP]]))</f>
        <v>DETTOL BODY WASH</v>
      </c>
      <c r="L596" s="4" t="str">
        <f>CONCATENATE(Table43[[#This Row],[kode  2 Digit                (hrf+No)]],Table43[[#This Row],[kode  2 Digit                (Nomor)]],Table43[[#This Row],[kode  1 Digit                (Nomor)]])</f>
        <v>R1022</v>
      </c>
      <c r="M596" s="4" t="str">
        <f>IF(AH596="",CONCATENATE(R596,T596,V596,X596,Z596,AB596,AD596,AF596,Table43[[#This Row],[Tanda Kode Revisi]]),CONCATENATE(R596,T596,V596,X596,Z596,AB596,AD596,AH596))</f>
        <v>R1022009037021</v>
      </c>
      <c r="N596" s="11">
        <f t="shared" si="18"/>
        <v>14</v>
      </c>
      <c r="O596" s="13" t="str">
        <f>IF(AG596&lt;&gt;"",TRIM(UPPER(CONCATENATE(Q596," ",S596," ",U596," ",W596," ",Y596," ",AA596," ","X"," ",Table43[[#This Row],[ISI/CTN]]," ",AG596," ",AC596," ",AE596," ",AI596))),TRIM(UPPER(CONCATENATE(Q596," ",S596," ",U596," ",W596," ",Y596," ",AA596," ","X"," ",Table43[[#This Row],[ISI/CTN]]," ",AC596," ",AE596," ",AI596))))</f>
        <v>RB DETTOL BODY WASH RE-ENERGIZER 370/410ML X 24 PCH BANDED</v>
      </c>
      <c r="P596" s="11">
        <f t="shared" si="19"/>
        <v>58</v>
      </c>
      <c r="Q596" s="4" t="s">
        <v>1487</v>
      </c>
      <c r="R596" s="7" t="s">
        <v>94</v>
      </c>
      <c r="S596" s="4" t="s">
        <v>1496</v>
      </c>
      <c r="T596" s="45" t="s">
        <v>1723</v>
      </c>
      <c r="U596" s="46" t="s">
        <v>1497</v>
      </c>
      <c r="V596" s="7">
        <v>2</v>
      </c>
      <c r="W596" s="46"/>
      <c r="X596" s="45" t="s">
        <v>1731</v>
      </c>
      <c r="Y596" s="4" t="s">
        <v>1532</v>
      </c>
      <c r="Z596" s="47" t="s">
        <v>1736</v>
      </c>
      <c r="AA596" s="4" t="s">
        <v>1529</v>
      </c>
      <c r="AB596" s="47" t="s">
        <v>1750</v>
      </c>
      <c r="AC596" s="4" t="s">
        <v>386</v>
      </c>
      <c r="AD596" s="7">
        <v>2</v>
      </c>
      <c r="AE596" s="4" t="s">
        <v>1526</v>
      </c>
      <c r="AF596" s="7">
        <v>1</v>
      </c>
      <c r="AJ596" s="7">
        <f>IFERROR(VLOOKUP(Table43[[#This Row],[Kode BARANG Win2]],'[2]Template Impor Barang'!#REF!,2,0),0)</f>
        <v>0</v>
      </c>
      <c r="AK596" s="7">
        <f>Table43[[#This Row],[ISI/CTN]]</f>
        <v>24</v>
      </c>
      <c r="AL596" s="83" t="str">
        <f>Table43[[#This Row],[Kode Pcpl]]</f>
        <v>ID8198661</v>
      </c>
      <c r="AN596" s="36">
        <f>Table43[[#This Row],[Harga Jual Pcs GT
(-PPN)]]-(Table43[[#This Row],[Harga Jual Pcs GT
(-PPN)]]*8.5%)</f>
        <v>20717.43</v>
      </c>
      <c r="AO596" s="36">
        <f>Table43[[#This Row],[Harga Beli Pcs
(-PPN)]]*Table43[[#This Row],[ISI/CTN]]</f>
        <v>497218.32</v>
      </c>
      <c r="AP596" s="36">
        <f>Table43[[#This Row],[Harga Beli Pcs
(-PPN)]]*1.11</f>
        <v>22996.347300000001</v>
      </c>
      <c r="AQ596" s="36">
        <f>Table43[[#This Row],[Harga Beli Krt
(- PPN)]]*1.11</f>
        <v>551912.33520000009</v>
      </c>
      <c r="AR596" s="36">
        <v>22642</v>
      </c>
      <c r="AS596" s="36">
        <f>Table43[[#This Row],[Harga Jual Pcs GT
(-PPN)]]*Table43[[#This Row],[ISI/CTN]]</f>
        <v>543408</v>
      </c>
      <c r="AT596" s="36">
        <f>Table43[[#This Row],[Harga Jual Pcs GT
(-PPN)]]*1.11</f>
        <v>25132.620000000003</v>
      </c>
      <c r="AU596" s="36">
        <f>Table43[[#This Row],[Harga Jual Krt GT
(- PPN)]]*1.11</f>
        <v>603182.88</v>
      </c>
      <c r="AV596" s="36">
        <v>22642</v>
      </c>
      <c r="AW596" s="36">
        <f>Table43[[#This Row],[Harga Jual Pcs MT
(-PPN)]]*Table43[[#This Row],[ISI/CTN]]</f>
        <v>543408</v>
      </c>
      <c r="AX596" s="36">
        <f>Table43[[#This Row],[Harga Jual Pcs MT
(-PPN)]]*1.11</f>
        <v>25132.620000000003</v>
      </c>
      <c r="AY596" s="36">
        <f>Table43[[#This Row],[Harga Jual Pcs MT
(+PPN)]]*Table43[[#This Row],[ISI/CTN]]</f>
        <v>603182.88000000012</v>
      </c>
      <c r="AZ596" s="44">
        <f>(Table43[[#This Row],[Harga Jual Pcs GT
(-PPN)]]-Table43[[#This Row],[Harga Beli Pcs
(-PPN)]])/Table43[[#This Row],[Harga Jual Pcs GT
(-PPN)]]</f>
        <v>8.4999999999999992E-2</v>
      </c>
      <c r="BA596" s="51">
        <f>Table43[[#This Row],[Harga Jual Pcs MT
(-PPN)]]-Table43[[#This Row],[Harga Beli Pcs
(-PPN)]]</f>
        <v>1924.5699999999997</v>
      </c>
      <c r="BB596" s="57">
        <f>Table43[[#This Row],[Column1]]/Table43[[#This Row],[Harga Jual Pcs MT
(-PPN)]]</f>
        <v>8.4999999999999992E-2</v>
      </c>
      <c r="BC596" s="50"/>
      <c r="BD596" s="7" t="str">
        <f>IFERROR(VLOOKUP(Table43[[#This Row],[Kode BARANG Win2]],'[3]Daftar Barang dan Jasa'!$B$2:$D$3515,3,0),0)</f>
        <v>RB DETTOL BODY WASH RE-ENERGIZER 370/410ML X 24 PCH BANDED</v>
      </c>
      <c r="BE596" s="7" t="str">
        <f ca="1">IF(TODAY()-Table43[[#This Row],[Efektif
Pembuatan]]&gt;60,"Lama","Baru")</f>
        <v>Lama</v>
      </c>
      <c r="BF596" s="7" t="e">
        <f ca="1">IF(TODAY()-Table43[[#This Row],[Efektif Naik Harga]]&lt;30,"Naik","Sama")</f>
        <v>#VALUE!</v>
      </c>
      <c r="BG596" s="7" t="s">
        <v>400</v>
      </c>
      <c r="BH596" s="7" t="str">
        <f>IF(Table43[[#This Row],[Kode BARANG Win2]]&lt;&gt;"","IDR","")</f>
        <v>IDR</v>
      </c>
      <c r="BI596" s="7" t="str">
        <f>CONCATENATE(Table43[[#This Row],[kode  1 Digit
(Nomor)]],Table43[[#This Row],[kode  4 Digit                (Nomor)]])</f>
        <v>ID81986610370</v>
      </c>
      <c r="BJ596" s="7" t="str">
        <f>Table43[[#This Row],[Nama            Gramasi atau Jumlah Pack per CTN]]</f>
        <v>370/410ML</v>
      </c>
      <c r="BK596" s="7"/>
      <c r="BL596" s="7"/>
      <c r="BM596" s="4" t="str">
        <f>IF(Table43[[#This Row],[SATUAN Fix Win]]&lt;&gt;"","KRT")</f>
        <v>KRT</v>
      </c>
      <c r="BN596" s="4" t="str">
        <f>IF(Table43[[#This Row],[SATUAN Fix Win]]&lt;&gt;"","GD01")</f>
        <v>GD01</v>
      </c>
      <c r="BO596" s="4">
        <f>IF(Table43[[#This Row],[SATUAN Fix Win]]&lt;&gt;"",11611)</f>
        <v>11611</v>
      </c>
      <c r="BP596" s="4">
        <f>IF(Table43[[#This Row],[SATUAN Fix Win]]&lt;&gt;"",11612)</f>
        <v>11612</v>
      </c>
      <c r="BR596" s="4">
        <f>IF(Table43[[#This Row],[SATUAN Fix Win]]&lt;&gt;"",1)</f>
        <v>1</v>
      </c>
    </row>
    <row r="597" spans="1:70">
      <c r="A597" s="4" t="str">
        <f>CONCATENATE(Table43[[#This Row],[Kode BARANG Win2]],Table43[[#This Row],[No. Urut
Item Sama]])</f>
        <v>R1022009037021</v>
      </c>
      <c r="B597" s="7"/>
      <c r="C597" s="4" t="s">
        <v>1611</v>
      </c>
      <c r="D597" s="49">
        <v>3025798</v>
      </c>
      <c r="E597" s="49">
        <f>IFERROR(VLOOKUP(Table43[[#This Row],[NO]],[1]Sheet1!$G$3:$K$1267,5,0),0)</f>
        <v>0</v>
      </c>
      <c r="F597" s="26" t="s">
        <v>1274</v>
      </c>
      <c r="G597" s="26">
        <v>24</v>
      </c>
      <c r="H597" s="26" t="s">
        <v>2073</v>
      </c>
      <c r="I597" s="49">
        <v>8993560026707</v>
      </c>
      <c r="J597" s="26" t="str">
        <f>Table43[[#This Row],[Nama Jenis Kemasan]]</f>
        <v>PCH</v>
      </c>
      <c r="K597" s="4" t="str">
        <f>TRIM(CONCATENATE(Table43[[#This Row],[Nama            KLP]]," ",Table43[[#This Row],[Nama            Sub KLP]]))</f>
        <v>DETTOL BODY WASH</v>
      </c>
      <c r="L597" s="4" t="str">
        <f>CONCATENATE(Table43[[#This Row],[kode  2 Digit                (hrf+No)]],Table43[[#This Row],[kode  2 Digit                (Nomor)]],Table43[[#This Row],[kode  1 Digit                (Nomor)]])</f>
        <v>R1022</v>
      </c>
      <c r="M597" s="4" t="str">
        <f>IF(AH597="",CONCATENATE(R597,T597,V597,X597,Z597,AB597,AD597,AF597,Table43[[#This Row],[Tanda Kode Revisi]]),CONCATENATE(R597,T597,V597,X597,Z597,AB597,AD597,AH597))</f>
        <v>R1022009037021</v>
      </c>
      <c r="N597" s="11">
        <f t="shared" si="18"/>
        <v>14</v>
      </c>
      <c r="O597" s="13" t="str">
        <f>IF(AG597&lt;&gt;"",TRIM(UPPER(CONCATENATE(Q597," ",S597," ",U597," ",W597," ",Y597," ",AA597," ","X"," ",Table43[[#This Row],[ISI/CTN]]," ",AG597," ",AC597," ",AE597," ",AI597))),TRIM(UPPER(CONCATENATE(Q597," ",S597," ",U597," ",W597," ",Y597," ",AA597," ","X"," ",Table43[[#This Row],[ISI/CTN]]," ",AC597," ",AE597," ",AI597))))</f>
        <v>RB DETTOL BODY WASH RE-ENERGIZER 370/410ML X 24 PCH BANDED</v>
      </c>
      <c r="P597" s="11">
        <f t="shared" si="19"/>
        <v>58</v>
      </c>
      <c r="Q597" s="4" t="s">
        <v>1487</v>
      </c>
      <c r="R597" s="7" t="s">
        <v>94</v>
      </c>
      <c r="S597" s="4" t="s">
        <v>1496</v>
      </c>
      <c r="T597" s="45" t="s">
        <v>1723</v>
      </c>
      <c r="U597" s="46" t="s">
        <v>1497</v>
      </c>
      <c r="V597" s="7">
        <v>2</v>
      </c>
      <c r="W597" s="46"/>
      <c r="X597" s="45" t="s">
        <v>1731</v>
      </c>
      <c r="Y597" s="4" t="s">
        <v>1532</v>
      </c>
      <c r="Z597" s="47" t="s">
        <v>1736</v>
      </c>
      <c r="AA597" s="4" t="s">
        <v>1529</v>
      </c>
      <c r="AB597" s="47" t="s">
        <v>1750</v>
      </c>
      <c r="AC597" s="4" t="s">
        <v>386</v>
      </c>
      <c r="AD597" s="7">
        <v>2</v>
      </c>
      <c r="AE597" s="4" t="s">
        <v>1526</v>
      </c>
      <c r="AF597" s="7">
        <v>1</v>
      </c>
      <c r="AJ597" s="7">
        <f>IFERROR(VLOOKUP(Table43[[#This Row],[Kode BARANG Win2]],'[2]Template Impor Barang'!#REF!,2,0),0)</f>
        <v>0</v>
      </c>
      <c r="AK597" s="7">
        <f>Table43[[#This Row],[ISI/CTN]]</f>
        <v>24</v>
      </c>
      <c r="AL597" s="83">
        <f>Table43[[#This Row],[Kode Pcpl]]</f>
        <v>3025798</v>
      </c>
      <c r="AN597" s="36">
        <f>Table43[[#This Row],[Harga Jual Pcs GT
(-PPN)]]-(Table43[[#This Row],[Harga Jual Pcs GT
(-PPN)]]*8.5%)</f>
        <v>20717.43</v>
      </c>
      <c r="AO597" s="36">
        <f>Table43[[#This Row],[Harga Beli Pcs
(-PPN)]]*Table43[[#This Row],[ISI/CTN]]</f>
        <v>497218.32</v>
      </c>
      <c r="AP597" s="36">
        <f>Table43[[#This Row],[Harga Beli Pcs
(-PPN)]]*1.11</f>
        <v>22996.347300000001</v>
      </c>
      <c r="AQ597" s="36">
        <f>Table43[[#This Row],[Harga Beli Krt
(- PPN)]]*1.11</f>
        <v>551912.33520000009</v>
      </c>
      <c r="AR597" s="36">
        <v>22642</v>
      </c>
      <c r="AS597" s="36">
        <f>Table43[[#This Row],[Harga Jual Pcs GT
(-PPN)]]*Table43[[#This Row],[ISI/CTN]]</f>
        <v>543408</v>
      </c>
      <c r="AT597" s="36">
        <f>Table43[[#This Row],[Harga Jual Pcs GT
(-PPN)]]*1.11</f>
        <v>25132.620000000003</v>
      </c>
      <c r="AU597" s="36">
        <f>Table43[[#This Row],[Harga Jual Krt GT
(- PPN)]]*1.11</f>
        <v>603182.88</v>
      </c>
      <c r="AV597" s="36">
        <v>22642</v>
      </c>
      <c r="AW597" s="36">
        <f>Table43[[#This Row],[Harga Jual Pcs MT
(-PPN)]]*Table43[[#This Row],[ISI/CTN]]</f>
        <v>543408</v>
      </c>
      <c r="AX597" s="36">
        <f>Table43[[#This Row],[Harga Jual Pcs MT
(-PPN)]]*1.11</f>
        <v>25132.620000000003</v>
      </c>
      <c r="AY597" s="36">
        <f>Table43[[#This Row],[Harga Jual Pcs MT
(+PPN)]]*Table43[[#This Row],[ISI/CTN]]</f>
        <v>603182.88000000012</v>
      </c>
      <c r="AZ597" s="44">
        <f>(Table43[[#This Row],[Harga Jual Pcs GT
(-PPN)]]-Table43[[#This Row],[Harga Beli Pcs
(-PPN)]])/Table43[[#This Row],[Harga Jual Pcs GT
(-PPN)]]</f>
        <v>8.4999999999999992E-2</v>
      </c>
      <c r="BA597" s="51">
        <f>Table43[[#This Row],[Harga Jual Pcs MT
(-PPN)]]-Table43[[#This Row],[Harga Beli Pcs
(-PPN)]]</f>
        <v>1924.5699999999997</v>
      </c>
      <c r="BB597" s="57">
        <f>Table43[[#This Row],[Column1]]/Table43[[#This Row],[Harga Jual Pcs MT
(-PPN)]]</f>
        <v>8.4999999999999992E-2</v>
      </c>
      <c r="BC597" s="50"/>
      <c r="BD597" s="7" t="str">
        <f>IFERROR(VLOOKUP(Table43[[#This Row],[Kode BARANG Win2]],'[3]Daftar Barang dan Jasa'!$B$2:$D$3515,3,0),0)</f>
        <v>RB DETTOL BODY WASH RE-ENERGIZER 370/410ML X 24 PCH BANDED</v>
      </c>
      <c r="BE597" s="7" t="str">
        <f ca="1">IF(TODAY()-Table43[[#This Row],[Efektif
Pembuatan]]&gt;60,"Lama","Baru")</f>
        <v>Lama</v>
      </c>
      <c r="BF597" s="7" t="e">
        <f ca="1">IF(TODAY()-Table43[[#This Row],[Efektif Naik Harga]]&lt;30,"Naik","Sama")</f>
        <v>#VALUE!</v>
      </c>
      <c r="BG597" s="7" t="s">
        <v>400</v>
      </c>
      <c r="BH597" s="7" t="str">
        <f>IF(Table43[[#This Row],[Kode BARANG Win2]]&lt;&gt;"","IDR","")</f>
        <v>IDR</v>
      </c>
      <c r="BI597" s="7" t="str">
        <f>CONCATENATE(Table43[[#This Row],[kode  1 Digit
(Nomor)]],Table43[[#This Row],[kode  4 Digit                (Nomor)]])</f>
        <v>30257980370</v>
      </c>
      <c r="BJ597" s="7" t="str">
        <f>Table43[[#This Row],[Nama            Gramasi atau Jumlah Pack per CTN]]</f>
        <v>370/410ML</v>
      </c>
      <c r="BK597" s="7"/>
      <c r="BL597" s="7"/>
      <c r="BM597" s="4" t="str">
        <f>IF(Table43[[#This Row],[SATUAN Fix Win]]&lt;&gt;"","KRT")</f>
        <v>KRT</v>
      </c>
      <c r="BN597" s="4" t="str">
        <f>IF(Table43[[#This Row],[SATUAN Fix Win]]&lt;&gt;"","GD01")</f>
        <v>GD01</v>
      </c>
      <c r="BO597" s="4">
        <f>IF(Table43[[#This Row],[SATUAN Fix Win]]&lt;&gt;"",11611)</f>
        <v>11611</v>
      </c>
      <c r="BP597" s="4">
        <f>IF(Table43[[#This Row],[SATUAN Fix Win]]&lt;&gt;"",11612)</f>
        <v>11612</v>
      </c>
      <c r="BR597" s="4">
        <f>IF(Table43[[#This Row],[SATUAN Fix Win]]&lt;&gt;"",1)</f>
        <v>1</v>
      </c>
    </row>
    <row r="598" spans="1:70">
      <c r="A598" s="4" t="str">
        <f>CONCATENATE(Table43[[#This Row],[Kode BARANG Win2]],Table43[[#This Row],[No. Urut
Item Sama]])</f>
        <v>R1022009037021</v>
      </c>
      <c r="B598" s="7"/>
      <c r="C598" s="4" t="s">
        <v>1611</v>
      </c>
      <c r="D598" s="49" t="s">
        <v>611</v>
      </c>
      <c r="E598" s="49">
        <f>IFERROR(VLOOKUP(Table43[[#This Row],[NO]],[1]Sheet1!$G$3:$K$1267,5,0),0)</f>
        <v>0</v>
      </c>
      <c r="F598" s="26" t="s">
        <v>1277</v>
      </c>
      <c r="G598" s="26">
        <v>24</v>
      </c>
      <c r="H598" s="26" t="s">
        <v>2073</v>
      </c>
      <c r="I598" s="49">
        <v>8993560026707</v>
      </c>
      <c r="J598" s="26" t="str">
        <f>Table43[[#This Row],[Nama Jenis Kemasan]]</f>
        <v>PCH</v>
      </c>
      <c r="K598" s="4" t="str">
        <f>TRIM(CONCATENATE(Table43[[#This Row],[Nama            KLP]]," ",Table43[[#This Row],[Nama            Sub KLP]]))</f>
        <v>DETTOL BODY WASH</v>
      </c>
      <c r="L598" s="4" t="str">
        <f>CONCATENATE(Table43[[#This Row],[kode  2 Digit                (hrf+No)]],Table43[[#This Row],[kode  2 Digit                (Nomor)]],Table43[[#This Row],[kode  1 Digit                (Nomor)]])</f>
        <v>R1022</v>
      </c>
      <c r="M598" s="4" t="str">
        <f>IF(AH598="",CONCATENATE(R598,T598,V598,X598,Z598,AB598,AD598,AF598,Table43[[#This Row],[Tanda Kode Revisi]]),CONCATENATE(R598,T598,V598,X598,Z598,AB598,AD598,AH598))</f>
        <v>R1022009037021</v>
      </c>
      <c r="N598" s="11">
        <f t="shared" si="18"/>
        <v>14</v>
      </c>
      <c r="O598" s="13" t="str">
        <f>IF(AG598&lt;&gt;"",TRIM(UPPER(CONCATENATE(Q598," ",S598," ",U598," ",W598," ",Y598," ",AA598," ","X"," ",Table43[[#This Row],[ISI/CTN]]," ",AG598," ",AC598," ",AE598," ",AI598))),TRIM(UPPER(CONCATENATE(Q598," ",S598," ",U598," ",W598," ",Y598," ",AA598," ","X"," ",Table43[[#This Row],[ISI/CTN]]," ",AC598," ",AE598," ",AI598))))</f>
        <v>RB DETTOL BODY WASH RE-ENERGIZER 370/410ML X 24 PCH BANDED</v>
      </c>
      <c r="P598" s="11">
        <f t="shared" si="19"/>
        <v>58</v>
      </c>
      <c r="Q598" s="4" t="s">
        <v>1487</v>
      </c>
      <c r="R598" s="7" t="s">
        <v>94</v>
      </c>
      <c r="S598" s="4" t="s">
        <v>1496</v>
      </c>
      <c r="T598" s="45" t="s">
        <v>1723</v>
      </c>
      <c r="U598" s="46" t="s">
        <v>1497</v>
      </c>
      <c r="V598" s="7">
        <v>2</v>
      </c>
      <c r="W598" s="46"/>
      <c r="X598" s="45" t="s">
        <v>1731</v>
      </c>
      <c r="Y598" s="4" t="s">
        <v>1532</v>
      </c>
      <c r="Z598" s="47" t="s">
        <v>1736</v>
      </c>
      <c r="AA598" s="4" t="s">
        <v>1529</v>
      </c>
      <c r="AB598" s="47" t="s">
        <v>1750</v>
      </c>
      <c r="AC598" s="4" t="s">
        <v>386</v>
      </c>
      <c r="AD598" s="7">
        <v>2</v>
      </c>
      <c r="AE598" s="4" t="s">
        <v>1526</v>
      </c>
      <c r="AF598" s="7">
        <v>1</v>
      </c>
      <c r="AJ598" s="7">
        <f>IFERROR(VLOOKUP(Table43[[#This Row],[Kode BARANG Win2]],'[2]Template Impor Barang'!#REF!,2,0),0)</f>
        <v>0</v>
      </c>
      <c r="AK598" s="7">
        <f>Table43[[#This Row],[ISI/CTN]]</f>
        <v>24</v>
      </c>
      <c r="AL598" s="83" t="str">
        <f>Table43[[#This Row],[Kode Pcpl]]</f>
        <v>ID8066274</v>
      </c>
      <c r="AN598" s="36">
        <f>Table43[[#This Row],[Harga Jual Pcs GT
(-PPN)]]-(Table43[[#This Row],[Harga Jual Pcs GT
(-PPN)]]*8.5%)</f>
        <v>20717.43</v>
      </c>
      <c r="AO598" s="36">
        <f>Table43[[#This Row],[Harga Beli Pcs
(-PPN)]]*Table43[[#This Row],[ISI/CTN]]</f>
        <v>497218.32</v>
      </c>
      <c r="AP598" s="36">
        <f>Table43[[#This Row],[Harga Beli Pcs
(-PPN)]]*1.11</f>
        <v>22996.347300000001</v>
      </c>
      <c r="AQ598" s="36">
        <f>Table43[[#This Row],[Harga Beli Krt
(- PPN)]]*1.11</f>
        <v>551912.33520000009</v>
      </c>
      <c r="AR598" s="36">
        <v>22642</v>
      </c>
      <c r="AS598" s="36">
        <f>Table43[[#This Row],[Harga Jual Pcs GT
(-PPN)]]*Table43[[#This Row],[ISI/CTN]]</f>
        <v>543408</v>
      </c>
      <c r="AT598" s="36">
        <f>Table43[[#This Row],[Harga Jual Pcs GT
(-PPN)]]*1.11</f>
        <v>25132.620000000003</v>
      </c>
      <c r="AU598" s="36">
        <f>Table43[[#This Row],[Harga Jual Krt GT
(- PPN)]]*1.11</f>
        <v>603182.88</v>
      </c>
      <c r="AV598" s="36">
        <v>22642</v>
      </c>
      <c r="AW598" s="36">
        <f>Table43[[#This Row],[Harga Jual Pcs MT
(-PPN)]]*Table43[[#This Row],[ISI/CTN]]</f>
        <v>543408</v>
      </c>
      <c r="AX598" s="36">
        <f>Table43[[#This Row],[Harga Jual Pcs MT
(-PPN)]]*1.11</f>
        <v>25132.620000000003</v>
      </c>
      <c r="AY598" s="36">
        <f>Table43[[#This Row],[Harga Jual Pcs MT
(+PPN)]]*Table43[[#This Row],[ISI/CTN]]</f>
        <v>603182.88000000012</v>
      </c>
      <c r="AZ598" s="44">
        <f>(Table43[[#This Row],[Harga Jual Pcs GT
(-PPN)]]-Table43[[#This Row],[Harga Beli Pcs
(-PPN)]])/Table43[[#This Row],[Harga Jual Pcs GT
(-PPN)]]</f>
        <v>8.4999999999999992E-2</v>
      </c>
      <c r="BA598" s="51">
        <f>Table43[[#This Row],[Harga Jual Pcs MT
(-PPN)]]-Table43[[#This Row],[Harga Beli Pcs
(-PPN)]]</f>
        <v>1924.5699999999997</v>
      </c>
      <c r="BB598" s="57">
        <f>Table43[[#This Row],[Column1]]/Table43[[#This Row],[Harga Jual Pcs MT
(-PPN)]]</f>
        <v>8.4999999999999992E-2</v>
      </c>
      <c r="BC598" s="50"/>
      <c r="BD598" s="7" t="str">
        <f>IFERROR(VLOOKUP(Table43[[#This Row],[Kode BARANG Win2]],'[3]Daftar Barang dan Jasa'!$B$2:$D$3515,3,0),0)</f>
        <v>RB DETTOL BODY WASH RE-ENERGIZER 370/410ML X 24 PCH BANDED</v>
      </c>
      <c r="BE598" s="7" t="str">
        <f ca="1">IF(TODAY()-Table43[[#This Row],[Efektif
Pembuatan]]&gt;60,"Lama","Baru")</f>
        <v>Lama</v>
      </c>
      <c r="BF598" s="7" t="e">
        <f ca="1">IF(TODAY()-Table43[[#This Row],[Efektif Naik Harga]]&lt;30,"Naik","Sama")</f>
        <v>#VALUE!</v>
      </c>
      <c r="BG598" s="7" t="s">
        <v>400</v>
      </c>
      <c r="BH598" s="7" t="str">
        <f>IF(Table43[[#This Row],[Kode BARANG Win2]]&lt;&gt;"","IDR","")</f>
        <v>IDR</v>
      </c>
      <c r="BI598" s="7" t="str">
        <f>CONCATENATE(Table43[[#This Row],[kode  1 Digit
(Nomor)]],Table43[[#This Row],[kode  4 Digit                (Nomor)]])</f>
        <v>ID80662740370</v>
      </c>
      <c r="BJ598" s="7" t="str">
        <f>Table43[[#This Row],[Nama            Gramasi atau Jumlah Pack per CTN]]</f>
        <v>370/410ML</v>
      </c>
      <c r="BK598" s="7"/>
      <c r="BL598" s="7"/>
      <c r="BM598" s="4" t="str">
        <f>IF(Table43[[#This Row],[SATUAN Fix Win]]&lt;&gt;"","KRT")</f>
        <v>KRT</v>
      </c>
      <c r="BN598" s="4" t="str">
        <f>IF(Table43[[#This Row],[SATUAN Fix Win]]&lt;&gt;"","GD01")</f>
        <v>GD01</v>
      </c>
      <c r="BO598" s="4">
        <f>IF(Table43[[#This Row],[SATUAN Fix Win]]&lt;&gt;"",11611)</f>
        <v>11611</v>
      </c>
      <c r="BP598" s="4">
        <f>IF(Table43[[#This Row],[SATUAN Fix Win]]&lt;&gt;"",11612)</f>
        <v>11612</v>
      </c>
      <c r="BR598" s="4">
        <f>IF(Table43[[#This Row],[SATUAN Fix Win]]&lt;&gt;"",1)</f>
        <v>1</v>
      </c>
    </row>
    <row r="599" spans="1:70">
      <c r="A599" s="4" t="str">
        <f>CONCATENATE(Table43[[#This Row],[Kode BARANG Win2]],Table43[[#This Row],[No. Urut
Item Sama]])</f>
        <v>R1022009037021</v>
      </c>
      <c r="B599" s="7"/>
      <c r="C599" s="4" t="s">
        <v>1611</v>
      </c>
      <c r="D599" s="49">
        <v>3041074</v>
      </c>
      <c r="E599" s="49">
        <f>IFERROR(VLOOKUP(Table43[[#This Row],[NO]],[1]Sheet1!$G$3:$K$1267,5,0),0)</f>
        <v>0</v>
      </c>
      <c r="F599" s="26" t="s">
        <v>1285</v>
      </c>
      <c r="G599" s="26">
        <v>24</v>
      </c>
      <c r="H599" s="26" t="s">
        <v>2073</v>
      </c>
      <c r="I599" s="49">
        <v>8993560026707</v>
      </c>
      <c r="J599" s="26" t="str">
        <f>Table43[[#This Row],[Nama Jenis Kemasan]]</f>
        <v>PCH</v>
      </c>
      <c r="K599" s="4" t="str">
        <f>TRIM(CONCATENATE(Table43[[#This Row],[Nama            KLP]]," ",Table43[[#This Row],[Nama            Sub KLP]]))</f>
        <v>DETTOL BODY WASH</v>
      </c>
      <c r="L599" s="4" t="str">
        <f>CONCATENATE(Table43[[#This Row],[kode  2 Digit                (hrf+No)]],Table43[[#This Row],[kode  2 Digit                (Nomor)]],Table43[[#This Row],[kode  1 Digit                (Nomor)]])</f>
        <v>R1022</v>
      </c>
      <c r="M599" s="4" t="str">
        <f>IF(AH599="",CONCATENATE(R599,T599,V599,X599,Z599,AB599,AD599,AF599,Table43[[#This Row],[Tanda Kode Revisi]]),CONCATENATE(R599,T599,V599,X599,Z599,AB599,AD599,AH599))</f>
        <v>R1022009037021</v>
      </c>
      <c r="N599" s="11">
        <f t="shared" si="18"/>
        <v>14</v>
      </c>
      <c r="O599" s="13" t="str">
        <f>IF(AG599&lt;&gt;"",TRIM(UPPER(CONCATENATE(Q599," ",S599," ",U599," ",W599," ",Y599," ",AA599," ","X"," ",Table43[[#This Row],[ISI/CTN]]," ",AG599," ",AC599," ",AE599," ",AI599))),TRIM(UPPER(CONCATENATE(Q599," ",S599," ",U599," ",W599," ",Y599," ",AA599," ","X"," ",Table43[[#This Row],[ISI/CTN]]," ",AC599," ",AE599," ",AI599))))</f>
        <v>RB DETTOL BODY WASH RE-ENERGIZER 370/410ML X 24 PCH BANDED</v>
      </c>
      <c r="P599" s="11">
        <f t="shared" si="19"/>
        <v>58</v>
      </c>
      <c r="Q599" s="4" t="s">
        <v>1487</v>
      </c>
      <c r="R599" s="7" t="s">
        <v>94</v>
      </c>
      <c r="S599" s="4" t="s">
        <v>1496</v>
      </c>
      <c r="T599" s="45" t="s">
        <v>1723</v>
      </c>
      <c r="U599" s="46" t="s">
        <v>1497</v>
      </c>
      <c r="V599" s="7">
        <v>2</v>
      </c>
      <c r="W599" s="46"/>
      <c r="X599" s="45" t="s">
        <v>1731</v>
      </c>
      <c r="Y599" s="4" t="s">
        <v>1532</v>
      </c>
      <c r="Z599" s="47" t="s">
        <v>1736</v>
      </c>
      <c r="AA599" s="4" t="s">
        <v>1529</v>
      </c>
      <c r="AB599" s="47" t="s">
        <v>1750</v>
      </c>
      <c r="AC599" s="4" t="s">
        <v>386</v>
      </c>
      <c r="AD599" s="7">
        <v>2</v>
      </c>
      <c r="AE599" s="4" t="s">
        <v>1526</v>
      </c>
      <c r="AF599" s="7">
        <v>1</v>
      </c>
      <c r="AJ599" s="7">
        <f>IFERROR(VLOOKUP(Table43[[#This Row],[Kode BARANG Win2]],'[2]Template Impor Barang'!#REF!,2,0),0)</f>
        <v>0</v>
      </c>
      <c r="AK599" s="7">
        <f>Table43[[#This Row],[ISI/CTN]]</f>
        <v>24</v>
      </c>
      <c r="AL599" s="83">
        <f>Table43[[#This Row],[Kode Pcpl]]</f>
        <v>3041074</v>
      </c>
      <c r="AN599" s="36">
        <f>Table43[[#This Row],[Harga Jual Pcs GT
(-PPN)]]-(Table43[[#This Row],[Harga Jual Pcs GT
(-PPN)]]*8.5%)</f>
        <v>20717.43</v>
      </c>
      <c r="AO599" s="36">
        <f>Table43[[#This Row],[Harga Beli Pcs
(-PPN)]]*Table43[[#This Row],[ISI/CTN]]</f>
        <v>497218.32</v>
      </c>
      <c r="AP599" s="36">
        <f>Table43[[#This Row],[Harga Beli Pcs
(-PPN)]]*1.11</f>
        <v>22996.347300000001</v>
      </c>
      <c r="AQ599" s="36">
        <f>Table43[[#This Row],[Harga Beli Krt
(- PPN)]]*1.11</f>
        <v>551912.33520000009</v>
      </c>
      <c r="AR599" s="36">
        <v>22642</v>
      </c>
      <c r="AS599" s="36">
        <f>Table43[[#This Row],[Harga Jual Pcs GT
(-PPN)]]*Table43[[#This Row],[ISI/CTN]]</f>
        <v>543408</v>
      </c>
      <c r="AT599" s="36">
        <f>Table43[[#This Row],[Harga Jual Pcs GT
(-PPN)]]*1.11</f>
        <v>25132.620000000003</v>
      </c>
      <c r="AU599" s="36">
        <f>Table43[[#This Row],[Harga Jual Krt GT
(- PPN)]]*1.11</f>
        <v>603182.88</v>
      </c>
      <c r="AV599" s="36">
        <v>22642</v>
      </c>
      <c r="AW599" s="36">
        <f>Table43[[#This Row],[Harga Jual Pcs MT
(-PPN)]]*Table43[[#This Row],[ISI/CTN]]</f>
        <v>543408</v>
      </c>
      <c r="AX599" s="36">
        <f>Table43[[#This Row],[Harga Jual Pcs MT
(-PPN)]]*1.11</f>
        <v>25132.620000000003</v>
      </c>
      <c r="AY599" s="36">
        <f>Table43[[#This Row],[Harga Jual Pcs MT
(+PPN)]]*Table43[[#This Row],[ISI/CTN]]</f>
        <v>603182.88000000012</v>
      </c>
      <c r="AZ599" s="44">
        <f>(Table43[[#This Row],[Harga Jual Pcs GT
(-PPN)]]-Table43[[#This Row],[Harga Beli Pcs
(-PPN)]])/Table43[[#This Row],[Harga Jual Pcs GT
(-PPN)]]</f>
        <v>8.4999999999999992E-2</v>
      </c>
      <c r="BA599" s="51">
        <f>Table43[[#This Row],[Harga Jual Pcs MT
(-PPN)]]-Table43[[#This Row],[Harga Beli Pcs
(-PPN)]]</f>
        <v>1924.5699999999997</v>
      </c>
      <c r="BB599" s="57">
        <f>Table43[[#This Row],[Column1]]/Table43[[#This Row],[Harga Jual Pcs MT
(-PPN)]]</f>
        <v>8.4999999999999992E-2</v>
      </c>
      <c r="BC599" s="50"/>
      <c r="BD599" s="7" t="str">
        <f>IFERROR(VLOOKUP(Table43[[#This Row],[Kode BARANG Win2]],'[3]Daftar Barang dan Jasa'!$B$2:$D$3515,3,0),0)</f>
        <v>RB DETTOL BODY WASH RE-ENERGIZER 370/410ML X 24 PCH BANDED</v>
      </c>
      <c r="BE599" s="7" t="str">
        <f ca="1">IF(TODAY()-Table43[[#This Row],[Efektif
Pembuatan]]&gt;60,"Lama","Baru")</f>
        <v>Lama</v>
      </c>
      <c r="BF599" s="7" t="e">
        <f ca="1">IF(TODAY()-Table43[[#This Row],[Efektif Naik Harga]]&lt;30,"Naik","Sama")</f>
        <v>#VALUE!</v>
      </c>
      <c r="BG599" s="7" t="s">
        <v>400</v>
      </c>
      <c r="BH599" s="7" t="str">
        <f>IF(Table43[[#This Row],[Kode BARANG Win2]]&lt;&gt;"","IDR","")</f>
        <v>IDR</v>
      </c>
      <c r="BI599" s="7" t="str">
        <f>CONCATENATE(Table43[[#This Row],[kode  1 Digit
(Nomor)]],Table43[[#This Row],[kode  4 Digit                (Nomor)]])</f>
        <v>30410740370</v>
      </c>
      <c r="BJ599" s="7" t="str">
        <f>Table43[[#This Row],[Nama            Gramasi atau Jumlah Pack per CTN]]</f>
        <v>370/410ML</v>
      </c>
      <c r="BK599" s="7"/>
      <c r="BL599" s="7"/>
      <c r="BM599" s="4" t="str">
        <f>IF(Table43[[#This Row],[SATUAN Fix Win]]&lt;&gt;"","KRT")</f>
        <v>KRT</v>
      </c>
      <c r="BN599" s="4" t="str">
        <f>IF(Table43[[#This Row],[SATUAN Fix Win]]&lt;&gt;"","GD01")</f>
        <v>GD01</v>
      </c>
      <c r="BO599" s="4">
        <f>IF(Table43[[#This Row],[SATUAN Fix Win]]&lt;&gt;"",11611)</f>
        <v>11611</v>
      </c>
      <c r="BP599" s="4">
        <f>IF(Table43[[#This Row],[SATUAN Fix Win]]&lt;&gt;"",11612)</f>
        <v>11612</v>
      </c>
      <c r="BR599" s="4">
        <f>IF(Table43[[#This Row],[SATUAN Fix Win]]&lt;&gt;"",1)</f>
        <v>1</v>
      </c>
    </row>
    <row r="600" spans="1:70">
      <c r="A600" s="4" t="str">
        <f>CONCATENATE(Table43[[#This Row],[Kode BARANG Win2]],Table43[[#This Row],[No. Urut
Item Sama]])</f>
        <v>R1022009037021</v>
      </c>
      <c r="B600" s="7"/>
      <c r="C600" s="4" t="s">
        <v>1611</v>
      </c>
      <c r="D600" s="49" t="s">
        <v>612</v>
      </c>
      <c r="E600" s="49">
        <f>IFERROR(VLOOKUP(Table43[[#This Row],[NO]],[1]Sheet1!$G$3:$K$1267,5,0),0)</f>
        <v>0</v>
      </c>
      <c r="F600" s="26" t="s">
        <v>1278</v>
      </c>
      <c r="G600" s="26">
        <v>24</v>
      </c>
      <c r="H600" s="26" t="s">
        <v>2073</v>
      </c>
      <c r="I600" s="49">
        <v>8993560026707</v>
      </c>
      <c r="J600" s="26" t="str">
        <f>Table43[[#This Row],[Nama Jenis Kemasan]]</f>
        <v>PCH</v>
      </c>
      <c r="K600" s="4" t="str">
        <f>TRIM(CONCATENATE(Table43[[#This Row],[Nama            KLP]]," ",Table43[[#This Row],[Nama            Sub KLP]]))</f>
        <v>DETTOL BODY WASH</v>
      </c>
      <c r="L600" s="4" t="str">
        <f>CONCATENATE(Table43[[#This Row],[kode  2 Digit                (hrf+No)]],Table43[[#This Row],[kode  2 Digit                (Nomor)]],Table43[[#This Row],[kode  1 Digit                (Nomor)]])</f>
        <v>R1022</v>
      </c>
      <c r="M600" s="4" t="str">
        <f>IF(AH600="",CONCATENATE(R600,T600,V600,X600,Z600,AB600,AD600,AF600,Table43[[#This Row],[Tanda Kode Revisi]]),CONCATENATE(R600,T600,V600,X600,Z600,AB600,AD600,AH600))</f>
        <v>R1022009037021</v>
      </c>
      <c r="N600" s="11">
        <f t="shared" si="18"/>
        <v>14</v>
      </c>
      <c r="O600" s="13" t="str">
        <f>IF(AG600&lt;&gt;"",TRIM(UPPER(CONCATENATE(Q600," ",S600," ",U600," ",W600," ",Y600," ",AA600," ","X"," ",Table43[[#This Row],[ISI/CTN]]," ",AG600," ",AC600," ",AE600," ",AI600))),TRIM(UPPER(CONCATENATE(Q600," ",S600," ",U600," ",W600," ",Y600," ",AA600," ","X"," ",Table43[[#This Row],[ISI/CTN]]," ",AC600," ",AE600," ",AI600))))</f>
        <v>RB DETTOL BODY WASH RE-ENERGIZER 370/410ML X 24 PCH BANDED</v>
      </c>
      <c r="P600" s="11">
        <f t="shared" si="19"/>
        <v>58</v>
      </c>
      <c r="Q600" s="4" t="s">
        <v>1487</v>
      </c>
      <c r="R600" s="7" t="s">
        <v>94</v>
      </c>
      <c r="S600" s="4" t="s">
        <v>1496</v>
      </c>
      <c r="T600" s="45" t="s">
        <v>1723</v>
      </c>
      <c r="U600" s="46" t="s">
        <v>1497</v>
      </c>
      <c r="V600" s="7">
        <v>2</v>
      </c>
      <c r="W600" s="46"/>
      <c r="X600" s="45" t="s">
        <v>1731</v>
      </c>
      <c r="Y600" s="4" t="s">
        <v>1532</v>
      </c>
      <c r="Z600" s="47" t="s">
        <v>1736</v>
      </c>
      <c r="AA600" s="4" t="s">
        <v>1529</v>
      </c>
      <c r="AB600" s="47" t="s">
        <v>1750</v>
      </c>
      <c r="AC600" s="4" t="s">
        <v>386</v>
      </c>
      <c r="AD600" s="7">
        <v>2</v>
      </c>
      <c r="AE600" s="4" t="s">
        <v>1526</v>
      </c>
      <c r="AF600" s="7">
        <v>1</v>
      </c>
      <c r="AJ600" s="7">
        <f>IFERROR(VLOOKUP(Table43[[#This Row],[Kode BARANG Win2]],'[2]Template Impor Barang'!#REF!,2,0),0)</f>
        <v>0</v>
      </c>
      <c r="AK600" s="7">
        <f>Table43[[#This Row],[ISI/CTN]]</f>
        <v>24</v>
      </c>
      <c r="AL600" s="83" t="str">
        <f>Table43[[#This Row],[Kode Pcpl]]</f>
        <v>ID8094383</v>
      </c>
      <c r="AN600" s="36">
        <f>Table43[[#This Row],[Harga Jual Pcs GT
(-PPN)]]-(Table43[[#This Row],[Harga Jual Pcs GT
(-PPN)]]*8.5%)</f>
        <v>20717.43</v>
      </c>
      <c r="AO600" s="36">
        <f>Table43[[#This Row],[Harga Beli Pcs
(-PPN)]]*Table43[[#This Row],[ISI/CTN]]</f>
        <v>497218.32</v>
      </c>
      <c r="AP600" s="36">
        <f>Table43[[#This Row],[Harga Beli Pcs
(-PPN)]]*1.11</f>
        <v>22996.347300000001</v>
      </c>
      <c r="AQ600" s="36">
        <f>Table43[[#This Row],[Harga Beli Krt
(- PPN)]]*1.11</f>
        <v>551912.33520000009</v>
      </c>
      <c r="AR600" s="36">
        <v>22642</v>
      </c>
      <c r="AS600" s="36">
        <f>Table43[[#This Row],[Harga Jual Pcs GT
(-PPN)]]*Table43[[#This Row],[ISI/CTN]]</f>
        <v>543408</v>
      </c>
      <c r="AT600" s="36">
        <f>Table43[[#This Row],[Harga Jual Pcs GT
(-PPN)]]*1.11</f>
        <v>25132.620000000003</v>
      </c>
      <c r="AU600" s="36">
        <f>Table43[[#This Row],[Harga Jual Krt GT
(- PPN)]]*1.11</f>
        <v>603182.88</v>
      </c>
      <c r="AV600" s="36">
        <v>22642</v>
      </c>
      <c r="AW600" s="36">
        <f>Table43[[#This Row],[Harga Jual Pcs MT
(-PPN)]]*Table43[[#This Row],[ISI/CTN]]</f>
        <v>543408</v>
      </c>
      <c r="AX600" s="36">
        <f>Table43[[#This Row],[Harga Jual Pcs MT
(-PPN)]]*1.11</f>
        <v>25132.620000000003</v>
      </c>
      <c r="AY600" s="36">
        <f>Table43[[#This Row],[Harga Jual Pcs MT
(+PPN)]]*Table43[[#This Row],[ISI/CTN]]</f>
        <v>603182.88000000012</v>
      </c>
      <c r="AZ600" s="44">
        <f>(Table43[[#This Row],[Harga Jual Pcs GT
(-PPN)]]-Table43[[#This Row],[Harga Beli Pcs
(-PPN)]])/Table43[[#This Row],[Harga Jual Pcs GT
(-PPN)]]</f>
        <v>8.4999999999999992E-2</v>
      </c>
      <c r="BA600" s="51">
        <f>Table43[[#This Row],[Harga Jual Pcs MT
(-PPN)]]-Table43[[#This Row],[Harga Beli Pcs
(-PPN)]]</f>
        <v>1924.5699999999997</v>
      </c>
      <c r="BB600" s="57">
        <f>Table43[[#This Row],[Column1]]/Table43[[#This Row],[Harga Jual Pcs MT
(-PPN)]]</f>
        <v>8.4999999999999992E-2</v>
      </c>
      <c r="BC600" s="50"/>
      <c r="BD600" s="7" t="str">
        <f>IFERROR(VLOOKUP(Table43[[#This Row],[Kode BARANG Win2]],'[3]Daftar Barang dan Jasa'!$B$2:$D$3515,3,0),0)</f>
        <v>RB DETTOL BODY WASH RE-ENERGIZER 370/410ML X 24 PCH BANDED</v>
      </c>
      <c r="BE600" s="7" t="str">
        <f ca="1">IF(TODAY()-Table43[[#This Row],[Efektif
Pembuatan]]&gt;60,"Lama","Baru")</f>
        <v>Lama</v>
      </c>
      <c r="BF600" s="7" t="e">
        <f ca="1">IF(TODAY()-Table43[[#This Row],[Efektif Naik Harga]]&lt;30,"Naik","Sama")</f>
        <v>#VALUE!</v>
      </c>
      <c r="BG600" s="7" t="s">
        <v>400</v>
      </c>
      <c r="BH600" s="7" t="str">
        <f>IF(Table43[[#This Row],[Kode BARANG Win2]]&lt;&gt;"","IDR","")</f>
        <v>IDR</v>
      </c>
      <c r="BI600" s="7" t="str">
        <f>CONCATENATE(Table43[[#This Row],[kode  1 Digit
(Nomor)]],Table43[[#This Row],[kode  4 Digit                (Nomor)]])</f>
        <v>ID80943830370</v>
      </c>
      <c r="BJ600" s="7" t="str">
        <f>Table43[[#This Row],[Nama            Gramasi atau Jumlah Pack per CTN]]</f>
        <v>370/410ML</v>
      </c>
      <c r="BK600" s="7"/>
      <c r="BL600" s="7"/>
      <c r="BM600" s="4" t="str">
        <f>IF(Table43[[#This Row],[SATUAN Fix Win]]&lt;&gt;"","KRT")</f>
        <v>KRT</v>
      </c>
      <c r="BN600" s="4" t="str">
        <f>IF(Table43[[#This Row],[SATUAN Fix Win]]&lt;&gt;"","GD01")</f>
        <v>GD01</v>
      </c>
      <c r="BO600" s="4">
        <f>IF(Table43[[#This Row],[SATUAN Fix Win]]&lt;&gt;"",11611)</f>
        <v>11611</v>
      </c>
      <c r="BP600" s="4">
        <f>IF(Table43[[#This Row],[SATUAN Fix Win]]&lt;&gt;"",11612)</f>
        <v>11612</v>
      </c>
      <c r="BR600" s="4">
        <f>IF(Table43[[#This Row],[SATUAN Fix Win]]&lt;&gt;"",1)</f>
        <v>1</v>
      </c>
    </row>
    <row r="601" spans="1:70">
      <c r="A601" s="4" t="str">
        <f>CONCATENATE(Table43[[#This Row],[Kode BARANG Win2]],Table43[[#This Row],[No. Urut
Item Sama]])</f>
        <v>R1022009037021</v>
      </c>
      <c r="B601" s="7"/>
      <c r="C601" s="4" t="s">
        <v>1611</v>
      </c>
      <c r="D601" s="49" t="s">
        <v>613</v>
      </c>
      <c r="E601" s="49">
        <f>IFERROR(VLOOKUP(Table43[[#This Row],[NO]],[1]Sheet1!$G$3:$K$1267,5,0),0)</f>
        <v>0</v>
      </c>
      <c r="F601" s="26" t="s">
        <v>1279</v>
      </c>
      <c r="G601" s="26">
        <v>24</v>
      </c>
      <c r="H601" s="26" t="s">
        <v>2073</v>
      </c>
      <c r="I601" s="49">
        <v>8993560026707</v>
      </c>
      <c r="J601" s="26" t="str">
        <f>Table43[[#This Row],[Nama Jenis Kemasan]]</f>
        <v>PCH</v>
      </c>
      <c r="K601" s="4" t="str">
        <f>TRIM(CONCATENATE(Table43[[#This Row],[Nama            KLP]]," ",Table43[[#This Row],[Nama            Sub KLP]]))</f>
        <v>DETTOL BODY WASH</v>
      </c>
      <c r="L601" s="4" t="str">
        <f>CONCATENATE(Table43[[#This Row],[kode  2 Digit                (hrf+No)]],Table43[[#This Row],[kode  2 Digit                (Nomor)]],Table43[[#This Row],[kode  1 Digit                (Nomor)]])</f>
        <v>R1022</v>
      </c>
      <c r="M601" s="4" t="str">
        <f>IF(AH601="",CONCATENATE(R601,T601,V601,X601,Z601,AB601,AD601,AF601,Table43[[#This Row],[Tanda Kode Revisi]]),CONCATENATE(R601,T601,V601,X601,Z601,AB601,AD601,AH601))</f>
        <v>R1022009037021</v>
      </c>
      <c r="N601" s="11">
        <f t="shared" si="18"/>
        <v>14</v>
      </c>
      <c r="O601" s="13" t="str">
        <f>IF(AG601&lt;&gt;"",TRIM(UPPER(CONCATENATE(Q601," ",S601," ",U601," ",W601," ",Y601," ",AA601," ","X"," ",Table43[[#This Row],[ISI/CTN]]," ",AG601," ",AC601," ",AE601," ",AI601))),TRIM(UPPER(CONCATENATE(Q601," ",S601," ",U601," ",W601," ",Y601," ",AA601," ","X"," ",Table43[[#This Row],[ISI/CTN]]," ",AC601," ",AE601," ",AI601))))</f>
        <v>RB DETTOL BODY WASH RE-ENERGIZER 370/410ML X 24 PCH BANDED</v>
      </c>
      <c r="P601" s="11">
        <f t="shared" si="19"/>
        <v>58</v>
      </c>
      <c r="Q601" s="4" t="s">
        <v>1487</v>
      </c>
      <c r="R601" s="7" t="s">
        <v>94</v>
      </c>
      <c r="S601" s="4" t="s">
        <v>1496</v>
      </c>
      <c r="T601" s="45" t="s">
        <v>1723</v>
      </c>
      <c r="U601" s="46" t="s">
        <v>1497</v>
      </c>
      <c r="V601" s="7">
        <v>2</v>
      </c>
      <c r="W601" s="46"/>
      <c r="X601" s="45" t="s">
        <v>1731</v>
      </c>
      <c r="Y601" s="4" t="s">
        <v>1532</v>
      </c>
      <c r="Z601" s="47" t="s">
        <v>1736</v>
      </c>
      <c r="AA601" s="4" t="s">
        <v>1529</v>
      </c>
      <c r="AB601" s="47" t="s">
        <v>1750</v>
      </c>
      <c r="AC601" s="4" t="s">
        <v>386</v>
      </c>
      <c r="AD601" s="7">
        <v>2</v>
      </c>
      <c r="AE601" s="4" t="s">
        <v>1526</v>
      </c>
      <c r="AF601" s="7">
        <v>1</v>
      </c>
      <c r="AJ601" s="7">
        <f>IFERROR(VLOOKUP(Table43[[#This Row],[Kode BARANG Win2]],'[2]Template Impor Barang'!#REF!,2,0),0)</f>
        <v>0</v>
      </c>
      <c r="AK601" s="7">
        <f>Table43[[#This Row],[ISI/CTN]]</f>
        <v>24</v>
      </c>
      <c r="AL601" s="83" t="str">
        <f>Table43[[#This Row],[Kode Pcpl]]</f>
        <v>ID8134081</v>
      </c>
      <c r="AN601" s="36">
        <f>Table43[[#This Row],[Harga Jual Pcs GT
(-PPN)]]-(Table43[[#This Row],[Harga Jual Pcs GT
(-PPN)]]*8.5%)</f>
        <v>20717.43</v>
      </c>
      <c r="AO601" s="36">
        <f>Table43[[#This Row],[Harga Beli Pcs
(-PPN)]]*Table43[[#This Row],[ISI/CTN]]</f>
        <v>497218.32</v>
      </c>
      <c r="AP601" s="36">
        <f>Table43[[#This Row],[Harga Beli Pcs
(-PPN)]]*1.11</f>
        <v>22996.347300000001</v>
      </c>
      <c r="AQ601" s="36">
        <f>Table43[[#This Row],[Harga Beli Krt
(- PPN)]]*1.11</f>
        <v>551912.33520000009</v>
      </c>
      <c r="AR601" s="36">
        <v>22642</v>
      </c>
      <c r="AS601" s="36">
        <f>Table43[[#This Row],[Harga Jual Pcs GT
(-PPN)]]*Table43[[#This Row],[ISI/CTN]]</f>
        <v>543408</v>
      </c>
      <c r="AT601" s="36">
        <f>Table43[[#This Row],[Harga Jual Pcs GT
(-PPN)]]*1.11</f>
        <v>25132.620000000003</v>
      </c>
      <c r="AU601" s="36">
        <f>Table43[[#This Row],[Harga Jual Krt GT
(- PPN)]]*1.11</f>
        <v>603182.88</v>
      </c>
      <c r="AV601" s="36">
        <v>22642</v>
      </c>
      <c r="AW601" s="36">
        <f>Table43[[#This Row],[Harga Jual Pcs MT
(-PPN)]]*Table43[[#This Row],[ISI/CTN]]</f>
        <v>543408</v>
      </c>
      <c r="AX601" s="36">
        <f>Table43[[#This Row],[Harga Jual Pcs MT
(-PPN)]]*1.11</f>
        <v>25132.620000000003</v>
      </c>
      <c r="AY601" s="36">
        <f>Table43[[#This Row],[Harga Jual Pcs MT
(+PPN)]]*Table43[[#This Row],[ISI/CTN]]</f>
        <v>603182.88000000012</v>
      </c>
      <c r="AZ601" s="44">
        <f>(Table43[[#This Row],[Harga Jual Pcs GT
(-PPN)]]-Table43[[#This Row],[Harga Beli Pcs
(-PPN)]])/Table43[[#This Row],[Harga Jual Pcs GT
(-PPN)]]</f>
        <v>8.4999999999999992E-2</v>
      </c>
      <c r="BA601" s="51">
        <f>Table43[[#This Row],[Harga Jual Pcs MT
(-PPN)]]-Table43[[#This Row],[Harga Beli Pcs
(-PPN)]]</f>
        <v>1924.5699999999997</v>
      </c>
      <c r="BB601" s="57">
        <f>Table43[[#This Row],[Column1]]/Table43[[#This Row],[Harga Jual Pcs MT
(-PPN)]]</f>
        <v>8.4999999999999992E-2</v>
      </c>
      <c r="BC601" s="50"/>
      <c r="BD601" s="7" t="str">
        <f>IFERROR(VLOOKUP(Table43[[#This Row],[Kode BARANG Win2]],'[3]Daftar Barang dan Jasa'!$B$2:$D$3515,3,0),0)</f>
        <v>RB DETTOL BODY WASH RE-ENERGIZER 370/410ML X 24 PCH BANDED</v>
      </c>
      <c r="BE601" s="7" t="str">
        <f ca="1">IF(TODAY()-Table43[[#This Row],[Efektif
Pembuatan]]&gt;60,"Lama","Baru")</f>
        <v>Lama</v>
      </c>
      <c r="BF601" s="7" t="e">
        <f ca="1">IF(TODAY()-Table43[[#This Row],[Efektif Naik Harga]]&lt;30,"Naik","Sama")</f>
        <v>#VALUE!</v>
      </c>
      <c r="BG601" s="7" t="s">
        <v>400</v>
      </c>
      <c r="BH601" s="7" t="str">
        <f>IF(Table43[[#This Row],[Kode BARANG Win2]]&lt;&gt;"","IDR","")</f>
        <v>IDR</v>
      </c>
      <c r="BI601" s="7" t="str">
        <f>CONCATENATE(Table43[[#This Row],[kode  1 Digit
(Nomor)]],Table43[[#This Row],[kode  4 Digit                (Nomor)]])</f>
        <v>ID81340810370</v>
      </c>
      <c r="BJ601" s="7" t="str">
        <f>Table43[[#This Row],[Nama            Gramasi atau Jumlah Pack per CTN]]</f>
        <v>370/410ML</v>
      </c>
      <c r="BK601" s="7"/>
      <c r="BL601" s="7"/>
      <c r="BM601" s="4" t="str">
        <f>IF(Table43[[#This Row],[SATUAN Fix Win]]&lt;&gt;"","KRT")</f>
        <v>KRT</v>
      </c>
      <c r="BN601" s="4" t="str">
        <f>IF(Table43[[#This Row],[SATUAN Fix Win]]&lt;&gt;"","GD01")</f>
        <v>GD01</v>
      </c>
      <c r="BO601" s="4">
        <f>IF(Table43[[#This Row],[SATUAN Fix Win]]&lt;&gt;"",11611)</f>
        <v>11611</v>
      </c>
      <c r="BP601" s="4">
        <f>IF(Table43[[#This Row],[SATUAN Fix Win]]&lt;&gt;"",11612)</f>
        <v>11612</v>
      </c>
      <c r="BR601" s="4">
        <f>IF(Table43[[#This Row],[SATUAN Fix Win]]&lt;&gt;"",1)</f>
        <v>1</v>
      </c>
    </row>
    <row r="602" spans="1:70">
      <c r="A602" s="4" t="str">
        <f>CONCATENATE(Table43[[#This Row],[Kode BARANG Win2]],Table43[[#This Row],[No. Urut
Item Sama]])</f>
        <v>R1022009037021</v>
      </c>
      <c r="B602" s="7"/>
      <c r="C602" s="4" t="s">
        <v>1611</v>
      </c>
      <c r="D602" s="49" t="s">
        <v>614</v>
      </c>
      <c r="E602" s="49">
        <f>IFERROR(VLOOKUP(Table43[[#This Row],[NO]],[1]Sheet1!$G$3:$K$1267,5,0),0)</f>
        <v>0</v>
      </c>
      <c r="F602" s="26" t="s">
        <v>1280</v>
      </c>
      <c r="G602" s="26">
        <v>24</v>
      </c>
      <c r="H602" s="26" t="s">
        <v>2073</v>
      </c>
      <c r="I602" s="49">
        <v>8993560026707</v>
      </c>
      <c r="J602" s="26" t="str">
        <f>Table43[[#This Row],[Nama Jenis Kemasan]]</f>
        <v>PCH</v>
      </c>
      <c r="K602" s="4" t="str">
        <f>TRIM(CONCATENATE(Table43[[#This Row],[Nama            KLP]]," ",Table43[[#This Row],[Nama            Sub KLP]]))</f>
        <v>DETTOL BODY WASH</v>
      </c>
      <c r="L602" s="4" t="str">
        <f>CONCATENATE(Table43[[#This Row],[kode  2 Digit                (hrf+No)]],Table43[[#This Row],[kode  2 Digit                (Nomor)]],Table43[[#This Row],[kode  1 Digit                (Nomor)]])</f>
        <v>R1022</v>
      </c>
      <c r="M602" s="4" t="str">
        <f>IF(AH602="",CONCATENATE(R602,T602,V602,X602,Z602,AB602,AD602,AF602,Table43[[#This Row],[Tanda Kode Revisi]]),CONCATENATE(R602,T602,V602,X602,Z602,AB602,AD602,AH602))</f>
        <v>R1022009037021</v>
      </c>
      <c r="N602" s="11">
        <f t="shared" si="18"/>
        <v>14</v>
      </c>
      <c r="O602" s="13" t="str">
        <f>IF(AG602&lt;&gt;"",TRIM(UPPER(CONCATENATE(Q602," ",S602," ",U602," ",W602," ",Y602," ",AA602," ","X"," ",Table43[[#This Row],[ISI/CTN]]," ",AG602," ",AC602," ",AE602," ",AI602))),TRIM(UPPER(CONCATENATE(Q602," ",S602," ",U602," ",W602," ",Y602," ",AA602," ","X"," ",Table43[[#This Row],[ISI/CTN]]," ",AC602," ",AE602," ",AI602))))</f>
        <v>RB DETTOL BODY WASH RE-ENERGIZER 370/410ML X 24 PCH BANDED</v>
      </c>
      <c r="P602" s="11">
        <f t="shared" si="19"/>
        <v>58</v>
      </c>
      <c r="Q602" s="4" t="s">
        <v>1487</v>
      </c>
      <c r="R602" s="7" t="s">
        <v>94</v>
      </c>
      <c r="S602" s="4" t="s">
        <v>1496</v>
      </c>
      <c r="T602" s="45" t="s">
        <v>1723</v>
      </c>
      <c r="U602" s="46" t="s">
        <v>1497</v>
      </c>
      <c r="V602" s="7">
        <v>2</v>
      </c>
      <c r="W602" s="46"/>
      <c r="X602" s="45" t="s">
        <v>1731</v>
      </c>
      <c r="Y602" s="4" t="s">
        <v>1532</v>
      </c>
      <c r="Z602" s="47" t="s">
        <v>1736</v>
      </c>
      <c r="AA602" s="4" t="s">
        <v>1529</v>
      </c>
      <c r="AB602" s="47" t="s">
        <v>1750</v>
      </c>
      <c r="AC602" s="4" t="s">
        <v>386</v>
      </c>
      <c r="AD602" s="7">
        <v>2</v>
      </c>
      <c r="AE602" s="4" t="s">
        <v>1526</v>
      </c>
      <c r="AF602" s="7">
        <v>1</v>
      </c>
      <c r="AJ602" s="7">
        <f>IFERROR(VLOOKUP(Table43[[#This Row],[Kode BARANG Win2]],'[2]Template Impor Barang'!#REF!,2,0),0)</f>
        <v>0</v>
      </c>
      <c r="AK602" s="7">
        <f>Table43[[#This Row],[ISI/CTN]]</f>
        <v>24</v>
      </c>
      <c r="AL602" s="83" t="str">
        <f>Table43[[#This Row],[Kode Pcpl]]</f>
        <v>ID8139159</v>
      </c>
      <c r="AN602" s="36">
        <f>Table43[[#This Row],[Harga Jual Pcs GT
(-PPN)]]-(Table43[[#This Row],[Harga Jual Pcs GT
(-PPN)]]*8.5%)</f>
        <v>20717.43</v>
      </c>
      <c r="AO602" s="36">
        <f>Table43[[#This Row],[Harga Beli Pcs
(-PPN)]]*Table43[[#This Row],[ISI/CTN]]</f>
        <v>497218.32</v>
      </c>
      <c r="AP602" s="36">
        <f>Table43[[#This Row],[Harga Beli Pcs
(-PPN)]]*1.11</f>
        <v>22996.347300000001</v>
      </c>
      <c r="AQ602" s="36">
        <f>Table43[[#This Row],[Harga Beli Krt
(- PPN)]]*1.11</f>
        <v>551912.33520000009</v>
      </c>
      <c r="AR602" s="36">
        <v>22642</v>
      </c>
      <c r="AS602" s="36">
        <f>Table43[[#This Row],[Harga Jual Pcs GT
(-PPN)]]*Table43[[#This Row],[ISI/CTN]]</f>
        <v>543408</v>
      </c>
      <c r="AT602" s="36">
        <f>Table43[[#This Row],[Harga Jual Pcs GT
(-PPN)]]*1.11</f>
        <v>25132.620000000003</v>
      </c>
      <c r="AU602" s="36">
        <f>Table43[[#This Row],[Harga Jual Krt GT
(- PPN)]]*1.11</f>
        <v>603182.88</v>
      </c>
      <c r="AV602" s="36">
        <v>22642</v>
      </c>
      <c r="AW602" s="36">
        <f>Table43[[#This Row],[Harga Jual Pcs MT
(-PPN)]]*Table43[[#This Row],[ISI/CTN]]</f>
        <v>543408</v>
      </c>
      <c r="AX602" s="36">
        <f>Table43[[#This Row],[Harga Jual Pcs MT
(-PPN)]]*1.11</f>
        <v>25132.620000000003</v>
      </c>
      <c r="AY602" s="36">
        <f>Table43[[#This Row],[Harga Jual Pcs MT
(+PPN)]]*Table43[[#This Row],[ISI/CTN]]</f>
        <v>603182.88000000012</v>
      </c>
      <c r="AZ602" s="44">
        <f>(Table43[[#This Row],[Harga Jual Pcs GT
(-PPN)]]-Table43[[#This Row],[Harga Beli Pcs
(-PPN)]])/Table43[[#This Row],[Harga Jual Pcs GT
(-PPN)]]</f>
        <v>8.4999999999999992E-2</v>
      </c>
      <c r="BA602" s="51">
        <f>Table43[[#This Row],[Harga Jual Pcs MT
(-PPN)]]-Table43[[#This Row],[Harga Beli Pcs
(-PPN)]]</f>
        <v>1924.5699999999997</v>
      </c>
      <c r="BB602" s="57">
        <f>Table43[[#This Row],[Column1]]/Table43[[#This Row],[Harga Jual Pcs MT
(-PPN)]]</f>
        <v>8.4999999999999992E-2</v>
      </c>
      <c r="BC602" s="50"/>
      <c r="BD602" s="7" t="str">
        <f>IFERROR(VLOOKUP(Table43[[#This Row],[Kode BARANG Win2]],'[3]Daftar Barang dan Jasa'!$B$2:$D$3515,3,0),0)</f>
        <v>RB DETTOL BODY WASH RE-ENERGIZER 370/410ML X 24 PCH BANDED</v>
      </c>
      <c r="BE602" s="7" t="str">
        <f ca="1">IF(TODAY()-Table43[[#This Row],[Efektif
Pembuatan]]&gt;60,"Lama","Baru")</f>
        <v>Lama</v>
      </c>
      <c r="BF602" s="7" t="e">
        <f ca="1">IF(TODAY()-Table43[[#This Row],[Efektif Naik Harga]]&lt;30,"Naik","Sama")</f>
        <v>#VALUE!</v>
      </c>
      <c r="BG602" s="7" t="s">
        <v>400</v>
      </c>
      <c r="BH602" s="7" t="str">
        <f>IF(Table43[[#This Row],[Kode BARANG Win2]]&lt;&gt;"","IDR","")</f>
        <v>IDR</v>
      </c>
      <c r="BI602" s="7" t="str">
        <f>CONCATENATE(Table43[[#This Row],[kode  1 Digit
(Nomor)]],Table43[[#This Row],[kode  4 Digit                (Nomor)]])</f>
        <v>ID81391590370</v>
      </c>
      <c r="BJ602" s="7" t="str">
        <f>Table43[[#This Row],[Nama            Gramasi atau Jumlah Pack per CTN]]</f>
        <v>370/410ML</v>
      </c>
      <c r="BK602" s="7"/>
      <c r="BL602" s="7"/>
      <c r="BM602" s="4" t="str">
        <f>IF(Table43[[#This Row],[SATUAN Fix Win]]&lt;&gt;"","KRT")</f>
        <v>KRT</v>
      </c>
      <c r="BN602" s="4" t="str">
        <f>IF(Table43[[#This Row],[SATUAN Fix Win]]&lt;&gt;"","GD01")</f>
        <v>GD01</v>
      </c>
      <c r="BO602" s="4">
        <f>IF(Table43[[#This Row],[SATUAN Fix Win]]&lt;&gt;"",11611)</f>
        <v>11611</v>
      </c>
      <c r="BP602" s="4">
        <f>IF(Table43[[#This Row],[SATUAN Fix Win]]&lt;&gt;"",11612)</f>
        <v>11612</v>
      </c>
      <c r="BR602" s="4">
        <f>IF(Table43[[#This Row],[SATUAN Fix Win]]&lt;&gt;"",1)</f>
        <v>1</v>
      </c>
    </row>
    <row r="603" spans="1:70">
      <c r="A603" s="4" t="str">
        <f>CONCATENATE(Table43[[#This Row],[Kode BARANG Win2]],Table43[[#This Row],[No. Urut
Item Sama]])</f>
        <v>R1022010010010</v>
      </c>
      <c r="B603" s="7"/>
      <c r="D603" s="49">
        <v>3193554</v>
      </c>
      <c r="E603" s="49">
        <f>IFERROR(VLOOKUP(Table43[[#This Row],[NO]],[1]Sheet1!$G$3:$K$1267,5,0),0)</f>
        <v>20010010100010</v>
      </c>
      <c r="F603" s="26"/>
      <c r="G603" s="26">
        <v>24</v>
      </c>
      <c r="H603" s="26" t="s">
        <v>1806</v>
      </c>
      <c r="I603" s="49"/>
      <c r="J603" s="26" t="str">
        <f>Table43[[#This Row],[Nama Jenis Kemasan]]</f>
        <v>BTL</v>
      </c>
      <c r="K603" s="4" t="str">
        <f>TRIM(CONCATENATE(Table43[[#This Row],[Nama            KLP]]," ",Table43[[#This Row],[Nama            Sub KLP]]))</f>
        <v>DETTOL BODY WASH</v>
      </c>
      <c r="L603" s="4" t="str">
        <f>CONCATENATE(Table43[[#This Row],[kode  2 Digit                (hrf+No)]],Table43[[#This Row],[kode  2 Digit                (Nomor)]],Table43[[#This Row],[kode  1 Digit                (Nomor)]])</f>
        <v>R1022</v>
      </c>
      <c r="M603" s="4" t="str">
        <f>IF(AH603="",CONCATENATE(R603,T603,V603,X603,Z603,AB603,AD603,AF603,Table43[[#This Row],[Tanda Kode Revisi]]),CONCATENATE(R603,T603,V603,X603,Z603,AB603,AD603,AH603))</f>
        <v>R1022010010010</v>
      </c>
      <c r="N603" s="11">
        <f t="shared" si="18"/>
        <v>14</v>
      </c>
      <c r="O603" s="13" t="str">
        <f>IF(AG603&lt;&gt;"",TRIM(UPPER(CONCATENATE(Q603," ",S603," ",U603," ",W603," ",Y603," ",AA603," ","X"," ",Table43[[#This Row],[ISI/CTN]]," ",AG603," ",AC603," ",AE603," ",AI603))),TRIM(UPPER(CONCATENATE(Q603," ",S603," ",U603," ",W603," ",Y603," ",AA603," ","X"," ",Table43[[#This Row],[ISI/CTN]]," ",AC603," ",AE603," ",AI603))))</f>
        <v>RB DETTOL BODY WASH SKINCARE 100ML X 24 BTL</v>
      </c>
      <c r="P603" s="11">
        <f t="shared" si="19"/>
        <v>43</v>
      </c>
      <c r="Q603" s="4" t="s">
        <v>1487</v>
      </c>
      <c r="R603" s="7" t="s">
        <v>94</v>
      </c>
      <c r="S603" s="4" t="s">
        <v>1496</v>
      </c>
      <c r="T603" s="45" t="s">
        <v>1723</v>
      </c>
      <c r="U603" s="46" t="s">
        <v>1497</v>
      </c>
      <c r="V603" s="7">
        <v>2</v>
      </c>
      <c r="W603" s="46"/>
      <c r="X603" s="45" t="s">
        <v>1731</v>
      </c>
      <c r="Y603" s="4" t="s">
        <v>1533</v>
      </c>
      <c r="Z603" s="47" t="s">
        <v>1737</v>
      </c>
      <c r="AA603" s="4" t="s">
        <v>389</v>
      </c>
      <c r="AB603" s="47" t="s">
        <v>1739</v>
      </c>
      <c r="AC603" s="4" t="s">
        <v>388</v>
      </c>
      <c r="AD603" s="7">
        <v>1</v>
      </c>
      <c r="AF603" s="7">
        <v>0</v>
      </c>
      <c r="AJ603" s="7">
        <f>IFERROR(VLOOKUP(Table43[[#This Row],[Kode BARANG Win2]],'[2]Template Impor Barang'!#REF!,2,0),0)</f>
        <v>0</v>
      </c>
      <c r="AK603" s="7">
        <f>Table43[[#This Row],[ISI/CTN]]</f>
        <v>24</v>
      </c>
      <c r="AL603" s="83">
        <f>Table43[[#This Row],[Kode Pcpl]]</f>
        <v>3193554</v>
      </c>
      <c r="AN603" s="36">
        <f>Table43[[#This Row],[Harga Jual Pcs GT
(-PPN)]]-(Table43[[#This Row],[Harga Jual Pcs GT
(-PPN)]]*8.5%)</f>
        <v>17212.37</v>
      </c>
      <c r="AO603" s="36">
        <f>Table43[[#This Row],[Harga Beli Pcs
(-PPN)]]*Table43[[#This Row],[ISI/CTN]]</f>
        <v>413096.88</v>
      </c>
      <c r="AP603" s="36">
        <f>Table43[[#This Row],[Harga Beli Pcs
(-PPN)]]*1.11</f>
        <v>19105.7307</v>
      </c>
      <c r="AQ603" s="36">
        <f>Table43[[#This Row],[Harga Beli Krt
(- PPN)]]*1.11</f>
        <v>458537.53680000006</v>
      </c>
      <c r="AR603" s="36">
        <v>18811.333333333332</v>
      </c>
      <c r="AS603" s="36">
        <f>Table43[[#This Row],[Harga Jual Pcs GT
(-PPN)]]*Table43[[#This Row],[ISI/CTN]]</f>
        <v>451472</v>
      </c>
      <c r="AT603" s="36">
        <f>Table43[[#This Row],[Harga Jual Pcs GT
(-PPN)]]*1.11</f>
        <v>20880.580000000002</v>
      </c>
      <c r="AU603" s="36">
        <f>Table43[[#This Row],[Harga Jual Krt GT
(- PPN)]]*1.11</f>
        <v>501133.92000000004</v>
      </c>
      <c r="AV603" s="36"/>
      <c r="AW603" s="36">
        <f>Table43[[#This Row],[Harga Jual Pcs MT
(-PPN)]]*Table43[[#This Row],[ISI/CTN]]</f>
        <v>0</v>
      </c>
      <c r="AX603" s="36">
        <f>Table43[[#This Row],[Harga Jual Pcs MT
(-PPN)]]*1.11</f>
        <v>0</v>
      </c>
      <c r="AY603" s="36">
        <f>Table43[[#This Row],[Harga Jual Pcs MT
(+PPN)]]*Table43[[#This Row],[ISI/CTN]]</f>
        <v>0</v>
      </c>
      <c r="AZ603" s="44">
        <f>(Table43[[#This Row],[Harga Jual Pcs GT
(-PPN)]]-Table43[[#This Row],[Harga Beli Pcs
(-PPN)]])/Table43[[#This Row],[Harga Jual Pcs GT
(-PPN)]]</f>
        <v>8.4999999999999992E-2</v>
      </c>
      <c r="BA603" s="51">
        <f>Table43[[#This Row],[Harga Jual Pcs MT
(-PPN)]]-Table43[[#This Row],[Harga Beli Pcs
(-PPN)]]</f>
        <v>-17212.37</v>
      </c>
      <c r="BB603" s="57" t="e">
        <f>Table43[[#This Row],[Column1]]/Table43[[#This Row],[Harga Jual Pcs MT
(-PPN)]]</f>
        <v>#DIV/0!</v>
      </c>
      <c r="BC603" s="50"/>
      <c r="BD603" s="7" t="str">
        <f>IFERROR(VLOOKUP(Table43[[#This Row],[Kode BARANG Win2]],'[3]Daftar Barang dan Jasa'!$B$2:$D$3515,3,0),0)</f>
        <v>RB DETTOL BODY WASH SKINCARE 100ML X 24 BTL</v>
      </c>
      <c r="BE603" s="7" t="str">
        <f ca="1">IF(TODAY()-Table43[[#This Row],[Efektif
Pembuatan]]&gt;60,"Lama","Baru")</f>
        <v>Lama</v>
      </c>
      <c r="BF603" s="7" t="e">
        <f ca="1">IF(TODAY()-Table43[[#This Row],[Efektif Naik Harga]]&lt;30,"Naik","Sama")</f>
        <v>#VALUE!</v>
      </c>
      <c r="BG603" s="7" t="s">
        <v>400</v>
      </c>
      <c r="BH603" s="7" t="str">
        <f>IF(Table43[[#This Row],[Kode BARANG Win2]]&lt;&gt;"","IDR","")</f>
        <v>IDR</v>
      </c>
      <c r="BI603" s="7" t="str">
        <f>CONCATENATE(Table43[[#This Row],[kode  1 Digit
(Nomor)]],Table43[[#This Row],[kode  4 Digit                (Nomor)]])</f>
        <v>31935540100</v>
      </c>
      <c r="BJ603" s="7" t="str">
        <f>Table43[[#This Row],[Nama            Gramasi atau Jumlah Pack per CTN]]</f>
        <v>100ML</v>
      </c>
      <c r="BK603" s="7"/>
      <c r="BL603" s="7"/>
      <c r="BM603" s="4" t="str">
        <f>IF(Table43[[#This Row],[SATUAN Fix Win]]&lt;&gt;"","KRT")</f>
        <v>KRT</v>
      </c>
      <c r="BN603" s="4" t="str">
        <f>IF(Table43[[#This Row],[SATUAN Fix Win]]&lt;&gt;"","GD01")</f>
        <v>GD01</v>
      </c>
      <c r="BO603" s="4">
        <f>IF(Table43[[#This Row],[SATUAN Fix Win]]&lt;&gt;"",11611)</f>
        <v>11611</v>
      </c>
      <c r="BP603" s="4">
        <f>IF(Table43[[#This Row],[SATUAN Fix Win]]&lt;&gt;"",11612)</f>
        <v>11612</v>
      </c>
      <c r="BR603" s="4">
        <f>IF(Table43[[#This Row],[SATUAN Fix Win]]&lt;&gt;"",1)</f>
        <v>1</v>
      </c>
    </row>
    <row r="604" spans="1:70">
      <c r="A604" s="4" t="str">
        <f>CONCATENATE(Table43[[#This Row],[Kode BARANG Win2]],Table43[[#This Row],[No. Urut
Item Sama]])</f>
        <v>R1022010020020</v>
      </c>
      <c r="B604" s="7"/>
      <c r="C604" s="4" t="s">
        <v>1612</v>
      </c>
      <c r="D604" s="49">
        <v>3278509</v>
      </c>
      <c r="E604" s="49">
        <f>IFERROR(VLOOKUP(Table43[[#This Row],[NO]],[1]Sheet1!$G$3:$K$1267,5,0),0)</f>
        <v>0</v>
      </c>
      <c r="F604" s="26" t="s">
        <v>1268</v>
      </c>
      <c r="G604" s="26">
        <v>24</v>
      </c>
      <c r="H604" s="26" t="s">
        <v>1612</v>
      </c>
      <c r="I604" s="49">
        <v>8993560026103</v>
      </c>
      <c r="J604" s="26" t="str">
        <f>Table43[[#This Row],[Nama Jenis Kemasan]]</f>
        <v>PCH</v>
      </c>
      <c r="K604" s="4" t="str">
        <f>TRIM(CONCATENATE(Table43[[#This Row],[Nama            KLP]]," ",Table43[[#This Row],[Nama            Sub KLP]]))</f>
        <v>DETTOL BODY WASH</v>
      </c>
      <c r="L604" s="4" t="str">
        <f>CONCATENATE(Table43[[#This Row],[kode  2 Digit                (hrf+No)]],Table43[[#This Row],[kode  2 Digit                (Nomor)]],Table43[[#This Row],[kode  1 Digit                (Nomor)]])</f>
        <v>R1022</v>
      </c>
      <c r="M604" s="4" t="str">
        <f>IF(AH604="",CONCATENATE(R604,T604,V604,X604,Z604,AB604,AD604,AF604,Table43[[#This Row],[Tanda Kode Revisi]]),CONCATENATE(R604,T604,V604,X604,Z604,AB604,AD604,AH604))</f>
        <v>R1022010020020</v>
      </c>
      <c r="N604" s="11">
        <f t="shared" si="18"/>
        <v>14</v>
      </c>
      <c r="O604" s="13" t="str">
        <f>IF(AG604&lt;&gt;"",TRIM(UPPER(CONCATENATE(Q604," ",S604," ",U604," ",W604," ",Y604," ",AA604," ","X"," ",Table43[[#This Row],[ISI/CTN]]," ",AG604," ",AC604," ",AE604," ",AI604))),TRIM(UPPER(CONCATENATE(Q604," ",S604," ",U604," ",W604," ",Y604," ",AA604," ","X"," ",Table43[[#This Row],[ISI/CTN]]," ",AC604," ",AE604," ",AI604))))</f>
        <v>RB DETTOL BODY WASH SKINCARE 200ML X 24 PCH</v>
      </c>
      <c r="P604" s="11">
        <f t="shared" si="19"/>
        <v>43</v>
      </c>
      <c r="Q604" s="4" t="s">
        <v>1487</v>
      </c>
      <c r="R604" s="7" t="s">
        <v>94</v>
      </c>
      <c r="S604" s="4" t="s">
        <v>1496</v>
      </c>
      <c r="T604" s="45" t="s">
        <v>1723</v>
      </c>
      <c r="U604" s="46" t="s">
        <v>1497</v>
      </c>
      <c r="V604" s="7">
        <v>2</v>
      </c>
      <c r="W604" s="46"/>
      <c r="X604" s="45" t="s">
        <v>1731</v>
      </c>
      <c r="Y604" s="4" t="s">
        <v>1533</v>
      </c>
      <c r="Z604" s="47" t="s">
        <v>1737</v>
      </c>
      <c r="AA604" s="4" t="s">
        <v>387</v>
      </c>
      <c r="AB604" s="47" t="s">
        <v>1744</v>
      </c>
      <c r="AC604" s="4" t="s">
        <v>386</v>
      </c>
      <c r="AD604" s="7">
        <v>2</v>
      </c>
      <c r="AF604" s="7">
        <v>0</v>
      </c>
      <c r="AJ604" s="7">
        <f>IFERROR(VLOOKUP(Table43[[#This Row],[Kode BARANG Win2]],'[2]Template Impor Barang'!#REF!,2,0),0)</f>
        <v>0</v>
      </c>
      <c r="AK604" s="7">
        <f>Table43[[#This Row],[ISI/CTN]]</f>
        <v>24</v>
      </c>
      <c r="AL604" s="83">
        <f>Table43[[#This Row],[Kode Pcpl]]</f>
        <v>3278509</v>
      </c>
      <c r="AN604" s="36">
        <f>Table43[[#This Row],[Harga Jual Pcs GT
(-PPN)]]-(Table43[[#This Row],[Harga Jual Pcs GT
(-PPN)]]*8.5%)</f>
        <v>15372</v>
      </c>
      <c r="AO604" s="36">
        <f>Table43[[#This Row],[Harga Beli Pcs
(-PPN)]]*Table43[[#This Row],[ISI/CTN]]</f>
        <v>368928</v>
      </c>
      <c r="AP604" s="36">
        <f>Table43[[#This Row],[Harga Beli Pcs
(-PPN)]]*1.11</f>
        <v>17062.920000000002</v>
      </c>
      <c r="AQ604" s="36">
        <f>Table43[[#This Row],[Harga Beli Krt
(- PPN)]]*1.11</f>
        <v>409510.08</v>
      </c>
      <c r="AR604" s="36">
        <v>16800</v>
      </c>
      <c r="AS604" s="36">
        <f>Table43[[#This Row],[Harga Jual Pcs GT
(-PPN)]]*Table43[[#This Row],[ISI/CTN]]</f>
        <v>403200</v>
      </c>
      <c r="AT604" s="36">
        <f>Table43[[#This Row],[Harga Jual Pcs GT
(-PPN)]]*1.11</f>
        <v>18648</v>
      </c>
      <c r="AU604" s="36">
        <f>Table43[[#This Row],[Harga Jual Krt GT
(- PPN)]]*1.11</f>
        <v>447552.00000000006</v>
      </c>
      <c r="AV604" s="36">
        <v>16800</v>
      </c>
      <c r="AW604" s="36">
        <f>Table43[[#This Row],[Harga Jual Pcs MT
(-PPN)]]*Table43[[#This Row],[ISI/CTN]]</f>
        <v>403200</v>
      </c>
      <c r="AX604" s="36">
        <f>Table43[[#This Row],[Harga Jual Pcs MT
(-PPN)]]*1.11</f>
        <v>18648</v>
      </c>
      <c r="AY604" s="36">
        <f>Table43[[#This Row],[Harga Jual Pcs MT
(+PPN)]]*Table43[[#This Row],[ISI/CTN]]</f>
        <v>447552</v>
      </c>
      <c r="AZ604" s="44">
        <f>(Table43[[#This Row],[Harga Jual Pcs GT
(-PPN)]]-Table43[[#This Row],[Harga Beli Pcs
(-PPN)]])/Table43[[#This Row],[Harga Jual Pcs GT
(-PPN)]]</f>
        <v>8.5000000000000006E-2</v>
      </c>
      <c r="BA604" s="51">
        <f>Table43[[#This Row],[Harga Jual Pcs MT
(-PPN)]]-Table43[[#This Row],[Harga Beli Pcs
(-PPN)]]</f>
        <v>1428</v>
      </c>
      <c r="BB604" s="57">
        <f>Table43[[#This Row],[Column1]]/Table43[[#This Row],[Harga Jual Pcs MT
(-PPN)]]</f>
        <v>8.5000000000000006E-2</v>
      </c>
      <c r="BC604" s="50"/>
      <c r="BD604" s="7" t="str">
        <f>IFERROR(VLOOKUP(Table43[[#This Row],[Kode BARANG Win2]],'[3]Daftar Barang dan Jasa'!$B$2:$D$3515,3,0),0)</f>
        <v>RB DETTOL BODY WASH SKINCARE 200ML X 24 PCH</v>
      </c>
      <c r="BE604" s="7" t="str">
        <f ca="1">IF(TODAY()-Table43[[#This Row],[Efektif
Pembuatan]]&gt;60,"Lama","Baru")</f>
        <v>Lama</v>
      </c>
      <c r="BF604" s="7" t="e">
        <f ca="1">IF(TODAY()-Table43[[#This Row],[Efektif Naik Harga]]&lt;30,"Naik","Sama")</f>
        <v>#VALUE!</v>
      </c>
      <c r="BG604" s="7" t="s">
        <v>400</v>
      </c>
      <c r="BH604" s="7" t="str">
        <f>IF(Table43[[#This Row],[Kode BARANG Win2]]&lt;&gt;"","IDR","")</f>
        <v>IDR</v>
      </c>
      <c r="BI604" s="7" t="str">
        <f>CONCATENATE(Table43[[#This Row],[kode  1 Digit
(Nomor)]],Table43[[#This Row],[kode  4 Digit                (Nomor)]])</f>
        <v>32785090200</v>
      </c>
      <c r="BJ604" s="7" t="str">
        <f>Table43[[#This Row],[Nama            Gramasi atau Jumlah Pack per CTN]]</f>
        <v>200ML</v>
      </c>
      <c r="BK604" s="7"/>
      <c r="BL604" s="7"/>
      <c r="BM604" s="4" t="str">
        <f>IF(Table43[[#This Row],[SATUAN Fix Win]]&lt;&gt;"","KRT")</f>
        <v>KRT</v>
      </c>
      <c r="BN604" s="4" t="str">
        <f>IF(Table43[[#This Row],[SATUAN Fix Win]]&lt;&gt;"","GD01")</f>
        <v>GD01</v>
      </c>
      <c r="BO604" s="4">
        <f>IF(Table43[[#This Row],[SATUAN Fix Win]]&lt;&gt;"",11611)</f>
        <v>11611</v>
      </c>
      <c r="BP604" s="4">
        <f>IF(Table43[[#This Row],[SATUAN Fix Win]]&lt;&gt;"",11612)</f>
        <v>11612</v>
      </c>
      <c r="BR604" s="4">
        <f>IF(Table43[[#This Row],[SATUAN Fix Win]]&lt;&gt;"",1)</f>
        <v>1</v>
      </c>
    </row>
    <row r="605" spans="1:70">
      <c r="A605" s="4" t="str">
        <f>CONCATENATE(Table43[[#This Row],[Kode BARANG Win2]],Table43[[#This Row],[No. Urut
Item Sama]])</f>
        <v>R1022010020020</v>
      </c>
      <c r="B605" s="7"/>
      <c r="C605" s="4" t="s">
        <v>1612</v>
      </c>
      <c r="D605" s="49">
        <v>3193559</v>
      </c>
      <c r="E605" s="49">
        <f>IFERROR(VLOOKUP(Table43[[#This Row],[NO]],[1]Sheet1!$G$3:$K$1267,5,0),0)</f>
        <v>0</v>
      </c>
      <c r="F605" s="26" t="s">
        <v>1261</v>
      </c>
      <c r="G605" s="26">
        <v>24</v>
      </c>
      <c r="H605" s="26" t="s">
        <v>1612</v>
      </c>
      <c r="I605" s="49">
        <v>8993560026103</v>
      </c>
      <c r="J605" s="26" t="str">
        <f>Table43[[#This Row],[Nama Jenis Kemasan]]</f>
        <v>PCH</v>
      </c>
      <c r="K605" s="4" t="str">
        <f>TRIM(CONCATENATE(Table43[[#This Row],[Nama            KLP]]," ",Table43[[#This Row],[Nama            Sub KLP]]))</f>
        <v>DETTOL BODY WASH</v>
      </c>
      <c r="L605" s="4" t="str">
        <f>CONCATENATE(Table43[[#This Row],[kode  2 Digit                (hrf+No)]],Table43[[#This Row],[kode  2 Digit                (Nomor)]],Table43[[#This Row],[kode  1 Digit                (Nomor)]])</f>
        <v>R1022</v>
      </c>
      <c r="M605" s="4" t="str">
        <f>IF(AH605="",CONCATENATE(R605,T605,V605,X605,Z605,AB605,AD605,AF605,Table43[[#This Row],[Tanda Kode Revisi]]),CONCATENATE(R605,T605,V605,X605,Z605,AB605,AD605,AH605))</f>
        <v>R1022010020020</v>
      </c>
      <c r="N605" s="11">
        <f t="shared" si="18"/>
        <v>14</v>
      </c>
      <c r="O605" s="13" t="str">
        <f>IF(AG605&lt;&gt;"",TRIM(UPPER(CONCATENATE(Q605," ",S605," ",U605," ",W605," ",Y605," ",AA605," ","X"," ",Table43[[#This Row],[ISI/CTN]]," ",AG605," ",AC605," ",AE605," ",AI605))),TRIM(UPPER(CONCATENATE(Q605," ",S605," ",U605," ",W605," ",Y605," ",AA605," ","X"," ",Table43[[#This Row],[ISI/CTN]]," ",AC605," ",AE605," ",AI605))))</f>
        <v>RB DETTOL BODY WASH SKINCARE 200ML X 24 PCH</v>
      </c>
      <c r="P605" s="11">
        <f t="shared" si="19"/>
        <v>43</v>
      </c>
      <c r="Q605" s="4" t="s">
        <v>1487</v>
      </c>
      <c r="R605" s="7" t="s">
        <v>94</v>
      </c>
      <c r="S605" s="4" t="s">
        <v>1496</v>
      </c>
      <c r="T605" s="45" t="s">
        <v>1723</v>
      </c>
      <c r="U605" s="46" t="s">
        <v>1497</v>
      </c>
      <c r="V605" s="7">
        <v>2</v>
      </c>
      <c r="W605" s="46"/>
      <c r="X605" s="45" t="s">
        <v>1731</v>
      </c>
      <c r="Y605" s="4" t="s">
        <v>1533</v>
      </c>
      <c r="Z605" s="47" t="s">
        <v>1737</v>
      </c>
      <c r="AA605" s="4" t="s">
        <v>387</v>
      </c>
      <c r="AB605" s="47" t="s">
        <v>1744</v>
      </c>
      <c r="AC605" s="4" t="s">
        <v>386</v>
      </c>
      <c r="AD605" s="7">
        <v>2</v>
      </c>
      <c r="AF605" s="7">
        <v>0</v>
      </c>
      <c r="AJ605" s="7">
        <f>IFERROR(VLOOKUP(Table43[[#This Row],[Kode BARANG Win2]],'[2]Template Impor Barang'!#REF!,2,0),0)</f>
        <v>0</v>
      </c>
      <c r="AK605" s="7">
        <f>Table43[[#This Row],[ISI/CTN]]</f>
        <v>24</v>
      </c>
      <c r="AL605" s="83">
        <f>Table43[[#This Row],[Kode Pcpl]]</f>
        <v>3193559</v>
      </c>
      <c r="AN605" s="36">
        <f>Table43[[#This Row],[Harga Jual Pcs GT
(-PPN)]]-(Table43[[#This Row],[Harga Jual Pcs GT
(-PPN)]]*8.5%)</f>
        <v>15372</v>
      </c>
      <c r="AO605" s="36">
        <f>Table43[[#This Row],[Harga Beli Pcs
(-PPN)]]*Table43[[#This Row],[ISI/CTN]]</f>
        <v>368928</v>
      </c>
      <c r="AP605" s="36">
        <f>Table43[[#This Row],[Harga Beli Pcs
(-PPN)]]*1.11</f>
        <v>17062.920000000002</v>
      </c>
      <c r="AQ605" s="36">
        <f>Table43[[#This Row],[Harga Beli Krt
(- PPN)]]*1.11</f>
        <v>409510.08</v>
      </c>
      <c r="AR605" s="36">
        <v>16800</v>
      </c>
      <c r="AS605" s="36">
        <f>Table43[[#This Row],[Harga Jual Pcs GT
(-PPN)]]*Table43[[#This Row],[ISI/CTN]]</f>
        <v>403200</v>
      </c>
      <c r="AT605" s="36">
        <f>Table43[[#This Row],[Harga Jual Pcs GT
(-PPN)]]*1.11</f>
        <v>18648</v>
      </c>
      <c r="AU605" s="36">
        <f>Table43[[#This Row],[Harga Jual Krt GT
(- PPN)]]*1.11</f>
        <v>447552.00000000006</v>
      </c>
      <c r="AV605" s="36">
        <v>16800</v>
      </c>
      <c r="AW605" s="36">
        <f>Table43[[#This Row],[Harga Jual Pcs MT
(-PPN)]]*Table43[[#This Row],[ISI/CTN]]</f>
        <v>403200</v>
      </c>
      <c r="AX605" s="36">
        <f>Table43[[#This Row],[Harga Jual Pcs MT
(-PPN)]]*1.11</f>
        <v>18648</v>
      </c>
      <c r="AY605" s="36">
        <f>Table43[[#This Row],[Harga Jual Pcs MT
(+PPN)]]*Table43[[#This Row],[ISI/CTN]]</f>
        <v>447552</v>
      </c>
      <c r="AZ605" s="44">
        <f>(Table43[[#This Row],[Harga Jual Pcs GT
(-PPN)]]-Table43[[#This Row],[Harga Beli Pcs
(-PPN)]])/Table43[[#This Row],[Harga Jual Pcs GT
(-PPN)]]</f>
        <v>8.5000000000000006E-2</v>
      </c>
      <c r="BA605" s="51">
        <f>Table43[[#This Row],[Harga Jual Pcs MT
(-PPN)]]-Table43[[#This Row],[Harga Beli Pcs
(-PPN)]]</f>
        <v>1428</v>
      </c>
      <c r="BB605" s="57">
        <f>Table43[[#This Row],[Column1]]/Table43[[#This Row],[Harga Jual Pcs MT
(-PPN)]]</f>
        <v>8.5000000000000006E-2</v>
      </c>
      <c r="BC605" s="50"/>
      <c r="BD605" s="7" t="str">
        <f>IFERROR(VLOOKUP(Table43[[#This Row],[Kode BARANG Win2]],'[3]Daftar Barang dan Jasa'!$B$2:$D$3515,3,0),0)</f>
        <v>RB DETTOL BODY WASH SKINCARE 200ML X 24 PCH</v>
      </c>
      <c r="BE605" s="7" t="str">
        <f ca="1">IF(TODAY()-Table43[[#This Row],[Efektif
Pembuatan]]&gt;60,"Lama","Baru")</f>
        <v>Lama</v>
      </c>
      <c r="BF605" s="7" t="e">
        <f ca="1">IF(TODAY()-Table43[[#This Row],[Efektif Naik Harga]]&lt;30,"Naik","Sama")</f>
        <v>#VALUE!</v>
      </c>
      <c r="BG605" s="7" t="s">
        <v>400</v>
      </c>
      <c r="BH605" s="7" t="str">
        <f>IF(Table43[[#This Row],[Kode BARANG Win2]]&lt;&gt;"","IDR","")</f>
        <v>IDR</v>
      </c>
      <c r="BI605" s="7" t="str">
        <f>CONCATENATE(Table43[[#This Row],[kode  1 Digit
(Nomor)]],Table43[[#This Row],[kode  4 Digit                (Nomor)]])</f>
        <v>31935590200</v>
      </c>
      <c r="BJ605" s="7" t="str">
        <f>Table43[[#This Row],[Nama            Gramasi atau Jumlah Pack per CTN]]</f>
        <v>200ML</v>
      </c>
      <c r="BK605" s="7"/>
      <c r="BL605" s="7"/>
      <c r="BM605" s="4" t="str">
        <f>IF(Table43[[#This Row],[SATUAN Fix Win]]&lt;&gt;"","KRT")</f>
        <v>KRT</v>
      </c>
      <c r="BN605" s="4" t="str">
        <f>IF(Table43[[#This Row],[SATUAN Fix Win]]&lt;&gt;"","GD01")</f>
        <v>GD01</v>
      </c>
      <c r="BO605" s="4">
        <f>IF(Table43[[#This Row],[SATUAN Fix Win]]&lt;&gt;"",11611)</f>
        <v>11611</v>
      </c>
      <c r="BP605" s="4">
        <f>IF(Table43[[#This Row],[SATUAN Fix Win]]&lt;&gt;"",11612)</f>
        <v>11612</v>
      </c>
      <c r="BR605" s="4">
        <f>IF(Table43[[#This Row],[SATUAN Fix Win]]&lt;&gt;"",1)</f>
        <v>1</v>
      </c>
    </row>
    <row r="606" spans="1:70">
      <c r="A606" s="4" t="str">
        <f>CONCATENATE(Table43[[#This Row],[Kode BARANG Win2]],Table43[[#This Row],[No. Urut
Item Sama]])</f>
        <v>R1022010020020</v>
      </c>
      <c r="B606" s="7"/>
      <c r="C606" s="4" t="s">
        <v>1612</v>
      </c>
      <c r="D606" s="49">
        <v>3086344</v>
      </c>
      <c r="E606" s="49">
        <f>IFERROR(VLOOKUP(Table43[[#This Row],[NO]],[1]Sheet1!$G$3:$K$1267,5,0),0)</f>
        <v>0</v>
      </c>
      <c r="F606" s="26" t="s">
        <v>1269</v>
      </c>
      <c r="G606" s="26">
        <v>24</v>
      </c>
      <c r="H606" s="26" t="s">
        <v>2073</v>
      </c>
      <c r="I606" s="49">
        <v>8993560026103</v>
      </c>
      <c r="J606" s="26" t="str">
        <f>Table43[[#This Row],[Nama Jenis Kemasan]]</f>
        <v>PCH</v>
      </c>
      <c r="K606" s="4" t="str">
        <f>TRIM(CONCATENATE(Table43[[#This Row],[Nama            KLP]]," ",Table43[[#This Row],[Nama            Sub KLP]]))</f>
        <v>DETTOL BODY WASH</v>
      </c>
      <c r="L606" s="4" t="str">
        <f>CONCATENATE(Table43[[#This Row],[kode  2 Digit                (hrf+No)]],Table43[[#This Row],[kode  2 Digit                (Nomor)]],Table43[[#This Row],[kode  1 Digit                (Nomor)]])</f>
        <v>R1022</v>
      </c>
      <c r="M606" s="4" t="str">
        <f>IF(AH606="",CONCATENATE(R606,T606,V606,X606,Z606,AB606,AD606,AF606,Table43[[#This Row],[Tanda Kode Revisi]]),CONCATENATE(R606,T606,V606,X606,Z606,AB606,AD606,AH606))</f>
        <v>R1022010020020</v>
      </c>
      <c r="N606" s="11">
        <f t="shared" si="18"/>
        <v>14</v>
      </c>
      <c r="O606" s="13" t="str">
        <f>IF(AG606&lt;&gt;"",TRIM(UPPER(CONCATENATE(Q606," ",S606," ",U606," ",W606," ",Y606," ",AA606," ","X"," ",Table43[[#This Row],[ISI/CTN]]," ",AG606," ",AC606," ",AE606," ",AI606))),TRIM(UPPER(CONCATENATE(Q606," ",S606," ",U606," ",W606," ",Y606," ",AA606," ","X"," ",Table43[[#This Row],[ISI/CTN]]," ",AC606," ",AE606," ",AI606))))</f>
        <v>RB DETTOL BODY WASH SKINCARE 200ML X 24 PCH</v>
      </c>
      <c r="P606" s="11">
        <f t="shared" si="19"/>
        <v>43</v>
      </c>
      <c r="Q606" s="4" t="s">
        <v>1487</v>
      </c>
      <c r="R606" s="7" t="s">
        <v>94</v>
      </c>
      <c r="S606" s="4" t="s">
        <v>1496</v>
      </c>
      <c r="T606" s="45" t="s">
        <v>1723</v>
      </c>
      <c r="U606" s="46" t="s">
        <v>1497</v>
      </c>
      <c r="V606" s="7">
        <v>2</v>
      </c>
      <c r="W606" s="46"/>
      <c r="X606" s="45" t="s">
        <v>1731</v>
      </c>
      <c r="Y606" s="4" t="s">
        <v>1533</v>
      </c>
      <c r="Z606" s="47" t="s">
        <v>1737</v>
      </c>
      <c r="AA606" s="4" t="s">
        <v>387</v>
      </c>
      <c r="AB606" s="47" t="s">
        <v>1744</v>
      </c>
      <c r="AC606" s="4" t="s">
        <v>386</v>
      </c>
      <c r="AD606" s="7">
        <v>2</v>
      </c>
      <c r="AF606" s="7">
        <v>0</v>
      </c>
      <c r="AJ606" s="7">
        <f>IFERROR(VLOOKUP(Table43[[#This Row],[Kode BARANG Win2]],'[2]Template Impor Barang'!#REF!,2,0),0)</f>
        <v>0</v>
      </c>
      <c r="AK606" s="7">
        <f>Table43[[#This Row],[ISI/CTN]]</f>
        <v>24</v>
      </c>
      <c r="AL606" s="83">
        <f>Table43[[#This Row],[Kode Pcpl]]</f>
        <v>3086344</v>
      </c>
      <c r="AN606" s="36">
        <f>Table43[[#This Row],[Harga Jual Pcs GT
(-PPN)]]-(Table43[[#This Row],[Harga Jual Pcs GT
(-PPN)]]*8.5%)</f>
        <v>15372</v>
      </c>
      <c r="AO606" s="36">
        <f>Table43[[#This Row],[Harga Beli Pcs
(-PPN)]]*Table43[[#This Row],[ISI/CTN]]</f>
        <v>368928</v>
      </c>
      <c r="AP606" s="36">
        <f>Table43[[#This Row],[Harga Beli Pcs
(-PPN)]]*1.11</f>
        <v>17062.920000000002</v>
      </c>
      <c r="AQ606" s="36">
        <f>Table43[[#This Row],[Harga Beli Krt
(- PPN)]]*1.11</f>
        <v>409510.08</v>
      </c>
      <c r="AR606" s="36">
        <v>16800</v>
      </c>
      <c r="AS606" s="36">
        <f>Table43[[#This Row],[Harga Jual Pcs GT
(-PPN)]]*Table43[[#This Row],[ISI/CTN]]</f>
        <v>403200</v>
      </c>
      <c r="AT606" s="36">
        <f>Table43[[#This Row],[Harga Jual Pcs GT
(-PPN)]]*1.11</f>
        <v>18648</v>
      </c>
      <c r="AU606" s="36">
        <f>Table43[[#This Row],[Harga Jual Krt GT
(- PPN)]]*1.11</f>
        <v>447552.00000000006</v>
      </c>
      <c r="AV606" s="36">
        <v>16800</v>
      </c>
      <c r="AW606" s="36">
        <f>Table43[[#This Row],[Harga Jual Pcs MT
(-PPN)]]*Table43[[#This Row],[ISI/CTN]]</f>
        <v>403200</v>
      </c>
      <c r="AX606" s="36">
        <f>Table43[[#This Row],[Harga Jual Pcs MT
(-PPN)]]*1.11</f>
        <v>18648</v>
      </c>
      <c r="AY606" s="36">
        <f>Table43[[#This Row],[Harga Jual Pcs MT
(+PPN)]]*Table43[[#This Row],[ISI/CTN]]</f>
        <v>447552</v>
      </c>
      <c r="AZ606" s="44">
        <f>(Table43[[#This Row],[Harga Jual Pcs GT
(-PPN)]]-Table43[[#This Row],[Harga Beli Pcs
(-PPN)]])/Table43[[#This Row],[Harga Jual Pcs GT
(-PPN)]]</f>
        <v>8.5000000000000006E-2</v>
      </c>
      <c r="BA606" s="51">
        <f>Table43[[#This Row],[Harga Jual Pcs MT
(-PPN)]]-Table43[[#This Row],[Harga Beli Pcs
(-PPN)]]</f>
        <v>1428</v>
      </c>
      <c r="BB606" s="57">
        <f>Table43[[#This Row],[Column1]]/Table43[[#This Row],[Harga Jual Pcs MT
(-PPN)]]</f>
        <v>8.5000000000000006E-2</v>
      </c>
      <c r="BC606" s="50"/>
      <c r="BD606" s="7" t="str">
        <f>IFERROR(VLOOKUP(Table43[[#This Row],[Kode BARANG Win2]],'[3]Daftar Barang dan Jasa'!$B$2:$D$3515,3,0),0)</f>
        <v>RB DETTOL BODY WASH SKINCARE 200ML X 24 PCH</v>
      </c>
      <c r="BE606" s="7" t="str">
        <f ca="1">IF(TODAY()-Table43[[#This Row],[Efektif
Pembuatan]]&gt;60,"Lama","Baru")</f>
        <v>Lama</v>
      </c>
      <c r="BF606" s="7" t="e">
        <f ca="1">IF(TODAY()-Table43[[#This Row],[Efektif Naik Harga]]&lt;30,"Naik","Sama")</f>
        <v>#VALUE!</v>
      </c>
      <c r="BG606" s="7" t="s">
        <v>400</v>
      </c>
      <c r="BH606" s="7" t="str">
        <f>IF(Table43[[#This Row],[Kode BARANG Win2]]&lt;&gt;"","IDR","")</f>
        <v>IDR</v>
      </c>
      <c r="BI606" s="7" t="str">
        <f>CONCATENATE(Table43[[#This Row],[kode  1 Digit
(Nomor)]],Table43[[#This Row],[kode  4 Digit                (Nomor)]])</f>
        <v>30863440200</v>
      </c>
      <c r="BJ606" s="7" t="str">
        <f>Table43[[#This Row],[Nama            Gramasi atau Jumlah Pack per CTN]]</f>
        <v>200ML</v>
      </c>
      <c r="BK606" s="7"/>
      <c r="BL606" s="7"/>
      <c r="BM606" s="4" t="str">
        <f>IF(Table43[[#This Row],[SATUAN Fix Win]]&lt;&gt;"","KRT")</f>
        <v>KRT</v>
      </c>
      <c r="BN606" s="4" t="str">
        <f>IF(Table43[[#This Row],[SATUAN Fix Win]]&lt;&gt;"","GD01")</f>
        <v>GD01</v>
      </c>
      <c r="BO606" s="4">
        <f>IF(Table43[[#This Row],[SATUAN Fix Win]]&lt;&gt;"",11611)</f>
        <v>11611</v>
      </c>
      <c r="BP606" s="4">
        <f>IF(Table43[[#This Row],[SATUAN Fix Win]]&lt;&gt;"",11612)</f>
        <v>11612</v>
      </c>
      <c r="BR606" s="4">
        <f>IF(Table43[[#This Row],[SATUAN Fix Win]]&lt;&gt;"",1)</f>
        <v>1</v>
      </c>
    </row>
    <row r="607" spans="1:70">
      <c r="A607" s="4" t="str">
        <f>CONCATENATE(Table43[[#This Row],[Kode BARANG Win2]],Table43[[#This Row],[No. Urut
Item Sama]])</f>
        <v>R1022010020021</v>
      </c>
      <c r="B607" s="7"/>
      <c r="C607" s="4" t="s">
        <v>1612</v>
      </c>
      <c r="D607" s="49">
        <v>3027597</v>
      </c>
      <c r="E607" s="49">
        <f>IFERROR(VLOOKUP(Table43[[#This Row],[NO]],[1]Sheet1!$G$3:$K$1267,5,0),0)</f>
        <v>0</v>
      </c>
      <c r="F607" s="26" t="s">
        <v>1262</v>
      </c>
      <c r="G607" s="26">
        <v>24</v>
      </c>
      <c r="H607" s="26" t="s">
        <v>2073</v>
      </c>
      <c r="I607" s="49">
        <v>8993560026103</v>
      </c>
      <c r="J607" s="26" t="str">
        <f>Table43[[#This Row],[Nama Jenis Kemasan]]</f>
        <v>PCH</v>
      </c>
      <c r="K607" s="4" t="str">
        <f>TRIM(CONCATENATE(Table43[[#This Row],[Nama            KLP]]," ",Table43[[#This Row],[Nama            Sub KLP]]))</f>
        <v>DETTOL BODY WASH</v>
      </c>
      <c r="L607" s="4" t="str">
        <f>CONCATENATE(Table43[[#This Row],[kode  2 Digit                (hrf+No)]],Table43[[#This Row],[kode  2 Digit                (Nomor)]],Table43[[#This Row],[kode  1 Digit                (Nomor)]])</f>
        <v>R1022</v>
      </c>
      <c r="M607" s="4" t="str">
        <f>IF(AH607="",CONCATENATE(R607,T607,V607,X607,Z607,AB607,AD607,AF607,Table43[[#This Row],[Tanda Kode Revisi]]),CONCATENATE(R607,T607,V607,X607,Z607,AB607,AD607,AH607))</f>
        <v>R1022010020021</v>
      </c>
      <c r="N607" s="11">
        <f t="shared" si="18"/>
        <v>14</v>
      </c>
      <c r="O607" s="13" t="str">
        <f>IF(AG607&lt;&gt;"",TRIM(UPPER(CONCATENATE(Q607," ",S607," ",U607," ",W607," ",Y607," ",AA607," ","X"," ",Table43[[#This Row],[ISI/CTN]]," ",AG607," ",AC607," ",AE607," ",AI607))),TRIM(UPPER(CONCATENATE(Q607," ",S607," ",U607," ",W607," ",Y607," ",AA607," ","X"," ",Table43[[#This Row],[ISI/CTN]]," ",AC607," ",AE607," ",AI607))))</f>
        <v>RB DETTOL BODY WASH SKINCARE 200ML X 24 PCH BANDED</v>
      </c>
      <c r="P607" s="11">
        <f t="shared" si="19"/>
        <v>50</v>
      </c>
      <c r="Q607" s="4" t="s">
        <v>1487</v>
      </c>
      <c r="R607" s="7" t="s">
        <v>94</v>
      </c>
      <c r="S607" s="4" t="s">
        <v>1496</v>
      </c>
      <c r="T607" s="45" t="s">
        <v>1723</v>
      </c>
      <c r="U607" s="46" t="s">
        <v>1497</v>
      </c>
      <c r="V607" s="7">
        <v>2</v>
      </c>
      <c r="W607" s="46"/>
      <c r="X607" s="45" t="s">
        <v>1731</v>
      </c>
      <c r="Y607" s="4" t="s">
        <v>1533</v>
      </c>
      <c r="Z607" s="47" t="s">
        <v>1737</v>
      </c>
      <c r="AA607" s="4" t="s">
        <v>387</v>
      </c>
      <c r="AB607" s="47" t="s">
        <v>1744</v>
      </c>
      <c r="AC607" s="4" t="s">
        <v>386</v>
      </c>
      <c r="AD607" s="7">
        <v>2</v>
      </c>
      <c r="AE607" s="4" t="s">
        <v>1526</v>
      </c>
      <c r="AF607" s="7">
        <v>1</v>
      </c>
      <c r="AJ607" s="7">
        <f>IFERROR(VLOOKUP(Table43[[#This Row],[Kode BARANG Win2]],'[2]Template Impor Barang'!#REF!,2,0),0)</f>
        <v>0</v>
      </c>
      <c r="AK607" s="7">
        <f>Table43[[#This Row],[ISI/CTN]]</f>
        <v>24</v>
      </c>
      <c r="AL607" s="83">
        <f>Table43[[#This Row],[Kode Pcpl]]</f>
        <v>3027597</v>
      </c>
      <c r="AN607" s="36">
        <f>Table43[[#This Row],[Harga Jual Pcs GT
(-PPN)]]-(Table43[[#This Row],[Harga Jual Pcs GT
(-PPN)]]*8.5%)</f>
        <v>15372</v>
      </c>
      <c r="AO607" s="36">
        <f>Table43[[#This Row],[Harga Beli Pcs
(-PPN)]]*Table43[[#This Row],[ISI/CTN]]</f>
        <v>368928</v>
      </c>
      <c r="AP607" s="36">
        <f>Table43[[#This Row],[Harga Beli Pcs
(-PPN)]]*1.11</f>
        <v>17062.920000000002</v>
      </c>
      <c r="AQ607" s="36">
        <f>Table43[[#This Row],[Harga Beli Krt
(- PPN)]]*1.11</f>
        <v>409510.08</v>
      </c>
      <c r="AR607" s="36">
        <v>16800</v>
      </c>
      <c r="AS607" s="36">
        <f>Table43[[#This Row],[Harga Jual Pcs GT
(-PPN)]]*Table43[[#This Row],[ISI/CTN]]</f>
        <v>403200</v>
      </c>
      <c r="AT607" s="36">
        <f>Table43[[#This Row],[Harga Jual Pcs GT
(-PPN)]]*1.11</f>
        <v>18648</v>
      </c>
      <c r="AU607" s="36">
        <f>Table43[[#This Row],[Harga Jual Krt GT
(- PPN)]]*1.11</f>
        <v>447552.00000000006</v>
      </c>
      <c r="AV607" s="36">
        <v>16800</v>
      </c>
      <c r="AW607" s="36">
        <f>Table43[[#This Row],[Harga Jual Pcs MT
(-PPN)]]*Table43[[#This Row],[ISI/CTN]]</f>
        <v>403200</v>
      </c>
      <c r="AX607" s="36">
        <f>Table43[[#This Row],[Harga Jual Pcs MT
(-PPN)]]*1.11</f>
        <v>18648</v>
      </c>
      <c r="AY607" s="36">
        <f>Table43[[#This Row],[Harga Jual Pcs MT
(+PPN)]]*Table43[[#This Row],[ISI/CTN]]</f>
        <v>447552</v>
      </c>
      <c r="AZ607" s="44">
        <f>(Table43[[#This Row],[Harga Jual Pcs GT
(-PPN)]]-Table43[[#This Row],[Harga Beli Pcs
(-PPN)]])/Table43[[#This Row],[Harga Jual Pcs GT
(-PPN)]]</f>
        <v>8.5000000000000006E-2</v>
      </c>
      <c r="BA607" s="51">
        <f>Table43[[#This Row],[Harga Jual Pcs MT
(-PPN)]]-Table43[[#This Row],[Harga Beli Pcs
(-PPN)]]</f>
        <v>1428</v>
      </c>
      <c r="BB607" s="57">
        <f>Table43[[#This Row],[Column1]]/Table43[[#This Row],[Harga Jual Pcs MT
(-PPN)]]</f>
        <v>8.5000000000000006E-2</v>
      </c>
      <c r="BC607" s="50"/>
      <c r="BD607" s="7" t="str">
        <f>IFERROR(VLOOKUP(Table43[[#This Row],[Kode BARANG Win2]],'[3]Daftar Barang dan Jasa'!$B$2:$D$3515,3,0),0)</f>
        <v>RB DETTOL BODY WASH SKINCARE 200ML X 24 PCH BANDED</v>
      </c>
      <c r="BE607" s="7" t="str">
        <f ca="1">IF(TODAY()-Table43[[#This Row],[Efektif
Pembuatan]]&gt;60,"Lama","Baru")</f>
        <v>Lama</v>
      </c>
      <c r="BF607" s="7" t="e">
        <f ca="1">IF(TODAY()-Table43[[#This Row],[Efektif Naik Harga]]&lt;30,"Naik","Sama")</f>
        <v>#VALUE!</v>
      </c>
      <c r="BG607" s="7" t="s">
        <v>400</v>
      </c>
      <c r="BH607" s="7" t="str">
        <f>IF(Table43[[#This Row],[Kode BARANG Win2]]&lt;&gt;"","IDR","")</f>
        <v>IDR</v>
      </c>
      <c r="BI607" s="7" t="str">
        <f>CONCATENATE(Table43[[#This Row],[kode  1 Digit
(Nomor)]],Table43[[#This Row],[kode  4 Digit                (Nomor)]])</f>
        <v>30275970200</v>
      </c>
      <c r="BJ607" s="7" t="str">
        <f>Table43[[#This Row],[Nama            Gramasi atau Jumlah Pack per CTN]]</f>
        <v>200ML</v>
      </c>
      <c r="BK607" s="7"/>
      <c r="BL607" s="7"/>
      <c r="BM607" s="4" t="str">
        <f>IF(Table43[[#This Row],[SATUAN Fix Win]]&lt;&gt;"","KRT")</f>
        <v>KRT</v>
      </c>
      <c r="BN607" s="4" t="str">
        <f>IF(Table43[[#This Row],[SATUAN Fix Win]]&lt;&gt;"","GD01")</f>
        <v>GD01</v>
      </c>
      <c r="BO607" s="4">
        <f>IF(Table43[[#This Row],[SATUAN Fix Win]]&lt;&gt;"",11611)</f>
        <v>11611</v>
      </c>
      <c r="BP607" s="4">
        <f>IF(Table43[[#This Row],[SATUAN Fix Win]]&lt;&gt;"",11612)</f>
        <v>11612</v>
      </c>
      <c r="BR607" s="4">
        <f>IF(Table43[[#This Row],[SATUAN Fix Win]]&lt;&gt;"",1)</f>
        <v>1</v>
      </c>
    </row>
    <row r="608" spans="1:70">
      <c r="A608" s="4" t="str">
        <f>CONCATENATE(Table43[[#This Row],[Kode BARANG Win2]],Table43[[#This Row],[No. Urut
Item Sama]])</f>
        <v>R1022010020021</v>
      </c>
      <c r="B608" s="7"/>
      <c r="C608" s="4" t="s">
        <v>1612</v>
      </c>
      <c r="D608" s="49">
        <v>3035407</v>
      </c>
      <c r="E608" s="49">
        <f>IFERROR(VLOOKUP(Table43[[#This Row],[NO]],[1]Sheet1!$G$3:$K$1267,5,0),0)</f>
        <v>0</v>
      </c>
      <c r="F608" s="26" t="s">
        <v>1270</v>
      </c>
      <c r="G608" s="26">
        <v>24</v>
      </c>
      <c r="H608" s="26" t="s">
        <v>2073</v>
      </c>
      <c r="I608" s="49">
        <v>8993560026103</v>
      </c>
      <c r="J608" s="26" t="str">
        <f>Table43[[#This Row],[Nama Jenis Kemasan]]</f>
        <v>PCH</v>
      </c>
      <c r="K608" s="4" t="str">
        <f>TRIM(CONCATENATE(Table43[[#This Row],[Nama            KLP]]," ",Table43[[#This Row],[Nama            Sub KLP]]))</f>
        <v>DETTOL BODY WASH</v>
      </c>
      <c r="L608" s="4" t="str">
        <f>CONCATENATE(Table43[[#This Row],[kode  2 Digit                (hrf+No)]],Table43[[#This Row],[kode  2 Digit                (Nomor)]],Table43[[#This Row],[kode  1 Digit                (Nomor)]])</f>
        <v>R1022</v>
      </c>
      <c r="M608" s="4" t="str">
        <f>IF(AH608="",CONCATENATE(R608,T608,V608,X608,Z608,AB608,AD608,AF608,Table43[[#This Row],[Tanda Kode Revisi]]),CONCATENATE(R608,T608,V608,X608,Z608,AB608,AD608,AH608))</f>
        <v>R1022010020021</v>
      </c>
      <c r="N608" s="11">
        <f t="shared" si="18"/>
        <v>14</v>
      </c>
      <c r="O608" s="13" t="str">
        <f>IF(AG608&lt;&gt;"",TRIM(UPPER(CONCATENATE(Q608," ",S608," ",U608," ",W608," ",Y608," ",AA608," ","X"," ",Table43[[#This Row],[ISI/CTN]]," ",AG608," ",AC608," ",AE608," ",AI608))),TRIM(UPPER(CONCATENATE(Q608," ",S608," ",U608," ",W608," ",Y608," ",AA608," ","X"," ",Table43[[#This Row],[ISI/CTN]]," ",AC608," ",AE608," ",AI608))))</f>
        <v>RB DETTOL BODY WASH SKINCARE 200ML X 24 PCH BANDED</v>
      </c>
      <c r="P608" s="11">
        <f t="shared" si="19"/>
        <v>50</v>
      </c>
      <c r="Q608" s="4" t="s">
        <v>1487</v>
      </c>
      <c r="R608" s="7" t="s">
        <v>94</v>
      </c>
      <c r="S608" s="4" t="s">
        <v>1496</v>
      </c>
      <c r="T608" s="45" t="s">
        <v>1723</v>
      </c>
      <c r="U608" s="46" t="s">
        <v>1497</v>
      </c>
      <c r="V608" s="7">
        <v>2</v>
      </c>
      <c r="W608" s="46"/>
      <c r="X608" s="45" t="s">
        <v>1731</v>
      </c>
      <c r="Y608" s="4" t="s">
        <v>1533</v>
      </c>
      <c r="Z608" s="47" t="s">
        <v>1737</v>
      </c>
      <c r="AA608" s="4" t="s">
        <v>387</v>
      </c>
      <c r="AB608" s="47" t="s">
        <v>1744</v>
      </c>
      <c r="AC608" s="4" t="s">
        <v>386</v>
      </c>
      <c r="AD608" s="7">
        <v>2</v>
      </c>
      <c r="AE608" s="4" t="s">
        <v>1526</v>
      </c>
      <c r="AF608" s="7">
        <v>1</v>
      </c>
      <c r="AJ608" s="7">
        <f>IFERROR(VLOOKUP(Table43[[#This Row],[Kode BARANG Win2]],'[2]Template Impor Barang'!#REF!,2,0),0)</f>
        <v>0</v>
      </c>
      <c r="AK608" s="7">
        <f>Table43[[#This Row],[ISI/CTN]]</f>
        <v>24</v>
      </c>
      <c r="AL608" s="83">
        <f>Table43[[#This Row],[Kode Pcpl]]</f>
        <v>3035407</v>
      </c>
      <c r="AN608" s="36">
        <f>Table43[[#This Row],[Harga Jual Pcs GT
(-PPN)]]-(Table43[[#This Row],[Harga Jual Pcs GT
(-PPN)]]*8.5%)</f>
        <v>15372</v>
      </c>
      <c r="AO608" s="36">
        <f>Table43[[#This Row],[Harga Beli Pcs
(-PPN)]]*Table43[[#This Row],[ISI/CTN]]</f>
        <v>368928</v>
      </c>
      <c r="AP608" s="36">
        <f>Table43[[#This Row],[Harga Beli Pcs
(-PPN)]]*1.11</f>
        <v>17062.920000000002</v>
      </c>
      <c r="AQ608" s="36">
        <f>Table43[[#This Row],[Harga Beli Krt
(- PPN)]]*1.11</f>
        <v>409510.08</v>
      </c>
      <c r="AR608" s="36">
        <v>16800</v>
      </c>
      <c r="AS608" s="36">
        <f>Table43[[#This Row],[Harga Jual Pcs GT
(-PPN)]]*Table43[[#This Row],[ISI/CTN]]</f>
        <v>403200</v>
      </c>
      <c r="AT608" s="36">
        <f>Table43[[#This Row],[Harga Jual Pcs GT
(-PPN)]]*1.11</f>
        <v>18648</v>
      </c>
      <c r="AU608" s="36">
        <f>Table43[[#This Row],[Harga Jual Krt GT
(- PPN)]]*1.11</f>
        <v>447552.00000000006</v>
      </c>
      <c r="AV608" s="36">
        <v>16800</v>
      </c>
      <c r="AW608" s="36">
        <f>Table43[[#This Row],[Harga Jual Pcs MT
(-PPN)]]*Table43[[#This Row],[ISI/CTN]]</f>
        <v>403200</v>
      </c>
      <c r="AX608" s="36">
        <f>Table43[[#This Row],[Harga Jual Pcs MT
(-PPN)]]*1.11</f>
        <v>18648</v>
      </c>
      <c r="AY608" s="36">
        <f>Table43[[#This Row],[Harga Jual Pcs MT
(+PPN)]]*Table43[[#This Row],[ISI/CTN]]</f>
        <v>447552</v>
      </c>
      <c r="AZ608" s="44">
        <f>(Table43[[#This Row],[Harga Jual Pcs GT
(-PPN)]]-Table43[[#This Row],[Harga Beli Pcs
(-PPN)]])/Table43[[#This Row],[Harga Jual Pcs GT
(-PPN)]]</f>
        <v>8.5000000000000006E-2</v>
      </c>
      <c r="BA608" s="51">
        <f>Table43[[#This Row],[Harga Jual Pcs MT
(-PPN)]]-Table43[[#This Row],[Harga Beli Pcs
(-PPN)]]</f>
        <v>1428</v>
      </c>
      <c r="BB608" s="57">
        <f>Table43[[#This Row],[Column1]]/Table43[[#This Row],[Harga Jual Pcs MT
(-PPN)]]</f>
        <v>8.5000000000000006E-2</v>
      </c>
      <c r="BC608" s="50"/>
      <c r="BD608" s="7" t="str">
        <f>IFERROR(VLOOKUP(Table43[[#This Row],[Kode BARANG Win2]],'[3]Daftar Barang dan Jasa'!$B$2:$D$3515,3,0),0)</f>
        <v>RB DETTOL BODY WASH SKINCARE 200ML X 24 PCH BANDED</v>
      </c>
      <c r="BE608" s="7" t="str">
        <f ca="1">IF(TODAY()-Table43[[#This Row],[Efektif
Pembuatan]]&gt;60,"Lama","Baru")</f>
        <v>Lama</v>
      </c>
      <c r="BF608" s="7" t="e">
        <f ca="1">IF(TODAY()-Table43[[#This Row],[Efektif Naik Harga]]&lt;30,"Naik","Sama")</f>
        <v>#VALUE!</v>
      </c>
      <c r="BG608" s="7" t="s">
        <v>400</v>
      </c>
      <c r="BH608" s="7" t="str">
        <f>IF(Table43[[#This Row],[Kode BARANG Win2]]&lt;&gt;"","IDR","")</f>
        <v>IDR</v>
      </c>
      <c r="BI608" s="7" t="str">
        <f>CONCATENATE(Table43[[#This Row],[kode  1 Digit
(Nomor)]],Table43[[#This Row],[kode  4 Digit                (Nomor)]])</f>
        <v>30354070200</v>
      </c>
      <c r="BJ608" s="7" t="str">
        <f>Table43[[#This Row],[Nama            Gramasi atau Jumlah Pack per CTN]]</f>
        <v>200ML</v>
      </c>
      <c r="BK608" s="7"/>
      <c r="BL608" s="7"/>
      <c r="BM608" s="4" t="str">
        <f>IF(Table43[[#This Row],[SATUAN Fix Win]]&lt;&gt;"","KRT")</f>
        <v>KRT</v>
      </c>
      <c r="BN608" s="4" t="str">
        <f>IF(Table43[[#This Row],[SATUAN Fix Win]]&lt;&gt;"","GD01")</f>
        <v>GD01</v>
      </c>
      <c r="BO608" s="4">
        <f>IF(Table43[[#This Row],[SATUAN Fix Win]]&lt;&gt;"",11611)</f>
        <v>11611</v>
      </c>
      <c r="BP608" s="4">
        <f>IF(Table43[[#This Row],[SATUAN Fix Win]]&lt;&gt;"",11612)</f>
        <v>11612</v>
      </c>
      <c r="BR608" s="4">
        <f>IF(Table43[[#This Row],[SATUAN Fix Win]]&lt;&gt;"",1)</f>
        <v>1</v>
      </c>
    </row>
    <row r="609" spans="1:70">
      <c r="A609" s="4" t="str">
        <f>CONCATENATE(Table43[[#This Row],[Kode BARANG Win2]],Table43[[#This Row],[No. Urut
Item Sama]])</f>
        <v>R1022010020021</v>
      </c>
      <c r="B609" s="7"/>
      <c r="C609" s="4" t="s">
        <v>1612</v>
      </c>
      <c r="D609" s="49" t="s">
        <v>608</v>
      </c>
      <c r="E609" s="49">
        <f>IFERROR(VLOOKUP(Table43[[#This Row],[NO]],[1]Sheet1!$G$3:$K$1267,5,0),0)</f>
        <v>0</v>
      </c>
      <c r="F609" s="26" t="s">
        <v>1266</v>
      </c>
      <c r="G609" s="26">
        <v>24</v>
      </c>
      <c r="H609" s="26" t="s">
        <v>2073</v>
      </c>
      <c r="I609" s="49">
        <v>8993560026103</v>
      </c>
      <c r="J609" s="26" t="str">
        <f>Table43[[#This Row],[Nama Jenis Kemasan]]</f>
        <v>PCH</v>
      </c>
      <c r="K609" s="4" t="str">
        <f>TRIM(CONCATENATE(Table43[[#This Row],[Nama            KLP]]," ",Table43[[#This Row],[Nama            Sub KLP]]))</f>
        <v>DETTOL BODY WASH</v>
      </c>
      <c r="L609" s="4" t="str">
        <f>CONCATENATE(Table43[[#This Row],[kode  2 Digit                (hrf+No)]],Table43[[#This Row],[kode  2 Digit                (Nomor)]],Table43[[#This Row],[kode  1 Digit                (Nomor)]])</f>
        <v>R1022</v>
      </c>
      <c r="M609" s="4" t="str">
        <f>IF(AH609="",CONCATENATE(R609,T609,V609,X609,Z609,AB609,AD609,AF609,Table43[[#This Row],[Tanda Kode Revisi]]),CONCATENATE(R609,T609,V609,X609,Z609,AB609,AD609,AH609))</f>
        <v>R1022010020021</v>
      </c>
      <c r="N609" s="11">
        <f t="shared" si="18"/>
        <v>14</v>
      </c>
      <c r="O609" s="13" t="str">
        <f>IF(AG609&lt;&gt;"",TRIM(UPPER(CONCATENATE(Q609," ",S609," ",U609," ",W609," ",Y609," ",AA609," ","X"," ",Table43[[#This Row],[ISI/CTN]]," ",AG609," ",AC609," ",AE609," ",AI609))),TRIM(UPPER(CONCATENATE(Q609," ",S609," ",U609," ",W609," ",Y609," ",AA609," ","X"," ",Table43[[#This Row],[ISI/CTN]]," ",AC609," ",AE609," ",AI609))))</f>
        <v>RB DETTOL BODY WASH SKINCARE 200ML X 24 PCH BANDED</v>
      </c>
      <c r="P609" s="11">
        <f t="shared" si="19"/>
        <v>50</v>
      </c>
      <c r="Q609" s="4" t="s">
        <v>1487</v>
      </c>
      <c r="R609" s="7" t="s">
        <v>94</v>
      </c>
      <c r="S609" s="4" t="s">
        <v>1496</v>
      </c>
      <c r="T609" s="45" t="s">
        <v>1723</v>
      </c>
      <c r="U609" s="46" t="s">
        <v>1497</v>
      </c>
      <c r="V609" s="7">
        <v>2</v>
      </c>
      <c r="W609" s="46"/>
      <c r="X609" s="45" t="s">
        <v>1731</v>
      </c>
      <c r="Y609" s="4" t="s">
        <v>1533</v>
      </c>
      <c r="Z609" s="47" t="s">
        <v>1737</v>
      </c>
      <c r="AA609" s="4" t="s">
        <v>387</v>
      </c>
      <c r="AB609" s="47" t="s">
        <v>1744</v>
      </c>
      <c r="AC609" s="4" t="s">
        <v>386</v>
      </c>
      <c r="AD609" s="7">
        <v>2</v>
      </c>
      <c r="AE609" s="4" t="s">
        <v>1526</v>
      </c>
      <c r="AF609" s="7">
        <v>1</v>
      </c>
      <c r="AJ609" s="7">
        <f>IFERROR(VLOOKUP(Table43[[#This Row],[Kode BARANG Win2]],'[2]Template Impor Barang'!#REF!,2,0),0)</f>
        <v>0</v>
      </c>
      <c r="AK609" s="7">
        <f>Table43[[#This Row],[ISI/CTN]]</f>
        <v>24</v>
      </c>
      <c r="AL609" s="83" t="str">
        <f>Table43[[#This Row],[Kode Pcpl]]</f>
        <v>ID8094395</v>
      </c>
      <c r="AN609" s="36">
        <f>Table43[[#This Row],[Harga Jual Pcs GT
(-PPN)]]-(Table43[[#This Row],[Harga Jual Pcs GT
(-PPN)]]*8.5%)</f>
        <v>15372</v>
      </c>
      <c r="AO609" s="36">
        <f>Table43[[#This Row],[Harga Beli Pcs
(-PPN)]]*Table43[[#This Row],[ISI/CTN]]</f>
        <v>368928</v>
      </c>
      <c r="AP609" s="36">
        <f>Table43[[#This Row],[Harga Beli Pcs
(-PPN)]]*1.11</f>
        <v>17062.920000000002</v>
      </c>
      <c r="AQ609" s="36">
        <f>Table43[[#This Row],[Harga Beli Krt
(- PPN)]]*1.11</f>
        <v>409510.08</v>
      </c>
      <c r="AR609" s="36">
        <v>16800</v>
      </c>
      <c r="AS609" s="36">
        <f>Table43[[#This Row],[Harga Jual Pcs GT
(-PPN)]]*Table43[[#This Row],[ISI/CTN]]</f>
        <v>403200</v>
      </c>
      <c r="AT609" s="36">
        <f>Table43[[#This Row],[Harga Jual Pcs GT
(-PPN)]]*1.11</f>
        <v>18648</v>
      </c>
      <c r="AU609" s="36">
        <f>Table43[[#This Row],[Harga Jual Krt GT
(- PPN)]]*1.11</f>
        <v>447552.00000000006</v>
      </c>
      <c r="AV609" s="36">
        <v>16800</v>
      </c>
      <c r="AW609" s="36">
        <f>Table43[[#This Row],[Harga Jual Pcs MT
(-PPN)]]*Table43[[#This Row],[ISI/CTN]]</f>
        <v>403200</v>
      </c>
      <c r="AX609" s="36">
        <f>Table43[[#This Row],[Harga Jual Pcs MT
(-PPN)]]*1.11</f>
        <v>18648</v>
      </c>
      <c r="AY609" s="36">
        <f>Table43[[#This Row],[Harga Jual Pcs MT
(+PPN)]]*Table43[[#This Row],[ISI/CTN]]</f>
        <v>447552</v>
      </c>
      <c r="AZ609" s="44">
        <f>(Table43[[#This Row],[Harga Jual Pcs GT
(-PPN)]]-Table43[[#This Row],[Harga Beli Pcs
(-PPN)]])/Table43[[#This Row],[Harga Jual Pcs GT
(-PPN)]]</f>
        <v>8.5000000000000006E-2</v>
      </c>
      <c r="BA609" s="51">
        <f>Table43[[#This Row],[Harga Jual Pcs MT
(-PPN)]]-Table43[[#This Row],[Harga Beli Pcs
(-PPN)]]</f>
        <v>1428</v>
      </c>
      <c r="BB609" s="57">
        <f>Table43[[#This Row],[Column1]]/Table43[[#This Row],[Harga Jual Pcs MT
(-PPN)]]</f>
        <v>8.5000000000000006E-2</v>
      </c>
      <c r="BC609" s="50"/>
      <c r="BD609" s="7" t="str">
        <f>IFERROR(VLOOKUP(Table43[[#This Row],[Kode BARANG Win2]],'[3]Daftar Barang dan Jasa'!$B$2:$D$3515,3,0),0)</f>
        <v>RB DETTOL BODY WASH SKINCARE 200ML X 24 PCH BANDED</v>
      </c>
      <c r="BE609" s="7" t="str">
        <f ca="1">IF(TODAY()-Table43[[#This Row],[Efektif
Pembuatan]]&gt;60,"Lama","Baru")</f>
        <v>Lama</v>
      </c>
      <c r="BF609" s="7" t="e">
        <f ca="1">IF(TODAY()-Table43[[#This Row],[Efektif Naik Harga]]&lt;30,"Naik","Sama")</f>
        <v>#VALUE!</v>
      </c>
      <c r="BG609" s="7" t="s">
        <v>400</v>
      </c>
      <c r="BH609" s="7" t="str">
        <f>IF(Table43[[#This Row],[Kode BARANG Win2]]&lt;&gt;"","IDR","")</f>
        <v>IDR</v>
      </c>
      <c r="BI609" s="7" t="str">
        <f>CONCATENATE(Table43[[#This Row],[kode  1 Digit
(Nomor)]],Table43[[#This Row],[kode  4 Digit                (Nomor)]])</f>
        <v>ID80943950200</v>
      </c>
      <c r="BJ609" s="7" t="str">
        <f>Table43[[#This Row],[Nama            Gramasi atau Jumlah Pack per CTN]]</f>
        <v>200ML</v>
      </c>
      <c r="BK609" s="7"/>
      <c r="BL609" s="7"/>
      <c r="BM609" s="4" t="str">
        <f>IF(Table43[[#This Row],[SATUAN Fix Win]]&lt;&gt;"","KRT")</f>
        <v>KRT</v>
      </c>
      <c r="BN609" s="4" t="str">
        <f>IF(Table43[[#This Row],[SATUAN Fix Win]]&lt;&gt;"","GD01")</f>
        <v>GD01</v>
      </c>
      <c r="BO609" s="4">
        <f>IF(Table43[[#This Row],[SATUAN Fix Win]]&lt;&gt;"",11611)</f>
        <v>11611</v>
      </c>
      <c r="BP609" s="4">
        <f>IF(Table43[[#This Row],[SATUAN Fix Win]]&lt;&gt;"",11612)</f>
        <v>11612</v>
      </c>
      <c r="BR609" s="4">
        <f>IF(Table43[[#This Row],[SATUAN Fix Win]]&lt;&gt;"",1)</f>
        <v>1</v>
      </c>
    </row>
    <row r="610" spans="1:70">
      <c r="A610" s="4" t="str">
        <f>CONCATENATE(Table43[[#This Row],[Kode BARANG Win2]],Table43[[#This Row],[No. Urut
Item Sama]])</f>
        <v>R1022010020021</v>
      </c>
      <c r="B610" s="7"/>
      <c r="C610" s="4" t="s">
        <v>1612</v>
      </c>
      <c r="D610" s="49" t="s">
        <v>605</v>
      </c>
      <c r="E610" s="49">
        <f>IFERROR(VLOOKUP(Table43[[#This Row],[NO]],[1]Sheet1!$G$3:$K$1267,5,0),0)</f>
        <v>0</v>
      </c>
      <c r="F610" s="26" t="s">
        <v>1263</v>
      </c>
      <c r="G610" s="26">
        <v>24</v>
      </c>
      <c r="H610" s="26" t="s">
        <v>2073</v>
      </c>
      <c r="I610" s="49">
        <v>8993560026103</v>
      </c>
      <c r="J610" s="26" t="str">
        <f>Table43[[#This Row],[Nama Jenis Kemasan]]</f>
        <v>PCH</v>
      </c>
      <c r="K610" s="4" t="str">
        <f>TRIM(CONCATENATE(Table43[[#This Row],[Nama            KLP]]," ",Table43[[#This Row],[Nama            Sub KLP]]))</f>
        <v>DETTOL BODY WASH</v>
      </c>
      <c r="L610" s="4" t="str">
        <f>CONCATENATE(Table43[[#This Row],[kode  2 Digit                (hrf+No)]],Table43[[#This Row],[kode  2 Digit                (Nomor)]],Table43[[#This Row],[kode  1 Digit                (Nomor)]])</f>
        <v>R1022</v>
      </c>
      <c r="M610" s="4" t="str">
        <f>IF(AH610="",CONCATENATE(R610,T610,V610,X610,Z610,AB610,AD610,AF610,Table43[[#This Row],[Tanda Kode Revisi]]),CONCATENATE(R610,T610,V610,X610,Z610,AB610,AD610,AH610))</f>
        <v>R1022010020021</v>
      </c>
      <c r="N610" s="11">
        <f t="shared" si="18"/>
        <v>14</v>
      </c>
      <c r="O610" s="13" t="str">
        <f>IF(AG610&lt;&gt;"",TRIM(UPPER(CONCATENATE(Q610," ",S610," ",U610," ",W610," ",Y610," ",AA610," ","X"," ",Table43[[#This Row],[ISI/CTN]]," ",AG610," ",AC610," ",AE610," ",AI610))),TRIM(UPPER(CONCATENATE(Q610," ",S610," ",U610," ",W610," ",Y610," ",AA610," ","X"," ",Table43[[#This Row],[ISI/CTN]]," ",AC610," ",AE610," ",AI610))))</f>
        <v>RB DETTOL BODY WASH SKINCARE 200ML X 24 PCH BANDED</v>
      </c>
      <c r="P610" s="11">
        <f t="shared" si="19"/>
        <v>50</v>
      </c>
      <c r="Q610" s="4" t="s">
        <v>1487</v>
      </c>
      <c r="R610" s="7" t="s">
        <v>94</v>
      </c>
      <c r="S610" s="4" t="s">
        <v>1496</v>
      </c>
      <c r="T610" s="45" t="s">
        <v>1723</v>
      </c>
      <c r="U610" s="46" t="s">
        <v>1497</v>
      </c>
      <c r="V610" s="7">
        <v>2</v>
      </c>
      <c r="W610" s="46"/>
      <c r="X610" s="45" t="s">
        <v>1731</v>
      </c>
      <c r="Y610" s="4" t="s">
        <v>1533</v>
      </c>
      <c r="Z610" s="47" t="s">
        <v>1737</v>
      </c>
      <c r="AA610" s="4" t="s">
        <v>387</v>
      </c>
      <c r="AB610" s="47" t="s">
        <v>1744</v>
      </c>
      <c r="AC610" s="4" t="s">
        <v>386</v>
      </c>
      <c r="AD610" s="7">
        <v>2</v>
      </c>
      <c r="AE610" s="4" t="s">
        <v>1526</v>
      </c>
      <c r="AF610" s="7">
        <v>1</v>
      </c>
      <c r="AJ610" s="7">
        <f>IFERROR(VLOOKUP(Table43[[#This Row],[Kode BARANG Win2]],'[2]Template Impor Barang'!#REF!,2,0),0)</f>
        <v>0</v>
      </c>
      <c r="AK610" s="7">
        <f>Table43[[#This Row],[ISI/CTN]]</f>
        <v>24</v>
      </c>
      <c r="AL610" s="83" t="str">
        <f>Table43[[#This Row],[Kode Pcpl]]</f>
        <v>ID0307869</v>
      </c>
      <c r="AN610" s="36">
        <f>Table43[[#This Row],[Harga Jual Pcs GT
(-PPN)]]-(Table43[[#This Row],[Harga Jual Pcs GT
(-PPN)]]*8.5%)</f>
        <v>15372</v>
      </c>
      <c r="AO610" s="36">
        <f>Table43[[#This Row],[Harga Beli Pcs
(-PPN)]]*Table43[[#This Row],[ISI/CTN]]</f>
        <v>368928</v>
      </c>
      <c r="AP610" s="36">
        <f>Table43[[#This Row],[Harga Beli Pcs
(-PPN)]]*1.11</f>
        <v>17062.920000000002</v>
      </c>
      <c r="AQ610" s="36">
        <f>Table43[[#This Row],[Harga Beli Krt
(- PPN)]]*1.11</f>
        <v>409510.08</v>
      </c>
      <c r="AR610" s="36">
        <v>16800</v>
      </c>
      <c r="AS610" s="36">
        <f>Table43[[#This Row],[Harga Jual Pcs GT
(-PPN)]]*Table43[[#This Row],[ISI/CTN]]</f>
        <v>403200</v>
      </c>
      <c r="AT610" s="36">
        <f>Table43[[#This Row],[Harga Jual Pcs GT
(-PPN)]]*1.11</f>
        <v>18648</v>
      </c>
      <c r="AU610" s="36">
        <f>Table43[[#This Row],[Harga Jual Krt GT
(- PPN)]]*1.11</f>
        <v>447552.00000000006</v>
      </c>
      <c r="AV610" s="36">
        <v>16800</v>
      </c>
      <c r="AW610" s="36">
        <f>Table43[[#This Row],[Harga Jual Pcs MT
(-PPN)]]*Table43[[#This Row],[ISI/CTN]]</f>
        <v>403200</v>
      </c>
      <c r="AX610" s="36">
        <f>Table43[[#This Row],[Harga Jual Pcs MT
(-PPN)]]*1.11</f>
        <v>18648</v>
      </c>
      <c r="AY610" s="36">
        <f>Table43[[#This Row],[Harga Jual Pcs MT
(+PPN)]]*Table43[[#This Row],[ISI/CTN]]</f>
        <v>447552</v>
      </c>
      <c r="AZ610" s="44">
        <f>(Table43[[#This Row],[Harga Jual Pcs GT
(-PPN)]]-Table43[[#This Row],[Harga Beli Pcs
(-PPN)]])/Table43[[#This Row],[Harga Jual Pcs GT
(-PPN)]]</f>
        <v>8.5000000000000006E-2</v>
      </c>
      <c r="BA610" s="51">
        <f>Table43[[#This Row],[Harga Jual Pcs MT
(-PPN)]]-Table43[[#This Row],[Harga Beli Pcs
(-PPN)]]</f>
        <v>1428</v>
      </c>
      <c r="BB610" s="57">
        <f>Table43[[#This Row],[Column1]]/Table43[[#This Row],[Harga Jual Pcs MT
(-PPN)]]</f>
        <v>8.5000000000000006E-2</v>
      </c>
      <c r="BC610" s="50"/>
      <c r="BD610" s="7" t="str">
        <f>IFERROR(VLOOKUP(Table43[[#This Row],[Kode BARANG Win2]],'[3]Daftar Barang dan Jasa'!$B$2:$D$3515,3,0),0)</f>
        <v>RB DETTOL BODY WASH SKINCARE 200ML X 24 PCH BANDED</v>
      </c>
      <c r="BE610" s="7" t="str">
        <f ca="1">IF(TODAY()-Table43[[#This Row],[Efektif
Pembuatan]]&gt;60,"Lama","Baru")</f>
        <v>Lama</v>
      </c>
      <c r="BF610" s="7" t="e">
        <f ca="1">IF(TODAY()-Table43[[#This Row],[Efektif Naik Harga]]&lt;30,"Naik","Sama")</f>
        <v>#VALUE!</v>
      </c>
      <c r="BG610" s="7" t="s">
        <v>400</v>
      </c>
      <c r="BH610" s="7" t="str">
        <f>IF(Table43[[#This Row],[Kode BARANG Win2]]&lt;&gt;"","IDR","")</f>
        <v>IDR</v>
      </c>
      <c r="BI610" s="7" t="str">
        <f>CONCATENATE(Table43[[#This Row],[kode  1 Digit
(Nomor)]],Table43[[#This Row],[kode  4 Digit                (Nomor)]])</f>
        <v>ID03078690200</v>
      </c>
      <c r="BJ610" s="7" t="str">
        <f>Table43[[#This Row],[Nama            Gramasi atau Jumlah Pack per CTN]]</f>
        <v>200ML</v>
      </c>
      <c r="BK610" s="7"/>
      <c r="BL610" s="7"/>
      <c r="BM610" s="4" t="str">
        <f>IF(Table43[[#This Row],[SATUAN Fix Win]]&lt;&gt;"","KRT")</f>
        <v>KRT</v>
      </c>
      <c r="BN610" s="4" t="str">
        <f>IF(Table43[[#This Row],[SATUAN Fix Win]]&lt;&gt;"","GD01")</f>
        <v>GD01</v>
      </c>
      <c r="BO610" s="4">
        <f>IF(Table43[[#This Row],[SATUAN Fix Win]]&lt;&gt;"",11611)</f>
        <v>11611</v>
      </c>
      <c r="BP610" s="4">
        <f>IF(Table43[[#This Row],[SATUAN Fix Win]]&lt;&gt;"",11612)</f>
        <v>11612</v>
      </c>
      <c r="BR610" s="4">
        <f>IF(Table43[[#This Row],[SATUAN Fix Win]]&lt;&gt;"",1)</f>
        <v>1</v>
      </c>
    </row>
    <row r="611" spans="1:70">
      <c r="A611" s="4" t="str">
        <f>CONCATENATE(Table43[[#This Row],[Kode BARANG Win2]],Table43[[#This Row],[No. Urut
Item Sama]])</f>
        <v>R1022010020021</v>
      </c>
      <c r="B611" s="7"/>
      <c r="C611" s="4" t="s">
        <v>1612</v>
      </c>
      <c r="D611" s="49" t="s">
        <v>607</v>
      </c>
      <c r="E611" s="49">
        <f>IFERROR(VLOOKUP(Table43[[#This Row],[NO]],[1]Sheet1!$G$3:$K$1267,5,0),0)</f>
        <v>0</v>
      </c>
      <c r="F611" s="26" t="s">
        <v>1265</v>
      </c>
      <c r="G611" s="26">
        <v>24</v>
      </c>
      <c r="H611" s="26" t="s">
        <v>2073</v>
      </c>
      <c r="I611" s="49">
        <v>8993560026103</v>
      </c>
      <c r="J611" s="26" t="str">
        <f>Table43[[#This Row],[Nama Jenis Kemasan]]</f>
        <v>PCH</v>
      </c>
      <c r="K611" s="4" t="str">
        <f>TRIM(CONCATENATE(Table43[[#This Row],[Nama            KLP]]," ",Table43[[#This Row],[Nama            Sub KLP]]))</f>
        <v>DETTOL BODY WASH</v>
      </c>
      <c r="L611" s="4" t="str">
        <f>CONCATENATE(Table43[[#This Row],[kode  2 Digit                (hrf+No)]],Table43[[#This Row],[kode  2 Digit                (Nomor)]],Table43[[#This Row],[kode  1 Digit                (Nomor)]])</f>
        <v>R1022</v>
      </c>
      <c r="M611" s="4" t="str">
        <f>IF(AH611="",CONCATENATE(R611,T611,V611,X611,Z611,AB611,AD611,AF611,Table43[[#This Row],[Tanda Kode Revisi]]),CONCATENATE(R611,T611,V611,X611,Z611,AB611,AD611,AH611))</f>
        <v>R1022010020021</v>
      </c>
      <c r="N611" s="11">
        <f t="shared" si="18"/>
        <v>14</v>
      </c>
      <c r="O611" s="13" t="str">
        <f>IF(AG611&lt;&gt;"",TRIM(UPPER(CONCATENATE(Q611," ",S611," ",U611," ",W611," ",Y611," ",AA611," ","X"," ",Table43[[#This Row],[ISI/CTN]]," ",AG611," ",AC611," ",AE611," ",AI611))),TRIM(UPPER(CONCATENATE(Q611," ",S611," ",U611," ",W611," ",Y611," ",AA611," ","X"," ",Table43[[#This Row],[ISI/CTN]]," ",AC611," ",AE611," ",AI611))))</f>
        <v>RB DETTOL BODY WASH SKINCARE 200ML X 24 PCH BANDED</v>
      </c>
      <c r="P611" s="11">
        <f t="shared" si="19"/>
        <v>50</v>
      </c>
      <c r="Q611" s="4" t="s">
        <v>1487</v>
      </c>
      <c r="R611" s="7" t="s">
        <v>94</v>
      </c>
      <c r="S611" s="4" t="s">
        <v>1496</v>
      </c>
      <c r="T611" s="45" t="s">
        <v>1723</v>
      </c>
      <c r="U611" s="46" t="s">
        <v>1497</v>
      </c>
      <c r="V611" s="7">
        <v>2</v>
      </c>
      <c r="W611" s="46"/>
      <c r="X611" s="45" t="s">
        <v>1731</v>
      </c>
      <c r="Y611" s="4" t="s">
        <v>1533</v>
      </c>
      <c r="Z611" s="47" t="s">
        <v>1737</v>
      </c>
      <c r="AA611" s="4" t="s">
        <v>387</v>
      </c>
      <c r="AB611" s="47" t="s">
        <v>1744</v>
      </c>
      <c r="AC611" s="4" t="s">
        <v>386</v>
      </c>
      <c r="AD611" s="7">
        <v>2</v>
      </c>
      <c r="AE611" s="4" t="s">
        <v>1526</v>
      </c>
      <c r="AF611" s="7">
        <v>1</v>
      </c>
      <c r="AJ611" s="7">
        <f>IFERROR(VLOOKUP(Table43[[#This Row],[Kode BARANG Win2]],'[2]Template Impor Barang'!#REF!,2,0),0)</f>
        <v>0</v>
      </c>
      <c r="AK611" s="7">
        <f>Table43[[#This Row],[ISI/CTN]]</f>
        <v>24</v>
      </c>
      <c r="AL611" s="83" t="str">
        <f>Table43[[#This Row],[Kode Pcpl]]</f>
        <v>ID0345510</v>
      </c>
      <c r="AN611" s="36">
        <f>Table43[[#This Row],[Harga Jual Pcs GT
(-PPN)]]-(Table43[[#This Row],[Harga Jual Pcs GT
(-PPN)]]*8.5%)</f>
        <v>15372</v>
      </c>
      <c r="AO611" s="36">
        <f>Table43[[#This Row],[Harga Beli Pcs
(-PPN)]]*Table43[[#This Row],[ISI/CTN]]</f>
        <v>368928</v>
      </c>
      <c r="AP611" s="36">
        <f>Table43[[#This Row],[Harga Beli Pcs
(-PPN)]]*1.11</f>
        <v>17062.920000000002</v>
      </c>
      <c r="AQ611" s="36">
        <f>Table43[[#This Row],[Harga Beli Krt
(- PPN)]]*1.11</f>
        <v>409510.08</v>
      </c>
      <c r="AR611" s="36">
        <v>16800</v>
      </c>
      <c r="AS611" s="36">
        <f>Table43[[#This Row],[Harga Jual Pcs GT
(-PPN)]]*Table43[[#This Row],[ISI/CTN]]</f>
        <v>403200</v>
      </c>
      <c r="AT611" s="36">
        <f>Table43[[#This Row],[Harga Jual Pcs GT
(-PPN)]]*1.11</f>
        <v>18648</v>
      </c>
      <c r="AU611" s="36">
        <f>Table43[[#This Row],[Harga Jual Krt GT
(- PPN)]]*1.11</f>
        <v>447552.00000000006</v>
      </c>
      <c r="AV611" s="36">
        <v>16800</v>
      </c>
      <c r="AW611" s="36">
        <f>Table43[[#This Row],[Harga Jual Pcs MT
(-PPN)]]*Table43[[#This Row],[ISI/CTN]]</f>
        <v>403200</v>
      </c>
      <c r="AX611" s="36">
        <f>Table43[[#This Row],[Harga Jual Pcs MT
(-PPN)]]*1.11</f>
        <v>18648</v>
      </c>
      <c r="AY611" s="36">
        <f>Table43[[#This Row],[Harga Jual Pcs MT
(+PPN)]]*Table43[[#This Row],[ISI/CTN]]</f>
        <v>447552</v>
      </c>
      <c r="AZ611" s="44">
        <f>(Table43[[#This Row],[Harga Jual Pcs GT
(-PPN)]]-Table43[[#This Row],[Harga Beli Pcs
(-PPN)]])/Table43[[#This Row],[Harga Jual Pcs GT
(-PPN)]]</f>
        <v>8.5000000000000006E-2</v>
      </c>
      <c r="BA611" s="51">
        <f>Table43[[#This Row],[Harga Jual Pcs MT
(-PPN)]]-Table43[[#This Row],[Harga Beli Pcs
(-PPN)]]</f>
        <v>1428</v>
      </c>
      <c r="BB611" s="57">
        <f>Table43[[#This Row],[Column1]]/Table43[[#This Row],[Harga Jual Pcs MT
(-PPN)]]</f>
        <v>8.5000000000000006E-2</v>
      </c>
      <c r="BC611" s="50"/>
      <c r="BD611" s="7" t="str">
        <f>IFERROR(VLOOKUP(Table43[[#This Row],[Kode BARANG Win2]],'[3]Daftar Barang dan Jasa'!$B$2:$D$3515,3,0),0)</f>
        <v>RB DETTOL BODY WASH SKINCARE 200ML X 24 PCH BANDED</v>
      </c>
      <c r="BE611" s="7" t="str">
        <f ca="1">IF(TODAY()-Table43[[#This Row],[Efektif
Pembuatan]]&gt;60,"Lama","Baru")</f>
        <v>Lama</v>
      </c>
      <c r="BF611" s="7" t="e">
        <f ca="1">IF(TODAY()-Table43[[#This Row],[Efektif Naik Harga]]&lt;30,"Naik","Sama")</f>
        <v>#VALUE!</v>
      </c>
      <c r="BG611" s="7" t="s">
        <v>400</v>
      </c>
      <c r="BH611" s="7" t="str">
        <f>IF(Table43[[#This Row],[Kode BARANG Win2]]&lt;&gt;"","IDR","")</f>
        <v>IDR</v>
      </c>
      <c r="BI611" s="7" t="str">
        <f>CONCATENATE(Table43[[#This Row],[kode  1 Digit
(Nomor)]],Table43[[#This Row],[kode  4 Digit                (Nomor)]])</f>
        <v>ID03455100200</v>
      </c>
      <c r="BJ611" s="7" t="str">
        <f>Table43[[#This Row],[Nama            Gramasi atau Jumlah Pack per CTN]]</f>
        <v>200ML</v>
      </c>
      <c r="BK611" s="7"/>
      <c r="BL611" s="7"/>
      <c r="BM611" s="4" t="str">
        <f>IF(Table43[[#This Row],[SATUAN Fix Win]]&lt;&gt;"","KRT")</f>
        <v>KRT</v>
      </c>
      <c r="BN611" s="4" t="str">
        <f>IF(Table43[[#This Row],[SATUAN Fix Win]]&lt;&gt;"","GD01")</f>
        <v>GD01</v>
      </c>
      <c r="BO611" s="4">
        <f>IF(Table43[[#This Row],[SATUAN Fix Win]]&lt;&gt;"",11611)</f>
        <v>11611</v>
      </c>
      <c r="BP611" s="4">
        <f>IF(Table43[[#This Row],[SATUAN Fix Win]]&lt;&gt;"",11612)</f>
        <v>11612</v>
      </c>
      <c r="BR611" s="4">
        <f>IF(Table43[[#This Row],[SATUAN Fix Win]]&lt;&gt;"",1)</f>
        <v>1</v>
      </c>
    </row>
    <row r="612" spans="1:70">
      <c r="A612" s="4" t="str">
        <f>CONCATENATE(Table43[[#This Row],[Kode BARANG Win2]],Table43[[#This Row],[No. Urut
Item Sama]])</f>
        <v>R1022010020021</v>
      </c>
      <c r="B612" s="7"/>
      <c r="C612" s="4" t="s">
        <v>1612</v>
      </c>
      <c r="D612" s="49" t="s">
        <v>606</v>
      </c>
      <c r="E612" s="49">
        <f>IFERROR(VLOOKUP(Table43[[#This Row],[NO]],[1]Sheet1!$G$3:$K$1267,5,0),0)</f>
        <v>0</v>
      </c>
      <c r="F612" s="26" t="s">
        <v>1264</v>
      </c>
      <c r="G612" s="26">
        <v>24</v>
      </c>
      <c r="H612" s="26" t="s">
        <v>2073</v>
      </c>
      <c r="I612" s="49">
        <v>8993560026103</v>
      </c>
      <c r="J612" s="26" t="str">
        <f>Table43[[#This Row],[Nama Jenis Kemasan]]</f>
        <v>PCH</v>
      </c>
      <c r="K612" s="4" t="str">
        <f>TRIM(CONCATENATE(Table43[[#This Row],[Nama            KLP]]," ",Table43[[#This Row],[Nama            Sub KLP]]))</f>
        <v>DETTOL BODY WASH</v>
      </c>
      <c r="L612" s="4" t="str">
        <f>CONCATENATE(Table43[[#This Row],[kode  2 Digit                (hrf+No)]],Table43[[#This Row],[kode  2 Digit                (Nomor)]],Table43[[#This Row],[kode  1 Digit                (Nomor)]])</f>
        <v>R1022</v>
      </c>
      <c r="M612" s="4" t="str">
        <f>IF(AH612="",CONCATENATE(R612,T612,V612,X612,Z612,AB612,AD612,AF612,Table43[[#This Row],[Tanda Kode Revisi]]),CONCATENATE(R612,T612,V612,X612,Z612,AB612,AD612,AH612))</f>
        <v>R1022010020021</v>
      </c>
      <c r="N612" s="11">
        <f t="shared" si="18"/>
        <v>14</v>
      </c>
      <c r="O612" s="13" t="str">
        <f>IF(AG612&lt;&gt;"",TRIM(UPPER(CONCATENATE(Q612," ",S612," ",U612," ",W612," ",Y612," ",AA612," ","X"," ",Table43[[#This Row],[ISI/CTN]]," ",AG612," ",AC612," ",AE612," ",AI612))),TRIM(UPPER(CONCATENATE(Q612," ",S612," ",U612," ",W612," ",Y612," ",AA612," ","X"," ",Table43[[#This Row],[ISI/CTN]]," ",AC612," ",AE612," ",AI612))))</f>
        <v>RB DETTOL BODY WASH SKINCARE 200ML X 24 PCH BANDED</v>
      </c>
      <c r="P612" s="11">
        <f t="shared" si="19"/>
        <v>50</v>
      </c>
      <c r="Q612" s="4" t="s">
        <v>1487</v>
      </c>
      <c r="R612" s="7" t="s">
        <v>94</v>
      </c>
      <c r="S612" s="4" t="s">
        <v>1496</v>
      </c>
      <c r="T612" s="45" t="s">
        <v>1723</v>
      </c>
      <c r="U612" s="46" t="s">
        <v>1497</v>
      </c>
      <c r="V612" s="7">
        <v>2</v>
      </c>
      <c r="W612" s="46"/>
      <c r="X612" s="45" t="s">
        <v>1731</v>
      </c>
      <c r="Y612" s="4" t="s">
        <v>1533</v>
      </c>
      <c r="Z612" s="47" t="s">
        <v>1737</v>
      </c>
      <c r="AA612" s="4" t="s">
        <v>387</v>
      </c>
      <c r="AB612" s="47" t="s">
        <v>1744</v>
      </c>
      <c r="AC612" s="4" t="s">
        <v>386</v>
      </c>
      <c r="AD612" s="7">
        <v>2</v>
      </c>
      <c r="AE612" s="4" t="s">
        <v>1526</v>
      </c>
      <c r="AF612" s="7">
        <v>1</v>
      </c>
      <c r="AJ612" s="7">
        <f>IFERROR(VLOOKUP(Table43[[#This Row],[Kode BARANG Win2]],'[2]Template Impor Barang'!#REF!,2,0),0)</f>
        <v>0</v>
      </c>
      <c r="AK612" s="7">
        <f>Table43[[#This Row],[ISI/CTN]]</f>
        <v>24</v>
      </c>
      <c r="AL612" s="83" t="str">
        <f>Table43[[#This Row],[Kode Pcpl]]</f>
        <v>ID0323045</v>
      </c>
      <c r="AN612" s="36">
        <f>Table43[[#This Row],[Harga Jual Pcs GT
(-PPN)]]-(Table43[[#This Row],[Harga Jual Pcs GT
(-PPN)]]*8.5%)</f>
        <v>15372</v>
      </c>
      <c r="AO612" s="36">
        <f>Table43[[#This Row],[Harga Beli Pcs
(-PPN)]]*Table43[[#This Row],[ISI/CTN]]</f>
        <v>368928</v>
      </c>
      <c r="AP612" s="36">
        <f>Table43[[#This Row],[Harga Beli Pcs
(-PPN)]]*1.11</f>
        <v>17062.920000000002</v>
      </c>
      <c r="AQ612" s="36">
        <f>Table43[[#This Row],[Harga Beli Krt
(- PPN)]]*1.11</f>
        <v>409510.08</v>
      </c>
      <c r="AR612" s="36">
        <v>16800</v>
      </c>
      <c r="AS612" s="36">
        <f>Table43[[#This Row],[Harga Jual Pcs GT
(-PPN)]]*Table43[[#This Row],[ISI/CTN]]</f>
        <v>403200</v>
      </c>
      <c r="AT612" s="36">
        <f>Table43[[#This Row],[Harga Jual Pcs GT
(-PPN)]]*1.11</f>
        <v>18648</v>
      </c>
      <c r="AU612" s="36">
        <f>Table43[[#This Row],[Harga Jual Krt GT
(- PPN)]]*1.11</f>
        <v>447552.00000000006</v>
      </c>
      <c r="AV612" s="36">
        <v>16800</v>
      </c>
      <c r="AW612" s="36">
        <f>Table43[[#This Row],[Harga Jual Pcs MT
(-PPN)]]*Table43[[#This Row],[ISI/CTN]]</f>
        <v>403200</v>
      </c>
      <c r="AX612" s="36">
        <f>Table43[[#This Row],[Harga Jual Pcs MT
(-PPN)]]*1.11</f>
        <v>18648</v>
      </c>
      <c r="AY612" s="36">
        <f>Table43[[#This Row],[Harga Jual Pcs MT
(+PPN)]]*Table43[[#This Row],[ISI/CTN]]</f>
        <v>447552</v>
      </c>
      <c r="AZ612" s="44">
        <f>(Table43[[#This Row],[Harga Jual Pcs GT
(-PPN)]]-Table43[[#This Row],[Harga Beli Pcs
(-PPN)]])/Table43[[#This Row],[Harga Jual Pcs GT
(-PPN)]]</f>
        <v>8.5000000000000006E-2</v>
      </c>
      <c r="BA612" s="51">
        <f>Table43[[#This Row],[Harga Jual Pcs MT
(-PPN)]]-Table43[[#This Row],[Harga Beli Pcs
(-PPN)]]</f>
        <v>1428</v>
      </c>
      <c r="BB612" s="57">
        <f>Table43[[#This Row],[Column1]]/Table43[[#This Row],[Harga Jual Pcs MT
(-PPN)]]</f>
        <v>8.5000000000000006E-2</v>
      </c>
      <c r="BC612" s="50"/>
      <c r="BD612" s="7" t="str">
        <f>IFERROR(VLOOKUP(Table43[[#This Row],[Kode BARANG Win2]],'[3]Daftar Barang dan Jasa'!$B$2:$D$3515,3,0),0)</f>
        <v>RB DETTOL BODY WASH SKINCARE 200ML X 24 PCH BANDED</v>
      </c>
      <c r="BE612" s="7" t="str">
        <f ca="1">IF(TODAY()-Table43[[#This Row],[Efektif
Pembuatan]]&gt;60,"Lama","Baru")</f>
        <v>Lama</v>
      </c>
      <c r="BF612" s="7" t="e">
        <f ca="1">IF(TODAY()-Table43[[#This Row],[Efektif Naik Harga]]&lt;30,"Naik","Sama")</f>
        <v>#VALUE!</v>
      </c>
      <c r="BG612" s="7" t="s">
        <v>400</v>
      </c>
      <c r="BH612" s="7" t="str">
        <f>IF(Table43[[#This Row],[Kode BARANG Win2]]&lt;&gt;"","IDR","")</f>
        <v>IDR</v>
      </c>
      <c r="BI612" s="7" t="str">
        <f>CONCATENATE(Table43[[#This Row],[kode  1 Digit
(Nomor)]],Table43[[#This Row],[kode  4 Digit                (Nomor)]])</f>
        <v>ID03230450200</v>
      </c>
      <c r="BJ612" s="7" t="str">
        <f>Table43[[#This Row],[Nama            Gramasi atau Jumlah Pack per CTN]]</f>
        <v>200ML</v>
      </c>
      <c r="BK612" s="7"/>
      <c r="BL612" s="7"/>
      <c r="BM612" s="4" t="str">
        <f>IF(Table43[[#This Row],[SATUAN Fix Win]]&lt;&gt;"","KRT")</f>
        <v>KRT</v>
      </c>
      <c r="BN612" s="4" t="str">
        <f>IF(Table43[[#This Row],[SATUAN Fix Win]]&lt;&gt;"","GD01")</f>
        <v>GD01</v>
      </c>
      <c r="BO612" s="4">
        <f>IF(Table43[[#This Row],[SATUAN Fix Win]]&lt;&gt;"",11611)</f>
        <v>11611</v>
      </c>
      <c r="BP612" s="4">
        <f>IF(Table43[[#This Row],[SATUAN Fix Win]]&lt;&gt;"",11612)</f>
        <v>11612</v>
      </c>
      <c r="BR612" s="4">
        <f>IF(Table43[[#This Row],[SATUAN Fix Win]]&lt;&gt;"",1)</f>
        <v>1</v>
      </c>
    </row>
    <row r="613" spans="1:70">
      <c r="A613" s="4" t="str">
        <f>CONCATENATE(Table43[[#This Row],[Kode BARANG Win2]],Table43[[#This Row],[No. Urut
Item Sama]])</f>
        <v>R1022010020021</v>
      </c>
      <c r="B613" s="7"/>
      <c r="C613" s="4" t="s">
        <v>1612</v>
      </c>
      <c r="D613" s="49" t="s">
        <v>609</v>
      </c>
      <c r="E613" s="49">
        <f>IFERROR(VLOOKUP(Table43[[#This Row],[NO]],[1]Sheet1!$G$3:$K$1267,5,0),0)</f>
        <v>0</v>
      </c>
      <c r="F613" s="26" t="s">
        <v>1267</v>
      </c>
      <c r="G613" s="26">
        <v>24</v>
      </c>
      <c r="H613" s="26" t="s">
        <v>2073</v>
      </c>
      <c r="I613" s="49">
        <v>8993560026103</v>
      </c>
      <c r="J613" s="26" t="str">
        <f>Table43[[#This Row],[Nama Jenis Kemasan]]</f>
        <v>PCH</v>
      </c>
      <c r="K613" s="4" t="str">
        <f>TRIM(CONCATENATE(Table43[[#This Row],[Nama            KLP]]," ",Table43[[#This Row],[Nama            Sub KLP]]))</f>
        <v>DETTOL BODY WASH</v>
      </c>
      <c r="L613" s="4" t="str">
        <f>CONCATENATE(Table43[[#This Row],[kode  2 Digit                (hrf+No)]],Table43[[#This Row],[kode  2 Digit                (Nomor)]],Table43[[#This Row],[kode  1 Digit                (Nomor)]])</f>
        <v>R1022</v>
      </c>
      <c r="M613" s="4" t="str">
        <f>IF(AH613="",CONCATENATE(R613,T613,V613,X613,Z613,AB613,AD613,AF613,Table43[[#This Row],[Tanda Kode Revisi]]),CONCATENATE(R613,T613,V613,X613,Z613,AB613,AD613,AH613))</f>
        <v>R1022010020021</v>
      </c>
      <c r="N613" s="11">
        <f t="shared" si="18"/>
        <v>14</v>
      </c>
      <c r="O613" s="13" t="str">
        <f>IF(AG613&lt;&gt;"",TRIM(UPPER(CONCATENATE(Q613," ",S613," ",U613," ",W613," ",Y613," ",AA613," ","X"," ",Table43[[#This Row],[ISI/CTN]]," ",AG613," ",AC613," ",AE613," ",AI613))),TRIM(UPPER(CONCATENATE(Q613," ",S613," ",U613," ",W613," ",Y613," ",AA613," ","X"," ",Table43[[#This Row],[ISI/CTN]]," ",AC613," ",AE613," ",AI613))))</f>
        <v>RB DETTOL BODY WASH SKINCARE 200ML X 24 PCH BANDED</v>
      </c>
      <c r="P613" s="11">
        <f t="shared" si="19"/>
        <v>50</v>
      </c>
      <c r="Q613" s="4" t="s">
        <v>1487</v>
      </c>
      <c r="R613" s="7" t="s">
        <v>94</v>
      </c>
      <c r="S613" s="4" t="s">
        <v>1496</v>
      </c>
      <c r="T613" s="45" t="s">
        <v>1723</v>
      </c>
      <c r="U613" s="46" t="s">
        <v>1497</v>
      </c>
      <c r="V613" s="7">
        <v>2</v>
      </c>
      <c r="W613" s="46"/>
      <c r="X613" s="45" t="s">
        <v>1731</v>
      </c>
      <c r="Y613" s="4" t="s">
        <v>1533</v>
      </c>
      <c r="Z613" s="47" t="s">
        <v>1737</v>
      </c>
      <c r="AA613" s="4" t="s">
        <v>387</v>
      </c>
      <c r="AB613" s="47" t="s">
        <v>1744</v>
      </c>
      <c r="AC613" s="4" t="s">
        <v>386</v>
      </c>
      <c r="AD613" s="7">
        <v>2</v>
      </c>
      <c r="AE613" s="4" t="s">
        <v>1526</v>
      </c>
      <c r="AF613" s="7">
        <v>1</v>
      </c>
      <c r="AJ613" s="7">
        <f>IFERROR(VLOOKUP(Table43[[#This Row],[Kode BARANG Win2]],'[2]Template Impor Barang'!#REF!,2,0),0)</f>
        <v>0</v>
      </c>
      <c r="AK613" s="7">
        <f>Table43[[#This Row],[ISI/CTN]]</f>
        <v>24</v>
      </c>
      <c r="AL613" s="83" t="str">
        <f>Table43[[#This Row],[Kode Pcpl]]</f>
        <v>ID8139984</v>
      </c>
      <c r="AN613" s="36">
        <f>Table43[[#This Row],[Harga Jual Pcs GT
(-PPN)]]-(Table43[[#This Row],[Harga Jual Pcs GT
(-PPN)]]*8.5%)</f>
        <v>15372</v>
      </c>
      <c r="AO613" s="36">
        <f>Table43[[#This Row],[Harga Beli Pcs
(-PPN)]]*Table43[[#This Row],[ISI/CTN]]</f>
        <v>368928</v>
      </c>
      <c r="AP613" s="36">
        <f>Table43[[#This Row],[Harga Beli Pcs
(-PPN)]]*1.11</f>
        <v>17062.920000000002</v>
      </c>
      <c r="AQ613" s="36">
        <f>Table43[[#This Row],[Harga Beli Krt
(- PPN)]]*1.11</f>
        <v>409510.08</v>
      </c>
      <c r="AR613" s="36">
        <v>16800</v>
      </c>
      <c r="AS613" s="36">
        <f>Table43[[#This Row],[Harga Jual Pcs GT
(-PPN)]]*Table43[[#This Row],[ISI/CTN]]</f>
        <v>403200</v>
      </c>
      <c r="AT613" s="36">
        <f>Table43[[#This Row],[Harga Jual Pcs GT
(-PPN)]]*1.11</f>
        <v>18648</v>
      </c>
      <c r="AU613" s="36">
        <f>Table43[[#This Row],[Harga Jual Krt GT
(- PPN)]]*1.11</f>
        <v>447552.00000000006</v>
      </c>
      <c r="AV613" s="36">
        <v>16800</v>
      </c>
      <c r="AW613" s="36">
        <f>Table43[[#This Row],[Harga Jual Pcs MT
(-PPN)]]*Table43[[#This Row],[ISI/CTN]]</f>
        <v>403200</v>
      </c>
      <c r="AX613" s="36">
        <f>Table43[[#This Row],[Harga Jual Pcs MT
(-PPN)]]*1.11</f>
        <v>18648</v>
      </c>
      <c r="AY613" s="36">
        <f>Table43[[#This Row],[Harga Jual Pcs MT
(+PPN)]]*Table43[[#This Row],[ISI/CTN]]</f>
        <v>447552</v>
      </c>
      <c r="AZ613" s="44">
        <f>(Table43[[#This Row],[Harga Jual Pcs GT
(-PPN)]]-Table43[[#This Row],[Harga Beli Pcs
(-PPN)]])/Table43[[#This Row],[Harga Jual Pcs GT
(-PPN)]]</f>
        <v>8.5000000000000006E-2</v>
      </c>
      <c r="BA613" s="51">
        <f>Table43[[#This Row],[Harga Jual Pcs MT
(-PPN)]]-Table43[[#This Row],[Harga Beli Pcs
(-PPN)]]</f>
        <v>1428</v>
      </c>
      <c r="BB613" s="57">
        <f>Table43[[#This Row],[Column1]]/Table43[[#This Row],[Harga Jual Pcs MT
(-PPN)]]</f>
        <v>8.5000000000000006E-2</v>
      </c>
      <c r="BC613" s="50"/>
      <c r="BD613" s="7" t="str">
        <f>IFERROR(VLOOKUP(Table43[[#This Row],[Kode BARANG Win2]],'[3]Daftar Barang dan Jasa'!$B$2:$D$3515,3,0),0)</f>
        <v>RB DETTOL BODY WASH SKINCARE 200ML X 24 PCH BANDED</v>
      </c>
      <c r="BE613" s="7" t="str">
        <f ca="1">IF(TODAY()-Table43[[#This Row],[Efektif
Pembuatan]]&gt;60,"Lama","Baru")</f>
        <v>Lama</v>
      </c>
      <c r="BF613" s="7" t="e">
        <f ca="1">IF(TODAY()-Table43[[#This Row],[Efektif Naik Harga]]&lt;30,"Naik","Sama")</f>
        <v>#VALUE!</v>
      </c>
      <c r="BG613" s="7" t="s">
        <v>400</v>
      </c>
      <c r="BH613" s="7" t="str">
        <f>IF(Table43[[#This Row],[Kode BARANG Win2]]&lt;&gt;"","IDR","")</f>
        <v>IDR</v>
      </c>
      <c r="BI613" s="7" t="str">
        <f>CONCATENATE(Table43[[#This Row],[kode  1 Digit
(Nomor)]],Table43[[#This Row],[kode  4 Digit                (Nomor)]])</f>
        <v>ID81399840200</v>
      </c>
      <c r="BJ613" s="7" t="str">
        <f>Table43[[#This Row],[Nama            Gramasi atau Jumlah Pack per CTN]]</f>
        <v>200ML</v>
      </c>
      <c r="BK613" s="7"/>
      <c r="BL613" s="7"/>
      <c r="BM613" s="4" t="str">
        <f>IF(Table43[[#This Row],[SATUAN Fix Win]]&lt;&gt;"","KRT")</f>
        <v>KRT</v>
      </c>
      <c r="BN613" s="4" t="str">
        <f>IF(Table43[[#This Row],[SATUAN Fix Win]]&lt;&gt;"","GD01")</f>
        <v>GD01</v>
      </c>
      <c r="BO613" s="4">
        <f>IF(Table43[[#This Row],[SATUAN Fix Win]]&lt;&gt;"",11611)</f>
        <v>11611</v>
      </c>
      <c r="BP613" s="4">
        <f>IF(Table43[[#This Row],[SATUAN Fix Win]]&lt;&gt;"",11612)</f>
        <v>11612</v>
      </c>
      <c r="BR613" s="4">
        <f>IF(Table43[[#This Row],[SATUAN Fix Win]]&lt;&gt;"",1)</f>
        <v>1</v>
      </c>
    </row>
    <row r="614" spans="1:70">
      <c r="A614" s="4" t="str">
        <f>CONCATENATE(Table43[[#This Row],[Kode BARANG Win2]],Table43[[#This Row],[No. Urut
Item Sama]])</f>
        <v>R1022010030010</v>
      </c>
      <c r="B614" s="7"/>
      <c r="D614" s="49">
        <v>3062473</v>
      </c>
      <c r="E614" s="49">
        <f>IFERROR(VLOOKUP(Table43[[#This Row],[NO]],[1]Sheet1!$G$3:$K$1267,5,0),0)</f>
        <v>20010010100010</v>
      </c>
      <c r="F614" s="26"/>
      <c r="G614" s="26">
        <v>12</v>
      </c>
      <c r="H614" s="26" t="s">
        <v>1807</v>
      </c>
      <c r="I614" s="49"/>
      <c r="J614" s="26" t="str">
        <f>Table43[[#This Row],[Nama Jenis Kemasan]]</f>
        <v>BTL</v>
      </c>
      <c r="K614" s="4" t="str">
        <f>TRIM(CONCATENATE(Table43[[#This Row],[Nama            KLP]]," ",Table43[[#This Row],[Nama            Sub KLP]]))</f>
        <v>DETTOL BODY WASH</v>
      </c>
      <c r="L614" s="4" t="str">
        <f>CONCATENATE(Table43[[#This Row],[kode  2 Digit                (hrf+No)]],Table43[[#This Row],[kode  2 Digit                (Nomor)]],Table43[[#This Row],[kode  1 Digit                (Nomor)]])</f>
        <v>R1022</v>
      </c>
      <c r="M614" s="4" t="str">
        <f>IF(AH614="",CONCATENATE(R614,T614,V614,X614,Z614,AB614,AD614,AF614,Table43[[#This Row],[Tanda Kode Revisi]]),CONCATENATE(R614,T614,V614,X614,Z614,AB614,AD614,AH614))</f>
        <v>R1022010030010</v>
      </c>
      <c r="N614" s="11">
        <f t="shared" si="18"/>
        <v>14</v>
      </c>
      <c r="O614" s="13" t="str">
        <f>IF(AG614&lt;&gt;"",TRIM(UPPER(CONCATENATE(Q614," ",S614," ",U614," ",W614," ",Y614," ",AA614," ","X"," ",Table43[[#This Row],[ISI/CTN]]," ",AG614," ",AC614," ",AE614," ",AI614))),TRIM(UPPER(CONCATENATE(Q614," ",S614," ",U614," ",W614," ",Y614," ",AA614," ","X"," ",Table43[[#This Row],[ISI/CTN]]," ",AC614," ",AE614," ",AI614))))</f>
        <v>RB DETTOL BODY WASH SKINCARE 300ML X 12 BTL</v>
      </c>
      <c r="P614" s="11">
        <f t="shared" si="19"/>
        <v>43</v>
      </c>
      <c r="Q614" s="4" t="s">
        <v>1487</v>
      </c>
      <c r="R614" s="7" t="s">
        <v>94</v>
      </c>
      <c r="S614" s="4" t="s">
        <v>1496</v>
      </c>
      <c r="T614" s="45" t="s">
        <v>1723</v>
      </c>
      <c r="U614" s="46" t="s">
        <v>1497</v>
      </c>
      <c r="V614" s="7">
        <v>2</v>
      </c>
      <c r="W614" s="46"/>
      <c r="X614" s="45" t="s">
        <v>1731</v>
      </c>
      <c r="Y614" s="4" t="s">
        <v>1533</v>
      </c>
      <c r="Z614" s="47" t="s">
        <v>1737</v>
      </c>
      <c r="AA614" s="4" t="s">
        <v>2077</v>
      </c>
      <c r="AB614" s="47" t="s">
        <v>1748</v>
      </c>
      <c r="AC614" s="4" t="s">
        <v>388</v>
      </c>
      <c r="AD614" s="7">
        <v>1</v>
      </c>
      <c r="AF614" s="7">
        <v>0</v>
      </c>
      <c r="AJ614" s="7">
        <f>IFERROR(VLOOKUP(Table43[[#This Row],[Kode BARANG Win2]],'[2]Template Impor Barang'!#REF!,2,0),0)</f>
        <v>0</v>
      </c>
      <c r="AK614" s="7">
        <f>Table43[[#This Row],[ISI/CTN]]</f>
        <v>12</v>
      </c>
      <c r="AL614" s="83">
        <f>Table43[[#This Row],[Kode Pcpl]]</f>
        <v>3062473</v>
      </c>
      <c r="AN614" s="36">
        <f>Table43[[#This Row],[Harga Jual Pcs GT
(-PPN)]]-(Table43[[#This Row],[Harga Jual Pcs GT
(-PPN)]]*8.5%)</f>
        <v>36201.974999999999</v>
      </c>
      <c r="AO614" s="36">
        <f>Table43[[#This Row],[Harga Beli Pcs
(-PPN)]]*Table43[[#This Row],[ISI/CTN]]</f>
        <v>434423.69999999995</v>
      </c>
      <c r="AP614" s="36">
        <f>Table43[[#This Row],[Harga Beli Pcs
(-PPN)]]*1.11</f>
        <v>40184.19225</v>
      </c>
      <c r="AQ614" s="36">
        <f>Table43[[#This Row],[Harga Beli Krt
(- PPN)]]*1.11</f>
        <v>482210.30699999997</v>
      </c>
      <c r="AR614" s="36">
        <v>39565</v>
      </c>
      <c r="AS614" s="36">
        <f>Table43[[#This Row],[Harga Jual Pcs GT
(-PPN)]]*Table43[[#This Row],[ISI/CTN]]</f>
        <v>474780</v>
      </c>
      <c r="AT614" s="36">
        <f>Table43[[#This Row],[Harga Jual Pcs GT
(-PPN)]]*1.11</f>
        <v>43917.15</v>
      </c>
      <c r="AU614" s="36">
        <f>Table43[[#This Row],[Harga Jual Krt GT
(- PPN)]]*1.11</f>
        <v>527005.80000000005</v>
      </c>
      <c r="AV614" s="36"/>
      <c r="AW614" s="36">
        <f>Table43[[#This Row],[Harga Jual Pcs MT
(-PPN)]]*Table43[[#This Row],[ISI/CTN]]</f>
        <v>0</v>
      </c>
      <c r="AX614" s="36">
        <f>Table43[[#This Row],[Harga Jual Pcs MT
(-PPN)]]*1.11</f>
        <v>0</v>
      </c>
      <c r="AY614" s="36">
        <f>Table43[[#This Row],[Harga Jual Pcs MT
(+PPN)]]*Table43[[#This Row],[ISI/CTN]]</f>
        <v>0</v>
      </c>
      <c r="AZ614" s="44">
        <f>(Table43[[#This Row],[Harga Jual Pcs GT
(-PPN)]]-Table43[[#This Row],[Harga Beli Pcs
(-PPN)]])/Table43[[#This Row],[Harga Jual Pcs GT
(-PPN)]]</f>
        <v>8.5000000000000034E-2</v>
      </c>
      <c r="BA614" s="51">
        <f>Table43[[#This Row],[Harga Jual Pcs MT
(-PPN)]]-Table43[[#This Row],[Harga Beli Pcs
(-PPN)]]</f>
        <v>-36201.974999999999</v>
      </c>
      <c r="BB614" s="57" t="e">
        <f>Table43[[#This Row],[Column1]]/Table43[[#This Row],[Harga Jual Pcs MT
(-PPN)]]</f>
        <v>#DIV/0!</v>
      </c>
      <c r="BC614" s="50"/>
      <c r="BD614" s="7" t="str">
        <f>IFERROR(VLOOKUP(Table43[[#This Row],[Kode BARANG Win2]],'[3]Daftar Barang dan Jasa'!$B$2:$D$3515,3,0),0)</f>
        <v>RB DETTOL BODY WASH SKINCARE 300ML X 12 BTL</v>
      </c>
      <c r="BE614" s="7" t="str">
        <f ca="1">IF(TODAY()-Table43[[#This Row],[Efektif
Pembuatan]]&gt;60,"Lama","Baru")</f>
        <v>Lama</v>
      </c>
      <c r="BF614" s="7" t="e">
        <f ca="1">IF(TODAY()-Table43[[#This Row],[Efektif Naik Harga]]&lt;30,"Naik","Sama")</f>
        <v>#VALUE!</v>
      </c>
      <c r="BG614" s="7" t="s">
        <v>400</v>
      </c>
      <c r="BH614" s="7" t="str">
        <f>IF(Table43[[#This Row],[Kode BARANG Win2]]&lt;&gt;"","IDR","")</f>
        <v>IDR</v>
      </c>
      <c r="BI614" s="7" t="str">
        <f>CONCATENATE(Table43[[#This Row],[kode  1 Digit
(Nomor)]],Table43[[#This Row],[kode  4 Digit                (Nomor)]])</f>
        <v>30624730300</v>
      </c>
      <c r="BJ614" s="7" t="str">
        <f>Table43[[#This Row],[Nama            Gramasi atau Jumlah Pack per CTN]]</f>
        <v>300ML</v>
      </c>
      <c r="BK614" s="7"/>
      <c r="BL614" s="7"/>
      <c r="BM614" s="4" t="str">
        <f>IF(Table43[[#This Row],[SATUAN Fix Win]]&lt;&gt;"","KRT")</f>
        <v>KRT</v>
      </c>
      <c r="BN614" s="4" t="str">
        <f>IF(Table43[[#This Row],[SATUAN Fix Win]]&lt;&gt;"","GD01")</f>
        <v>GD01</v>
      </c>
      <c r="BO614" s="4">
        <f>IF(Table43[[#This Row],[SATUAN Fix Win]]&lt;&gt;"",11611)</f>
        <v>11611</v>
      </c>
      <c r="BP614" s="4">
        <f>IF(Table43[[#This Row],[SATUAN Fix Win]]&lt;&gt;"",11612)</f>
        <v>11612</v>
      </c>
      <c r="BR614" s="4">
        <f>IF(Table43[[#This Row],[SATUAN Fix Win]]&lt;&gt;"",1)</f>
        <v>1</v>
      </c>
    </row>
    <row r="615" spans="1:70">
      <c r="A615" s="4" t="str">
        <f>CONCATENATE(Table43[[#This Row],[Kode BARANG Win2]],Table43[[#This Row],[No. Urut
Item Sama]])</f>
        <v>R1022010037020</v>
      </c>
      <c r="B615" s="7"/>
      <c r="C615" s="4" t="s">
        <v>1613</v>
      </c>
      <c r="D615" s="49">
        <v>3193560</v>
      </c>
      <c r="E615" s="49">
        <f>IFERROR(VLOOKUP(Table43[[#This Row],[NO]],[1]Sheet1!$G$3:$K$1267,5,0),0)</f>
        <v>0</v>
      </c>
      <c r="F615" s="26" t="s">
        <v>1246</v>
      </c>
      <c r="G615" s="26">
        <v>24</v>
      </c>
      <c r="H615" s="26" t="s">
        <v>1613</v>
      </c>
      <c r="I615" s="49">
        <v>8993560026097</v>
      </c>
      <c r="J615" s="26" t="str">
        <f>Table43[[#This Row],[Nama Jenis Kemasan]]</f>
        <v>PCH</v>
      </c>
      <c r="K615" s="4" t="str">
        <f>TRIM(CONCATENATE(Table43[[#This Row],[Nama            KLP]]," ",Table43[[#This Row],[Nama            Sub KLP]]))</f>
        <v>DETTOL BODY WASH</v>
      </c>
      <c r="L615" s="4" t="str">
        <f>CONCATENATE(Table43[[#This Row],[kode  2 Digit                (hrf+No)]],Table43[[#This Row],[kode  2 Digit                (Nomor)]],Table43[[#This Row],[kode  1 Digit                (Nomor)]])</f>
        <v>R1022</v>
      </c>
      <c r="M615" s="4" t="str">
        <f>IF(AH615="",CONCATENATE(R615,T615,V615,X615,Z615,AB615,AD615,AF615,Table43[[#This Row],[Tanda Kode Revisi]]),CONCATENATE(R615,T615,V615,X615,Z615,AB615,AD615,AH615))</f>
        <v>R1022010037020</v>
      </c>
      <c r="N615" s="11">
        <f t="shared" si="18"/>
        <v>14</v>
      </c>
      <c r="O615" s="13" t="str">
        <f>IF(AG615&lt;&gt;"",TRIM(UPPER(CONCATENATE(Q615," ",S615," ",U615," ",W615," ",Y615," ",AA615," ","X"," ",Table43[[#This Row],[ISI/CTN]]," ",AG615," ",AC615," ",AE615," ",AI615))),TRIM(UPPER(CONCATENATE(Q615," ",S615," ",U615," ",W615," ",Y615," ",AA615," ","X"," ",Table43[[#This Row],[ISI/CTN]]," ",AC615," ",AE615," ",AI615))))</f>
        <v>RB DETTOL BODY WASH SKINCARE 370/410ML X 24 PCH</v>
      </c>
      <c r="P615" s="11">
        <f t="shared" si="19"/>
        <v>47</v>
      </c>
      <c r="Q615" s="4" t="s">
        <v>1487</v>
      </c>
      <c r="R615" s="7" t="s">
        <v>94</v>
      </c>
      <c r="S615" s="4" t="s">
        <v>1496</v>
      </c>
      <c r="T615" s="45" t="s">
        <v>1723</v>
      </c>
      <c r="U615" s="46" t="s">
        <v>1497</v>
      </c>
      <c r="V615" s="7">
        <v>2</v>
      </c>
      <c r="W615" s="46"/>
      <c r="X615" s="45" t="s">
        <v>1731</v>
      </c>
      <c r="Y615" s="4" t="s">
        <v>1533</v>
      </c>
      <c r="Z615" s="47" t="s">
        <v>1737</v>
      </c>
      <c r="AA615" s="4" t="s">
        <v>1529</v>
      </c>
      <c r="AB615" s="47" t="s">
        <v>1750</v>
      </c>
      <c r="AC615" s="4" t="s">
        <v>386</v>
      </c>
      <c r="AD615" s="7">
        <v>2</v>
      </c>
      <c r="AF615" s="7">
        <v>0</v>
      </c>
      <c r="AJ615" s="7">
        <f>IFERROR(VLOOKUP(Table43[[#This Row],[Kode BARANG Win2]],'[2]Template Impor Barang'!#REF!,2,0),0)</f>
        <v>0</v>
      </c>
      <c r="AK615" s="7">
        <f>Table43[[#This Row],[ISI/CTN]]</f>
        <v>24</v>
      </c>
      <c r="AL615" s="83">
        <f>Table43[[#This Row],[Kode Pcpl]]</f>
        <v>3193560</v>
      </c>
      <c r="AN615" s="36">
        <f>Table43[[#This Row],[Harga Jual Pcs GT
(-PPN)]]-(Table43[[#This Row],[Harga Jual Pcs GT
(-PPN)]]*8.5%)</f>
        <v>20717.43</v>
      </c>
      <c r="AO615" s="36">
        <f>Table43[[#This Row],[Harga Beli Pcs
(-PPN)]]*Table43[[#This Row],[ISI/CTN]]</f>
        <v>497218.32</v>
      </c>
      <c r="AP615" s="36">
        <f>Table43[[#This Row],[Harga Beli Pcs
(-PPN)]]*1.11</f>
        <v>22996.347300000001</v>
      </c>
      <c r="AQ615" s="36">
        <f>Table43[[#This Row],[Harga Beli Krt
(- PPN)]]*1.11</f>
        <v>551912.33520000009</v>
      </c>
      <c r="AR615" s="36">
        <v>22642</v>
      </c>
      <c r="AS615" s="36">
        <f>Table43[[#This Row],[Harga Jual Pcs GT
(-PPN)]]*Table43[[#This Row],[ISI/CTN]]</f>
        <v>543408</v>
      </c>
      <c r="AT615" s="36">
        <f>Table43[[#This Row],[Harga Jual Pcs GT
(-PPN)]]*1.11</f>
        <v>25132.620000000003</v>
      </c>
      <c r="AU615" s="36">
        <f>Table43[[#This Row],[Harga Jual Krt GT
(- PPN)]]*1.11</f>
        <v>603182.88</v>
      </c>
      <c r="AV615" s="36">
        <v>22642</v>
      </c>
      <c r="AW615" s="36">
        <f>Table43[[#This Row],[Harga Jual Pcs MT
(-PPN)]]*Table43[[#This Row],[ISI/CTN]]</f>
        <v>543408</v>
      </c>
      <c r="AX615" s="36">
        <f>Table43[[#This Row],[Harga Jual Pcs MT
(-PPN)]]*1.11</f>
        <v>25132.620000000003</v>
      </c>
      <c r="AY615" s="36">
        <f>Table43[[#This Row],[Harga Jual Pcs MT
(+PPN)]]*Table43[[#This Row],[ISI/CTN]]</f>
        <v>603182.88000000012</v>
      </c>
      <c r="AZ615" s="44">
        <f>(Table43[[#This Row],[Harga Jual Pcs GT
(-PPN)]]-Table43[[#This Row],[Harga Beli Pcs
(-PPN)]])/Table43[[#This Row],[Harga Jual Pcs GT
(-PPN)]]</f>
        <v>8.4999999999999992E-2</v>
      </c>
      <c r="BA615" s="51">
        <f>Table43[[#This Row],[Harga Jual Pcs MT
(-PPN)]]-Table43[[#This Row],[Harga Beli Pcs
(-PPN)]]</f>
        <v>1924.5699999999997</v>
      </c>
      <c r="BB615" s="57">
        <f>Table43[[#This Row],[Column1]]/Table43[[#This Row],[Harga Jual Pcs MT
(-PPN)]]</f>
        <v>8.4999999999999992E-2</v>
      </c>
      <c r="BC615" s="50"/>
      <c r="BD615" s="7" t="str">
        <f>IFERROR(VLOOKUP(Table43[[#This Row],[Kode BARANG Win2]],'[3]Daftar Barang dan Jasa'!$B$2:$D$3515,3,0),0)</f>
        <v>RB DETTOL BODY WASH SKINCARE 370/410ML X 24 PCH</v>
      </c>
      <c r="BE615" s="7" t="str">
        <f ca="1">IF(TODAY()-Table43[[#This Row],[Efektif
Pembuatan]]&gt;60,"Lama","Baru")</f>
        <v>Lama</v>
      </c>
      <c r="BF615" s="7" t="e">
        <f ca="1">IF(TODAY()-Table43[[#This Row],[Efektif Naik Harga]]&lt;30,"Naik","Sama")</f>
        <v>#VALUE!</v>
      </c>
      <c r="BG615" s="7" t="s">
        <v>400</v>
      </c>
      <c r="BH615" s="7" t="str">
        <f>IF(Table43[[#This Row],[Kode BARANG Win2]]&lt;&gt;"","IDR","")</f>
        <v>IDR</v>
      </c>
      <c r="BI615" s="7" t="str">
        <f>CONCATENATE(Table43[[#This Row],[kode  1 Digit
(Nomor)]],Table43[[#This Row],[kode  4 Digit                (Nomor)]])</f>
        <v>31935600370</v>
      </c>
      <c r="BJ615" s="7" t="str">
        <f>Table43[[#This Row],[Nama            Gramasi atau Jumlah Pack per CTN]]</f>
        <v>370/410ML</v>
      </c>
      <c r="BK615" s="7"/>
      <c r="BL615" s="7"/>
      <c r="BM615" s="4" t="str">
        <f>IF(Table43[[#This Row],[SATUAN Fix Win]]&lt;&gt;"","KRT")</f>
        <v>KRT</v>
      </c>
      <c r="BN615" s="4" t="str">
        <f>IF(Table43[[#This Row],[SATUAN Fix Win]]&lt;&gt;"","GD01")</f>
        <v>GD01</v>
      </c>
      <c r="BO615" s="4">
        <f>IF(Table43[[#This Row],[SATUAN Fix Win]]&lt;&gt;"",11611)</f>
        <v>11611</v>
      </c>
      <c r="BP615" s="4">
        <f>IF(Table43[[#This Row],[SATUAN Fix Win]]&lt;&gt;"",11612)</f>
        <v>11612</v>
      </c>
      <c r="BR615" s="4">
        <f>IF(Table43[[#This Row],[SATUAN Fix Win]]&lt;&gt;"",1)</f>
        <v>1</v>
      </c>
    </row>
    <row r="616" spans="1:70">
      <c r="A616" s="4" t="str">
        <f>CONCATENATE(Table43[[#This Row],[Kode BARANG Win2]],Table43[[#This Row],[No. Urut
Item Sama]])</f>
        <v>R1022010037020</v>
      </c>
      <c r="B616" s="7"/>
      <c r="C616" s="4" t="s">
        <v>1613</v>
      </c>
      <c r="D616" s="49">
        <v>3267949</v>
      </c>
      <c r="E616" s="49">
        <f>IFERROR(VLOOKUP(Table43[[#This Row],[NO]],[1]Sheet1!$G$3:$K$1267,5,0),0)</f>
        <v>0</v>
      </c>
      <c r="F616" s="26" t="s">
        <v>1258</v>
      </c>
      <c r="G616" s="26">
        <v>24</v>
      </c>
      <c r="H616" s="26" t="s">
        <v>1613</v>
      </c>
      <c r="I616" s="49">
        <v>8993560026097</v>
      </c>
      <c r="J616" s="26" t="str">
        <f>Table43[[#This Row],[Nama Jenis Kemasan]]</f>
        <v>PCH</v>
      </c>
      <c r="K616" s="4" t="str">
        <f>TRIM(CONCATENATE(Table43[[#This Row],[Nama            KLP]]," ",Table43[[#This Row],[Nama            Sub KLP]]))</f>
        <v>DETTOL BODY WASH</v>
      </c>
      <c r="L616" s="4" t="str">
        <f>CONCATENATE(Table43[[#This Row],[kode  2 Digit                (hrf+No)]],Table43[[#This Row],[kode  2 Digit                (Nomor)]],Table43[[#This Row],[kode  1 Digit                (Nomor)]])</f>
        <v>R1022</v>
      </c>
      <c r="M616" s="4" t="str">
        <f>IF(AH616="",CONCATENATE(R616,T616,V616,X616,Z616,AB616,AD616,AF616,Table43[[#This Row],[Tanda Kode Revisi]]),CONCATENATE(R616,T616,V616,X616,Z616,AB616,AD616,AH616))</f>
        <v>R1022010037020</v>
      </c>
      <c r="N616" s="11">
        <f t="shared" si="18"/>
        <v>14</v>
      </c>
      <c r="O616" s="13" t="str">
        <f>IF(AG616&lt;&gt;"",TRIM(UPPER(CONCATENATE(Q616," ",S616," ",U616," ",W616," ",Y616," ",AA616," ","X"," ",Table43[[#This Row],[ISI/CTN]]," ",AG616," ",AC616," ",AE616," ",AI616))),TRIM(UPPER(CONCATENATE(Q616," ",S616," ",U616," ",W616," ",Y616," ",AA616," ","X"," ",Table43[[#This Row],[ISI/CTN]]," ",AC616," ",AE616," ",AI616))))</f>
        <v>RB DETTOL BODY WASH SKINCARE 370/410ML X 24 PCH</v>
      </c>
      <c r="P616" s="11">
        <f t="shared" si="19"/>
        <v>47</v>
      </c>
      <c r="Q616" s="4" t="s">
        <v>1487</v>
      </c>
      <c r="R616" s="7" t="s">
        <v>94</v>
      </c>
      <c r="S616" s="4" t="s">
        <v>1496</v>
      </c>
      <c r="T616" s="45" t="s">
        <v>1723</v>
      </c>
      <c r="U616" s="46" t="s">
        <v>1497</v>
      </c>
      <c r="V616" s="7">
        <v>2</v>
      </c>
      <c r="W616" s="46"/>
      <c r="X616" s="45" t="s">
        <v>1731</v>
      </c>
      <c r="Y616" s="4" t="s">
        <v>1533</v>
      </c>
      <c r="Z616" s="47" t="s">
        <v>1737</v>
      </c>
      <c r="AA616" s="4" t="s">
        <v>1529</v>
      </c>
      <c r="AB616" s="47" t="s">
        <v>1750</v>
      </c>
      <c r="AC616" s="4" t="s">
        <v>386</v>
      </c>
      <c r="AD616" s="7">
        <v>2</v>
      </c>
      <c r="AF616" s="7">
        <v>0</v>
      </c>
      <c r="AJ616" s="7">
        <f>IFERROR(VLOOKUP(Table43[[#This Row],[Kode BARANG Win2]],'[2]Template Impor Barang'!#REF!,2,0),0)</f>
        <v>0</v>
      </c>
      <c r="AK616" s="7">
        <f>Table43[[#This Row],[ISI/CTN]]</f>
        <v>24</v>
      </c>
      <c r="AL616" s="83">
        <f>Table43[[#This Row],[Kode Pcpl]]</f>
        <v>3267949</v>
      </c>
      <c r="AN616" s="36">
        <f>Table43[[#This Row],[Harga Jual Pcs GT
(-PPN)]]-(Table43[[#This Row],[Harga Jual Pcs GT
(-PPN)]]*8.5%)</f>
        <v>20717.43</v>
      </c>
      <c r="AO616" s="36">
        <f>Table43[[#This Row],[Harga Beli Pcs
(-PPN)]]*Table43[[#This Row],[ISI/CTN]]</f>
        <v>497218.32</v>
      </c>
      <c r="AP616" s="36">
        <f>Table43[[#This Row],[Harga Beli Pcs
(-PPN)]]*1.11</f>
        <v>22996.347300000001</v>
      </c>
      <c r="AQ616" s="36">
        <f>Table43[[#This Row],[Harga Beli Krt
(- PPN)]]*1.11</f>
        <v>551912.33520000009</v>
      </c>
      <c r="AR616" s="36">
        <v>22642</v>
      </c>
      <c r="AS616" s="36">
        <f>Table43[[#This Row],[Harga Jual Pcs GT
(-PPN)]]*Table43[[#This Row],[ISI/CTN]]</f>
        <v>543408</v>
      </c>
      <c r="AT616" s="36">
        <f>Table43[[#This Row],[Harga Jual Pcs GT
(-PPN)]]*1.11</f>
        <v>25132.620000000003</v>
      </c>
      <c r="AU616" s="36">
        <f>Table43[[#This Row],[Harga Jual Krt GT
(- PPN)]]*1.11</f>
        <v>603182.88</v>
      </c>
      <c r="AV616" s="36">
        <v>22642</v>
      </c>
      <c r="AW616" s="36">
        <f>Table43[[#This Row],[Harga Jual Pcs MT
(-PPN)]]*Table43[[#This Row],[ISI/CTN]]</f>
        <v>543408</v>
      </c>
      <c r="AX616" s="36">
        <f>Table43[[#This Row],[Harga Jual Pcs MT
(-PPN)]]*1.11</f>
        <v>25132.620000000003</v>
      </c>
      <c r="AY616" s="36">
        <f>Table43[[#This Row],[Harga Jual Pcs MT
(+PPN)]]*Table43[[#This Row],[ISI/CTN]]</f>
        <v>603182.88000000012</v>
      </c>
      <c r="AZ616" s="44">
        <f>(Table43[[#This Row],[Harga Jual Pcs GT
(-PPN)]]-Table43[[#This Row],[Harga Beli Pcs
(-PPN)]])/Table43[[#This Row],[Harga Jual Pcs GT
(-PPN)]]</f>
        <v>8.4999999999999992E-2</v>
      </c>
      <c r="BA616" s="51">
        <f>Table43[[#This Row],[Harga Jual Pcs MT
(-PPN)]]-Table43[[#This Row],[Harga Beli Pcs
(-PPN)]]</f>
        <v>1924.5699999999997</v>
      </c>
      <c r="BB616" s="57">
        <f>Table43[[#This Row],[Column1]]/Table43[[#This Row],[Harga Jual Pcs MT
(-PPN)]]</f>
        <v>8.4999999999999992E-2</v>
      </c>
      <c r="BC616" s="50"/>
      <c r="BD616" s="7" t="str">
        <f>IFERROR(VLOOKUP(Table43[[#This Row],[Kode BARANG Win2]],'[3]Daftar Barang dan Jasa'!$B$2:$D$3515,3,0),0)</f>
        <v>RB DETTOL BODY WASH SKINCARE 370/410ML X 24 PCH</v>
      </c>
      <c r="BE616" s="7" t="str">
        <f ca="1">IF(TODAY()-Table43[[#This Row],[Efektif
Pembuatan]]&gt;60,"Lama","Baru")</f>
        <v>Lama</v>
      </c>
      <c r="BF616" s="7" t="e">
        <f ca="1">IF(TODAY()-Table43[[#This Row],[Efektif Naik Harga]]&lt;30,"Naik","Sama")</f>
        <v>#VALUE!</v>
      </c>
      <c r="BG616" s="7" t="s">
        <v>400</v>
      </c>
      <c r="BH616" s="7" t="str">
        <f>IF(Table43[[#This Row],[Kode BARANG Win2]]&lt;&gt;"","IDR","")</f>
        <v>IDR</v>
      </c>
      <c r="BI616" s="7" t="str">
        <f>CONCATENATE(Table43[[#This Row],[kode  1 Digit
(Nomor)]],Table43[[#This Row],[kode  4 Digit                (Nomor)]])</f>
        <v>32679490370</v>
      </c>
      <c r="BJ616" s="7" t="str">
        <f>Table43[[#This Row],[Nama            Gramasi atau Jumlah Pack per CTN]]</f>
        <v>370/410ML</v>
      </c>
      <c r="BK616" s="7"/>
      <c r="BL616" s="7"/>
      <c r="BM616" s="4" t="str">
        <f>IF(Table43[[#This Row],[SATUAN Fix Win]]&lt;&gt;"","KRT")</f>
        <v>KRT</v>
      </c>
      <c r="BN616" s="4" t="str">
        <f>IF(Table43[[#This Row],[SATUAN Fix Win]]&lt;&gt;"","GD01")</f>
        <v>GD01</v>
      </c>
      <c r="BO616" s="4">
        <f>IF(Table43[[#This Row],[SATUAN Fix Win]]&lt;&gt;"",11611)</f>
        <v>11611</v>
      </c>
      <c r="BP616" s="4">
        <f>IF(Table43[[#This Row],[SATUAN Fix Win]]&lt;&gt;"",11612)</f>
        <v>11612</v>
      </c>
      <c r="BR616" s="4">
        <f>IF(Table43[[#This Row],[SATUAN Fix Win]]&lt;&gt;"",1)</f>
        <v>1</v>
      </c>
    </row>
    <row r="617" spans="1:70">
      <c r="A617" s="4" t="str">
        <f>CONCATENATE(Table43[[#This Row],[Kode BARANG Win2]],Table43[[#This Row],[No. Urut
Item Sama]])</f>
        <v>R1022010037020</v>
      </c>
      <c r="B617" s="7"/>
      <c r="C617" s="4" t="s">
        <v>1613</v>
      </c>
      <c r="D617" s="49">
        <v>3317332</v>
      </c>
      <c r="E617" s="49">
        <f>IFERROR(VLOOKUP(Table43[[#This Row],[NO]],[1]Sheet1!$G$3:$K$1267,5,0),0)</f>
        <v>0</v>
      </c>
      <c r="F617" s="26" t="s">
        <v>1247</v>
      </c>
      <c r="G617" s="26">
        <v>24</v>
      </c>
      <c r="H617" s="26" t="s">
        <v>2073</v>
      </c>
      <c r="I617" s="49">
        <v>8993560026097</v>
      </c>
      <c r="J617" s="26" t="str">
        <f>Table43[[#This Row],[Nama Jenis Kemasan]]</f>
        <v>PCH</v>
      </c>
      <c r="K617" s="4" t="str">
        <f>TRIM(CONCATENATE(Table43[[#This Row],[Nama            KLP]]," ",Table43[[#This Row],[Nama            Sub KLP]]))</f>
        <v>DETTOL BODY WASH</v>
      </c>
      <c r="L617" s="4" t="str">
        <f>CONCATENATE(Table43[[#This Row],[kode  2 Digit                (hrf+No)]],Table43[[#This Row],[kode  2 Digit                (Nomor)]],Table43[[#This Row],[kode  1 Digit                (Nomor)]])</f>
        <v>R1022</v>
      </c>
      <c r="M617" s="4" t="str">
        <f>IF(AH617="",CONCATENATE(R617,T617,V617,X617,Z617,AB617,AD617,AF617,Table43[[#This Row],[Tanda Kode Revisi]]),CONCATENATE(R617,T617,V617,X617,Z617,AB617,AD617,AH617))</f>
        <v>R1022010037020</v>
      </c>
      <c r="N617" s="11">
        <f t="shared" si="18"/>
        <v>14</v>
      </c>
      <c r="O617" s="13" t="str">
        <f>IF(AG617&lt;&gt;"",TRIM(UPPER(CONCATENATE(Q617," ",S617," ",U617," ",W617," ",Y617," ",AA617," ","X"," ",Table43[[#This Row],[ISI/CTN]]," ",AG617," ",AC617," ",AE617," ",AI617))),TRIM(UPPER(CONCATENATE(Q617," ",S617," ",U617," ",W617," ",Y617," ",AA617," ","X"," ",Table43[[#This Row],[ISI/CTN]]," ",AC617," ",AE617," ",AI617))))</f>
        <v>RB DETTOL BODY WASH SKINCARE 370/410ML X 24 PCH</v>
      </c>
      <c r="P617" s="11">
        <f t="shared" si="19"/>
        <v>47</v>
      </c>
      <c r="Q617" s="4" t="s">
        <v>1487</v>
      </c>
      <c r="R617" s="7" t="s">
        <v>94</v>
      </c>
      <c r="S617" s="4" t="s">
        <v>1496</v>
      </c>
      <c r="T617" s="45" t="s">
        <v>1723</v>
      </c>
      <c r="U617" s="46" t="s">
        <v>1497</v>
      </c>
      <c r="V617" s="7">
        <v>2</v>
      </c>
      <c r="W617" s="46"/>
      <c r="X617" s="45" t="s">
        <v>1731</v>
      </c>
      <c r="Y617" s="4" t="s">
        <v>1533</v>
      </c>
      <c r="Z617" s="47" t="s">
        <v>1737</v>
      </c>
      <c r="AA617" s="4" t="s">
        <v>1529</v>
      </c>
      <c r="AB617" s="47" t="s">
        <v>1750</v>
      </c>
      <c r="AC617" s="4" t="s">
        <v>386</v>
      </c>
      <c r="AD617" s="7">
        <v>2</v>
      </c>
      <c r="AF617" s="7">
        <v>0</v>
      </c>
      <c r="AJ617" s="7">
        <f>IFERROR(VLOOKUP(Table43[[#This Row],[Kode BARANG Win2]],'[2]Template Impor Barang'!#REF!,2,0),0)</f>
        <v>0</v>
      </c>
      <c r="AK617" s="7">
        <f>Table43[[#This Row],[ISI/CTN]]</f>
        <v>24</v>
      </c>
      <c r="AL617" s="83">
        <f>Table43[[#This Row],[Kode Pcpl]]</f>
        <v>3317332</v>
      </c>
      <c r="AN617" s="36">
        <f>Table43[[#This Row],[Harga Jual Pcs GT
(-PPN)]]-(Table43[[#This Row],[Harga Jual Pcs GT
(-PPN)]]*8.5%)</f>
        <v>20717.43</v>
      </c>
      <c r="AO617" s="36">
        <f>Table43[[#This Row],[Harga Beli Pcs
(-PPN)]]*Table43[[#This Row],[ISI/CTN]]</f>
        <v>497218.32</v>
      </c>
      <c r="AP617" s="36">
        <f>Table43[[#This Row],[Harga Beli Pcs
(-PPN)]]*1.11</f>
        <v>22996.347300000001</v>
      </c>
      <c r="AQ617" s="36">
        <f>Table43[[#This Row],[Harga Beli Krt
(- PPN)]]*1.11</f>
        <v>551912.33520000009</v>
      </c>
      <c r="AR617" s="36">
        <v>22642</v>
      </c>
      <c r="AS617" s="36">
        <f>Table43[[#This Row],[Harga Jual Pcs GT
(-PPN)]]*Table43[[#This Row],[ISI/CTN]]</f>
        <v>543408</v>
      </c>
      <c r="AT617" s="36">
        <f>Table43[[#This Row],[Harga Jual Pcs GT
(-PPN)]]*1.11</f>
        <v>25132.620000000003</v>
      </c>
      <c r="AU617" s="36">
        <f>Table43[[#This Row],[Harga Jual Krt GT
(- PPN)]]*1.11</f>
        <v>603182.88</v>
      </c>
      <c r="AV617" s="36">
        <v>22642</v>
      </c>
      <c r="AW617" s="36">
        <f>Table43[[#This Row],[Harga Jual Pcs MT
(-PPN)]]*Table43[[#This Row],[ISI/CTN]]</f>
        <v>543408</v>
      </c>
      <c r="AX617" s="36">
        <f>Table43[[#This Row],[Harga Jual Pcs MT
(-PPN)]]*1.11</f>
        <v>25132.620000000003</v>
      </c>
      <c r="AY617" s="36">
        <f>Table43[[#This Row],[Harga Jual Pcs MT
(+PPN)]]*Table43[[#This Row],[ISI/CTN]]</f>
        <v>603182.88000000012</v>
      </c>
      <c r="AZ617" s="44">
        <f>(Table43[[#This Row],[Harga Jual Pcs GT
(-PPN)]]-Table43[[#This Row],[Harga Beli Pcs
(-PPN)]])/Table43[[#This Row],[Harga Jual Pcs GT
(-PPN)]]</f>
        <v>8.4999999999999992E-2</v>
      </c>
      <c r="BA617" s="51">
        <f>Table43[[#This Row],[Harga Jual Pcs MT
(-PPN)]]-Table43[[#This Row],[Harga Beli Pcs
(-PPN)]]</f>
        <v>1924.5699999999997</v>
      </c>
      <c r="BB617" s="57">
        <f>Table43[[#This Row],[Column1]]/Table43[[#This Row],[Harga Jual Pcs MT
(-PPN)]]</f>
        <v>8.4999999999999992E-2</v>
      </c>
      <c r="BC617" s="50"/>
      <c r="BD617" s="7" t="str">
        <f>IFERROR(VLOOKUP(Table43[[#This Row],[Kode BARANG Win2]],'[3]Daftar Barang dan Jasa'!$B$2:$D$3515,3,0),0)</f>
        <v>RB DETTOL BODY WASH SKINCARE 370/410ML X 24 PCH</v>
      </c>
      <c r="BE617" s="7" t="str">
        <f ca="1">IF(TODAY()-Table43[[#This Row],[Efektif
Pembuatan]]&gt;60,"Lama","Baru")</f>
        <v>Lama</v>
      </c>
      <c r="BF617" s="7" t="e">
        <f ca="1">IF(TODAY()-Table43[[#This Row],[Efektif Naik Harga]]&lt;30,"Naik","Sama")</f>
        <v>#VALUE!</v>
      </c>
      <c r="BG617" s="7" t="s">
        <v>400</v>
      </c>
      <c r="BH617" s="7" t="str">
        <f>IF(Table43[[#This Row],[Kode BARANG Win2]]&lt;&gt;"","IDR","")</f>
        <v>IDR</v>
      </c>
      <c r="BI617" s="7" t="str">
        <f>CONCATENATE(Table43[[#This Row],[kode  1 Digit
(Nomor)]],Table43[[#This Row],[kode  4 Digit                (Nomor)]])</f>
        <v>33173320370</v>
      </c>
      <c r="BJ617" s="7" t="str">
        <f>Table43[[#This Row],[Nama            Gramasi atau Jumlah Pack per CTN]]</f>
        <v>370/410ML</v>
      </c>
      <c r="BK617" s="7"/>
      <c r="BL617" s="7"/>
      <c r="BM617" s="4" t="str">
        <f>IF(Table43[[#This Row],[SATUAN Fix Win]]&lt;&gt;"","KRT")</f>
        <v>KRT</v>
      </c>
      <c r="BN617" s="4" t="str">
        <f>IF(Table43[[#This Row],[SATUAN Fix Win]]&lt;&gt;"","GD01")</f>
        <v>GD01</v>
      </c>
      <c r="BO617" s="4">
        <f>IF(Table43[[#This Row],[SATUAN Fix Win]]&lt;&gt;"",11611)</f>
        <v>11611</v>
      </c>
      <c r="BP617" s="4">
        <f>IF(Table43[[#This Row],[SATUAN Fix Win]]&lt;&gt;"",11612)</f>
        <v>11612</v>
      </c>
      <c r="BR617" s="4">
        <f>IF(Table43[[#This Row],[SATUAN Fix Win]]&lt;&gt;"",1)</f>
        <v>1</v>
      </c>
    </row>
    <row r="618" spans="1:70">
      <c r="A618" s="4" t="str">
        <f>CONCATENATE(Table43[[#This Row],[Kode BARANG Win2]],Table43[[#This Row],[No. Urut
Item Sama]])</f>
        <v>R1022010037020</v>
      </c>
      <c r="B618" s="7"/>
      <c r="C618" s="4" t="s">
        <v>1613</v>
      </c>
      <c r="D618" s="49">
        <v>3303399</v>
      </c>
      <c r="E618" s="49">
        <f>IFERROR(VLOOKUP(Table43[[#This Row],[NO]],[1]Sheet1!$G$3:$K$1267,5,0),0)</f>
        <v>0</v>
      </c>
      <c r="F618" s="26" t="s">
        <v>1248</v>
      </c>
      <c r="G618" s="26">
        <v>24</v>
      </c>
      <c r="H618" s="26" t="s">
        <v>2073</v>
      </c>
      <c r="I618" s="49">
        <v>8993560026097</v>
      </c>
      <c r="J618" s="26" t="str">
        <f>Table43[[#This Row],[Nama Jenis Kemasan]]</f>
        <v>PCH</v>
      </c>
      <c r="K618" s="4" t="str">
        <f>TRIM(CONCATENATE(Table43[[#This Row],[Nama            KLP]]," ",Table43[[#This Row],[Nama            Sub KLP]]))</f>
        <v>DETTOL BODY WASH</v>
      </c>
      <c r="L618" s="4" t="str">
        <f>CONCATENATE(Table43[[#This Row],[kode  2 Digit                (hrf+No)]],Table43[[#This Row],[kode  2 Digit                (Nomor)]],Table43[[#This Row],[kode  1 Digit                (Nomor)]])</f>
        <v>R1022</v>
      </c>
      <c r="M618" s="4" t="str">
        <f>IF(AH618="",CONCATENATE(R618,T618,V618,X618,Z618,AB618,AD618,AF618,Table43[[#This Row],[Tanda Kode Revisi]]),CONCATENATE(R618,T618,V618,X618,Z618,AB618,AD618,AH618))</f>
        <v>R1022010037020</v>
      </c>
      <c r="N618" s="11">
        <f t="shared" si="18"/>
        <v>14</v>
      </c>
      <c r="O618" s="13" t="str">
        <f>IF(AG618&lt;&gt;"",TRIM(UPPER(CONCATENATE(Q618," ",S618," ",U618," ",W618," ",Y618," ",AA618," ","X"," ",Table43[[#This Row],[ISI/CTN]]," ",AG618," ",AC618," ",AE618," ",AI618))),TRIM(UPPER(CONCATENATE(Q618," ",S618," ",U618," ",W618," ",Y618," ",AA618," ","X"," ",Table43[[#This Row],[ISI/CTN]]," ",AC618," ",AE618," ",AI618))))</f>
        <v>RB DETTOL BODY WASH SKINCARE 370/410ML X 24 PCH</v>
      </c>
      <c r="P618" s="11">
        <f t="shared" si="19"/>
        <v>47</v>
      </c>
      <c r="Q618" s="4" t="s">
        <v>1487</v>
      </c>
      <c r="R618" s="7" t="s">
        <v>94</v>
      </c>
      <c r="S618" s="4" t="s">
        <v>1496</v>
      </c>
      <c r="T618" s="45" t="s">
        <v>1723</v>
      </c>
      <c r="U618" s="46" t="s">
        <v>1497</v>
      </c>
      <c r="V618" s="7">
        <v>2</v>
      </c>
      <c r="W618" s="46"/>
      <c r="X618" s="45" t="s">
        <v>1731</v>
      </c>
      <c r="Y618" s="4" t="s">
        <v>1533</v>
      </c>
      <c r="Z618" s="47" t="s">
        <v>1737</v>
      </c>
      <c r="AA618" s="4" t="s">
        <v>1529</v>
      </c>
      <c r="AB618" s="47" t="s">
        <v>1750</v>
      </c>
      <c r="AC618" s="4" t="s">
        <v>386</v>
      </c>
      <c r="AD618" s="7">
        <v>2</v>
      </c>
      <c r="AF618" s="7">
        <v>0</v>
      </c>
      <c r="AJ618" s="7">
        <f>IFERROR(VLOOKUP(Table43[[#This Row],[Kode BARANG Win2]],'[2]Template Impor Barang'!#REF!,2,0),0)</f>
        <v>0</v>
      </c>
      <c r="AK618" s="7">
        <f>Table43[[#This Row],[ISI/CTN]]</f>
        <v>24</v>
      </c>
      <c r="AL618" s="83">
        <f>Table43[[#This Row],[Kode Pcpl]]</f>
        <v>3303399</v>
      </c>
      <c r="AN618" s="36">
        <f>Table43[[#This Row],[Harga Jual Pcs GT
(-PPN)]]-(Table43[[#This Row],[Harga Jual Pcs GT
(-PPN)]]*8.5%)</f>
        <v>20717.43</v>
      </c>
      <c r="AO618" s="36">
        <f>Table43[[#This Row],[Harga Beli Pcs
(-PPN)]]*Table43[[#This Row],[ISI/CTN]]</f>
        <v>497218.32</v>
      </c>
      <c r="AP618" s="36">
        <f>Table43[[#This Row],[Harga Beli Pcs
(-PPN)]]*1.11</f>
        <v>22996.347300000001</v>
      </c>
      <c r="AQ618" s="36">
        <f>Table43[[#This Row],[Harga Beli Krt
(- PPN)]]*1.11</f>
        <v>551912.33520000009</v>
      </c>
      <c r="AR618" s="36">
        <v>22642</v>
      </c>
      <c r="AS618" s="36">
        <f>Table43[[#This Row],[Harga Jual Pcs GT
(-PPN)]]*Table43[[#This Row],[ISI/CTN]]</f>
        <v>543408</v>
      </c>
      <c r="AT618" s="36">
        <f>Table43[[#This Row],[Harga Jual Pcs GT
(-PPN)]]*1.11</f>
        <v>25132.620000000003</v>
      </c>
      <c r="AU618" s="36">
        <f>Table43[[#This Row],[Harga Jual Krt GT
(- PPN)]]*1.11</f>
        <v>603182.88</v>
      </c>
      <c r="AV618" s="36">
        <v>22642</v>
      </c>
      <c r="AW618" s="36">
        <f>Table43[[#This Row],[Harga Jual Pcs MT
(-PPN)]]*Table43[[#This Row],[ISI/CTN]]</f>
        <v>543408</v>
      </c>
      <c r="AX618" s="36">
        <f>Table43[[#This Row],[Harga Jual Pcs MT
(-PPN)]]*1.11</f>
        <v>25132.620000000003</v>
      </c>
      <c r="AY618" s="36">
        <f>Table43[[#This Row],[Harga Jual Pcs MT
(+PPN)]]*Table43[[#This Row],[ISI/CTN]]</f>
        <v>603182.88000000012</v>
      </c>
      <c r="AZ618" s="44">
        <f>(Table43[[#This Row],[Harga Jual Pcs GT
(-PPN)]]-Table43[[#This Row],[Harga Beli Pcs
(-PPN)]])/Table43[[#This Row],[Harga Jual Pcs GT
(-PPN)]]</f>
        <v>8.4999999999999992E-2</v>
      </c>
      <c r="BA618" s="51">
        <f>Table43[[#This Row],[Harga Jual Pcs MT
(-PPN)]]-Table43[[#This Row],[Harga Beli Pcs
(-PPN)]]</f>
        <v>1924.5699999999997</v>
      </c>
      <c r="BB618" s="57">
        <f>Table43[[#This Row],[Column1]]/Table43[[#This Row],[Harga Jual Pcs MT
(-PPN)]]</f>
        <v>8.4999999999999992E-2</v>
      </c>
      <c r="BC618" s="50"/>
      <c r="BD618" s="7" t="str">
        <f>IFERROR(VLOOKUP(Table43[[#This Row],[Kode BARANG Win2]],'[3]Daftar Barang dan Jasa'!$B$2:$D$3515,3,0),0)</f>
        <v>RB DETTOL BODY WASH SKINCARE 370/410ML X 24 PCH</v>
      </c>
      <c r="BE618" s="7" t="str">
        <f ca="1">IF(TODAY()-Table43[[#This Row],[Efektif
Pembuatan]]&gt;60,"Lama","Baru")</f>
        <v>Lama</v>
      </c>
      <c r="BF618" s="7" t="e">
        <f ca="1">IF(TODAY()-Table43[[#This Row],[Efektif Naik Harga]]&lt;30,"Naik","Sama")</f>
        <v>#VALUE!</v>
      </c>
      <c r="BG618" s="7" t="s">
        <v>400</v>
      </c>
      <c r="BH618" s="7" t="str">
        <f>IF(Table43[[#This Row],[Kode BARANG Win2]]&lt;&gt;"","IDR","")</f>
        <v>IDR</v>
      </c>
      <c r="BI618" s="7" t="str">
        <f>CONCATENATE(Table43[[#This Row],[kode  1 Digit
(Nomor)]],Table43[[#This Row],[kode  4 Digit                (Nomor)]])</f>
        <v>33033990370</v>
      </c>
      <c r="BJ618" s="7" t="str">
        <f>Table43[[#This Row],[Nama            Gramasi atau Jumlah Pack per CTN]]</f>
        <v>370/410ML</v>
      </c>
      <c r="BK618" s="7"/>
      <c r="BL618" s="7"/>
      <c r="BM618" s="4" t="str">
        <f>IF(Table43[[#This Row],[SATUAN Fix Win]]&lt;&gt;"","KRT")</f>
        <v>KRT</v>
      </c>
      <c r="BN618" s="4" t="str">
        <f>IF(Table43[[#This Row],[SATUAN Fix Win]]&lt;&gt;"","GD01")</f>
        <v>GD01</v>
      </c>
      <c r="BO618" s="4">
        <f>IF(Table43[[#This Row],[SATUAN Fix Win]]&lt;&gt;"",11611)</f>
        <v>11611</v>
      </c>
      <c r="BP618" s="4">
        <f>IF(Table43[[#This Row],[SATUAN Fix Win]]&lt;&gt;"",11612)</f>
        <v>11612</v>
      </c>
      <c r="BR618" s="4">
        <f>IF(Table43[[#This Row],[SATUAN Fix Win]]&lt;&gt;"",1)</f>
        <v>1</v>
      </c>
    </row>
    <row r="619" spans="1:70">
      <c r="A619" s="4" t="str">
        <f>CONCATENATE(Table43[[#This Row],[Kode BARANG Win2]],Table43[[#This Row],[No. Urut
Item Sama]])</f>
        <v>R1022010037020</v>
      </c>
      <c r="B619" s="7"/>
      <c r="C619" s="4" t="s">
        <v>1613</v>
      </c>
      <c r="D619" s="49">
        <v>3337486</v>
      </c>
      <c r="E619" s="49">
        <f>IFERROR(VLOOKUP(Table43[[#This Row],[NO]],[1]Sheet1!$G$3:$K$1267,5,0),0)</f>
        <v>0</v>
      </c>
      <c r="F619" s="26" t="s">
        <v>1256</v>
      </c>
      <c r="G619" s="26">
        <v>24</v>
      </c>
      <c r="H619" s="26" t="s">
        <v>2073</v>
      </c>
      <c r="I619" s="49">
        <v>8993560026097</v>
      </c>
      <c r="J619" s="26" t="str">
        <f>Table43[[#This Row],[Nama Jenis Kemasan]]</f>
        <v>PCH</v>
      </c>
      <c r="K619" s="4" t="str">
        <f>TRIM(CONCATENATE(Table43[[#This Row],[Nama            KLP]]," ",Table43[[#This Row],[Nama            Sub KLP]]))</f>
        <v>DETTOL BODY WASH</v>
      </c>
      <c r="L619" s="4" t="str">
        <f>CONCATENATE(Table43[[#This Row],[kode  2 Digit                (hrf+No)]],Table43[[#This Row],[kode  2 Digit                (Nomor)]],Table43[[#This Row],[kode  1 Digit                (Nomor)]])</f>
        <v>R1022</v>
      </c>
      <c r="M619" s="4" t="str">
        <f>IF(AH619="",CONCATENATE(R619,T619,V619,X619,Z619,AB619,AD619,AF619,Table43[[#This Row],[Tanda Kode Revisi]]),CONCATENATE(R619,T619,V619,X619,Z619,AB619,AD619,AH619))</f>
        <v>R1022010037020</v>
      </c>
      <c r="N619" s="11">
        <f t="shared" si="18"/>
        <v>14</v>
      </c>
      <c r="O619" s="13" t="str">
        <f>IF(AG619&lt;&gt;"",TRIM(UPPER(CONCATENATE(Q619," ",S619," ",U619," ",W619," ",Y619," ",AA619," ","X"," ",Table43[[#This Row],[ISI/CTN]]," ",AG619," ",AC619," ",AE619," ",AI619))),TRIM(UPPER(CONCATENATE(Q619," ",S619," ",U619," ",W619," ",Y619," ",AA619," ","X"," ",Table43[[#This Row],[ISI/CTN]]," ",AC619," ",AE619," ",AI619))))</f>
        <v>RB DETTOL BODY WASH SKINCARE 370/410ML X 24 PCH</v>
      </c>
      <c r="P619" s="11">
        <f t="shared" si="19"/>
        <v>47</v>
      </c>
      <c r="Q619" s="4" t="s">
        <v>1487</v>
      </c>
      <c r="R619" s="7" t="s">
        <v>94</v>
      </c>
      <c r="S619" s="4" t="s">
        <v>1496</v>
      </c>
      <c r="T619" s="45" t="s">
        <v>1723</v>
      </c>
      <c r="U619" s="46" t="s">
        <v>1497</v>
      </c>
      <c r="V619" s="7">
        <v>2</v>
      </c>
      <c r="W619" s="46"/>
      <c r="X619" s="45" t="s">
        <v>1731</v>
      </c>
      <c r="Y619" s="4" t="s">
        <v>1533</v>
      </c>
      <c r="Z619" s="47" t="s">
        <v>1737</v>
      </c>
      <c r="AA619" s="4" t="s">
        <v>1529</v>
      </c>
      <c r="AB619" s="47" t="s">
        <v>1750</v>
      </c>
      <c r="AC619" s="4" t="s">
        <v>386</v>
      </c>
      <c r="AD619" s="7">
        <v>2</v>
      </c>
      <c r="AF619" s="7">
        <v>0</v>
      </c>
      <c r="AJ619" s="7">
        <f>IFERROR(VLOOKUP(Table43[[#This Row],[Kode BARANG Win2]],'[2]Template Impor Barang'!#REF!,2,0),0)</f>
        <v>0</v>
      </c>
      <c r="AK619" s="7">
        <f>Table43[[#This Row],[ISI/CTN]]</f>
        <v>24</v>
      </c>
      <c r="AL619" s="83">
        <f>Table43[[#This Row],[Kode Pcpl]]</f>
        <v>3337486</v>
      </c>
      <c r="AN619" s="36">
        <f>Table43[[#This Row],[Harga Jual Pcs GT
(-PPN)]]-(Table43[[#This Row],[Harga Jual Pcs GT
(-PPN)]]*8.5%)</f>
        <v>20717.43</v>
      </c>
      <c r="AO619" s="36">
        <f>Table43[[#This Row],[Harga Beli Pcs
(-PPN)]]*Table43[[#This Row],[ISI/CTN]]</f>
        <v>497218.32</v>
      </c>
      <c r="AP619" s="36">
        <f>Table43[[#This Row],[Harga Beli Pcs
(-PPN)]]*1.11</f>
        <v>22996.347300000001</v>
      </c>
      <c r="AQ619" s="36">
        <f>Table43[[#This Row],[Harga Beli Krt
(- PPN)]]*1.11</f>
        <v>551912.33520000009</v>
      </c>
      <c r="AR619" s="36">
        <v>22642</v>
      </c>
      <c r="AS619" s="36">
        <f>Table43[[#This Row],[Harga Jual Pcs GT
(-PPN)]]*Table43[[#This Row],[ISI/CTN]]</f>
        <v>543408</v>
      </c>
      <c r="AT619" s="36">
        <f>Table43[[#This Row],[Harga Jual Pcs GT
(-PPN)]]*1.11</f>
        <v>25132.620000000003</v>
      </c>
      <c r="AU619" s="36">
        <f>Table43[[#This Row],[Harga Jual Krt GT
(- PPN)]]*1.11</f>
        <v>603182.88</v>
      </c>
      <c r="AV619" s="36">
        <v>22642</v>
      </c>
      <c r="AW619" s="36">
        <f>Table43[[#This Row],[Harga Jual Pcs MT
(-PPN)]]*Table43[[#This Row],[ISI/CTN]]</f>
        <v>543408</v>
      </c>
      <c r="AX619" s="36">
        <f>Table43[[#This Row],[Harga Jual Pcs MT
(-PPN)]]*1.11</f>
        <v>25132.620000000003</v>
      </c>
      <c r="AY619" s="36">
        <f>Table43[[#This Row],[Harga Jual Pcs MT
(+PPN)]]*Table43[[#This Row],[ISI/CTN]]</f>
        <v>603182.88000000012</v>
      </c>
      <c r="AZ619" s="44">
        <f>(Table43[[#This Row],[Harga Jual Pcs GT
(-PPN)]]-Table43[[#This Row],[Harga Beli Pcs
(-PPN)]])/Table43[[#This Row],[Harga Jual Pcs GT
(-PPN)]]</f>
        <v>8.4999999999999992E-2</v>
      </c>
      <c r="BA619" s="51">
        <f>Table43[[#This Row],[Harga Jual Pcs MT
(-PPN)]]-Table43[[#This Row],[Harga Beli Pcs
(-PPN)]]</f>
        <v>1924.5699999999997</v>
      </c>
      <c r="BB619" s="57">
        <f>Table43[[#This Row],[Column1]]/Table43[[#This Row],[Harga Jual Pcs MT
(-PPN)]]</f>
        <v>8.4999999999999992E-2</v>
      </c>
      <c r="BC619" s="50"/>
      <c r="BD619" s="7" t="str">
        <f>IFERROR(VLOOKUP(Table43[[#This Row],[Kode BARANG Win2]],'[3]Daftar Barang dan Jasa'!$B$2:$D$3515,3,0),0)</f>
        <v>RB DETTOL BODY WASH SKINCARE 370/410ML X 24 PCH</v>
      </c>
      <c r="BE619" s="7" t="str">
        <f ca="1">IF(TODAY()-Table43[[#This Row],[Efektif
Pembuatan]]&gt;60,"Lama","Baru")</f>
        <v>Lama</v>
      </c>
      <c r="BF619" s="7" t="e">
        <f ca="1">IF(TODAY()-Table43[[#This Row],[Efektif Naik Harga]]&lt;30,"Naik","Sama")</f>
        <v>#VALUE!</v>
      </c>
      <c r="BG619" s="7" t="s">
        <v>400</v>
      </c>
      <c r="BH619" s="7" t="str">
        <f>IF(Table43[[#This Row],[Kode BARANG Win2]]&lt;&gt;"","IDR","")</f>
        <v>IDR</v>
      </c>
      <c r="BI619" s="7" t="str">
        <f>CONCATENATE(Table43[[#This Row],[kode  1 Digit
(Nomor)]],Table43[[#This Row],[kode  4 Digit                (Nomor)]])</f>
        <v>33374860370</v>
      </c>
      <c r="BJ619" s="7" t="str">
        <f>Table43[[#This Row],[Nama            Gramasi atau Jumlah Pack per CTN]]</f>
        <v>370/410ML</v>
      </c>
      <c r="BK619" s="7"/>
      <c r="BL619" s="7"/>
      <c r="BM619" s="4" t="str">
        <f>IF(Table43[[#This Row],[SATUAN Fix Win]]&lt;&gt;"","KRT")</f>
        <v>KRT</v>
      </c>
      <c r="BN619" s="4" t="str">
        <f>IF(Table43[[#This Row],[SATUAN Fix Win]]&lt;&gt;"","GD01")</f>
        <v>GD01</v>
      </c>
      <c r="BO619" s="4">
        <f>IF(Table43[[#This Row],[SATUAN Fix Win]]&lt;&gt;"",11611)</f>
        <v>11611</v>
      </c>
      <c r="BP619" s="4">
        <f>IF(Table43[[#This Row],[SATUAN Fix Win]]&lt;&gt;"",11612)</f>
        <v>11612</v>
      </c>
      <c r="BR619" s="4">
        <f>IF(Table43[[#This Row],[SATUAN Fix Win]]&lt;&gt;"",1)</f>
        <v>1</v>
      </c>
    </row>
    <row r="620" spans="1:70">
      <c r="A620" s="4" t="str">
        <f>CONCATENATE(Table43[[#This Row],[Kode BARANG Win2]],Table43[[#This Row],[No. Urut
Item Sama]])</f>
        <v>R1022010037020</v>
      </c>
      <c r="B620" s="7"/>
      <c r="C620" s="4" t="s">
        <v>1613</v>
      </c>
      <c r="D620" s="49">
        <v>3087024</v>
      </c>
      <c r="E620" s="49">
        <f>IFERROR(VLOOKUP(Table43[[#This Row],[NO]],[1]Sheet1!$G$3:$K$1267,5,0),0)</f>
        <v>0</v>
      </c>
      <c r="F620" s="26" t="s">
        <v>1257</v>
      </c>
      <c r="G620" s="26">
        <v>24</v>
      </c>
      <c r="H620" s="26" t="s">
        <v>2073</v>
      </c>
      <c r="I620" s="49">
        <v>8993560026097</v>
      </c>
      <c r="J620" s="26" t="str">
        <f>Table43[[#This Row],[Nama Jenis Kemasan]]</f>
        <v>PCH</v>
      </c>
      <c r="K620" s="4" t="str">
        <f>TRIM(CONCATENATE(Table43[[#This Row],[Nama            KLP]]," ",Table43[[#This Row],[Nama            Sub KLP]]))</f>
        <v>DETTOL BODY WASH</v>
      </c>
      <c r="L620" s="4" t="str">
        <f>CONCATENATE(Table43[[#This Row],[kode  2 Digit                (hrf+No)]],Table43[[#This Row],[kode  2 Digit                (Nomor)]],Table43[[#This Row],[kode  1 Digit                (Nomor)]])</f>
        <v>R1022</v>
      </c>
      <c r="M620" s="4" t="str">
        <f>IF(AH620="",CONCATENATE(R620,T620,V620,X620,Z620,AB620,AD620,AF620,Table43[[#This Row],[Tanda Kode Revisi]]),CONCATENATE(R620,T620,V620,X620,Z620,AB620,AD620,AH620))</f>
        <v>R1022010037020</v>
      </c>
      <c r="N620" s="11">
        <f t="shared" si="18"/>
        <v>14</v>
      </c>
      <c r="O620" s="13" t="str">
        <f>IF(AG620&lt;&gt;"",TRIM(UPPER(CONCATENATE(Q620," ",S620," ",U620," ",W620," ",Y620," ",AA620," ","X"," ",Table43[[#This Row],[ISI/CTN]]," ",AG620," ",AC620," ",AE620," ",AI620))),TRIM(UPPER(CONCATENATE(Q620," ",S620," ",U620," ",W620," ",Y620," ",AA620," ","X"," ",Table43[[#This Row],[ISI/CTN]]," ",AC620," ",AE620," ",AI620))))</f>
        <v>RB DETTOL BODY WASH SKINCARE 370/410ML X 24 PCH</v>
      </c>
      <c r="P620" s="11">
        <f t="shared" si="19"/>
        <v>47</v>
      </c>
      <c r="Q620" s="4" t="s">
        <v>1487</v>
      </c>
      <c r="R620" s="7" t="s">
        <v>94</v>
      </c>
      <c r="S620" s="4" t="s">
        <v>1496</v>
      </c>
      <c r="T620" s="45" t="s">
        <v>1723</v>
      </c>
      <c r="U620" s="46" t="s">
        <v>1497</v>
      </c>
      <c r="V620" s="7">
        <v>2</v>
      </c>
      <c r="W620" s="46"/>
      <c r="X620" s="45" t="s">
        <v>1731</v>
      </c>
      <c r="Y620" s="4" t="s">
        <v>1533</v>
      </c>
      <c r="Z620" s="47" t="s">
        <v>1737</v>
      </c>
      <c r="AA620" s="4" t="s">
        <v>1529</v>
      </c>
      <c r="AB620" s="47" t="s">
        <v>1750</v>
      </c>
      <c r="AC620" s="4" t="s">
        <v>386</v>
      </c>
      <c r="AD620" s="7">
        <v>2</v>
      </c>
      <c r="AF620" s="7">
        <v>0</v>
      </c>
      <c r="AJ620" s="7">
        <f>IFERROR(VLOOKUP(Table43[[#This Row],[Kode BARANG Win2]],'[2]Template Impor Barang'!#REF!,2,0),0)</f>
        <v>0</v>
      </c>
      <c r="AK620" s="7">
        <f>Table43[[#This Row],[ISI/CTN]]</f>
        <v>24</v>
      </c>
      <c r="AL620" s="83">
        <f>Table43[[#This Row],[Kode Pcpl]]</f>
        <v>3087024</v>
      </c>
      <c r="AN620" s="36">
        <f>Table43[[#This Row],[Harga Jual Pcs GT
(-PPN)]]-(Table43[[#This Row],[Harga Jual Pcs GT
(-PPN)]]*8.5%)</f>
        <v>20717.43</v>
      </c>
      <c r="AO620" s="36">
        <f>Table43[[#This Row],[Harga Beli Pcs
(-PPN)]]*Table43[[#This Row],[ISI/CTN]]</f>
        <v>497218.32</v>
      </c>
      <c r="AP620" s="36">
        <f>Table43[[#This Row],[Harga Beli Pcs
(-PPN)]]*1.11</f>
        <v>22996.347300000001</v>
      </c>
      <c r="AQ620" s="36">
        <f>Table43[[#This Row],[Harga Beli Krt
(- PPN)]]*1.11</f>
        <v>551912.33520000009</v>
      </c>
      <c r="AR620" s="36">
        <v>22642</v>
      </c>
      <c r="AS620" s="36">
        <f>Table43[[#This Row],[Harga Jual Pcs GT
(-PPN)]]*Table43[[#This Row],[ISI/CTN]]</f>
        <v>543408</v>
      </c>
      <c r="AT620" s="36">
        <f>Table43[[#This Row],[Harga Jual Pcs GT
(-PPN)]]*1.11</f>
        <v>25132.620000000003</v>
      </c>
      <c r="AU620" s="36">
        <f>Table43[[#This Row],[Harga Jual Krt GT
(- PPN)]]*1.11</f>
        <v>603182.88</v>
      </c>
      <c r="AV620" s="36">
        <v>22642</v>
      </c>
      <c r="AW620" s="36">
        <f>Table43[[#This Row],[Harga Jual Pcs MT
(-PPN)]]*Table43[[#This Row],[ISI/CTN]]</f>
        <v>543408</v>
      </c>
      <c r="AX620" s="36">
        <f>Table43[[#This Row],[Harga Jual Pcs MT
(-PPN)]]*1.11</f>
        <v>25132.620000000003</v>
      </c>
      <c r="AY620" s="36">
        <f>Table43[[#This Row],[Harga Jual Pcs MT
(+PPN)]]*Table43[[#This Row],[ISI/CTN]]</f>
        <v>603182.88000000012</v>
      </c>
      <c r="AZ620" s="44">
        <f>(Table43[[#This Row],[Harga Jual Pcs GT
(-PPN)]]-Table43[[#This Row],[Harga Beli Pcs
(-PPN)]])/Table43[[#This Row],[Harga Jual Pcs GT
(-PPN)]]</f>
        <v>8.4999999999999992E-2</v>
      </c>
      <c r="BA620" s="51">
        <f>Table43[[#This Row],[Harga Jual Pcs MT
(-PPN)]]-Table43[[#This Row],[Harga Beli Pcs
(-PPN)]]</f>
        <v>1924.5699999999997</v>
      </c>
      <c r="BB620" s="57">
        <f>Table43[[#This Row],[Column1]]/Table43[[#This Row],[Harga Jual Pcs MT
(-PPN)]]</f>
        <v>8.4999999999999992E-2</v>
      </c>
      <c r="BC620" s="50"/>
      <c r="BD620" s="7" t="str">
        <f>IFERROR(VLOOKUP(Table43[[#This Row],[Kode BARANG Win2]],'[3]Daftar Barang dan Jasa'!$B$2:$D$3515,3,0),0)</f>
        <v>RB DETTOL BODY WASH SKINCARE 370/410ML X 24 PCH</v>
      </c>
      <c r="BE620" s="7" t="str">
        <f ca="1">IF(TODAY()-Table43[[#This Row],[Efektif
Pembuatan]]&gt;60,"Lama","Baru")</f>
        <v>Lama</v>
      </c>
      <c r="BF620" s="7" t="e">
        <f ca="1">IF(TODAY()-Table43[[#This Row],[Efektif Naik Harga]]&lt;30,"Naik","Sama")</f>
        <v>#VALUE!</v>
      </c>
      <c r="BG620" s="7" t="s">
        <v>400</v>
      </c>
      <c r="BH620" s="7" t="str">
        <f>IF(Table43[[#This Row],[Kode BARANG Win2]]&lt;&gt;"","IDR","")</f>
        <v>IDR</v>
      </c>
      <c r="BI620" s="7" t="str">
        <f>CONCATENATE(Table43[[#This Row],[kode  1 Digit
(Nomor)]],Table43[[#This Row],[kode  4 Digit                (Nomor)]])</f>
        <v>30870240370</v>
      </c>
      <c r="BJ620" s="7" t="str">
        <f>Table43[[#This Row],[Nama            Gramasi atau Jumlah Pack per CTN]]</f>
        <v>370/410ML</v>
      </c>
      <c r="BK620" s="7"/>
      <c r="BL620" s="7"/>
      <c r="BM620" s="4" t="str">
        <f>IF(Table43[[#This Row],[SATUAN Fix Win]]&lt;&gt;"","KRT")</f>
        <v>KRT</v>
      </c>
      <c r="BN620" s="4" t="str">
        <f>IF(Table43[[#This Row],[SATUAN Fix Win]]&lt;&gt;"","GD01")</f>
        <v>GD01</v>
      </c>
      <c r="BO620" s="4">
        <f>IF(Table43[[#This Row],[SATUAN Fix Win]]&lt;&gt;"",11611)</f>
        <v>11611</v>
      </c>
      <c r="BP620" s="4">
        <f>IF(Table43[[#This Row],[SATUAN Fix Win]]&lt;&gt;"",11612)</f>
        <v>11612</v>
      </c>
      <c r="BR620" s="4">
        <f>IF(Table43[[#This Row],[SATUAN Fix Win]]&lt;&gt;"",1)</f>
        <v>1</v>
      </c>
    </row>
    <row r="621" spans="1:70">
      <c r="A621" s="4" t="str">
        <f>CONCATENATE(Table43[[#This Row],[Kode BARANG Win2]],Table43[[#This Row],[No. Urut
Item Sama]])</f>
        <v>R1022010037021</v>
      </c>
      <c r="B621" s="7"/>
      <c r="C621" s="4" t="s">
        <v>1613</v>
      </c>
      <c r="D621" s="49">
        <v>3067957</v>
      </c>
      <c r="E621" s="49">
        <f>IFERROR(VLOOKUP(Table43[[#This Row],[NO]],[1]Sheet1!$G$3:$K$1267,5,0),0)</f>
        <v>0</v>
      </c>
      <c r="F621" s="26" t="s">
        <v>1259</v>
      </c>
      <c r="G621" s="26">
        <v>24</v>
      </c>
      <c r="H621" s="26" t="s">
        <v>2073</v>
      </c>
      <c r="I621" s="49">
        <v>8993560026097</v>
      </c>
      <c r="J621" s="26" t="str">
        <f>Table43[[#This Row],[Nama Jenis Kemasan]]</f>
        <v>PCH</v>
      </c>
      <c r="K621" s="4" t="str">
        <f>TRIM(CONCATENATE(Table43[[#This Row],[Nama            KLP]]," ",Table43[[#This Row],[Nama            Sub KLP]]))</f>
        <v>DETTOL BODY WASH</v>
      </c>
      <c r="L621" s="4" t="str">
        <f>CONCATENATE(Table43[[#This Row],[kode  2 Digit                (hrf+No)]],Table43[[#This Row],[kode  2 Digit                (Nomor)]],Table43[[#This Row],[kode  1 Digit                (Nomor)]])</f>
        <v>R1022</v>
      </c>
      <c r="M621" s="4" t="str">
        <f>IF(AH621="",CONCATENATE(R621,T621,V621,X621,Z621,AB621,AD621,AF621,Table43[[#This Row],[Tanda Kode Revisi]]),CONCATENATE(R621,T621,V621,X621,Z621,AB621,AD621,AH621))</f>
        <v>R1022010037021</v>
      </c>
      <c r="N621" s="11">
        <f t="shared" si="18"/>
        <v>14</v>
      </c>
      <c r="O621" s="13" t="str">
        <f>IF(AG621&lt;&gt;"",TRIM(UPPER(CONCATENATE(Q621," ",S621," ",U621," ",W621," ",Y621," ",AA621," ","X"," ",Table43[[#This Row],[ISI/CTN]]," ",AG621," ",AC621," ",AE621," ",AI621))),TRIM(UPPER(CONCATENATE(Q621," ",S621," ",U621," ",W621," ",Y621," ",AA621," ","X"," ",Table43[[#This Row],[ISI/CTN]]," ",AC621," ",AE621," ",AI621))))</f>
        <v>RB DETTOL BODY WASH SKINCARE 370/410ML X 24 PCH BANDED</v>
      </c>
      <c r="P621" s="11">
        <f t="shared" si="19"/>
        <v>54</v>
      </c>
      <c r="Q621" s="4" t="s">
        <v>1487</v>
      </c>
      <c r="R621" s="7" t="s">
        <v>94</v>
      </c>
      <c r="S621" s="4" t="s">
        <v>1496</v>
      </c>
      <c r="T621" s="45" t="s">
        <v>1723</v>
      </c>
      <c r="U621" s="46" t="s">
        <v>1497</v>
      </c>
      <c r="V621" s="7">
        <v>2</v>
      </c>
      <c r="W621" s="46"/>
      <c r="X621" s="45" t="s">
        <v>1731</v>
      </c>
      <c r="Y621" s="4" t="s">
        <v>1533</v>
      </c>
      <c r="Z621" s="47" t="s">
        <v>1737</v>
      </c>
      <c r="AA621" s="4" t="s">
        <v>1529</v>
      </c>
      <c r="AB621" s="47" t="s">
        <v>1750</v>
      </c>
      <c r="AC621" s="4" t="s">
        <v>386</v>
      </c>
      <c r="AD621" s="7">
        <v>2</v>
      </c>
      <c r="AE621" s="4" t="s">
        <v>1526</v>
      </c>
      <c r="AF621" s="7">
        <v>1</v>
      </c>
      <c r="AJ621" s="7">
        <f>IFERROR(VLOOKUP(Table43[[#This Row],[Kode BARANG Win2]],'[2]Template Impor Barang'!#REF!,2,0),0)</f>
        <v>0</v>
      </c>
      <c r="AK621" s="7">
        <f>Table43[[#This Row],[ISI/CTN]]</f>
        <v>24</v>
      </c>
      <c r="AL621" s="83">
        <f>Table43[[#This Row],[Kode Pcpl]]</f>
        <v>3067957</v>
      </c>
      <c r="AN621" s="36">
        <f>Table43[[#This Row],[Harga Jual Pcs GT
(-PPN)]]-(Table43[[#This Row],[Harga Jual Pcs GT
(-PPN)]]*8.5%)</f>
        <v>20717.43</v>
      </c>
      <c r="AO621" s="36">
        <f>Table43[[#This Row],[Harga Beli Pcs
(-PPN)]]*Table43[[#This Row],[ISI/CTN]]</f>
        <v>497218.32</v>
      </c>
      <c r="AP621" s="36">
        <f>Table43[[#This Row],[Harga Beli Pcs
(-PPN)]]*1.11</f>
        <v>22996.347300000001</v>
      </c>
      <c r="AQ621" s="36">
        <f>Table43[[#This Row],[Harga Beli Krt
(- PPN)]]*1.11</f>
        <v>551912.33520000009</v>
      </c>
      <c r="AR621" s="36">
        <v>22642</v>
      </c>
      <c r="AS621" s="36">
        <f>Table43[[#This Row],[Harga Jual Pcs GT
(-PPN)]]*Table43[[#This Row],[ISI/CTN]]</f>
        <v>543408</v>
      </c>
      <c r="AT621" s="36">
        <f>Table43[[#This Row],[Harga Jual Pcs GT
(-PPN)]]*1.11</f>
        <v>25132.620000000003</v>
      </c>
      <c r="AU621" s="36">
        <f>Table43[[#This Row],[Harga Jual Krt GT
(- PPN)]]*1.11</f>
        <v>603182.88</v>
      </c>
      <c r="AV621" s="36">
        <v>22642</v>
      </c>
      <c r="AW621" s="36">
        <f>Table43[[#This Row],[Harga Jual Pcs MT
(-PPN)]]*Table43[[#This Row],[ISI/CTN]]</f>
        <v>543408</v>
      </c>
      <c r="AX621" s="36">
        <f>Table43[[#This Row],[Harga Jual Pcs MT
(-PPN)]]*1.11</f>
        <v>25132.620000000003</v>
      </c>
      <c r="AY621" s="36">
        <f>Table43[[#This Row],[Harga Jual Pcs MT
(+PPN)]]*Table43[[#This Row],[ISI/CTN]]</f>
        <v>603182.88000000012</v>
      </c>
      <c r="AZ621" s="44">
        <f>(Table43[[#This Row],[Harga Jual Pcs GT
(-PPN)]]-Table43[[#This Row],[Harga Beli Pcs
(-PPN)]])/Table43[[#This Row],[Harga Jual Pcs GT
(-PPN)]]</f>
        <v>8.4999999999999992E-2</v>
      </c>
      <c r="BA621" s="51">
        <f>Table43[[#This Row],[Harga Jual Pcs MT
(-PPN)]]-Table43[[#This Row],[Harga Beli Pcs
(-PPN)]]</f>
        <v>1924.5699999999997</v>
      </c>
      <c r="BB621" s="57">
        <f>Table43[[#This Row],[Column1]]/Table43[[#This Row],[Harga Jual Pcs MT
(-PPN)]]</f>
        <v>8.4999999999999992E-2</v>
      </c>
      <c r="BC621" s="50"/>
      <c r="BD621" s="7" t="str">
        <f>IFERROR(VLOOKUP(Table43[[#This Row],[Kode BARANG Win2]],'[3]Daftar Barang dan Jasa'!$B$2:$D$3515,3,0),0)</f>
        <v>RB DETTOL BODY WASH SKINCARE 370/410ML X 24 PCH BANDED</v>
      </c>
      <c r="BE621" s="7" t="str">
        <f ca="1">IF(TODAY()-Table43[[#This Row],[Efektif
Pembuatan]]&gt;60,"Lama","Baru")</f>
        <v>Lama</v>
      </c>
      <c r="BF621" s="7" t="e">
        <f ca="1">IF(TODAY()-Table43[[#This Row],[Efektif Naik Harga]]&lt;30,"Naik","Sama")</f>
        <v>#VALUE!</v>
      </c>
      <c r="BG621" s="7" t="s">
        <v>400</v>
      </c>
      <c r="BH621" s="7" t="str">
        <f>IF(Table43[[#This Row],[Kode BARANG Win2]]&lt;&gt;"","IDR","")</f>
        <v>IDR</v>
      </c>
      <c r="BI621" s="7" t="str">
        <f>CONCATENATE(Table43[[#This Row],[kode  1 Digit
(Nomor)]],Table43[[#This Row],[kode  4 Digit                (Nomor)]])</f>
        <v>30679570370</v>
      </c>
      <c r="BJ621" s="7" t="str">
        <f>Table43[[#This Row],[Nama            Gramasi atau Jumlah Pack per CTN]]</f>
        <v>370/410ML</v>
      </c>
      <c r="BK621" s="7"/>
      <c r="BL621" s="7"/>
      <c r="BM621" s="4" t="str">
        <f>IF(Table43[[#This Row],[SATUAN Fix Win]]&lt;&gt;"","KRT")</f>
        <v>KRT</v>
      </c>
      <c r="BN621" s="4" t="str">
        <f>IF(Table43[[#This Row],[SATUAN Fix Win]]&lt;&gt;"","GD01")</f>
        <v>GD01</v>
      </c>
      <c r="BO621" s="4">
        <f>IF(Table43[[#This Row],[SATUAN Fix Win]]&lt;&gt;"",11611)</f>
        <v>11611</v>
      </c>
      <c r="BP621" s="4">
        <f>IF(Table43[[#This Row],[SATUAN Fix Win]]&lt;&gt;"",11612)</f>
        <v>11612</v>
      </c>
      <c r="BR621" s="4">
        <f>IF(Table43[[#This Row],[SATUAN Fix Win]]&lt;&gt;"",1)</f>
        <v>1</v>
      </c>
    </row>
    <row r="622" spans="1:70">
      <c r="A622" s="4" t="str">
        <f>CONCATENATE(Table43[[#This Row],[Kode BARANG Win2]],Table43[[#This Row],[No. Urut
Item Sama]])</f>
        <v>R1022010037021</v>
      </c>
      <c r="B622" s="7"/>
      <c r="C622" s="4" t="s">
        <v>1613</v>
      </c>
      <c r="D622" s="49" t="s">
        <v>604</v>
      </c>
      <c r="E622" s="49">
        <f>IFERROR(VLOOKUP(Table43[[#This Row],[NO]],[1]Sheet1!$G$3:$K$1267,5,0),0)</f>
        <v>0</v>
      </c>
      <c r="F622" s="26" t="s">
        <v>1255</v>
      </c>
      <c r="G622" s="26">
        <v>24</v>
      </c>
      <c r="H622" s="26" t="s">
        <v>2073</v>
      </c>
      <c r="I622" s="49">
        <v>8993560026097</v>
      </c>
      <c r="J622" s="26" t="str">
        <f>Table43[[#This Row],[Nama Jenis Kemasan]]</f>
        <v>PCH</v>
      </c>
      <c r="K622" s="4" t="str">
        <f>TRIM(CONCATENATE(Table43[[#This Row],[Nama            KLP]]," ",Table43[[#This Row],[Nama            Sub KLP]]))</f>
        <v>DETTOL BODY WASH</v>
      </c>
      <c r="L622" s="4" t="str">
        <f>CONCATENATE(Table43[[#This Row],[kode  2 Digit                (hrf+No)]],Table43[[#This Row],[kode  2 Digit                (Nomor)]],Table43[[#This Row],[kode  1 Digit                (Nomor)]])</f>
        <v>R1022</v>
      </c>
      <c r="M622" s="4" t="str">
        <f>IF(AH622="",CONCATENATE(R622,T622,V622,X622,Z622,AB622,AD622,AF622,Table43[[#This Row],[Tanda Kode Revisi]]),CONCATENATE(R622,T622,V622,X622,Z622,AB622,AD622,AH622))</f>
        <v>R1022010037021</v>
      </c>
      <c r="N622" s="11">
        <f t="shared" si="18"/>
        <v>14</v>
      </c>
      <c r="O622" s="13" t="str">
        <f>IF(AG622&lt;&gt;"",TRIM(UPPER(CONCATENATE(Q622," ",S622," ",U622," ",W622," ",Y622," ",AA622," ","X"," ",Table43[[#This Row],[ISI/CTN]]," ",AG622," ",AC622," ",AE622," ",AI622))),TRIM(UPPER(CONCATENATE(Q622," ",S622," ",U622," ",W622," ",Y622," ",AA622," ","X"," ",Table43[[#This Row],[ISI/CTN]]," ",AC622," ",AE622," ",AI622))))</f>
        <v>RB DETTOL BODY WASH SKINCARE 370/410ML X 24 PCH BANDED</v>
      </c>
      <c r="P622" s="11">
        <f t="shared" si="19"/>
        <v>54</v>
      </c>
      <c r="Q622" s="4" t="s">
        <v>1487</v>
      </c>
      <c r="R622" s="7" t="s">
        <v>94</v>
      </c>
      <c r="S622" s="4" t="s">
        <v>1496</v>
      </c>
      <c r="T622" s="45" t="s">
        <v>1723</v>
      </c>
      <c r="U622" s="46" t="s">
        <v>1497</v>
      </c>
      <c r="V622" s="7">
        <v>2</v>
      </c>
      <c r="W622" s="46"/>
      <c r="X622" s="45" t="s">
        <v>1731</v>
      </c>
      <c r="Y622" s="4" t="s">
        <v>1533</v>
      </c>
      <c r="Z622" s="47" t="s">
        <v>1737</v>
      </c>
      <c r="AA622" s="4" t="s">
        <v>1529</v>
      </c>
      <c r="AB622" s="47" t="s">
        <v>1750</v>
      </c>
      <c r="AC622" s="4" t="s">
        <v>386</v>
      </c>
      <c r="AD622" s="7">
        <v>2</v>
      </c>
      <c r="AE622" s="4" t="s">
        <v>1526</v>
      </c>
      <c r="AF622" s="7">
        <v>1</v>
      </c>
      <c r="AJ622" s="7">
        <f>IFERROR(VLOOKUP(Table43[[#This Row],[Kode BARANG Win2]],'[2]Template Impor Barang'!#REF!,2,0),0)</f>
        <v>0</v>
      </c>
      <c r="AK622" s="7">
        <f>Table43[[#This Row],[ISI/CTN]]</f>
        <v>24</v>
      </c>
      <c r="AL622" s="83" t="str">
        <f>Table43[[#This Row],[Kode Pcpl]]</f>
        <v>ID8198659</v>
      </c>
      <c r="AN622" s="36">
        <f>Table43[[#This Row],[Harga Jual Pcs GT
(-PPN)]]-(Table43[[#This Row],[Harga Jual Pcs GT
(-PPN)]]*8.5%)</f>
        <v>20717.43</v>
      </c>
      <c r="AO622" s="36">
        <f>Table43[[#This Row],[Harga Beli Pcs
(-PPN)]]*Table43[[#This Row],[ISI/CTN]]</f>
        <v>497218.32</v>
      </c>
      <c r="AP622" s="36">
        <f>Table43[[#This Row],[Harga Beli Pcs
(-PPN)]]*1.11</f>
        <v>22996.347300000001</v>
      </c>
      <c r="AQ622" s="36">
        <f>Table43[[#This Row],[Harga Beli Krt
(- PPN)]]*1.11</f>
        <v>551912.33520000009</v>
      </c>
      <c r="AR622" s="36">
        <v>22642</v>
      </c>
      <c r="AS622" s="36">
        <f>Table43[[#This Row],[Harga Jual Pcs GT
(-PPN)]]*Table43[[#This Row],[ISI/CTN]]</f>
        <v>543408</v>
      </c>
      <c r="AT622" s="36">
        <f>Table43[[#This Row],[Harga Jual Pcs GT
(-PPN)]]*1.11</f>
        <v>25132.620000000003</v>
      </c>
      <c r="AU622" s="36">
        <f>Table43[[#This Row],[Harga Jual Krt GT
(- PPN)]]*1.11</f>
        <v>603182.88</v>
      </c>
      <c r="AV622" s="36">
        <v>22642</v>
      </c>
      <c r="AW622" s="36">
        <f>Table43[[#This Row],[Harga Jual Pcs MT
(-PPN)]]*Table43[[#This Row],[ISI/CTN]]</f>
        <v>543408</v>
      </c>
      <c r="AX622" s="36">
        <f>Table43[[#This Row],[Harga Jual Pcs MT
(-PPN)]]*1.11</f>
        <v>25132.620000000003</v>
      </c>
      <c r="AY622" s="36">
        <f>Table43[[#This Row],[Harga Jual Pcs MT
(+PPN)]]*Table43[[#This Row],[ISI/CTN]]</f>
        <v>603182.88000000012</v>
      </c>
      <c r="AZ622" s="44">
        <f>(Table43[[#This Row],[Harga Jual Pcs GT
(-PPN)]]-Table43[[#This Row],[Harga Beli Pcs
(-PPN)]])/Table43[[#This Row],[Harga Jual Pcs GT
(-PPN)]]</f>
        <v>8.4999999999999992E-2</v>
      </c>
      <c r="BA622" s="51">
        <f>Table43[[#This Row],[Harga Jual Pcs MT
(-PPN)]]-Table43[[#This Row],[Harga Beli Pcs
(-PPN)]]</f>
        <v>1924.5699999999997</v>
      </c>
      <c r="BB622" s="57">
        <f>Table43[[#This Row],[Column1]]/Table43[[#This Row],[Harga Jual Pcs MT
(-PPN)]]</f>
        <v>8.4999999999999992E-2</v>
      </c>
      <c r="BC622" s="50"/>
      <c r="BD622" s="7" t="str">
        <f>IFERROR(VLOOKUP(Table43[[#This Row],[Kode BARANG Win2]],'[3]Daftar Barang dan Jasa'!$B$2:$D$3515,3,0),0)</f>
        <v>RB DETTOL BODY WASH SKINCARE 370/410ML X 24 PCH BANDED</v>
      </c>
      <c r="BE622" s="7" t="str">
        <f ca="1">IF(TODAY()-Table43[[#This Row],[Efektif
Pembuatan]]&gt;60,"Lama","Baru")</f>
        <v>Lama</v>
      </c>
      <c r="BF622" s="7" t="e">
        <f ca="1">IF(TODAY()-Table43[[#This Row],[Efektif Naik Harga]]&lt;30,"Naik","Sama")</f>
        <v>#VALUE!</v>
      </c>
      <c r="BG622" s="7" t="s">
        <v>400</v>
      </c>
      <c r="BH622" s="7" t="str">
        <f>IF(Table43[[#This Row],[Kode BARANG Win2]]&lt;&gt;"","IDR","")</f>
        <v>IDR</v>
      </c>
      <c r="BI622" s="7" t="str">
        <f>CONCATENATE(Table43[[#This Row],[kode  1 Digit
(Nomor)]],Table43[[#This Row],[kode  4 Digit                (Nomor)]])</f>
        <v>ID81986590370</v>
      </c>
      <c r="BJ622" s="7" t="str">
        <f>Table43[[#This Row],[Nama            Gramasi atau Jumlah Pack per CTN]]</f>
        <v>370/410ML</v>
      </c>
      <c r="BK622" s="7"/>
      <c r="BL622" s="7"/>
      <c r="BM622" s="4" t="str">
        <f>IF(Table43[[#This Row],[SATUAN Fix Win]]&lt;&gt;"","KRT")</f>
        <v>KRT</v>
      </c>
      <c r="BN622" s="4" t="str">
        <f>IF(Table43[[#This Row],[SATUAN Fix Win]]&lt;&gt;"","GD01")</f>
        <v>GD01</v>
      </c>
      <c r="BO622" s="4">
        <f>IF(Table43[[#This Row],[SATUAN Fix Win]]&lt;&gt;"",11611)</f>
        <v>11611</v>
      </c>
      <c r="BP622" s="4">
        <f>IF(Table43[[#This Row],[SATUAN Fix Win]]&lt;&gt;"",11612)</f>
        <v>11612</v>
      </c>
      <c r="BR622" s="4">
        <f>IF(Table43[[#This Row],[SATUAN Fix Win]]&lt;&gt;"",1)</f>
        <v>1</v>
      </c>
    </row>
    <row r="623" spans="1:70">
      <c r="A623" s="4" t="str">
        <f>CONCATENATE(Table43[[#This Row],[Kode BARANG Win2]],Table43[[#This Row],[No. Urut
Item Sama]])</f>
        <v>R1022010037021</v>
      </c>
      <c r="B623" s="7"/>
      <c r="C623" s="4" t="s">
        <v>1613</v>
      </c>
      <c r="D623" s="49">
        <v>3025800</v>
      </c>
      <c r="E623" s="49">
        <f>IFERROR(VLOOKUP(Table43[[#This Row],[NO]],[1]Sheet1!$G$3:$K$1267,5,0),0)</f>
        <v>0</v>
      </c>
      <c r="F623" s="26" t="s">
        <v>1249</v>
      </c>
      <c r="G623" s="26">
        <v>24</v>
      </c>
      <c r="H623" s="26" t="s">
        <v>2073</v>
      </c>
      <c r="I623" s="49">
        <v>8993560026097</v>
      </c>
      <c r="J623" s="26" t="str">
        <f>Table43[[#This Row],[Nama Jenis Kemasan]]</f>
        <v>PCH</v>
      </c>
      <c r="K623" s="4" t="str">
        <f>TRIM(CONCATENATE(Table43[[#This Row],[Nama            KLP]]," ",Table43[[#This Row],[Nama            Sub KLP]]))</f>
        <v>DETTOL BODY WASH</v>
      </c>
      <c r="L623" s="4" t="str">
        <f>CONCATENATE(Table43[[#This Row],[kode  2 Digit                (hrf+No)]],Table43[[#This Row],[kode  2 Digit                (Nomor)]],Table43[[#This Row],[kode  1 Digit                (Nomor)]])</f>
        <v>R1022</v>
      </c>
      <c r="M623" s="4" t="str">
        <f>IF(AH623="",CONCATENATE(R623,T623,V623,X623,Z623,AB623,AD623,AF623,Table43[[#This Row],[Tanda Kode Revisi]]),CONCATENATE(R623,T623,V623,X623,Z623,AB623,AD623,AH623))</f>
        <v>R1022010037021</v>
      </c>
      <c r="N623" s="11">
        <f t="shared" si="18"/>
        <v>14</v>
      </c>
      <c r="O623" s="13" t="str">
        <f>IF(AG623&lt;&gt;"",TRIM(UPPER(CONCATENATE(Q623," ",S623," ",U623," ",W623," ",Y623," ",AA623," ","X"," ",Table43[[#This Row],[ISI/CTN]]," ",AG623," ",AC623," ",AE623," ",AI623))),TRIM(UPPER(CONCATENATE(Q623," ",S623," ",U623," ",W623," ",Y623," ",AA623," ","X"," ",Table43[[#This Row],[ISI/CTN]]," ",AC623," ",AE623," ",AI623))))</f>
        <v>RB DETTOL BODY WASH SKINCARE 370/410ML X 24 PCH BANDED</v>
      </c>
      <c r="P623" s="11">
        <f t="shared" si="19"/>
        <v>54</v>
      </c>
      <c r="Q623" s="4" t="s">
        <v>1487</v>
      </c>
      <c r="R623" s="7" t="s">
        <v>94</v>
      </c>
      <c r="S623" s="4" t="s">
        <v>1496</v>
      </c>
      <c r="T623" s="45" t="s">
        <v>1723</v>
      </c>
      <c r="U623" s="46" t="s">
        <v>1497</v>
      </c>
      <c r="V623" s="7">
        <v>2</v>
      </c>
      <c r="W623" s="46"/>
      <c r="X623" s="45" t="s">
        <v>1731</v>
      </c>
      <c r="Y623" s="4" t="s">
        <v>1533</v>
      </c>
      <c r="Z623" s="47" t="s">
        <v>1737</v>
      </c>
      <c r="AA623" s="4" t="s">
        <v>1529</v>
      </c>
      <c r="AB623" s="47" t="s">
        <v>1750</v>
      </c>
      <c r="AC623" s="4" t="s">
        <v>386</v>
      </c>
      <c r="AD623" s="7">
        <v>2</v>
      </c>
      <c r="AE623" s="4" t="s">
        <v>1526</v>
      </c>
      <c r="AF623" s="7">
        <v>1</v>
      </c>
      <c r="AJ623" s="7">
        <f>IFERROR(VLOOKUP(Table43[[#This Row],[Kode BARANG Win2]],'[2]Template Impor Barang'!#REF!,2,0),0)</f>
        <v>0</v>
      </c>
      <c r="AK623" s="7">
        <f>Table43[[#This Row],[ISI/CTN]]</f>
        <v>24</v>
      </c>
      <c r="AL623" s="83">
        <f>Table43[[#This Row],[Kode Pcpl]]</f>
        <v>3025800</v>
      </c>
      <c r="AN623" s="36">
        <f>Table43[[#This Row],[Harga Jual Pcs GT
(-PPN)]]-(Table43[[#This Row],[Harga Jual Pcs GT
(-PPN)]]*8.5%)</f>
        <v>20717.43</v>
      </c>
      <c r="AO623" s="36">
        <f>Table43[[#This Row],[Harga Beli Pcs
(-PPN)]]*Table43[[#This Row],[ISI/CTN]]</f>
        <v>497218.32</v>
      </c>
      <c r="AP623" s="36">
        <f>Table43[[#This Row],[Harga Beli Pcs
(-PPN)]]*1.11</f>
        <v>22996.347300000001</v>
      </c>
      <c r="AQ623" s="36">
        <f>Table43[[#This Row],[Harga Beli Krt
(- PPN)]]*1.11</f>
        <v>551912.33520000009</v>
      </c>
      <c r="AR623" s="36">
        <v>22642</v>
      </c>
      <c r="AS623" s="36">
        <f>Table43[[#This Row],[Harga Jual Pcs GT
(-PPN)]]*Table43[[#This Row],[ISI/CTN]]</f>
        <v>543408</v>
      </c>
      <c r="AT623" s="36">
        <f>Table43[[#This Row],[Harga Jual Pcs GT
(-PPN)]]*1.11</f>
        <v>25132.620000000003</v>
      </c>
      <c r="AU623" s="36">
        <f>Table43[[#This Row],[Harga Jual Krt GT
(- PPN)]]*1.11</f>
        <v>603182.88</v>
      </c>
      <c r="AV623" s="36">
        <v>22642</v>
      </c>
      <c r="AW623" s="36">
        <f>Table43[[#This Row],[Harga Jual Pcs MT
(-PPN)]]*Table43[[#This Row],[ISI/CTN]]</f>
        <v>543408</v>
      </c>
      <c r="AX623" s="36">
        <f>Table43[[#This Row],[Harga Jual Pcs MT
(-PPN)]]*1.11</f>
        <v>25132.620000000003</v>
      </c>
      <c r="AY623" s="36">
        <f>Table43[[#This Row],[Harga Jual Pcs MT
(+PPN)]]*Table43[[#This Row],[ISI/CTN]]</f>
        <v>603182.88000000012</v>
      </c>
      <c r="AZ623" s="44">
        <f>(Table43[[#This Row],[Harga Jual Pcs GT
(-PPN)]]-Table43[[#This Row],[Harga Beli Pcs
(-PPN)]])/Table43[[#This Row],[Harga Jual Pcs GT
(-PPN)]]</f>
        <v>8.4999999999999992E-2</v>
      </c>
      <c r="BA623" s="51">
        <f>Table43[[#This Row],[Harga Jual Pcs MT
(-PPN)]]-Table43[[#This Row],[Harga Beli Pcs
(-PPN)]]</f>
        <v>1924.5699999999997</v>
      </c>
      <c r="BB623" s="57">
        <f>Table43[[#This Row],[Column1]]/Table43[[#This Row],[Harga Jual Pcs MT
(-PPN)]]</f>
        <v>8.4999999999999992E-2</v>
      </c>
      <c r="BC623" s="50"/>
      <c r="BD623" s="7" t="str">
        <f>IFERROR(VLOOKUP(Table43[[#This Row],[Kode BARANG Win2]],'[3]Daftar Barang dan Jasa'!$B$2:$D$3515,3,0),0)</f>
        <v>RB DETTOL BODY WASH SKINCARE 370/410ML X 24 PCH BANDED</v>
      </c>
      <c r="BE623" s="7" t="str">
        <f ca="1">IF(TODAY()-Table43[[#This Row],[Efektif
Pembuatan]]&gt;60,"Lama","Baru")</f>
        <v>Lama</v>
      </c>
      <c r="BF623" s="7" t="e">
        <f ca="1">IF(TODAY()-Table43[[#This Row],[Efektif Naik Harga]]&lt;30,"Naik","Sama")</f>
        <v>#VALUE!</v>
      </c>
      <c r="BG623" s="7" t="s">
        <v>400</v>
      </c>
      <c r="BH623" s="7" t="str">
        <f>IF(Table43[[#This Row],[Kode BARANG Win2]]&lt;&gt;"","IDR","")</f>
        <v>IDR</v>
      </c>
      <c r="BI623" s="7" t="str">
        <f>CONCATENATE(Table43[[#This Row],[kode  1 Digit
(Nomor)]],Table43[[#This Row],[kode  4 Digit                (Nomor)]])</f>
        <v>30258000370</v>
      </c>
      <c r="BJ623" s="7" t="str">
        <f>Table43[[#This Row],[Nama            Gramasi atau Jumlah Pack per CTN]]</f>
        <v>370/410ML</v>
      </c>
      <c r="BK623" s="7"/>
      <c r="BL623" s="7"/>
      <c r="BM623" s="4" t="str">
        <f>IF(Table43[[#This Row],[SATUAN Fix Win]]&lt;&gt;"","KRT")</f>
        <v>KRT</v>
      </c>
      <c r="BN623" s="4" t="str">
        <f>IF(Table43[[#This Row],[SATUAN Fix Win]]&lt;&gt;"","GD01")</f>
        <v>GD01</v>
      </c>
      <c r="BO623" s="4">
        <f>IF(Table43[[#This Row],[SATUAN Fix Win]]&lt;&gt;"",11611)</f>
        <v>11611</v>
      </c>
      <c r="BP623" s="4">
        <f>IF(Table43[[#This Row],[SATUAN Fix Win]]&lt;&gt;"",11612)</f>
        <v>11612</v>
      </c>
      <c r="BR623" s="4">
        <f>IF(Table43[[#This Row],[SATUAN Fix Win]]&lt;&gt;"",1)</f>
        <v>1</v>
      </c>
    </row>
    <row r="624" spans="1:70">
      <c r="A624" s="4" t="str">
        <f>CONCATENATE(Table43[[#This Row],[Kode BARANG Win2]],Table43[[#This Row],[No. Urut
Item Sama]])</f>
        <v>R1022010037021</v>
      </c>
      <c r="B624" s="7"/>
      <c r="C624" s="4" t="s">
        <v>1613</v>
      </c>
      <c r="D624" s="49" t="s">
        <v>602</v>
      </c>
      <c r="E624" s="49">
        <f>IFERROR(VLOOKUP(Table43[[#This Row],[NO]],[1]Sheet1!$G$3:$K$1267,5,0),0)</f>
        <v>0</v>
      </c>
      <c r="F624" s="26" t="s">
        <v>1253</v>
      </c>
      <c r="G624" s="26">
        <v>24</v>
      </c>
      <c r="H624" s="26" t="s">
        <v>2073</v>
      </c>
      <c r="I624" s="49">
        <v>8993560026097</v>
      </c>
      <c r="J624" s="26" t="str">
        <f>Table43[[#This Row],[Nama Jenis Kemasan]]</f>
        <v>PCH</v>
      </c>
      <c r="K624" s="4" t="str">
        <f>TRIM(CONCATENATE(Table43[[#This Row],[Nama            KLP]]," ",Table43[[#This Row],[Nama            Sub KLP]]))</f>
        <v>DETTOL BODY WASH</v>
      </c>
      <c r="L624" s="4" t="str">
        <f>CONCATENATE(Table43[[#This Row],[kode  2 Digit                (hrf+No)]],Table43[[#This Row],[kode  2 Digit                (Nomor)]],Table43[[#This Row],[kode  1 Digit                (Nomor)]])</f>
        <v>R1022</v>
      </c>
      <c r="M624" s="4" t="str">
        <f>IF(AH624="",CONCATENATE(R624,T624,V624,X624,Z624,AB624,AD624,AF624,Table43[[#This Row],[Tanda Kode Revisi]]),CONCATENATE(R624,T624,V624,X624,Z624,AB624,AD624,AH624))</f>
        <v>R1022010037021</v>
      </c>
      <c r="N624" s="11">
        <f t="shared" si="18"/>
        <v>14</v>
      </c>
      <c r="O624" s="13" t="str">
        <f>IF(AG624&lt;&gt;"",TRIM(UPPER(CONCATENATE(Q624," ",S624," ",U624," ",W624," ",Y624," ",AA624," ","X"," ",Table43[[#This Row],[ISI/CTN]]," ",AG624," ",AC624," ",AE624," ",AI624))),TRIM(UPPER(CONCATENATE(Q624," ",S624," ",U624," ",W624," ",Y624," ",AA624," ","X"," ",Table43[[#This Row],[ISI/CTN]]," ",AC624," ",AE624," ",AI624))))</f>
        <v>RB DETTOL BODY WASH SKINCARE 370/410ML X 24 PCH BANDED</v>
      </c>
      <c r="P624" s="11">
        <f t="shared" si="19"/>
        <v>54</v>
      </c>
      <c r="Q624" s="4" t="s">
        <v>1487</v>
      </c>
      <c r="R624" s="7" t="s">
        <v>94</v>
      </c>
      <c r="S624" s="4" t="s">
        <v>1496</v>
      </c>
      <c r="T624" s="45" t="s">
        <v>1723</v>
      </c>
      <c r="U624" s="46" t="s">
        <v>1497</v>
      </c>
      <c r="V624" s="7">
        <v>2</v>
      </c>
      <c r="W624" s="46"/>
      <c r="X624" s="45" t="s">
        <v>1731</v>
      </c>
      <c r="Y624" s="4" t="s">
        <v>1533</v>
      </c>
      <c r="Z624" s="47" t="s">
        <v>1737</v>
      </c>
      <c r="AA624" s="4" t="s">
        <v>1529</v>
      </c>
      <c r="AB624" s="47" t="s">
        <v>1750</v>
      </c>
      <c r="AC624" s="4" t="s">
        <v>386</v>
      </c>
      <c r="AD624" s="7">
        <v>2</v>
      </c>
      <c r="AE624" s="4" t="s">
        <v>1526</v>
      </c>
      <c r="AF624" s="7">
        <v>1</v>
      </c>
      <c r="AJ624" s="7">
        <f>IFERROR(VLOOKUP(Table43[[#This Row],[Kode BARANG Win2]],'[2]Template Impor Barang'!#REF!,2,0),0)</f>
        <v>0</v>
      </c>
      <c r="AK624" s="7">
        <f>Table43[[#This Row],[ISI/CTN]]</f>
        <v>24</v>
      </c>
      <c r="AL624" s="83" t="str">
        <f>Table43[[#This Row],[Kode Pcpl]]</f>
        <v>ID8134083</v>
      </c>
      <c r="AN624" s="36">
        <f>Table43[[#This Row],[Harga Jual Pcs GT
(-PPN)]]-(Table43[[#This Row],[Harga Jual Pcs GT
(-PPN)]]*8.5%)</f>
        <v>20717.43</v>
      </c>
      <c r="AO624" s="36">
        <f>Table43[[#This Row],[Harga Beli Pcs
(-PPN)]]*Table43[[#This Row],[ISI/CTN]]</f>
        <v>497218.32</v>
      </c>
      <c r="AP624" s="36">
        <f>Table43[[#This Row],[Harga Beli Pcs
(-PPN)]]*1.11</f>
        <v>22996.347300000001</v>
      </c>
      <c r="AQ624" s="36">
        <f>Table43[[#This Row],[Harga Beli Krt
(- PPN)]]*1.11</f>
        <v>551912.33520000009</v>
      </c>
      <c r="AR624" s="36">
        <v>22642</v>
      </c>
      <c r="AS624" s="36">
        <f>Table43[[#This Row],[Harga Jual Pcs GT
(-PPN)]]*Table43[[#This Row],[ISI/CTN]]</f>
        <v>543408</v>
      </c>
      <c r="AT624" s="36">
        <f>Table43[[#This Row],[Harga Jual Pcs GT
(-PPN)]]*1.11</f>
        <v>25132.620000000003</v>
      </c>
      <c r="AU624" s="36">
        <f>Table43[[#This Row],[Harga Jual Krt GT
(- PPN)]]*1.11</f>
        <v>603182.88</v>
      </c>
      <c r="AV624" s="36">
        <v>22642</v>
      </c>
      <c r="AW624" s="36">
        <f>Table43[[#This Row],[Harga Jual Pcs MT
(-PPN)]]*Table43[[#This Row],[ISI/CTN]]</f>
        <v>543408</v>
      </c>
      <c r="AX624" s="36">
        <f>Table43[[#This Row],[Harga Jual Pcs MT
(-PPN)]]*1.11</f>
        <v>25132.620000000003</v>
      </c>
      <c r="AY624" s="36">
        <f>Table43[[#This Row],[Harga Jual Pcs MT
(+PPN)]]*Table43[[#This Row],[ISI/CTN]]</f>
        <v>603182.88000000012</v>
      </c>
      <c r="AZ624" s="44">
        <f>(Table43[[#This Row],[Harga Jual Pcs GT
(-PPN)]]-Table43[[#This Row],[Harga Beli Pcs
(-PPN)]])/Table43[[#This Row],[Harga Jual Pcs GT
(-PPN)]]</f>
        <v>8.4999999999999992E-2</v>
      </c>
      <c r="BA624" s="51">
        <f>Table43[[#This Row],[Harga Jual Pcs MT
(-PPN)]]-Table43[[#This Row],[Harga Beli Pcs
(-PPN)]]</f>
        <v>1924.5699999999997</v>
      </c>
      <c r="BB624" s="57">
        <f>Table43[[#This Row],[Column1]]/Table43[[#This Row],[Harga Jual Pcs MT
(-PPN)]]</f>
        <v>8.4999999999999992E-2</v>
      </c>
      <c r="BC624" s="50"/>
      <c r="BD624" s="7" t="str">
        <f>IFERROR(VLOOKUP(Table43[[#This Row],[Kode BARANG Win2]],'[3]Daftar Barang dan Jasa'!$B$2:$D$3515,3,0),0)</f>
        <v>RB DETTOL BODY WASH SKINCARE 370/410ML X 24 PCH BANDED</v>
      </c>
      <c r="BE624" s="7" t="str">
        <f ca="1">IF(TODAY()-Table43[[#This Row],[Efektif
Pembuatan]]&gt;60,"Lama","Baru")</f>
        <v>Lama</v>
      </c>
      <c r="BF624" s="7" t="e">
        <f ca="1">IF(TODAY()-Table43[[#This Row],[Efektif Naik Harga]]&lt;30,"Naik","Sama")</f>
        <v>#VALUE!</v>
      </c>
      <c r="BG624" s="7" t="s">
        <v>400</v>
      </c>
      <c r="BH624" s="7" t="str">
        <f>IF(Table43[[#This Row],[Kode BARANG Win2]]&lt;&gt;"","IDR","")</f>
        <v>IDR</v>
      </c>
      <c r="BI624" s="7" t="str">
        <f>CONCATENATE(Table43[[#This Row],[kode  1 Digit
(Nomor)]],Table43[[#This Row],[kode  4 Digit                (Nomor)]])</f>
        <v>ID81340830370</v>
      </c>
      <c r="BJ624" s="7" t="str">
        <f>Table43[[#This Row],[Nama            Gramasi atau Jumlah Pack per CTN]]</f>
        <v>370/410ML</v>
      </c>
      <c r="BK624" s="7"/>
      <c r="BL624" s="7"/>
      <c r="BM624" s="4" t="str">
        <f>IF(Table43[[#This Row],[SATUAN Fix Win]]&lt;&gt;"","KRT")</f>
        <v>KRT</v>
      </c>
      <c r="BN624" s="4" t="str">
        <f>IF(Table43[[#This Row],[SATUAN Fix Win]]&lt;&gt;"","GD01")</f>
        <v>GD01</v>
      </c>
      <c r="BO624" s="4">
        <f>IF(Table43[[#This Row],[SATUAN Fix Win]]&lt;&gt;"",11611)</f>
        <v>11611</v>
      </c>
      <c r="BP624" s="4">
        <f>IF(Table43[[#This Row],[SATUAN Fix Win]]&lt;&gt;"",11612)</f>
        <v>11612</v>
      </c>
      <c r="BR624" s="4">
        <f>IF(Table43[[#This Row],[SATUAN Fix Win]]&lt;&gt;"",1)</f>
        <v>1</v>
      </c>
    </row>
    <row r="625" spans="1:74">
      <c r="A625" s="4" t="str">
        <f>CONCATENATE(Table43[[#This Row],[Kode BARANG Win2]],Table43[[#This Row],[No. Urut
Item Sama]])</f>
        <v>R1022010037021</v>
      </c>
      <c r="B625" s="7"/>
      <c r="C625" s="4" t="s">
        <v>1613</v>
      </c>
      <c r="D625" s="49" t="s">
        <v>600</v>
      </c>
      <c r="E625" s="49">
        <f>IFERROR(VLOOKUP(Table43[[#This Row],[NO]],[1]Sheet1!$G$3:$K$1267,5,0),0)</f>
        <v>0</v>
      </c>
      <c r="F625" s="26" t="s">
        <v>1251</v>
      </c>
      <c r="G625" s="26">
        <v>24</v>
      </c>
      <c r="H625" s="26" t="s">
        <v>2073</v>
      </c>
      <c r="I625" s="49">
        <v>8993560026097</v>
      </c>
      <c r="J625" s="26" t="str">
        <f>Table43[[#This Row],[Nama Jenis Kemasan]]</f>
        <v>PCH</v>
      </c>
      <c r="K625" s="4" t="str">
        <f>TRIM(CONCATENATE(Table43[[#This Row],[Nama            KLP]]," ",Table43[[#This Row],[Nama            Sub KLP]]))</f>
        <v>DETTOL BODY WASH</v>
      </c>
      <c r="L625" s="4" t="str">
        <f>CONCATENATE(Table43[[#This Row],[kode  2 Digit                (hrf+No)]],Table43[[#This Row],[kode  2 Digit                (Nomor)]],Table43[[#This Row],[kode  1 Digit                (Nomor)]])</f>
        <v>R1022</v>
      </c>
      <c r="M625" s="4" t="str">
        <f>IF(AH625="",CONCATENATE(R625,T625,V625,X625,Z625,AB625,AD625,AF625,Table43[[#This Row],[Tanda Kode Revisi]]),CONCATENATE(R625,T625,V625,X625,Z625,AB625,AD625,AH625))</f>
        <v>R1022010037021</v>
      </c>
      <c r="N625" s="11">
        <f t="shared" si="18"/>
        <v>14</v>
      </c>
      <c r="O625" s="13" t="str">
        <f>IF(AG625&lt;&gt;"",TRIM(UPPER(CONCATENATE(Q625," ",S625," ",U625," ",W625," ",Y625," ",AA625," ","X"," ",Table43[[#This Row],[ISI/CTN]]," ",AG625," ",AC625," ",AE625," ",AI625))),TRIM(UPPER(CONCATENATE(Q625," ",S625," ",U625," ",W625," ",Y625," ",AA625," ","X"," ",Table43[[#This Row],[ISI/CTN]]," ",AC625," ",AE625," ",AI625))))</f>
        <v>RB DETTOL BODY WASH SKINCARE 370/410ML X 24 PCH BANDED</v>
      </c>
      <c r="P625" s="11">
        <f t="shared" si="19"/>
        <v>54</v>
      </c>
      <c r="Q625" s="4" t="s">
        <v>1487</v>
      </c>
      <c r="R625" s="7" t="s">
        <v>94</v>
      </c>
      <c r="S625" s="4" t="s">
        <v>1496</v>
      </c>
      <c r="T625" s="45" t="s">
        <v>1723</v>
      </c>
      <c r="U625" s="46" t="s">
        <v>1497</v>
      </c>
      <c r="V625" s="7">
        <v>2</v>
      </c>
      <c r="W625" s="46"/>
      <c r="X625" s="45" t="s">
        <v>1731</v>
      </c>
      <c r="Y625" s="4" t="s">
        <v>1533</v>
      </c>
      <c r="Z625" s="47" t="s">
        <v>1737</v>
      </c>
      <c r="AA625" s="4" t="s">
        <v>1529</v>
      </c>
      <c r="AB625" s="47" t="s">
        <v>1750</v>
      </c>
      <c r="AC625" s="4" t="s">
        <v>386</v>
      </c>
      <c r="AD625" s="7">
        <v>2</v>
      </c>
      <c r="AE625" s="4" t="s">
        <v>1526</v>
      </c>
      <c r="AF625" s="7">
        <v>1</v>
      </c>
      <c r="AJ625" s="7">
        <f>IFERROR(VLOOKUP(Table43[[#This Row],[Kode BARANG Win2]],'[2]Template Impor Barang'!#REF!,2,0),0)</f>
        <v>0</v>
      </c>
      <c r="AK625" s="7">
        <f>Table43[[#This Row],[ISI/CTN]]</f>
        <v>24</v>
      </c>
      <c r="AL625" s="83" t="str">
        <f>Table43[[#This Row],[Kode Pcpl]]</f>
        <v>ID0366076</v>
      </c>
      <c r="AN625" s="36">
        <f>Table43[[#This Row],[Harga Jual Pcs GT
(-PPN)]]-(Table43[[#This Row],[Harga Jual Pcs GT
(-PPN)]]*8.5%)</f>
        <v>20717.43</v>
      </c>
      <c r="AO625" s="36">
        <f>Table43[[#This Row],[Harga Beli Pcs
(-PPN)]]*Table43[[#This Row],[ISI/CTN]]</f>
        <v>497218.32</v>
      </c>
      <c r="AP625" s="36">
        <f>Table43[[#This Row],[Harga Beli Pcs
(-PPN)]]*1.11</f>
        <v>22996.347300000001</v>
      </c>
      <c r="AQ625" s="36">
        <f>Table43[[#This Row],[Harga Beli Krt
(- PPN)]]*1.11</f>
        <v>551912.33520000009</v>
      </c>
      <c r="AR625" s="36">
        <v>22642</v>
      </c>
      <c r="AS625" s="36">
        <f>Table43[[#This Row],[Harga Jual Pcs GT
(-PPN)]]*Table43[[#This Row],[ISI/CTN]]</f>
        <v>543408</v>
      </c>
      <c r="AT625" s="36">
        <f>Table43[[#This Row],[Harga Jual Pcs GT
(-PPN)]]*1.11</f>
        <v>25132.620000000003</v>
      </c>
      <c r="AU625" s="36">
        <f>Table43[[#This Row],[Harga Jual Krt GT
(- PPN)]]*1.11</f>
        <v>603182.88</v>
      </c>
      <c r="AV625" s="36">
        <v>22642</v>
      </c>
      <c r="AW625" s="36">
        <f>Table43[[#This Row],[Harga Jual Pcs MT
(-PPN)]]*Table43[[#This Row],[ISI/CTN]]</f>
        <v>543408</v>
      </c>
      <c r="AX625" s="36">
        <f>Table43[[#This Row],[Harga Jual Pcs MT
(-PPN)]]*1.11</f>
        <v>25132.620000000003</v>
      </c>
      <c r="AY625" s="36">
        <f>Table43[[#This Row],[Harga Jual Pcs MT
(+PPN)]]*Table43[[#This Row],[ISI/CTN]]</f>
        <v>603182.88000000012</v>
      </c>
      <c r="AZ625" s="44">
        <f>(Table43[[#This Row],[Harga Jual Pcs GT
(-PPN)]]-Table43[[#This Row],[Harga Beli Pcs
(-PPN)]])/Table43[[#This Row],[Harga Jual Pcs GT
(-PPN)]]</f>
        <v>8.4999999999999992E-2</v>
      </c>
      <c r="BA625" s="51">
        <f>Table43[[#This Row],[Harga Jual Pcs MT
(-PPN)]]-Table43[[#This Row],[Harga Beli Pcs
(-PPN)]]</f>
        <v>1924.5699999999997</v>
      </c>
      <c r="BB625" s="57">
        <f>Table43[[#This Row],[Column1]]/Table43[[#This Row],[Harga Jual Pcs MT
(-PPN)]]</f>
        <v>8.4999999999999992E-2</v>
      </c>
      <c r="BC625" s="50"/>
      <c r="BD625" s="7" t="str">
        <f>IFERROR(VLOOKUP(Table43[[#This Row],[Kode BARANG Win2]],'[3]Daftar Barang dan Jasa'!$B$2:$D$3515,3,0),0)</f>
        <v>RB DETTOL BODY WASH SKINCARE 370/410ML X 24 PCH BANDED</v>
      </c>
      <c r="BE625" s="7" t="str">
        <f ca="1">IF(TODAY()-Table43[[#This Row],[Efektif
Pembuatan]]&gt;60,"Lama","Baru")</f>
        <v>Lama</v>
      </c>
      <c r="BF625" s="7" t="e">
        <f ca="1">IF(TODAY()-Table43[[#This Row],[Efektif Naik Harga]]&lt;30,"Naik","Sama")</f>
        <v>#VALUE!</v>
      </c>
      <c r="BG625" s="7" t="s">
        <v>400</v>
      </c>
      <c r="BH625" s="7" t="str">
        <f>IF(Table43[[#This Row],[Kode BARANG Win2]]&lt;&gt;"","IDR","")</f>
        <v>IDR</v>
      </c>
      <c r="BI625" s="7" t="str">
        <f>CONCATENATE(Table43[[#This Row],[kode  1 Digit
(Nomor)]],Table43[[#This Row],[kode  4 Digit                (Nomor)]])</f>
        <v>ID03660760370</v>
      </c>
      <c r="BJ625" s="7" t="str">
        <f>Table43[[#This Row],[Nama            Gramasi atau Jumlah Pack per CTN]]</f>
        <v>370/410ML</v>
      </c>
      <c r="BK625" s="7"/>
      <c r="BL625" s="7"/>
      <c r="BM625" s="4" t="str">
        <f>IF(Table43[[#This Row],[SATUAN Fix Win]]&lt;&gt;"","KRT")</f>
        <v>KRT</v>
      </c>
      <c r="BN625" s="4" t="str">
        <f>IF(Table43[[#This Row],[SATUAN Fix Win]]&lt;&gt;"","GD01")</f>
        <v>GD01</v>
      </c>
      <c r="BO625" s="4">
        <f>IF(Table43[[#This Row],[SATUAN Fix Win]]&lt;&gt;"",11611)</f>
        <v>11611</v>
      </c>
      <c r="BP625" s="4">
        <f>IF(Table43[[#This Row],[SATUAN Fix Win]]&lt;&gt;"",11612)</f>
        <v>11612</v>
      </c>
      <c r="BR625" s="4">
        <f>IF(Table43[[#This Row],[SATUAN Fix Win]]&lt;&gt;"",1)</f>
        <v>1</v>
      </c>
    </row>
    <row r="626" spans="1:74">
      <c r="A626" s="4" t="str">
        <f>CONCATENATE(Table43[[#This Row],[Kode BARANG Win2]],Table43[[#This Row],[No. Urut
Item Sama]])</f>
        <v>R1022010037021</v>
      </c>
      <c r="B626" s="7"/>
      <c r="C626" s="4" t="s">
        <v>1613</v>
      </c>
      <c r="D626" s="49">
        <v>3041073</v>
      </c>
      <c r="E626" s="49">
        <f>IFERROR(VLOOKUP(Table43[[#This Row],[NO]],[1]Sheet1!$G$3:$K$1267,5,0),0)</f>
        <v>0</v>
      </c>
      <c r="F626" s="26" t="s">
        <v>1260</v>
      </c>
      <c r="G626" s="26">
        <v>24</v>
      </c>
      <c r="H626" s="26" t="s">
        <v>2073</v>
      </c>
      <c r="I626" s="49">
        <v>8993560026097</v>
      </c>
      <c r="J626" s="26" t="str">
        <f>Table43[[#This Row],[Nama Jenis Kemasan]]</f>
        <v>PCH</v>
      </c>
      <c r="K626" s="4" t="str">
        <f>TRIM(CONCATENATE(Table43[[#This Row],[Nama            KLP]]," ",Table43[[#This Row],[Nama            Sub KLP]]))</f>
        <v>DETTOL BODY WASH</v>
      </c>
      <c r="L626" s="4" t="str">
        <f>CONCATENATE(Table43[[#This Row],[kode  2 Digit                (hrf+No)]],Table43[[#This Row],[kode  2 Digit                (Nomor)]],Table43[[#This Row],[kode  1 Digit                (Nomor)]])</f>
        <v>R1022</v>
      </c>
      <c r="M626" s="4" t="str">
        <f>IF(AH626="",CONCATENATE(R626,T626,V626,X626,Z626,AB626,AD626,AF626,Table43[[#This Row],[Tanda Kode Revisi]]),CONCATENATE(R626,T626,V626,X626,Z626,AB626,AD626,AH626))</f>
        <v>R1022010037021</v>
      </c>
      <c r="N626" s="11">
        <f t="shared" si="18"/>
        <v>14</v>
      </c>
      <c r="O626" s="13" t="str">
        <f>IF(AG626&lt;&gt;"",TRIM(UPPER(CONCATENATE(Q626," ",S626," ",U626," ",W626," ",Y626," ",AA626," ","X"," ",Table43[[#This Row],[ISI/CTN]]," ",AG626," ",AC626," ",AE626," ",AI626))),TRIM(UPPER(CONCATENATE(Q626," ",S626," ",U626," ",W626," ",Y626," ",AA626," ","X"," ",Table43[[#This Row],[ISI/CTN]]," ",AC626," ",AE626," ",AI626))))</f>
        <v>RB DETTOL BODY WASH SKINCARE 370/410ML X 24 PCH BANDED</v>
      </c>
      <c r="P626" s="11">
        <f t="shared" si="19"/>
        <v>54</v>
      </c>
      <c r="Q626" s="4" t="s">
        <v>1487</v>
      </c>
      <c r="R626" s="7" t="s">
        <v>94</v>
      </c>
      <c r="S626" s="4" t="s">
        <v>1496</v>
      </c>
      <c r="T626" s="45" t="s">
        <v>1723</v>
      </c>
      <c r="U626" s="46" t="s">
        <v>1497</v>
      </c>
      <c r="V626" s="7">
        <v>2</v>
      </c>
      <c r="W626" s="46"/>
      <c r="X626" s="45" t="s">
        <v>1731</v>
      </c>
      <c r="Y626" s="4" t="s">
        <v>1533</v>
      </c>
      <c r="Z626" s="47" t="s">
        <v>1737</v>
      </c>
      <c r="AA626" s="4" t="s">
        <v>1529</v>
      </c>
      <c r="AB626" s="47" t="s">
        <v>1750</v>
      </c>
      <c r="AC626" s="4" t="s">
        <v>386</v>
      </c>
      <c r="AD626" s="7">
        <v>2</v>
      </c>
      <c r="AE626" s="4" t="s">
        <v>1526</v>
      </c>
      <c r="AF626" s="7">
        <v>1</v>
      </c>
      <c r="AJ626" s="7">
        <f>IFERROR(VLOOKUP(Table43[[#This Row],[Kode BARANG Win2]],'[2]Template Impor Barang'!#REF!,2,0),0)</f>
        <v>0</v>
      </c>
      <c r="AK626" s="7">
        <f>Table43[[#This Row],[ISI/CTN]]</f>
        <v>24</v>
      </c>
      <c r="AL626" s="83">
        <f>Table43[[#This Row],[Kode Pcpl]]</f>
        <v>3041073</v>
      </c>
      <c r="AN626" s="36">
        <f>Table43[[#This Row],[Harga Jual Pcs GT
(-PPN)]]-(Table43[[#This Row],[Harga Jual Pcs GT
(-PPN)]]*8.5%)</f>
        <v>20717.43</v>
      </c>
      <c r="AO626" s="36">
        <f>Table43[[#This Row],[Harga Beli Pcs
(-PPN)]]*Table43[[#This Row],[ISI/CTN]]</f>
        <v>497218.32</v>
      </c>
      <c r="AP626" s="36">
        <f>Table43[[#This Row],[Harga Beli Pcs
(-PPN)]]*1.11</f>
        <v>22996.347300000001</v>
      </c>
      <c r="AQ626" s="36">
        <f>Table43[[#This Row],[Harga Beli Krt
(- PPN)]]*1.11</f>
        <v>551912.33520000009</v>
      </c>
      <c r="AR626" s="36">
        <v>22642</v>
      </c>
      <c r="AS626" s="36">
        <f>Table43[[#This Row],[Harga Jual Pcs GT
(-PPN)]]*Table43[[#This Row],[ISI/CTN]]</f>
        <v>543408</v>
      </c>
      <c r="AT626" s="36">
        <f>Table43[[#This Row],[Harga Jual Pcs GT
(-PPN)]]*1.11</f>
        <v>25132.620000000003</v>
      </c>
      <c r="AU626" s="36">
        <f>Table43[[#This Row],[Harga Jual Krt GT
(- PPN)]]*1.11</f>
        <v>603182.88</v>
      </c>
      <c r="AV626" s="36">
        <v>22642</v>
      </c>
      <c r="AW626" s="36">
        <f>Table43[[#This Row],[Harga Jual Pcs MT
(-PPN)]]*Table43[[#This Row],[ISI/CTN]]</f>
        <v>543408</v>
      </c>
      <c r="AX626" s="36">
        <f>Table43[[#This Row],[Harga Jual Pcs MT
(-PPN)]]*1.11</f>
        <v>25132.620000000003</v>
      </c>
      <c r="AY626" s="36">
        <f>Table43[[#This Row],[Harga Jual Pcs MT
(+PPN)]]*Table43[[#This Row],[ISI/CTN]]</f>
        <v>603182.88000000012</v>
      </c>
      <c r="AZ626" s="44">
        <f>(Table43[[#This Row],[Harga Jual Pcs GT
(-PPN)]]-Table43[[#This Row],[Harga Beli Pcs
(-PPN)]])/Table43[[#This Row],[Harga Jual Pcs GT
(-PPN)]]</f>
        <v>8.4999999999999992E-2</v>
      </c>
      <c r="BA626" s="51">
        <f>Table43[[#This Row],[Harga Jual Pcs MT
(-PPN)]]-Table43[[#This Row],[Harga Beli Pcs
(-PPN)]]</f>
        <v>1924.5699999999997</v>
      </c>
      <c r="BB626" s="57">
        <f>Table43[[#This Row],[Column1]]/Table43[[#This Row],[Harga Jual Pcs MT
(-PPN)]]</f>
        <v>8.4999999999999992E-2</v>
      </c>
      <c r="BC626" s="50"/>
      <c r="BD626" s="7" t="str">
        <f>IFERROR(VLOOKUP(Table43[[#This Row],[Kode BARANG Win2]],'[3]Daftar Barang dan Jasa'!$B$2:$D$3515,3,0),0)</f>
        <v>RB DETTOL BODY WASH SKINCARE 370/410ML X 24 PCH BANDED</v>
      </c>
      <c r="BE626" s="7" t="str">
        <f ca="1">IF(TODAY()-Table43[[#This Row],[Efektif
Pembuatan]]&gt;60,"Lama","Baru")</f>
        <v>Lama</v>
      </c>
      <c r="BF626" s="7" t="e">
        <f ca="1">IF(TODAY()-Table43[[#This Row],[Efektif Naik Harga]]&lt;30,"Naik","Sama")</f>
        <v>#VALUE!</v>
      </c>
      <c r="BG626" s="7" t="s">
        <v>400</v>
      </c>
      <c r="BH626" s="7" t="str">
        <f>IF(Table43[[#This Row],[Kode BARANG Win2]]&lt;&gt;"","IDR","")</f>
        <v>IDR</v>
      </c>
      <c r="BI626" s="7" t="str">
        <f>CONCATENATE(Table43[[#This Row],[kode  1 Digit
(Nomor)]],Table43[[#This Row],[kode  4 Digit                (Nomor)]])</f>
        <v>30410730370</v>
      </c>
      <c r="BJ626" s="7" t="str">
        <f>Table43[[#This Row],[Nama            Gramasi atau Jumlah Pack per CTN]]</f>
        <v>370/410ML</v>
      </c>
      <c r="BK626" s="7"/>
      <c r="BL626" s="7"/>
      <c r="BM626" s="4" t="str">
        <f>IF(Table43[[#This Row],[SATUAN Fix Win]]&lt;&gt;"","KRT")</f>
        <v>KRT</v>
      </c>
      <c r="BN626" s="4" t="str">
        <f>IF(Table43[[#This Row],[SATUAN Fix Win]]&lt;&gt;"","GD01")</f>
        <v>GD01</v>
      </c>
      <c r="BO626" s="4">
        <f>IF(Table43[[#This Row],[SATUAN Fix Win]]&lt;&gt;"",11611)</f>
        <v>11611</v>
      </c>
      <c r="BP626" s="4">
        <f>IF(Table43[[#This Row],[SATUAN Fix Win]]&lt;&gt;"",11612)</f>
        <v>11612</v>
      </c>
      <c r="BR626" s="4">
        <f>IF(Table43[[#This Row],[SATUAN Fix Win]]&lt;&gt;"",1)</f>
        <v>1</v>
      </c>
    </row>
    <row r="627" spans="1:74">
      <c r="A627" s="4" t="str">
        <f>CONCATENATE(Table43[[#This Row],[Kode BARANG Win2]],Table43[[#This Row],[No. Urut
Item Sama]])</f>
        <v>R1022010037021</v>
      </c>
      <c r="B627" s="7"/>
      <c r="C627" s="4" t="s">
        <v>1613</v>
      </c>
      <c r="D627" s="49" t="s">
        <v>601</v>
      </c>
      <c r="E627" s="49">
        <f>IFERROR(VLOOKUP(Table43[[#This Row],[NO]],[1]Sheet1!$G$3:$K$1267,5,0),0)</f>
        <v>0</v>
      </c>
      <c r="F627" s="26" t="s">
        <v>1252</v>
      </c>
      <c r="G627" s="26">
        <v>24</v>
      </c>
      <c r="H627" s="26" t="s">
        <v>2073</v>
      </c>
      <c r="I627" s="49">
        <v>8993560026097</v>
      </c>
      <c r="J627" s="26" t="str">
        <f>Table43[[#This Row],[Nama Jenis Kemasan]]</f>
        <v>PCH</v>
      </c>
      <c r="K627" s="4" t="str">
        <f>TRIM(CONCATENATE(Table43[[#This Row],[Nama            KLP]]," ",Table43[[#This Row],[Nama            Sub KLP]]))</f>
        <v>DETTOL BODY WASH</v>
      </c>
      <c r="L627" s="4" t="str">
        <f>CONCATENATE(Table43[[#This Row],[kode  2 Digit                (hrf+No)]],Table43[[#This Row],[kode  2 Digit                (Nomor)]],Table43[[#This Row],[kode  1 Digit                (Nomor)]])</f>
        <v>R1022</v>
      </c>
      <c r="M627" s="4" t="str">
        <f>IF(AH627="",CONCATENATE(R627,T627,V627,X627,Z627,AB627,AD627,AF627,Table43[[#This Row],[Tanda Kode Revisi]]),CONCATENATE(R627,T627,V627,X627,Z627,AB627,AD627,AH627))</f>
        <v>R1022010037021</v>
      </c>
      <c r="N627" s="11">
        <f t="shared" si="18"/>
        <v>14</v>
      </c>
      <c r="O627" s="13" t="str">
        <f>IF(AG627&lt;&gt;"",TRIM(UPPER(CONCATENATE(Q627," ",S627," ",U627," ",W627," ",Y627," ",AA627," ","X"," ",Table43[[#This Row],[ISI/CTN]]," ",AG627," ",AC627," ",AE627," ",AI627))),TRIM(UPPER(CONCATENATE(Q627," ",S627," ",U627," ",W627," ",Y627," ",AA627," ","X"," ",Table43[[#This Row],[ISI/CTN]]," ",AC627," ",AE627," ",AI627))))</f>
        <v>RB DETTOL BODY WASH SKINCARE 370/410ML X 24 PCH BANDED</v>
      </c>
      <c r="P627" s="11">
        <f t="shared" si="19"/>
        <v>54</v>
      </c>
      <c r="Q627" s="4" t="s">
        <v>1487</v>
      </c>
      <c r="R627" s="7" t="s">
        <v>94</v>
      </c>
      <c r="S627" s="4" t="s">
        <v>1496</v>
      </c>
      <c r="T627" s="45" t="s">
        <v>1723</v>
      </c>
      <c r="U627" s="46" t="s">
        <v>1497</v>
      </c>
      <c r="V627" s="7">
        <v>2</v>
      </c>
      <c r="W627" s="46"/>
      <c r="X627" s="45" t="s">
        <v>1731</v>
      </c>
      <c r="Y627" s="4" t="s">
        <v>1533</v>
      </c>
      <c r="Z627" s="47" t="s">
        <v>1737</v>
      </c>
      <c r="AA627" s="4" t="s">
        <v>1529</v>
      </c>
      <c r="AB627" s="47" t="s">
        <v>1750</v>
      </c>
      <c r="AC627" s="4" t="s">
        <v>386</v>
      </c>
      <c r="AD627" s="7">
        <v>2</v>
      </c>
      <c r="AE627" s="4" t="s">
        <v>1526</v>
      </c>
      <c r="AF627" s="7">
        <v>1</v>
      </c>
      <c r="AJ627" s="7">
        <f>IFERROR(VLOOKUP(Table43[[#This Row],[Kode BARANG Win2]],'[2]Template Impor Barang'!#REF!,2,0),0)</f>
        <v>0</v>
      </c>
      <c r="AK627" s="7">
        <f>Table43[[#This Row],[ISI/CTN]]</f>
        <v>24</v>
      </c>
      <c r="AL627" s="83" t="str">
        <f>Table43[[#This Row],[Kode Pcpl]]</f>
        <v>ID8094385</v>
      </c>
      <c r="AN627" s="36">
        <f>Table43[[#This Row],[Harga Jual Pcs GT
(-PPN)]]-(Table43[[#This Row],[Harga Jual Pcs GT
(-PPN)]]*8.5%)</f>
        <v>20717.43</v>
      </c>
      <c r="AO627" s="36">
        <f>Table43[[#This Row],[Harga Beli Pcs
(-PPN)]]*Table43[[#This Row],[ISI/CTN]]</f>
        <v>497218.32</v>
      </c>
      <c r="AP627" s="36">
        <f>Table43[[#This Row],[Harga Beli Pcs
(-PPN)]]*1.11</f>
        <v>22996.347300000001</v>
      </c>
      <c r="AQ627" s="36">
        <f>Table43[[#This Row],[Harga Beli Krt
(- PPN)]]*1.11</f>
        <v>551912.33520000009</v>
      </c>
      <c r="AR627" s="36">
        <v>22642</v>
      </c>
      <c r="AS627" s="36">
        <f>Table43[[#This Row],[Harga Jual Pcs GT
(-PPN)]]*Table43[[#This Row],[ISI/CTN]]</f>
        <v>543408</v>
      </c>
      <c r="AT627" s="36">
        <f>Table43[[#This Row],[Harga Jual Pcs GT
(-PPN)]]*1.11</f>
        <v>25132.620000000003</v>
      </c>
      <c r="AU627" s="36">
        <f>Table43[[#This Row],[Harga Jual Krt GT
(- PPN)]]*1.11</f>
        <v>603182.88</v>
      </c>
      <c r="AV627" s="36">
        <v>22642</v>
      </c>
      <c r="AW627" s="36">
        <f>Table43[[#This Row],[Harga Jual Pcs MT
(-PPN)]]*Table43[[#This Row],[ISI/CTN]]</f>
        <v>543408</v>
      </c>
      <c r="AX627" s="36">
        <f>Table43[[#This Row],[Harga Jual Pcs MT
(-PPN)]]*1.11</f>
        <v>25132.620000000003</v>
      </c>
      <c r="AY627" s="36">
        <f>Table43[[#This Row],[Harga Jual Pcs MT
(+PPN)]]*Table43[[#This Row],[ISI/CTN]]</f>
        <v>603182.88000000012</v>
      </c>
      <c r="AZ627" s="44">
        <f>(Table43[[#This Row],[Harga Jual Pcs GT
(-PPN)]]-Table43[[#This Row],[Harga Beli Pcs
(-PPN)]])/Table43[[#This Row],[Harga Jual Pcs GT
(-PPN)]]</f>
        <v>8.4999999999999992E-2</v>
      </c>
      <c r="BA627" s="51">
        <f>Table43[[#This Row],[Harga Jual Pcs MT
(-PPN)]]-Table43[[#This Row],[Harga Beli Pcs
(-PPN)]]</f>
        <v>1924.5699999999997</v>
      </c>
      <c r="BB627" s="57">
        <f>Table43[[#This Row],[Column1]]/Table43[[#This Row],[Harga Jual Pcs MT
(-PPN)]]</f>
        <v>8.4999999999999992E-2</v>
      </c>
      <c r="BC627" s="50"/>
      <c r="BD627" s="7" t="str">
        <f>IFERROR(VLOOKUP(Table43[[#This Row],[Kode BARANG Win2]],'[3]Daftar Barang dan Jasa'!$B$2:$D$3515,3,0),0)</f>
        <v>RB DETTOL BODY WASH SKINCARE 370/410ML X 24 PCH BANDED</v>
      </c>
      <c r="BE627" s="7" t="str">
        <f ca="1">IF(TODAY()-Table43[[#This Row],[Efektif
Pembuatan]]&gt;60,"Lama","Baru")</f>
        <v>Lama</v>
      </c>
      <c r="BF627" s="7" t="e">
        <f ca="1">IF(TODAY()-Table43[[#This Row],[Efektif Naik Harga]]&lt;30,"Naik","Sama")</f>
        <v>#VALUE!</v>
      </c>
      <c r="BG627" s="7" t="s">
        <v>400</v>
      </c>
      <c r="BH627" s="7" t="str">
        <f>IF(Table43[[#This Row],[Kode BARANG Win2]]&lt;&gt;"","IDR","")</f>
        <v>IDR</v>
      </c>
      <c r="BI627" s="7" t="str">
        <f>CONCATENATE(Table43[[#This Row],[kode  1 Digit
(Nomor)]],Table43[[#This Row],[kode  4 Digit                (Nomor)]])</f>
        <v>ID80943850370</v>
      </c>
      <c r="BJ627" s="7" t="str">
        <f>Table43[[#This Row],[Nama            Gramasi atau Jumlah Pack per CTN]]</f>
        <v>370/410ML</v>
      </c>
      <c r="BK627" s="7"/>
      <c r="BL627" s="7"/>
      <c r="BM627" s="4" t="str">
        <f>IF(Table43[[#This Row],[SATUAN Fix Win]]&lt;&gt;"","KRT")</f>
        <v>KRT</v>
      </c>
      <c r="BN627" s="4" t="str">
        <f>IF(Table43[[#This Row],[SATUAN Fix Win]]&lt;&gt;"","GD01")</f>
        <v>GD01</v>
      </c>
      <c r="BO627" s="4">
        <f>IF(Table43[[#This Row],[SATUAN Fix Win]]&lt;&gt;"",11611)</f>
        <v>11611</v>
      </c>
      <c r="BP627" s="4">
        <f>IF(Table43[[#This Row],[SATUAN Fix Win]]&lt;&gt;"",11612)</f>
        <v>11612</v>
      </c>
      <c r="BR627" s="4">
        <f>IF(Table43[[#This Row],[SATUAN Fix Win]]&lt;&gt;"",1)</f>
        <v>1</v>
      </c>
    </row>
    <row r="628" spans="1:74">
      <c r="A628" s="4" t="str">
        <f>CONCATENATE(Table43[[#This Row],[Kode BARANG Win2]],Table43[[#This Row],[No. Urut
Item Sama]])</f>
        <v>R1022010037021</v>
      </c>
      <c r="B628" s="7"/>
      <c r="C628" s="4" t="s">
        <v>1613</v>
      </c>
      <c r="D628" s="49" t="s">
        <v>603</v>
      </c>
      <c r="E628" s="49">
        <f>IFERROR(VLOOKUP(Table43[[#This Row],[NO]],[1]Sheet1!$G$3:$K$1267,5,0),0)</f>
        <v>0</v>
      </c>
      <c r="F628" s="26" t="s">
        <v>1254</v>
      </c>
      <c r="G628" s="26">
        <v>24</v>
      </c>
      <c r="H628" s="26" t="s">
        <v>2073</v>
      </c>
      <c r="I628" s="49">
        <v>8993560026097</v>
      </c>
      <c r="J628" s="26" t="str">
        <f>Table43[[#This Row],[Nama Jenis Kemasan]]</f>
        <v>PCH</v>
      </c>
      <c r="K628" s="4" t="str">
        <f>TRIM(CONCATENATE(Table43[[#This Row],[Nama            KLP]]," ",Table43[[#This Row],[Nama            Sub KLP]]))</f>
        <v>DETTOL BODY WASH</v>
      </c>
      <c r="L628" s="4" t="str">
        <f>CONCATENATE(Table43[[#This Row],[kode  2 Digit                (hrf+No)]],Table43[[#This Row],[kode  2 Digit                (Nomor)]],Table43[[#This Row],[kode  1 Digit                (Nomor)]])</f>
        <v>R1022</v>
      </c>
      <c r="M628" s="4" t="str">
        <f>IF(AH628="",CONCATENATE(R628,T628,V628,X628,Z628,AB628,AD628,AF628,Table43[[#This Row],[Tanda Kode Revisi]]),CONCATENATE(R628,T628,V628,X628,Z628,AB628,AD628,AH628))</f>
        <v>R1022010037021</v>
      </c>
      <c r="N628" s="11">
        <f t="shared" si="18"/>
        <v>14</v>
      </c>
      <c r="O628" s="13" t="str">
        <f>IF(AG628&lt;&gt;"",TRIM(UPPER(CONCATENATE(Q628," ",S628," ",U628," ",W628," ",Y628," ",AA628," ","X"," ",Table43[[#This Row],[ISI/CTN]]," ",AG628," ",AC628," ",AE628," ",AI628))),TRIM(UPPER(CONCATENATE(Q628," ",S628," ",U628," ",W628," ",Y628," ",AA628," ","X"," ",Table43[[#This Row],[ISI/CTN]]," ",AC628," ",AE628," ",AI628))))</f>
        <v>RB DETTOL BODY WASH SKINCARE 370/410ML X 24 PCH BANDED</v>
      </c>
      <c r="P628" s="11">
        <f t="shared" si="19"/>
        <v>54</v>
      </c>
      <c r="Q628" s="4" t="s">
        <v>1487</v>
      </c>
      <c r="R628" s="7" t="s">
        <v>94</v>
      </c>
      <c r="S628" s="4" t="s">
        <v>1496</v>
      </c>
      <c r="T628" s="45" t="s">
        <v>1723</v>
      </c>
      <c r="U628" s="46" t="s">
        <v>1497</v>
      </c>
      <c r="V628" s="7">
        <v>2</v>
      </c>
      <c r="W628" s="46"/>
      <c r="X628" s="45" t="s">
        <v>1731</v>
      </c>
      <c r="Y628" s="4" t="s">
        <v>1533</v>
      </c>
      <c r="Z628" s="47" t="s">
        <v>1737</v>
      </c>
      <c r="AA628" s="4" t="s">
        <v>1529</v>
      </c>
      <c r="AB628" s="47" t="s">
        <v>1750</v>
      </c>
      <c r="AC628" s="4" t="s">
        <v>386</v>
      </c>
      <c r="AD628" s="7">
        <v>2</v>
      </c>
      <c r="AE628" s="4" t="s">
        <v>1526</v>
      </c>
      <c r="AF628" s="7">
        <v>1</v>
      </c>
      <c r="AJ628" s="7">
        <f>IFERROR(VLOOKUP(Table43[[#This Row],[Kode BARANG Win2]],'[2]Template Impor Barang'!#REF!,2,0),0)</f>
        <v>0</v>
      </c>
      <c r="AK628" s="7">
        <f>Table43[[#This Row],[ISI/CTN]]</f>
        <v>24</v>
      </c>
      <c r="AL628" s="83" t="str">
        <f>Table43[[#This Row],[Kode Pcpl]]</f>
        <v>ID8139156</v>
      </c>
      <c r="AN628" s="36">
        <f>Table43[[#This Row],[Harga Jual Pcs GT
(-PPN)]]-(Table43[[#This Row],[Harga Jual Pcs GT
(-PPN)]]*8.5%)</f>
        <v>20717.43</v>
      </c>
      <c r="AO628" s="36">
        <f>Table43[[#This Row],[Harga Beli Pcs
(-PPN)]]*Table43[[#This Row],[ISI/CTN]]</f>
        <v>497218.32</v>
      </c>
      <c r="AP628" s="36">
        <f>Table43[[#This Row],[Harga Beli Pcs
(-PPN)]]*1.11</f>
        <v>22996.347300000001</v>
      </c>
      <c r="AQ628" s="36">
        <f>Table43[[#This Row],[Harga Beli Krt
(- PPN)]]*1.11</f>
        <v>551912.33520000009</v>
      </c>
      <c r="AR628" s="36">
        <v>22642</v>
      </c>
      <c r="AS628" s="36">
        <f>Table43[[#This Row],[Harga Jual Pcs GT
(-PPN)]]*Table43[[#This Row],[ISI/CTN]]</f>
        <v>543408</v>
      </c>
      <c r="AT628" s="36">
        <f>Table43[[#This Row],[Harga Jual Pcs GT
(-PPN)]]*1.11</f>
        <v>25132.620000000003</v>
      </c>
      <c r="AU628" s="36">
        <f>Table43[[#This Row],[Harga Jual Krt GT
(- PPN)]]*1.11</f>
        <v>603182.88</v>
      </c>
      <c r="AV628" s="36">
        <v>22642</v>
      </c>
      <c r="AW628" s="36">
        <f>Table43[[#This Row],[Harga Jual Pcs MT
(-PPN)]]*Table43[[#This Row],[ISI/CTN]]</f>
        <v>543408</v>
      </c>
      <c r="AX628" s="36">
        <f>Table43[[#This Row],[Harga Jual Pcs MT
(-PPN)]]*1.11</f>
        <v>25132.620000000003</v>
      </c>
      <c r="AY628" s="36">
        <f>Table43[[#This Row],[Harga Jual Pcs MT
(+PPN)]]*Table43[[#This Row],[ISI/CTN]]</f>
        <v>603182.88000000012</v>
      </c>
      <c r="AZ628" s="44">
        <f>(Table43[[#This Row],[Harga Jual Pcs GT
(-PPN)]]-Table43[[#This Row],[Harga Beli Pcs
(-PPN)]])/Table43[[#This Row],[Harga Jual Pcs GT
(-PPN)]]</f>
        <v>8.4999999999999992E-2</v>
      </c>
      <c r="BA628" s="51">
        <f>Table43[[#This Row],[Harga Jual Pcs MT
(-PPN)]]-Table43[[#This Row],[Harga Beli Pcs
(-PPN)]]</f>
        <v>1924.5699999999997</v>
      </c>
      <c r="BB628" s="57">
        <f>Table43[[#This Row],[Column1]]/Table43[[#This Row],[Harga Jual Pcs MT
(-PPN)]]</f>
        <v>8.4999999999999992E-2</v>
      </c>
      <c r="BC628" s="50"/>
      <c r="BD628" s="7" t="str">
        <f>IFERROR(VLOOKUP(Table43[[#This Row],[Kode BARANG Win2]],'[3]Daftar Barang dan Jasa'!$B$2:$D$3515,3,0),0)</f>
        <v>RB DETTOL BODY WASH SKINCARE 370/410ML X 24 PCH BANDED</v>
      </c>
      <c r="BE628" s="7" t="str">
        <f ca="1">IF(TODAY()-Table43[[#This Row],[Efektif
Pembuatan]]&gt;60,"Lama","Baru")</f>
        <v>Lama</v>
      </c>
      <c r="BF628" s="7" t="e">
        <f ca="1">IF(TODAY()-Table43[[#This Row],[Efektif Naik Harga]]&lt;30,"Naik","Sama")</f>
        <v>#VALUE!</v>
      </c>
      <c r="BG628" s="7" t="s">
        <v>400</v>
      </c>
      <c r="BH628" s="7" t="str">
        <f>IF(Table43[[#This Row],[Kode BARANG Win2]]&lt;&gt;"","IDR","")</f>
        <v>IDR</v>
      </c>
      <c r="BI628" s="7" t="str">
        <f>CONCATENATE(Table43[[#This Row],[kode  1 Digit
(Nomor)]],Table43[[#This Row],[kode  4 Digit                (Nomor)]])</f>
        <v>ID81391560370</v>
      </c>
      <c r="BJ628" s="7" t="str">
        <f>Table43[[#This Row],[Nama            Gramasi atau Jumlah Pack per CTN]]</f>
        <v>370/410ML</v>
      </c>
      <c r="BK628" s="7"/>
      <c r="BL628" s="7"/>
      <c r="BM628" s="4" t="str">
        <f>IF(Table43[[#This Row],[SATUAN Fix Win]]&lt;&gt;"","KRT")</f>
        <v>KRT</v>
      </c>
      <c r="BN628" s="4" t="str">
        <f>IF(Table43[[#This Row],[SATUAN Fix Win]]&lt;&gt;"","GD01")</f>
        <v>GD01</v>
      </c>
      <c r="BO628" s="4">
        <f>IF(Table43[[#This Row],[SATUAN Fix Win]]&lt;&gt;"",11611)</f>
        <v>11611</v>
      </c>
      <c r="BP628" s="4">
        <f>IF(Table43[[#This Row],[SATUAN Fix Win]]&lt;&gt;"",11612)</f>
        <v>11612</v>
      </c>
      <c r="BR628" s="4">
        <f>IF(Table43[[#This Row],[SATUAN Fix Win]]&lt;&gt;"",1)</f>
        <v>1</v>
      </c>
    </row>
    <row r="629" spans="1:74">
      <c r="A629" s="4" t="str">
        <f>CONCATENATE(Table43[[#This Row],[Kode BARANG Win2]],Table43[[#This Row],[No. Urut
Item Sama]])</f>
        <v>R1022010037021</v>
      </c>
      <c r="B629" s="7"/>
      <c r="C629" s="4" t="s">
        <v>1613</v>
      </c>
      <c r="D629" s="49" t="s">
        <v>599</v>
      </c>
      <c r="E629" s="49">
        <f>IFERROR(VLOOKUP(Table43[[#This Row],[NO]],[1]Sheet1!$G$3:$K$1267,5,0),0)</f>
        <v>0</v>
      </c>
      <c r="F629" s="26" t="s">
        <v>1250</v>
      </c>
      <c r="G629" s="26">
        <v>24</v>
      </c>
      <c r="H629" s="26" t="s">
        <v>2073</v>
      </c>
      <c r="I629" s="49">
        <v>8993560026097</v>
      </c>
      <c r="J629" s="26" t="str">
        <f>Table43[[#This Row],[Nama Jenis Kemasan]]</f>
        <v>PCH</v>
      </c>
      <c r="K629" s="4" t="str">
        <f>TRIM(CONCATENATE(Table43[[#This Row],[Nama            KLP]]," ",Table43[[#This Row],[Nama            Sub KLP]]))</f>
        <v>DETTOL BODY WASH</v>
      </c>
      <c r="L629" s="4" t="str">
        <f>CONCATENATE(Table43[[#This Row],[kode  2 Digit                (hrf+No)]],Table43[[#This Row],[kode  2 Digit                (Nomor)]],Table43[[#This Row],[kode  1 Digit                (Nomor)]])</f>
        <v>R1022</v>
      </c>
      <c r="M629" s="4" t="str">
        <f>IF(AH629="",CONCATENATE(R629,T629,V629,X629,Z629,AB629,AD629,AF629,Table43[[#This Row],[Tanda Kode Revisi]]),CONCATENATE(R629,T629,V629,X629,Z629,AB629,AD629,AH629))</f>
        <v>R1022010037021</v>
      </c>
      <c r="N629" s="11">
        <f t="shared" si="18"/>
        <v>14</v>
      </c>
      <c r="O629" s="13" t="str">
        <f>IF(AG629&lt;&gt;"",TRIM(UPPER(CONCATENATE(Q629," ",S629," ",U629," ",W629," ",Y629," ",AA629," ","X"," ",Table43[[#This Row],[ISI/CTN]]," ",AG629," ",AC629," ",AE629," ",AI629))),TRIM(UPPER(CONCATENATE(Q629," ",S629," ",U629," ",W629," ",Y629," ",AA629," ","X"," ",Table43[[#This Row],[ISI/CTN]]," ",AC629," ",AE629," ",AI629))))</f>
        <v>RB DETTOL BODY WASH SKINCARE 370/410ML X 24 PCH BANDED</v>
      </c>
      <c r="P629" s="11">
        <f t="shared" si="19"/>
        <v>54</v>
      </c>
      <c r="Q629" s="4" t="s">
        <v>1487</v>
      </c>
      <c r="R629" s="7" t="s">
        <v>94</v>
      </c>
      <c r="S629" s="4" t="s">
        <v>1496</v>
      </c>
      <c r="T629" s="45" t="s">
        <v>1723</v>
      </c>
      <c r="U629" s="46" t="s">
        <v>1497</v>
      </c>
      <c r="V629" s="7">
        <v>2</v>
      </c>
      <c r="W629" s="46"/>
      <c r="X629" s="45" t="s">
        <v>1731</v>
      </c>
      <c r="Y629" s="4" t="s">
        <v>1533</v>
      </c>
      <c r="Z629" s="47" t="s">
        <v>1737</v>
      </c>
      <c r="AA629" s="4" t="s">
        <v>1529</v>
      </c>
      <c r="AB629" s="47" t="s">
        <v>1750</v>
      </c>
      <c r="AC629" s="4" t="s">
        <v>386</v>
      </c>
      <c r="AD629" s="7">
        <v>2</v>
      </c>
      <c r="AE629" s="4" t="s">
        <v>1526</v>
      </c>
      <c r="AF629" s="7">
        <v>1</v>
      </c>
      <c r="AJ629" s="7">
        <f>IFERROR(VLOOKUP(Table43[[#This Row],[Kode BARANG Win2]],'[2]Template Impor Barang'!#REF!,2,0),0)</f>
        <v>0</v>
      </c>
      <c r="AK629" s="7">
        <f>Table43[[#This Row],[ISI/CTN]]</f>
        <v>24</v>
      </c>
      <c r="AL629" s="83" t="str">
        <f>Table43[[#This Row],[Kode Pcpl]]</f>
        <v>ID0307874</v>
      </c>
      <c r="AN629" s="36">
        <f>Table43[[#This Row],[Harga Jual Pcs GT
(-PPN)]]-(Table43[[#This Row],[Harga Jual Pcs GT
(-PPN)]]*8.5%)</f>
        <v>20717.43</v>
      </c>
      <c r="AO629" s="36">
        <f>Table43[[#This Row],[Harga Beli Pcs
(-PPN)]]*Table43[[#This Row],[ISI/CTN]]</f>
        <v>497218.32</v>
      </c>
      <c r="AP629" s="36">
        <f>Table43[[#This Row],[Harga Beli Pcs
(-PPN)]]*1.11</f>
        <v>22996.347300000001</v>
      </c>
      <c r="AQ629" s="36">
        <f>Table43[[#This Row],[Harga Beli Krt
(- PPN)]]*1.11</f>
        <v>551912.33520000009</v>
      </c>
      <c r="AR629" s="36">
        <v>22642</v>
      </c>
      <c r="AS629" s="36">
        <f>Table43[[#This Row],[Harga Jual Pcs GT
(-PPN)]]*Table43[[#This Row],[ISI/CTN]]</f>
        <v>543408</v>
      </c>
      <c r="AT629" s="36">
        <f>Table43[[#This Row],[Harga Jual Pcs GT
(-PPN)]]*1.11</f>
        <v>25132.620000000003</v>
      </c>
      <c r="AU629" s="36">
        <f>Table43[[#This Row],[Harga Jual Krt GT
(- PPN)]]*1.11</f>
        <v>603182.88</v>
      </c>
      <c r="AV629" s="36">
        <v>22642</v>
      </c>
      <c r="AW629" s="36">
        <f>Table43[[#This Row],[Harga Jual Pcs MT
(-PPN)]]*Table43[[#This Row],[ISI/CTN]]</f>
        <v>543408</v>
      </c>
      <c r="AX629" s="36">
        <f>Table43[[#This Row],[Harga Jual Pcs MT
(-PPN)]]*1.11</f>
        <v>25132.620000000003</v>
      </c>
      <c r="AY629" s="36">
        <f>Table43[[#This Row],[Harga Jual Pcs MT
(+PPN)]]*Table43[[#This Row],[ISI/CTN]]</f>
        <v>603182.88000000012</v>
      </c>
      <c r="AZ629" s="44">
        <f>(Table43[[#This Row],[Harga Jual Pcs GT
(-PPN)]]-Table43[[#This Row],[Harga Beli Pcs
(-PPN)]])/Table43[[#This Row],[Harga Jual Pcs GT
(-PPN)]]</f>
        <v>8.4999999999999992E-2</v>
      </c>
      <c r="BA629" s="51">
        <f>Table43[[#This Row],[Harga Jual Pcs MT
(-PPN)]]-Table43[[#This Row],[Harga Beli Pcs
(-PPN)]]</f>
        <v>1924.5699999999997</v>
      </c>
      <c r="BB629" s="57">
        <f>Table43[[#This Row],[Column1]]/Table43[[#This Row],[Harga Jual Pcs MT
(-PPN)]]</f>
        <v>8.4999999999999992E-2</v>
      </c>
      <c r="BC629" s="50"/>
      <c r="BD629" s="7" t="str">
        <f>IFERROR(VLOOKUP(Table43[[#This Row],[Kode BARANG Win2]],'[3]Daftar Barang dan Jasa'!$B$2:$D$3515,3,0),0)</f>
        <v>RB DETTOL BODY WASH SKINCARE 370/410ML X 24 PCH BANDED</v>
      </c>
      <c r="BE629" s="7" t="str">
        <f ca="1">IF(TODAY()-Table43[[#This Row],[Efektif
Pembuatan]]&gt;60,"Lama","Baru")</f>
        <v>Lama</v>
      </c>
      <c r="BF629" s="7" t="e">
        <f ca="1">IF(TODAY()-Table43[[#This Row],[Efektif Naik Harga]]&lt;30,"Naik","Sama")</f>
        <v>#VALUE!</v>
      </c>
      <c r="BG629" s="7" t="s">
        <v>400</v>
      </c>
      <c r="BH629" s="7" t="str">
        <f>IF(Table43[[#This Row],[Kode BARANG Win2]]&lt;&gt;"","IDR","")</f>
        <v>IDR</v>
      </c>
      <c r="BI629" s="7" t="str">
        <f>CONCATENATE(Table43[[#This Row],[kode  1 Digit
(Nomor)]],Table43[[#This Row],[kode  4 Digit                (Nomor)]])</f>
        <v>ID03078740370</v>
      </c>
      <c r="BJ629" s="7" t="str">
        <f>Table43[[#This Row],[Nama            Gramasi atau Jumlah Pack per CTN]]</f>
        <v>370/410ML</v>
      </c>
      <c r="BK629" s="7"/>
      <c r="BL629" s="7"/>
      <c r="BM629" s="4" t="str">
        <f>IF(Table43[[#This Row],[SATUAN Fix Win]]&lt;&gt;"","KRT")</f>
        <v>KRT</v>
      </c>
      <c r="BN629" s="4" t="str">
        <f>IF(Table43[[#This Row],[SATUAN Fix Win]]&lt;&gt;"","GD01")</f>
        <v>GD01</v>
      </c>
      <c r="BO629" s="4">
        <f>IF(Table43[[#This Row],[SATUAN Fix Win]]&lt;&gt;"",11611)</f>
        <v>11611</v>
      </c>
      <c r="BP629" s="4">
        <f>IF(Table43[[#This Row],[SATUAN Fix Win]]&lt;&gt;"",11612)</f>
        <v>11612</v>
      </c>
      <c r="BR629" s="4">
        <f>IF(Table43[[#This Row],[SATUAN Fix Win]]&lt;&gt;"",1)</f>
        <v>1</v>
      </c>
    </row>
    <row r="630" spans="1:74">
      <c r="A630" s="4" t="str">
        <f>CONCATENATE(Table43[[#This Row],[Kode BARANG Win2]],Table43[[#This Row],[No. Urut
Item Sama]])</f>
        <v>R1022011041020</v>
      </c>
      <c r="B630" s="7"/>
      <c r="C630" s="4" t="s">
        <v>1614</v>
      </c>
      <c r="D630" s="49">
        <v>3213263</v>
      </c>
      <c r="E630" s="49">
        <f>IFERROR(VLOOKUP(Table43[[#This Row],[NO]],[1]Sheet1!$G$3:$K$1267,5,0),0)</f>
        <v>0</v>
      </c>
      <c r="F630" s="26" t="s">
        <v>1244</v>
      </c>
      <c r="G630" s="26">
        <v>24</v>
      </c>
      <c r="H630" s="26" t="s">
        <v>1614</v>
      </c>
      <c r="I630" s="49">
        <v>8993560157036</v>
      </c>
      <c r="J630" s="26" t="str">
        <f>Table43[[#This Row],[Nama Jenis Kemasan]]</f>
        <v>PCH</v>
      </c>
      <c r="K630" s="4" t="str">
        <f>TRIM(CONCATENATE(Table43[[#This Row],[Nama            KLP]]," ",Table43[[#This Row],[Nama            Sub KLP]]))</f>
        <v>DETTOL BODY WASH</v>
      </c>
      <c r="L630" s="4" t="str">
        <f>CONCATENATE(Table43[[#This Row],[kode  2 Digit                (hrf+No)]],Table43[[#This Row],[kode  2 Digit                (Nomor)]],Table43[[#This Row],[kode  1 Digit                (Nomor)]])</f>
        <v>R1022</v>
      </c>
      <c r="M630" s="4" t="str">
        <f>IF(AH630="",CONCATENATE(R630,T630,V630,X630,Z630,AB630,AD630,AF630,Table43[[#This Row],[Tanda Kode Revisi]]),CONCATENATE(R630,T630,V630,X630,Z630,AB630,AD630,AH630))</f>
        <v>R1022011041020</v>
      </c>
      <c r="N630" s="11">
        <f t="shared" si="18"/>
        <v>14</v>
      </c>
      <c r="O630" s="13" t="str">
        <f>IF(AG630&lt;&gt;"",TRIM(UPPER(CONCATENATE(Q630," ",S630," ",U630," ",W630," ",Y630," ",AA630," ","X"," ",Table43[[#This Row],[ISI/CTN]]," ",AG630," ",AC630," ",AE630," ",AI630))),TRIM(UPPER(CONCATENATE(Q630," ",S630," ",U630," ",W630," ",Y630," ",AA630," ","X"," ",Table43[[#This Row],[ISI/CTN]]," ",AC630," ",AE630," ",AI630))))</f>
        <v>RB DETTOL BODY WASH TROPICAL SLASH 410ML X 24 PCH</v>
      </c>
      <c r="P630" s="11">
        <f t="shared" si="19"/>
        <v>49</v>
      </c>
      <c r="Q630" s="4" t="s">
        <v>1487</v>
      </c>
      <c r="R630" s="7" t="s">
        <v>94</v>
      </c>
      <c r="S630" s="4" t="s">
        <v>1496</v>
      </c>
      <c r="T630" s="45" t="s">
        <v>1723</v>
      </c>
      <c r="U630" s="46" t="s">
        <v>1497</v>
      </c>
      <c r="V630" s="7">
        <v>2</v>
      </c>
      <c r="W630" s="46"/>
      <c r="X630" s="45" t="s">
        <v>1731</v>
      </c>
      <c r="Y630" s="4" t="s">
        <v>1534</v>
      </c>
      <c r="Z630" s="47" t="s">
        <v>1735</v>
      </c>
      <c r="AA630" s="4" t="s">
        <v>1535</v>
      </c>
      <c r="AB630" s="47" t="s">
        <v>1754</v>
      </c>
      <c r="AC630" s="4" t="s">
        <v>386</v>
      </c>
      <c r="AD630" s="7">
        <v>2</v>
      </c>
      <c r="AF630" s="7">
        <v>0</v>
      </c>
      <c r="AJ630" s="7">
        <f>IFERROR(VLOOKUP(Table43[[#This Row],[Kode BARANG Win2]],'[2]Template Impor Barang'!#REF!,2,0),0)</f>
        <v>0</v>
      </c>
      <c r="AK630" s="7">
        <f>Table43[[#This Row],[ISI/CTN]]</f>
        <v>24</v>
      </c>
      <c r="AL630" s="83">
        <f>Table43[[#This Row],[Kode Pcpl]]</f>
        <v>3213263</v>
      </c>
      <c r="AN630" s="36">
        <f>Table43[[#This Row],[Harga Jual Pcs GT
(-PPN)]]-(Table43[[#This Row],[Harga Jual Pcs GT
(-PPN)]]*8.5%)</f>
        <v>20717.43</v>
      </c>
      <c r="AO630" s="36">
        <f>Table43[[#This Row],[Harga Beli Pcs
(-PPN)]]*Table43[[#This Row],[ISI/CTN]]</f>
        <v>497218.32</v>
      </c>
      <c r="AP630" s="36">
        <f>Table43[[#This Row],[Harga Beli Pcs
(-PPN)]]*1.11</f>
        <v>22996.347300000001</v>
      </c>
      <c r="AQ630" s="36">
        <f>Table43[[#This Row],[Harga Beli Krt
(- PPN)]]*1.11</f>
        <v>551912.33520000009</v>
      </c>
      <c r="AR630" s="36">
        <v>22642</v>
      </c>
      <c r="AS630" s="36">
        <f>Table43[[#This Row],[Harga Jual Pcs GT
(-PPN)]]*Table43[[#This Row],[ISI/CTN]]</f>
        <v>543408</v>
      </c>
      <c r="AT630" s="36">
        <f>Table43[[#This Row],[Harga Jual Pcs GT
(-PPN)]]*1.11</f>
        <v>25132.620000000003</v>
      </c>
      <c r="AU630" s="36">
        <f>Table43[[#This Row],[Harga Jual Krt GT
(- PPN)]]*1.11</f>
        <v>603182.88</v>
      </c>
      <c r="AV630" s="36">
        <v>22642</v>
      </c>
      <c r="AW630" s="36">
        <f>Table43[[#This Row],[Harga Jual Pcs MT
(-PPN)]]*Table43[[#This Row],[ISI/CTN]]</f>
        <v>543408</v>
      </c>
      <c r="AX630" s="36">
        <f>Table43[[#This Row],[Harga Jual Pcs MT
(-PPN)]]*1.11</f>
        <v>25132.620000000003</v>
      </c>
      <c r="AY630" s="36">
        <f>Table43[[#This Row],[Harga Jual Pcs MT
(+PPN)]]*Table43[[#This Row],[ISI/CTN]]</f>
        <v>603182.88000000012</v>
      </c>
      <c r="AZ630" s="44">
        <f>(Table43[[#This Row],[Harga Jual Pcs GT
(-PPN)]]-Table43[[#This Row],[Harga Beli Pcs
(-PPN)]])/Table43[[#This Row],[Harga Jual Pcs GT
(-PPN)]]</f>
        <v>8.4999999999999992E-2</v>
      </c>
      <c r="BA630" s="51">
        <f>Table43[[#This Row],[Harga Jual Pcs MT
(-PPN)]]-Table43[[#This Row],[Harga Beli Pcs
(-PPN)]]</f>
        <v>1924.5699999999997</v>
      </c>
      <c r="BB630" s="57">
        <f>Table43[[#This Row],[Column1]]/Table43[[#This Row],[Harga Jual Pcs MT
(-PPN)]]</f>
        <v>8.4999999999999992E-2</v>
      </c>
      <c r="BC630" s="50"/>
      <c r="BD630" s="7" t="str">
        <f>IFERROR(VLOOKUP(Table43[[#This Row],[Kode BARANG Win2]],'[3]Daftar Barang dan Jasa'!$B$2:$D$3515,3,0),0)</f>
        <v>RB DETTOL BODY WASH TROPICAL SLASH 410ML X 24 PCH</v>
      </c>
      <c r="BE630" s="7" t="str">
        <f ca="1">IF(TODAY()-Table43[[#This Row],[Efektif
Pembuatan]]&gt;60,"Lama","Baru")</f>
        <v>Lama</v>
      </c>
      <c r="BF630" s="7" t="e">
        <f ca="1">IF(TODAY()-Table43[[#This Row],[Efektif Naik Harga]]&lt;30,"Naik","Sama")</f>
        <v>#VALUE!</v>
      </c>
      <c r="BG630" s="7" t="s">
        <v>400</v>
      </c>
      <c r="BH630" s="7" t="str">
        <f>IF(Table43[[#This Row],[Kode BARANG Win2]]&lt;&gt;"","IDR","")</f>
        <v>IDR</v>
      </c>
      <c r="BI630" s="7" t="str">
        <f>CONCATENATE(Table43[[#This Row],[kode  1 Digit
(Nomor)]],Table43[[#This Row],[kode  4 Digit                (Nomor)]])</f>
        <v>32132630410</v>
      </c>
      <c r="BJ630" s="7" t="str">
        <f>Table43[[#This Row],[Nama            Gramasi atau Jumlah Pack per CTN]]</f>
        <v>410ML</v>
      </c>
      <c r="BK630" s="7"/>
      <c r="BL630" s="7"/>
      <c r="BM630" s="4" t="str">
        <f>IF(Table43[[#This Row],[SATUAN Fix Win]]&lt;&gt;"","KRT")</f>
        <v>KRT</v>
      </c>
      <c r="BN630" s="4" t="str">
        <f>IF(Table43[[#This Row],[SATUAN Fix Win]]&lt;&gt;"","GD01")</f>
        <v>GD01</v>
      </c>
      <c r="BO630" s="4">
        <f>IF(Table43[[#This Row],[SATUAN Fix Win]]&lt;&gt;"",11611)</f>
        <v>11611</v>
      </c>
      <c r="BP630" s="4">
        <f>IF(Table43[[#This Row],[SATUAN Fix Win]]&lt;&gt;"",11612)</f>
        <v>11612</v>
      </c>
      <c r="BR630" s="4">
        <f>IF(Table43[[#This Row],[SATUAN Fix Win]]&lt;&gt;"",1)</f>
        <v>1</v>
      </c>
    </row>
    <row r="631" spans="1:74">
      <c r="A631" s="4" t="str">
        <f>CONCATENATE(Table43[[#This Row],[Kode BARANG Win2]],Table43[[#This Row],[No. Urut
Item Sama]])</f>
        <v>R1022011041020</v>
      </c>
      <c r="B631" s="7"/>
      <c r="C631" s="4" t="s">
        <v>1614</v>
      </c>
      <c r="D631" s="49">
        <v>3267950</v>
      </c>
      <c r="E631" s="49">
        <f>IFERROR(VLOOKUP(Table43[[#This Row],[NO]],[1]Sheet1!$G$3:$K$1267,5,0),0)</f>
        <v>0</v>
      </c>
      <c r="F631" s="26" t="s">
        <v>1245</v>
      </c>
      <c r="G631" s="26">
        <v>24</v>
      </c>
      <c r="H631" s="26" t="s">
        <v>2073</v>
      </c>
      <c r="I631" s="49">
        <v>8993560157036</v>
      </c>
      <c r="J631" s="26" t="str">
        <f>Table43[[#This Row],[Nama Jenis Kemasan]]</f>
        <v>PCH</v>
      </c>
      <c r="K631" s="4" t="str">
        <f>TRIM(CONCATENATE(Table43[[#This Row],[Nama            KLP]]," ",Table43[[#This Row],[Nama            Sub KLP]]))</f>
        <v>DETTOL BODY WASH</v>
      </c>
      <c r="L631" s="4" t="str">
        <f>CONCATENATE(Table43[[#This Row],[kode  2 Digit                (hrf+No)]],Table43[[#This Row],[kode  2 Digit                (Nomor)]],Table43[[#This Row],[kode  1 Digit                (Nomor)]])</f>
        <v>R1022</v>
      </c>
      <c r="M631" s="4" t="str">
        <f>IF(AH631="",CONCATENATE(R631,T631,V631,X631,Z631,AB631,AD631,AF631,Table43[[#This Row],[Tanda Kode Revisi]]),CONCATENATE(R631,T631,V631,X631,Z631,AB631,AD631,AH631))</f>
        <v>R1022011041020</v>
      </c>
      <c r="N631" s="11">
        <f t="shared" si="18"/>
        <v>14</v>
      </c>
      <c r="O631" s="13" t="str">
        <f>IF(AG631&lt;&gt;"",TRIM(UPPER(CONCATENATE(Q631," ",S631," ",U631," ",W631," ",Y631," ",AA631," ","X"," ",Table43[[#This Row],[ISI/CTN]]," ",AG631," ",AC631," ",AE631," ",AI631))),TRIM(UPPER(CONCATENATE(Q631," ",S631," ",U631," ",W631," ",Y631," ",AA631," ","X"," ",Table43[[#This Row],[ISI/CTN]]," ",AC631," ",AE631," ",AI631))))</f>
        <v>RB DETTOL BODY WASH TROPICAL SLASH 410ML X 24 PCH</v>
      </c>
      <c r="P631" s="11">
        <f t="shared" si="19"/>
        <v>49</v>
      </c>
      <c r="Q631" s="4" t="s">
        <v>1487</v>
      </c>
      <c r="R631" s="7" t="s">
        <v>94</v>
      </c>
      <c r="S631" s="4" t="s">
        <v>1496</v>
      </c>
      <c r="T631" s="45" t="s">
        <v>1723</v>
      </c>
      <c r="U631" s="46" t="s">
        <v>1497</v>
      </c>
      <c r="V631" s="7">
        <v>2</v>
      </c>
      <c r="W631" s="46"/>
      <c r="X631" s="45" t="s">
        <v>1731</v>
      </c>
      <c r="Y631" s="4" t="s">
        <v>1534</v>
      </c>
      <c r="Z631" s="47" t="s">
        <v>1735</v>
      </c>
      <c r="AA631" s="4" t="s">
        <v>1535</v>
      </c>
      <c r="AB631" s="47" t="s">
        <v>1754</v>
      </c>
      <c r="AC631" s="4" t="s">
        <v>386</v>
      </c>
      <c r="AD631" s="7">
        <v>2</v>
      </c>
      <c r="AF631" s="7">
        <v>0</v>
      </c>
      <c r="AJ631" s="7">
        <f>IFERROR(VLOOKUP(Table43[[#This Row],[Kode BARANG Win2]],'[2]Template Impor Barang'!#REF!,2,0),0)</f>
        <v>0</v>
      </c>
      <c r="AK631" s="7">
        <f>Table43[[#This Row],[ISI/CTN]]</f>
        <v>24</v>
      </c>
      <c r="AL631" s="83">
        <f>Table43[[#This Row],[Kode Pcpl]]</f>
        <v>3267950</v>
      </c>
      <c r="AN631" s="36">
        <f>Table43[[#This Row],[Harga Jual Pcs GT
(-PPN)]]-(Table43[[#This Row],[Harga Jual Pcs GT
(-PPN)]]*8.5%)</f>
        <v>20717.43</v>
      </c>
      <c r="AO631" s="36">
        <f>Table43[[#This Row],[Harga Beli Pcs
(-PPN)]]*Table43[[#This Row],[ISI/CTN]]</f>
        <v>497218.32</v>
      </c>
      <c r="AP631" s="36">
        <f>Table43[[#This Row],[Harga Beli Pcs
(-PPN)]]*1.11</f>
        <v>22996.347300000001</v>
      </c>
      <c r="AQ631" s="36">
        <f>Table43[[#This Row],[Harga Beli Krt
(- PPN)]]*1.11</f>
        <v>551912.33520000009</v>
      </c>
      <c r="AR631" s="36">
        <v>22642</v>
      </c>
      <c r="AS631" s="36">
        <f>Table43[[#This Row],[Harga Jual Pcs GT
(-PPN)]]*Table43[[#This Row],[ISI/CTN]]</f>
        <v>543408</v>
      </c>
      <c r="AT631" s="36">
        <f>Table43[[#This Row],[Harga Jual Pcs GT
(-PPN)]]*1.11</f>
        <v>25132.620000000003</v>
      </c>
      <c r="AU631" s="36">
        <f>Table43[[#This Row],[Harga Jual Krt GT
(- PPN)]]*1.11</f>
        <v>603182.88</v>
      </c>
      <c r="AV631" s="36">
        <v>22642</v>
      </c>
      <c r="AW631" s="36">
        <f>Table43[[#This Row],[Harga Jual Pcs MT
(-PPN)]]*Table43[[#This Row],[ISI/CTN]]</f>
        <v>543408</v>
      </c>
      <c r="AX631" s="36">
        <f>Table43[[#This Row],[Harga Jual Pcs MT
(-PPN)]]*1.11</f>
        <v>25132.620000000003</v>
      </c>
      <c r="AY631" s="36">
        <f>Table43[[#This Row],[Harga Jual Pcs MT
(+PPN)]]*Table43[[#This Row],[ISI/CTN]]</f>
        <v>603182.88000000012</v>
      </c>
      <c r="AZ631" s="44">
        <f>(Table43[[#This Row],[Harga Jual Pcs GT
(-PPN)]]-Table43[[#This Row],[Harga Beli Pcs
(-PPN)]])/Table43[[#This Row],[Harga Jual Pcs GT
(-PPN)]]</f>
        <v>8.4999999999999992E-2</v>
      </c>
      <c r="BA631" s="51">
        <f>Table43[[#This Row],[Harga Jual Pcs MT
(-PPN)]]-Table43[[#This Row],[Harga Beli Pcs
(-PPN)]]</f>
        <v>1924.5699999999997</v>
      </c>
      <c r="BB631" s="57">
        <f>Table43[[#This Row],[Column1]]/Table43[[#This Row],[Harga Jual Pcs MT
(-PPN)]]</f>
        <v>8.4999999999999992E-2</v>
      </c>
      <c r="BC631" s="50"/>
      <c r="BD631" s="7" t="str">
        <f>IFERROR(VLOOKUP(Table43[[#This Row],[Kode BARANG Win2]],'[3]Daftar Barang dan Jasa'!$B$2:$D$3515,3,0),0)</f>
        <v>RB DETTOL BODY WASH TROPICAL SLASH 410ML X 24 PCH</v>
      </c>
      <c r="BE631" s="7" t="str">
        <f ca="1">IF(TODAY()-Table43[[#This Row],[Efektif
Pembuatan]]&gt;60,"Lama","Baru")</f>
        <v>Lama</v>
      </c>
      <c r="BF631" s="7" t="e">
        <f ca="1">IF(TODAY()-Table43[[#This Row],[Efektif Naik Harga]]&lt;30,"Naik","Sama")</f>
        <v>#VALUE!</v>
      </c>
      <c r="BG631" s="7" t="s">
        <v>400</v>
      </c>
      <c r="BH631" s="7" t="str">
        <f>IF(Table43[[#This Row],[Kode BARANG Win2]]&lt;&gt;"","IDR","")</f>
        <v>IDR</v>
      </c>
      <c r="BI631" s="7" t="str">
        <f>CONCATENATE(Table43[[#This Row],[kode  1 Digit
(Nomor)]],Table43[[#This Row],[kode  4 Digit                (Nomor)]])</f>
        <v>32679500410</v>
      </c>
      <c r="BJ631" s="7" t="str">
        <f>Table43[[#This Row],[Nama            Gramasi atau Jumlah Pack per CTN]]</f>
        <v>410ML</v>
      </c>
      <c r="BK631" s="7"/>
      <c r="BL631" s="7"/>
      <c r="BM631" s="4" t="str">
        <f>IF(Table43[[#This Row],[SATUAN Fix Win]]&lt;&gt;"","KRT")</f>
        <v>KRT</v>
      </c>
      <c r="BN631" s="4" t="str">
        <f>IF(Table43[[#This Row],[SATUAN Fix Win]]&lt;&gt;"","GD01")</f>
        <v>GD01</v>
      </c>
      <c r="BO631" s="4">
        <f>IF(Table43[[#This Row],[SATUAN Fix Win]]&lt;&gt;"",11611)</f>
        <v>11611</v>
      </c>
      <c r="BP631" s="4">
        <f>IF(Table43[[#This Row],[SATUAN Fix Win]]&lt;&gt;"",11612)</f>
        <v>11612</v>
      </c>
      <c r="BR631" s="4">
        <f>IF(Table43[[#This Row],[SATUAN Fix Win]]&lt;&gt;"",1)</f>
        <v>1</v>
      </c>
    </row>
    <row r="632" spans="1:74" s="101" customFormat="1">
      <c r="A632" s="124" t="str">
        <f>CONCATENATE(Table43[[#This Row],[Kode BARANG Win2]],Table43[[#This Row],[No. Urut
Item Sama]])</f>
        <v>R1022013041020</v>
      </c>
      <c r="B632" s="87"/>
      <c r="C632" s="86" t="s">
        <v>2521</v>
      </c>
      <c r="D632" s="88">
        <v>3193544</v>
      </c>
      <c r="E632" s="88">
        <f>IFERROR(VLOOKUP(Table43[[#This Row],[NO]],[1]Sheet1!$G$3:$K$1267,5,0),0)</f>
        <v>0</v>
      </c>
      <c r="F632" s="89" t="s">
        <v>2521</v>
      </c>
      <c r="G632" s="125">
        <v>24</v>
      </c>
      <c r="H632" s="89"/>
      <c r="I632" s="88"/>
      <c r="J632" s="125" t="str">
        <f>Table43[[#This Row],[Nama Jenis Kemasan]]</f>
        <v>PCH</v>
      </c>
      <c r="K632" s="124" t="str">
        <f>TRIM(CONCATENATE(Table43[[#This Row],[Nama            KLP]]," ",Table43[[#This Row],[Nama            Sub KLP]]))</f>
        <v>DETTOL BODY WASH</v>
      </c>
      <c r="L632" s="124" t="str">
        <f>CONCATENATE(Table43[[#This Row],[kode  2 Digit                (hrf+No)]],Table43[[#This Row],[kode  2 Digit                (Nomor)]],Table43[[#This Row],[kode  1 Digit                (Nomor)]])</f>
        <v>R1022</v>
      </c>
      <c r="M632" s="124" t="str">
        <f>IF(AH632="",CONCATENATE(R632,T632,V632,X632,Z632,AB632,AD632,AF632,Table43[[#This Row],[Tanda Kode Revisi]]),CONCATENATE(R632,T632,V632,X632,Z632,AB632,AD632,AH632))</f>
        <v>R1022013041020</v>
      </c>
      <c r="N632" s="90">
        <f>LEN(M632)</f>
        <v>14</v>
      </c>
      <c r="O632" s="126" t="str">
        <f>IF(AG632&lt;&gt;"",TRIM(UPPER(CONCATENATE(Q632," ",S632," ",U632," ",W632," ",Y632," ",AA632," ","X"," ",Table43[[#This Row],[ISI/CTN]]," ",AG632," ",AC632," ",AE632," ",AI632))),TRIM(UPPER(CONCATENATE(Q632," ",S632," ",U632," ",W632," ",Y632," ",AA632," ","X"," ",Table43[[#This Row],[ISI/CTN]]," ",AC632," ",AE632," ",AI632))))</f>
        <v>RB DETTOL BODY WASH PEACH 410ML X 24 PCH</v>
      </c>
      <c r="P632" s="90">
        <f>LEN(O632)</f>
        <v>40</v>
      </c>
      <c r="Q632" s="86" t="s">
        <v>1487</v>
      </c>
      <c r="R632" s="87" t="s">
        <v>94</v>
      </c>
      <c r="S632" s="86" t="s">
        <v>1496</v>
      </c>
      <c r="T632" s="92" t="s">
        <v>1723</v>
      </c>
      <c r="U632" s="93" t="s">
        <v>1497</v>
      </c>
      <c r="V632" s="87">
        <v>2</v>
      </c>
      <c r="W632" s="93"/>
      <c r="X632" s="92" t="s">
        <v>1731</v>
      </c>
      <c r="Y632" s="86" t="s">
        <v>2522</v>
      </c>
      <c r="Z632" s="94" t="s">
        <v>2523</v>
      </c>
      <c r="AA632" s="86" t="s">
        <v>1535</v>
      </c>
      <c r="AB632" s="94" t="s">
        <v>1754</v>
      </c>
      <c r="AC632" s="86" t="s">
        <v>386</v>
      </c>
      <c r="AD632" s="87">
        <v>2</v>
      </c>
      <c r="AE632" s="86"/>
      <c r="AF632" s="87">
        <v>0</v>
      </c>
      <c r="AG632" s="127"/>
      <c r="AH632" s="127"/>
      <c r="AI632" s="127"/>
      <c r="AJ632" s="127">
        <f>IFERROR(VLOOKUP(Table43[[#This Row],[Kode BARANG Win2]],'[2]Template Impor Barang'!#REF!,2,0),0)</f>
        <v>0</v>
      </c>
      <c r="AK632" s="127">
        <f>Table43[[#This Row],[ISI/CTN]]</f>
        <v>24</v>
      </c>
      <c r="AL632" s="95">
        <f>Table43[[#This Row],[Kode Pcpl]]</f>
        <v>3193544</v>
      </c>
      <c r="AM632" s="87"/>
      <c r="AN632" s="128">
        <f>Table43[[#This Row],[Harga Jual Pcs GT
(-PPN)]]-(Table43[[#This Row],[Harga Jual Pcs GT
(-PPN)]]*8.5%)</f>
        <v>0</v>
      </c>
      <c r="AO632" s="96">
        <f>Table43[[#This Row],[Harga Beli Pcs
(-PPN)]]*Table43[[#This Row],[ISI/CTN]]</f>
        <v>0</v>
      </c>
      <c r="AP632" s="96">
        <f>Table43[[#This Row],[Harga Beli Pcs
(-PPN)]]*1.11</f>
        <v>0</v>
      </c>
      <c r="AQ632" s="128">
        <f>Table43[[#This Row],[Harga Beli Krt
(- PPN)]]*1.11</f>
        <v>0</v>
      </c>
      <c r="AR632" s="128"/>
      <c r="AS632" s="96">
        <f>Table43[[#This Row],[Harga Jual Pcs GT
(-PPN)]]*Table43[[#This Row],[ISI/CTN]]</f>
        <v>0</v>
      </c>
      <c r="AT632" s="96">
        <f>Table43[[#This Row],[Harga Jual Pcs GT
(-PPN)]]*1.11</f>
        <v>0</v>
      </c>
      <c r="AU632" s="96">
        <f>Table43[[#This Row],[Harga Jual Krt GT
(- PPN)]]*1.11</f>
        <v>0</v>
      </c>
      <c r="AV632" s="128"/>
      <c r="AW632" s="96">
        <f>Table43[[#This Row],[Harga Jual Pcs MT
(-PPN)]]*Table43[[#This Row],[ISI/CTN]]</f>
        <v>0</v>
      </c>
      <c r="AX632" s="96">
        <f>Table43[[#This Row],[Harga Jual Pcs MT
(-PPN)]]*1.11</f>
        <v>0</v>
      </c>
      <c r="AY632" s="96">
        <f>Table43[[#This Row],[Harga Jual Pcs MT
(+PPN)]]*Table43[[#This Row],[ISI/CTN]]</f>
        <v>0</v>
      </c>
      <c r="AZ632" s="97" t="e">
        <f>(Table43[[#This Row],[Harga Jual Pcs GT
(-PPN)]]-Table43[[#This Row],[Harga Beli Pcs
(-PPN)]])/Table43[[#This Row],[Harga Jual Pcs GT
(-PPN)]]</f>
        <v>#DIV/0!</v>
      </c>
      <c r="BA632" s="98">
        <f>Table43[[#This Row],[Harga Jual Pcs MT
(-PPN)]]-Table43[[#This Row],[Harga Beli Pcs
(-PPN)]]</f>
        <v>0</v>
      </c>
      <c r="BB632" s="99" t="e">
        <f>Table43[[#This Row],[Column1]]/Table43[[#This Row],[Harga Jual Pcs MT
(-PPN)]]</f>
        <v>#DIV/0!</v>
      </c>
      <c r="BC632" s="100"/>
      <c r="BD632" s="127">
        <f>IFERROR(VLOOKUP(Table43[[#This Row],[Kode BARANG Win2]],'[3]Daftar Barang dan Jasa'!$B$2:$D$3515,3,0),0)</f>
        <v>0</v>
      </c>
      <c r="BE632" s="127" t="str">
        <f ca="1">IF(TODAY()-Table43[[#This Row],[Efektif
Pembuatan]]&gt;60,"Lama","Baru")</f>
        <v>Lama</v>
      </c>
      <c r="BF632" s="127" t="str">
        <f ca="1">IF(TODAY()-Table43[[#This Row],[Efektif Naik Harga]]&lt;30,"Naik","Sama")</f>
        <v>Sama</v>
      </c>
      <c r="BG632" s="87"/>
      <c r="BH632" s="127" t="str">
        <f>IF(Table43[[#This Row],[Kode BARANG Win2]]&lt;&gt;"","IDR","")</f>
        <v>IDR</v>
      </c>
      <c r="BI632" s="127" t="str">
        <f>CONCATENATE(Table43[[#This Row],[kode  1 Digit
(Nomor)]],Table43[[#This Row],[kode  4 Digit                (Nomor)]])</f>
        <v>31935440410</v>
      </c>
      <c r="BJ632" s="127" t="str">
        <f>Table43[[#This Row],[Nama            Gramasi atau Jumlah Pack per CTN]]</f>
        <v>410ML</v>
      </c>
      <c r="BK632" s="127"/>
      <c r="BL632" s="87"/>
      <c r="BM632" s="124" t="str">
        <f>IF(Table43[[#This Row],[SATUAN Fix Win]]&lt;&gt;"","KRT")</f>
        <v>KRT</v>
      </c>
      <c r="BN632" s="124" t="str">
        <f>IF(Table43[[#This Row],[SATUAN Fix Win]]&lt;&gt;"","GD01")</f>
        <v>GD01</v>
      </c>
      <c r="BO632" s="124">
        <f>IF(Table43[[#This Row],[SATUAN Fix Win]]&lt;&gt;"",11611)</f>
        <v>11611</v>
      </c>
      <c r="BP632" s="124">
        <f>IF(Table43[[#This Row],[SATUAN Fix Win]]&lt;&gt;"",11612)</f>
        <v>11612</v>
      </c>
      <c r="BQ632" s="124"/>
      <c r="BR632" s="124">
        <f>IF(Table43[[#This Row],[SATUAN Fix Win]]&lt;&gt;"",1)</f>
        <v>1</v>
      </c>
      <c r="BS632" s="124"/>
      <c r="BT632" s="86"/>
      <c r="BU632" s="86"/>
      <c r="BV632" s="86"/>
    </row>
    <row r="633" spans="1:74" s="101" customFormat="1">
      <c r="A633" s="86" t="str">
        <f>CONCATENATE(Table43[[#This Row],[Kode BARANG Win2]],Table43[[#This Row],[No. Urut
Item Sama]])</f>
        <v>R1022012062530</v>
      </c>
      <c r="B633" s="87"/>
      <c r="C633" s="86"/>
      <c r="D633" s="88">
        <v>3193551</v>
      </c>
      <c r="E633" s="88">
        <f>IFERROR(VLOOKUP(Table43[[#This Row],[NO]],[1]Sheet1!$G$3:$K$1267,5,0),0)</f>
        <v>20010010100010</v>
      </c>
      <c r="F633" s="89"/>
      <c r="G633" s="89">
        <v>12</v>
      </c>
      <c r="H633" s="89"/>
      <c r="I633" s="88"/>
      <c r="J633" s="89" t="str">
        <f>Table43[[#This Row],[Nama Jenis Kemasan]]</f>
        <v>PUMP</v>
      </c>
      <c r="K633" s="86" t="str">
        <f>TRIM(CONCATENATE(Table43[[#This Row],[Nama            KLP]]," ",Table43[[#This Row],[Nama            Sub KLP]]))</f>
        <v>DETTOL BODY WASH</v>
      </c>
      <c r="L633" s="86" t="str">
        <f>CONCATENATE(Table43[[#This Row],[kode  2 Digit                (hrf+No)]],Table43[[#This Row],[kode  2 Digit                (Nomor)]],Table43[[#This Row],[kode  1 Digit                (Nomor)]])</f>
        <v>R1022</v>
      </c>
      <c r="M633" s="86" t="str">
        <f>IF(AH633="",CONCATENATE(R633,T633,V633,X633,Z633,AB633,AD633,AF633,Table43[[#This Row],[Tanda Kode Revisi]]),CONCATENATE(R633,T633,V633,X633,Z633,AB633,AD633,AH633))</f>
        <v>R1022012062530</v>
      </c>
      <c r="N633" s="90">
        <f t="shared" si="18"/>
        <v>14</v>
      </c>
      <c r="O633" s="91" t="str">
        <f>IF(AG633&lt;&gt;"",TRIM(UPPER(CONCATENATE(Q633," ",S633," ",U633," ",W633," ",Y633," ",AA633," ","X"," ",Table43[[#This Row],[ISI/CTN]]," ",AG633," ",AC633," ",AE633," ",AI633))),TRIM(UPPER(CONCATENATE(Q633," ",S633," ",U633," ",W633," ",Y633," ",AA633," ","X"," ",Table43[[#This Row],[ISI/CTN]]," ",AC633," ",AE633," ",AI633))))</f>
        <v>RB DETTOL BODY WASH SENSITIVE 625ML X 12 PUMP</v>
      </c>
      <c r="P633" s="90">
        <f t="shared" si="19"/>
        <v>45</v>
      </c>
      <c r="Q633" s="86" t="s">
        <v>1487</v>
      </c>
      <c r="R633" s="87" t="s">
        <v>94</v>
      </c>
      <c r="S633" s="86" t="s">
        <v>1496</v>
      </c>
      <c r="T633" s="92" t="s">
        <v>1723</v>
      </c>
      <c r="U633" s="93" t="s">
        <v>1497</v>
      </c>
      <c r="V633" s="87">
        <v>2</v>
      </c>
      <c r="W633" s="93"/>
      <c r="X633" s="92" t="s">
        <v>1731</v>
      </c>
      <c r="Y633" s="86" t="s">
        <v>1555</v>
      </c>
      <c r="Z633" s="94" t="s">
        <v>2483</v>
      </c>
      <c r="AA633" s="86" t="s">
        <v>2484</v>
      </c>
      <c r="AB633" s="94" t="s">
        <v>2485</v>
      </c>
      <c r="AC633" s="86" t="s">
        <v>390</v>
      </c>
      <c r="AD633" s="87">
        <v>3</v>
      </c>
      <c r="AE633" s="86"/>
      <c r="AF633" s="87">
        <v>0</v>
      </c>
      <c r="AG633" s="87"/>
      <c r="AH633" s="87"/>
      <c r="AI633" s="87"/>
      <c r="AJ633" s="87">
        <f>IFERROR(VLOOKUP(Table43[[#This Row],[Kode BARANG Win2]],'[2]Template Impor Barang'!#REF!,2,0),0)</f>
        <v>0</v>
      </c>
      <c r="AK633" s="87">
        <v>12</v>
      </c>
      <c r="AL633" s="95">
        <f>Table43[[#This Row],[Kode Pcpl]]</f>
        <v>3193551</v>
      </c>
      <c r="AM633" s="87"/>
      <c r="AN633" s="96">
        <f>Table43[[#This Row],[Harga Jual Pcs GT
(-PPN)]]-(Table43[[#This Row],[Harga Jual Pcs GT
(-PPN)]]*8.5%)</f>
        <v>51240</v>
      </c>
      <c r="AO633" s="96">
        <f>Table43[[#This Row],[Harga Beli Pcs
(-PPN)]]*Table43[[#This Row],[ISI/CTN]]</f>
        <v>614880</v>
      </c>
      <c r="AP633" s="96">
        <f>Table43[[#This Row],[Harga Beli Pcs
(-PPN)]]*1.11</f>
        <v>56876.4</v>
      </c>
      <c r="AQ633" s="96">
        <f>Table43[[#This Row],[Harga Beli Krt
(- PPN)]]*1.11</f>
        <v>682516.8</v>
      </c>
      <c r="AR633" s="96">
        <v>56000</v>
      </c>
      <c r="AS633" s="96">
        <f>Table43[[#This Row],[Harga Jual Pcs GT
(-PPN)]]*Table43[[#This Row],[ISI/CTN]]</f>
        <v>672000</v>
      </c>
      <c r="AT633" s="96">
        <f>Table43[[#This Row],[Harga Jual Pcs GT
(-PPN)]]*1.11</f>
        <v>62160.000000000007</v>
      </c>
      <c r="AU633" s="96">
        <f>Table43[[#This Row],[Harga Jual Krt GT
(- PPN)]]*1.11</f>
        <v>745920.00000000012</v>
      </c>
      <c r="AV633" s="96"/>
      <c r="AW633" s="96">
        <f>Table43[[#This Row],[Harga Jual Pcs MT
(-PPN)]]*Table43[[#This Row],[ISI/CTN]]</f>
        <v>0</v>
      </c>
      <c r="AX633" s="96">
        <f>Table43[[#This Row],[Harga Jual Pcs MT
(-PPN)]]*1.11</f>
        <v>0</v>
      </c>
      <c r="AY633" s="96">
        <f>Table43[[#This Row],[Harga Jual Pcs MT
(+PPN)]]*Table43[[#This Row],[ISI/CTN]]</f>
        <v>0</v>
      </c>
      <c r="AZ633" s="97">
        <f>(Table43[[#This Row],[Harga Jual Pcs GT
(-PPN)]]-Table43[[#This Row],[Harga Beli Pcs
(-PPN)]])/Table43[[#This Row],[Harga Jual Pcs GT
(-PPN)]]</f>
        <v>8.5000000000000006E-2</v>
      </c>
      <c r="BA633" s="98">
        <f>Table43[[#This Row],[Harga Jual Pcs MT
(-PPN)]]-Table43[[#This Row],[Harga Beli Pcs
(-PPN)]]</f>
        <v>-51240</v>
      </c>
      <c r="BB633" s="99" t="e">
        <f>Table43[[#This Row],[Column1]]/Table43[[#This Row],[Harga Jual Pcs MT
(-PPN)]]</f>
        <v>#DIV/0!</v>
      </c>
      <c r="BC633" s="100"/>
      <c r="BD633" s="87">
        <f>IFERROR(VLOOKUP(Table43[[#This Row],[Kode BARANG Win2]],'[3]Daftar Barang dan Jasa'!$B$2:$D$3515,3,0),0)</f>
        <v>0</v>
      </c>
      <c r="BE633" s="87" t="str">
        <f ca="1">IF(TODAY()-Table43[[#This Row],[Efektif
Pembuatan]]&gt;60,"Lama","Baru")</f>
        <v>Lama</v>
      </c>
      <c r="BF633" s="87" t="str">
        <f ca="1">IF(TODAY()-Table43[[#This Row],[Efektif Naik Harga]]&lt;30,"Naik","Sama")</f>
        <v>Sama</v>
      </c>
      <c r="BG633" s="87"/>
      <c r="BH633" s="87" t="str">
        <f>IF(Table43[[#This Row],[Kode BARANG Win2]]&lt;&gt;"","IDR","")</f>
        <v>IDR</v>
      </c>
      <c r="BI633" s="87" t="str">
        <f>CONCATENATE(Table43[[#This Row],[kode  1 Digit
(Nomor)]],Table43[[#This Row],[kode  4 Digit                (Nomor)]])</f>
        <v>31935510625</v>
      </c>
      <c r="BJ633" s="87" t="str">
        <f>Table43[[#This Row],[Nama            Gramasi atau Jumlah Pack per CTN]]</f>
        <v>625ML</v>
      </c>
      <c r="BK633" s="87"/>
      <c r="BL633" s="87"/>
      <c r="BM633" s="86" t="str">
        <f>IF(Table43[[#This Row],[SATUAN Fix Win]]&lt;&gt;"","KRT")</f>
        <v>KRT</v>
      </c>
      <c r="BN633" s="86" t="str">
        <f>IF(Table43[[#This Row],[SATUAN Fix Win]]&lt;&gt;"","GD01")</f>
        <v>GD01</v>
      </c>
      <c r="BO633" s="86">
        <f>IF(Table43[[#This Row],[SATUAN Fix Win]]&lt;&gt;"",11611)</f>
        <v>11611</v>
      </c>
      <c r="BP633" s="86">
        <f>IF(Table43[[#This Row],[SATUAN Fix Win]]&lt;&gt;"",11612)</f>
        <v>11612</v>
      </c>
      <c r="BQ633" s="86"/>
      <c r="BR633" s="86">
        <f>IF(Table43[[#This Row],[SATUAN Fix Win]]&lt;&gt;"",1)</f>
        <v>1</v>
      </c>
      <c r="BS633" s="86"/>
      <c r="BT633" s="86"/>
      <c r="BU633" s="86"/>
      <c r="BV633" s="86"/>
    </row>
    <row r="634" spans="1:74">
      <c r="A634" s="4" t="str">
        <f>CONCATENATE(Table43[[#This Row],[Kode BARANG Win2]],Table43[[#This Row],[No. Urut
Item Sama]])</f>
        <v>R1023001070010</v>
      </c>
      <c r="B634" s="7"/>
      <c r="C634" s="4" t="s">
        <v>1615</v>
      </c>
      <c r="D634" s="49">
        <v>3035935</v>
      </c>
      <c r="E634" s="49">
        <f>IFERROR(VLOOKUP(Table43[[#This Row],[NO]],[1]Sheet1!$G$3:$K$1267,5,0),0)</f>
        <v>0</v>
      </c>
      <c r="F634" s="26" t="s">
        <v>1239</v>
      </c>
      <c r="G634" s="26">
        <v>12</v>
      </c>
      <c r="H634" s="26" t="s">
        <v>1615</v>
      </c>
      <c r="I634" s="49">
        <v>8993560022662</v>
      </c>
      <c r="J634" s="26" t="str">
        <f>Table43[[#This Row],[Nama Jenis Kemasan]]</f>
        <v>PCH</v>
      </c>
      <c r="K634" s="4" t="str">
        <f>TRIM(CONCATENATE(Table43[[#This Row],[Nama            KLP]]," ",Table43[[#This Row],[Nama            Sub KLP]]))</f>
        <v>DETTOL FLOOR CLEANER</v>
      </c>
      <c r="L634" s="4" t="str">
        <f>CONCATENATE(Table43[[#This Row],[kode  2 Digit                (hrf+No)]],Table43[[#This Row],[kode  2 Digit                (Nomor)]],Table43[[#This Row],[kode  1 Digit                (Nomor)]])</f>
        <v>R1023</v>
      </c>
      <c r="M634" s="4" t="str">
        <f>IF(AH634="",CONCATENATE(R634,T634,V634,X634,Z634,AB634,AD634,AF634,Table43[[#This Row],[Tanda Kode Revisi]]),CONCATENATE(R634,T634,V634,X634,Z634,AB634,AD634,AH634))</f>
        <v>R1023001070010</v>
      </c>
      <c r="N634" s="11">
        <f t="shared" si="18"/>
        <v>14</v>
      </c>
      <c r="O634" s="13" t="str">
        <f>IF(AG634&lt;&gt;"",TRIM(UPPER(CONCATENATE(Q634," ",S634," ",U634," ",W634," ",Y634," ",AA634," ","X"," ",Table43[[#This Row],[ISI/CTN]]," ",AG634," ",AC634," ",AE634," ",AI634))),TRIM(UPPER(CONCATENATE(Q634," ",S634," ",U634," ",W634," ",Y634," ",AA634," ","X"," ",Table43[[#This Row],[ISI/CTN]]," ",AC634," ",AE634," ",AI634))))</f>
        <v>RB DETTOL FLOOR CLEANER CITRUS 700ML X 12 PCH</v>
      </c>
      <c r="P634" s="11">
        <f t="shared" si="19"/>
        <v>45</v>
      </c>
      <c r="Q634" s="4" t="s">
        <v>1487</v>
      </c>
      <c r="R634" s="7" t="s">
        <v>94</v>
      </c>
      <c r="S634" s="4" t="s">
        <v>1496</v>
      </c>
      <c r="T634" s="45" t="s">
        <v>1723</v>
      </c>
      <c r="U634" s="46" t="s">
        <v>1545</v>
      </c>
      <c r="V634" s="7">
        <v>3</v>
      </c>
      <c r="W634" s="46"/>
      <c r="X634" s="45" t="s">
        <v>1731</v>
      </c>
      <c r="Y634" s="4" t="s">
        <v>1538</v>
      </c>
      <c r="Z634" s="47" t="s">
        <v>1722</v>
      </c>
      <c r="AA634" s="4" t="s">
        <v>1546</v>
      </c>
      <c r="AB634" s="47" t="s">
        <v>1764</v>
      </c>
      <c r="AC634" s="4" t="s">
        <v>386</v>
      </c>
      <c r="AD634" s="7">
        <v>1</v>
      </c>
      <c r="AF634" s="7">
        <v>0</v>
      </c>
      <c r="AJ634" s="7">
        <f>IFERROR(VLOOKUP(Table43[[#This Row],[Kode BARANG Win2]],'[2]Template Impor Barang'!#REF!,2,0),0)</f>
        <v>0</v>
      </c>
      <c r="AK634" s="7">
        <f>Table43[[#This Row],[ISI/CTN]]</f>
        <v>12</v>
      </c>
      <c r="AL634" s="83">
        <f>Table43[[#This Row],[Kode Pcpl]]</f>
        <v>3035935</v>
      </c>
      <c r="AN634" s="36">
        <f>Table43[[#This Row],[Harga Jual Pcs GT
(-PPN)]]-(Table43[[#This Row],[Harga Jual Pcs GT
(-PPN)]]*8.5%)</f>
        <v>12922.62125</v>
      </c>
      <c r="AO634" s="36">
        <f>Table43[[#This Row],[Harga Beli Pcs
(-PPN)]]*Table43[[#This Row],[ISI/CTN]]</f>
        <v>155071.45500000002</v>
      </c>
      <c r="AP634" s="36">
        <f>Table43[[#This Row],[Harga Beli Pcs
(-PPN)]]*1.11</f>
        <v>14344.109587500001</v>
      </c>
      <c r="AQ634" s="36">
        <f>Table43[[#This Row],[Harga Beli Krt
(- PPN)]]*1.11</f>
        <v>172129.31505000003</v>
      </c>
      <c r="AR634" s="36">
        <v>14123.083333333334</v>
      </c>
      <c r="AS634" s="36">
        <f>Table43[[#This Row],[Harga Jual Pcs GT
(-PPN)]]*Table43[[#This Row],[ISI/CTN]]</f>
        <v>169477</v>
      </c>
      <c r="AT634" s="36">
        <f>Table43[[#This Row],[Harga Jual Pcs GT
(-PPN)]]*1.11</f>
        <v>15676.622500000001</v>
      </c>
      <c r="AU634" s="36">
        <f>Table43[[#This Row],[Harga Jual Krt GT
(- PPN)]]*1.11</f>
        <v>188119.47000000003</v>
      </c>
      <c r="AV634" s="36">
        <v>14123.083333333334</v>
      </c>
      <c r="AW634" s="36">
        <f>Table43[[#This Row],[Harga Jual Pcs MT
(-PPN)]]*Table43[[#This Row],[ISI/CTN]]</f>
        <v>169477</v>
      </c>
      <c r="AX634" s="36">
        <f>Table43[[#This Row],[Harga Jual Pcs MT
(-PPN)]]*1.11</f>
        <v>15676.622500000001</v>
      </c>
      <c r="AY634" s="36">
        <f>Table43[[#This Row],[Harga Jual Pcs MT
(+PPN)]]*Table43[[#This Row],[ISI/CTN]]</f>
        <v>188119.47000000003</v>
      </c>
      <c r="AZ634" s="44">
        <f>(Table43[[#This Row],[Harga Jual Pcs GT
(-PPN)]]-Table43[[#This Row],[Harga Beli Pcs
(-PPN)]])/Table43[[#This Row],[Harga Jual Pcs GT
(-PPN)]]</f>
        <v>8.5000000000000034E-2</v>
      </c>
      <c r="BA634" s="51">
        <f>Table43[[#This Row],[Harga Jual Pcs MT
(-PPN)]]-Table43[[#This Row],[Harga Beli Pcs
(-PPN)]]</f>
        <v>1200.4620833333338</v>
      </c>
      <c r="BB634" s="57">
        <f>Table43[[#This Row],[Column1]]/Table43[[#This Row],[Harga Jual Pcs MT
(-PPN)]]</f>
        <v>8.5000000000000034E-2</v>
      </c>
      <c r="BC634" s="50"/>
      <c r="BD634" s="7" t="str">
        <f>IFERROR(VLOOKUP(Table43[[#This Row],[Kode BARANG Win2]],'[3]Daftar Barang dan Jasa'!$B$2:$D$3515,3,0),0)</f>
        <v>RB DETTOL FLOOR CLEANER CITRUS 700ML X 12 PCH</v>
      </c>
      <c r="BE634" s="7" t="str">
        <f ca="1">IF(TODAY()-Table43[[#This Row],[Efektif
Pembuatan]]&gt;60,"Lama","Baru")</f>
        <v>Lama</v>
      </c>
      <c r="BF634" s="7" t="e">
        <f ca="1">IF(TODAY()-Table43[[#This Row],[Efektif Naik Harga]]&lt;30,"Naik","Sama")</f>
        <v>#VALUE!</v>
      </c>
      <c r="BG634" s="7" t="s">
        <v>400</v>
      </c>
      <c r="BH634" s="7" t="str">
        <f>IF(Table43[[#This Row],[Kode BARANG Win2]]&lt;&gt;"","IDR","")</f>
        <v>IDR</v>
      </c>
      <c r="BI634" s="7" t="str">
        <f>CONCATENATE(Table43[[#This Row],[kode  1 Digit
(Nomor)]],Table43[[#This Row],[kode  4 Digit                (Nomor)]])</f>
        <v>30359350700</v>
      </c>
      <c r="BJ634" s="7" t="str">
        <f>Table43[[#This Row],[Nama            Gramasi atau Jumlah Pack per CTN]]</f>
        <v>700ML</v>
      </c>
      <c r="BK634" s="7"/>
      <c r="BL634" s="7"/>
      <c r="BM634" s="4" t="str">
        <f>IF(Table43[[#This Row],[SATUAN Fix Win]]&lt;&gt;"","KRT")</f>
        <v>KRT</v>
      </c>
      <c r="BN634" s="4" t="str">
        <f>IF(Table43[[#This Row],[SATUAN Fix Win]]&lt;&gt;"","GD01")</f>
        <v>GD01</v>
      </c>
      <c r="BO634" s="4">
        <f>IF(Table43[[#This Row],[SATUAN Fix Win]]&lt;&gt;"",11611)</f>
        <v>11611</v>
      </c>
      <c r="BP634" s="4">
        <f>IF(Table43[[#This Row],[SATUAN Fix Win]]&lt;&gt;"",11612)</f>
        <v>11612</v>
      </c>
      <c r="BR634" s="4">
        <f>IF(Table43[[#This Row],[SATUAN Fix Win]]&lt;&gt;"",1)</f>
        <v>1</v>
      </c>
    </row>
    <row r="635" spans="1:74">
      <c r="A635" s="4" t="str">
        <f>CONCATENATE(Table43[[#This Row],[Kode BARANG Win2]],Table43[[#This Row],[No. Urut
Item Sama]])</f>
        <v>R1023001070010</v>
      </c>
      <c r="B635" s="7"/>
      <c r="C635" s="4" t="s">
        <v>1615</v>
      </c>
      <c r="D635" s="49">
        <v>3341577</v>
      </c>
      <c r="E635" s="49">
        <f>IFERROR(VLOOKUP(Table43[[#This Row],[NO]],[1]Sheet1!$G$3:$K$1267,5,0),0)</f>
        <v>0</v>
      </c>
      <c r="F635" s="26" t="s">
        <v>1240</v>
      </c>
      <c r="G635" s="26">
        <v>12</v>
      </c>
      <c r="H635" s="26" t="s">
        <v>2073</v>
      </c>
      <c r="I635" s="49">
        <v>8993560022662</v>
      </c>
      <c r="J635" s="26" t="str">
        <f>Table43[[#This Row],[Nama Jenis Kemasan]]</f>
        <v>PCH</v>
      </c>
      <c r="K635" s="4" t="str">
        <f>TRIM(CONCATENATE(Table43[[#This Row],[Nama            KLP]]," ",Table43[[#This Row],[Nama            Sub KLP]]))</f>
        <v>DETTOL FLOOR CLEANER</v>
      </c>
      <c r="L635" s="4" t="str">
        <f>CONCATENATE(Table43[[#This Row],[kode  2 Digit                (hrf+No)]],Table43[[#This Row],[kode  2 Digit                (Nomor)]],Table43[[#This Row],[kode  1 Digit                (Nomor)]])</f>
        <v>R1023</v>
      </c>
      <c r="M635" s="4" t="str">
        <f>IF(AH635="",CONCATENATE(R635,T635,V635,X635,Z635,AB635,AD635,AF635,Table43[[#This Row],[Tanda Kode Revisi]]),CONCATENATE(R635,T635,V635,X635,Z635,AB635,AD635,AH635))</f>
        <v>R1023001070010</v>
      </c>
      <c r="N635" s="11">
        <f t="shared" si="18"/>
        <v>14</v>
      </c>
      <c r="O635" s="13" t="str">
        <f>IF(AG635&lt;&gt;"",TRIM(UPPER(CONCATENATE(Q635," ",S635," ",U635," ",W635," ",Y635," ",AA635," ","X"," ",Table43[[#This Row],[ISI/CTN]]," ",AG635," ",AC635," ",AE635," ",AI635))),TRIM(UPPER(CONCATENATE(Q635," ",S635," ",U635," ",W635," ",Y635," ",AA635," ","X"," ",Table43[[#This Row],[ISI/CTN]]," ",AC635," ",AE635," ",AI635))))</f>
        <v>RB DETTOL FLOOR CLEANER CITRUS 700ML X 12 PCH</v>
      </c>
      <c r="P635" s="11">
        <f t="shared" si="19"/>
        <v>45</v>
      </c>
      <c r="Q635" s="4" t="s">
        <v>1487</v>
      </c>
      <c r="R635" s="7" t="s">
        <v>94</v>
      </c>
      <c r="S635" s="4" t="s">
        <v>1496</v>
      </c>
      <c r="T635" s="45" t="s">
        <v>1723</v>
      </c>
      <c r="U635" s="46" t="s">
        <v>1545</v>
      </c>
      <c r="V635" s="7">
        <v>3</v>
      </c>
      <c r="W635" s="46"/>
      <c r="X635" s="45" t="s">
        <v>1731</v>
      </c>
      <c r="Y635" s="4" t="s">
        <v>1538</v>
      </c>
      <c r="Z635" s="47" t="s">
        <v>1722</v>
      </c>
      <c r="AA635" s="4" t="s">
        <v>1546</v>
      </c>
      <c r="AB635" s="47" t="s">
        <v>1764</v>
      </c>
      <c r="AC635" s="4" t="s">
        <v>386</v>
      </c>
      <c r="AD635" s="7">
        <v>1</v>
      </c>
      <c r="AF635" s="7">
        <v>0</v>
      </c>
      <c r="AJ635" s="7">
        <f>IFERROR(VLOOKUP(Table43[[#This Row],[Kode BARANG Win2]],'[2]Template Impor Barang'!#REF!,2,0),0)</f>
        <v>0</v>
      </c>
      <c r="AK635" s="7">
        <f>Table43[[#This Row],[ISI/CTN]]</f>
        <v>12</v>
      </c>
      <c r="AL635" s="83">
        <f>Table43[[#This Row],[Kode Pcpl]]</f>
        <v>3341577</v>
      </c>
      <c r="AN635" s="36">
        <f>Table43[[#This Row],[Harga Jual Pcs GT
(-PPN)]]-(Table43[[#This Row],[Harga Jual Pcs GT
(-PPN)]]*8.5%)</f>
        <v>12922.62125</v>
      </c>
      <c r="AO635" s="36">
        <f>Table43[[#This Row],[Harga Beli Pcs
(-PPN)]]*Table43[[#This Row],[ISI/CTN]]</f>
        <v>155071.45500000002</v>
      </c>
      <c r="AP635" s="36">
        <f>Table43[[#This Row],[Harga Beli Pcs
(-PPN)]]*1.11</f>
        <v>14344.109587500001</v>
      </c>
      <c r="AQ635" s="36">
        <f>Table43[[#This Row],[Harga Beli Krt
(- PPN)]]*1.11</f>
        <v>172129.31505000003</v>
      </c>
      <c r="AR635" s="36">
        <v>14123.083333333334</v>
      </c>
      <c r="AS635" s="36">
        <f>Table43[[#This Row],[Harga Jual Pcs GT
(-PPN)]]*Table43[[#This Row],[ISI/CTN]]</f>
        <v>169477</v>
      </c>
      <c r="AT635" s="36">
        <f>Table43[[#This Row],[Harga Jual Pcs GT
(-PPN)]]*1.11</f>
        <v>15676.622500000001</v>
      </c>
      <c r="AU635" s="36">
        <f>Table43[[#This Row],[Harga Jual Krt GT
(- PPN)]]*1.11</f>
        <v>188119.47000000003</v>
      </c>
      <c r="AV635" s="36">
        <v>14123.083333333334</v>
      </c>
      <c r="AW635" s="36">
        <f>Table43[[#This Row],[Harga Jual Pcs MT
(-PPN)]]*Table43[[#This Row],[ISI/CTN]]</f>
        <v>169477</v>
      </c>
      <c r="AX635" s="36">
        <f>Table43[[#This Row],[Harga Jual Pcs MT
(-PPN)]]*1.11</f>
        <v>15676.622500000001</v>
      </c>
      <c r="AY635" s="36">
        <f>Table43[[#This Row],[Harga Jual Pcs MT
(+PPN)]]*Table43[[#This Row],[ISI/CTN]]</f>
        <v>188119.47000000003</v>
      </c>
      <c r="AZ635" s="44">
        <f>(Table43[[#This Row],[Harga Jual Pcs GT
(-PPN)]]-Table43[[#This Row],[Harga Beli Pcs
(-PPN)]])/Table43[[#This Row],[Harga Jual Pcs GT
(-PPN)]]</f>
        <v>8.5000000000000034E-2</v>
      </c>
      <c r="BA635" s="51">
        <f>Table43[[#This Row],[Harga Jual Pcs MT
(-PPN)]]-Table43[[#This Row],[Harga Beli Pcs
(-PPN)]]</f>
        <v>1200.4620833333338</v>
      </c>
      <c r="BB635" s="57">
        <f>Table43[[#This Row],[Column1]]/Table43[[#This Row],[Harga Jual Pcs MT
(-PPN)]]</f>
        <v>8.5000000000000034E-2</v>
      </c>
      <c r="BC635" s="50"/>
      <c r="BD635" s="7" t="str">
        <f>IFERROR(VLOOKUP(Table43[[#This Row],[Kode BARANG Win2]],'[3]Daftar Barang dan Jasa'!$B$2:$D$3515,3,0),0)</f>
        <v>RB DETTOL FLOOR CLEANER CITRUS 700ML X 12 PCH</v>
      </c>
      <c r="BE635" s="7" t="str">
        <f ca="1">IF(TODAY()-Table43[[#This Row],[Efektif
Pembuatan]]&gt;60,"Lama","Baru")</f>
        <v>Lama</v>
      </c>
      <c r="BF635" s="7" t="e">
        <f ca="1">IF(TODAY()-Table43[[#This Row],[Efektif Naik Harga]]&lt;30,"Naik","Sama")</f>
        <v>#VALUE!</v>
      </c>
      <c r="BG635" s="7" t="s">
        <v>400</v>
      </c>
      <c r="BH635" s="7" t="str">
        <f>IF(Table43[[#This Row],[Kode BARANG Win2]]&lt;&gt;"","IDR","")</f>
        <v>IDR</v>
      </c>
      <c r="BI635" s="7" t="str">
        <f>CONCATENATE(Table43[[#This Row],[kode  1 Digit
(Nomor)]],Table43[[#This Row],[kode  4 Digit                (Nomor)]])</f>
        <v>33415770700</v>
      </c>
      <c r="BJ635" s="7" t="str">
        <f>Table43[[#This Row],[Nama            Gramasi atau Jumlah Pack per CTN]]</f>
        <v>700ML</v>
      </c>
      <c r="BK635" s="7"/>
      <c r="BL635" s="7"/>
      <c r="BM635" s="4" t="str">
        <f>IF(Table43[[#This Row],[SATUAN Fix Win]]&lt;&gt;"","KRT")</f>
        <v>KRT</v>
      </c>
      <c r="BN635" s="4" t="str">
        <f>IF(Table43[[#This Row],[SATUAN Fix Win]]&lt;&gt;"","GD01")</f>
        <v>GD01</v>
      </c>
      <c r="BO635" s="4">
        <f>IF(Table43[[#This Row],[SATUAN Fix Win]]&lt;&gt;"",11611)</f>
        <v>11611</v>
      </c>
      <c r="BP635" s="4">
        <f>IF(Table43[[#This Row],[SATUAN Fix Win]]&lt;&gt;"",11612)</f>
        <v>11612</v>
      </c>
      <c r="BR635" s="4">
        <f>IF(Table43[[#This Row],[SATUAN Fix Win]]&lt;&gt;"",1)</f>
        <v>1</v>
      </c>
    </row>
    <row r="636" spans="1:74">
      <c r="A636" s="4" t="str">
        <f>CONCATENATE(Table43[[#This Row],[Kode BARANG Win2]],Table43[[#This Row],[No. Urut
Item Sama]])</f>
        <v>R1023002070010</v>
      </c>
      <c r="B636" s="7"/>
      <c r="C636" s="4" t="s">
        <v>1616</v>
      </c>
      <c r="D636" s="49">
        <v>3035932</v>
      </c>
      <c r="E636" s="49">
        <f>IFERROR(VLOOKUP(Table43[[#This Row],[NO]],[1]Sheet1!$G$3:$K$1267,5,0),0)</f>
        <v>0</v>
      </c>
      <c r="F636" s="26" t="s">
        <v>1237</v>
      </c>
      <c r="G636" s="26">
        <v>12</v>
      </c>
      <c r="H636" s="26" t="s">
        <v>1616</v>
      </c>
      <c r="I636" s="49">
        <v>8993560022679</v>
      </c>
      <c r="J636" s="26" t="str">
        <f>Table43[[#This Row],[Nama Jenis Kemasan]]</f>
        <v>PCH</v>
      </c>
      <c r="K636" s="4" t="str">
        <f>TRIM(CONCATENATE(Table43[[#This Row],[Nama            KLP]]," ",Table43[[#This Row],[Nama            Sub KLP]]))</f>
        <v>DETTOL FLOOR CLEANER</v>
      </c>
      <c r="L636" s="4" t="str">
        <f>CONCATENATE(Table43[[#This Row],[kode  2 Digit                (hrf+No)]],Table43[[#This Row],[kode  2 Digit                (Nomor)]],Table43[[#This Row],[kode  1 Digit                (Nomor)]])</f>
        <v>R1023</v>
      </c>
      <c r="M636" s="4" t="str">
        <f>IF(AH636="",CONCATENATE(R636,T636,V636,X636,Z636,AB636,AD636,AF636,Table43[[#This Row],[Tanda Kode Revisi]]),CONCATENATE(R636,T636,V636,X636,Z636,AB636,AD636,AH636))</f>
        <v>R1023002070010</v>
      </c>
      <c r="N636" s="11">
        <f t="shared" si="18"/>
        <v>14</v>
      </c>
      <c r="O636" s="13" t="str">
        <f>IF(AG636&lt;&gt;"",TRIM(UPPER(CONCATENATE(Q636," ",S636," ",U636," ",W636," ",Y636," ",AA636," ","X"," ",Table43[[#This Row],[ISI/CTN]]," ",AG636," ",AC636," ",AE636," ",AI636))),TRIM(UPPER(CONCATENATE(Q636," ",S636," ",U636," ",W636," ",Y636," ",AA636," ","X"," ",Table43[[#This Row],[ISI/CTN]]," ",AC636," ",AE636," ",AI636))))</f>
        <v>RB DETTOL FLOOR CLEANER LAVENDER 700ML X 12 PCH</v>
      </c>
      <c r="P636" s="11">
        <f t="shared" si="19"/>
        <v>47</v>
      </c>
      <c r="Q636" s="4" t="s">
        <v>1487</v>
      </c>
      <c r="R636" s="7" t="s">
        <v>94</v>
      </c>
      <c r="S636" s="4" t="s">
        <v>1496</v>
      </c>
      <c r="T636" s="45" t="s">
        <v>1723</v>
      </c>
      <c r="U636" s="46" t="s">
        <v>1545</v>
      </c>
      <c r="V636" s="7">
        <v>3</v>
      </c>
      <c r="W636" s="46"/>
      <c r="X636" s="45" t="s">
        <v>1731</v>
      </c>
      <c r="Y636" s="4" t="s">
        <v>1521</v>
      </c>
      <c r="Z636" s="47" t="s">
        <v>1723</v>
      </c>
      <c r="AA636" s="4" t="s">
        <v>1546</v>
      </c>
      <c r="AB636" s="47" t="s">
        <v>1764</v>
      </c>
      <c r="AC636" s="4" t="s">
        <v>386</v>
      </c>
      <c r="AD636" s="7">
        <v>1</v>
      </c>
      <c r="AF636" s="7">
        <v>0</v>
      </c>
      <c r="AJ636" s="7">
        <f>IFERROR(VLOOKUP(Table43[[#This Row],[Kode BARANG Win2]],'[2]Template Impor Barang'!#REF!,2,0),0)</f>
        <v>0</v>
      </c>
      <c r="AK636" s="7">
        <f>Table43[[#This Row],[ISI/CTN]]</f>
        <v>12</v>
      </c>
      <c r="AL636" s="83">
        <f>Table43[[#This Row],[Kode Pcpl]]</f>
        <v>3035932</v>
      </c>
      <c r="AN636" s="36">
        <f>Table43[[#This Row],[Harga Jual Pcs GT
(-PPN)]]-(Table43[[#This Row],[Harga Jual Pcs GT
(-PPN)]]*8.5%)</f>
        <v>12922.62125</v>
      </c>
      <c r="AO636" s="36">
        <f>Table43[[#This Row],[Harga Beli Pcs
(-PPN)]]*Table43[[#This Row],[ISI/CTN]]</f>
        <v>155071.45500000002</v>
      </c>
      <c r="AP636" s="36">
        <f>Table43[[#This Row],[Harga Beli Pcs
(-PPN)]]*1.11</f>
        <v>14344.109587500001</v>
      </c>
      <c r="AQ636" s="36">
        <f>Table43[[#This Row],[Harga Beli Krt
(- PPN)]]*1.11</f>
        <v>172129.31505000003</v>
      </c>
      <c r="AR636" s="36">
        <v>14123.083333333334</v>
      </c>
      <c r="AS636" s="36">
        <f>Table43[[#This Row],[Harga Jual Pcs GT
(-PPN)]]*Table43[[#This Row],[ISI/CTN]]</f>
        <v>169477</v>
      </c>
      <c r="AT636" s="36">
        <f>Table43[[#This Row],[Harga Jual Pcs GT
(-PPN)]]*1.11</f>
        <v>15676.622500000001</v>
      </c>
      <c r="AU636" s="36">
        <f>Table43[[#This Row],[Harga Jual Krt GT
(- PPN)]]*1.11</f>
        <v>188119.47000000003</v>
      </c>
      <c r="AV636" s="36">
        <v>14123.083333333334</v>
      </c>
      <c r="AW636" s="36">
        <f>Table43[[#This Row],[Harga Jual Pcs MT
(-PPN)]]*Table43[[#This Row],[ISI/CTN]]</f>
        <v>169477</v>
      </c>
      <c r="AX636" s="36">
        <f>Table43[[#This Row],[Harga Jual Pcs MT
(-PPN)]]*1.11</f>
        <v>15676.622500000001</v>
      </c>
      <c r="AY636" s="36">
        <f>Table43[[#This Row],[Harga Jual Pcs MT
(+PPN)]]*Table43[[#This Row],[ISI/CTN]]</f>
        <v>188119.47000000003</v>
      </c>
      <c r="AZ636" s="44">
        <f>(Table43[[#This Row],[Harga Jual Pcs GT
(-PPN)]]-Table43[[#This Row],[Harga Beli Pcs
(-PPN)]])/Table43[[#This Row],[Harga Jual Pcs GT
(-PPN)]]</f>
        <v>8.5000000000000034E-2</v>
      </c>
      <c r="BA636" s="51">
        <f>Table43[[#This Row],[Harga Jual Pcs MT
(-PPN)]]-Table43[[#This Row],[Harga Beli Pcs
(-PPN)]]</f>
        <v>1200.4620833333338</v>
      </c>
      <c r="BB636" s="57">
        <f>Table43[[#This Row],[Column1]]/Table43[[#This Row],[Harga Jual Pcs MT
(-PPN)]]</f>
        <v>8.5000000000000034E-2</v>
      </c>
      <c r="BC636" s="50"/>
      <c r="BD636" s="7" t="str">
        <f>IFERROR(VLOOKUP(Table43[[#This Row],[Kode BARANG Win2]],'[3]Daftar Barang dan Jasa'!$B$2:$D$3515,3,0),0)</f>
        <v>RB DETTOL FLOOR CLEANER LAVENDER 700ML X 12 PCH</v>
      </c>
      <c r="BE636" s="7" t="str">
        <f ca="1">IF(TODAY()-Table43[[#This Row],[Efektif
Pembuatan]]&gt;60,"Lama","Baru")</f>
        <v>Lama</v>
      </c>
      <c r="BF636" s="7" t="e">
        <f ca="1">IF(TODAY()-Table43[[#This Row],[Efektif Naik Harga]]&lt;30,"Naik","Sama")</f>
        <v>#VALUE!</v>
      </c>
      <c r="BG636" s="7" t="s">
        <v>400</v>
      </c>
      <c r="BH636" s="7" t="str">
        <f>IF(Table43[[#This Row],[Kode BARANG Win2]]&lt;&gt;"","IDR","")</f>
        <v>IDR</v>
      </c>
      <c r="BI636" s="7" t="str">
        <f>CONCATENATE(Table43[[#This Row],[kode  1 Digit
(Nomor)]],Table43[[#This Row],[kode  4 Digit                (Nomor)]])</f>
        <v>30359320700</v>
      </c>
      <c r="BJ636" s="7" t="str">
        <f>Table43[[#This Row],[Nama            Gramasi atau Jumlah Pack per CTN]]</f>
        <v>700ML</v>
      </c>
      <c r="BK636" s="7"/>
      <c r="BL636" s="7"/>
      <c r="BM636" s="4" t="str">
        <f>IF(Table43[[#This Row],[SATUAN Fix Win]]&lt;&gt;"","KRT")</f>
        <v>KRT</v>
      </c>
      <c r="BN636" s="4" t="str">
        <f>IF(Table43[[#This Row],[SATUAN Fix Win]]&lt;&gt;"","GD01")</f>
        <v>GD01</v>
      </c>
      <c r="BO636" s="4">
        <f>IF(Table43[[#This Row],[SATUAN Fix Win]]&lt;&gt;"",11611)</f>
        <v>11611</v>
      </c>
      <c r="BP636" s="4">
        <f>IF(Table43[[#This Row],[SATUAN Fix Win]]&lt;&gt;"",11612)</f>
        <v>11612</v>
      </c>
      <c r="BR636" s="4">
        <f>IF(Table43[[#This Row],[SATUAN Fix Win]]&lt;&gt;"",1)</f>
        <v>1</v>
      </c>
    </row>
    <row r="637" spans="1:74">
      <c r="A637" s="4" t="str">
        <f>CONCATENATE(Table43[[#This Row],[Kode BARANG Win2]],Table43[[#This Row],[No. Urut
Item Sama]])</f>
        <v>R1023002070010</v>
      </c>
      <c r="B637" s="7"/>
      <c r="C637" s="4" t="s">
        <v>1616</v>
      </c>
      <c r="D637" s="49">
        <v>3341576</v>
      </c>
      <c r="E637" s="49">
        <f>IFERROR(VLOOKUP(Table43[[#This Row],[NO]],[1]Sheet1!$G$3:$K$1267,5,0),0)</f>
        <v>0</v>
      </c>
      <c r="F637" s="26" t="s">
        <v>1238</v>
      </c>
      <c r="G637" s="26">
        <v>12</v>
      </c>
      <c r="H637" s="26" t="s">
        <v>2073</v>
      </c>
      <c r="I637" s="49">
        <v>8993560022679</v>
      </c>
      <c r="J637" s="26" t="str">
        <f>Table43[[#This Row],[Nama Jenis Kemasan]]</f>
        <v>PCH</v>
      </c>
      <c r="K637" s="4" t="str">
        <f>TRIM(CONCATENATE(Table43[[#This Row],[Nama            KLP]]," ",Table43[[#This Row],[Nama            Sub KLP]]))</f>
        <v>DETTOL FLOOR CLEANER</v>
      </c>
      <c r="L637" s="4" t="str">
        <f>CONCATENATE(Table43[[#This Row],[kode  2 Digit                (hrf+No)]],Table43[[#This Row],[kode  2 Digit                (Nomor)]],Table43[[#This Row],[kode  1 Digit                (Nomor)]])</f>
        <v>R1023</v>
      </c>
      <c r="M637" s="4" t="str">
        <f>IF(AH637="",CONCATENATE(R637,T637,V637,X637,Z637,AB637,AD637,AF637,Table43[[#This Row],[Tanda Kode Revisi]]),CONCATENATE(R637,T637,V637,X637,Z637,AB637,AD637,AH637))</f>
        <v>R1023002070010</v>
      </c>
      <c r="N637" s="11">
        <f t="shared" si="18"/>
        <v>14</v>
      </c>
      <c r="O637" s="13" t="str">
        <f>IF(AG637&lt;&gt;"",TRIM(UPPER(CONCATENATE(Q637," ",S637," ",U637," ",W637," ",Y637," ",AA637," ","X"," ",Table43[[#This Row],[ISI/CTN]]," ",AG637," ",AC637," ",AE637," ",AI637))),TRIM(UPPER(CONCATENATE(Q637," ",S637," ",U637," ",W637," ",Y637," ",AA637," ","X"," ",Table43[[#This Row],[ISI/CTN]]," ",AC637," ",AE637," ",AI637))))</f>
        <v>RB DETTOL FLOOR CLEANER LAVENDER 700ML X 12 PCH</v>
      </c>
      <c r="P637" s="11">
        <f t="shared" si="19"/>
        <v>47</v>
      </c>
      <c r="Q637" s="4" t="s">
        <v>1487</v>
      </c>
      <c r="R637" s="7" t="s">
        <v>94</v>
      </c>
      <c r="S637" s="4" t="s">
        <v>1496</v>
      </c>
      <c r="T637" s="45" t="s">
        <v>1723</v>
      </c>
      <c r="U637" s="46" t="s">
        <v>1545</v>
      </c>
      <c r="V637" s="7">
        <v>3</v>
      </c>
      <c r="W637" s="46"/>
      <c r="X637" s="45" t="s">
        <v>1731</v>
      </c>
      <c r="Y637" s="4" t="s">
        <v>1521</v>
      </c>
      <c r="Z637" s="47" t="s">
        <v>1723</v>
      </c>
      <c r="AA637" s="4" t="s">
        <v>1546</v>
      </c>
      <c r="AB637" s="47" t="s">
        <v>1764</v>
      </c>
      <c r="AC637" s="4" t="s">
        <v>386</v>
      </c>
      <c r="AD637" s="7">
        <v>1</v>
      </c>
      <c r="AF637" s="7">
        <v>0</v>
      </c>
      <c r="AJ637" s="7">
        <f>IFERROR(VLOOKUP(Table43[[#This Row],[Kode BARANG Win2]],'[2]Template Impor Barang'!#REF!,2,0),0)</f>
        <v>0</v>
      </c>
      <c r="AK637" s="7">
        <f>Table43[[#This Row],[ISI/CTN]]</f>
        <v>12</v>
      </c>
      <c r="AL637" s="83">
        <f>Table43[[#This Row],[Kode Pcpl]]</f>
        <v>3341576</v>
      </c>
      <c r="AN637" s="36">
        <f>Table43[[#This Row],[Harga Jual Pcs GT
(-PPN)]]-(Table43[[#This Row],[Harga Jual Pcs GT
(-PPN)]]*8.5%)</f>
        <v>12922.62125</v>
      </c>
      <c r="AO637" s="36">
        <f>Table43[[#This Row],[Harga Beli Pcs
(-PPN)]]*Table43[[#This Row],[ISI/CTN]]</f>
        <v>155071.45500000002</v>
      </c>
      <c r="AP637" s="36">
        <f>Table43[[#This Row],[Harga Beli Pcs
(-PPN)]]*1.11</f>
        <v>14344.109587500001</v>
      </c>
      <c r="AQ637" s="36">
        <f>Table43[[#This Row],[Harga Beli Krt
(- PPN)]]*1.11</f>
        <v>172129.31505000003</v>
      </c>
      <c r="AR637" s="36">
        <v>14123.083333333334</v>
      </c>
      <c r="AS637" s="36">
        <f>Table43[[#This Row],[Harga Jual Pcs GT
(-PPN)]]*Table43[[#This Row],[ISI/CTN]]</f>
        <v>169477</v>
      </c>
      <c r="AT637" s="36">
        <f>Table43[[#This Row],[Harga Jual Pcs GT
(-PPN)]]*1.11</f>
        <v>15676.622500000001</v>
      </c>
      <c r="AU637" s="36">
        <f>Table43[[#This Row],[Harga Jual Krt GT
(- PPN)]]*1.11</f>
        <v>188119.47000000003</v>
      </c>
      <c r="AV637" s="36">
        <v>14123.083333333334</v>
      </c>
      <c r="AW637" s="36">
        <f>Table43[[#This Row],[Harga Jual Pcs MT
(-PPN)]]*Table43[[#This Row],[ISI/CTN]]</f>
        <v>169477</v>
      </c>
      <c r="AX637" s="36">
        <f>Table43[[#This Row],[Harga Jual Pcs MT
(-PPN)]]*1.11</f>
        <v>15676.622500000001</v>
      </c>
      <c r="AY637" s="36">
        <f>Table43[[#This Row],[Harga Jual Pcs MT
(+PPN)]]*Table43[[#This Row],[ISI/CTN]]</f>
        <v>188119.47000000003</v>
      </c>
      <c r="AZ637" s="44">
        <f>(Table43[[#This Row],[Harga Jual Pcs GT
(-PPN)]]-Table43[[#This Row],[Harga Beli Pcs
(-PPN)]])/Table43[[#This Row],[Harga Jual Pcs GT
(-PPN)]]</f>
        <v>8.5000000000000034E-2</v>
      </c>
      <c r="BA637" s="51">
        <f>Table43[[#This Row],[Harga Jual Pcs MT
(-PPN)]]-Table43[[#This Row],[Harga Beli Pcs
(-PPN)]]</f>
        <v>1200.4620833333338</v>
      </c>
      <c r="BB637" s="57">
        <f>Table43[[#This Row],[Column1]]/Table43[[#This Row],[Harga Jual Pcs MT
(-PPN)]]</f>
        <v>8.5000000000000034E-2</v>
      </c>
      <c r="BC637" s="50"/>
      <c r="BD637" s="7" t="str">
        <f>IFERROR(VLOOKUP(Table43[[#This Row],[Kode BARANG Win2]],'[3]Daftar Barang dan Jasa'!$B$2:$D$3515,3,0),0)</f>
        <v>RB DETTOL FLOOR CLEANER LAVENDER 700ML X 12 PCH</v>
      </c>
      <c r="BE637" s="7" t="str">
        <f ca="1">IF(TODAY()-Table43[[#This Row],[Efektif
Pembuatan]]&gt;60,"Lama","Baru")</f>
        <v>Lama</v>
      </c>
      <c r="BF637" s="7" t="e">
        <f ca="1">IF(TODAY()-Table43[[#This Row],[Efektif Naik Harga]]&lt;30,"Naik","Sama")</f>
        <v>#VALUE!</v>
      </c>
      <c r="BG637" s="7" t="s">
        <v>400</v>
      </c>
      <c r="BH637" s="7" t="str">
        <f>IF(Table43[[#This Row],[Kode BARANG Win2]]&lt;&gt;"","IDR","")</f>
        <v>IDR</v>
      </c>
      <c r="BI637" s="7" t="str">
        <f>CONCATENATE(Table43[[#This Row],[kode  1 Digit
(Nomor)]],Table43[[#This Row],[kode  4 Digit                (Nomor)]])</f>
        <v>33415760700</v>
      </c>
      <c r="BJ637" s="7" t="str">
        <f>Table43[[#This Row],[Nama            Gramasi atau Jumlah Pack per CTN]]</f>
        <v>700ML</v>
      </c>
      <c r="BK637" s="7"/>
      <c r="BL637" s="7"/>
      <c r="BM637" s="4" t="str">
        <f>IF(Table43[[#This Row],[SATUAN Fix Win]]&lt;&gt;"","KRT")</f>
        <v>KRT</v>
      </c>
      <c r="BN637" s="4" t="str">
        <f>IF(Table43[[#This Row],[SATUAN Fix Win]]&lt;&gt;"","GD01")</f>
        <v>GD01</v>
      </c>
      <c r="BO637" s="4">
        <f>IF(Table43[[#This Row],[SATUAN Fix Win]]&lt;&gt;"",11611)</f>
        <v>11611</v>
      </c>
      <c r="BP637" s="4">
        <f>IF(Table43[[#This Row],[SATUAN Fix Win]]&lt;&gt;"",11612)</f>
        <v>11612</v>
      </c>
      <c r="BR637" s="4">
        <f>IF(Table43[[#This Row],[SATUAN Fix Win]]&lt;&gt;"",1)</f>
        <v>1</v>
      </c>
    </row>
    <row r="638" spans="1:74">
      <c r="A638" s="4" t="str">
        <f>CONCATENATE(Table43[[#This Row],[Kode BARANG Win2]],Table43[[#This Row],[No. Urut
Item Sama]])</f>
        <v>R1023003070010</v>
      </c>
      <c r="B638" s="7"/>
      <c r="C638" s="4" t="s">
        <v>1617</v>
      </c>
      <c r="D638" s="49">
        <v>3035934</v>
      </c>
      <c r="E638" s="49">
        <f>IFERROR(VLOOKUP(Table43[[#This Row],[NO]],[1]Sheet1!$G$3:$K$1267,5,0),0)</f>
        <v>0</v>
      </c>
      <c r="F638" s="26" t="s">
        <v>1235</v>
      </c>
      <c r="G638" s="26">
        <v>12</v>
      </c>
      <c r="H638" s="26" t="s">
        <v>1617</v>
      </c>
      <c r="I638" s="49">
        <v>8993560022655</v>
      </c>
      <c r="J638" s="26" t="str">
        <f>Table43[[#This Row],[Nama Jenis Kemasan]]</f>
        <v>PCH</v>
      </c>
      <c r="K638" s="4" t="str">
        <f>TRIM(CONCATENATE(Table43[[#This Row],[Nama            KLP]]," ",Table43[[#This Row],[Nama            Sub KLP]]))</f>
        <v>DETTOL FLOOR CLEANER</v>
      </c>
      <c r="L638" s="4" t="str">
        <f>CONCATENATE(Table43[[#This Row],[kode  2 Digit                (hrf+No)]],Table43[[#This Row],[kode  2 Digit                (Nomor)]],Table43[[#This Row],[kode  1 Digit                (Nomor)]])</f>
        <v>R1023</v>
      </c>
      <c r="M638" s="4" t="str">
        <f>IF(AH638="",CONCATENATE(R638,T638,V638,X638,Z638,AB638,AD638,AF638,Table43[[#This Row],[Tanda Kode Revisi]]),CONCATENATE(R638,T638,V638,X638,Z638,AB638,AD638,AH638))</f>
        <v>R1023003070010</v>
      </c>
      <c r="N638" s="11">
        <f t="shared" si="18"/>
        <v>14</v>
      </c>
      <c r="O638" s="13" t="str">
        <f>IF(AG638&lt;&gt;"",TRIM(UPPER(CONCATENATE(Q638," ",S638," ",U638," ",W638," ",Y638," ",AA638," ","X"," ",Table43[[#This Row],[ISI/CTN]]," ",AG638," ",AC638," ",AE638," ",AI638))),TRIM(UPPER(CONCATENATE(Q638," ",S638," ",U638," ",W638," ",Y638," ",AA638," ","X"," ",Table43[[#This Row],[ISI/CTN]]," ",AC638," ",AE638," ",AI638))))</f>
        <v>RB DETTOL FLOOR CLEANER PINE 700ML X 12 PCH</v>
      </c>
      <c r="P638" s="11">
        <f t="shared" si="19"/>
        <v>43</v>
      </c>
      <c r="Q638" s="4" t="s">
        <v>1487</v>
      </c>
      <c r="R638" s="7" t="s">
        <v>94</v>
      </c>
      <c r="S638" s="4" t="s">
        <v>1496</v>
      </c>
      <c r="T638" s="45" t="s">
        <v>1723</v>
      </c>
      <c r="U638" s="46" t="s">
        <v>1545</v>
      </c>
      <c r="V638" s="7">
        <v>3</v>
      </c>
      <c r="W638" s="46"/>
      <c r="X638" s="45" t="s">
        <v>1731</v>
      </c>
      <c r="Y638" s="4" t="s">
        <v>1539</v>
      </c>
      <c r="Z638" s="47" t="s">
        <v>1724</v>
      </c>
      <c r="AA638" s="4" t="s">
        <v>1546</v>
      </c>
      <c r="AB638" s="47" t="s">
        <v>1764</v>
      </c>
      <c r="AC638" s="4" t="s">
        <v>386</v>
      </c>
      <c r="AD638" s="7">
        <v>1</v>
      </c>
      <c r="AF638" s="7">
        <v>0</v>
      </c>
      <c r="AJ638" s="7">
        <f>IFERROR(VLOOKUP(Table43[[#This Row],[Kode BARANG Win2]],'[2]Template Impor Barang'!#REF!,2,0),0)</f>
        <v>0</v>
      </c>
      <c r="AK638" s="7">
        <f>Table43[[#This Row],[ISI/CTN]]</f>
        <v>12</v>
      </c>
      <c r="AL638" s="83">
        <f>Table43[[#This Row],[Kode Pcpl]]</f>
        <v>3035934</v>
      </c>
      <c r="AN638" s="36">
        <f>Table43[[#This Row],[Harga Jual Pcs GT
(-PPN)]]-(Table43[[#This Row],[Harga Jual Pcs GT
(-PPN)]]*8.5%)</f>
        <v>12922.62125</v>
      </c>
      <c r="AO638" s="36">
        <f>Table43[[#This Row],[Harga Beli Pcs
(-PPN)]]*Table43[[#This Row],[ISI/CTN]]</f>
        <v>155071.45500000002</v>
      </c>
      <c r="AP638" s="36">
        <f>Table43[[#This Row],[Harga Beli Pcs
(-PPN)]]*1.11</f>
        <v>14344.109587500001</v>
      </c>
      <c r="AQ638" s="36">
        <f>Table43[[#This Row],[Harga Beli Krt
(- PPN)]]*1.11</f>
        <v>172129.31505000003</v>
      </c>
      <c r="AR638" s="36">
        <v>14123.083333333334</v>
      </c>
      <c r="AS638" s="36">
        <f>Table43[[#This Row],[Harga Jual Pcs GT
(-PPN)]]*Table43[[#This Row],[ISI/CTN]]</f>
        <v>169477</v>
      </c>
      <c r="AT638" s="36">
        <f>Table43[[#This Row],[Harga Jual Pcs GT
(-PPN)]]*1.11</f>
        <v>15676.622500000001</v>
      </c>
      <c r="AU638" s="36">
        <f>Table43[[#This Row],[Harga Jual Krt GT
(- PPN)]]*1.11</f>
        <v>188119.47000000003</v>
      </c>
      <c r="AV638" s="36">
        <v>14123.083333333334</v>
      </c>
      <c r="AW638" s="36">
        <f>Table43[[#This Row],[Harga Jual Pcs MT
(-PPN)]]*Table43[[#This Row],[ISI/CTN]]</f>
        <v>169477</v>
      </c>
      <c r="AX638" s="36">
        <f>Table43[[#This Row],[Harga Jual Pcs MT
(-PPN)]]*1.11</f>
        <v>15676.622500000001</v>
      </c>
      <c r="AY638" s="36">
        <f>Table43[[#This Row],[Harga Jual Pcs MT
(+PPN)]]*Table43[[#This Row],[ISI/CTN]]</f>
        <v>188119.47000000003</v>
      </c>
      <c r="AZ638" s="44">
        <f>(Table43[[#This Row],[Harga Jual Pcs GT
(-PPN)]]-Table43[[#This Row],[Harga Beli Pcs
(-PPN)]])/Table43[[#This Row],[Harga Jual Pcs GT
(-PPN)]]</f>
        <v>8.5000000000000034E-2</v>
      </c>
      <c r="BA638" s="51">
        <f>Table43[[#This Row],[Harga Jual Pcs MT
(-PPN)]]-Table43[[#This Row],[Harga Beli Pcs
(-PPN)]]</f>
        <v>1200.4620833333338</v>
      </c>
      <c r="BB638" s="57">
        <f>Table43[[#This Row],[Column1]]/Table43[[#This Row],[Harga Jual Pcs MT
(-PPN)]]</f>
        <v>8.5000000000000034E-2</v>
      </c>
      <c r="BC638" s="50"/>
      <c r="BD638" s="7" t="str">
        <f>IFERROR(VLOOKUP(Table43[[#This Row],[Kode BARANG Win2]],'[3]Daftar Barang dan Jasa'!$B$2:$D$3515,3,0),0)</f>
        <v>RB DETTOL FLOOR CLEANER PINE 700ML X 12 PCH</v>
      </c>
      <c r="BE638" s="7" t="str">
        <f ca="1">IF(TODAY()-Table43[[#This Row],[Efektif
Pembuatan]]&gt;60,"Lama","Baru")</f>
        <v>Lama</v>
      </c>
      <c r="BF638" s="7" t="e">
        <f ca="1">IF(TODAY()-Table43[[#This Row],[Efektif Naik Harga]]&lt;30,"Naik","Sama")</f>
        <v>#VALUE!</v>
      </c>
      <c r="BG638" s="7" t="s">
        <v>400</v>
      </c>
      <c r="BH638" s="7" t="str">
        <f>IF(Table43[[#This Row],[Kode BARANG Win2]]&lt;&gt;"","IDR","")</f>
        <v>IDR</v>
      </c>
      <c r="BI638" s="7" t="str">
        <f>CONCATENATE(Table43[[#This Row],[kode  1 Digit
(Nomor)]],Table43[[#This Row],[kode  4 Digit                (Nomor)]])</f>
        <v>30359340700</v>
      </c>
      <c r="BJ638" s="7" t="str">
        <f>Table43[[#This Row],[Nama            Gramasi atau Jumlah Pack per CTN]]</f>
        <v>700ML</v>
      </c>
      <c r="BK638" s="7"/>
      <c r="BL638" s="7"/>
      <c r="BM638" s="4" t="str">
        <f>IF(Table43[[#This Row],[SATUAN Fix Win]]&lt;&gt;"","KRT")</f>
        <v>KRT</v>
      </c>
      <c r="BN638" s="4" t="str">
        <f>IF(Table43[[#This Row],[SATUAN Fix Win]]&lt;&gt;"","GD01")</f>
        <v>GD01</v>
      </c>
      <c r="BO638" s="4">
        <f>IF(Table43[[#This Row],[SATUAN Fix Win]]&lt;&gt;"",11611)</f>
        <v>11611</v>
      </c>
      <c r="BP638" s="4">
        <f>IF(Table43[[#This Row],[SATUAN Fix Win]]&lt;&gt;"",11612)</f>
        <v>11612</v>
      </c>
      <c r="BR638" s="4">
        <f>IF(Table43[[#This Row],[SATUAN Fix Win]]&lt;&gt;"",1)</f>
        <v>1</v>
      </c>
    </row>
    <row r="639" spans="1:74">
      <c r="A639" s="4" t="str">
        <f>CONCATENATE(Table43[[#This Row],[Kode BARANG Win2]],Table43[[#This Row],[No. Urut
Item Sama]])</f>
        <v>R1023003070010</v>
      </c>
      <c r="B639" s="7"/>
      <c r="C639" s="4" t="s">
        <v>1617</v>
      </c>
      <c r="D639" s="49">
        <v>3341564</v>
      </c>
      <c r="E639" s="49">
        <f>IFERROR(VLOOKUP(Table43[[#This Row],[NO]],[1]Sheet1!$G$3:$K$1267,5,0),0)</f>
        <v>0</v>
      </c>
      <c r="F639" s="26" t="s">
        <v>1236</v>
      </c>
      <c r="G639" s="26">
        <v>12</v>
      </c>
      <c r="H639" s="26" t="s">
        <v>2073</v>
      </c>
      <c r="I639" s="49">
        <v>8993560022655</v>
      </c>
      <c r="J639" s="26" t="str">
        <f>Table43[[#This Row],[Nama Jenis Kemasan]]</f>
        <v>PCH</v>
      </c>
      <c r="K639" s="4" t="str">
        <f>TRIM(CONCATENATE(Table43[[#This Row],[Nama            KLP]]," ",Table43[[#This Row],[Nama            Sub KLP]]))</f>
        <v>DETTOL FLOOR CLEANER</v>
      </c>
      <c r="L639" s="4" t="str">
        <f>CONCATENATE(Table43[[#This Row],[kode  2 Digit                (hrf+No)]],Table43[[#This Row],[kode  2 Digit                (Nomor)]],Table43[[#This Row],[kode  1 Digit                (Nomor)]])</f>
        <v>R1023</v>
      </c>
      <c r="M639" s="4" t="str">
        <f>IF(AH639="",CONCATENATE(R639,T639,V639,X639,Z639,AB639,AD639,AF639,Table43[[#This Row],[Tanda Kode Revisi]]),CONCATENATE(R639,T639,V639,X639,Z639,AB639,AD639,AH639))</f>
        <v>R1023003070010</v>
      </c>
      <c r="N639" s="11">
        <f t="shared" si="18"/>
        <v>14</v>
      </c>
      <c r="O639" s="13" t="str">
        <f>IF(AG639&lt;&gt;"",TRIM(UPPER(CONCATENATE(Q639," ",S639," ",U639," ",W639," ",Y639," ",AA639," ","X"," ",Table43[[#This Row],[ISI/CTN]]," ",AG639," ",AC639," ",AE639," ",AI639))),TRIM(UPPER(CONCATENATE(Q639," ",S639," ",U639," ",W639," ",Y639," ",AA639," ","X"," ",Table43[[#This Row],[ISI/CTN]]," ",AC639," ",AE639," ",AI639))))</f>
        <v>RB DETTOL FLOOR CLEANER PINE 700ML X 12 PCH</v>
      </c>
      <c r="P639" s="11">
        <f t="shared" si="19"/>
        <v>43</v>
      </c>
      <c r="Q639" s="4" t="s">
        <v>1487</v>
      </c>
      <c r="R639" s="7" t="s">
        <v>94</v>
      </c>
      <c r="S639" s="4" t="s">
        <v>1496</v>
      </c>
      <c r="T639" s="45" t="s">
        <v>1723</v>
      </c>
      <c r="U639" s="46" t="s">
        <v>1545</v>
      </c>
      <c r="V639" s="7">
        <v>3</v>
      </c>
      <c r="W639" s="46"/>
      <c r="X639" s="45" t="s">
        <v>1731</v>
      </c>
      <c r="Y639" s="4" t="s">
        <v>1539</v>
      </c>
      <c r="Z639" s="47" t="s">
        <v>1724</v>
      </c>
      <c r="AA639" s="4" t="s">
        <v>1546</v>
      </c>
      <c r="AB639" s="47" t="s">
        <v>1764</v>
      </c>
      <c r="AC639" s="4" t="s">
        <v>386</v>
      </c>
      <c r="AD639" s="7">
        <v>1</v>
      </c>
      <c r="AF639" s="7">
        <v>0</v>
      </c>
      <c r="AJ639" s="7">
        <f>IFERROR(VLOOKUP(Table43[[#This Row],[Kode BARANG Win2]],'[2]Template Impor Barang'!#REF!,2,0),0)</f>
        <v>0</v>
      </c>
      <c r="AK639" s="7">
        <f>Table43[[#This Row],[ISI/CTN]]</f>
        <v>12</v>
      </c>
      <c r="AL639" s="83">
        <f>Table43[[#This Row],[Kode Pcpl]]</f>
        <v>3341564</v>
      </c>
      <c r="AN639" s="36">
        <f>Table43[[#This Row],[Harga Jual Pcs GT
(-PPN)]]-(Table43[[#This Row],[Harga Jual Pcs GT
(-PPN)]]*8.5%)</f>
        <v>12922.62125</v>
      </c>
      <c r="AO639" s="36">
        <f>Table43[[#This Row],[Harga Beli Pcs
(-PPN)]]*Table43[[#This Row],[ISI/CTN]]</f>
        <v>155071.45500000002</v>
      </c>
      <c r="AP639" s="36">
        <f>Table43[[#This Row],[Harga Beli Pcs
(-PPN)]]*1.11</f>
        <v>14344.109587500001</v>
      </c>
      <c r="AQ639" s="36">
        <f>Table43[[#This Row],[Harga Beli Krt
(- PPN)]]*1.11</f>
        <v>172129.31505000003</v>
      </c>
      <c r="AR639" s="36">
        <v>14123.083333333334</v>
      </c>
      <c r="AS639" s="36">
        <f>Table43[[#This Row],[Harga Jual Pcs GT
(-PPN)]]*Table43[[#This Row],[ISI/CTN]]</f>
        <v>169477</v>
      </c>
      <c r="AT639" s="36">
        <f>Table43[[#This Row],[Harga Jual Pcs GT
(-PPN)]]*1.11</f>
        <v>15676.622500000001</v>
      </c>
      <c r="AU639" s="36">
        <f>Table43[[#This Row],[Harga Jual Krt GT
(- PPN)]]*1.11</f>
        <v>188119.47000000003</v>
      </c>
      <c r="AV639" s="36">
        <v>14123.083333333334</v>
      </c>
      <c r="AW639" s="36">
        <f>Table43[[#This Row],[Harga Jual Pcs MT
(-PPN)]]*Table43[[#This Row],[ISI/CTN]]</f>
        <v>169477</v>
      </c>
      <c r="AX639" s="36">
        <f>Table43[[#This Row],[Harga Jual Pcs MT
(-PPN)]]*1.11</f>
        <v>15676.622500000001</v>
      </c>
      <c r="AY639" s="36">
        <f>Table43[[#This Row],[Harga Jual Pcs MT
(+PPN)]]*Table43[[#This Row],[ISI/CTN]]</f>
        <v>188119.47000000003</v>
      </c>
      <c r="AZ639" s="44">
        <f>(Table43[[#This Row],[Harga Jual Pcs GT
(-PPN)]]-Table43[[#This Row],[Harga Beli Pcs
(-PPN)]])/Table43[[#This Row],[Harga Jual Pcs GT
(-PPN)]]</f>
        <v>8.5000000000000034E-2</v>
      </c>
      <c r="BA639" s="51">
        <f>Table43[[#This Row],[Harga Jual Pcs MT
(-PPN)]]-Table43[[#This Row],[Harga Beli Pcs
(-PPN)]]</f>
        <v>1200.4620833333338</v>
      </c>
      <c r="BB639" s="57">
        <f>Table43[[#This Row],[Column1]]/Table43[[#This Row],[Harga Jual Pcs MT
(-PPN)]]</f>
        <v>8.5000000000000034E-2</v>
      </c>
      <c r="BC639" s="50"/>
      <c r="BD639" s="7" t="str">
        <f>IFERROR(VLOOKUP(Table43[[#This Row],[Kode BARANG Win2]],'[3]Daftar Barang dan Jasa'!$B$2:$D$3515,3,0),0)</f>
        <v>RB DETTOL FLOOR CLEANER PINE 700ML X 12 PCH</v>
      </c>
      <c r="BE639" s="7" t="str">
        <f ca="1">IF(TODAY()-Table43[[#This Row],[Efektif
Pembuatan]]&gt;60,"Lama","Baru")</f>
        <v>Lama</v>
      </c>
      <c r="BF639" s="7" t="e">
        <f ca="1">IF(TODAY()-Table43[[#This Row],[Efektif Naik Harga]]&lt;30,"Naik","Sama")</f>
        <v>#VALUE!</v>
      </c>
      <c r="BG639" s="7" t="s">
        <v>400</v>
      </c>
      <c r="BH639" s="7" t="str">
        <f>IF(Table43[[#This Row],[Kode BARANG Win2]]&lt;&gt;"","IDR","")</f>
        <v>IDR</v>
      </c>
      <c r="BI639" s="7" t="str">
        <f>CONCATENATE(Table43[[#This Row],[kode  1 Digit
(Nomor)]],Table43[[#This Row],[kode  4 Digit                (Nomor)]])</f>
        <v>33415640700</v>
      </c>
      <c r="BJ639" s="7" t="str">
        <f>Table43[[#This Row],[Nama            Gramasi atau Jumlah Pack per CTN]]</f>
        <v>700ML</v>
      </c>
      <c r="BK639" s="7"/>
      <c r="BL639" s="7"/>
      <c r="BM639" s="4" t="str">
        <f>IF(Table43[[#This Row],[SATUAN Fix Win]]&lt;&gt;"","KRT")</f>
        <v>KRT</v>
      </c>
      <c r="BN639" s="4" t="str">
        <f>IF(Table43[[#This Row],[SATUAN Fix Win]]&lt;&gt;"","GD01")</f>
        <v>GD01</v>
      </c>
      <c r="BO639" s="4">
        <f>IF(Table43[[#This Row],[SATUAN Fix Win]]&lt;&gt;"",11611)</f>
        <v>11611</v>
      </c>
      <c r="BP639" s="4">
        <f>IF(Table43[[#This Row],[SATUAN Fix Win]]&lt;&gt;"",11612)</f>
        <v>11612</v>
      </c>
      <c r="BR639" s="4">
        <f>IF(Table43[[#This Row],[SATUAN Fix Win]]&lt;&gt;"",1)</f>
        <v>1</v>
      </c>
    </row>
    <row r="640" spans="1:74">
      <c r="A640" s="4" t="str">
        <f>CONCATENATE(Table43[[#This Row],[Kode BARANG Win2]],Table43[[#This Row],[No. Urut
Item Sama]])</f>
        <v>R1024001005010</v>
      </c>
      <c r="B640" s="7"/>
      <c r="C640" s="4" t="s">
        <v>1618</v>
      </c>
      <c r="D640" s="49">
        <v>3211226</v>
      </c>
      <c r="E640" s="49">
        <f>IFERROR(VLOOKUP(Table43[[#This Row],[NO]],[1]Sheet1!$G$3:$K$1267,5,0),0)</f>
        <v>0</v>
      </c>
      <c r="F640" s="26" t="s">
        <v>1234</v>
      </c>
      <c r="G640" s="26">
        <v>48</v>
      </c>
      <c r="H640" s="26" t="s">
        <v>1618</v>
      </c>
      <c r="I640" s="49">
        <v>8993560156992</v>
      </c>
      <c r="J640" s="26" t="str">
        <f>Table43[[#This Row],[Nama Jenis Kemasan]]</f>
        <v>BTL</v>
      </c>
      <c r="K640" s="4" t="str">
        <f>TRIM(CONCATENATE(Table43[[#This Row],[Nama            KLP]]," ",Table43[[#This Row],[Nama            Sub KLP]]))</f>
        <v>DETTOL HAND SANITIZER</v>
      </c>
      <c r="L640" s="4" t="str">
        <f>CONCATENATE(Table43[[#This Row],[kode  2 Digit                (hrf+No)]],Table43[[#This Row],[kode  2 Digit                (Nomor)]],Table43[[#This Row],[kode  1 Digit                (Nomor)]])</f>
        <v>R1024</v>
      </c>
      <c r="M640" s="4" t="str">
        <f>IF(AH640="",CONCATENATE(R640,T640,V640,X640,Z640,AB640,AD640,AF640,Table43[[#This Row],[Tanda Kode Revisi]]),CONCATENATE(R640,T640,V640,X640,Z640,AB640,AD640,AH640))</f>
        <v>R1024001005010</v>
      </c>
      <c r="N640" s="11">
        <f t="shared" si="18"/>
        <v>14</v>
      </c>
      <c r="O640" s="13" t="str">
        <f>IF(AG640&lt;&gt;"",TRIM(UPPER(CONCATENATE(Q640," ",S640," ",U640," ",W640," ",Y640," ",AA640," ","X"," ",Table43[[#This Row],[ISI/CTN]]," ",AG640," ",AC640," ",AE640," ",AI640))),TRIM(UPPER(CONCATENATE(Q640," ",S640," ",U640," ",W640," ",Y640," ",AA640," ","X"," ",Table43[[#This Row],[ISI/CTN]]," ",AC640," ",AE640," ",AI640))))</f>
        <v>RB DETTOL HAND SANITIZER CITRUS 50ML X 48 BTL</v>
      </c>
      <c r="P640" s="11">
        <f t="shared" si="19"/>
        <v>45</v>
      </c>
      <c r="Q640" s="4" t="s">
        <v>1487</v>
      </c>
      <c r="R640" s="7" t="s">
        <v>94</v>
      </c>
      <c r="S640" s="4" t="s">
        <v>1496</v>
      </c>
      <c r="T640" s="45" t="s">
        <v>1723</v>
      </c>
      <c r="U640" s="46" t="s">
        <v>1547</v>
      </c>
      <c r="V640" s="7">
        <v>4</v>
      </c>
      <c r="W640" s="46"/>
      <c r="X640" s="45" t="s">
        <v>1731</v>
      </c>
      <c r="Y640" s="4" t="s">
        <v>1538</v>
      </c>
      <c r="Z640" s="47" t="s">
        <v>1722</v>
      </c>
      <c r="AA640" s="4" t="s">
        <v>398</v>
      </c>
      <c r="AB640" s="47" t="s">
        <v>1760</v>
      </c>
      <c r="AC640" s="4" t="s">
        <v>388</v>
      </c>
      <c r="AD640" s="7">
        <v>1</v>
      </c>
      <c r="AF640" s="7">
        <v>0</v>
      </c>
      <c r="AJ640" s="7">
        <f>IFERROR(VLOOKUP(Table43[[#This Row],[Kode BARANG Win2]],'[2]Template Impor Barang'!#REF!,2,0),0)</f>
        <v>0</v>
      </c>
      <c r="AK640" s="7">
        <f>Table43[[#This Row],[ISI/CTN]]</f>
        <v>48</v>
      </c>
      <c r="AL640" s="83">
        <f>Table43[[#This Row],[Kode Pcpl]]</f>
        <v>3211226</v>
      </c>
      <c r="AN640" s="36">
        <f>Table43[[#This Row],[Harga Jual Pcs GT
(-PPN)]]-(Table43[[#This Row],[Harga Jual Pcs GT
(-PPN)]]*8.5%)</f>
        <v>14617.887500000001</v>
      </c>
      <c r="AO640" s="36">
        <f>Table43[[#This Row],[Harga Beli Pcs
(-PPN)]]*Table43[[#This Row],[ISI/CTN]]</f>
        <v>701658.60000000009</v>
      </c>
      <c r="AP640" s="36">
        <f>Table43[[#This Row],[Harga Beli Pcs
(-PPN)]]*1.11</f>
        <v>16225.855125000002</v>
      </c>
      <c r="AQ640" s="36">
        <f>Table43[[#This Row],[Harga Beli Krt
(- PPN)]]*1.11</f>
        <v>778841.04600000021</v>
      </c>
      <c r="AR640" s="36">
        <v>15975.833333333334</v>
      </c>
      <c r="AS640" s="36">
        <f>Table43[[#This Row],[Harga Jual Pcs GT
(-PPN)]]*Table43[[#This Row],[ISI/CTN]]</f>
        <v>766840</v>
      </c>
      <c r="AT640" s="36">
        <f>Table43[[#This Row],[Harga Jual Pcs GT
(-PPN)]]*1.11</f>
        <v>17733.175000000003</v>
      </c>
      <c r="AU640" s="36">
        <f>Table43[[#This Row],[Harga Jual Krt GT
(- PPN)]]*1.11</f>
        <v>851192.4</v>
      </c>
      <c r="AV640" s="36">
        <v>15975.833333333334</v>
      </c>
      <c r="AW640" s="36">
        <f>Table43[[#This Row],[Harga Jual Pcs MT
(-PPN)]]*Table43[[#This Row],[ISI/CTN]]</f>
        <v>766840</v>
      </c>
      <c r="AX640" s="36">
        <f>Table43[[#This Row],[Harga Jual Pcs MT
(-PPN)]]*1.11</f>
        <v>17733.175000000003</v>
      </c>
      <c r="AY640" s="36">
        <f>Table43[[#This Row],[Harga Jual Pcs MT
(+PPN)]]*Table43[[#This Row],[ISI/CTN]]</f>
        <v>851192.40000000014</v>
      </c>
      <c r="AZ640" s="44">
        <f>(Table43[[#This Row],[Harga Jual Pcs GT
(-PPN)]]-Table43[[#This Row],[Harga Beli Pcs
(-PPN)]])/Table43[[#This Row],[Harga Jual Pcs GT
(-PPN)]]</f>
        <v>8.4999999999999992E-2</v>
      </c>
      <c r="BA640" s="51">
        <f>Table43[[#This Row],[Harga Jual Pcs MT
(-PPN)]]-Table43[[#This Row],[Harga Beli Pcs
(-PPN)]]</f>
        <v>1357.9458333333332</v>
      </c>
      <c r="BB640" s="57">
        <f>Table43[[#This Row],[Column1]]/Table43[[#This Row],[Harga Jual Pcs MT
(-PPN)]]</f>
        <v>8.4999999999999992E-2</v>
      </c>
      <c r="BC640" s="50"/>
      <c r="BD640" s="7" t="str">
        <f>IFERROR(VLOOKUP(Table43[[#This Row],[Kode BARANG Win2]],'[3]Daftar Barang dan Jasa'!$B$2:$D$3515,3,0),0)</f>
        <v>RB DETTOL HAND SANITIZER CITRUS 50ML X 48 BTL</v>
      </c>
      <c r="BE640" s="7" t="str">
        <f ca="1">IF(TODAY()-Table43[[#This Row],[Efektif
Pembuatan]]&gt;60,"Lama","Baru")</f>
        <v>Lama</v>
      </c>
      <c r="BF640" s="7" t="e">
        <f ca="1">IF(TODAY()-Table43[[#This Row],[Efektif Naik Harga]]&lt;30,"Naik","Sama")</f>
        <v>#VALUE!</v>
      </c>
      <c r="BG640" s="7" t="s">
        <v>400</v>
      </c>
      <c r="BH640" s="7" t="str">
        <f>IF(Table43[[#This Row],[Kode BARANG Win2]]&lt;&gt;"","IDR","")</f>
        <v>IDR</v>
      </c>
      <c r="BI640" s="7" t="str">
        <f>CONCATENATE(Table43[[#This Row],[kode  1 Digit
(Nomor)]],Table43[[#This Row],[kode  4 Digit                (Nomor)]])</f>
        <v>32112260050</v>
      </c>
      <c r="BJ640" s="7" t="str">
        <f>Table43[[#This Row],[Nama            Gramasi atau Jumlah Pack per CTN]]</f>
        <v>50ML</v>
      </c>
      <c r="BK640" s="7"/>
      <c r="BL640" s="7"/>
      <c r="BM640" s="4" t="str">
        <f>IF(Table43[[#This Row],[SATUAN Fix Win]]&lt;&gt;"","KRT")</f>
        <v>KRT</v>
      </c>
      <c r="BN640" s="4" t="str">
        <f>IF(Table43[[#This Row],[SATUAN Fix Win]]&lt;&gt;"","GD01")</f>
        <v>GD01</v>
      </c>
      <c r="BO640" s="4">
        <f>IF(Table43[[#This Row],[SATUAN Fix Win]]&lt;&gt;"",11611)</f>
        <v>11611</v>
      </c>
      <c r="BP640" s="4">
        <f>IF(Table43[[#This Row],[SATUAN Fix Win]]&lt;&gt;"",11612)</f>
        <v>11612</v>
      </c>
      <c r="BR640" s="4">
        <f>IF(Table43[[#This Row],[SATUAN Fix Win]]&lt;&gt;"",1)</f>
        <v>1</v>
      </c>
    </row>
    <row r="641" spans="1:74">
      <c r="A641" s="4" t="str">
        <f>CONCATENATE(Table43[[#This Row],[Kode BARANG Win2]],Table43[[#This Row],[No. Urut
Item Sama]])</f>
        <v>R1025001020010</v>
      </c>
      <c r="B641" s="7"/>
      <c r="C641" s="4" t="s">
        <v>1619</v>
      </c>
      <c r="D641" s="49">
        <v>3034096</v>
      </c>
      <c r="E641" s="49">
        <f>IFERROR(VLOOKUP(Table43[[#This Row],[NO]],[1]Sheet1!$G$3:$K$1267,5,0),0)</f>
        <v>0</v>
      </c>
      <c r="F641" s="26" t="s">
        <v>1155</v>
      </c>
      <c r="G641" s="26">
        <v>24</v>
      </c>
      <c r="H641" s="26" t="s">
        <v>1619</v>
      </c>
      <c r="I641" s="49">
        <v>8993560027001</v>
      </c>
      <c r="J641" s="26" t="str">
        <f>Table43[[#This Row],[Nama Jenis Kemasan]]</f>
        <v>PCH</v>
      </c>
      <c r="K641" s="4" t="str">
        <f>TRIM(CONCATENATE(Table43[[#This Row],[Nama            KLP]]," ",Table43[[#This Row],[Nama            Sub KLP]]))</f>
        <v>DETTOL HAND WASH</v>
      </c>
      <c r="L641" s="4" t="str">
        <f>CONCATENATE(Table43[[#This Row],[kode  2 Digit                (hrf+No)]],Table43[[#This Row],[kode  2 Digit                (Nomor)]],Table43[[#This Row],[kode  1 Digit                (Nomor)]])</f>
        <v>R1025</v>
      </c>
      <c r="M641" s="4" t="str">
        <f>IF(AH641="",CONCATENATE(R641,T641,V641,X641,Z641,AB641,AD641,AF641,Table43[[#This Row],[Tanda Kode Revisi]]),CONCATENATE(R641,T641,V641,X641,Z641,AB641,AD641,AH641))</f>
        <v>R1025001020010</v>
      </c>
      <c r="N641" s="11">
        <f t="shared" si="18"/>
        <v>14</v>
      </c>
      <c r="O641" s="13" t="str">
        <f>IF(AG641&lt;&gt;"",TRIM(UPPER(CONCATENATE(Q641," ",S641," ",U641," ",W641," ",Y641," ",AA641," ","X"," ",Table43[[#This Row],[ISI/CTN]]," ",AG641," ",AC641," ",AE641," ",AI641))),TRIM(UPPER(CONCATENATE(Q641," ",S641," ",U641," ",W641," ",Y641," ",AA641," ","X"," ",Table43[[#This Row],[ISI/CTN]]," ",AC641," ",AE641," ",AI641))))</f>
        <v>RB DETTOL HAND WASH ORIGINAL 200ML X 24 PCH</v>
      </c>
      <c r="P641" s="11">
        <f t="shared" si="19"/>
        <v>43</v>
      </c>
      <c r="Q641" s="4" t="s">
        <v>1487</v>
      </c>
      <c r="R641" s="7" t="s">
        <v>94</v>
      </c>
      <c r="S641" s="4" t="s">
        <v>1496</v>
      </c>
      <c r="T641" s="45" t="s">
        <v>1723</v>
      </c>
      <c r="U641" s="46" t="s">
        <v>1554</v>
      </c>
      <c r="V641" s="7">
        <v>5</v>
      </c>
      <c r="W641" s="46"/>
      <c r="X641" s="45" t="s">
        <v>1731</v>
      </c>
      <c r="Y641" s="4" t="s">
        <v>1491</v>
      </c>
      <c r="Z641" s="47" t="s">
        <v>1722</v>
      </c>
      <c r="AA641" s="4" t="s">
        <v>387</v>
      </c>
      <c r="AB641" s="47" t="s">
        <v>1744</v>
      </c>
      <c r="AC641" s="4" t="s">
        <v>386</v>
      </c>
      <c r="AD641" s="7">
        <v>1</v>
      </c>
      <c r="AF641" s="7">
        <v>0</v>
      </c>
      <c r="AJ641" s="7">
        <f>IFERROR(VLOOKUP(Table43[[#This Row],[Kode BARANG Win2]],'[2]Template Impor Barang'!#REF!,2,0),0)</f>
        <v>0</v>
      </c>
      <c r="AK641" s="7">
        <f>Table43[[#This Row],[ISI/CTN]]</f>
        <v>24</v>
      </c>
      <c r="AL641" s="83">
        <f>Table43[[#This Row],[Kode Pcpl]]</f>
        <v>3034096</v>
      </c>
      <c r="AN641" s="36">
        <f>Table43[[#This Row],[Harga Jual Pcs GT
(-PPN)]]-(Table43[[#This Row],[Harga Jual Pcs GT
(-PPN)]]*8.5%)</f>
        <v>14622.139639639638</v>
      </c>
      <c r="AO641" s="36">
        <f>Table43[[#This Row],[Harga Beli Pcs
(-PPN)]]*Table43[[#This Row],[ISI/CTN]]</f>
        <v>350931.3513513513</v>
      </c>
      <c r="AP641" s="36">
        <f>Table43[[#This Row],[Harga Beli Pcs
(-PPN)]]*1.11</f>
        <v>16230.574999999999</v>
      </c>
      <c r="AQ641" s="36">
        <f>Table43[[#This Row],[Harga Beli Krt
(- PPN)]]*1.11</f>
        <v>389533.8</v>
      </c>
      <c r="AR641" s="36">
        <v>15980.480480480479</v>
      </c>
      <c r="AS641" s="36">
        <f>Table43[[#This Row],[Harga Jual Pcs GT
(-PPN)]]*Table43[[#This Row],[ISI/CTN]]</f>
        <v>383531.53153153148</v>
      </c>
      <c r="AT641" s="36">
        <f>Table43[[#This Row],[Harga Jual Pcs GT
(-PPN)]]*1.11</f>
        <v>17738.333333333332</v>
      </c>
      <c r="AU641" s="36">
        <f>Table43[[#This Row],[Harga Jual Krt GT
(- PPN)]]*1.11</f>
        <v>425720</v>
      </c>
      <c r="AV641" s="36">
        <v>15980.480480480479</v>
      </c>
      <c r="AW641" s="36">
        <f>Table43[[#This Row],[Harga Jual Pcs MT
(-PPN)]]*Table43[[#This Row],[ISI/CTN]]</f>
        <v>383531.53153153148</v>
      </c>
      <c r="AX641" s="36">
        <f>Table43[[#This Row],[Harga Jual Pcs MT
(-PPN)]]*1.11</f>
        <v>17738.333333333332</v>
      </c>
      <c r="AY641" s="36">
        <f>Table43[[#This Row],[Harga Jual Pcs MT
(+PPN)]]*Table43[[#This Row],[ISI/CTN]]</f>
        <v>425720</v>
      </c>
      <c r="AZ641" s="44">
        <f>(Table43[[#This Row],[Harga Jual Pcs GT
(-PPN)]]-Table43[[#This Row],[Harga Beli Pcs
(-PPN)]])/Table43[[#This Row],[Harga Jual Pcs GT
(-PPN)]]</f>
        <v>8.5000000000000034E-2</v>
      </c>
      <c r="BA641" s="51">
        <f>Table43[[#This Row],[Harga Jual Pcs MT
(-PPN)]]-Table43[[#This Row],[Harga Beli Pcs
(-PPN)]]</f>
        <v>1358.3408408408413</v>
      </c>
      <c r="BB641" s="57">
        <f>Table43[[#This Row],[Column1]]/Table43[[#This Row],[Harga Jual Pcs MT
(-PPN)]]</f>
        <v>8.5000000000000034E-2</v>
      </c>
      <c r="BC641" s="50"/>
      <c r="BD641" s="7" t="str">
        <f>IFERROR(VLOOKUP(Table43[[#This Row],[Kode BARANG Win2]],'[3]Daftar Barang dan Jasa'!$B$2:$D$3515,3,0),0)</f>
        <v>RB DETTOL HAND WASH ORIGINAL 200ML X 24 PCH</v>
      </c>
      <c r="BE641" s="7" t="str">
        <f ca="1">IF(TODAY()-Table43[[#This Row],[Efektif
Pembuatan]]&gt;60,"Lama","Baru")</f>
        <v>Lama</v>
      </c>
      <c r="BF641" s="7" t="e">
        <f ca="1">IF(TODAY()-Table43[[#This Row],[Efektif Naik Harga]]&lt;30,"Naik","Sama")</f>
        <v>#VALUE!</v>
      </c>
      <c r="BG641" s="7" t="s">
        <v>400</v>
      </c>
      <c r="BH641" s="7" t="str">
        <f>IF(Table43[[#This Row],[Kode BARANG Win2]]&lt;&gt;"","IDR","")</f>
        <v>IDR</v>
      </c>
      <c r="BI641" s="7" t="str">
        <f>CONCATENATE(Table43[[#This Row],[kode  1 Digit
(Nomor)]],Table43[[#This Row],[kode  4 Digit                (Nomor)]])</f>
        <v>30340960200</v>
      </c>
      <c r="BJ641" s="7" t="str">
        <f>Table43[[#This Row],[Nama            Gramasi atau Jumlah Pack per CTN]]</f>
        <v>200ML</v>
      </c>
      <c r="BK641" s="7"/>
      <c r="BL641" s="7"/>
      <c r="BM641" s="4" t="str">
        <f>IF(Table43[[#This Row],[SATUAN Fix Win]]&lt;&gt;"","KRT")</f>
        <v>KRT</v>
      </c>
      <c r="BN641" s="4" t="str">
        <f>IF(Table43[[#This Row],[SATUAN Fix Win]]&lt;&gt;"","GD01")</f>
        <v>GD01</v>
      </c>
      <c r="BO641" s="4">
        <f>IF(Table43[[#This Row],[SATUAN Fix Win]]&lt;&gt;"",11611)</f>
        <v>11611</v>
      </c>
      <c r="BP641" s="4">
        <f>IF(Table43[[#This Row],[SATUAN Fix Win]]&lt;&gt;"",11612)</f>
        <v>11612</v>
      </c>
      <c r="BR641" s="4">
        <f>IF(Table43[[#This Row],[SATUAN Fix Win]]&lt;&gt;"",1)</f>
        <v>1</v>
      </c>
    </row>
    <row r="642" spans="1:74">
      <c r="A642" s="4" t="str">
        <f>CONCATENATE(Table43[[#This Row],[Kode BARANG Win2]],Table43[[#This Row],[No. Urut
Item Sama]])</f>
        <v>R1025001020010</v>
      </c>
      <c r="B642" s="7"/>
      <c r="C642" s="4" t="s">
        <v>1619</v>
      </c>
      <c r="D642" s="49">
        <v>3087300</v>
      </c>
      <c r="E642" s="49">
        <f>IFERROR(VLOOKUP(Table43[[#This Row],[NO]],[1]Sheet1!$G$3:$K$1267,5,0),0)</f>
        <v>0</v>
      </c>
      <c r="F642" s="26" t="s">
        <v>1158</v>
      </c>
      <c r="G642" s="26">
        <v>24</v>
      </c>
      <c r="H642" s="26" t="s">
        <v>2073</v>
      </c>
      <c r="I642" s="49">
        <v>8993560027001</v>
      </c>
      <c r="J642" s="26" t="str">
        <f>Table43[[#This Row],[Nama Jenis Kemasan]]</f>
        <v>PCH</v>
      </c>
      <c r="K642" s="4" t="str">
        <f>TRIM(CONCATENATE(Table43[[#This Row],[Nama            KLP]]," ",Table43[[#This Row],[Nama            Sub KLP]]))</f>
        <v>DETTOL HAND WASH</v>
      </c>
      <c r="L642" s="4" t="str">
        <f>CONCATENATE(Table43[[#This Row],[kode  2 Digit                (hrf+No)]],Table43[[#This Row],[kode  2 Digit                (Nomor)]],Table43[[#This Row],[kode  1 Digit                (Nomor)]])</f>
        <v>R1025</v>
      </c>
      <c r="M642" s="4" t="str">
        <f>IF(AH642="",CONCATENATE(R642,T642,V642,X642,Z642,AB642,AD642,AF642,Table43[[#This Row],[Tanda Kode Revisi]]),CONCATENATE(R642,T642,V642,X642,Z642,AB642,AD642,AH642))</f>
        <v>R1025001020010</v>
      </c>
      <c r="N642" s="11">
        <f t="shared" si="18"/>
        <v>14</v>
      </c>
      <c r="O642" s="13" t="str">
        <f>IF(AG642&lt;&gt;"",TRIM(UPPER(CONCATENATE(Q642," ",S642," ",U642," ",W642," ",Y642," ",AA642," ","X"," ",Table43[[#This Row],[ISI/CTN]]," ",AG642," ",AC642," ",AE642," ",AI642))),TRIM(UPPER(CONCATENATE(Q642," ",S642," ",U642," ",W642," ",Y642," ",AA642," ","X"," ",Table43[[#This Row],[ISI/CTN]]," ",AC642," ",AE642," ",AI642))))</f>
        <v>RB DETTOL HAND WASH ORIGINAL 200ML X 24 PCH</v>
      </c>
      <c r="P642" s="11">
        <f t="shared" si="19"/>
        <v>43</v>
      </c>
      <c r="Q642" s="4" t="s">
        <v>1487</v>
      </c>
      <c r="R642" s="7" t="s">
        <v>94</v>
      </c>
      <c r="S642" s="4" t="s">
        <v>1496</v>
      </c>
      <c r="T642" s="45" t="s">
        <v>1723</v>
      </c>
      <c r="U642" s="46" t="s">
        <v>1554</v>
      </c>
      <c r="V642" s="7">
        <v>5</v>
      </c>
      <c r="W642" s="46"/>
      <c r="X642" s="45" t="s">
        <v>1731</v>
      </c>
      <c r="Y642" s="4" t="s">
        <v>1491</v>
      </c>
      <c r="Z642" s="47" t="s">
        <v>1722</v>
      </c>
      <c r="AA642" s="4" t="s">
        <v>387</v>
      </c>
      <c r="AB642" s="47" t="s">
        <v>1744</v>
      </c>
      <c r="AC642" s="4" t="s">
        <v>386</v>
      </c>
      <c r="AD642" s="7">
        <v>1</v>
      </c>
      <c r="AF642" s="7">
        <v>0</v>
      </c>
      <c r="AJ642" s="7">
        <f>IFERROR(VLOOKUP(Table43[[#This Row],[Kode BARANG Win2]],'[2]Template Impor Barang'!#REF!,2,0),0)</f>
        <v>0</v>
      </c>
      <c r="AK642" s="7">
        <f>Table43[[#This Row],[ISI/CTN]]</f>
        <v>24</v>
      </c>
      <c r="AL642" s="83">
        <f>Table43[[#This Row],[Kode Pcpl]]</f>
        <v>3087300</v>
      </c>
      <c r="AN642" s="36">
        <f>Table43[[#This Row],[Harga Jual Pcs GT
(-PPN)]]-(Table43[[#This Row],[Harga Jual Pcs GT
(-PPN)]]*8.5%)</f>
        <v>14622.139639639638</v>
      </c>
      <c r="AO642" s="36">
        <f>Table43[[#This Row],[Harga Beli Pcs
(-PPN)]]*Table43[[#This Row],[ISI/CTN]]</f>
        <v>350931.3513513513</v>
      </c>
      <c r="AP642" s="36">
        <f>Table43[[#This Row],[Harga Beli Pcs
(-PPN)]]*1.11</f>
        <v>16230.574999999999</v>
      </c>
      <c r="AQ642" s="36">
        <f>Table43[[#This Row],[Harga Beli Krt
(- PPN)]]*1.11</f>
        <v>389533.8</v>
      </c>
      <c r="AR642" s="36">
        <v>15980.480480480479</v>
      </c>
      <c r="AS642" s="36">
        <f>Table43[[#This Row],[Harga Jual Pcs GT
(-PPN)]]*Table43[[#This Row],[ISI/CTN]]</f>
        <v>383531.53153153148</v>
      </c>
      <c r="AT642" s="36">
        <f>Table43[[#This Row],[Harga Jual Pcs GT
(-PPN)]]*1.11</f>
        <v>17738.333333333332</v>
      </c>
      <c r="AU642" s="36">
        <f>Table43[[#This Row],[Harga Jual Krt GT
(- PPN)]]*1.11</f>
        <v>425720</v>
      </c>
      <c r="AV642" s="36">
        <v>15980.480480480479</v>
      </c>
      <c r="AW642" s="36">
        <f>Table43[[#This Row],[Harga Jual Pcs MT
(-PPN)]]*Table43[[#This Row],[ISI/CTN]]</f>
        <v>383531.53153153148</v>
      </c>
      <c r="AX642" s="36">
        <f>Table43[[#This Row],[Harga Jual Pcs MT
(-PPN)]]*1.11</f>
        <v>17738.333333333332</v>
      </c>
      <c r="AY642" s="36">
        <f>Table43[[#This Row],[Harga Jual Pcs MT
(+PPN)]]*Table43[[#This Row],[ISI/CTN]]</f>
        <v>425720</v>
      </c>
      <c r="AZ642" s="44">
        <f>(Table43[[#This Row],[Harga Jual Pcs GT
(-PPN)]]-Table43[[#This Row],[Harga Beli Pcs
(-PPN)]])/Table43[[#This Row],[Harga Jual Pcs GT
(-PPN)]]</f>
        <v>8.5000000000000034E-2</v>
      </c>
      <c r="BA642" s="51">
        <f>Table43[[#This Row],[Harga Jual Pcs MT
(-PPN)]]-Table43[[#This Row],[Harga Beli Pcs
(-PPN)]]</f>
        <v>1358.3408408408413</v>
      </c>
      <c r="BB642" s="57">
        <f>Table43[[#This Row],[Column1]]/Table43[[#This Row],[Harga Jual Pcs MT
(-PPN)]]</f>
        <v>8.5000000000000034E-2</v>
      </c>
      <c r="BC642" s="50"/>
      <c r="BD642" s="7" t="str">
        <f>IFERROR(VLOOKUP(Table43[[#This Row],[Kode BARANG Win2]],'[3]Daftar Barang dan Jasa'!$B$2:$D$3515,3,0),0)</f>
        <v>RB DETTOL HAND WASH ORIGINAL 200ML X 24 PCH</v>
      </c>
      <c r="BE642" s="7" t="str">
        <f ca="1">IF(TODAY()-Table43[[#This Row],[Efektif
Pembuatan]]&gt;60,"Lama","Baru")</f>
        <v>Lama</v>
      </c>
      <c r="BF642" s="7" t="e">
        <f ca="1">IF(TODAY()-Table43[[#This Row],[Efektif Naik Harga]]&lt;30,"Naik","Sama")</f>
        <v>#VALUE!</v>
      </c>
      <c r="BG642" s="7" t="s">
        <v>400</v>
      </c>
      <c r="BH642" s="7" t="str">
        <f>IF(Table43[[#This Row],[Kode BARANG Win2]]&lt;&gt;"","IDR","")</f>
        <v>IDR</v>
      </c>
      <c r="BI642" s="7" t="str">
        <f>CONCATENATE(Table43[[#This Row],[kode  1 Digit
(Nomor)]],Table43[[#This Row],[kode  4 Digit                (Nomor)]])</f>
        <v>30873000200</v>
      </c>
      <c r="BJ642" s="7" t="str">
        <f>Table43[[#This Row],[Nama            Gramasi atau Jumlah Pack per CTN]]</f>
        <v>200ML</v>
      </c>
      <c r="BK642" s="7"/>
      <c r="BL642" s="7"/>
      <c r="BM642" s="4" t="str">
        <f>IF(Table43[[#This Row],[SATUAN Fix Win]]&lt;&gt;"","KRT")</f>
        <v>KRT</v>
      </c>
      <c r="BN642" s="4" t="str">
        <f>IF(Table43[[#This Row],[SATUAN Fix Win]]&lt;&gt;"","GD01")</f>
        <v>GD01</v>
      </c>
      <c r="BO642" s="4">
        <f>IF(Table43[[#This Row],[SATUAN Fix Win]]&lt;&gt;"",11611)</f>
        <v>11611</v>
      </c>
      <c r="BP642" s="4">
        <f>IF(Table43[[#This Row],[SATUAN Fix Win]]&lt;&gt;"",11612)</f>
        <v>11612</v>
      </c>
      <c r="BR642" s="4">
        <f>IF(Table43[[#This Row],[SATUAN Fix Win]]&lt;&gt;"",1)</f>
        <v>1</v>
      </c>
    </row>
    <row r="643" spans="1:74">
      <c r="A643" s="4" t="str">
        <f>CONCATENATE(Table43[[#This Row],[Kode BARANG Win2]],Table43[[#This Row],[No. Urut
Item Sama]])</f>
        <v>R1025001020010</v>
      </c>
      <c r="B643" s="7"/>
      <c r="C643" s="4" t="s">
        <v>1619</v>
      </c>
      <c r="D643" s="49" t="s">
        <v>572</v>
      </c>
      <c r="E643" s="49">
        <f>IFERROR(VLOOKUP(Table43[[#This Row],[NO]],[1]Sheet1!$G$3:$K$1267,5,0),0)</f>
        <v>0</v>
      </c>
      <c r="F643" s="26" t="s">
        <v>1156</v>
      </c>
      <c r="G643" s="26">
        <v>24</v>
      </c>
      <c r="H643" s="26" t="s">
        <v>2073</v>
      </c>
      <c r="I643" s="49">
        <v>8993560027001</v>
      </c>
      <c r="J643" s="26" t="str">
        <f>Table43[[#This Row],[Nama Jenis Kemasan]]</f>
        <v>PCH</v>
      </c>
      <c r="K643" s="4" t="str">
        <f>TRIM(CONCATENATE(Table43[[#This Row],[Nama            KLP]]," ",Table43[[#This Row],[Nama            Sub KLP]]))</f>
        <v>DETTOL HAND WASH</v>
      </c>
      <c r="L643" s="4" t="str">
        <f>CONCATENATE(Table43[[#This Row],[kode  2 Digit                (hrf+No)]],Table43[[#This Row],[kode  2 Digit                (Nomor)]],Table43[[#This Row],[kode  1 Digit                (Nomor)]])</f>
        <v>R1025</v>
      </c>
      <c r="M643" s="4" t="str">
        <f>IF(AH643="",CONCATENATE(R643,T643,V643,X643,Z643,AB643,AD643,AF643,Table43[[#This Row],[Tanda Kode Revisi]]),CONCATENATE(R643,T643,V643,X643,Z643,AB643,AD643,AH643))</f>
        <v>R1025001020010</v>
      </c>
      <c r="N643" s="11">
        <f t="shared" si="18"/>
        <v>14</v>
      </c>
      <c r="O643" s="13" t="str">
        <f>IF(AG643&lt;&gt;"",TRIM(UPPER(CONCATENATE(Q643," ",S643," ",U643," ",W643," ",Y643," ",AA643," ","X"," ",Table43[[#This Row],[ISI/CTN]]," ",AG643," ",AC643," ",AE643," ",AI643))),TRIM(UPPER(CONCATENATE(Q643," ",S643," ",U643," ",W643," ",Y643," ",AA643," ","X"," ",Table43[[#This Row],[ISI/CTN]]," ",AC643," ",AE643," ",AI643))))</f>
        <v>RB DETTOL HAND WASH ORIGINAL 200ML X 24 PCH</v>
      </c>
      <c r="P643" s="11">
        <f t="shared" si="19"/>
        <v>43</v>
      </c>
      <c r="Q643" s="4" t="s">
        <v>1487</v>
      </c>
      <c r="R643" s="7" t="s">
        <v>94</v>
      </c>
      <c r="S643" s="4" t="s">
        <v>1496</v>
      </c>
      <c r="T643" s="45" t="s">
        <v>1723</v>
      </c>
      <c r="U643" s="46" t="s">
        <v>1554</v>
      </c>
      <c r="V643" s="7">
        <v>5</v>
      </c>
      <c r="W643" s="46"/>
      <c r="X643" s="45" t="s">
        <v>1731</v>
      </c>
      <c r="Y643" s="4" t="s">
        <v>1491</v>
      </c>
      <c r="Z643" s="47" t="s">
        <v>1722</v>
      </c>
      <c r="AA643" s="4" t="s">
        <v>387</v>
      </c>
      <c r="AB643" s="47" t="s">
        <v>1744</v>
      </c>
      <c r="AC643" s="4" t="s">
        <v>386</v>
      </c>
      <c r="AD643" s="7">
        <v>1</v>
      </c>
      <c r="AF643" s="7">
        <v>0</v>
      </c>
      <c r="AJ643" s="7">
        <f>IFERROR(VLOOKUP(Table43[[#This Row],[Kode BARANG Win2]],'[2]Template Impor Barang'!#REF!,2,0),0)</f>
        <v>0</v>
      </c>
      <c r="AK643" s="7">
        <f>Table43[[#This Row],[ISI/CTN]]</f>
        <v>24</v>
      </c>
      <c r="AL643" s="83" t="str">
        <f>Table43[[#This Row],[Kode Pcpl]]</f>
        <v>ID0277241</v>
      </c>
      <c r="AN643" s="36">
        <f>Table43[[#This Row],[Harga Jual Pcs GT
(-PPN)]]-(Table43[[#This Row],[Harga Jual Pcs GT
(-PPN)]]*8.5%)</f>
        <v>14622.139639639638</v>
      </c>
      <c r="AO643" s="36">
        <f>Table43[[#This Row],[Harga Beli Pcs
(-PPN)]]*Table43[[#This Row],[ISI/CTN]]</f>
        <v>350931.3513513513</v>
      </c>
      <c r="AP643" s="36">
        <f>Table43[[#This Row],[Harga Beli Pcs
(-PPN)]]*1.11</f>
        <v>16230.574999999999</v>
      </c>
      <c r="AQ643" s="36">
        <f>Table43[[#This Row],[Harga Beli Krt
(- PPN)]]*1.11</f>
        <v>389533.8</v>
      </c>
      <c r="AR643" s="36">
        <v>15980.480480480479</v>
      </c>
      <c r="AS643" s="36">
        <f>Table43[[#This Row],[Harga Jual Pcs GT
(-PPN)]]*Table43[[#This Row],[ISI/CTN]]</f>
        <v>383531.53153153148</v>
      </c>
      <c r="AT643" s="36">
        <f>Table43[[#This Row],[Harga Jual Pcs GT
(-PPN)]]*1.11</f>
        <v>17738.333333333332</v>
      </c>
      <c r="AU643" s="36">
        <f>Table43[[#This Row],[Harga Jual Krt GT
(- PPN)]]*1.11</f>
        <v>425720</v>
      </c>
      <c r="AV643" s="36">
        <v>15980.480480480479</v>
      </c>
      <c r="AW643" s="36">
        <f>Table43[[#This Row],[Harga Jual Pcs MT
(-PPN)]]*Table43[[#This Row],[ISI/CTN]]</f>
        <v>383531.53153153148</v>
      </c>
      <c r="AX643" s="36">
        <f>Table43[[#This Row],[Harga Jual Pcs MT
(-PPN)]]*1.11</f>
        <v>17738.333333333332</v>
      </c>
      <c r="AY643" s="36">
        <f>Table43[[#This Row],[Harga Jual Pcs MT
(+PPN)]]*Table43[[#This Row],[ISI/CTN]]</f>
        <v>425720</v>
      </c>
      <c r="AZ643" s="44">
        <f>(Table43[[#This Row],[Harga Jual Pcs GT
(-PPN)]]-Table43[[#This Row],[Harga Beli Pcs
(-PPN)]])/Table43[[#This Row],[Harga Jual Pcs GT
(-PPN)]]</f>
        <v>8.5000000000000034E-2</v>
      </c>
      <c r="BA643" s="51">
        <f>Table43[[#This Row],[Harga Jual Pcs MT
(-PPN)]]-Table43[[#This Row],[Harga Beli Pcs
(-PPN)]]</f>
        <v>1358.3408408408413</v>
      </c>
      <c r="BB643" s="57">
        <f>Table43[[#This Row],[Column1]]/Table43[[#This Row],[Harga Jual Pcs MT
(-PPN)]]</f>
        <v>8.5000000000000034E-2</v>
      </c>
      <c r="BC643" s="50"/>
      <c r="BD643" s="7" t="str">
        <f>IFERROR(VLOOKUP(Table43[[#This Row],[Kode BARANG Win2]],'[3]Daftar Barang dan Jasa'!$B$2:$D$3515,3,0),0)</f>
        <v>RB DETTOL HAND WASH ORIGINAL 200ML X 24 PCH</v>
      </c>
      <c r="BE643" s="7" t="str">
        <f ca="1">IF(TODAY()-Table43[[#This Row],[Efektif
Pembuatan]]&gt;60,"Lama","Baru")</f>
        <v>Lama</v>
      </c>
      <c r="BF643" s="7" t="e">
        <f ca="1">IF(TODAY()-Table43[[#This Row],[Efektif Naik Harga]]&lt;30,"Naik","Sama")</f>
        <v>#VALUE!</v>
      </c>
      <c r="BG643" s="7" t="s">
        <v>400</v>
      </c>
      <c r="BH643" s="7" t="str">
        <f>IF(Table43[[#This Row],[Kode BARANG Win2]]&lt;&gt;"","IDR","")</f>
        <v>IDR</v>
      </c>
      <c r="BI643" s="7" t="str">
        <f>CONCATENATE(Table43[[#This Row],[kode  1 Digit
(Nomor)]],Table43[[#This Row],[kode  4 Digit                (Nomor)]])</f>
        <v>ID02772410200</v>
      </c>
      <c r="BJ643" s="7" t="str">
        <f>Table43[[#This Row],[Nama            Gramasi atau Jumlah Pack per CTN]]</f>
        <v>200ML</v>
      </c>
      <c r="BK643" s="7"/>
      <c r="BL643" s="7"/>
      <c r="BM643" s="4" t="str">
        <f>IF(Table43[[#This Row],[SATUAN Fix Win]]&lt;&gt;"","KRT")</f>
        <v>KRT</v>
      </c>
      <c r="BN643" s="4" t="str">
        <f>IF(Table43[[#This Row],[SATUAN Fix Win]]&lt;&gt;"","GD01")</f>
        <v>GD01</v>
      </c>
      <c r="BO643" s="4">
        <f>IF(Table43[[#This Row],[SATUAN Fix Win]]&lt;&gt;"",11611)</f>
        <v>11611</v>
      </c>
      <c r="BP643" s="4">
        <f>IF(Table43[[#This Row],[SATUAN Fix Win]]&lt;&gt;"",11612)</f>
        <v>11612</v>
      </c>
      <c r="BR643" s="4">
        <f>IF(Table43[[#This Row],[SATUAN Fix Win]]&lt;&gt;"",1)</f>
        <v>1</v>
      </c>
    </row>
    <row r="644" spans="1:74">
      <c r="A644" s="4" t="str">
        <f>CONCATENATE(Table43[[#This Row],[Kode BARANG Win2]],Table43[[#This Row],[No. Urut
Item Sama]])</f>
        <v>R1025001020010</v>
      </c>
      <c r="B644" s="7"/>
      <c r="C644" s="4" t="s">
        <v>1619</v>
      </c>
      <c r="D644" s="49" t="s">
        <v>573</v>
      </c>
      <c r="E644" s="49">
        <f>IFERROR(VLOOKUP(Table43[[#This Row],[NO]],[1]Sheet1!$G$3:$K$1267,5,0),0)</f>
        <v>0</v>
      </c>
      <c r="F644" s="26" t="s">
        <v>1156</v>
      </c>
      <c r="G644" s="26">
        <v>24</v>
      </c>
      <c r="H644" s="26" t="s">
        <v>2073</v>
      </c>
      <c r="I644" s="49">
        <v>8993560027001</v>
      </c>
      <c r="J644" s="26" t="str">
        <f>Table43[[#This Row],[Nama Jenis Kemasan]]</f>
        <v>PCH</v>
      </c>
      <c r="K644" s="4" t="str">
        <f>TRIM(CONCATENATE(Table43[[#This Row],[Nama            KLP]]," ",Table43[[#This Row],[Nama            Sub KLP]]))</f>
        <v>DETTOL HAND WASH</v>
      </c>
      <c r="L644" s="4" t="str">
        <f>CONCATENATE(Table43[[#This Row],[kode  2 Digit                (hrf+No)]],Table43[[#This Row],[kode  2 Digit                (Nomor)]],Table43[[#This Row],[kode  1 Digit                (Nomor)]])</f>
        <v>R1025</v>
      </c>
      <c r="M644" s="4" t="str">
        <f>IF(AH644="",CONCATENATE(R644,T644,V644,X644,Z644,AB644,AD644,AF644,Table43[[#This Row],[Tanda Kode Revisi]]),CONCATENATE(R644,T644,V644,X644,Z644,AB644,AD644,AH644))</f>
        <v>R1025001020010</v>
      </c>
      <c r="N644" s="11">
        <f t="shared" si="18"/>
        <v>14</v>
      </c>
      <c r="O644" s="13" t="str">
        <f>IF(AG644&lt;&gt;"",TRIM(UPPER(CONCATENATE(Q644," ",S644," ",U644," ",W644," ",Y644," ",AA644," ","X"," ",Table43[[#This Row],[ISI/CTN]]," ",AG644," ",AC644," ",AE644," ",AI644))),TRIM(UPPER(CONCATENATE(Q644," ",S644," ",U644," ",W644," ",Y644," ",AA644," ","X"," ",Table43[[#This Row],[ISI/CTN]]," ",AC644," ",AE644," ",AI644))))</f>
        <v>RB DETTOL HAND WASH ORIGINAL 200ML X 24 PCH</v>
      </c>
      <c r="P644" s="11">
        <f t="shared" si="19"/>
        <v>43</v>
      </c>
      <c r="Q644" s="4" t="s">
        <v>1487</v>
      </c>
      <c r="R644" s="7" t="s">
        <v>94</v>
      </c>
      <c r="S644" s="4" t="s">
        <v>1496</v>
      </c>
      <c r="T644" s="45" t="s">
        <v>1723</v>
      </c>
      <c r="U644" s="46" t="s">
        <v>1554</v>
      </c>
      <c r="V644" s="7">
        <v>5</v>
      </c>
      <c r="W644" s="46"/>
      <c r="X644" s="45" t="s">
        <v>1731</v>
      </c>
      <c r="Y644" s="4" t="s">
        <v>1491</v>
      </c>
      <c r="Z644" s="47" t="s">
        <v>1722</v>
      </c>
      <c r="AA644" s="4" t="s">
        <v>387</v>
      </c>
      <c r="AB644" s="47" t="s">
        <v>1744</v>
      </c>
      <c r="AC644" s="4" t="s">
        <v>386</v>
      </c>
      <c r="AD644" s="7">
        <v>1</v>
      </c>
      <c r="AF644" s="7">
        <v>0</v>
      </c>
      <c r="AJ644" s="7">
        <f>IFERROR(VLOOKUP(Table43[[#This Row],[Kode BARANG Win2]],'[2]Template Impor Barang'!#REF!,2,0),0)</f>
        <v>0</v>
      </c>
      <c r="AK644" s="7">
        <f>Table43[[#This Row],[ISI/CTN]]</f>
        <v>24</v>
      </c>
      <c r="AL644" s="83" t="str">
        <f>Table43[[#This Row],[Kode Pcpl]]</f>
        <v>ID0343031</v>
      </c>
      <c r="AN644" s="36">
        <f>Table43[[#This Row],[Harga Jual Pcs GT
(-PPN)]]-(Table43[[#This Row],[Harga Jual Pcs GT
(-PPN)]]*8.5%)</f>
        <v>14622.139639639638</v>
      </c>
      <c r="AO644" s="36">
        <f>Table43[[#This Row],[Harga Beli Pcs
(-PPN)]]*Table43[[#This Row],[ISI/CTN]]</f>
        <v>350931.3513513513</v>
      </c>
      <c r="AP644" s="36">
        <f>Table43[[#This Row],[Harga Beli Pcs
(-PPN)]]*1.11</f>
        <v>16230.574999999999</v>
      </c>
      <c r="AQ644" s="36">
        <f>Table43[[#This Row],[Harga Beli Krt
(- PPN)]]*1.11</f>
        <v>389533.8</v>
      </c>
      <c r="AR644" s="36">
        <v>15980.480480480479</v>
      </c>
      <c r="AS644" s="36">
        <f>Table43[[#This Row],[Harga Jual Pcs GT
(-PPN)]]*Table43[[#This Row],[ISI/CTN]]</f>
        <v>383531.53153153148</v>
      </c>
      <c r="AT644" s="36">
        <f>Table43[[#This Row],[Harga Jual Pcs GT
(-PPN)]]*1.11</f>
        <v>17738.333333333332</v>
      </c>
      <c r="AU644" s="36">
        <f>Table43[[#This Row],[Harga Jual Krt GT
(- PPN)]]*1.11</f>
        <v>425720</v>
      </c>
      <c r="AV644" s="36">
        <v>15980.480480480479</v>
      </c>
      <c r="AW644" s="36">
        <f>Table43[[#This Row],[Harga Jual Pcs MT
(-PPN)]]*Table43[[#This Row],[ISI/CTN]]</f>
        <v>383531.53153153148</v>
      </c>
      <c r="AX644" s="36">
        <f>Table43[[#This Row],[Harga Jual Pcs MT
(-PPN)]]*1.11</f>
        <v>17738.333333333332</v>
      </c>
      <c r="AY644" s="36">
        <f>Table43[[#This Row],[Harga Jual Pcs MT
(+PPN)]]*Table43[[#This Row],[ISI/CTN]]</f>
        <v>425720</v>
      </c>
      <c r="AZ644" s="44">
        <f>(Table43[[#This Row],[Harga Jual Pcs GT
(-PPN)]]-Table43[[#This Row],[Harga Beli Pcs
(-PPN)]])/Table43[[#This Row],[Harga Jual Pcs GT
(-PPN)]]</f>
        <v>8.5000000000000034E-2</v>
      </c>
      <c r="BA644" s="51">
        <f>Table43[[#This Row],[Harga Jual Pcs MT
(-PPN)]]-Table43[[#This Row],[Harga Beli Pcs
(-PPN)]]</f>
        <v>1358.3408408408413</v>
      </c>
      <c r="BB644" s="57">
        <f>Table43[[#This Row],[Column1]]/Table43[[#This Row],[Harga Jual Pcs MT
(-PPN)]]</f>
        <v>8.5000000000000034E-2</v>
      </c>
      <c r="BC644" s="50"/>
      <c r="BD644" s="7" t="str">
        <f>IFERROR(VLOOKUP(Table43[[#This Row],[Kode BARANG Win2]],'[3]Daftar Barang dan Jasa'!$B$2:$D$3515,3,0),0)</f>
        <v>RB DETTOL HAND WASH ORIGINAL 200ML X 24 PCH</v>
      </c>
      <c r="BE644" s="7" t="str">
        <f ca="1">IF(TODAY()-Table43[[#This Row],[Efektif
Pembuatan]]&gt;60,"Lama","Baru")</f>
        <v>Lama</v>
      </c>
      <c r="BF644" s="7" t="e">
        <f ca="1">IF(TODAY()-Table43[[#This Row],[Efektif Naik Harga]]&lt;30,"Naik","Sama")</f>
        <v>#VALUE!</v>
      </c>
      <c r="BG644" s="7" t="s">
        <v>400</v>
      </c>
      <c r="BH644" s="7" t="str">
        <f>IF(Table43[[#This Row],[Kode BARANG Win2]]&lt;&gt;"","IDR","")</f>
        <v>IDR</v>
      </c>
      <c r="BI644" s="7" t="str">
        <f>CONCATENATE(Table43[[#This Row],[kode  1 Digit
(Nomor)]],Table43[[#This Row],[kode  4 Digit                (Nomor)]])</f>
        <v>ID03430310200</v>
      </c>
      <c r="BJ644" s="7" t="str">
        <f>Table43[[#This Row],[Nama            Gramasi atau Jumlah Pack per CTN]]</f>
        <v>200ML</v>
      </c>
      <c r="BK644" s="7"/>
      <c r="BL644" s="7"/>
      <c r="BM644" s="4" t="str">
        <f>IF(Table43[[#This Row],[SATUAN Fix Win]]&lt;&gt;"","KRT")</f>
        <v>KRT</v>
      </c>
      <c r="BN644" s="4" t="str">
        <f>IF(Table43[[#This Row],[SATUAN Fix Win]]&lt;&gt;"","GD01")</f>
        <v>GD01</v>
      </c>
      <c r="BO644" s="4">
        <f>IF(Table43[[#This Row],[SATUAN Fix Win]]&lt;&gt;"",11611)</f>
        <v>11611</v>
      </c>
      <c r="BP644" s="4">
        <f>IF(Table43[[#This Row],[SATUAN Fix Win]]&lt;&gt;"",11612)</f>
        <v>11612</v>
      </c>
      <c r="BR644" s="4">
        <f>IF(Table43[[#This Row],[SATUAN Fix Win]]&lt;&gt;"",1)</f>
        <v>1</v>
      </c>
    </row>
    <row r="645" spans="1:74">
      <c r="A645" s="4" t="str">
        <f>CONCATENATE(Table43[[#This Row],[Kode BARANG Win2]],Table43[[#This Row],[No. Urut
Item Sama]])</f>
        <v>R1025001020010</v>
      </c>
      <c r="B645" s="7"/>
      <c r="C645" s="4" t="s">
        <v>1619</v>
      </c>
      <c r="D645" s="49">
        <v>3036427</v>
      </c>
      <c r="E645" s="49">
        <f>IFERROR(VLOOKUP(Table43[[#This Row],[NO]],[1]Sheet1!$G$3:$K$1267,5,0),0)</f>
        <v>0</v>
      </c>
      <c r="F645" s="26" t="s">
        <v>1157</v>
      </c>
      <c r="G645" s="26">
        <v>24</v>
      </c>
      <c r="H645" s="26" t="s">
        <v>2073</v>
      </c>
      <c r="I645" s="49">
        <v>8993560027001</v>
      </c>
      <c r="J645" s="26" t="str">
        <f>Table43[[#This Row],[Nama Jenis Kemasan]]</f>
        <v>PCH</v>
      </c>
      <c r="K645" s="4" t="str">
        <f>TRIM(CONCATENATE(Table43[[#This Row],[Nama            KLP]]," ",Table43[[#This Row],[Nama            Sub KLP]]))</f>
        <v>DETTOL HAND WASH</v>
      </c>
      <c r="L645" s="4" t="str">
        <f>CONCATENATE(Table43[[#This Row],[kode  2 Digit                (hrf+No)]],Table43[[#This Row],[kode  2 Digit                (Nomor)]],Table43[[#This Row],[kode  1 Digit                (Nomor)]])</f>
        <v>R1025</v>
      </c>
      <c r="M645" s="4" t="str">
        <f>IF(AH645="",CONCATENATE(R645,T645,V645,X645,Z645,AB645,AD645,AF645,Table43[[#This Row],[Tanda Kode Revisi]]),CONCATENATE(R645,T645,V645,X645,Z645,AB645,AD645,AH645))</f>
        <v>R1025001020010</v>
      </c>
      <c r="N645" s="11">
        <f t="shared" si="18"/>
        <v>14</v>
      </c>
      <c r="O645" s="13" t="str">
        <f>IF(AG645&lt;&gt;"",TRIM(UPPER(CONCATENATE(Q645," ",S645," ",U645," ",W645," ",Y645," ",AA645," ","X"," ",Table43[[#This Row],[ISI/CTN]]," ",AG645," ",AC645," ",AE645," ",AI645))),TRIM(UPPER(CONCATENATE(Q645," ",S645," ",U645," ",W645," ",Y645," ",AA645," ","X"," ",Table43[[#This Row],[ISI/CTN]]," ",AC645," ",AE645," ",AI645))))</f>
        <v>RB DETTOL HAND WASH ORIGINAL 200ML X 24 PCH</v>
      </c>
      <c r="P645" s="11">
        <f t="shared" si="19"/>
        <v>43</v>
      </c>
      <c r="Q645" s="4" t="s">
        <v>1487</v>
      </c>
      <c r="R645" s="7" t="s">
        <v>94</v>
      </c>
      <c r="S645" s="4" t="s">
        <v>1496</v>
      </c>
      <c r="T645" s="45" t="s">
        <v>1723</v>
      </c>
      <c r="U645" s="46" t="s">
        <v>1554</v>
      </c>
      <c r="V645" s="7">
        <v>5</v>
      </c>
      <c r="W645" s="46"/>
      <c r="X645" s="45" t="s">
        <v>1731</v>
      </c>
      <c r="Y645" s="4" t="s">
        <v>1491</v>
      </c>
      <c r="Z645" s="47" t="s">
        <v>1722</v>
      </c>
      <c r="AA645" s="4" t="s">
        <v>387</v>
      </c>
      <c r="AB645" s="47" t="s">
        <v>1744</v>
      </c>
      <c r="AC645" s="4" t="s">
        <v>386</v>
      </c>
      <c r="AD645" s="7">
        <v>1</v>
      </c>
      <c r="AF645" s="7">
        <v>0</v>
      </c>
      <c r="AJ645" s="7">
        <f>IFERROR(VLOOKUP(Table43[[#This Row],[Kode BARANG Win2]],'[2]Template Impor Barang'!#REF!,2,0),0)</f>
        <v>0</v>
      </c>
      <c r="AK645" s="7">
        <f>Table43[[#This Row],[ISI/CTN]]</f>
        <v>24</v>
      </c>
      <c r="AL645" s="83">
        <f>Table43[[#This Row],[Kode Pcpl]]</f>
        <v>3036427</v>
      </c>
      <c r="AN645" s="36">
        <f>Table43[[#This Row],[Harga Jual Pcs GT
(-PPN)]]-(Table43[[#This Row],[Harga Jual Pcs GT
(-PPN)]]*8.5%)</f>
        <v>14622.139639639638</v>
      </c>
      <c r="AO645" s="36">
        <f>Table43[[#This Row],[Harga Beli Pcs
(-PPN)]]*Table43[[#This Row],[ISI/CTN]]</f>
        <v>350931.3513513513</v>
      </c>
      <c r="AP645" s="36">
        <f>Table43[[#This Row],[Harga Beli Pcs
(-PPN)]]*1.11</f>
        <v>16230.574999999999</v>
      </c>
      <c r="AQ645" s="36">
        <f>Table43[[#This Row],[Harga Beli Krt
(- PPN)]]*1.11</f>
        <v>389533.8</v>
      </c>
      <c r="AR645" s="36">
        <v>15980.480480480479</v>
      </c>
      <c r="AS645" s="36">
        <f>Table43[[#This Row],[Harga Jual Pcs GT
(-PPN)]]*Table43[[#This Row],[ISI/CTN]]</f>
        <v>383531.53153153148</v>
      </c>
      <c r="AT645" s="36">
        <f>Table43[[#This Row],[Harga Jual Pcs GT
(-PPN)]]*1.11</f>
        <v>17738.333333333332</v>
      </c>
      <c r="AU645" s="36">
        <f>Table43[[#This Row],[Harga Jual Krt GT
(- PPN)]]*1.11</f>
        <v>425720</v>
      </c>
      <c r="AV645" s="36">
        <v>15980.480480480479</v>
      </c>
      <c r="AW645" s="36">
        <f>Table43[[#This Row],[Harga Jual Pcs MT
(-PPN)]]*Table43[[#This Row],[ISI/CTN]]</f>
        <v>383531.53153153148</v>
      </c>
      <c r="AX645" s="36">
        <f>Table43[[#This Row],[Harga Jual Pcs MT
(-PPN)]]*1.11</f>
        <v>17738.333333333332</v>
      </c>
      <c r="AY645" s="36">
        <f>Table43[[#This Row],[Harga Jual Pcs MT
(+PPN)]]*Table43[[#This Row],[ISI/CTN]]</f>
        <v>425720</v>
      </c>
      <c r="AZ645" s="44">
        <f>(Table43[[#This Row],[Harga Jual Pcs GT
(-PPN)]]-Table43[[#This Row],[Harga Beli Pcs
(-PPN)]])/Table43[[#This Row],[Harga Jual Pcs GT
(-PPN)]]</f>
        <v>8.5000000000000034E-2</v>
      </c>
      <c r="BA645" s="51">
        <f>Table43[[#This Row],[Harga Jual Pcs MT
(-PPN)]]-Table43[[#This Row],[Harga Beli Pcs
(-PPN)]]</f>
        <v>1358.3408408408413</v>
      </c>
      <c r="BB645" s="57">
        <f>Table43[[#This Row],[Column1]]/Table43[[#This Row],[Harga Jual Pcs MT
(-PPN)]]</f>
        <v>8.5000000000000034E-2</v>
      </c>
      <c r="BC645" s="50"/>
      <c r="BD645" s="7" t="str">
        <f>IFERROR(VLOOKUP(Table43[[#This Row],[Kode BARANG Win2]],'[3]Daftar Barang dan Jasa'!$B$2:$D$3515,3,0),0)</f>
        <v>RB DETTOL HAND WASH ORIGINAL 200ML X 24 PCH</v>
      </c>
      <c r="BE645" s="7" t="str">
        <f ca="1">IF(TODAY()-Table43[[#This Row],[Efektif
Pembuatan]]&gt;60,"Lama","Baru")</f>
        <v>Lama</v>
      </c>
      <c r="BF645" s="7" t="e">
        <f ca="1">IF(TODAY()-Table43[[#This Row],[Efektif Naik Harga]]&lt;30,"Naik","Sama")</f>
        <v>#VALUE!</v>
      </c>
      <c r="BG645" s="7" t="s">
        <v>400</v>
      </c>
      <c r="BH645" s="7" t="str">
        <f>IF(Table43[[#This Row],[Kode BARANG Win2]]&lt;&gt;"","IDR","")</f>
        <v>IDR</v>
      </c>
      <c r="BI645" s="7" t="str">
        <f>CONCATENATE(Table43[[#This Row],[kode  1 Digit
(Nomor)]],Table43[[#This Row],[kode  4 Digit                (Nomor)]])</f>
        <v>30364270200</v>
      </c>
      <c r="BJ645" s="7" t="str">
        <f>Table43[[#This Row],[Nama            Gramasi atau Jumlah Pack per CTN]]</f>
        <v>200ML</v>
      </c>
      <c r="BK645" s="7"/>
      <c r="BL645" s="7"/>
      <c r="BM645" s="4" t="str">
        <f>IF(Table43[[#This Row],[SATUAN Fix Win]]&lt;&gt;"","KRT")</f>
        <v>KRT</v>
      </c>
      <c r="BN645" s="4" t="str">
        <f>IF(Table43[[#This Row],[SATUAN Fix Win]]&lt;&gt;"","GD01")</f>
        <v>GD01</v>
      </c>
      <c r="BO645" s="4">
        <f>IF(Table43[[#This Row],[SATUAN Fix Win]]&lt;&gt;"",11611)</f>
        <v>11611</v>
      </c>
      <c r="BP645" s="4">
        <f>IF(Table43[[#This Row],[SATUAN Fix Win]]&lt;&gt;"",11612)</f>
        <v>11612</v>
      </c>
      <c r="BR645" s="4">
        <f>IF(Table43[[#This Row],[SATUAN Fix Win]]&lt;&gt;"",1)</f>
        <v>1</v>
      </c>
    </row>
    <row r="646" spans="1:74">
      <c r="A646" s="4" t="str">
        <f>CONCATENATE(Table43[[#This Row],[Kode BARANG Win2]],Table43[[#This Row],[No. Urut
Item Sama]])</f>
        <v>R1025001024520</v>
      </c>
      <c r="B646" s="7"/>
      <c r="C646" s="4" t="s">
        <v>1620</v>
      </c>
      <c r="D646" s="49">
        <v>3087299</v>
      </c>
      <c r="E646" s="49">
        <f>IFERROR(VLOOKUP(Table43[[#This Row],[NO]],[1]Sheet1!$G$3:$K$1267,5,0),0)</f>
        <v>0</v>
      </c>
      <c r="F646" s="26" t="s">
        <v>1159</v>
      </c>
      <c r="G646" s="26">
        <v>12</v>
      </c>
      <c r="H646" s="26" t="s">
        <v>1620</v>
      </c>
      <c r="I646" s="49">
        <v>9556111620343</v>
      </c>
      <c r="J646" s="26" t="str">
        <f>Table43[[#This Row],[Nama Jenis Kemasan]]</f>
        <v>PUMP</v>
      </c>
      <c r="K646" s="4" t="str">
        <f>TRIM(CONCATENATE(Table43[[#This Row],[Nama            KLP]]," ",Table43[[#This Row],[Nama            Sub KLP]]))</f>
        <v>DETTOL HAND WASH</v>
      </c>
      <c r="L646" s="4" t="str">
        <f>CONCATENATE(Table43[[#This Row],[kode  2 Digit                (hrf+No)]],Table43[[#This Row],[kode  2 Digit                (Nomor)]],Table43[[#This Row],[kode  1 Digit                (Nomor)]])</f>
        <v>R1025</v>
      </c>
      <c r="M646" s="4" t="str">
        <f>IF(AH646="",CONCATENATE(R646,T646,V646,X646,Z646,AB646,AD646,AF646,Table43[[#This Row],[Tanda Kode Revisi]]),CONCATENATE(R646,T646,V646,X646,Z646,AB646,AD646,AH646))</f>
        <v>R1025001024520</v>
      </c>
      <c r="N646" s="11">
        <f t="shared" si="18"/>
        <v>14</v>
      </c>
      <c r="O646" s="13" t="str">
        <f>IF(AG646&lt;&gt;"",TRIM(UPPER(CONCATENATE(Q646," ",S646," ",U646," ",W646," ",Y646," ",AA646," ","X"," ",Table43[[#This Row],[ISI/CTN]]," ",AG646," ",AC646," ",AE646," ",AI646))),TRIM(UPPER(CONCATENATE(Q646," ",S646," ",U646," ",W646," ",Y646," ",AA646," ","X"," ",Table43[[#This Row],[ISI/CTN]]," ",AC646," ",AE646," ",AI646))))</f>
        <v>RB DETTOL HAND WASH ORIGINAL 245ML X 12 PUMP</v>
      </c>
      <c r="P646" s="11">
        <f t="shared" si="19"/>
        <v>44</v>
      </c>
      <c r="Q646" s="4" t="s">
        <v>1487</v>
      </c>
      <c r="R646" s="7" t="s">
        <v>94</v>
      </c>
      <c r="S646" s="4" t="s">
        <v>1496</v>
      </c>
      <c r="T646" s="45" t="s">
        <v>1723</v>
      </c>
      <c r="U646" s="46" t="s">
        <v>1554</v>
      </c>
      <c r="V646" s="7">
        <v>5</v>
      </c>
      <c r="W646" s="46"/>
      <c r="X646" s="45" t="s">
        <v>1731</v>
      </c>
      <c r="Y646" s="4" t="s">
        <v>1491</v>
      </c>
      <c r="Z646" s="47" t="s">
        <v>1722</v>
      </c>
      <c r="AA646" s="4" t="s">
        <v>1556</v>
      </c>
      <c r="AB646" s="47" t="s">
        <v>1745</v>
      </c>
      <c r="AC646" s="4" t="s">
        <v>390</v>
      </c>
      <c r="AD646" s="7">
        <v>2</v>
      </c>
      <c r="AF646" s="7">
        <v>0</v>
      </c>
      <c r="AJ646" s="7">
        <f>IFERROR(VLOOKUP(Table43[[#This Row],[Kode BARANG Win2]],'[2]Template Impor Barang'!#REF!,2,0),0)</f>
        <v>0</v>
      </c>
      <c r="AK646" s="7">
        <f>Table43[[#This Row],[ISI/CTN]]</f>
        <v>12</v>
      </c>
      <c r="AL646" s="83">
        <f>Table43[[#This Row],[Kode Pcpl]]</f>
        <v>3087299</v>
      </c>
      <c r="AN646" s="36">
        <f>Table43[[#This Row],[Harga Jual Pcs GT
(-PPN)]]-(Table43[[#This Row],[Harga Jual Pcs GT
(-PPN)]]*8.5%)</f>
        <v>30112.65</v>
      </c>
      <c r="AO646" s="36">
        <f>Table43[[#This Row],[Harga Beli Pcs
(-PPN)]]*Table43[[#This Row],[ISI/CTN]]</f>
        <v>361351.80000000005</v>
      </c>
      <c r="AP646" s="36">
        <f>Table43[[#This Row],[Harga Beli Pcs
(-PPN)]]*1.11</f>
        <v>33425.041500000007</v>
      </c>
      <c r="AQ646" s="36">
        <f>Table43[[#This Row],[Harga Beli Krt
(- PPN)]]*1.11</f>
        <v>401100.49800000008</v>
      </c>
      <c r="AR646" s="36">
        <v>32910</v>
      </c>
      <c r="AS646" s="36">
        <f>Table43[[#This Row],[Harga Jual Pcs GT
(-PPN)]]*Table43[[#This Row],[ISI/CTN]]</f>
        <v>394920</v>
      </c>
      <c r="AT646" s="36">
        <f>Table43[[#This Row],[Harga Jual Pcs GT
(-PPN)]]*1.11</f>
        <v>36530.100000000006</v>
      </c>
      <c r="AU646" s="36">
        <f>Table43[[#This Row],[Harga Jual Krt GT
(- PPN)]]*1.11</f>
        <v>438361.2</v>
      </c>
      <c r="AV646" s="36">
        <v>32910</v>
      </c>
      <c r="AW646" s="36">
        <f>Table43[[#This Row],[Harga Jual Pcs MT
(-PPN)]]*Table43[[#This Row],[ISI/CTN]]</f>
        <v>394920</v>
      </c>
      <c r="AX646" s="36">
        <f>Table43[[#This Row],[Harga Jual Pcs MT
(-PPN)]]*1.11</f>
        <v>36530.100000000006</v>
      </c>
      <c r="AY646" s="36">
        <f>Table43[[#This Row],[Harga Jual Pcs MT
(+PPN)]]*Table43[[#This Row],[ISI/CTN]]</f>
        <v>438361.20000000007</v>
      </c>
      <c r="AZ646" s="44">
        <f>(Table43[[#This Row],[Harga Jual Pcs GT
(-PPN)]]-Table43[[#This Row],[Harga Beli Pcs
(-PPN)]])/Table43[[#This Row],[Harga Jual Pcs GT
(-PPN)]]</f>
        <v>8.4999999999999951E-2</v>
      </c>
      <c r="BA646" s="51">
        <f>Table43[[#This Row],[Harga Jual Pcs MT
(-PPN)]]-Table43[[#This Row],[Harga Beli Pcs
(-PPN)]]</f>
        <v>2797.3499999999985</v>
      </c>
      <c r="BB646" s="57">
        <f>Table43[[#This Row],[Column1]]/Table43[[#This Row],[Harga Jual Pcs MT
(-PPN)]]</f>
        <v>8.4999999999999951E-2</v>
      </c>
      <c r="BC646" s="50"/>
      <c r="BD646" s="7" t="str">
        <f>IFERROR(VLOOKUP(Table43[[#This Row],[Kode BARANG Win2]],'[3]Daftar Barang dan Jasa'!$B$2:$D$3515,3,0),0)</f>
        <v>RB DETTOL HAND WASH ORIGINAL 245ML X 12 PUMP</v>
      </c>
      <c r="BE646" s="7" t="str">
        <f ca="1">IF(TODAY()-Table43[[#This Row],[Efektif
Pembuatan]]&gt;60,"Lama","Baru")</f>
        <v>Lama</v>
      </c>
      <c r="BF646" s="7" t="e">
        <f ca="1">IF(TODAY()-Table43[[#This Row],[Efektif Naik Harga]]&lt;30,"Naik","Sama")</f>
        <v>#VALUE!</v>
      </c>
      <c r="BG646" s="7" t="s">
        <v>400</v>
      </c>
      <c r="BH646" s="7" t="str">
        <f>IF(Table43[[#This Row],[Kode BARANG Win2]]&lt;&gt;"","IDR","")</f>
        <v>IDR</v>
      </c>
      <c r="BI646" s="7" t="str">
        <f>CONCATENATE(Table43[[#This Row],[kode  1 Digit
(Nomor)]],Table43[[#This Row],[kode  4 Digit                (Nomor)]])</f>
        <v>30872990245</v>
      </c>
      <c r="BJ646" s="7" t="str">
        <f>Table43[[#This Row],[Nama            Gramasi atau Jumlah Pack per CTN]]</f>
        <v>245ML</v>
      </c>
      <c r="BK646" s="7"/>
      <c r="BL646" s="7"/>
      <c r="BM646" s="4" t="str">
        <f>IF(Table43[[#This Row],[SATUAN Fix Win]]&lt;&gt;"","KRT")</f>
        <v>KRT</v>
      </c>
      <c r="BN646" s="4" t="str">
        <f>IF(Table43[[#This Row],[SATUAN Fix Win]]&lt;&gt;"","GD01")</f>
        <v>GD01</v>
      </c>
      <c r="BO646" s="4">
        <f>IF(Table43[[#This Row],[SATUAN Fix Win]]&lt;&gt;"",11611)</f>
        <v>11611</v>
      </c>
      <c r="BP646" s="4">
        <f>IF(Table43[[#This Row],[SATUAN Fix Win]]&lt;&gt;"",11612)</f>
        <v>11612</v>
      </c>
      <c r="BR646" s="4">
        <f>IF(Table43[[#This Row],[SATUAN Fix Win]]&lt;&gt;"",1)</f>
        <v>1</v>
      </c>
    </row>
    <row r="647" spans="1:74" s="101" customFormat="1">
      <c r="A647" s="4" t="str">
        <f>CONCATENATE(Table43[[#This Row],[Kode BARANG Win2]],Table43[[#This Row],[No. Urut
Item Sama]])</f>
        <v>R1025001024520</v>
      </c>
      <c r="B647" s="7"/>
      <c r="C647" s="4" t="s">
        <v>1620</v>
      </c>
      <c r="D647" s="49">
        <v>3298762</v>
      </c>
      <c r="E647" s="49">
        <f>IFERROR(VLOOKUP(Table43[[#This Row],[NO]],[1]Sheet1!$G$3:$K$1267,5,0),0)</f>
        <v>0</v>
      </c>
      <c r="F647" s="26" t="s">
        <v>1165</v>
      </c>
      <c r="G647" s="26">
        <v>12</v>
      </c>
      <c r="H647" s="26" t="s">
        <v>2073</v>
      </c>
      <c r="I647" s="49">
        <v>9556111620343</v>
      </c>
      <c r="J647" s="26" t="str">
        <f>Table43[[#This Row],[Nama Jenis Kemasan]]</f>
        <v>PUMP</v>
      </c>
      <c r="K647" s="4" t="str">
        <f>TRIM(CONCATENATE(Table43[[#This Row],[Nama            KLP]]," ",Table43[[#This Row],[Nama            Sub KLP]]))</f>
        <v>DETTOL HAND WASH</v>
      </c>
      <c r="L647" s="4" t="str">
        <f>CONCATENATE(Table43[[#This Row],[kode  2 Digit                (hrf+No)]],Table43[[#This Row],[kode  2 Digit                (Nomor)]],Table43[[#This Row],[kode  1 Digit                (Nomor)]])</f>
        <v>R1025</v>
      </c>
      <c r="M647" s="4" t="str">
        <f>IF(AH647="",CONCATENATE(R647,T647,V647,X647,Z647,AB647,AD647,AF647,Table43[[#This Row],[Tanda Kode Revisi]]),CONCATENATE(R647,T647,V647,X647,Z647,AB647,AD647,AH647))</f>
        <v>R1025001024520</v>
      </c>
      <c r="N647" s="11">
        <f t="shared" si="18"/>
        <v>14</v>
      </c>
      <c r="O647" s="13" t="str">
        <f>IF(AG647&lt;&gt;"",TRIM(UPPER(CONCATENATE(Q647," ",S647," ",U647," ",W647," ",Y647," ",AA647," ","X"," ",Table43[[#This Row],[ISI/CTN]]," ",AG647," ",AC647," ",AE647," ",AI647))),TRIM(UPPER(CONCATENATE(Q647," ",S647," ",U647," ",W647," ",Y647," ",AA647," ","X"," ",Table43[[#This Row],[ISI/CTN]]," ",AC647," ",AE647," ",AI647))))</f>
        <v>RB DETTOL HAND WASH ORIGINAL 245ML X 12 PUMP</v>
      </c>
      <c r="P647" s="11">
        <f t="shared" si="19"/>
        <v>44</v>
      </c>
      <c r="Q647" s="4" t="s">
        <v>1487</v>
      </c>
      <c r="R647" s="7" t="s">
        <v>94</v>
      </c>
      <c r="S647" s="4" t="s">
        <v>1496</v>
      </c>
      <c r="T647" s="45" t="s">
        <v>1723</v>
      </c>
      <c r="U647" s="46" t="s">
        <v>1554</v>
      </c>
      <c r="V647" s="7">
        <v>5</v>
      </c>
      <c r="W647" s="46"/>
      <c r="X647" s="45" t="s">
        <v>1731</v>
      </c>
      <c r="Y647" s="4" t="s">
        <v>1491</v>
      </c>
      <c r="Z647" s="47" t="s">
        <v>1722</v>
      </c>
      <c r="AA647" s="4" t="s">
        <v>1556</v>
      </c>
      <c r="AB647" s="47" t="s">
        <v>1745</v>
      </c>
      <c r="AC647" s="4" t="s">
        <v>390</v>
      </c>
      <c r="AD647" s="7">
        <v>2</v>
      </c>
      <c r="AE647" s="4"/>
      <c r="AF647" s="7">
        <v>0</v>
      </c>
      <c r="AG647" s="7"/>
      <c r="AH647" s="7"/>
      <c r="AI647" s="7"/>
      <c r="AJ647" s="7">
        <f>IFERROR(VLOOKUP(Table43[[#This Row],[Kode BARANG Win2]],'[2]Template Impor Barang'!#REF!,2,0),0)</f>
        <v>0</v>
      </c>
      <c r="AK647" s="7">
        <f>Table43[[#This Row],[ISI/CTN]]</f>
        <v>12</v>
      </c>
      <c r="AL647" s="83">
        <f>Table43[[#This Row],[Kode Pcpl]]</f>
        <v>3298762</v>
      </c>
      <c r="AM647" s="7"/>
      <c r="AN647" s="36">
        <f>Table43[[#This Row],[Harga Jual Pcs GT
(-PPN)]]-(Table43[[#This Row],[Harga Jual Pcs GT
(-PPN)]]*8.5%)</f>
        <v>30112.65</v>
      </c>
      <c r="AO647" s="36">
        <f>Table43[[#This Row],[Harga Beli Pcs
(-PPN)]]*Table43[[#This Row],[ISI/CTN]]</f>
        <v>361351.80000000005</v>
      </c>
      <c r="AP647" s="36">
        <f>Table43[[#This Row],[Harga Beli Pcs
(-PPN)]]*1.11</f>
        <v>33425.041500000007</v>
      </c>
      <c r="AQ647" s="36">
        <f>Table43[[#This Row],[Harga Beli Krt
(- PPN)]]*1.11</f>
        <v>401100.49800000008</v>
      </c>
      <c r="AR647" s="36">
        <v>32910</v>
      </c>
      <c r="AS647" s="36">
        <f>Table43[[#This Row],[Harga Jual Pcs GT
(-PPN)]]*Table43[[#This Row],[ISI/CTN]]</f>
        <v>394920</v>
      </c>
      <c r="AT647" s="36">
        <f>Table43[[#This Row],[Harga Jual Pcs GT
(-PPN)]]*1.11</f>
        <v>36530.100000000006</v>
      </c>
      <c r="AU647" s="36">
        <f>Table43[[#This Row],[Harga Jual Krt GT
(- PPN)]]*1.11</f>
        <v>438361.2</v>
      </c>
      <c r="AV647" s="36">
        <v>32910</v>
      </c>
      <c r="AW647" s="36">
        <f>Table43[[#This Row],[Harga Jual Pcs MT
(-PPN)]]*Table43[[#This Row],[ISI/CTN]]</f>
        <v>394920</v>
      </c>
      <c r="AX647" s="36">
        <f>Table43[[#This Row],[Harga Jual Pcs MT
(-PPN)]]*1.11</f>
        <v>36530.100000000006</v>
      </c>
      <c r="AY647" s="36">
        <f>Table43[[#This Row],[Harga Jual Pcs MT
(+PPN)]]*Table43[[#This Row],[ISI/CTN]]</f>
        <v>438361.20000000007</v>
      </c>
      <c r="AZ647" s="44">
        <f>(Table43[[#This Row],[Harga Jual Pcs GT
(-PPN)]]-Table43[[#This Row],[Harga Beli Pcs
(-PPN)]])/Table43[[#This Row],[Harga Jual Pcs GT
(-PPN)]]</f>
        <v>8.4999999999999951E-2</v>
      </c>
      <c r="BA647" s="51">
        <f>Table43[[#This Row],[Harga Jual Pcs MT
(-PPN)]]-Table43[[#This Row],[Harga Beli Pcs
(-PPN)]]</f>
        <v>2797.3499999999985</v>
      </c>
      <c r="BB647" s="57">
        <f>Table43[[#This Row],[Column1]]/Table43[[#This Row],[Harga Jual Pcs MT
(-PPN)]]</f>
        <v>8.4999999999999951E-2</v>
      </c>
      <c r="BC647" s="50"/>
      <c r="BD647" s="7" t="str">
        <f>IFERROR(VLOOKUP(Table43[[#This Row],[Kode BARANG Win2]],'[3]Daftar Barang dan Jasa'!$B$2:$D$3515,3,0),0)</f>
        <v>RB DETTOL HAND WASH ORIGINAL 245ML X 12 PUMP</v>
      </c>
      <c r="BE647" s="7" t="str">
        <f ca="1">IF(TODAY()-Table43[[#This Row],[Efektif
Pembuatan]]&gt;60,"Lama","Baru")</f>
        <v>Lama</v>
      </c>
      <c r="BF647" s="7" t="e">
        <f ca="1">IF(TODAY()-Table43[[#This Row],[Efektif Naik Harga]]&lt;30,"Naik","Sama")</f>
        <v>#VALUE!</v>
      </c>
      <c r="BG647" s="7" t="s">
        <v>400</v>
      </c>
      <c r="BH647" s="7" t="str">
        <f>IF(Table43[[#This Row],[Kode BARANG Win2]]&lt;&gt;"","IDR","")</f>
        <v>IDR</v>
      </c>
      <c r="BI647" s="7" t="str">
        <f>CONCATENATE(Table43[[#This Row],[kode  1 Digit
(Nomor)]],Table43[[#This Row],[kode  4 Digit                (Nomor)]])</f>
        <v>32987620245</v>
      </c>
      <c r="BJ647" s="7" t="str">
        <f>Table43[[#This Row],[Nama            Gramasi atau Jumlah Pack per CTN]]</f>
        <v>245ML</v>
      </c>
      <c r="BK647" s="7"/>
      <c r="BL647" s="7"/>
      <c r="BM647" s="4" t="str">
        <f>IF(Table43[[#This Row],[SATUAN Fix Win]]&lt;&gt;"","KRT")</f>
        <v>KRT</v>
      </c>
      <c r="BN647" s="4" t="str">
        <f>IF(Table43[[#This Row],[SATUAN Fix Win]]&lt;&gt;"","GD01")</f>
        <v>GD01</v>
      </c>
      <c r="BO647" s="4">
        <f>IF(Table43[[#This Row],[SATUAN Fix Win]]&lt;&gt;"",11611)</f>
        <v>11611</v>
      </c>
      <c r="BP647" s="4">
        <f>IF(Table43[[#This Row],[SATUAN Fix Win]]&lt;&gt;"",11612)</f>
        <v>11612</v>
      </c>
      <c r="BQ647" s="4"/>
      <c r="BR647" s="4">
        <f>IF(Table43[[#This Row],[SATUAN Fix Win]]&lt;&gt;"",1)</f>
        <v>1</v>
      </c>
      <c r="BS647" s="4"/>
      <c r="BT647" s="86"/>
      <c r="BU647" s="86"/>
      <c r="BV647" s="86"/>
    </row>
    <row r="648" spans="1:74">
      <c r="A648" s="4" t="str">
        <f>CONCATENATE(Table43[[#This Row],[Kode BARANG Win2]],Table43[[#This Row],[No. Urut
Item Sama]])</f>
        <v>R1025001024520</v>
      </c>
      <c r="B648" s="7"/>
      <c r="C648" s="4" t="s">
        <v>1620</v>
      </c>
      <c r="D648" s="49">
        <v>3298765</v>
      </c>
      <c r="E648" s="49">
        <f>IFERROR(VLOOKUP(Table43[[#This Row],[NO]],[1]Sheet1!$G$3:$K$1267,5,0),0)</f>
        <v>0</v>
      </c>
      <c r="F648" s="26" t="s">
        <v>1163</v>
      </c>
      <c r="G648" s="26">
        <v>12</v>
      </c>
      <c r="H648" s="26" t="s">
        <v>2073</v>
      </c>
      <c r="I648" s="49">
        <v>9556111620343</v>
      </c>
      <c r="J648" s="26" t="str">
        <f>Table43[[#This Row],[Nama Jenis Kemasan]]</f>
        <v>PUMP</v>
      </c>
      <c r="K648" s="4" t="str">
        <f>TRIM(CONCATENATE(Table43[[#This Row],[Nama            KLP]]," ",Table43[[#This Row],[Nama            Sub KLP]]))</f>
        <v>DETTOL HAND WASH</v>
      </c>
      <c r="L648" s="4" t="str">
        <f>CONCATENATE(Table43[[#This Row],[kode  2 Digit                (hrf+No)]],Table43[[#This Row],[kode  2 Digit                (Nomor)]],Table43[[#This Row],[kode  1 Digit                (Nomor)]])</f>
        <v>R1025</v>
      </c>
      <c r="M648" s="4" t="str">
        <f>IF(AH648="",CONCATENATE(R648,T648,V648,X648,Z648,AB648,AD648,AF648,Table43[[#This Row],[Tanda Kode Revisi]]),CONCATENATE(R648,T648,V648,X648,Z648,AB648,AD648,AH648))</f>
        <v>R1025001024520</v>
      </c>
      <c r="N648" s="11">
        <f t="shared" si="18"/>
        <v>14</v>
      </c>
      <c r="O648" s="13" t="str">
        <f>IF(AG648&lt;&gt;"",TRIM(UPPER(CONCATENATE(Q648," ",S648," ",U648," ",W648," ",Y648," ",AA648," ","X"," ",Table43[[#This Row],[ISI/CTN]]," ",AG648," ",AC648," ",AE648," ",AI648))),TRIM(UPPER(CONCATENATE(Q648," ",S648," ",U648," ",W648," ",Y648," ",AA648," ","X"," ",Table43[[#This Row],[ISI/CTN]]," ",AC648," ",AE648," ",AI648))))</f>
        <v>RB DETTOL HAND WASH ORIGINAL 245ML X 12 PUMP</v>
      </c>
      <c r="P648" s="11">
        <f t="shared" si="19"/>
        <v>44</v>
      </c>
      <c r="Q648" s="4" t="s">
        <v>1487</v>
      </c>
      <c r="R648" s="7" t="s">
        <v>94</v>
      </c>
      <c r="S648" s="4" t="s">
        <v>1496</v>
      </c>
      <c r="T648" s="45" t="s">
        <v>1723</v>
      </c>
      <c r="U648" s="46" t="s">
        <v>1554</v>
      </c>
      <c r="V648" s="7">
        <v>5</v>
      </c>
      <c r="W648" s="46"/>
      <c r="X648" s="45" t="s">
        <v>1731</v>
      </c>
      <c r="Y648" s="4" t="s">
        <v>1491</v>
      </c>
      <c r="Z648" s="47" t="s">
        <v>1722</v>
      </c>
      <c r="AA648" s="4" t="s">
        <v>1556</v>
      </c>
      <c r="AB648" s="47" t="s">
        <v>1745</v>
      </c>
      <c r="AC648" s="4" t="s">
        <v>390</v>
      </c>
      <c r="AD648" s="7">
        <v>2</v>
      </c>
      <c r="AF648" s="7">
        <v>0</v>
      </c>
      <c r="AJ648" s="7">
        <f>IFERROR(VLOOKUP(Table43[[#This Row],[Kode BARANG Win2]],'[2]Template Impor Barang'!#REF!,2,0),0)</f>
        <v>0</v>
      </c>
      <c r="AK648" s="7">
        <f>Table43[[#This Row],[ISI/CTN]]</f>
        <v>12</v>
      </c>
      <c r="AL648" s="83">
        <f>Table43[[#This Row],[Kode Pcpl]]</f>
        <v>3298765</v>
      </c>
      <c r="AN648" s="36">
        <f>Table43[[#This Row],[Harga Jual Pcs GT
(-PPN)]]-(Table43[[#This Row],[Harga Jual Pcs GT
(-PPN)]]*8.5%)</f>
        <v>30112.65</v>
      </c>
      <c r="AO648" s="36">
        <f>Table43[[#This Row],[Harga Beli Pcs
(-PPN)]]*Table43[[#This Row],[ISI/CTN]]</f>
        <v>361351.80000000005</v>
      </c>
      <c r="AP648" s="36">
        <f>Table43[[#This Row],[Harga Beli Pcs
(-PPN)]]*1.11</f>
        <v>33425.041500000007</v>
      </c>
      <c r="AQ648" s="36">
        <f>Table43[[#This Row],[Harga Beli Krt
(- PPN)]]*1.11</f>
        <v>401100.49800000008</v>
      </c>
      <c r="AR648" s="36">
        <v>32910</v>
      </c>
      <c r="AS648" s="36">
        <f>Table43[[#This Row],[Harga Jual Pcs GT
(-PPN)]]*Table43[[#This Row],[ISI/CTN]]</f>
        <v>394920</v>
      </c>
      <c r="AT648" s="36">
        <f>Table43[[#This Row],[Harga Jual Pcs GT
(-PPN)]]*1.11</f>
        <v>36530.100000000006</v>
      </c>
      <c r="AU648" s="36">
        <f>Table43[[#This Row],[Harga Jual Krt GT
(- PPN)]]*1.11</f>
        <v>438361.2</v>
      </c>
      <c r="AV648" s="36">
        <v>32910</v>
      </c>
      <c r="AW648" s="36">
        <f>Table43[[#This Row],[Harga Jual Pcs MT
(-PPN)]]*Table43[[#This Row],[ISI/CTN]]</f>
        <v>394920</v>
      </c>
      <c r="AX648" s="36">
        <f>Table43[[#This Row],[Harga Jual Pcs MT
(-PPN)]]*1.11</f>
        <v>36530.100000000006</v>
      </c>
      <c r="AY648" s="36">
        <f>Table43[[#This Row],[Harga Jual Pcs MT
(+PPN)]]*Table43[[#This Row],[ISI/CTN]]</f>
        <v>438361.20000000007</v>
      </c>
      <c r="AZ648" s="44">
        <f>(Table43[[#This Row],[Harga Jual Pcs GT
(-PPN)]]-Table43[[#This Row],[Harga Beli Pcs
(-PPN)]])/Table43[[#This Row],[Harga Jual Pcs GT
(-PPN)]]</f>
        <v>8.4999999999999951E-2</v>
      </c>
      <c r="BA648" s="51">
        <f>Table43[[#This Row],[Harga Jual Pcs MT
(-PPN)]]-Table43[[#This Row],[Harga Beli Pcs
(-PPN)]]</f>
        <v>2797.3499999999985</v>
      </c>
      <c r="BB648" s="57">
        <f>Table43[[#This Row],[Column1]]/Table43[[#This Row],[Harga Jual Pcs MT
(-PPN)]]</f>
        <v>8.4999999999999951E-2</v>
      </c>
      <c r="BC648" s="50"/>
      <c r="BD648" s="7" t="str">
        <f>IFERROR(VLOOKUP(Table43[[#This Row],[Kode BARANG Win2]],'[3]Daftar Barang dan Jasa'!$B$2:$D$3515,3,0),0)</f>
        <v>RB DETTOL HAND WASH ORIGINAL 245ML X 12 PUMP</v>
      </c>
      <c r="BE648" s="7" t="str">
        <f ca="1">IF(TODAY()-Table43[[#This Row],[Efektif
Pembuatan]]&gt;60,"Lama","Baru")</f>
        <v>Lama</v>
      </c>
      <c r="BF648" s="7" t="e">
        <f ca="1">IF(TODAY()-Table43[[#This Row],[Efektif Naik Harga]]&lt;30,"Naik","Sama")</f>
        <v>#VALUE!</v>
      </c>
      <c r="BG648" s="7" t="s">
        <v>400</v>
      </c>
      <c r="BH648" s="7" t="str">
        <f>IF(Table43[[#This Row],[Kode BARANG Win2]]&lt;&gt;"","IDR","")</f>
        <v>IDR</v>
      </c>
      <c r="BI648" s="7" t="str">
        <f>CONCATENATE(Table43[[#This Row],[kode  1 Digit
(Nomor)]],Table43[[#This Row],[kode  4 Digit                (Nomor)]])</f>
        <v>32987650245</v>
      </c>
      <c r="BJ648" s="7" t="str">
        <f>Table43[[#This Row],[Nama            Gramasi atau Jumlah Pack per CTN]]</f>
        <v>245ML</v>
      </c>
      <c r="BK648" s="7"/>
      <c r="BL648" s="7"/>
      <c r="BM648" s="4" t="str">
        <f>IF(Table43[[#This Row],[SATUAN Fix Win]]&lt;&gt;"","KRT")</f>
        <v>KRT</v>
      </c>
      <c r="BN648" s="4" t="str">
        <f>IF(Table43[[#This Row],[SATUAN Fix Win]]&lt;&gt;"","GD01")</f>
        <v>GD01</v>
      </c>
      <c r="BO648" s="4">
        <f>IF(Table43[[#This Row],[SATUAN Fix Win]]&lt;&gt;"",11611)</f>
        <v>11611</v>
      </c>
      <c r="BP648" s="4">
        <f>IF(Table43[[#This Row],[SATUAN Fix Win]]&lt;&gt;"",11612)</f>
        <v>11612</v>
      </c>
      <c r="BR648" s="4">
        <f>IF(Table43[[#This Row],[SATUAN Fix Win]]&lt;&gt;"",1)</f>
        <v>1</v>
      </c>
    </row>
    <row r="649" spans="1:74">
      <c r="A649" s="4" t="str">
        <f>CONCATENATE(Table43[[#This Row],[Kode BARANG Win2]],Table43[[#This Row],[No. Urut
Item Sama]])</f>
        <v>R1025001024520</v>
      </c>
      <c r="B649" s="7"/>
      <c r="C649" s="4" t="s">
        <v>1620</v>
      </c>
      <c r="D649" s="49">
        <v>3298767</v>
      </c>
      <c r="E649" s="49">
        <f>IFERROR(VLOOKUP(Table43[[#This Row],[NO]],[1]Sheet1!$G$3:$K$1267,5,0),0)</f>
        <v>0</v>
      </c>
      <c r="F649" s="26" t="s">
        <v>1164</v>
      </c>
      <c r="G649" s="26">
        <v>12</v>
      </c>
      <c r="H649" s="26" t="s">
        <v>2073</v>
      </c>
      <c r="I649" s="49">
        <v>9556111620343</v>
      </c>
      <c r="J649" s="26" t="str">
        <f>Table43[[#This Row],[Nama Jenis Kemasan]]</f>
        <v>PUMP</v>
      </c>
      <c r="K649" s="4" t="str">
        <f>TRIM(CONCATENATE(Table43[[#This Row],[Nama            KLP]]," ",Table43[[#This Row],[Nama            Sub KLP]]))</f>
        <v>DETTOL HAND WASH</v>
      </c>
      <c r="L649" s="4" t="str">
        <f>CONCATENATE(Table43[[#This Row],[kode  2 Digit                (hrf+No)]],Table43[[#This Row],[kode  2 Digit                (Nomor)]],Table43[[#This Row],[kode  1 Digit                (Nomor)]])</f>
        <v>R1025</v>
      </c>
      <c r="M649" s="4" t="str">
        <f>IF(AH649="",CONCATENATE(R649,T649,V649,X649,Z649,AB649,AD649,AF649,Table43[[#This Row],[Tanda Kode Revisi]]),CONCATENATE(R649,T649,V649,X649,Z649,AB649,AD649,AH649))</f>
        <v>R1025001024520</v>
      </c>
      <c r="N649" s="11">
        <f t="shared" si="18"/>
        <v>14</v>
      </c>
      <c r="O649" s="13" t="str">
        <f>IF(AG649&lt;&gt;"",TRIM(UPPER(CONCATENATE(Q649," ",S649," ",U649," ",W649," ",Y649," ",AA649," ","X"," ",Table43[[#This Row],[ISI/CTN]]," ",AG649," ",AC649," ",AE649," ",AI649))),TRIM(UPPER(CONCATENATE(Q649," ",S649," ",U649," ",W649," ",Y649," ",AA649," ","X"," ",Table43[[#This Row],[ISI/CTN]]," ",AC649," ",AE649," ",AI649))))</f>
        <v>RB DETTOL HAND WASH ORIGINAL 245ML X 12 PUMP</v>
      </c>
      <c r="P649" s="11">
        <f t="shared" si="19"/>
        <v>44</v>
      </c>
      <c r="Q649" s="4" t="s">
        <v>1487</v>
      </c>
      <c r="R649" s="7" t="s">
        <v>94</v>
      </c>
      <c r="S649" s="4" t="s">
        <v>1496</v>
      </c>
      <c r="T649" s="45" t="s">
        <v>1723</v>
      </c>
      <c r="U649" s="46" t="s">
        <v>1554</v>
      </c>
      <c r="V649" s="7">
        <v>5</v>
      </c>
      <c r="W649" s="46"/>
      <c r="X649" s="45" t="s">
        <v>1731</v>
      </c>
      <c r="Y649" s="4" t="s">
        <v>1491</v>
      </c>
      <c r="Z649" s="47" t="s">
        <v>1722</v>
      </c>
      <c r="AA649" s="4" t="s">
        <v>1556</v>
      </c>
      <c r="AB649" s="47" t="s">
        <v>1745</v>
      </c>
      <c r="AC649" s="4" t="s">
        <v>390</v>
      </c>
      <c r="AD649" s="7">
        <v>2</v>
      </c>
      <c r="AF649" s="7">
        <v>0</v>
      </c>
      <c r="AJ649" s="7">
        <f>IFERROR(VLOOKUP(Table43[[#This Row],[Kode BARANG Win2]],'[2]Template Impor Barang'!#REF!,2,0),0)</f>
        <v>0</v>
      </c>
      <c r="AK649" s="7">
        <f>Table43[[#This Row],[ISI/CTN]]</f>
        <v>12</v>
      </c>
      <c r="AL649" s="83">
        <f>Table43[[#This Row],[Kode Pcpl]]</f>
        <v>3298767</v>
      </c>
      <c r="AN649" s="36">
        <f>Table43[[#This Row],[Harga Jual Pcs GT
(-PPN)]]-(Table43[[#This Row],[Harga Jual Pcs GT
(-PPN)]]*8.5%)</f>
        <v>30112.65</v>
      </c>
      <c r="AO649" s="36">
        <f>Table43[[#This Row],[Harga Beli Pcs
(-PPN)]]*Table43[[#This Row],[ISI/CTN]]</f>
        <v>361351.80000000005</v>
      </c>
      <c r="AP649" s="36">
        <f>Table43[[#This Row],[Harga Beli Pcs
(-PPN)]]*1.11</f>
        <v>33425.041500000007</v>
      </c>
      <c r="AQ649" s="36">
        <f>Table43[[#This Row],[Harga Beli Krt
(- PPN)]]*1.11</f>
        <v>401100.49800000008</v>
      </c>
      <c r="AR649" s="36">
        <v>32910</v>
      </c>
      <c r="AS649" s="36">
        <f>Table43[[#This Row],[Harga Jual Pcs GT
(-PPN)]]*Table43[[#This Row],[ISI/CTN]]</f>
        <v>394920</v>
      </c>
      <c r="AT649" s="36">
        <f>Table43[[#This Row],[Harga Jual Pcs GT
(-PPN)]]*1.11</f>
        <v>36530.100000000006</v>
      </c>
      <c r="AU649" s="36">
        <f>Table43[[#This Row],[Harga Jual Krt GT
(- PPN)]]*1.11</f>
        <v>438361.2</v>
      </c>
      <c r="AV649" s="36">
        <v>32910</v>
      </c>
      <c r="AW649" s="36">
        <f>Table43[[#This Row],[Harga Jual Pcs MT
(-PPN)]]*Table43[[#This Row],[ISI/CTN]]</f>
        <v>394920</v>
      </c>
      <c r="AX649" s="36">
        <f>Table43[[#This Row],[Harga Jual Pcs MT
(-PPN)]]*1.11</f>
        <v>36530.100000000006</v>
      </c>
      <c r="AY649" s="36">
        <f>Table43[[#This Row],[Harga Jual Pcs MT
(+PPN)]]*Table43[[#This Row],[ISI/CTN]]</f>
        <v>438361.20000000007</v>
      </c>
      <c r="AZ649" s="44">
        <f>(Table43[[#This Row],[Harga Jual Pcs GT
(-PPN)]]-Table43[[#This Row],[Harga Beli Pcs
(-PPN)]])/Table43[[#This Row],[Harga Jual Pcs GT
(-PPN)]]</f>
        <v>8.4999999999999951E-2</v>
      </c>
      <c r="BA649" s="51">
        <f>Table43[[#This Row],[Harga Jual Pcs MT
(-PPN)]]-Table43[[#This Row],[Harga Beli Pcs
(-PPN)]]</f>
        <v>2797.3499999999985</v>
      </c>
      <c r="BB649" s="57">
        <f>Table43[[#This Row],[Column1]]/Table43[[#This Row],[Harga Jual Pcs MT
(-PPN)]]</f>
        <v>8.4999999999999951E-2</v>
      </c>
      <c r="BC649" s="50"/>
      <c r="BD649" s="7" t="str">
        <f>IFERROR(VLOOKUP(Table43[[#This Row],[Kode BARANG Win2]],'[3]Daftar Barang dan Jasa'!$B$2:$D$3515,3,0),0)</f>
        <v>RB DETTOL HAND WASH ORIGINAL 245ML X 12 PUMP</v>
      </c>
      <c r="BE649" s="7" t="str">
        <f ca="1">IF(TODAY()-Table43[[#This Row],[Efektif
Pembuatan]]&gt;60,"Lama","Baru")</f>
        <v>Lama</v>
      </c>
      <c r="BF649" s="7" t="e">
        <f ca="1">IF(TODAY()-Table43[[#This Row],[Efektif Naik Harga]]&lt;30,"Naik","Sama")</f>
        <v>#VALUE!</v>
      </c>
      <c r="BG649" s="7" t="s">
        <v>400</v>
      </c>
      <c r="BH649" s="7" t="str">
        <f>IF(Table43[[#This Row],[Kode BARANG Win2]]&lt;&gt;"","IDR","")</f>
        <v>IDR</v>
      </c>
      <c r="BI649" s="7" t="str">
        <f>CONCATENATE(Table43[[#This Row],[kode  1 Digit
(Nomor)]],Table43[[#This Row],[kode  4 Digit                (Nomor)]])</f>
        <v>32987670245</v>
      </c>
      <c r="BJ649" s="7" t="str">
        <f>Table43[[#This Row],[Nama            Gramasi atau Jumlah Pack per CTN]]</f>
        <v>245ML</v>
      </c>
      <c r="BK649" s="7"/>
      <c r="BL649" s="7"/>
      <c r="BM649" s="4" t="str">
        <f>IF(Table43[[#This Row],[SATUAN Fix Win]]&lt;&gt;"","KRT")</f>
        <v>KRT</v>
      </c>
      <c r="BN649" s="4" t="str">
        <f>IF(Table43[[#This Row],[SATUAN Fix Win]]&lt;&gt;"","GD01")</f>
        <v>GD01</v>
      </c>
      <c r="BO649" s="4">
        <f>IF(Table43[[#This Row],[SATUAN Fix Win]]&lt;&gt;"",11611)</f>
        <v>11611</v>
      </c>
      <c r="BP649" s="4">
        <f>IF(Table43[[#This Row],[SATUAN Fix Win]]&lt;&gt;"",11612)</f>
        <v>11612</v>
      </c>
      <c r="BR649" s="4">
        <f>IF(Table43[[#This Row],[SATUAN Fix Win]]&lt;&gt;"",1)</f>
        <v>1</v>
      </c>
    </row>
    <row r="650" spans="1:74">
      <c r="A650" s="4" t="str">
        <f>CONCATENATE(Table43[[#This Row],[Kode BARANG Win2]],Table43[[#This Row],[No. Urut
Item Sama]])</f>
        <v>R1025001024520</v>
      </c>
      <c r="B650" s="7"/>
      <c r="C650" s="4" t="s">
        <v>1620</v>
      </c>
      <c r="D650" s="49">
        <v>167209</v>
      </c>
      <c r="E650" s="49">
        <f>IFERROR(VLOOKUP(Table43[[#This Row],[NO]],[1]Sheet1!$G$3:$K$1267,5,0),0)</f>
        <v>0</v>
      </c>
      <c r="F650" s="26" t="s">
        <v>1167</v>
      </c>
      <c r="G650" s="26">
        <v>12</v>
      </c>
      <c r="H650" s="26" t="s">
        <v>2073</v>
      </c>
      <c r="I650" s="49">
        <v>9556111620343</v>
      </c>
      <c r="J650" s="26" t="str">
        <f>Table43[[#This Row],[Nama Jenis Kemasan]]</f>
        <v>PUMP</v>
      </c>
      <c r="K650" s="4" t="str">
        <f>TRIM(CONCATENATE(Table43[[#This Row],[Nama            KLP]]," ",Table43[[#This Row],[Nama            Sub KLP]]))</f>
        <v>DETTOL HAND WASH</v>
      </c>
      <c r="L650" s="4" t="str">
        <f>CONCATENATE(Table43[[#This Row],[kode  2 Digit                (hrf+No)]],Table43[[#This Row],[kode  2 Digit                (Nomor)]],Table43[[#This Row],[kode  1 Digit                (Nomor)]])</f>
        <v>R1025</v>
      </c>
      <c r="M650" s="4" t="str">
        <f>IF(AH650="",CONCATENATE(R650,T650,V650,X650,Z650,AB650,AD650,AF650,Table43[[#This Row],[Tanda Kode Revisi]]),CONCATENATE(R650,T650,V650,X650,Z650,AB650,AD650,AH650))</f>
        <v>R1025001024520</v>
      </c>
      <c r="N650" s="11">
        <f t="shared" si="18"/>
        <v>14</v>
      </c>
      <c r="O650" s="13" t="str">
        <f>IF(AG650&lt;&gt;"",TRIM(UPPER(CONCATENATE(Q650," ",S650," ",U650," ",W650," ",Y650," ",AA650," ","X"," ",Table43[[#This Row],[ISI/CTN]]," ",AG650," ",AC650," ",AE650," ",AI650))),TRIM(UPPER(CONCATENATE(Q650," ",S650," ",U650," ",W650," ",Y650," ",AA650," ","X"," ",Table43[[#This Row],[ISI/CTN]]," ",AC650," ",AE650," ",AI650))))</f>
        <v>RB DETTOL HAND WASH ORIGINAL 245ML X 12 PUMP</v>
      </c>
      <c r="P650" s="11">
        <f t="shared" si="19"/>
        <v>44</v>
      </c>
      <c r="Q650" s="4" t="s">
        <v>1487</v>
      </c>
      <c r="R650" s="7" t="s">
        <v>94</v>
      </c>
      <c r="S650" s="4" t="s">
        <v>1496</v>
      </c>
      <c r="T650" s="45" t="s">
        <v>1723</v>
      </c>
      <c r="U650" s="46" t="s">
        <v>1554</v>
      </c>
      <c r="V650" s="7">
        <v>5</v>
      </c>
      <c r="W650" s="46"/>
      <c r="X650" s="45" t="s">
        <v>1731</v>
      </c>
      <c r="Y650" s="4" t="s">
        <v>1491</v>
      </c>
      <c r="Z650" s="47" t="s">
        <v>1722</v>
      </c>
      <c r="AA650" s="4" t="s">
        <v>1556</v>
      </c>
      <c r="AB650" s="47" t="s">
        <v>1745</v>
      </c>
      <c r="AC650" s="4" t="s">
        <v>390</v>
      </c>
      <c r="AD650" s="7">
        <v>2</v>
      </c>
      <c r="AF650" s="7">
        <v>0</v>
      </c>
      <c r="AJ650" s="7">
        <f>IFERROR(VLOOKUP(Table43[[#This Row],[Kode BARANG Win2]],'[2]Template Impor Barang'!#REF!,2,0),0)</f>
        <v>0</v>
      </c>
      <c r="AK650" s="7">
        <f>Table43[[#This Row],[ISI/CTN]]</f>
        <v>12</v>
      </c>
      <c r="AL650" s="83">
        <f>Table43[[#This Row],[Kode Pcpl]]</f>
        <v>167209</v>
      </c>
      <c r="AN650" s="36">
        <f>Table43[[#This Row],[Harga Jual Pcs GT
(-PPN)]]-(Table43[[#This Row],[Harga Jual Pcs GT
(-PPN)]]*8.5%)</f>
        <v>30112.65</v>
      </c>
      <c r="AO650" s="36">
        <f>Table43[[#This Row],[Harga Beli Pcs
(-PPN)]]*Table43[[#This Row],[ISI/CTN]]</f>
        <v>361351.80000000005</v>
      </c>
      <c r="AP650" s="36">
        <f>Table43[[#This Row],[Harga Beli Pcs
(-PPN)]]*1.11</f>
        <v>33425.041500000007</v>
      </c>
      <c r="AQ650" s="36">
        <f>Table43[[#This Row],[Harga Beli Krt
(- PPN)]]*1.11</f>
        <v>401100.49800000008</v>
      </c>
      <c r="AR650" s="36">
        <v>32910</v>
      </c>
      <c r="AS650" s="36">
        <f>Table43[[#This Row],[Harga Jual Pcs GT
(-PPN)]]*Table43[[#This Row],[ISI/CTN]]</f>
        <v>394920</v>
      </c>
      <c r="AT650" s="36">
        <f>Table43[[#This Row],[Harga Jual Pcs GT
(-PPN)]]*1.11</f>
        <v>36530.100000000006</v>
      </c>
      <c r="AU650" s="36">
        <f>Table43[[#This Row],[Harga Jual Krt GT
(- PPN)]]*1.11</f>
        <v>438361.2</v>
      </c>
      <c r="AV650" s="36">
        <v>32910</v>
      </c>
      <c r="AW650" s="36">
        <f>Table43[[#This Row],[Harga Jual Pcs MT
(-PPN)]]*Table43[[#This Row],[ISI/CTN]]</f>
        <v>394920</v>
      </c>
      <c r="AX650" s="36">
        <f>Table43[[#This Row],[Harga Jual Pcs MT
(-PPN)]]*1.11</f>
        <v>36530.100000000006</v>
      </c>
      <c r="AY650" s="36">
        <f>Table43[[#This Row],[Harga Jual Pcs MT
(+PPN)]]*Table43[[#This Row],[ISI/CTN]]</f>
        <v>438361.20000000007</v>
      </c>
      <c r="AZ650" s="44">
        <f>(Table43[[#This Row],[Harga Jual Pcs GT
(-PPN)]]-Table43[[#This Row],[Harga Beli Pcs
(-PPN)]])/Table43[[#This Row],[Harga Jual Pcs GT
(-PPN)]]</f>
        <v>8.4999999999999951E-2</v>
      </c>
      <c r="BA650" s="51">
        <f>Table43[[#This Row],[Harga Jual Pcs MT
(-PPN)]]-Table43[[#This Row],[Harga Beli Pcs
(-PPN)]]</f>
        <v>2797.3499999999985</v>
      </c>
      <c r="BB650" s="57">
        <f>Table43[[#This Row],[Column1]]/Table43[[#This Row],[Harga Jual Pcs MT
(-PPN)]]</f>
        <v>8.4999999999999951E-2</v>
      </c>
      <c r="BC650" s="50"/>
      <c r="BD650" s="7" t="str">
        <f>IFERROR(VLOOKUP(Table43[[#This Row],[Kode BARANG Win2]],'[3]Daftar Barang dan Jasa'!$B$2:$D$3515,3,0),0)</f>
        <v>RB DETTOL HAND WASH ORIGINAL 245ML X 12 PUMP</v>
      </c>
      <c r="BE650" s="7" t="str">
        <f ca="1">IF(TODAY()-Table43[[#This Row],[Efektif
Pembuatan]]&gt;60,"Lama","Baru")</f>
        <v>Lama</v>
      </c>
      <c r="BF650" s="7" t="e">
        <f ca="1">IF(TODAY()-Table43[[#This Row],[Efektif Naik Harga]]&lt;30,"Naik","Sama")</f>
        <v>#VALUE!</v>
      </c>
      <c r="BG650" s="7" t="s">
        <v>400</v>
      </c>
      <c r="BH650" s="7" t="str">
        <f>IF(Table43[[#This Row],[Kode BARANG Win2]]&lt;&gt;"","IDR","")</f>
        <v>IDR</v>
      </c>
      <c r="BI650" s="7" t="str">
        <f>CONCATENATE(Table43[[#This Row],[kode  1 Digit
(Nomor)]],Table43[[#This Row],[kode  4 Digit                (Nomor)]])</f>
        <v>1672090245</v>
      </c>
      <c r="BJ650" s="7" t="str">
        <f>Table43[[#This Row],[Nama            Gramasi atau Jumlah Pack per CTN]]</f>
        <v>245ML</v>
      </c>
      <c r="BK650" s="7"/>
      <c r="BL650" s="7"/>
      <c r="BM650" s="4" t="str">
        <f>IF(Table43[[#This Row],[SATUAN Fix Win]]&lt;&gt;"","KRT")</f>
        <v>KRT</v>
      </c>
      <c r="BN650" s="4" t="str">
        <f>IF(Table43[[#This Row],[SATUAN Fix Win]]&lt;&gt;"","GD01")</f>
        <v>GD01</v>
      </c>
      <c r="BO650" s="4">
        <f>IF(Table43[[#This Row],[SATUAN Fix Win]]&lt;&gt;"",11611)</f>
        <v>11611</v>
      </c>
      <c r="BP650" s="4">
        <f>IF(Table43[[#This Row],[SATUAN Fix Win]]&lt;&gt;"",11612)</f>
        <v>11612</v>
      </c>
      <c r="BR650" s="4">
        <f>IF(Table43[[#This Row],[SATUAN Fix Win]]&lt;&gt;"",1)</f>
        <v>1</v>
      </c>
    </row>
    <row r="651" spans="1:74">
      <c r="A651" s="4" t="str">
        <f>CONCATENATE(Table43[[#This Row],[Kode BARANG Win2]],Table43[[#This Row],[No. Urut
Item Sama]])</f>
        <v>R1025001024520</v>
      </c>
      <c r="B651" s="7"/>
      <c r="C651" s="4" t="s">
        <v>1620</v>
      </c>
      <c r="D651" s="49" t="s">
        <v>575</v>
      </c>
      <c r="E651" s="49">
        <f>IFERROR(VLOOKUP(Table43[[#This Row],[NO]],[1]Sheet1!$G$3:$K$1267,5,0),0)</f>
        <v>0</v>
      </c>
      <c r="F651" s="26" t="s">
        <v>1161</v>
      </c>
      <c r="G651" s="26">
        <v>12</v>
      </c>
      <c r="H651" s="26" t="s">
        <v>2073</v>
      </c>
      <c r="I651" s="49">
        <v>9556111620343</v>
      </c>
      <c r="J651" s="26" t="str">
        <f>Table43[[#This Row],[Nama Jenis Kemasan]]</f>
        <v>PUMP</v>
      </c>
      <c r="K651" s="4" t="str">
        <f>TRIM(CONCATENATE(Table43[[#This Row],[Nama            KLP]]," ",Table43[[#This Row],[Nama            Sub KLP]]))</f>
        <v>DETTOL HAND WASH</v>
      </c>
      <c r="L651" s="4" t="str">
        <f>CONCATENATE(Table43[[#This Row],[kode  2 Digit                (hrf+No)]],Table43[[#This Row],[kode  2 Digit                (Nomor)]],Table43[[#This Row],[kode  1 Digit                (Nomor)]])</f>
        <v>R1025</v>
      </c>
      <c r="M651" s="4" t="str">
        <f>IF(AH651="",CONCATENATE(R651,T651,V651,X651,Z651,AB651,AD651,AF651,Table43[[#This Row],[Tanda Kode Revisi]]),CONCATENATE(R651,T651,V651,X651,Z651,AB651,AD651,AH651))</f>
        <v>R1025001024520</v>
      </c>
      <c r="N651" s="11">
        <f t="shared" ref="N651:N716" si="20">LEN(M651)</f>
        <v>14</v>
      </c>
      <c r="O651" s="13" t="str">
        <f>IF(AG651&lt;&gt;"",TRIM(UPPER(CONCATENATE(Q651," ",S651," ",U651," ",W651," ",Y651," ",AA651," ","X"," ",Table43[[#This Row],[ISI/CTN]]," ",AG651," ",AC651," ",AE651," ",AI651))),TRIM(UPPER(CONCATENATE(Q651," ",S651," ",U651," ",W651," ",Y651," ",AA651," ","X"," ",Table43[[#This Row],[ISI/CTN]]," ",AC651," ",AE651," ",AI651))))</f>
        <v>RB DETTOL HAND WASH ORIGINAL 245ML X 12 PUMP</v>
      </c>
      <c r="P651" s="11">
        <f t="shared" ref="P651:P716" si="21">LEN(O651)</f>
        <v>44</v>
      </c>
      <c r="Q651" s="4" t="s">
        <v>1487</v>
      </c>
      <c r="R651" s="7" t="s">
        <v>94</v>
      </c>
      <c r="S651" s="4" t="s">
        <v>1496</v>
      </c>
      <c r="T651" s="45" t="s">
        <v>1723</v>
      </c>
      <c r="U651" s="46" t="s">
        <v>1554</v>
      </c>
      <c r="V651" s="7">
        <v>5</v>
      </c>
      <c r="W651" s="46"/>
      <c r="X651" s="45" t="s">
        <v>1731</v>
      </c>
      <c r="Y651" s="4" t="s">
        <v>1491</v>
      </c>
      <c r="Z651" s="47" t="s">
        <v>1722</v>
      </c>
      <c r="AA651" s="4" t="s">
        <v>1556</v>
      </c>
      <c r="AB651" s="47" t="s">
        <v>1745</v>
      </c>
      <c r="AC651" s="4" t="s">
        <v>390</v>
      </c>
      <c r="AD651" s="7">
        <v>2</v>
      </c>
      <c r="AF651" s="7">
        <v>0</v>
      </c>
      <c r="AJ651" s="7">
        <f>IFERROR(VLOOKUP(Table43[[#This Row],[Kode BARANG Win2]],'[2]Template Impor Barang'!#REF!,2,0),0)</f>
        <v>0</v>
      </c>
      <c r="AK651" s="7">
        <f>Table43[[#This Row],[ISI/CTN]]</f>
        <v>12</v>
      </c>
      <c r="AL651" s="83" t="str">
        <f>Table43[[#This Row],[Kode Pcpl]]</f>
        <v>ID0343039</v>
      </c>
      <c r="AN651" s="36">
        <f>Table43[[#This Row],[Harga Jual Pcs GT
(-PPN)]]-(Table43[[#This Row],[Harga Jual Pcs GT
(-PPN)]]*8.5%)</f>
        <v>30112.65</v>
      </c>
      <c r="AO651" s="36">
        <f>Table43[[#This Row],[Harga Beli Pcs
(-PPN)]]*Table43[[#This Row],[ISI/CTN]]</f>
        <v>361351.80000000005</v>
      </c>
      <c r="AP651" s="36">
        <f>Table43[[#This Row],[Harga Beli Pcs
(-PPN)]]*1.11</f>
        <v>33425.041500000007</v>
      </c>
      <c r="AQ651" s="36">
        <f>Table43[[#This Row],[Harga Beli Krt
(- PPN)]]*1.11</f>
        <v>401100.49800000008</v>
      </c>
      <c r="AR651" s="36">
        <v>32910</v>
      </c>
      <c r="AS651" s="36">
        <f>Table43[[#This Row],[Harga Jual Pcs GT
(-PPN)]]*Table43[[#This Row],[ISI/CTN]]</f>
        <v>394920</v>
      </c>
      <c r="AT651" s="36">
        <f>Table43[[#This Row],[Harga Jual Pcs GT
(-PPN)]]*1.11</f>
        <v>36530.100000000006</v>
      </c>
      <c r="AU651" s="36">
        <f>Table43[[#This Row],[Harga Jual Krt GT
(- PPN)]]*1.11</f>
        <v>438361.2</v>
      </c>
      <c r="AV651" s="36">
        <v>32910</v>
      </c>
      <c r="AW651" s="36">
        <f>Table43[[#This Row],[Harga Jual Pcs MT
(-PPN)]]*Table43[[#This Row],[ISI/CTN]]</f>
        <v>394920</v>
      </c>
      <c r="AX651" s="36">
        <f>Table43[[#This Row],[Harga Jual Pcs MT
(-PPN)]]*1.11</f>
        <v>36530.100000000006</v>
      </c>
      <c r="AY651" s="36">
        <f>Table43[[#This Row],[Harga Jual Pcs MT
(+PPN)]]*Table43[[#This Row],[ISI/CTN]]</f>
        <v>438361.20000000007</v>
      </c>
      <c r="AZ651" s="44">
        <f>(Table43[[#This Row],[Harga Jual Pcs GT
(-PPN)]]-Table43[[#This Row],[Harga Beli Pcs
(-PPN)]])/Table43[[#This Row],[Harga Jual Pcs GT
(-PPN)]]</f>
        <v>8.4999999999999951E-2</v>
      </c>
      <c r="BA651" s="51">
        <f>Table43[[#This Row],[Harga Jual Pcs MT
(-PPN)]]-Table43[[#This Row],[Harga Beli Pcs
(-PPN)]]</f>
        <v>2797.3499999999985</v>
      </c>
      <c r="BB651" s="57">
        <f>Table43[[#This Row],[Column1]]/Table43[[#This Row],[Harga Jual Pcs MT
(-PPN)]]</f>
        <v>8.4999999999999951E-2</v>
      </c>
      <c r="BC651" s="50"/>
      <c r="BD651" s="7" t="str">
        <f>IFERROR(VLOOKUP(Table43[[#This Row],[Kode BARANG Win2]],'[3]Daftar Barang dan Jasa'!$B$2:$D$3515,3,0),0)</f>
        <v>RB DETTOL HAND WASH ORIGINAL 245ML X 12 PUMP</v>
      </c>
      <c r="BE651" s="7" t="str">
        <f ca="1">IF(TODAY()-Table43[[#This Row],[Efektif
Pembuatan]]&gt;60,"Lama","Baru")</f>
        <v>Lama</v>
      </c>
      <c r="BF651" s="7" t="e">
        <f ca="1">IF(TODAY()-Table43[[#This Row],[Efektif Naik Harga]]&lt;30,"Naik","Sama")</f>
        <v>#VALUE!</v>
      </c>
      <c r="BG651" s="7" t="s">
        <v>400</v>
      </c>
      <c r="BH651" s="7" t="str">
        <f>IF(Table43[[#This Row],[Kode BARANG Win2]]&lt;&gt;"","IDR","")</f>
        <v>IDR</v>
      </c>
      <c r="BI651" s="7" t="str">
        <f>CONCATENATE(Table43[[#This Row],[kode  1 Digit
(Nomor)]],Table43[[#This Row],[kode  4 Digit                (Nomor)]])</f>
        <v>ID03430390245</v>
      </c>
      <c r="BJ651" s="7" t="str">
        <f>Table43[[#This Row],[Nama            Gramasi atau Jumlah Pack per CTN]]</f>
        <v>245ML</v>
      </c>
      <c r="BK651" s="7"/>
      <c r="BL651" s="7"/>
      <c r="BM651" s="4" t="str">
        <f>IF(Table43[[#This Row],[SATUAN Fix Win]]&lt;&gt;"","KRT")</f>
        <v>KRT</v>
      </c>
      <c r="BN651" s="4" t="str">
        <f>IF(Table43[[#This Row],[SATUAN Fix Win]]&lt;&gt;"","GD01")</f>
        <v>GD01</v>
      </c>
      <c r="BO651" s="4">
        <f>IF(Table43[[#This Row],[SATUAN Fix Win]]&lt;&gt;"",11611)</f>
        <v>11611</v>
      </c>
      <c r="BP651" s="4">
        <f>IF(Table43[[#This Row],[SATUAN Fix Win]]&lt;&gt;"",11612)</f>
        <v>11612</v>
      </c>
      <c r="BR651" s="4">
        <f>IF(Table43[[#This Row],[SATUAN Fix Win]]&lt;&gt;"",1)</f>
        <v>1</v>
      </c>
    </row>
    <row r="652" spans="1:74">
      <c r="A652" s="4" t="str">
        <f>CONCATENATE(Table43[[#This Row],[Kode BARANG Win2]],Table43[[#This Row],[No. Urut
Item Sama]])</f>
        <v>R1025001024520</v>
      </c>
      <c r="B652" s="7"/>
      <c r="C652" s="4" t="s">
        <v>1620</v>
      </c>
      <c r="D652" s="49" t="s">
        <v>576</v>
      </c>
      <c r="E652" s="49">
        <f>IFERROR(VLOOKUP(Table43[[#This Row],[NO]],[1]Sheet1!$G$3:$K$1267,5,0),0)</f>
        <v>0</v>
      </c>
      <c r="F652" s="26" t="s">
        <v>1162</v>
      </c>
      <c r="G652" s="26">
        <v>12</v>
      </c>
      <c r="H652" s="26" t="s">
        <v>2073</v>
      </c>
      <c r="I652" s="49">
        <v>9556111620343</v>
      </c>
      <c r="J652" s="26" t="str">
        <f>Table43[[#This Row],[Nama Jenis Kemasan]]</f>
        <v>PUMP</v>
      </c>
      <c r="K652" s="4" t="str">
        <f>TRIM(CONCATENATE(Table43[[#This Row],[Nama            KLP]]," ",Table43[[#This Row],[Nama            Sub KLP]]))</f>
        <v>DETTOL HAND WASH</v>
      </c>
      <c r="L652" s="4" t="str">
        <f>CONCATENATE(Table43[[#This Row],[kode  2 Digit                (hrf+No)]],Table43[[#This Row],[kode  2 Digit                (Nomor)]],Table43[[#This Row],[kode  1 Digit                (Nomor)]])</f>
        <v>R1025</v>
      </c>
      <c r="M652" s="4" t="str">
        <f>IF(AH652="",CONCATENATE(R652,T652,V652,X652,Z652,AB652,AD652,AF652,Table43[[#This Row],[Tanda Kode Revisi]]),CONCATENATE(R652,T652,V652,X652,Z652,AB652,AD652,AH652))</f>
        <v>R1025001024520</v>
      </c>
      <c r="N652" s="11">
        <f t="shared" si="20"/>
        <v>14</v>
      </c>
      <c r="O652" s="13" t="str">
        <f>IF(AG652&lt;&gt;"",TRIM(UPPER(CONCATENATE(Q652," ",S652," ",U652," ",W652," ",Y652," ",AA652," ","X"," ",Table43[[#This Row],[ISI/CTN]]," ",AG652," ",AC652," ",AE652," ",AI652))),TRIM(UPPER(CONCATENATE(Q652," ",S652," ",U652," ",W652," ",Y652," ",AA652," ","X"," ",Table43[[#This Row],[ISI/CTN]]," ",AC652," ",AE652," ",AI652))))</f>
        <v>RB DETTOL HAND WASH ORIGINAL 245ML X 12 PUMP</v>
      </c>
      <c r="P652" s="11">
        <f t="shared" si="21"/>
        <v>44</v>
      </c>
      <c r="Q652" s="4" t="s">
        <v>1487</v>
      </c>
      <c r="R652" s="7" t="s">
        <v>94</v>
      </c>
      <c r="S652" s="4" t="s">
        <v>1496</v>
      </c>
      <c r="T652" s="45" t="s">
        <v>1723</v>
      </c>
      <c r="U652" s="46" t="s">
        <v>1554</v>
      </c>
      <c r="V652" s="7">
        <v>5</v>
      </c>
      <c r="W652" s="46"/>
      <c r="X652" s="45" t="s">
        <v>1731</v>
      </c>
      <c r="Y652" s="4" t="s">
        <v>1491</v>
      </c>
      <c r="Z652" s="47" t="s">
        <v>1722</v>
      </c>
      <c r="AA652" s="4" t="s">
        <v>1556</v>
      </c>
      <c r="AB652" s="47" t="s">
        <v>1745</v>
      </c>
      <c r="AC652" s="4" t="s">
        <v>390</v>
      </c>
      <c r="AD652" s="7">
        <v>2</v>
      </c>
      <c r="AF652" s="7">
        <v>0</v>
      </c>
      <c r="AJ652" s="7">
        <f>IFERROR(VLOOKUP(Table43[[#This Row],[Kode BARANG Win2]],'[2]Template Impor Barang'!#REF!,2,0),0)</f>
        <v>0</v>
      </c>
      <c r="AK652" s="7">
        <f>Table43[[#This Row],[ISI/CTN]]</f>
        <v>12</v>
      </c>
      <c r="AL652" s="83" t="str">
        <f>Table43[[#This Row],[Kode Pcpl]]</f>
        <v>ID8096558</v>
      </c>
      <c r="AN652" s="36">
        <f>Table43[[#This Row],[Harga Jual Pcs GT
(-PPN)]]-(Table43[[#This Row],[Harga Jual Pcs GT
(-PPN)]]*8.5%)</f>
        <v>30112.65</v>
      </c>
      <c r="AO652" s="36">
        <f>Table43[[#This Row],[Harga Beli Pcs
(-PPN)]]*Table43[[#This Row],[ISI/CTN]]</f>
        <v>361351.80000000005</v>
      </c>
      <c r="AP652" s="36">
        <f>Table43[[#This Row],[Harga Beli Pcs
(-PPN)]]*1.11</f>
        <v>33425.041500000007</v>
      </c>
      <c r="AQ652" s="36">
        <f>Table43[[#This Row],[Harga Beli Krt
(- PPN)]]*1.11</f>
        <v>401100.49800000008</v>
      </c>
      <c r="AR652" s="36">
        <v>32910</v>
      </c>
      <c r="AS652" s="36">
        <f>Table43[[#This Row],[Harga Jual Pcs GT
(-PPN)]]*Table43[[#This Row],[ISI/CTN]]</f>
        <v>394920</v>
      </c>
      <c r="AT652" s="36">
        <f>Table43[[#This Row],[Harga Jual Pcs GT
(-PPN)]]*1.11</f>
        <v>36530.100000000006</v>
      </c>
      <c r="AU652" s="36">
        <f>Table43[[#This Row],[Harga Jual Krt GT
(- PPN)]]*1.11</f>
        <v>438361.2</v>
      </c>
      <c r="AV652" s="36">
        <v>32910</v>
      </c>
      <c r="AW652" s="36">
        <f>Table43[[#This Row],[Harga Jual Pcs MT
(-PPN)]]*Table43[[#This Row],[ISI/CTN]]</f>
        <v>394920</v>
      </c>
      <c r="AX652" s="36">
        <f>Table43[[#This Row],[Harga Jual Pcs MT
(-PPN)]]*1.11</f>
        <v>36530.100000000006</v>
      </c>
      <c r="AY652" s="36">
        <f>Table43[[#This Row],[Harga Jual Pcs MT
(+PPN)]]*Table43[[#This Row],[ISI/CTN]]</f>
        <v>438361.20000000007</v>
      </c>
      <c r="AZ652" s="44">
        <f>(Table43[[#This Row],[Harga Jual Pcs GT
(-PPN)]]-Table43[[#This Row],[Harga Beli Pcs
(-PPN)]])/Table43[[#This Row],[Harga Jual Pcs GT
(-PPN)]]</f>
        <v>8.4999999999999951E-2</v>
      </c>
      <c r="BA652" s="51">
        <f>Table43[[#This Row],[Harga Jual Pcs MT
(-PPN)]]-Table43[[#This Row],[Harga Beli Pcs
(-PPN)]]</f>
        <v>2797.3499999999985</v>
      </c>
      <c r="BB652" s="57">
        <f>Table43[[#This Row],[Column1]]/Table43[[#This Row],[Harga Jual Pcs MT
(-PPN)]]</f>
        <v>8.4999999999999951E-2</v>
      </c>
      <c r="BC652" s="50"/>
      <c r="BD652" s="7" t="str">
        <f>IFERROR(VLOOKUP(Table43[[#This Row],[Kode BARANG Win2]],'[3]Daftar Barang dan Jasa'!$B$2:$D$3515,3,0),0)</f>
        <v>RB DETTOL HAND WASH ORIGINAL 245ML X 12 PUMP</v>
      </c>
      <c r="BE652" s="7" t="str">
        <f ca="1">IF(TODAY()-Table43[[#This Row],[Efektif
Pembuatan]]&gt;60,"Lama","Baru")</f>
        <v>Lama</v>
      </c>
      <c r="BF652" s="7" t="e">
        <f ca="1">IF(TODAY()-Table43[[#This Row],[Efektif Naik Harga]]&lt;30,"Naik","Sama")</f>
        <v>#VALUE!</v>
      </c>
      <c r="BG652" s="7" t="s">
        <v>400</v>
      </c>
      <c r="BH652" s="7" t="str">
        <f>IF(Table43[[#This Row],[Kode BARANG Win2]]&lt;&gt;"","IDR","")</f>
        <v>IDR</v>
      </c>
      <c r="BI652" s="7" t="str">
        <f>CONCATENATE(Table43[[#This Row],[kode  1 Digit
(Nomor)]],Table43[[#This Row],[kode  4 Digit                (Nomor)]])</f>
        <v>ID80965580245</v>
      </c>
      <c r="BJ652" s="7" t="str">
        <f>Table43[[#This Row],[Nama            Gramasi atau Jumlah Pack per CTN]]</f>
        <v>245ML</v>
      </c>
      <c r="BK652" s="7"/>
      <c r="BL652" s="7"/>
      <c r="BM652" s="4" t="str">
        <f>IF(Table43[[#This Row],[SATUAN Fix Win]]&lt;&gt;"","KRT")</f>
        <v>KRT</v>
      </c>
      <c r="BN652" s="4" t="str">
        <f>IF(Table43[[#This Row],[SATUAN Fix Win]]&lt;&gt;"","GD01")</f>
        <v>GD01</v>
      </c>
      <c r="BO652" s="4">
        <f>IF(Table43[[#This Row],[SATUAN Fix Win]]&lt;&gt;"",11611)</f>
        <v>11611</v>
      </c>
      <c r="BP652" s="4">
        <f>IF(Table43[[#This Row],[SATUAN Fix Win]]&lt;&gt;"",11612)</f>
        <v>11612</v>
      </c>
      <c r="BR652" s="4">
        <f>IF(Table43[[#This Row],[SATUAN Fix Win]]&lt;&gt;"",1)</f>
        <v>1</v>
      </c>
    </row>
    <row r="653" spans="1:74">
      <c r="A653" s="4" t="str">
        <f>CONCATENATE(Table43[[#This Row],[Kode BARANG Win2]],Table43[[#This Row],[No. Urut
Item Sama]])</f>
        <v>R1025001024520</v>
      </c>
      <c r="B653" s="7"/>
      <c r="C653" s="4" t="s">
        <v>1620</v>
      </c>
      <c r="D653" s="49" t="s">
        <v>574</v>
      </c>
      <c r="E653" s="49">
        <f>IFERROR(VLOOKUP(Table43[[#This Row],[NO]],[1]Sheet1!$G$3:$K$1267,5,0),0)</f>
        <v>0</v>
      </c>
      <c r="F653" s="26" t="s">
        <v>1160</v>
      </c>
      <c r="G653" s="26">
        <v>12</v>
      </c>
      <c r="H653" s="26" t="s">
        <v>2073</v>
      </c>
      <c r="I653" s="49">
        <v>9556111620343</v>
      </c>
      <c r="J653" s="26" t="str">
        <f>Table43[[#This Row],[Nama Jenis Kemasan]]</f>
        <v>PUMP</v>
      </c>
      <c r="K653" s="4" t="str">
        <f>TRIM(CONCATENATE(Table43[[#This Row],[Nama            KLP]]," ",Table43[[#This Row],[Nama            Sub KLP]]))</f>
        <v>DETTOL HAND WASH</v>
      </c>
      <c r="L653" s="4" t="str">
        <f>CONCATENATE(Table43[[#This Row],[kode  2 Digit                (hrf+No)]],Table43[[#This Row],[kode  2 Digit                (Nomor)]],Table43[[#This Row],[kode  1 Digit                (Nomor)]])</f>
        <v>R1025</v>
      </c>
      <c r="M653" s="4" t="str">
        <f>IF(AH653="",CONCATENATE(R653,T653,V653,X653,Z653,AB653,AD653,AF653,Table43[[#This Row],[Tanda Kode Revisi]]),CONCATENATE(R653,T653,V653,X653,Z653,AB653,AD653,AH653))</f>
        <v>R1025001024520</v>
      </c>
      <c r="N653" s="11">
        <f t="shared" si="20"/>
        <v>14</v>
      </c>
      <c r="O653" s="13" t="str">
        <f>IF(AG653&lt;&gt;"",TRIM(UPPER(CONCATENATE(Q653," ",S653," ",U653," ",W653," ",Y653," ",AA653," ","X"," ",Table43[[#This Row],[ISI/CTN]]," ",AG653," ",AC653," ",AE653," ",AI653))),TRIM(UPPER(CONCATENATE(Q653," ",S653," ",U653," ",W653," ",Y653," ",AA653," ","X"," ",Table43[[#This Row],[ISI/CTN]]," ",AC653," ",AE653," ",AI653))))</f>
        <v>RB DETTOL HAND WASH ORIGINAL 245ML X 12 PUMP</v>
      </c>
      <c r="P653" s="11">
        <f t="shared" si="21"/>
        <v>44</v>
      </c>
      <c r="Q653" s="4" t="s">
        <v>1487</v>
      </c>
      <c r="R653" s="7" t="s">
        <v>94</v>
      </c>
      <c r="S653" s="4" t="s">
        <v>1496</v>
      </c>
      <c r="T653" s="45" t="s">
        <v>1723</v>
      </c>
      <c r="U653" s="46" t="s">
        <v>1554</v>
      </c>
      <c r="V653" s="7">
        <v>5</v>
      </c>
      <c r="W653" s="46"/>
      <c r="X653" s="45" t="s">
        <v>1731</v>
      </c>
      <c r="Y653" s="4" t="s">
        <v>1491</v>
      </c>
      <c r="Z653" s="47" t="s">
        <v>1722</v>
      </c>
      <c r="AA653" s="4" t="s">
        <v>1556</v>
      </c>
      <c r="AB653" s="47" t="s">
        <v>1745</v>
      </c>
      <c r="AC653" s="4" t="s">
        <v>390</v>
      </c>
      <c r="AD653" s="7">
        <v>2</v>
      </c>
      <c r="AF653" s="7">
        <v>0</v>
      </c>
      <c r="AJ653" s="7">
        <f>IFERROR(VLOOKUP(Table43[[#This Row],[Kode BARANG Win2]],'[2]Template Impor Barang'!#REF!,2,0),0)</f>
        <v>0</v>
      </c>
      <c r="AK653" s="7">
        <f>Table43[[#This Row],[ISI/CTN]]</f>
        <v>12</v>
      </c>
      <c r="AL653" s="83" t="str">
        <f>Table43[[#This Row],[Kode Pcpl]]</f>
        <v>ID0198100</v>
      </c>
      <c r="AN653" s="36">
        <f>Table43[[#This Row],[Harga Jual Pcs GT
(-PPN)]]-(Table43[[#This Row],[Harga Jual Pcs GT
(-PPN)]]*8.5%)</f>
        <v>30112.65</v>
      </c>
      <c r="AO653" s="36">
        <f>Table43[[#This Row],[Harga Beli Pcs
(-PPN)]]*Table43[[#This Row],[ISI/CTN]]</f>
        <v>361351.80000000005</v>
      </c>
      <c r="AP653" s="36">
        <f>Table43[[#This Row],[Harga Beli Pcs
(-PPN)]]*1.11</f>
        <v>33425.041500000007</v>
      </c>
      <c r="AQ653" s="36">
        <f>Table43[[#This Row],[Harga Beli Krt
(- PPN)]]*1.11</f>
        <v>401100.49800000008</v>
      </c>
      <c r="AR653" s="36">
        <v>32910</v>
      </c>
      <c r="AS653" s="36">
        <f>Table43[[#This Row],[Harga Jual Pcs GT
(-PPN)]]*Table43[[#This Row],[ISI/CTN]]</f>
        <v>394920</v>
      </c>
      <c r="AT653" s="36">
        <f>Table43[[#This Row],[Harga Jual Pcs GT
(-PPN)]]*1.11</f>
        <v>36530.100000000006</v>
      </c>
      <c r="AU653" s="36">
        <f>Table43[[#This Row],[Harga Jual Krt GT
(- PPN)]]*1.11</f>
        <v>438361.2</v>
      </c>
      <c r="AV653" s="36">
        <v>32910</v>
      </c>
      <c r="AW653" s="36">
        <f>Table43[[#This Row],[Harga Jual Pcs MT
(-PPN)]]*Table43[[#This Row],[ISI/CTN]]</f>
        <v>394920</v>
      </c>
      <c r="AX653" s="36">
        <f>Table43[[#This Row],[Harga Jual Pcs MT
(-PPN)]]*1.11</f>
        <v>36530.100000000006</v>
      </c>
      <c r="AY653" s="36">
        <f>Table43[[#This Row],[Harga Jual Pcs MT
(+PPN)]]*Table43[[#This Row],[ISI/CTN]]</f>
        <v>438361.20000000007</v>
      </c>
      <c r="AZ653" s="44">
        <f>(Table43[[#This Row],[Harga Jual Pcs GT
(-PPN)]]-Table43[[#This Row],[Harga Beli Pcs
(-PPN)]])/Table43[[#This Row],[Harga Jual Pcs GT
(-PPN)]]</f>
        <v>8.4999999999999951E-2</v>
      </c>
      <c r="BA653" s="51">
        <f>Table43[[#This Row],[Harga Jual Pcs MT
(-PPN)]]-Table43[[#This Row],[Harga Beli Pcs
(-PPN)]]</f>
        <v>2797.3499999999985</v>
      </c>
      <c r="BB653" s="57">
        <f>Table43[[#This Row],[Column1]]/Table43[[#This Row],[Harga Jual Pcs MT
(-PPN)]]</f>
        <v>8.4999999999999951E-2</v>
      </c>
      <c r="BC653" s="50"/>
      <c r="BD653" s="7" t="str">
        <f>IFERROR(VLOOKUP(Table43[[#This Row],[Kode BARANG Win2]],'[3]Daftar Barang dan Jasa'!$B$2:$D$3515,3,0),0)</f>
        <v>RB DETTOL HAND WASH ORIGINAL 245ML X 12 PUMP</v>
      </c>
      <c r="BE653" s="7" t="str">
        <f ca="1">IF(TODAY()-Table43[[#This Row],[Efektif
Pembuatan]]&gt;60,"Lama","Baru")</f>
        <v>Lama</v>
      </c>
      <c r="BF653" s="7" t="e">
        <f ca="1">IF(TODAY()-Table43[[#This Row],[Efektif Naik Harga]]&lt;30,"Naik","Sama")</f>
        <v>#VALUE!</v>
      </c>
      <c r="BG653" s="7" t="s">
        <v>400</v>
      </c>
      <c r="BH653" s="7" t="str">
        <f>IF(Table43[[#This Row],[Kode BARANG Win2]]&lt;&gt;"","IDR","")</f>
        <v>IDR</v>
      </c>
      <c r="BI653" s="7" t="str">
        <f>CONCATENATE(Table43[[#This Row],[kode  1 Digit
(Nomor)]],Table43[[#This Row],[kode  4 Digit                (Nomor)]])</f>
        <v>ID01981000245</v>
      </c>
      <c r="BJ653" s="7" t="str">
        <f>Table43[[#This Row],[Nama            Gramasi atau Jumlah Pack per CTN]]</f>
        <v>245ML</v>
      </c>
      <c r="BK653" s="7"/>
      <c r="BL653" s="7"/>
      <c r="BM653" s="4" t="str">
        <f>IF(Table43[[#This Row],[SATUAN Fix Win]]&lt;&gt;"","KRT")</f>
        <v>KRT</v>
      </c>
      <c r="BN653" s="4" t="str">
        <f>IF(Table43[[#This Row],[SATUAN Fix Win]]&lt;&gt;"","GD01")</f>
        <v>GD01</v>
      </c>
      <c r="BO653" s="4">
        <f>IF(Table43[[#This Row],[SATUAN Fix Win]]&lt;&gt;"",11611)</f>
        <v>11611</v>
      </c>
      <c r="BP653" s="4">
        <f>IF(Table43[[#This Row],[SATUAN Fix Win]]&lt;&gt;"",11612)</f>
        <v>11612</v>
      </c>
      <c r="BR653" s="4">
        <f>IF(Table43[[#This Row],[SATUAN Fix Win]]&lt;&gt;"",1)</f>
        <v>1</v>
      </c>
    </row>
    <row r="654" spans="1:74">
      <c r="A654" s="86" t="str">
        <f>CONCATENATE(Table43[[#This Row],[Kode BARANG Win2]],Table43[[#This Row],[No. Urut
Item Sama]])</f>
        <v>R1025001024521</v>
      </c>
      <c r="B654" s="87"/>
      <c r="C654" s="86" t="s">
        <v>1620</v>
      </c>
      <c r="D654" s="88">
        <v>3298763</v>
      </c>
      <c r="E654" s="88">
        <f>IFERROR(VLOOKUP(Table43[[#This Row],[NO]],[1]Sheet1!$G$3:$K$1267,5,0),0)</f>
        <v>0</v>
      </c>
      <c r="F654" s="89" t="s">
        <v>1166</v>
      </c>
      <c r="G654" s="89">
        <v>12</v>
      </c>
      <c r="H654" s="89" t="s">
        <v>1791</v>
      </c>
      <c r="I654" s="88">
        <v>9556111620343</v>
      </c>
      <c r="J654" s="89" t="str">
        <f>Table43[[#This Row],[Nama Jenis Kemasan]]</f>
        <v>PUMP</v>
      </c>
      <c r="K654" s="86" t="str">
        <f>TRIM(CONCATENATE(Table43[[#This Row],[Nama            KLP]]," ",Table43[[#This Row],[Nama            Sub KLP]]))</f>
        <v>DETTOL HAND WASH</v>
      </c>
      <c r="L654" s="86" t="str">
        <f>CONCATENATE(Table43[[#This Row],[kode  2 Digit                (hrf+No)]],Table43[[#This Row],[kode  2 Digit                (Nomor)]],Table43[[#This Row],[kode  1 Digit                (Nomor)]])</f>
        <v>R1025</v>
      </c>
      <c r="M654" s="86" t="str">
        <f>IF(AH654="",CONCATENATE(R654,T654,V654,X654,Z654,AB654,AD654,AF654,Table43[[#This Row],[Tanda Kode Revisi]]),CONCATENATE(R654,T654,V654,X654,Z654,AB654,AD654,AH654))</f>
        <v>R1025001024521</v>
      </c>
      <c r="N654" s="90">
        <f t="shared" si="20"/>
        <v>14</v>
      </c>
      <c r="O654" s="91" t="str">
        <f>IF(AG654&lt;&gt;"",TRIM(UPPER(CONCATENATE(Q654," ",S654," ",U654," ",W654," ",Y654," ",AA654," ","X"," ",Table43[[#This Row],[ISI/CTN]]," ",AG654," ",AC654," ",AE654," ",AI654))),TRIM(UPPER(CONCATENATE(Q654," ",S654," ",U654," ",W654," ",Y654," ",AA654," ","X"," ",Table43[[#This Row],[ISI/CTN]]," ",AC654," ",AE654," ",AI654))))</f>
        <v>RB DETTOL HAND WASH ORIGINAL 245ML X 12 PUMP BANDED</v>
      </c>
      <c r="P654" s="90">
        <f t="shared" si="21"/>
        <v>51</v>
      </c>
      <c r="Q654" s="86" t="s">
        <v>1487</v>
      </c>
      <c r="R654" s="87" t="s">
        <v>94</v>
      </c>
      <c r="S654" s="86" t="s">
        <v>1496</v>
      </c>
      <c r="T654" s="92" t="s">
        <v>1723</v>
      </c>
      <c r="U654" s="93" t="s">
        <v>1554</v>
      </c>
      <c r="V654" s="87">
        <v>5</v>
      </c>
      <c r="W654" s="93"/>
      <c r="X654" s="92" t="s">
        <v>1731</v>
      </c>
      <c r="Y654" s="86" t="s">
        <v>1491</v>
      </c>
      <c r="Z654" s="94" t="s">
        <v>1722</v>
      </c>
      <c r="AA654" s="86" t="s">
        <v>1556</v>
      </c>
      <c r="AB654" s="94" t="s">
        <v>1745</v>
      </c>
      <c r="AC654" s="86" t="s">
        <v>390</v>
      </c>
      <c r="AD654" s="87">
        <v>2</v>
      </c>
      <c r="AE654" s="86" t="s">
        <v>1526</v>
      </c>
      <c r="AF654" s="87">
        <v>1</v>
      </c>
      <c r="AG654" s="87"/>
      <c r="AH654" s="87"/>
      <c r="AI654" s="87"/>
      <c r="AJ654" s="87">
        <f>IFERROR(VLOOKUP(Table43[[#This Row],[Kode BARANG Win2]],'[2]Template Impor Barang'!#REF!,2,0),0)</f>
        <v>0</v>
      </c>
      <c r="AK654" s="87">
        <f>Table43[[#This Row],[ISI/CTN]]</f>
        <v>12</v>
      </c>
      <c r="AL654" s="95">
        <f>Table43[[#This Row],[Kode Pcpl]]</f>
        <v>3298763</v>
      </c>
      <c r="AM654" s="87"/>
      <c r="AN654" s="96">
        <f>Table43[[#This Row],[Harga Jual Pcs GT
(-PPN)]]-(Table43[[#This Row],[Harga Jual Pcs GT
(-PPN)]]*8.5%)</f>
        <v>30112.65</v>
      </c>
      <c r="AO654" s="96">
        <f>Table43[[#This Row],[Harga Beli Pcs
(-PPN)]]*Table43[[#This Row],[ISI/CTN]]</f>
        <v>361351.80000000005</v>
      </c>
      <c r="AP654" s="96">
        <f>Table43[[#This Row],[Harga Beli Pcs
(-PPN)]]*1.11</f>
        <v>33425.041500000007</v>
      </c>
      <c r="AQ654" s="96">
        <f>Table43[[#This Row],[Harga Beli Krt
(- PPN)]]*1.11</f>
        <v>401100.49800000008</v>
      </c>
      <c r="AR654" s="96">
        <v>32910</v>
      </c>
      <c r="AS654" s="96">
        <f>Table43[[#This Row],[Harga Jual Pcs GT
(-PPN)]]*Table43[[#This Row],[ISI/CTN]]</f>
        <v>394920</v>
      </c>
      <c r="AT654" s="96">
        <f>Table43[[#This Row],[Harga Jual Pcs GT
(-PPN)]]*1.11</f>
        <v>36530.100000000006</v>
      </c>
      <c r="AU654" s="96">
        <f>Table43[[#This Row],[Harga Jual Krt GT
(- PPN)]]*1.11</f>
        <v>438361.2</v>
      </c>
      <c r="AV654" s="96">
        <v>32910</v>
      </c>
      <c r="AW654" s="96">
        <f>Table43[[#This Row],[Harga Jual Pcs MT
(-PPN)]]*Table43[[#This Row],[ISI/CTN]]</f>
        <v>394920</v>
      </c>
      <c r="AX654" s="96">
        <f>Table43[[#This Row],[Harga Jual Pcs MT
(-PPN)]]*1.11</f>
        <v>36530.100000000006</v>
      </c>
      <c r="AY654" s="96">
        <f>Table43[[#This Row],[Harga Jual Pcs MT
(+PPN)]]*Table43[[#This Row],[ISI/CTN]]</f>
        <v>438361.20000000007</v>
      </c>
      <c r="AZ654" s="97">
        <f>(Table43[[#This Row],[Harga Jual Pcs GT
(-PPN)]]-Table43[[#This Row],[Harga Beli Pcs
(-PPN)]])/Table43[[#This Row],[Harga Jual Pcs GT
(-PPN)]]</f>
        <v>8.4999999999999951E-2</v>
      </c>
      <c r="BA654" s="98">
        <f>Table43[[#This Row],[Harga Jual Pcs MT
(-PPN)]]-Table43[[#This Row],[Harga Beli Pcs
(-PPN)]]</f>
        <v>2797.3499999999985</v>
      </c>
      <c r="BB654" s="99">
        <f>Table43[[#This Row],[Column1]]/Table43[[#This Row],[Harga Jual Pcs MT
(-PPN)]]</f>
        <v>8.4999999999999951E-2</v>
      </c>
      <c r="BC654" s="100"/>
      <c r="BD654" s="87">
        <f>IFERROR(VLOOKUP(Table43[[#This Row],[Kode BARANG Win2]],'[3]Daftar Barang dan Jasa'!$B$2:$D$3515,3,0),0)</f>
        <v>0</v>
      </c>
      <c r="BE654" s="87" t="str">
        <f ca="1">IF(TODAY()-Table43[[#This Row],[Efektif
Pembuatan]]&gt;60,"Lama","Baru")</f>
        <v>Lama</v>
      </c>
      <c r="BF654" s="87" t="str">
        <f ca="1">IF(TODAY()-Table43[[#This Row],[Efektif Naik Harga]]&lt;30,"Naik","Sama")</f>
        <v>Sama</v>
      </c>
      <c r="BG654" s="87" t="s">
        <v>400</v>
      </c>
      <c r="BH654" s="87" t="str">
        <f>IF(Table43[[#This Row],[Kode BARANG Win2]]&lt;&gt;"","IDR","")</f>
        <v>IDR</v>
      </c>
      <c r="BI654" s="87" t="str">
        <f>CONCATENATE(Table43[[#This Row],[kode  1 Digit
(Nomor)]],Table43[[#This Row],[kode  4 Digit                (Nomor)]])</f>
        <v>32987630245</v>
      </c>
      <c r="BJ654" s="87" t="str">
        <f>Table43[[#This Row],[Nama            Gramasi atau Jumlah Pack per CTN]]</f>
        <v>245ML</v>
      </c>
      <c r="BK654" s="87"/>
      <c r="BL654" s="87"/>
      <c r="BM654" s="86" t="str">
        <f>IF(Table43[[#This Row],[SATUAN Fix Win]]&lt;&gt;"","KRT")</f>
        <v>KRT</v>
      </c>
      <c r="BN654" s="86" t="str">
        <f>IF(Table43[[#This Row],[SATUAN Fix Win]]&lt;&gt;"","GD01")</f>
        <v>GD01</v>
      </c>
      <c r="BO654" s="86">
        <f>IF(Table43[[#This Row],[SATUAN Fix Win]]&lt;&gt;"",11611)</f>
        <v>11611</v>
      </c>
      <c r="BP654" s="86">
        <f>IF(Table43[[#This Row],[SATUAN Fix Win]]&lt;&gt;"",11612)</f>
        <v>11612</v>
      </c>
      <c r="BQ654" s="86"/>
      <c r="BR654" s="86">
        <f>IF(Table43[[#This Row],[SATUAN Fix Win]]&lt;&gt;"",1)</f>
        <v>1</v>
      </c>
      <c r="BS654" s="86"/>
    </row>
    <row r="655" spans="1:74">
      <c r="A655" s="4" t="str">
        <f>CONCATENATE(Table43[[#This Row],[Kode BARANG Win2]],Table43[[#This Row],[No. Urut
Item Sama]])</f>
        <v>R1025001040010</v>
      </c>
      <c r="B655" s="7"/>
      <c r="C655" s="4" t="s">
        <v>1621</v>
      </c>
      <c r="D655" s="49">
        <v>3028804</v>
      </c>
      <c r="E655" s="49">
        <f>IFERROR(VLOOKUP(Table43[[#This Row],[NO]],[1]Sheet1!$G$3:$K$1267,5,0),0)</f>
        <v>0</v>
      </c>
      <c r="F655" s="26" t="s">
        <v>1151</v>
      </c>
      <c r="G655" s="26">
        <v>24</v>
      </c>
      <c r="H655" s="26" t="s">
        <v>1621</v>
      </c>
      <c r="I655" s="49">
        <v>8993560027780</v>
      </c>
      <c r="J655" s="26" t="str">
        <f>Table43[[#This Row],[Nama Jenis Kemasan]]</f>
        <v>PCH</v>
      </c>
      <c r="K655" s="4" t="str">
        <f>TRIM(CONCATENATE(Table43[[#This Row],[Nama            KLP]]," ",Table43[[#This Row],[Nama            Sub KLP]]))</f>
        <v>DETTOL HAND WASH</v>
      </c>
      <c r="L655" s="4" t="str">
        <f>CONCATENATE(Table43[[#This Row],[kode  2 Digit                (hrf+No)]],Table43[[#This Row],[kode  2 Digit                (Nomor)]],Table43[[#This Row],[kode  1 Digit                (Nomor)]])</f>
        <v>R1025</v>
      </c>
      <c r="M655" s="4" t="str">
        <f>IF(AH655="",CONCATENATE(R655,T655,V655,X655,Z655,AB655,AD655,AF655,Table43[[#This Row],[Tanda Kode Revisi]]),CONCATENATE(R655,T655,V655,X655,Z655,AB655,AD655,AH655))</f>
        <v>R1025001040010</v>
      </c>
      <c r="N655" s="11">
        <f t="shared" si="20"/>
        <v>14</v>
      </c>
      <c r="O655" s="13" t="str">
        <f>IF(AG655&lt;&gt;"",TRIM(UPPER(CONCATENATE(Q655," ",S655," ",U655," ",W655," ",Y655," ",AA655," ","X"," ",Table43[[#This Row],[ISI/CTN]]," ",AG655," ",AC655," ",AE655," ",AI655))),TRIM(UPPER(CONCATENATE(Q655," ",S655," ",U655," ",W655," ",Y655," ",AA655," ","X"," ",Table43[[#This Row],[ISI/CTN]]," ",AC655," ",AE655," ",AI655))))</f>
        <v>RB DETTOL HAND WASH ORIGINAL 400ML X 24 PCH</v>
      </c>
      <c r="P655" s="11">
        <f t="shared" si="21"/>
        <v>43</v>
      </c>
      <c r="Q655" s="4" t="s">
        <v>1487</v>
      </c>
      <c r="R655" s="7" t="s">
        <v>94</v>
      </c>
      <c r="S655" s="4" t="s">
        <v>1496</v>
      </c>
      <c r="T655" s="45" t="s">
        <v>1723</v>
      </c>
      <c r="U655" s="46" t="s">
        <v>1554</v>
      </c>
      <c r="V655" s="7">
        <v>5</v>
      </c>
      <c r="W655" s="46"/>
      <c r="X655" s="45" t="s">
        <v>1731</v>
      </c>
      <c r="Y655" s="4" t="s">
        <v>1491</v>
      </c>
      <c r="Z655" s="47" t="s">
        <v>1722</v>
      </c>
      <c r="AA655" s="4" t="s">
        <v>385</v>
      </c>
      <c r="AB655" s="47" t="s">
        <v>1752</v>
      </c>
      <c r="AC655" s="4" t="s">
        <v>386</v>
      </c>
      <c r="AD655" s="7">
        <v>1</v>
      </c>
      <c r="AF655" s="7">
        <v>0</v>
      </c>
      <c r="AJ655" s="7">
        <f>IFERROR(VLOOKUP(Table43[[#This Row],[Kode BARANG Win2]],'[2]Template Impor Barang'!#REF!,2,0),0)</f>
        <v>0</v>
      </c>
      <c r="AK655" s="7">
        <f>Table43[[#This Row],[ISI/CTN]]</f>
        <v>24</v>
      </c>
      <c r="AL655" s="83">
        <f>Table43[[#This Row],[Kode Pcpl]]</f>
        <v>3028804</v>
      </c>
      <c r="AN655" s="36">
        <f>Table43[[#This Row],[Harga Jual Pcs GT
(-PPN)]]-(Table43[[#This Row],[Harga Jual Pcs GT
(-PPN)]]*8.5%)</f>
        <v>27829.49625</v>
      </c>
      <c r="AO655" s="36">
        <f>Table43[[#This Row],[Harga Beli Pcs
(-PPN)]]*Table43[[#This Row],[ISI/CTN]]</f>
        <v>667907.91</v>
      </c>
      <c r="AP655" s="36">
        <f>Table43[[#This Row],[Harga Beli Pcs
(-PPN)]]*1.11</f>
        <v>30890.740837500001</v>
      </c>
      <c r="AQ655" s="36">
        <f>Table43[[#This Row],[Harga Beli Krt
(- PPN)]]*1.11</f>
        <v>741377.78010000009</v>
      </c>
      <c r="AR655" s="36">
        <v>30414.75</v>
      </c>
      <c r="AS655" s="36">
        <f>Table43[[#This Row],[Harga Jual Pcs GT
(-PPN)]]*Table43[[#This Row],[ISI/CTN]]</f>
        <v>729954</v>
      </c>
      <c r="AT655" s="36">
        <f>Table43[[#This Row],[Harga Jual Pcs GT
(-PPN)]]*1.11</f>
        <v>33760.372500000005</v>
      </c>
      <c r="AU655" s="36">
        <f>Table43[[#This Row],[Harga Jual Krt GT
(- PPN)]]*1.11</f>
        <v>810248.94000000006</v>
      </c>
      <c r="AV655" s="36">
        <v>30414.75</v>
      </c>
      <c r="AW655" s="36">
        <f>Table43[[#This Row],[Harga Jual Pcs MT
(-PPN)]]*Table43[[#This Row],[ISI/CTN]]</f>
        <v>729954</v>
      </c>
      <c r="AX655" s="36">
        <f>Table43[[#This Row],[Harga Jual Pcs MT
(-PPN)]]*1.11</f>
        <v>33760.372500000005</v>
      </c>
      <c r="AY655" s="36">
        <f>Table43[[#This Row],[Harga Jual Pcs MT
(+PPN)]]*Table43[[#This Row],[ISI/CTN]]</f>
        <v>810248.94000000018</v>
      </c>
      <c r="AZ655" s="44">
        <f>(Table43[[#This Row],[Harga Jual Pcs GT
(-PPN)]]-Table43[[#This Row],[Harga Beli Pcs
(-PPN)]])/Table43[[#This Row],[Harga Jual Pcs GT
(-PPN)]]</f>
        <v>8.4999999999999992E-2</v>
      </c>
      <c r="BA655" s="51">
        <f>Table43[[#This Row],[Harga Jual Pcs MT
(-PPN)]]-Table43[[#This Row],[Harga Beli Pcs
(-PPN)]]</f>
        <v>2585.2537499999999</v>
      </c>
      <c r="BB655" s="57">
        <f>Table43[[#This Row],[Column1]]/Table43[[#This Row],[Harga Jual Pcs MT
(-PPN)]]</f>
        <v>8.4999999999999992E-2</v>
      </c>
      <c r="BC655" s="50"/>
      <c r="BD655" s="7" t="str">
        <f>IFERROR(VLOOKUP(Table43[[#This Row],[Kode BARANG Win2]],'[3]Daftar Barang dan Jasa'!$B$2:$D$3515,3,0),0)</f>
        <v>RB DETTOL HAND WASH ORIGINAL 400ML X 24 PCH</v>
      </c>
      <c r="BE655" s="7" t="str">
        <f ca="1">IF(TODAY()-Table43[[#This Row],[Efektif
Pembuatan]]&gt;60,"Lama","Baru")</f>
        <v>Lama</v>
      </c>
      <c r="BF655" s="7" t="e">
        <f ca="1">IF(TODAY()-Table43[[#This Row],[Efektif Naik Harga]]&lt;30,"Naik","Sama")</f>
        <v>#VALUE!</v>
      </c>
      <c r="BG655" s="7" t="s">
        <v>400</v>
      </c>
      <c r="BH655" s="7" t="str">
        <f>IF(Table43[[#This Row],[Kode BARANG Win2]]&lt;&gt;"","IDR","")</f>
        <v>IDR</v>
      </c>
      <c r="BI655" s="7" t="str">
        <f>CONCATENATE(Table43[[#This Row],[kode  1 Digit
(Nomor)]],Table43[[#This Row],[kode  4 Digit                (Nomor)]])</f>
        <v>30288040400</v>
      </c>
      <c r="BJ655" s="7" t="str">
        <f>Table43[[#This Row],[Nama            Gramasi atau Jumlah Pack per CTN]]</f>
        <v>400ML</v>
      </c>
      <c r="BK655" s="7"/>
      <c r="BL655" s="7"/>
      <c r="BM655" s="4" t="str">
        <f>IF(Table43[[#This Row],[SATUAN Fix Win]]&lt;&gt;"","KRT")</f>
        <v>KRT</v>
      </c>
      <c r="BN655" s="4" t="str">
        <f>IF(Table43[[#This Row],[SATUAN Fix Win]]&lt;&gt;"","GD01")</f>
        <v>GD01</v>
      </c>
      <c r="BO655" s="4">
        <f>IF(Table43[[#This Row],[SATUAN Fix Win]]&lt;&gt;"",11611)</f>
        <v>11611</v>
      </c>
      <c r="BP655" s="4">
        <f>IF(Table43[[#This Row],[SATUAN Fix Win]]&lt;&gt;"",11612)</f>
        <v>11612</v>
      </c>
      <c r="BR655" s="4">
        <f>IF(Table43[[#This Row],[SATUAN Fix Win]]&lt;&gt;"",1)</f>
        <v>1</v>
      </c>
    </row>
    <row r="656" spans="1:74">
      <c r="A656" s="4" t="str">
        <f>CONCATENATE(Table43[[#This Row],[Kode BARANG Win2]],Table43[[#This Row],[No. Urut
Item Sama]])</f>
        <v>R1025001040010</v>
      </c>
      <c r="B656" s="7"/>
      <c r="C656" s="4" t="s">
        <v>1621</v>
      </c>
      <c r="D656" s="49">
        <v>3087301</v>
      </c>
      <c r="E656" s="49">
        <f>IFERROR(VLOOKUP(Table43[[#This Row],[NO]],[1]Sheet1!$G$3:$K$1267,5,0),0)</f>
        <v>0</v>
      </c>
      <c r="F656" s="26" t="s">
        <v>1152</v>
      </c>
      <c r="G656" s="26">
        <v>24</v>
      </c>
      <c r="H656" s="26" t="s">
        <v>2073</v>
      </c>
      <c r="I656" s="49">
        <v>8993560027780</v>
      </c>
      <c r="J656" s="26" t="str">
        <f>Table43[[#This Row],[Nama Jenis Kemasan]]</f>
        <v>PCH</v>
      </c>
      <c r="K656" s="4" t="str">
        <f>TRIM(CONCATENATE(Table43[[#This Row],[Nama            KLP]]," ",Table43[[#This Row],[Nama            Sub KLP]]))</f>
        <v>DETTOL HAND WASH</v>
      </c>
      <c r="L656" s="4" t="str">
        <f>CONCATENATE(Table43[[#This Row],[kode  2 Digit                (hrf+No)]],Table43[[#This Row],[kode  2 Digit                (Nomor)]],Table43[[#This Row],[kode  1 Digit                (Nomor)]])</f>
        <v>R1025</v>
      </c>
      <c r="M656" s="4" t="str">
        <f>IF(AH656="",CONCATENATE(R656,T656,V656,X656,Z656,AB656,AD656,AF656,Table43[[#This Row],[Tanda Kode Revisi]]),CONCATENATE(R656,T656,V656,X656,Z656,AB656,AD656,AH656))</f>
        <v>R1025001040010</v>
      </c>
      <c r="N656" s="11">
        <f t="shared" si="20"/>
        <v>14</v>
      </c>
      <c r="O656" s="13" t="str">
        <f>IF(AG656&lt;&gt;"",TRIM(UPPER(CONCATENATE(Q656," ",S656," ",U656," ",W656," ",Y656," ",AA656," ","X"," ",Table43[[#This Row],[ISI/CTN]]," ",AG656," ",AC656," ",AE656," ",AI656))),TRIM(UPPER(CONCATENATE(Q656," ",S656," ",U656," ",W656," ",Y656," ",AA656," ","X"," ",Table43[[#This Row],[ISI/CTN]]," ",AC656," ",AE656," ",AI656))))</f>
        <v>RB DETTOL HAND WASH ORIGINAL 400ML X 24 PCH</v>
      </c>
      <c r="P656" s="11">
        <f t="shared" si="21"/>
        <v>43</v>
      </c>
      <c r="Q656" s="4" t="s">
        <v>1487</v>
      </c>
      <c r="R656" s="7" t="s">
        <v>94</v>
      </c>
      <c r="S656" s="4" t="s">
        <v>1496</v>
      </c>
      <c r="T656" s="45" t="s">
        <v>1723</v>
      </c>
      <c r="U656" s="46" t="s">
        <v>1554</v>
      </c>
      <c r="V656" s="7">
        <v>5</v>
      </c>
      <c r="W656" s="46"/>
      <c r="X656" s="45" t="s">
        <v>1731</v>
      </c>
      <c r="Y656" s="4" t="s">
        <v>1491</v>
      </c>
      <c r="Z656" s="47" t="s">
        <v>1722</v>
      </c>
      <c r="AA656" s="4" t="s">
        <v>385</v>
      </c>
      <c r="AB656" s="47" t="s">
        <v>1752</v>
      </c>
      <c r="AC656" s="4" t="s">
        <v>386</v>
      </c>
      <c r="AD656" s="7">
        <v>1</v>
      </c>
      <c r="AF656" s="7">
        <v>0</v>
      </c>
      <c r="AJ656" s="7">
        <f>IFERROR(VLOOKUP(Table43[[#This Row],[Kode BARANG Win2]],'[2]Template Impor Barang'!#REF!,2,0),0)</f>
        <v>0</v>
      </c>
      <c r="AK656" s="7">
        <f>Table43[[#This Row],[ISI/CTN]]</f>
        <v>24</v>
      </c>
      <c r="AL656" s="83">
        <f>Table43[[#This Row],[Kode Pcpl]]</f>
        <v>3087301</v>
      </c>
      <c r="AN656" s="36">
        <f>Table43[[#This Row],[Harga Jual Pcs GT
(-PPN)]]-(Table43[[#This Row],[Harga Jual Pcs GT
(-PPN)]]*8.5%)</f>
        <v>27829.49625</v>
      </c>
      <c r="AO656" s="36">
        <f>Table43[[#This Row],[Harga Beli Pcs
(-PPN)]]*Table43[[#This Row],[ISI/CTN]]</f>
        <v>667907.91</v>
      </c>
      <c r="AP656" s="36">
        <f>Table43[[#This Row],[Harga Beli Pcs
(-PPN)]]*1.11</f>
        <v>30890.740837500001</v>
      </c>
      <c r="AQ656" s="36">
        <f>Table43[[#This Row],[Harga Beli Krt
(- PPN)]]*1.11</f>
        <v>741377.78010000009</v>
      </c>
      <c r="AR656" s="36">
        <v>30414.75</v>
      </c>
      <c r="AS656" s="36">
        <f>Table43[[#This Row],[Harga Jual Pcs GT
(-PPN)]]*Table43[[#This Row],[ISI/CTN]]</f>
        <v>729954</v>
      </c>
      <c r="AT656" s="36">
        <f>Table43[[#This Row],[Harga Jual Pcs GT
(-PPN)]]*1.11</f>
        <v>33760.372500000005</v>
      </c>
      <c r="AU656" s="36">
        <f>Table43[[#This Row],[Harga Jual Krt GT
(- PPN)]]*1.11</f>
        <v>810248.94000000006</v>
      </c>
      <c r="AV656" s="36">
        <v>30414.75</v>
      </c>
      <c r="AW656" s="36">
        <f>Table43[[#This Row],[Harga Jual Pcs MT
(-PPN)]]*Table43[[#This Row],[ISI/CTN]]</f>
        <v>729954</v>
      </c>
      <c r="AX656" s="36">
        <f>Table43[[#This Row],[Harga Jual Pcs MT
(-PPN)]]*1.11</f>
        <v>33760.372500000005</v>
      </c>
      <c r="AY656" s="36">
        <f>Table43[[#This Row],[Harga Jual Pcs MT
(+PPN)]]*Table43[[#This Row],[ISI/CTN]]</f>
        <v>810248.94000000018</v>
      </c>
      <c r="AZ656" s="44">
        <f>(Table43[[#This Row],[Harga Jual Pcs GT
(-PPN)]]-Table43[[#This Row],[Harga Beli Pcs
(-PPN)]])/Table43[[#This Row],[Harga Jual Pcs GT
(-PPN)]]</f>
        <v>8.4999999999999992E-2</v>
      </c>
      <c r="BA656" s="51">
        <f>Table43[[#This Row],[Harga Jual Pcs MT
(-PPN)]]-Table43[[#This Row],[Harga Beli Pcs
(-PPN)]]</f>
        <v>2585.2537499999999</v>
      </c>
      <c r="BB656" s="57">
        <f>Table43[[#This Row],[Column1]]/Table43[[#This Row],[Harga Jual Pcs MT
(-PPN)]]</f>
        <v>8.4999999999999992E-2</v>
      </c>
      <c r="BC656" s="50"/>
      <c r="BD656" s="7" t="str">
        <f>IFERROR(VLOOKUP(Table43[[#This Row],[Kode BARANG Win2]],'[3]Daftar Barang dan Jasa'!$B$2:$D$3515,3,0),0)</f>
        <v>RB DETTOL HAND WASH ORIGINAL 400ML X 24 PCH</v>
      </c>
      <c r="BE656" s="7" t="str">
        <f ca="1">IF(TODAY()-Table43[[#This Row],[Efektif
Pembuatan]]&gt;60,"Lama","Baru")</f>
        <v>Lama</v>
      </c>
      <c r="BF656" s="7" t="e">
        <f ca="1">IF(TODAY()-Table43[[#This Row],[Efektif Naik Harga]]&lt;30,"Naik","Sama")</f>
        <v>#VALUE!</v>
      </c>
      <c r="BG656" s="7" t="s">
        <v>400</v>
      </c>
      <c r="BH656" s="7" t="str">
        <f>IF(Table43[[#This Row],[Kode BARANG Win2]]&lt;&gt;"","IDR","")</f>
        <v>IDR</v>
      </c>
      <c r="BI656" s="7" t="str">
        <f>CONCATENATE(Table43[[#This Row],[kode  1 Digit
(Nomor)]],Table43[[#This Row],[kode  4 Digit                (Nomor)]])</f>
        <v>30873010400</v>
      </c>
      <c r="BJ656" s="7" t="str">
        <f>Table43[[#This Row],[Nama            Gramasi atau Jumlah Pack per CTN]]</f>
        <v>400ML</v>
      </c>
      <c r="BK656" s="7"/>
      <c r="BL656" s="7"/>
      <c r="BM656" s="4" t="str">
        <f>IF(Table43[[#This Row],[SATUAN Fix Win]]&lt;&gt;"","KRT")</f>
        <v>KRT</v>
      </c>
      <c r="BN656" s="4" t="str">
        <f>IF(Table43[[#This Row],[SATUAN Fix Win]]&lt;&gt;"","GD01")</f>
        <v>GD01</v>
      </c>
      <c r="BO656" s="4">
        <f>IF(Table43[[#This Row],[SATUAN Fix Win]]&lt;&gt;"",11611)</f>
        <v>11611</v>
      </c>
      <c r="BP656" s="4">
        <f>IF(Table43[[#This Row],[SATUAN Fix Win]]&lt;&gt;"",11612)</f>
        <v>11612</v>
      </c>
      <c r="BR656" s="4">
        <f>IF(Table43[[#This Row],[SATUAN Fix Win]]&lt;&gt;"",1)</f>
        <v>1</v>
      </c>
    </row>
    <row r="657" spans="1:70">
      <c r="A657" s="4" t="str">
        <f>CONCATENATE(Table43[[#This Row],[Kode BARANG Win2]],Table43[[#This Row],[No. Urut
Item Sama]])</f>
        <v>R1025001040011</v>
      </c>
      <c r="B657" s="7"/>
      <c r="C657" s="4" t="s">
        <v>1621</v>
      </c>
      <c r="D657" s="49">
        <v>3067588</v>
      </c>
      <c r="E657" s="49">
        <f>IFERROR(VLOOKUP(Table43[[#This Row],[NO]],[1]Sheet1!$G$3:$K$1267,5,0),0)</f>
        <v>0</v>
      </c>
      <c r="F657" s="26" t="s">
        <v>1154</v>
      </c>
      <c r="G657" s="26">
        <v>24</v>
      </c>
      <c r="H657" s="26" t="s">
        <v>2073</v>
      </c>
      <c r="I657" s="49">
        <v>8993560027780</v>
      </c>
      <c r="J657" s="26" t="str">
        <f>Table43[[#This Row],[Nama Jenis Kemasan]]</f>
        <v>PCH</v>
      </c>
      <c r="K657" s="4" t="str">
        <f>TRIM(CONCATENATE(Table43[[#This Row],[Nama            KLP]]," ",Table43[[#This Row],[Nama            Sub KLP]]))</f>
        <v>DETTOL HAND WASH</v>
      </c>
      <c r="L657" s="4" t="str">
        <f>CONCATENATE(Table43[[#This Row],[kode  2 Digit                (hrf+No)]],Table43[[#This Row],[kode  2 Digit                (Nomor)]],Table43[[#This Row],[kode  1 Digit                (Nomor)]])</f>
        <v>R1025</v>
      </c>
      <c r="M657" s="4" t="str">
        <f>IF(AH657="",CONCATENATE(R657,T657,V657,X657,Z657,AB657,AD657,AF657,Table43[[#This Row],[Tanda Kode Revisi]]),CONCATENATE(R657,T657,V657,X657,Z657,AB657,AD657,AH657))</f>
        <v>R1025001040011</v>
      </c>
      <c r="N657" s="11">
        <f t="shared" si="20"/>
        <v>14</v>
      </c>
      <c r="O657" s="13" t="str">
        <f>IF(AG657&lt;&gt;"",TRIM(UPPER(CONCATENATE(Q657," ",S657," ",U657," ",W657," ",Y657," ",AA657," ","X"," ",Table43[[#This Row],[ISI/CTN]]," ",AG657," ",AC657," ",AE657," ",AI657))),TRIM(UPPER(CONCATENATE(Q657," ",S657," ",U657," ",W657," ",Y657," ",AA657," ","X"," ",Table43[[#This Row],[ISI/CTN]]," ",AC657," ",AE657," ",AI657))))</f>
        <v>RB DETTOL HAND WASH ORIGINAL 400ML X 24 PCH BANDED</v>
      </c>
      <c r="P657" s="11">
        <f t="shared" si="21"/>
        <v>50</v>
      </c>
      <c r="Q657" s="4" t="s">
        <v>1487</v>
      </c>
      <c r="R657" s="7" t="s">
        <v>94</v>
      </c>
      <c r="S657" s="4" t="s">
        <v>1496</v>
      </c>
      <c r="T657" s="45" t="s">
        <v>1723</v>
      </c>
      <c r="U657" s="46" t="s">
        <v>1554</v>
      </c>
      <c r="V657" s="7">
        <v>5</v>
      </c>
      <c r="W657" s="46"/>
      <c r="X657" s="45" t="s">
        <v>1731</v>
      </c>
      <c r="Y657" s="4" t="s">
        <v>1491</v>
      </c>
      <c r="Z657" s="47" t="s">
        <v>1722</v>
      </c>
      <c r="AA657" s="4" t="s">
        <v>385</v>
      </c>
      <c r="AB657" s="47" t="s">
        <v>1752</v>
      </c>
      <c r="AC657" s="4" t="s">
        <v>386</v>
      </c>
      <c r="AD657" s="7">
        <v>1</v>
      </c>
      <c r="AE657" s="4" t="s">
        <v>1526</v>
      </c>
      <c r="AF657" s="7">
        <v>1</v>
      </c>
      <c r="AJ657" s="7">
        <f>IFERROR(VLOOKUP(Table43[[#This Row],[Kode BARANG Win2]],'[2]Template Impor Barang'!#REF!,2,0),0)</f>
        <v>0</v>
      </c>
      <c r="AK657" s="7">
        <f>Table43[[#This Row],[ISI/CTN]]</f>
        <v>24</v>
      </c>
      <c r="AL657" s="83">
        <f>Table43[[#This Row],[Kode Pcpl]]</f>
        <v>3067588</v>
      </c>
      <c r="AN657" s="36">
        <f>Table43[[#This Row],[Harga Jual Pcs GT
(-PPN)]]-(Table43[[#This Row],[Harga Jual Pcs GT
(-PPN)]]*8.5%)</f>
        <v>27829.49625</v>
      </c>
      <c r="AO657" s="36">
        <f>Table43[[#This Row],[Harga Beli Pcs
(-PPN)]]*Table43[[#This Row],[ISI/CTN]]</f>
        <v>667907.91</v>
      </c>
      <c r="AP657" s="36">
        <f>Table43[[#This Row],[Harga Beli Pcs
(-PPN)]]*1.11</f>
        <v>30890.740837500001</v>
      </c>
      <c r="AQ657" s="36">
        <f>Table43[[#This Row],[Harga Beli Krt
(- PPN)]]*1.11</f>
        <v>741377.78010000009</v>
      </c>
      <c r="AR657" s="36">
        <v>30414.75</v>
      </c>
      <c r="AS657" s="36">
        <f>Table43[[#This Row],[Harga Jual Pcs GT
(-PPN)]]*Table43[[#This Row],[ISI/CTN]]</f>
        <v>729954</v>
      </c>
      <c r="AT657" s="36">
        <f>Table43[[#This Row],[Harga Jual Pcs GT
(-PPN)]]*1.11</f>
        <v>33760.372500000005</v>
      </c>
      <c r="AU657" s="36">
        <f>Table43[[#This Row],[Harga Jual Krt GT
(- PPN)]]*1.11</f>
        <v>810248.94000000006</v>
      </c>
      <c r="AV657" s="36">
        <v>30414.75</v>
      </c>
      <c r="AW657" s="36">
        <f>Table43[[#This Row],[Harga Jual Pcs MT
(-PPN)]]*Table43[[#This Row],[ISI/CTN]]</f>
        <v>729954</v>
      </c>
      <c r="AX657" s="36">
        <f>Table43[[#This Row],[Harga Jual Pcs MT
(-PPN)]]*1.11</f>
        <v>33760.372500000005</v>
      </c>
      <c r="AY657" s="36">
        <f>Table43[[#This Row],[Harga Jual Pcs MT
(+PPN)]]*Table43[[#This Row],[ISI/CTN]]</f>
        <v>810248.94000000018</v>
      </c>
      <c r="AZ657" s="44">
        <f>(Table43[[#This Row],[Harga Jual Pcs GT
(-PPN)]]-Table43[[#This Row],[Harga Beli Pcs
(-PPN)]])/Table43[[#This Row],[Harga Jual Pcs GT
(-PPN)]]</f>
        <v>8.4999999999999992E-2</v>
      </c>
      <c r="BA657" s="51">
        <f>Table43[[#This Row],[Harga Jual Pcs MT
(-PPN)]]-Table43[[#This Row],[Harga Beli Pcs
(-PPN)]]</f>
        <v>2585.2537499999999</v>
      </c>
      <c r="BB657" s="57">
        <f>Table43[[#This Row],[Column1]]/Table43[[#This Row],[Harga Jual Pcs MT
(-PPN)]]</f>
        <v>8.4999999999999992E-2</v>
      </c>
      <c r="BC657" s="50"/>
      <c r="BD657" s="7" t="str">
        <f>IFERROR(VLOOKUP(Table43[[#This Row],[Kode BARANG Win2]],'[3]Daftar Barang dan Jasa'!$B$2:$D$3515,3,0),0)</f>
        <v>RB DETTOL HAND WASH ORIGINAL 400ML X 24 PCH BANDED</v>
      </c>
      <c r="BE657" s="7" t="str">
        <f ca="1">IF(TODAY()-Table43[[#This Row],[Efektif
Pembuatan]]&gt;60,"Lama","Baru")</f>
        <v>Lama</v>
      </c>
      <c r="BF657" s="7" t="e">
        <f ca="1">IF(TODAY()-Table43[[#This Row],[Efektif Naik Harga]]&lt;30,"Naik","Sama")</f>
        <v>#VALUE!</v>
      </c>
      <c r="BG657" s="7" t="s">
        <v>400</v>
      </c>
      <c r="BH657" s="7" t="str">
        <f>IF(Table43[[#This Row],[Kode BARANG Win2]]&lt;&gt;"","IDR","")</f>
        <v>IDR</v>
      </c>
      <c r="BI657" s="7" t="str">
        <f>CONCATENATE(Table43[[#This Row],[kode  1 Digit
(Nomor)]],Table43[[#This Row],[kode  4 Digit                (Nomor)]])</f>
        <v>30675880400</v>
      </c>
      <c r="BJ657" s="7" t="str">
        <f>Table43[[#This Row],[Nama            Gramasi atau Jumlah Pack per CTN]]</f>
        <v>400ML</v>
      </c>
      <c r="BK657" s="7"/>
      <c r="BL657" s="7"/>
      <c r="BM657" s="4" t="str">
        <f>IF(Table43[[#This Row],[SATUAN Fix Win]]&lt;&gt;"","KRT")</f>
        <v>KRT</v>
      </c>
      <c r="BN657" s="4" t="str">
        <f>IF(Table43[[#This Row],[SATUAN Fix Win]]&lt;&gt;"","GD01")</f>
        <v>GD01</v>
      </c>
      <c r="BO657" s="4">
        <f>IF(Table43[[#This Row],[SATUAN Fix Win]]&lt;&gt;"",11611)</f>
        <v>11611</v>
      </c>
      <c r="BP657" s="4">
        <f>IF(Table43[[#This Row],[SATUAN Fix Win]]&lt;&gt;"",11612)</f>
        <v>11612</v>
      </c>
      <c r="BR657" s="4">
        <f>IF(Table43[[#This Row],[SATUAN Fix Win]]&lt;&gt;"",1)</f>
        <v>1</v>
      </c>
    </row>
    <row r="658" spans="1:70">
      <c r="A658" s="4" t="str">
        <f>CONCATENATE(Table43[[#This Row],[Kode BARANG Win2]],Table43[[#This Row],[No. Urut
Item Sama]])</f>
        <v>R1025001040011</v>
      </c>
      <c r="B658" s="7"/>
      <c r="C658" s="4" t="s">
        <v>1621</v>
      </c>
      <c r="D658" s="49">
        <v>3067587</v>
      </c>
      <c r="E658" s="49">
        <f>IFERROR(VLOOKUP(Table43[[#This Row],[NO]],[1]Sheet1!$G$3:$K$1267,5,0),0)</f>
        <v>0</v>
      </c>
      <c r="F658" s="26" t="s">
        <v>1153</v>
      </c>
      <c r="G658" s="26">
        <v>24</v>
      </c>
      <c r="H658" s="26" t="s">
        <v>2073</v>
      </c>
      <c r="I658" s="49">
        <v>8993560027780</v>
      </c>
      <c r="J658" s="26" t="str">
        <f>Table43[[#This Row],[Nama Jenis Kemasan]]</f>
        <v>PCH</v>
      </c>
      <c r="K658" s="4" t="str">
        <f>TRIM(CONCATENATE(Table43[[#This Row],[Nama            KLP]]," ",Table43[[#This Row],[Nama            Sub KLP]]))</f>
        <v>DETTOL HAND WASH</v>
      </c>
      <c r="L658" s="4" t="str">
        <f>CONCATENATE(Table43[[#This Row],[kode  2 Digit                (hrf+No)]],Table43[[#This Row],[kode  2 Digit                (Nomor)]],Table43[[#This Row],[kode  1 Digit                (Nomor)]])</f>
        <v>R1025</v>
      </c>
      <c r="M658" s="4" t="str">
        <f>IF(AH658="",CONCATENATE(R658,T658,V658,X658,Z658,AB658,AD658,AF658,Table43[[#This Row],[Tanda Kode Revisi]]),CONCATENATE(R658,T658,V658,X658,Z658,AB658,AD658,AH658))</f>
        <v>R1025001040011</v>
      </c>
      <c r="N658" s="11">
        <f t="shared" si="20"/>
        <v>14</v>
      </c>
      <c r="O658" s="13" t="str">
        <f>IF(AG658&lt;&gt;"",TRIM(UPPER(CONCATENATE(Q658," ",S658," ",U658," ",W658," ",Y658," ",AA658," ","X"," ",Table43[[#This Row],[ISI/CTN]]," ",AG658," ",AC658," ",AE658," ",AI658))),TRIM(UPPER(CONCATENATE(Q658," ",S658," ",U658," ",W658," ",Y658," ",AA658," ","X"," ",Table43[[#This Row],[ISI/CTN]]," ",AC658," ",AE658," ",AI658))))</f>
        <v>RB DETTOL HAND WASH ORIGINAL 400ML X 24 PCH BANDED</v>
      </c>
      <c r="P658" s="11">
        <f t="shared" si="21"/>
        <v>50</v>
      </c>
      <c r="Q658" s="4" t="s">
        <v>1487</v>
      </c>
      <c r="R658" s="7" t="s">
        <v>94</v>
      </c>
      <c r="S658" s="4" t="s">
        <v>1496</v>
      </c>
      <c r="T658" s="45" t="s">
        <v>1723</v>
      </c>
      <c r="U658" s="46" t="s">
        <v>1554</v>
      </c>
      <c r="V658" s="7">
        <v>5</v>
      </c>
      <c r="W658" s="46"/>
      <c r="X658" s="45" t="s">
        <v>1731</v>
      </c>
      <c r="Y658" s="4" t="s">
        <v>1491</v>
      </c>
      <c r="Z658" s="47" t="s">
        <v>1722</v>
      </c>
      <c r="AA658" s="4" t="s">
        <v>385</v>
      </c>
      <c r="AB658" s="47" t="s">
        <v>1752</v>
      </c>
      <c r="AC658" s="4" t="s">
        <v>386</v>
      </c>
      <c r="AD658" s="7">
        <v>1</v>
      </c>
      <c r="AE658" s="4" t="s">
        <v>1526</v>
      </c>
      <c r="AF658" s="7">
        <v>1</v>
      </c>
      <c r="AJ658" s="7">
        <f>IFERROR(VLOOKUP(Table43[[#This Row],[Kode BARANG Win2]],'[2]Template Impor Barang'!#REF!,2,0),0)</f>
        <v>0</v>
      </c>
      <c r="AK658" s="7">
        <f>Table43[[#This Row],[ISI/CTN]]</f>
        <v>24</v>
      </c>
      <c r="AL658" s="83">
        <f>Table43[[#This Row],[Kode Pcpl]]</f>
        <v>3067587</v>
      </c>
      <c r="AN658" s="36">
        <f>Table43[[#This Row],[Harga Jual Pcs GT
(-PPN)]]-(Table43[[#This Row],[Harga Jual Pcs GT
(-PPN)]]*8.5%)</f>
        <v>27829.49625</v>
      </c>
      <c r="AO658" s="36">
        <f>Table43[[#This Row],[Harga Beli Pcs
(-PPN)]]*Table43[[#This Row],[ISI/CTN]]</f>
        <v>667907.91</v>
      </c>
      <c r="AP658" s="36">
        <f>Table43[[#This Row],[Harga Beli Pcs
(-PPN)]]*1.11</f>
        <v>30890.740837500001</v>
      </c>
      <c r="AQ658" s="36">
        <f>Table43[[#This Row],[Harga Beli Krt
(- PPN)]]*1.11</f>
        <v>741377.78010000009</v>
      </c>
      <c r="AR658" s="36">
        <v>30414.75</v>
      </c>
      <c r="AS658" s="36">
        <f>Table43[[#This Row],[Harga Jual Pcs GT
(-PPN)]]*Table43[[#This Row],[ISI/CTN]]</f>
        <v>729954</v>
      </c>
      <c r="AT658" s="36">
        <f>Table43[[#This Row],[Harga Jual Pcs GT
(-PPN)]]*1.11</f>
        <v>33760.372500000005</v>
      </c>
      <c r="AU658" s="36">
        <f>Table43[[#This Row],[Harga Jual Krt GT
(- PPN)]]*1.11</f>
        <v>810248.94000000006</v>
      </c>
      <c r="AV658" s="36">
        <v>30414.75</v>
      </c>
      <c r="AW658" s="36">
        <f>Table43[[#This Row],[Harga Jual Pcs MT
(-PPN)]]*Table43[[#This Row],[ISI/CTN]]</f>
        <v>729954</v>
      </c>
      <c r="AX658" s="36">
        <f>Table43[[#This Row],[Harga Jual Pcs MT
(-PPN)]]*1.11</f>
        <v>33760.372500000005</v>
      </c>
      <c r="AY658" s="36">
        <f>Table43[[#This Row],[Harga Jual Pcs MT
(+PPN)]]*Table43[[#This Row],[ISI/CTN]]</f>
        <v>810248.94000000018</v>
      </c>
      <c r="AZ658" s="44">
        <f>(Table43[[#This Row],[Harga Jual Pcs GT
(-PPN)]]-Table43[[#This Row],[Harga Beli Pcs
(-PPN)]])/Table43[[#This Row],[Harga Jual Pcs GT
(-PPN)]]</f>
        <v>8.4999999999999992E-2</v>
      </c>
      <c r="BA658" s="51">
        <f>Table43[[#This Row],[Harga Jual Pcs MT
(-PPN)]]-Table43[[#This Row],[Harga Beli Pcs
(-PPN)]]</f>
        <v>2585.2537499999999</v>
      </c>
      <c r="BB658" s="57">
        <f>Table43[[#This Row],[Column1]]/Table43[[#This Row],[Harga Jual Pcs MT
(-PPN)]]</f>
        <v>8.4999999999999992E-2</v>
      </c>
      <c r="BC658" s="50"/>
      <c r="BD658" s="7" t="str">
        <f>IFERROR(VLOOKUP(Table43[[#This Row],[Kode BARANG Win2]],'[3]Daftar Barang dan Jasa'!$B$2:$D$3515,3,0),0)</f>
        <v>RB DETTOL HAND WASH ORIGINAL 400ML X 24 PCH BANDED</v>
      </c>
      <c r="BE658" s="7" t="str">
        <f ca="1">IF(TODAY()-Table43[[#This Row],[Efektif
Pembuatan]]&gt;60,"Lama","Baru")</f>
        <v>Lama</v>
      </c>
      <c r="BF658" s="7" t="e">
        <f ca="1">IF(TODAY()-Table43[[#This Row],[Efektif Naik Harga]]&lt;30,"Naik","Sama")</f>
        <v>#VALUE!</v>
      </c>
      <c r="BG658" s="7" t="s">
        <v>400</v>
      </c>
      <c r="BH658" s="7" t="str">
        <f>IF(Table43[[#This Row],[Kode BARANG Win2]]&lt;&gt;"","IDR","")</f>
        <v>IDR</v>
      </c>
      <c r="BI658" s="7" t="str">
        <f>CONCATENATE(Table43[[#This Row],[kode  1 Digit
(Nomor)]],Table43[[#This Row],[kode  4 Digit                (Nomor)]])</f>
        <v>30675870400</v>
      </c>
      <c r="BJ658" s="7" t="str">
        <f>Table43[[#This Row],[Nama            Gramasi atau Jumlah Pack per CTN]]</f>
        <v>400ML</v>
      </c>
      <c r="BK658" s="7"/>
      <c r="BL658" s="7"/>
      <c r="BM658" s="4" t="str">
        <f>IF(Table43[[#This Row],[SATUAN Fix Win]]&lt;&gt;"","KRT")</f>
        <v>KRT</v>
      </c>
      <c r="BN658" s="4" t="str">
        <f>IF(Table43[[#This Row],[SATUAN Fix Win]]&lt;&gt;"","GD01")</f>
        <v>GD01</v>
      </c>
      <c r="BO658" s="4">
        <f>IF(Table43[[#This Row],[SATUAN Fix Win]]&lt;&gt;"",11611)</f>
        <v>11611</v>
      </c>
      <c r="BP658" s="4">
        <f>IF(Table43[[#This Row],[SATUAN Fix Win]]&lt;&gt;"",11612)</f>
        <v>11612</v>
      </c>
      <c r="BR658" s="4">
        <f>IF(Table43[[#This Row],[SATUAN Fix Win]]&lt;&gt;"",1)</f>
        <v>1</v>
      </c>
    </row>
    <row r="659" spans="1:70">
      <c r="A659" s="4" t="str">
        <f>CONCATENATE(Table43[[#This Row],[Kode BARANG Win2]],Table43[[#This Row],[No. Urut
Item Sama]])</f>
        <v>R1025002020010</v>
      </c>
      <c r="B659" s="7"/>
      <c r="C659" s="4" t="s">
        <v>1622</v>
      </c>
      <c r="D659" s="49">
        <v>3034193</v>
      </c>
      <c r="E659" s="49">
        <f>IFERROR(VLOOKUP(Table43[[#This Row],[NO]],[1]Sheet1!$G$3:$K$1267,5,0),0)</f>
        <v>0</v>
      </c>
      <c r="F659" s="26" t="s">
        <v>1148</v>
      </c>
      <c r="G659" s="26">
        <v>24</v>
      </c>
      <c r="H659" s="26" t="s">
        <v>1622</v>
      </c>
      <c r="I659" s="49">
        <v>8993560027568</v>
      </c>
      <c r="J659" s="26" t="str">
        <f>Table43[[#This Row],[Nama Jenis Kemasan]]</f>
        <v>PCH</v>
      </c>
      <c r="K659" s="4" t="str">
        <f>TRIM(CONCATENATE(Table43[[#This Row],[Nama            KLP]]," ",Table43[[#This Row],[Nama            Sub KLP]]))</f>
        <v>DETTOL HAND WASH</v>
      </c>
      <c r="L659" s="4" t="str">
        <f>CONCATENATE(Table43[[#This Row],[kode  2 Digit                (hrf+No)]],Table43[[#This Row],[kode  2 Digit                (Nomor)]],Table43[[#This Row],[kode  1 Digit                (Nomor)]])</f>
        <v>R1025</v>
      </c>
      <c r="M659" s="4" t="str">
        <f>IF(AH659="",CONCATENATE(R659,T659,V659,X659,Z659,AB659,AD659,AF659,Table43[[#This Row],[Tanda Kode Revisi]]),CONCATENATE(R659,T659,V659,X659,Z659,AB659,AD659,AH659))</f>
        <v>R1025002020010</v>
      </c>
      <c r="N659" s="11">
        <f t="shared" si="20"/>
        <v>14</v>
      </c>
      <c r="O659" s="13" t="str">
        <f>IF(AG659&lt;&gt;"",TRIM(UPPER(CONCATENATE(Q659," ",S659," ",U659," ",W659," ",Y659," ",AA659," ","X"," ",Table43[[#This Row],[ISI/CTN]]," ",AG659," ",AC659," ",AE659," ",AI659))),TRIM(UPPER(CONCATENATE(Q659," ",S659," ",U659," ",W659," ",Y659," ",AA659," ","X"," ",Table43[[#This Row],[ISI/CTN]]," ",AC659," ",AE659," ",AI659))))</f>
        <v>RB DETTOL HAND WASH RE-ENERGIZER 200ML X 24 PCH</v>
      </c>
      <c r="P659" s="11">
        <f t="shared" si="21"/>
        <v>47</v>
      </c>
      <c r="Q659" s="4" t="s">
        <v>1487</v>
      </c>
      <c r="R659" s="7" t="s">
        <v>94</v>
      </c>
      <c r="S659" s="4" t="s">
        <v>1496</v>
      </c>
      <c r="T659" s="45" t="s">
        <v>1723</v>
      </c>
      <c r="U659" s="46" t="s">
        <v>1554</v>
      </c>
      <c r="V659" s="7">
        <v>5</v>
      </c>
      <c r="W659" s="46"/>
      <c r="X659" s="45" t="s">
        <v>1731</v>
      </c>
      <c r="Y659" s="4" t="s">
        <v>1532</v>
      </c>
      <c r="Z659" s="47" t="s">
        <v>1723</v>
      </c>
      <c r="AA659" s="4" t="s">
        <v>387</v>
      </c>
      <c r="AB659" s="47" t="s">
        <v>1744</v>
      </c>
      <c r="AC659" s="4" t="s">
        <v>386</v>
      </c>
      <c r="AD659" s="7">
        <v>1</v>
      </c>
      <c r="AF659" s="7">
        <v>0</v>
      </c>
      <c r="AJ659" s="7">
        <f>IFERROR(VLOOKUP(Table43[[#This Row],[Kode BARANG Win2]],'[2]Template Impor Barang'!#REF!,2,0),0)</f>
        <v>0</v>
      </c>
      <c r="AK659" s="7">
        <f>Table43[[#This Row],[ISI/CTN]]</f>
        <v>24</v>
      </c>
      <c r="AL659" s="83">
        <f>Table43[[#This Row],[Kode Pcpl]]</f>
        <v>3034193</v>
      </c>
      <c r="AN659" s="36">
        <f>Table43[[#This Row],[Harga Jual Pcs GT
(-PPN)]]-(Table43[[#This Row],[Harga Jual Pcs GT
(-PPN)]]*8.5%)</f>
        <v>14622.139639639638</v>
      </c>
      <c r="AO659" s="36">
        <f>Table43[[#This Row],[Harga Beli Pcs
(-PPN)]]*Table43[[#This Row],[ISI/CTN]]</f>
        <v>350931.3513513513</v>
      </c>
      <c r="AP659" s="36">
        <f>Table43[[#This Row],[Harga Beli Pcs
(-PPN)]]*1.11</f>
        <v>16230.574999999999</v>
      </c>
      <c r="AQ659" s="36">
        <f>Table43[[#This Row],[Harga Beli Krt
(- PPN)]]*1.11</f>
        <v>389533.8</v>
      </c>
      <c r="AR659" s="36">
        <v>15980.480480480479</v>
      </c>
      <c r="AS659" s="36">
        <f>Table43[[#This Row],[Harga Jual Pcs GT
(-PPN)]]*Table43[[#This Row],[ISI/CTN]]</f>
        <v>383531.53153153148</v>
      </c>
      <c r="AT659" s="36">
        <f>Table43[[#This Row],[Harga Jual Pcs GT
(-PPN)]]*1.11</f>
        <v>17738.333333333332</v>
      </c>
      <c r="AU659" s="36">
        <f>Table43[[#This Row],[Harga Jual Krt GT
(- PPN)]]*1.11</f>
        <v>425720</v>
      </c>
      <c r="AV659" s="36">
        <v>15980.480480480479</v>
      </c>
      <c r="AW659" s="36">
        <f>Table43[[#This Row],[Harga Jual Pcs MT
(-PPN)]]*Table43[[#This Row],[ISI/CTN]]</f>
        <v>383531.53153153148</v>
      </c>
      <c r="AX659" s="36">
        <f>Table43[[#This Row],[Harga Jual Pcs MT
(-PPN)]]*1.11</f>
        <v>17738.333333333332</v>
      </c>
      <c r="AY659" s="36">
        <f>Table43[[#This Row],[Harga Jual Pcs MT
(+PPN)]]*Table43[[#This Row],[ISI/CTN]]</f>
        <v>425720</v>
      </c>
      <c r="AZ659" s="44">
        <f>(Table43[[#This Row],[Harga Jual Pcs GT
(-PPN)]]-Table43[[#This Row],[Harga Beli Pcs
(-PPN)]])/Table43[[#This Row],[Harga Jual Pcs GT
(-PPN)]]</f>
        <v>8.5000000000000034E-2</v>
      </c>
      <c r="BA659" s="51">
        <f>Table43[[#This Row],[Harga Jual Pcs MT
(-PPN)]]-Table43[[#This Row],[Harga Beli Pcs
(-PPN)]]</f>
        <v>1358.3408408408413</v>
      </c>
      <c r="BB659" s="57">
        <f>Table43[[#This Row],[Column1]]/Table43[[#This Row],[Harga Jual Pcs MT
(-PPN)]]</f>
        <v>8.5000000000000034E-2</v>
      </c>
      <c r="BC659" s="50"/>
      <c r="BD659" s="7" t="str">
        <f>IFERROR(VLOOKUP(Table43[[#This Row],[Kode BARANG Win2]],'[3]Daftar Barang dan Jasa'!$B$2:$D$3515,3,0),0)</f>
        <v>RB DETTOL HAND WASH RE-ENERGIZER 200ML X 24 PCH</v>
      </c>
      <c r="BE659" s="7" t="str">
        <f ca="1">IF(TODAY()-Table43[[#This Row],[Efektif
Pembuatan]]&gt;60,"Lama","Baru")</f>
        <v>Lama</v>
      </c>
      <c r="BF659" s="7" t="e">
        <f ca="1">IF(TODAY()-Table43[[#This Row],[Efektif Naik Harga]]&lt;30,"Naik","Sama")</f>
        <v>#VALUE!</v>
      </c>
      <c r="BG659" s="7" t="s">
        <v>400</v>
      </c>
      <c r="BH659" s="7" t="str">
        <f>IF(Table43[[#This Row],[Kode BARANG Win2]]&lt;&gt;"","IDR","")</f>
        <v>IDR</v>
      </c>
      <c r="BI659" s="7" t="str">
        <f>CONCATENATE(Table43[[#This Row],[kode  1 Digit
(Nomor)]],Table43[[#This Row],[kode  4 Digit                (Nomor)]])</f>
        <v>30341930200</v>
      </c>
      <c r="BJ659" s="7" t="str">
        <f>Table43[[#This Row],[Nama            Gramasi atau Jumlah Pack per CTN]]</f>
        <v>200ML</v>
      </c>
      <c r="BK659" s="7"/>
      <c r="BL659" s="7"/>
      <c r="BM659" s="4" t="str">
        <f>IF(Table43[[#This Row],[SATUAN Fix Win]]&lt;&gt;"","KRT")</f>
        <v>KRT</v>
      </c>
      <c r="BN659" s="4" t="str">
        <f>IF(Table43[[#This Row],[SATUAN Fix Win]]&lt;&gt;"","GD01")</f>
        <v>GD01</v>
      </c>
      <c r="BO659" s="4">
        <f>IF(Table43[[#This Row],[SATUAN Fix Win]]&lt;&gt;"",11611)</f>
        <v>11611</v>
      </c>
      <c r="BP659" s="4">
        <f>IF(Table43[[#This Row],[SATUAN Fix Win]]&lt;&gt;"",11612)</f>
        <v>11612</v>
      </c>
      <c r="BR659" s="4">
        <f>IF(Table43[[#This Row],[SATUAN Fix Win]]&lt;&gt;"",1)</f>
        <v>1</v>
      </c>
    </row>
    <row r="660" spans="1:70">
      <c r="A660" s="4" t="str">
        <f>CONCATENATE(Table43[[#This Row],[Kode BARANG Win2]],Table43[[#This Row],[No. Urut
Item Sama]])</f>
        <v>R1025002020010</v>
      </c>
      <c r="B660" s="7"/>
      <c r="C660" s="4" t="s">
        <v>1622</v>
      </c>
      <c r="D660" s="49">
        <v>3087304</v>
      </c>
      <c r="E660" s="49">
        <f>IFERROR(VLOOKUP(Table43[[#This Row],[NO]],[1]Sheet1!$G$3:$K$1267,5,0),0)</f>
        <v>0</v>
      </c>
      <c r="F660" s="26" t="s">
        <v>1150</v>
      </c>
      <c r="G660" s="26">
        <v>24</v>
      </c>
      <c r="H660" s="26" t="s">
        <v>2073</v>
      </c>
      <c r="I660" s="49">
        <v>8993560027568</v>
      </c>
      <c r="J660" s="26" t="str">
        <f>Table43[[#This Row],[Nama Jenis Kemasan]]</f>
        <v>PCH</v>
      </c>
      <c r="K660" s="4" t="str">
        <f>TRIM(CONCATENATE(Table43[[#This Row],[Nama            KLP]]," ",Table43[[#This Row],[Nama            Sub KLP]]))</f>
        <v>DETTOL HAND WASH</v>
      </c>
      <c r="L660" s="4" t="str">
        <f>CONCATENATE(Table43[[#This Row],[kode  2 Digit                (hrf+No)]],Table43[[#This Row],[kode  2 Digit                (Nomor)]],Table43[[#This Row],[kode  1 Digit                (Nomor)]])</f>
        <v>R1025</v>
      </c>
      <c r="M660" s="4" t="str">
        <f>IF(AH660="",CONCATENATE(R660,T660,V660,X660,Z660,AB660,AD660,AF660,Table43[[#This Row],[Tanda Kode Revisi]]),CONCATENATE(R660,T660,V660,X660,Z660,AB660,AD660,AH660))</f>
        <v>R1025002020010</v>
      </c>
      <c r="N660" s="11">
        <f t="shared" si="20"/>
        <v>14</v>
      </c>
      <c r="O660" s="13" t="str">
        <f>IF(AG660&lt;&gt;"",TRIM(UPPER(CONCATENATE(Q660," ",S660," ",U660," ",W660," ",Y660," ",AA660," ","X"," ",Table43[[#This Row],[ISI/CTN]]," ",AG660," ",AC660," ",AE660," ",AI660))),TRIM(UPPER(CONCATENATE(Q660," ",S660," ",U660," ",W660," ",Y660," ",AA660," ","X"," ",Table43[[#This Row],[ISI/CTN]]," ",AC660," ",AE660," ",AI660))))</f>
        <v>RB DETTOL HAND WASH RE-ENERGIZER 200ML X 24 PCH</v>
      </c>
      <c r="P660" s="11">
        <f t="shared" si="21"/>
        <v>47</v>
      </c>
      <c r="Q660" s="4" t="s">
        <v>1487</v>
      </c>
      <c r="R660" s="7" t="s">
        <v>94</v>
      </c>
      <c r="S660" s="4" t="s">
        <v>1496</v>
      </c>
      <c r="T660" s="45" t="s">
        <v>1723</v>
      </c>
      <c r="U660" s="46" t="s">
        <v>1554</v>
      </c>
      <c r="V660" s="7">
        <v>5</v>
      </c>
      <c r="W660" s="46"/>
      <c r="X660" s="45" t="s">
        <v>1731</v>
      </c>
      <c r="Y660" s="4" t="s">
        <v>1532</v>
      </c>
      <c r="Z660" s="47" t="s">
        <v>1723</v>
      </c>
      <c r="AA660" s="4" t="s">
        <v>387</v>
      </c>
      <c r="AB660" s="47" t="s">
        <v>1744</v>
      </c>
      <c r="AC660" s="4" t="s">
        <v>386</v>
      </c>
      <c r="AD660" s="7">
        <v>1</v>
      </c>
      <c r="AF660" s="7">
        <v>0</v>
      </c>
      <c r="AJ660" s="7">
        <f>IFERROR(VLOOKUP(Table43[[#This Row],[Kode BARANG Win2]],'[2]Template Impor Barang'!#REF!,2,0),0)</f>
        <v>0</v>
      </c>
      <c r="AK660" s="7">
        <f>Table43[[#This Row],[ISI/CTN]]</f>
        <v>24</v>
      </c>
      <c r="AL660" s="83">
        <f>Table43[[#This Row],[Kode Pcpl]]</f>
        <v>3087304</v>
      </c>
      <c r="AN660" s="36">
        <f>Table43[[#This Row],[Harga Jual Pcs GT
(-PPN)]]-(Table43[[#This Row],[Harga Jual Pcs GT
(-PPN)]]*8.5%)</f>
        <v>14622.139639639638</v>
      </c>
      <c r="AO660" s="36">
        <f>Table43[[#This Row],[Harga Beli Pcs
(-PPN)]]*Table43[[#This Row],[ISI/CTN]]</f>
        <v>350931.3513513513</v>
      </c>
      <c r="AP660" s="36">
        <f>Table43[[#This Row],[Harga Beli Pcs
(-PPN)]]*1.11</f>
        <v>16230.574999999999</v>
      </c>
      <c r="AQ660" s="36">
        <f>Table43[[#This Row],[Harga Beli Krt
(- PPN)]]*1.11</f>
        <v>389533.8</v>
      </c>
      <c r="AR660" s="36">
        <v>15980.480480480479</v>
      </c>
      <c r="AS660" s="36">
        <f>Table43[[#This Row],[Harga Jual Pcs GT
(-PPN)]]*Table43[[#This Row],[ISI/CTN]]</f>
        <v>383531.53153153148</v>
      </c>
      <c r="AT660" s="36">
        <f>Table43[[#This Row],[Harga Jual Pcs GT
(-PPN)]]*1.11</f>
        <v>17738.333333333332</v>
      </c>
      <c r="AU660" s="36">
        <f>Table43[[#This Row],[Harga Jual Krt GT
(- PPN)]]*1.11</f>
        <v>425720</v>
      </c>
      <c r="AV660" s="36">
        <v>15980.480480480479</v>
      </c>
      <c r="AW660" s="36">
        <f>Table43[[#This Row],[Harga Jual Pcs MT
(-PPN)]]*Table43[[#This Row],[ISI/CTN]]</f>
        <v>383531.53153153148</v>
      </c>
      <c r="AX660" s="36">
        <f>Table43[[#This Row],[Harga Jual Pcs MT
(-PPN)]]*1.11</f>
        <v>17738.333333333332</v>
      </c>
      <c r="AY660" s="36">
        <f>Table43[[#This Row],[Harga Jual Pcs MT
(+PPN)]]*Table43[[#This Row],[ISI/CTN]]</f>
        <v>425720</v>
      </c>
      <c r="AZ660" s="44">
        <f>(Table43[[#This Row],[Harga Jual Pcs GT
(-PPN)]]-Table43[[#This Row],[Harga Beli Pcs
(-PPN)]])/Table43[[#This Row],[Harga Jual Pcs GT
(-PPN)]]</f>
        <v>8.5000000000000034E-2</v>
      </c>
      <c r="BA660" s="51">
        <f>Table43[[#This Row],[Harga Jual Pcs MT
(-PPN)]]-Table43[[#This Row],[Harga Beli Pcs
(-PPN)]]</f>
        <v>1358.3408408408413</v>
      </c>
      <c r="BB660" s="57">
        <f>Table43[[#This Row],[Column1]]/Table43[[#This Row],[Harga Jual Pcs MT
(-PPN)]]</f>
        <v>8.5000000000000034E-2</v>
      </c>
      <c r="BC660" s="50"/>
      <c r="BD660" s="7" t="str">
        <f>IFERROR(VLOOKUP(Table43[[#This Row],[Kode BARANG Win2]],'[3]Daftar Barang dan Jasa'!$B$2:$D$3515,3,0),0)</f>
        <v>RB DETTOL HAND WASH RE-ENERGIZER 200ML X 24 PCH</v>
      </c>
      <c r="BE660" s="7" t="str">
        <f ca="1">IF(TODAY()-Table43[[#This Row],[Efektif
Pembuatan]]&gt;60,"Lama","Baru")</f>
        <v>Lama</v>
      </c>
      <c r="BF660" s="7" t="e">
        <f ca="1">IF(TODAY()-Table43[[#This Row],[Efektif Naik Harga]]&lt;30,"Naik","Sama")</f>
        <v>#VALUE!</v>
      </c>
      <c r="BG660" s="7" t="s">
        <v>400</v>
      </c>
      <c r="BH660" s="7" t="str">
        <f>IF(Table43[[#This Row],[Kode BARANG Win2]]&lt;&gt;"","IDR","")</f>
        <v>IDR</v>
      </c>
      <c r="BI660" s="7" t="str">
        <f>CONCATENATE(Table43[[#This Row],[kode  1 Digit
(Nomor)]],Table43[[#This Row],[kode  4 Digit                (Nomor)]])</f>
        <v>30873040200</v>
      </c>
      <c r="BJ660" s="7" t="str">
        <f>Table43[[#This Row],[Nama            Gramasi atau Jumlah Pack per CTN]]</f>
        <v>200ML</v>
      </c>
      <c r="BK660" s="7"/>
      <c r="BL660" s="7"/>
      <c r="BM660" s="4" t="str">
        <f>IF(Table43[[#This Row],[SATUAN Fix Win]]&lt;&gt;"","KRT")</f>
        <v>KRT</v>
      </c>
      <c r="BN660" s="4" t="str">
        <f>IF(Table43[[#This Row],[SATUAN Fix Win]]&lt;&gt;"","GD01")</f>
        <v>GD01</v>
      </c>
      <c r="BO660" s="4">
        <f>IF(Table43[[#This Row],[SATUAN Fix Win]]&lt;&gt;"",11611)</f>
        <v>11611</v>
      </c>
      <c r="BP660" s="4">
        <f>IF(Table43[[#This Row],[SATUAN Fix Win]]&lt;&gt;"",11612)</f>
        <v>11612</v>
      </c>
      <c r="BR660" s="4">
        <f>IF(Table43[[#This Row],[SATUAN Fix Win]]&lt;&gt;"",1)</f>
        <v>1</v>
      </c>
    </row>
    <row r="661" spans="1:70">
      <c r="A661" s="4" t="str">
        <f>CONCATENATE(Table43[[#This Row],[Kode BARANG Win2]],Table43[[#This Row],[No. Urut
Item Sama]])</f>
        <v>R1025002020010</v>
      </c>
      <c r="B661" s="7"/>
      <c r="C661" s="4" t="s">
        <v>1622</v>
      </c>
      <c r="D661" s="49" t="s">
        <v>571</v>
      </c>
      <c r="E661" s="49">
        <f>IFERROR(VLOOKUP(Table43[[#This Row],[NO]],[1]Sheet1!$G$3:$K$1267,5,0),0)</f>
        <v>0</v>
      </c>
      <c r="F661" s="26" t="s">
        <v>1149</v>
      </c>
      <c r="G661" s="26">
        <v>24</v>
      </c>
      <c r="H661" s="26" t="s">
        <v>2073</v>
      </c>
      <c r="I661" s="49">
        <v>8993560027568</v>
      </c>
      <c r="J661" s="26" t="str">
        <f>Table43[[#This Row],[Nama Jenis Kemasan]]</f>
        <v>PCH</v>
      </c>
      <c r="K661" s="4" t="str">
        <f>TRIM(CONCATENATE(Table43[[#This Row],[Nama            KLP]]," ",Table43[[#This Row],[Nama            Sub KLP]]))</f>
        <v>DETTOL HAND WASH</v>
      </c>
      <c r="L661" s="4" t="str">
        <f>CONCATENATE(Table43[[#This Row],[kode  2 Digit                (hrf+No)]],Table43[[#This Row],[kode  2 Digit                (Nomor)]],Table43[[#This Row],[kode  1 Digit                (Nomor)]])</f>
        <v>R1025</v>
      </c>
      <c r="M661" s="4" t="str">
        <f>IF(AH661="",CONCATENATE(R661,T661,V661,X661,Z661,AB661,AD661,AF661,Table43[[#This Row],[Tanda Kode Revisi]]),CONCATENATE(R661,T661,V661,X661,Z661,AB661,AD661,AH661))</f>
        <v>R1025002020010</v>
      </c>
      <c r="N661" s="11">
        <f t="shared" si="20"/>
        <v>14</v>
      </c>
      <c r="O661" s="13" t="str">
        <f>IF(AG661&lt;&gt;"",TRIM(UPPER(CONCATENATE(Q661," ",S661," ",U661," ",W661," ",Y661," ",AA661," ","X"," ",Table43[[#This Row],[ISI/CTN]]," ",AG661," ",AC661," ",AE661," ",AI661))),TRIM(UPPER(CONCATENATE(Q661," ",S661," ",U661," ",W661," ",Y661," ",AA661," ","X"," ",Table43[[#This Row],[ISI/CTN]]," ",AC661," ",AE661," ",AI661))))</f>
        <v>RB DETTOL HAND WASH RE-ENERGIZER 200ML X 24 PCH</v>
      </c>
      <c r="P661" s="11">
        <f t="shared" si="21"/>
        <v>47</v>
      </c>
      <c r="Q661" s="4" t="s">
        <v>1487</v>
      </c>
      <c r="R661" s="7" t="s">
        <v>94</v>
      </c>
      <c r="S661" s="4" t="s">
        <v>1496</v>
      </c>
      <c r="T661" s="45" t="s">
        <v>1723</v>
      </c>
      <c r="U661" s="46" t="s">
        <v>1554</v>
      </c>
      <c r="V661" s="7">
        <v>5</v>
      </c>
      <c r="W661" s="46"/>
      <c r="X661" s="45" t="s">
        <v>1731</v>
      </c>
      <c r="Y661" s="4" t="s">
        <v>1532</v>
      </c>
      <c r="Z661" s="47" t="s">
        <v>1723</v>
      </c>
      <c r="AA661" s="4" t="s">
        <v>387</v>
      </c>
      <c r="AB661" s="47" t="s">
        <v>1744</v>
      </c>
      <c r="AC661" s="4" t="s">
        <v>386</v>
      </c>
      <c r="AD661" s="7">
        <v>1</v>
      </c>
      <c r="AF661" s="7">
        <v>0</v>
      </c>
      <c r="AJ661" s="7">
        <f>IFERROR(VLOOKUP(Table43[[#This Row],[Kode BARANG Win2]],'[2]Template Impor Barang'!#REF!,2,0),0)</f>
        <v>0</v>
      </c>
      <c r="AK661" s="7">
        <f>Table43[[#This Row],[ISI/CTN]]</f>
        <v>24</v>
      </c>
      <c r="AL661" s="83" t="str">
        <f>Table43[[#This Row],[Kode Pcpl]]</f>
        <v>ID8137010</v>
      </c>
      <c r="AN661" s="36">
        <f>Table43[[#This Row],[Harga Jual Pcs GT
(-PPN)]]-(Table43[[#This Row],[Harga Jual Pcs GT
(-PPN)]]*8.5%)</f>
        <v>14622.139639639638</v>
      </c>
      <c r="AO661" s="36">
        <f>Table43[[#This Row],[Harga Beli Pcs
(-PPN)]]*Table43[[#This Row],[ISI/CTN]]</f>
        <v>350931.3513513513</v>
      </c>
      <c r="AP661" s="36">
        <f>Table43[[#This Row],[Harga Beli Pcs
(-PPN)]]*1.11</f>
        <v>16230.574999999999</v>
      </c>
      <c r="AQ661" s="36">
        <f>Table43[[#This Row],[Harga Beli Krt
(- PPN)]]*1.11</f>
        <v>389533.8</v>
      </c>
      <c r="AR661" s="36">
        <v>15980.480480480479</v>
      </c>
      <c r="AS661" s="36">
        <f>Table43[[#This Row],[Harga Jual Pcs GT
(-PPN)]]*Table43[[#This Row],[ISI/CTN]]</f>
        <v>383531.53153153148</v>
      </c>
      <c r="AT661" s="36">
        <f>Table43[[#This Row],[Harga Jual Pcs GT
(-PPN)]]*1.11</f>
        <v>17738.333333333332</v>
      </c>
      <c r="AU661" s="36">
        <f>Table43[[#This Row],[Harga Jual Krt GT
(- PPN)]]*1.11</f>
        <v>425720</v>
      </c>
      <c r="AV661" s="36">
        <v>15980.480480480479</v>
      </c>
      <c r="AW661" s="36">
        <f>Table43[[#This Row],[Harga Jual Pcs MT
(-PPN)]]*Table43[[#This Row],[ISI/CTN]]</f>
        <v>383531.53153153148</v>
      </c>
      <c r="AX661" s="36">
        <f>Table43[[#This Row],[Harga Jual Pcs MT
(-PPN)]]*1.11</f>
        <v>17738.333333333332</v>
      </c>
      <c r="AY661" s="36">
        <f>Table43[[#This Row],[Harga Jual Pcs MT
(+PPN)]]*Table43[[#This Row],[ISI/CTN]]</f>
        <v>425720</v>
      </c>
      <c r="AZ661" s="44">
        <f>(Table43[[#This Row],[Harga Jual Pcs GT
(-PPN)]]-Table43[[#This Row],[Harga Beli Pcs
(-PPN)]])/Table43[[#This Row],[Harga Jual Pcs GT
(-PPN)]]</f>
        <v>8.5000000000000034E-2</v>
      </c>
      <c r="BA661" s="51">
        <f>Table43[[#This Row],[Harga Jual Pcs MT
(-PPN)]]-Table43[[#This Row],[Harga Beli Pcs
(-PPN)]]</f>
        <v>1358.3408408408413</v>
      </c>
      <c r="BB661" s="57">
        <f>Table43[[#This Row],[Column1]]/Table43[[#This Row],[Harga Jual Pcs MT
(-PPN)]]</f>
        <v>8.5000000000000034E-2</v>
      </c>
      <c r="BC661" s="50"/>
      <c r="BD661" s="7" t="str">
        <f>IFERROR(VLOOKUP(Table43[[#This Row],[Kode BARANG Win2]],'[3]Daftar Barang dan Jasa'!$B$2:$D$3515,3,0),0)</f>
        <v>RB DETTOL HAND WASH RE-ENERGIZER 200ML X 24 PCH</v>
      </c>
      <c r="BE661" s="7" t="str">
        <f ca="1">IF(TODAY()-Table43[[#This Row],[Efektif
Pembuatan]]&gt;60,"Lama","Baru")</f>
        <v>Lama</v>
      </c>
      <c r="BF661" s="7" t="e">
        <f ca="1">IF(TODAY()-Table43[[#This Row],[Efektif Naik Harga]]&lt;30,"Naik","Sama")</f>
        <v>#VALUE!</v>
      </c>
      <c r="BG661" s="7" t="s">
        <v>400</v>
      </c>
      <c r="BH661" s="7" t="str">
        <f>IF(Table43[[#This Row],[Kode BARANG Win2]]&lt;&gt;"","IDR","")</f>
        <v>IDR</v>
      </c>
      <c r="BI661" s="7" t="str">
        <f>CONCATENATE(Table43[[#This Row],[kode  1 Digit
(Nomor)]],Table43[[#This Row],[kode  4 Digit                (Nomor)]])</f>
        <v>ID81370100200</v>
      </c>
      <c r="BJ661" s="7" t="str">
        <f>Table43[[#This Row],[Nama            Gramasi atau Jumlah Pack per CTN]]</f>
        <v>200ML</v>
      </c>
      <c r="BK661" s="7"/>
      <c r="BL661" s="7"/>
      <c r="BM661" s="4" t="str">
        <f>IF(Table43[[#This Row],[SATUAN Fix Win]]&lt;&gt;"","KRT")</f>
        <v>KRT</v>
      </c>
      <c r="BN661" s="4" t="str">
        <f>IF(Table43[[#This Row],[SATUAN Fix Win]]&lt;&gt;"","GD01")</f>
        <v>GD01</v>
      </c>
      <c r="BO661" s="4">
        <f>IF(Table43[[#This Row],[SATUAN Fix Win]]&lt;&gt;"",11611)</f>
        <v>11611</v>
      </c>
      <c r="BP661" s="4">
        <f>IF(Table43[[#This Row],[SATUAN Fix Win]]&lt;&gt;"",11612)</f>
        <v>11612</v>
      </c>
      <c r="BR661" s="4">
        <f>IF(Table43[[#This Row],[SATUAN Fix Win]]&lt;&gt;"",1)</f>
        <v>1</v>
      </c>
    </row>
    <row r="662" spans="1:70">
      <c r="A662" s="4" t="str">
        <f>CONCATENATE(Table43[[#This Row],[Kode BARANG Win2]],Table43[[#This Row],[No. Urut
Item Sama]])</f>
        <v>R1025002024520</v>
      </c>
      <c r="B662" s="7"/>
      <c r="D662" s="49">
        <v>3087302</v>
      </c>
      <c r="E662" s="49">
        <f>IFERROR(VLOOKUP(Table43[[#This Row],[NO]],[1]Sheet1!$G$3:$K$1267,5,0),0)</f>
        <v>20010010100010</v>
      </c>
      <c r="F662" s="26"/>
      <c r="G662" s="26">
        <v>12</v>
      </c>
      <c r="H662" s="26" t="s">
        <v>1826</v>
      </c>
      <c r="I662" s="49"/>
      <c r="J662" s="26" t="str">
        <f>Table43[[#This Row],[Nama Jenis Kemasan]]</f>
        <v>PUMP</v>
      </c>
      <c r="K662" s="4" t="str">
        <f>TRIM(CONCATENATE(Table43[[#This Row],[Nama            KLP]]," ",Table43[[#This Row],[Nama            Sub KLP]]))</f>
        <v>DETTOL HAND WASH</v>
      </c>
      <c r="L662" s="4" t="str">
        <f>CONCATENATE(Table43[[#This Row],[kode  2 Digit                (hrf+No)]],Table43[[#This Row],[kode  2 Digit                (Nomor)]],Table43[[#This Row],[kode  1 Digit                (Nomor)]])</f>
        <v>R1025</v>
      </c>
      <c r="M662" s="4" t="str">
        <f>IF(AH662="",CONCATENATE(R662,T662,V662,X662,Z662,AB662,AD662,AF662,Table43[[#This Row],[Tanda Kode Revisi]]),CONCATENATE(R662,T662,V662,X662,Z662,AB662,AD662,AH662))</f>
        <v>R1025002024520</v>
      </c>
      <c r="N662" s="11">
        <f t="shared" si="20"/>
        <v>14</v>
      </c>
      <c r="O662" s="13" t="str">
        <f>IF(AG662&lt;&gt;"",TRIM(UPPER(CONCATENATE(Q662," ",S662," ",U662," ",W662," ",Y662," ",AA662," ","X"," ",Table43[[#This Row],[ISI/CTN]]," ",AG662," ",AC662," ",AE662," ",AI662))),TRIM(UPPER(CONCATENATE(Q662," ",S662," ",U662," ",W662," ",Y662," ",AA662," ","X"," ",Table43[[#This Row],[ISI/CTN]]," ",AC662," ",AE662," ",AI662))))</f>
        <v>RB DETTOL HAND WASH RE-ENERGIZER 245ML X 12 PUMP</v>
      </c>
      <c r="P662" s="11">
        <f t="shared" si="21"/>
        <v>48</v>
      </c>
      <c r="Q662" s="4" t="s">
        <v>1487</v>
      </c>
      <c r="R662" s="7" t="s">
        <v>94</v>
      </c>
      <c r="S662" s="4" t="s">
        <v>1496</v>
      </c>
      <c r="T662" s="45" t="s">
        <v>1723</v>
      </c>
      <c r="U662" s="46" t="s">
        <v>1554</v>
      </c>
      <c r="V662" s="7">
        <v>5</v>
      </c>
      <c r="W662" s="46"/>
      <c r="X662" s="45" t="s">
        <v>1731</v>
      </c>
      <c r="Y662" s="4" t="s">
        <v>1532</v>
      </c>
      <c r="Z662" s="47" t="s">
        <v>1723</v>
      </c>
      <c r="AA662" s="4" t="s">
        <v>1556</v>
      </c>
      <c r="AB662" s="47" t="s">
        <v>1745</v>
      </c>
      <c r="AC662" s="4" t="s">
        <v>390</v>
      </c>
      <c r="AD662" s="7">
        <v>2</v>
      </c>
      <c r="AF662" s="7">
        <v>0</v>
      </c>
      <c r="AJ662" s="7">
        <f>IFERROR(VLOOKUP(Table43[[#This Row],[Kode BARANG Win2]],'[2]Template Impor Barang'!#REF!,2,0),0)</f>
        <v>0</v>
      </c>
      <c r="AK662" s="7">
        <f>Table43[[#This Row],[ISI/CTN]]</f>
        <v>12</v>
      </c>
      <c r="AL662" s="83">
        <f>Table43[[#This Row],[Kode Pcpl]]</f>
        <v>3087302</v>
      </c>
      <c r="AN662" s="36">
        <f>Table43[[#This Row],[Harga Jual Pcs GT
(-PPN)]]-(Table43[[#This Row],[Harga Jual Pcs GT
(-PPN)]]*8.5%)</f>
        <v>30112.65</v>
      </c>
      <c r="AO662" s="36">
        <f>Table43[[#This Row],[Harga Beli Pcs
(-PPN)]]*Table43[[#This Row],[ISI/CTN]]</f>
        <v>361351.80000000005</v>
      </c>
      <c r="AP662" s="36">
        <f>Table43[[#This Row],[Harga Beli Pcs
(-PPN)]]*1.11</f>
        <v>33425.041500000007</v>
      </c>
      <c r="AQ662" s="36">
        <f>Table43[[#This Row],[Harga Beli Krt
(- PPN)]]*1.11</f>
        <v>401100.49800000008</v>
      </c>
      <c r="AR662" s="36">
        <v>32910</v>
      </c>
      <c r="AS662" s="36">
        <f>Table43[[#This Row],[Harga Jual Pcs GT
(-PPN)]]*Table43[[#This Row],[ISI/CTN]]</f>
        <v>394920</v>
      </c>
      <c r="AT662" s="36">
        <f>Table43[[#This Row],[Harga Jual Pcs GT
(-PPN)]]*1.11</f>
        <v>36530.100000000006</v>
      </c>
      <c r="AU662" s="36">
        <f>Table43[[#This Row],[Harga Jual Krt GT
(- PPN)]]*1.11</f>
        <v>438361.2</v>
      </c>
      <c r="AV662" s="36"/>
      <c r="AW662" s="36">
        <f>Table43[[#This Row],[Harga Jual Pcs MT
(-PPN)]]*Table43[[#This Row],[ISI/CTN]]</f>
        <v>0</v>
      </c>
      <c r="AX662" s="36">
        <f>Table43[[#This Row],[Harga Jual Pcs MT
(-PPN)]]*1.11</f>
        <v>0</v>
      </c>
      <c r="AY662" s="36">
        <f>Table43[[#This Row],[Harga Jual Pcs MT
(+PPN)]]*Table43[[#This Row],[ISI/CTN]]</f>
        <v>0</v>
      </c>
      <c r="AZ662" s="44">
        <f>(Table43[[#This Row],[Harga Jual Pcs GT
(-PPN)]]-Table43[[#This Row],[Harga Beli Pcs
(-PPN)]])/Table43[[#This Row],[Harga Jual Pcs GT
(-PPN)]]</f>
        <v>8.4999999999999951E-2</v>
      </c>
      <c r="BA662" s="51">
        <f>Table43[[#This Row],[Harga Jual Pcs MT
(-PPN)]]-Table43[[#This Row],[Harga Beli Pcs
(-PPN)]]</f>
        <v>-30112.65</v>
      </c>
      <c r="BB662" s="57" t="e">
        <f>Table43[[#This Row],[Column1]]/Table43[[#This Row],[Harga Jual Pcs MT
(-PPN)]]</f>
        <v>#DIV/0!</v>
      </c>
      <c r="BC662" s="50"/>
      <c r="BD662" s="7" t="str">
        <f>IFERROR(VLOOKUP(Table43[[#This Row],[Kode BARANG Win2]],'[3]Daftar Barang dan Jasa'!$B$2:$D$3515,3,0),0)</f>
        <v>RB DETTOL HAND WASH RE-ENERGIZER 245ML X 12 PUMP</v>
      </c>
      <c r="BE662" s="7" t="str">
        <f ca="1">IF(TODAY()-Table43[[#This Row],[Efektif
Pembuatan]]&gt;60,"Lama","Baru")</f>
        <v>Lama</v>
      </c>
      <c r="BF662" s="7" t="e">
        <f ca="1">IF(TODAY()-Table43[[#This Row],[Efektif Naik Harga]]&lt;30,"Naik","Sama")</f>
        <v>#VALUE!</v>
      </c>
      <c r="BG662" s="7" t="s">
        <v>400</v>
      </c>
      <c r="BH662" s="7" t="str">
        <f>IF(Table43[[#This Row],[Kode BARANG Win2]]&lt;&gt;"","IDR","")</f>
        <v>IDR</v>
      </c>
      <c r="BI662" s="7" t="str">
        <f>CONCATENATE(Table43[[#This Row],[kode  1 Digit
(Nomor)]],Table43[[#This Row],[kode  4 Digit                (Nomor)]])</f>
        <v>30873020245</v>
      </c>
      <c r="BJ662" s="7" t="str">
        <f>Table43[[#This Row],[Nama            Gramasi atau Jumlah Pack per CTN]]</f>
        <v>245ML</v>
      </c>
      <c r="BK662" s="7"/>
      <c r="BL662" s="7"/>
      <c r="BM662" s="4" t="str">
        <f>IF(Table43[[#This Row],[SATUAN Fix Win]]&lt;&gt;"","KRT")</f>
        <v>KRT</v>
      </c>
      <c r="BN662" s="4" t="str">
        <f>IF(Table43[[#This Row],[SATUAN Fix Win]]&lt;&gt;"","GD01")</f>
        <v>GD01</v>
      </c>
      <c r="BO662" s="4">
        <f>IF(Table43[[#This Row],[SATUAN Fix Win]]&lt;&gt;"",11611)</f>
        <v>11611</v>
      </c>
      <c r="BP662" s="4">
        <f>IF(Table43[[#This Row],[SATUAN Fix Win]]&lt;&gt;"",11612)</f>
        <v>11612</v>
      </c>
      <c r="BR662" s="4">
        <f>IF(Table43[[#This Row],[SATUAN Fix Win]]&lt;&gt;"",1)</f>
        <v>1</v>
      </c>
    </row>
    <row r="663" spans="1:70">
      <c r="A663" s="4" t="str">
        <f>CONCATENATE(Table43[[#This Row],[Kode BARANG Win2]],Table43[[#This Row],[No. Urut
Item Sama]])</f>
        <v>R1025003020010</v>
      </c>
      <c r="B663" s="7"/>
      <c r="C663" s="4" t="s">
        <v>1623</v>
      </c>
      <c r="D663" s="49">
        <v>3182540</v>
      </c>
      <c r="E663" s="49">
        <f>IFERROR(VLOOKUP(Table43[[#This Row],[NO]],[1]Sheet1!$G$3:$K$1267,5,0),0)</f>
        <v>0</v>
      </c>
      <c r="F663" s="26" t="s">
        <v>1142</v>
      </c>
      <c r="G663" s="26">
        <v>24</v>
      </c>
      <c r="H663" s="26" t="s">
        <v>1623</v>
      </c>
      <c r="I663" s="49">
        <v>8993560027216</v>
      </c>
      <c r="J663" s="26" t="str">
        <f>Table43[[#This Row],[Nama Jenis Kemasan]]</f>
        <v>PCH</v>
      </c>
      <c r="K663" s="4" t="str">
        <f>TRIM(CONCATENATE(Table43[[#This Row],[Nama            KLP]]," ",Table43[[#This Row],[Nama            Sub KLP]]))</f>
        <v>DETTOL HAND WASH</v>
      </c>
      <c r="L663" s="4" t="str">
        <f>CONCATENATE(Table43[[#This Row],[kode  2 Digit                (hrf+No)]],Table43[[#This Row],[kode  2 Digit                (Nomor)]],Table43[[#This Row],[kode  1 Digit                (Nomor)]])</f>
        <v>R1025</v>
      </c>
      <c r="M663" s="4" t="str">
        <f>IF(AH663="",CONCATENATE(R663,T663,V663,X663,Z663,AB663,AD663,AF663,Table43[[#This Row],[Tanda Kode Revisi]]),CONCATENATE(R663,T663,V663,X663,Z663,AB663,AD663,AH663))</f>
        <v>R1025003020010</v>
      </c>
      <c r="N663" s="11">
        <f t="shared" si="20"/>
        <v>14</v>
      </c>
      <c r="O663" s="13" t="str">
        <f>IF(AG663&lt;&gt;"",TRIM(UPPER(CONCATENATE(Q663," ",S663," ",U663," ",W663," ",Y663," ",AA663," ","X"," ",Table43[[#This Row],[ISI/CTN]]," ",AG663," ",AC663," ",AE663," ",AI663))),TRIM(UPPER(CONCATENATE(Q663," ",S663," ",U663," ",W663," ",Y663," ",AA663," ","X"," ",Table43[[#This Row],[ISI/CTN]]," ",AC663," ",AE663," ",AI663))))</f>
        <v>RB DETTOL HAND WASH SENSITIVE 200ML X 24 PCH</v>
      </c>
      <c r="P663" s="11">
        <f t="shared" si="21"/>
        <v>44</v>
      </c>
      <c r="Q663" s="4" t="s">
        <v>1487</v>
      </c>
      <c r="R663" s="7" t="s">
        <v>94</v>
      </c>
      <c r="S663" s="4" t="s">
        <v>1496</v>
      </c>
      <c r="T663" s="45" t="s">
        <v>1723</v>
      </c>
      <c r="U663" s="46" t="s">
        <v>1554</v>
      </c>
      <c r="V663" s="7">
        <v>5</v>
      </c>
      <c r="W663" s="46"/>
      <c r="X663" s="45" t="s">
        <v>1731</v>
      </c>
      <c r="Y663" s="4" t="s">
        <v>1555</v>
      </c>
      <c r="Z663" s="47" t="s">
        <v>1724</v>
      </c>
      <c r="AA663" s="4" t="s">
        <v>387</v>
      </c>
      <c r="AB663" s="47" t="s">
        <v>1744</v>
      </c>
      <c r="AC663" s="4" t="s">
        <v>386</v>
      </c>
      <c r="AD663" s="7">
        <v>1</v>
      </c>
      <c r="AF663" s="7">
        <v>0</v>
      </c>
      <c r="AJ663" s="7">
        <f>IFERROR(VLOOKUP(Table43[[#This Row],[Kode BARANG Win2]],'[2]Template Impor Barang'!#REF!,2,0),0)</f>
        <v>0</v>
      </c>
      <c r="AK663" s="7">
        <f>Table43[[#This Row],[ISI/CTN]]</f>
        <v>24</v>
      </c>
      <c r="AL663" s="83">
        <f>Table43[[#This Row],[Kode Pcpl]]</f>
        <v>3182540</v>
      </c>
      <c r="AN663" s="36">
        <f>Table43[[#This Row],[Harga Jual Pcs GT
(-PPN)]]-(Table43[[#This Row],[Harga Jual Pcs GT
(-PPN)]]*8.5%)</f>
        <v>14622.139639639638</v>
      </c>
      <c r="AO663" s="36">
        <f>Table43[[#This Row],[Harga Beli Pcs
(-PPN)]]*Table43[[#This Row],[ISI/CTN]]</f>
        <v>350931.3513513513</v>
      </c>
      <c r="AP663" s="36">
        <f>Table43[[#This Row],[Harga Beli Pcs
(-PPN)]]*1.11</f>
        <v>16230.574999999999</v>
      </c>
      <c r="AQ663" s="36">
        <f>Table43[[#This Row],[Harga Beli Krt
(- PPN)]]*1.11</f>
        <v>389533.8</v>
      </c>
      <c r="AR663" s="36">
        <v>15980.480480480479</v>
      </c>
      <c r="AS663" s="36">
        <f>Table43[[#This Row],[Harga Jual Pcs GT
(-PPN)]]*Table43[[#This Row],[ISI/CTN]]</f>
        <v>383531.53153153148</v>
      </c>
      <c r="AT663" s="36">
        <f>Table43[[#This Row],[Harga Jual Pcs GT
(-PPN)]]*1.11</f>
        <v>17738.333333333332</v>
      </c>
      <c r="AU663" s="36">
        <f>Table43[[#This Row],[Harga Jual Krt GT
(- PPN)]]*1.11</f>
        <v>425720</v>
      </c>
      <c r="AV663" s="36">
        <v>15980.480480480479</v>
      </c>
      <c r="AW663" s="36">
        <f>Table43[[#This Row],[Harga Jual Pcs MT
(-PPN)]]*Table43[[#This Row],[ISI/CTN]]</f>
        <v>383531.53153153148</v>
      </c>
      <c r="AX663" s="36">
        <f>Table43[[#This Row],[Harga Jual Pcs MT
(-PPN)]]*1.11</f>
        <v>17738.333333333332</v>
      </c>
      <c r="AY663" s="36">
        <f>Table43[[#This Row],[Harga Jual Pcs MT
(+PPN)]]*Table43[[#This Row],[ISI/CTN]]</f>
        <v>425720</v>
      </c>
      <c r="AZ663" s="44">
        <f>(Table43[[#This Row],[Harga Jual Pcs GT
(-PPN)]]-Table43[[#This Row],[Harga Beli Pcs
(-PPN)]])/Table43[[#This Row],[Harga Jual Pcs GT
(-PPN)]]</f>
        <v>8.5000000000000034E-2</v>
      </c>
      <c r="BA663" s="51">
        <f>Table43[[#This Row],[Harga Jual Pcs MT
(-PPN)]]-Table43[[#This Row],[Harga Beli Pcs
(-PPN)]]</f>
        <v>1358.3408408408413</v>
      </c>
      <c r="BB663" s="57">
        <f>Table43[[#This Row],[Column1]]/Table43[[#This Row],[Harga Jual Pcs MT
(-PPN)]]</f>
        <v>8.5000000000000034E-2</v>
      </c>
      <c r="BC663" s="50"/>
      <c r="BD663" s="7" t="str">
        <f>IFERROR(VLOOKUP(Table43[[#This Row],[Kode BARANG Win2]],'[3]Daftar Barang dan Jasa'!$B$2:$D$3515,3,0),0)</f>
        <v>RB DETTOL HAND WASH SENSITIVE 200ML X 24 PCH</v>
      </c>
      <c r="BE663" s="7" t="str">
        <f ca="1">IF(TODAY()-Table43[[#This Row],[Efektif
Pembuatan]]&gt;60,"Lama","Baru")</f>
        <v>Lama</v>
      </c>
      <c r="BF663" s="7" t="e">
        <f ca="1">IF(TODAY()-Table43[[#This Row],[Efektif Naik Harga]]&lt;30,"Naik","Sama")</f>
        <v>#VALUE!</v>
      </c>
      <c r="BG663" s="7" t="s">
        <v>400</v>
      </c>
      <c r="BH663" s="7" t="str">
        <f>IF(Table43[[#This Row],[Kode BARANG Win2]]&lt;&gt;"","IDR","")</f>
        <v>IDR</v>
      </c>
      <c r="BI663" s="7" t="str">
        <f>CONCATENATE(Table43[[#This Row],[kode  1 Digit
(Nomor)]],Table43[[#This Row],[kode  4 Digit                (Nomor)]])</f>
        <v>31825400200</v>
      </c>
      <c r="BJ663" s="7" t="str">
        <f>Table43[[#This Row],[Nama            Gramasi atau Jumlah Pack per CTN]]</f>
        <v>200ML</v>
      </c>
      <c r="BK663" s="7"/>
      <c r="BL663" s="7"/>
      <c r="BM663" s="4" t="str">
        <f>IF(Table43[[#This Row],[SATUAN Fix Win]]&lt;&gt;"","KRT")</f>
        <v>KRT</v>
      </c>
      <c r="BN663" s="4" t="str">
        <f>IF(Table43[[#This Row],[SATUAN Fix Win]]&lt;&gt;"","GD01")</f>
        <v>GD01</v>
      </c>
      <c r="BO663" s="4">
        <f>IF(Table43[[#This Row],[SATUAN Fix Win]]&lt;&gt;"",11611)</f>
        <v>11611</v>
      </c>
      <c r="BP663" s="4">
        <f>IF(Table43[[#This Row],[SATUAN Fix Win]]&lt;&gt;"",11612)</f>
        <v>11612</v>
      </c>
      <c r="BR663" s="4">
        <f>IF(Table43[[#This Row],[SATUAN Fix Win]]&lt;&gt;"",1)</f>
        <v>1</v>
      </c>
    </row>
    <row r="664" spans="1:70">
      <c r="A664" s="4" t="str">
        <f>CONCATENATE(Table43[[#This Row],[Kode BARANG Win2]],Table43[[#This Row],[No. Urut
Item Sama]])</f>
        <v>R1025003020010</v>
      </c>
      <c r="B664" s="7"/>
      <c r="C664" s="4" t="s">
        <v>1623</v>
      </c>
      <c r="D664" s="49">
        <v>3087321</v>
      </c>
      <c r="E664" s="49">
        <f>IFERROR(VLOOKUP(Table43[[#This Row],[NO]],[1]Sheet1!$G$3:$K$1267,5,0),0)</f>
        <v>0</v>
      </c>
      <c r="F664" s="26" t="s">
        <v>1146</v>
      </c>
      <c r="G664" s="26">
        <v>24</v>
      </c>
      <c r="H664" s="26" t="s">
        <v>2073</v>
      </c>
      <c r="I664" s="49">
        <v>8993560027216</v>
      </c>
      <c r="J664" s="26" t="str">
        <f>Table43[[#This Row],[Nama Jenis Kemasan]]</f>
        <v>PCH</v>
      </c>
      <c r="K664" s="4" t="str">
        <f>TRIM(CONCATENATE(Table43[[#This Row],[Nama            KLP]]," ",Table43[[#This Row],[Nama            Sub KLP]]))</f>
        <v>DETTOL HAND WASH</v>
      </c>
      <c r="L664" s="4" t="str">
        <f>CONCATENATE(Table43[[#This Row],[kode  2 Digit                (hrf+No)]],Table43[[#This Row],[kode  2 Digit                (Nomor)]],Table43[[#This Row],[kode  1 Digit                (Nomor)]])</f>
        <v>R1025</v>
      </c>
      <c r="M664" s="4" t="str">
        <f>IF(AH664="",CONCATENATE(R664,T664,V664,X664,Z664,AB664,AD664,AF664,Table43[[#This Row],[Tanda Kode Revisi]]),CONCATENATE(R664,T664,V664,X664,Z664,AB664,AD664,AH664))</f>
        <v>R1025003020010</v>
      </c>
      <c r="N664" s="11">
        <f t="shared" si="20"/>
        <v>14</v>
      </c>
      <c r="O664" s="13" t="str">
        <f>IF(AG664&lt;&gt;"",TRIM(UPPER(CONCATENATE(Q664," ",S664," ",U664," ",W664," ",Y664," ",AA664," ","X"," ",Table43[[#This Row],[ISI/CTN]]," ",AG664," ",AC664," ",AE664," ",AI664))),TRIM(UPPER(CONCATENATE(Q664," ",S664," ",U664," ",W664," ",Y664," ",AA664," ","X"," ",Table43[[#This Row],[ISI/CTN]]," ",AC664," ",AE664," ",AI664))))</f>
        <v>RB DETTOL HAND WASH SENSITIVE 200ML X 24 PCH</v>
      </c>
      <c r="P664" s="11">
        <f t="shared" si="21"/>
        <v>44</v>
      </c>
      <c r="Q664" s="4" t="s">
        <v>1487</v>
      </c>
      <c r="R664" s="7" t="s">
        <v>94</v>
      </c>
      <c r="S664" s="4" t="s">
        <v>1496</v>
      </c>
      <c r="T664" s="45" t="s">
        <v>1723</v>
      </c>
      <c r="U664" s="46" t="s">
        <v>1554</v>
      </c>
      <c r="V664" s="7">
        <v>5</v>
      </c>
      <c r="W664" s="46"/>
      <c r="X664" s="45" t="s">
        <v>1731</v>
      </c>
      <c r="Y664" s="4" t="s">
        <v>1555</v>
      </c>
      <c r="Z664" s="47" t="s">
        <v>1724</v>
      </c>
      <c r="AA664" s="4" t="s">
        <v>387</v>
      </c>
      <c r="AB664" s="47" t="s">
        <v>1744</v>
      </c>
      <c r="AC664" s="4" t="s">
        <v>386</v>
      </c>
      <c r="AD664" s="7">
        <v>1</v>
      </c>
      <c r="AF664" s="7">
        <v>0</v>
      </c>
      <c r="AJ664" s="7">
        <f>IFERROR(VLOOKUP(Table43[[#This Row],[Kode BARANG Win2]],'[2]Template Impor Barang'!#REF!,2,0),0)</f>
        <v>0</v>
      </c>
      <c r="AK664" s="7">
        <f>Table43[[#This Row],[ISI/CTN]]</f>
        <v>24</v>
      </c>
      <c r="AL664" s="83">
        <f>Table43[[#This Row],[Kode Pcpl]]</f>
        <v>3087321</v>
      </c>
      <c r="AN664" s="36">
        <f>Table43[[#This Row],[Harga Jual Pcs GT
(-PPN)]]-(Table43[[#This Row],[Harga Jual Pcs GT
(-PPN)]]*8.5%)</f>
        <v>14622.139639639638</v>
      </c>
      <c r="AO664" s="36">
        <f>Table43[[#This Row],[Harga Beli Pcs
(-PPN)]]*Table43[[#This Row],[ISI/CTN]]</f>
        <v>350931.3513513513</v>
      </c>
      <c r="AP664" s="36">
        <f>Table43[[#This Row],[Harga Beli Pcs
(-PPN)]]*1.11</f>
        <v>16230.574999999999</v>
      </c>
      <c r="AQ664" s="36">
        <f>Table43[[#This Row],[Harga Beli Krt
(- PPN)]]*1.11</f>
        <v>389533.8</v>
      </c>
      <c r="AR664" s="36">
        <v>15980.480480480479</v>
      </c>
      <c r="AS664" s="36">
        <f>Table43[[#This Row],[Harga Jual Pcs GT
(-PPN)]]*Table43[[#This Row],[ISI/CTN]]</f>
        <v>383531.53153153148</v>
      </c>
      <c r="AT664" s="36">
        <f>Table43[[#This Row],[Harga Jual Pcs GT
(-PPN)]]*1.11</f>
        <v>17738.333333333332</v>
      </c>
      <c r="AU664" s="36">
        <f>Table43[[#This Row],[Harga Jual Krt GT
(- PPN)]]*1.11</f>
        <v>425720</v>
      </c>
      <c r="AV664" s="36">
        <v>15980.480480480479</v>
      </c>
      <c r="AW664" s="36">
        <f>Table43[[#This Row],[Harga Jual Pcs MT
(-PPN)]]*Table43[[#This Row],[ISI/CTN]]</f>
        <v>383531.53153153148</v>
      </c>
      <c r="AX664" s="36">
        <f>Table43[[#This Row],[Harga Jual Pcs MT
(-PPN)]]*1.11</f>
        <v>17738.333333333332</v>
      </c>
      <c r="AY664" s="36">
        <f>Table43[[#This Row],[Harga Jual Pcs MT
(+PPN)]]*Table43[[#This Row],[ISI/CTN]]</f>
        <v>425720</v>
      </c>
      <c r="AZ664" s="44">
        <f>(Table43[[#This Row],[Harga Jual Pcs GT
(-PPN)]]-Table43[[#This Row],[Harga Beli Pcs
(-PPN)]])/Table43[[#This Row],[Harga Jual Pcs GT
(-PPN)]]</f>
        <v>8.5000000000000034E-2</v>
      </c>
      <c r="BA664" s="51">
        <f>Table43[[#This Row],[Harga Jual Pcs MT
(-PPN)]]-Table43[[#This Row],[Harga Beli Pcs
(-PPN)]]</f>
        <v>1358.3408408408413</v>
      </c>
      <c r="BB664" s="57">
        <f>Table43[[#This Row],[Column1]]/Table43[[#This Row],[Harga Jual Pcs MT
(-PPN)]]</f>
        <v>8.5000000000000034E-2</v>
      </c>
      <c r="BC664" s="50"/>
      <c r="BD664" s="7" t="str">
        <f>IFERROR(VLOOKUP(Table43[[#This Row],[Kode BARANG Win2]],'[3]Daftar Barang dan Jasa'!$B$2:$D$3515,3,0),0)</f>
        <v>RB DETTOL HAND WASH SENSITIVE 200ML X 24 PCH</v>
      </c>
      <c r="BE664" s="7" t="str">
        <f ca="1">IF(TODAY()-Table43[[#This Row],[Efektif
Pembuatan]]&gt;60,"Lama","Baru")</f>
        <v>Lama</v>
      </c>
      <c r="BF664" s="7" t="e">
        <f ca="1">IF(TODAY()-Table43[[#This Row],[Efektif Naik Harga]]&lt;30,"Naik","Sama")</f>
        <v>#VALUE!</v>
      </c>
      <c r="BG664" s="7" t="s">
        <v>400</v>
      </c>
      <c r="BH664" s="7" t="str">
        <f>IF(Table43[[#This Row],[Kode BARANG Win2]]&lt;&gt;"","IDR","")</f>
        <v>IDR</v>
      </c>
      <c r="BI664" s="7" t="str">
        <f>CONCATENATE(Table43[[#This Row],[kode  1 Digit
(Nomor)]],Table43[[#This Row],[kode  4 Digit                (Nomor)]])</f>
        <v>30873210200</v>
      </c>
      <c r="BJ664" s="7" t="str">
        <f>Table43[[#This Row],[Nama            Gramasi atau Jumlah Pack per CTN]]</f>
        <v>200ML</v>
      </c>
      <c r="BK664" s="7"/>
      <c r="BL664" s="7"/>
      <c r="BM664" s="4" t="str">
        <f>IF(Table43[[#This Row],[SATUAN Fix Win]]&lt;&gt;"","KRT")</f>
        <v>KRT</v>
      </c>
      <c r="BN664" s="4" t="str">
        <f>IF(Table43[[#This Row],[SATUAN Fix Win]]&lt;&gt;"","GD01")</f>
        <v>GD01</v>
      </c>
      <c r="BO664" s="4">
        <f>IF(Table43[[#This Row],[SATUAN Fix Win]]&lt;&gt;"",11611)</f>
        <v>11611</v>
      </c>
      <c r="BP664" s="4">
        <f>IF(Table43[[#This Row],[SATUAN Fix Win]]&lt;&gt;"",11612)</f>
        <v>11612</v>
      </c>
      <c r="BR664" s="4">
        <f>IF(Table43[[#This Row],[SATUAN Fix Win]]&lt;&gt;"",1)</f>
        <v>1</v>
      </c>
    </row>
    <row r="665" spans="1:70">
      <c r="A665" s="4" t="str">
        <f>CONCATENATE(Table43[[#This Row],[Kode BARANG Win2]],Table43[[#This Row],[No. Urut
Item Sama]])</f>
        <v>R1025003020010</v>
      </c>
      <c r="B665" s="7"/>
      <c r="C665" s="4" t="s">
        <v>1623</v>
      </c>
      <c r="D665" s="49">
        <v>3034094</v>
      </c>
      <c r="E665" s="49">
        <f>IFERROR(VLOOKUP(Table43[[#This Row],[NO]],[1]Sheet1!$G$3:$K$1267,5,0),0)</f>
        <v>0</v>
      </c>
      <c r="F665" s="26" t="s">
        <v>1147</v>
      </c>
      <c r="G665" s="26">
        <v>24</v>
      </c>
      <c r="H665" s="26" t="s">
        <v>2073</v>
      </c>
      <c r="I665" s="49">
        <v>8993560027216</v>
      </c>
      <c r="J665" s="26" t="str">
        <f>Table43[[#This Row],[Nama Jenis Kemasan]]</f>
        <v>PCH</v>
      </c>
      <c r="K665" s="4" t="str">
        <f>TRIM(CONCATENATE(Table43[[#This Row],[Nama            KLP]]," ",Table43[[#This Row],[Nama            Sub KLP]]))</f>
        <v>DETTOL HAND WASH</v>
      </c>
      <c r="L665" s="4" t="str">
        <f>CONCATENATE(Table43[[#This Row],[kode  2 Digit                (hrf+No)]],Table43[[#This Row],[kode  2 Digit                (Nomor)]],Table43[[#This Row],[kode  1 Digit                (Nomor)]])</f>
        <v>R1025</v>
      </c>
      <c r="M665" s="4" t="str">
        <f>IF(AH665="",CONCATENATE(R665,T665,V665,X665,Z665,AB665,AD665,AF665,Table43[[#This Row],[Tanda Kode Revisi]]),CONCATENATE(R665,T665,V665,X665,Z665,AB665,AD665,AH665))</f>
        <v>R1025003020010</v>
      </c>
      <c r="N665" s="11">
        <f t="shared" si="20"/>
        <v>14</v>
      </c>
      <c r="O665" s="13" t="str">
        <f>IF(AG665&lt;&gt;"",TRIM(UPPER(CONCATENATE(Q665," ",S665," ",U665," ",W665," ",Y665," ",AA665," ","X"," ",Table43[[#This Row],[ISI/CTN]]," ",AG665," ",AC665," ",AE665," ",AI665))),TRIM(UPPER(CONCATENATE(Q665," ",S665," ",U665," ",W665," ",Y665," ",AA665," ","X"," ",Table43[[#This Row],[ISI/CTN]]," ",AC665," ",AE665," ",AI665))))</f>
        <v>RB DETTOL HAND WASH SENSITIVE 200ML X 24 PCH</v>
      </c>
      <c r="P665" s="11">
        <f t="shared" si="21"/>
        <v>44</v>
      </c>
      <c r="Q665" s="4" t="s">
        <v>1487</v>
      </c>
      <c r="R665" s="7" t="s">
        <v>94</v>
      </c>
      <c r="S665" s="4" t="s">
        <v>1496</v>
      </c>
      <c r="T665" s="45" t="s">
        <v>1723</v>
      </c>
      <c r="U665" s="46" t="s">
        <v>1554</v>
      </c>
      <c r="V665" s="7">
        <v>5</v>
      </c>
      <c r="W665" s="46"/>
      <c r="X665" s="45" t="s">
        <v>1731</v>
      </c>
      <c r="Y665" s="4" t="s">
        <v>1555</v>
      </c>
      <c r="Z665" s="47" t="s">
        <v>1724</v>
      </c>
      <c r="AA665" s="4" t="s">
        <v>387</v>
      </c>
      <c r="AB665" s="47" t="s">
        <v>1744</v>
      </c>
      <c r="AC665" s="4" t="s">
        <v>386</v>
      </c>
      <c r="AD665" s="7">
        <v>1</v>
      </c>
      <c r="AF665" s="7">
        <v>0</v>
      </c>
      <c r="AJ665" s="7">
        <f>IFERROR(VLOOKUP(Table43[[#This Row],[Kode BARANG Win2]],'[2]Template Impor Barang'!#REF!,2,0),0)</f>
        <v>0</v>
      </c>
      <c r="AK665" s="7">
        <f>Table43[[#This Row],[ISI/CTN]]</f>
        <v>24</v>
      </c>
      <c r="AL665" s="83">
        <f>Table43[[#This Row],[Kode Pcpl]]</f>
        <v>3034094</v>
      </c>
      <c r="AN665" s="36">
        <f>Table43[[#This Row],[Harga Jual Pcs GT
(-PPN)]]-(Table43[[#This Row],[Harga Jual Pcs GT
(-PPN)]]*8.5%)</f>
        <v>14622.139639639638</v>
      </c>
      <c r="AO665" s="36">
        <f>Table43[[#This Row],[Harga Beli Pcs
(-PPN)]]*Table43[[#This Row],[ISI/CTN]]</f>
        <v>350931.3513513513</v>
      </c>
      <c r="AP665" s="36">
        <f>Table43[[#This Row],[Harga Beli Pcs
(-PPN)]]*1.11</f>
        <v>16230.574999999999</v>
      </c>
      <c r="AQ665" s="36">
        <f>Table43[[#This Row],[Harga Beli Krt
(- PPN)]]*1.11</f>
        <v>389533.8</v>
      </c>
      <c r="AR665" s="36">
        <v>15980.480480480479</v>
      </c>
      <c r="AS665" s="36">
        <f>Table43[[#This Row],[Harga Jual Pcs GT
(-PPN)]]*Table43[[#This Row],[ISI/CTN]]</f>
        <v>383531.53153153148</v>
      </c>
      <c r="AT665" s="36">
        <f>Table43[[#This Row],[Harga Jual Pcs GT
(-PPN)]]*1.11</f>
        <v>17738.333333333332</v>
      </c>
      <c r="AU665" s="36">
        <f>Table43[[#This Row],[Harga Jual Krt GT
(- PPN)]]*1.11</f>
        <v>425720</v>
      </c>
      <c r="AV665" s="36">
        <v>15980.480480480479</v>
      </c>
      <c r="AW665" s="36">
        <f>Table43[[#This Row],[Harga Jual Pcs MT
(-PPN)]]*Table43[[#This Row],[ISI/CTN]]</f>
        <v>383531.53153153148</v>
      </c>
      <c r="AX665" s="36">
        <f>Table43[[#This Row],[Harga Jual Pcs MT
(-PPN)]]*1.11</f>
        <v>17738.333333333332</v>
      </c>
      <c r="AY665" s="36">
        <f>Table43[[#This Row],[Harga Jual Pcs MT
(+PPN)]]*Table43[[#This Row],[ISI/CTN]]</f>
        <v>425720</v>
      </c>
      <c r="AZ665" s="44">
        <f>(Table43[[#This Row],[Harga Jual Pcs GT
(-PPN)]]-Table43[[#This Row],[Harga Beli Pcs
(-PPN)]])/Table43[[#This Row],[Harga Jual Pcs GT
(-PPN)]]</f>
        <v>8.5000000000000034E-2</v>
      </c>
      <c r="BA665" s="51">
        <f>Table43[[#This Row],[Harga Jual Pcs MT
(-PPN)]]-Table43[[#This Row],[Harga Beli Pcs
(-PPN)]]</f>
        <v>1358.3408408408413</v>
      </c>
      <c r="BB665" s="57">
        <f>Table43[[#This Row],[Column1]]/Table43[[#This Row],[Harga Jual Pcs MT
(-PPN)]]</f>
        <v>8.5000000000000034E-2</v>
      </c>
      <c r="BC665" s="50"/>
      <c r="BD665" s="7" t="str">
        <f>IFERROR(VLOOKUP(Table43[[#This Row],[Kode BARANG Win2]],'[3]Daftar Barang dan Jasa'!$B$2:$D$3515,3,0),0)</f>
        <v>RB DETTOL HAND WASH SENSITIVE 200ML X 24 PCH</v>
      </c>
      <c r="BE665" s="7" t="str">
        <f ca="1">IF(TODAY()-Table43[[#This Row],[Efektif
Pembuatan]]&gt;60,"Lama","Baru")</f>
        <v>Lama</v>
      </c>
      <c r="BF665" s="7" t="e">
        <f ca="1">IF(TODAY()-Table43[[#This Row],[Efektif Naik Harga]]&lt;30,"Naik","Sama")</f>
        <v>#VALUE!</v>
      </c>
      <c r="BG665" s="7" t="s">
        <v>400</v>
      </c>
      <c r="BH665" s="7" t="str">
        <f>IF(Table43[[#This Row],[Kode BARANG Win2]]&lt;&gt;"","IDR","")</f>
        <v>IDR</v>
      </c>
      <c r="BI665" s="7" t="str">
        <f>CONCATENATE(Table43[[#This Row],[kode  1 Digit
(Nomor)]],Table43[[#This Row],[kode  4 Digit                (Nomor)]])</f>
        <v>30340940200</v>
      </c>
      <c r="BJ665" s="7" t="str">
        <f>Table43[[#This Row],[Nama            Gramasi atau Jumlah Pack per CTN]]</f>
        <v>200ML</v>
      </c>
      <c r="BK665" s="7"/>
      <c r="BL665" s="7"/>
      <c r="BM665" s="4" t="str">
        <f>IF(Table43[[#This Row],[SATUAN Fix Win]]&lt;&gt;"","KRT")</f>
        <v>KRT</v>
      </c>
      <c r="BN665" s="4" t="str">
        <f>IF(Table43[[#This Row],[SATUAN Fix Win]]&lt;&gt;"","GD01")</f>
        <v>GD01</v>
      </c>
      <c r="BO665" s="4">
        <f>IF(Table43[[#This Row],[SATUAN Fix Win]]&lt;&gt;"",11611)</f>
        <v>11611</v>
      </c>
      <c r="BP665" s="4">
        <f>IF(Table43[[#This Row],[SATUAN Fix Win]]&lt;&gt;"",11612)</f>
        <v>11612</v>
      </c>
      <c r="BR665" s="4">
        <f>IF(Table43[[#This Row],[SATUAN Fix Win]]&lt;&gt;"",1)</f>
        <v>1</v>
      </c>
    </row>
    <row r="666" spans="1:70">
      <c r="A666" s="4" t="str">
        <f>CONCATENATE(Table43[[#This Row],[Kode BARANG Win2]],Table43[[#This Row],[No. Urut
Item Sama]])</f>
        <v>R1025003020010</v>
      </c>
      <c r="B666" s="7"/>
      <c r="C666" s="4" t="s">
        <v>1623</v>
      </c>
      <c r="D666" s="49" t="s">
        <v>569</v>
      </c>
      <c r="E666" s="49">
        <f>IFERROR(VLOOKUP(Table43[[#This Row],[NO]],[1]Sheet1!$G$3:$K$1267,5,0),0)</f>
        <v>0</v>
      </c>
      <c r="F666" s="26" t="s">
        <v>1143</v>
      </c>
      <c r="G666" s="26">
        <v>24</v>
      </c>
      <c r="H666" s="26" t="s">
        <v>2073</v>
      </c>
      <c r="I666" s="49">
        <v>8993560027216</v>
      </c>
      <c r="J666" s="26" t="str">
        <f>Table43[[#This Row],[Nama Jenis Kemasan]]</f>
        <v>PCH</v>
      </c>
      <c r="K666" s="4" t="str">
        <f>TRIM(CONCATENATE(Table43[[#This Row],[Nama            KLP]]," ",Table43[[#This Row],[Nama            Sub KLP]]))</f>
        <v>DETTOL HAND WASH</v>
      </c>
      <c r="L666" s="4" t="str">
        <f>CONCATENATE(Table43[[#This Row],[kode  2 Digit                (hrf+No)]],Table43[[#This Row],[kode  2 Digit                (Nomor)]],Table43[[#This Row],[kode  1 Digit                (Nomor)]])</f>
        <v>R1025</v>
      </c>
      <c r="M666" s="4" t="str">
        <f>IF(AH666="",CONCATENATE(R666,T666,V666,X666,Z666,AB666,AD666,AF666,Table43[[#This Row],[Tanda Kode Revisi]]),CONCATENATE(R666,T666,V666,X666,Z666,AB666,AD666,AH666))</f>
        <v>R1025003020010</v>
      </c>
      <c r="N666" s="11">
        <f t="shared" si="20"/>
        <v>14</v>
      </c>
      <c r="O666" s="13" t="str">
        <f>IF(AG666&lt;&gt;"",TRIM(UPPER(CONCATENATE(Q666," ",S666," ",U666," ",W666," ",Y666," ",AA666," ","X"," ",Table43[[#This Row],[ISI/CTN]]," ",AG666," ",AC666," ",AE666," ",AI666))),TRIM(UPPER(CONCATENATE(Q666," ",S666," ",U666," ",W666," ",Y666," ",AA666," ","X"," ",Table43[[#This Row],[ISI/CTN]]," ",AC666," ",AE666," ",AI666))))</f>
        <v>RB DETTOL HAND WASH SENSITIVE 200ML X 24 PCH</v>
      </c>
      <c r="P666" s="11">
        <f t="shared" si="21"/>
        <v>44</v>
      </c>
      <c r="Q666" s="4" t="s">
        <v>1487</v>
      </c>
      <c r="R666" s="7" t="s">
        <v>94</v>
      </c>
      <c r="S666" s="4" t="s">
        <v>1496</v>
      </c>
      <c r="T666" s="45" t="s">
        <v>1723</v>
      </c>
      <c r="U666" s="46" t="s">
        <v>1554</v>
      </c>
      <c r="V666" s="7">
        <v>5</v>
      </c>
      <c r="W666" s="46"/>
      <c r="X666" s="45" t="s">
        <v>1731</v>
      </c>
      <c r="Y666" s="4" t="s">
        <v>1555</v>
      </c>
      <c r="Z666" s="47" t="s">
        <v>1724</v>
      </c>
      <c r="AA666" s="4" t="s">
        <v>387</v>
      </c>
      <c r="AB666" s="47" t="s">
        <v>1744</v>
      </c>
      <c r="AC666" s="4" t="s">
        <v>386</v>
      </c>
      <c r="AD666" s="7">
        <v>1</v>
      </c>
      <c r="AF666" s="7">
        <v>0</v>
      </c>
      <c r="AJ666" s="7">
        <f>IFERROR(VLOOKUP(Table43[[#This Row],[Kode BARANG Win2]],'[2]Template Impor Barang'!#REF!,2,0),0)</f>
        <v>0</v>
      </c>
      <c r="AK666" s="7">
        <f>Table43[[#This Row],[ISI/CTN]]</f>
        <v>24</v>
      </c>
      <c r="AL666" s="83" t="str">
        <f>Table43[[#This Row],[Kode Pcpl]]</f>
        <v>ID0343032</v>
      </c>
      <c r="AN666" s="36">
        <f>Table43[[#This Row],[Harga Jual Pcs GT
(-PPN)]]-(Table43[[#This Row],[Harga Jual Pcs GT
(-PPN)]]*8.5%)</f>
        <v>14622.139639639638</v>
      </c>
      <c r="AO666" s="36">
        <f>Table43[[#This Row],[Harga Beli Pcs
(-PPN)]]*Table43[[#This Row],[ISI/CTN]]</f>
        <v>350931.3513513513</v>
      </c>
      <c r="AP666" s="36">
        <f>Table43[[#This Row],[Harga Beli Pcs
(-PPN)]]*1.11</f>
        <v>16230.574999999999</v>
      </c>
      <c r="AQ666" s="36">
        <f>Table43[[#This Row],[Harga Beli Krt
(- PPN)]]*1.11</f>
        <v>389533.8</v>
      </c>
      <c r="AR666" s="36">
        <v>15980.480480480479</v>
      </c>
      <c r="AS666" s="36">
        <f>Table43[[#This Row],[Harga Jual Pcs GT
(-PPN)]]*Table43[[#This Row],[ISI/CTN]]</f>
        <v>383531.53153153148</v>
      </c>
      <c r="AT666" s="36">
        <f>Table43[[#This Row],[Harga Jual Pcs GT
(-PPN)]]*1.11</f>
        <v>17738.333333333332</v>
      </c>
      <c r="AU666" s="36">
        <f>Table43[[#This Row],[Harga Jual Krt GT
(- PPN)]]*1.11</f>
        <v>425720</v>
      </c>
      <c r="AV666" s="36">
        <v>15980.480480480479</v>
      </c>
      <c r="AW666" s="36">
        <f>Table43[[#This Row],[Harga Jual Pcs MT
(-PPN)]]*Table43[[#This Row],[ISI/CTN]]</f>
        <v>383531.53153153148</v>
      </c>
      <c r="AX666" s="36">
        <f>Table43[[#This Row],[Harga Jual Pcs MT
(-PPN)]]*1.11</f>
        <v>17738.333333333332</v>
      </c>
      <c r="AY666" s="36">
        <f>Table43[[#This Row],[Harga Jual Pcs MT
(+PPN)]]*Table43[[#This Row],[ISI/CTN]]</f>
        <v>425720</v>
      </c>
      <c r="AZ666" s="44">
        <f>(Table43[[#This Row],[Harga Jual Pcs GT
(-PPN)]]-Table43[[#This Row],[Harga Beli Pcs
(-PPN)]])/Table43[[#This Row],[Harga Jual Pcs GT
(-PPN)]]</f>
        <v>8.5000000000000034E-2</v>
      </c>
      <c r="BA666" s="51">
        <f>Table43[[#This Row],[Harga Jual Pcs MT
(-PPN)]]-Table43[[#This Row],[Harga Beli Pcs
(-PPN)]]</f>
        <v>1358.3408408408413</v>
      </c>
      <c r="BB666" s="57">
        <f>Table43[[#This Row],[Column1]]/Table43[[#This Row],[Harga Jual Pcs MT
(-PPN)]]</f>
        <v>8.5000000000000034E-2</v>
      </c>
      <c r="BC666" s="50"/>
      <c r="BD666" s="7" t="str">
        <f>IFERROR(VLOOKUP(Table43[[#This Row],[Kode BARANG Win2]],'[3]Daftar Barang dan Jasa'!$B$2:$D$3515,3,0),0)</f>
        <v>RB DETTOL HAND WASH SENSITIVE 200ML X 24 PCH</v>
      </c>
      <c r="BE666" s="7" t="str">
        <f ca="1">IF(TODAY()-Table43[[#This Row],[Efektif
Pembuatan]]&gt;60,"Lama","Baru")</f>
        <v>Lama</v>
      </c>
      <c r="BF666" s="7" t="e">
        <f ca="1">IF(TODAY()-Table43[[#This Row],[Efektif Naik Harga]]&lt;30,"Naik","Sama")</f>
        <v>#VALUE!</v>
      </c>
      <c r="BG666" s="7" t="s">
        <v>400</v>
      </c>
      <c r="BH666" s="7" t="str">
        <f>IF(Table43[[#This Row],[Kode BARANG Win2]]&lt;&gt;"","IDR","")</f>
        <v>IDR</v>
      </c>
      <c r="BI666" s="7" t="str">
        <f>CONCATENATE(Table43[[#This Row],[kode  1 Digit
(Nomor)]],Table43[[#This Row],[kode  4 Digit                (Nomor)]])</f>
        <v>ID03430320200</v>
      </c>
      <c r="BJ666" s="7" t="str">
        <f>Table43[[#This Row],[Nama            Gramasi atau Jumlah Pack per CTN]]</f>
        <v>200ML</v>
      </c>
      <c r="BK666" s="7"/>
      <c r="BL666" s="7"/>
      <c r="BM666" s="4" t="str">
        <f>IF(Table43[[#This Row],[SATUAN Fix Win]]&lt;&gt;"","KRT")</f>
        <v>KRT</v>
      </c>
      <c r="BN666" s="4" t="str">
        <f>IF(Table43[[#This Row],[SATUAN Fix Win]]&lt;&gt;"","GD01")</f>
        <v>GD01</v>
      </c>
      <c r="BO666" s="4">
        <f>IF(Table43[[#This Row],[SATUAN Fix Win]]&lt;&gt;"",11611)</f>
        <v>11611</v>
      </c>
      <c r="BP666" s="4">
        <f>IF(Table43[[#This Row],[SATUAN Fix Win]]&lt;&gt;"",11612)</f>
        <v>11612</v>
      </c>
      <c r="BR666" s="4">
        <f>IF(Table43[[#This Row],[SATUAN Fix Win]]&lt;&gt;"",1)</f>
        <v>1</v>
      </c>
    </row>
    <row r="667" spans="1:70">
      <c r="A667" s="4" t="str">
        <f>CONCATENATE(Table43[[#This Row],[Kode BARANG Win2]],Table43[[#This Row],[No. Urut
Item Sama]])</f>
        <v>R1025003020011</v>
      </c>
      <c r="B667" s="7"/>
      <c r="C667" s="4" t="s">
        <v>1623</v>
      </c>
      <c r="D667" s="49">
        <v>3036426</v>
      </c>
      <c r="E667" s="49">
        <f>IFERROR(VLOOKUP(Table43[[#This Row],[NO]],[1]Sheet1!$G$3:$K$1267,5,0),0)</f>
        <v>0</v>
      </c>
      <c r="F667" s="26" t="s">
        <v>1145</v>
      </c>
      <c r="G667" s="26">
        <v>24</v>
      </c>
      <c r="H667" s="26" t="s">
        <v>2073</v>
      </c>
      <c r="I667" s="49">
        <v>8993560027216</v>
      </c>
      <c r="J667" s="26" t="str">
        <f>Table43[[#This Row],[Nama Jenis Kemasan]]</f>
        <v>PCH</v>
      </c>
      <c r="K667" s="4" t="str">
        <f>TRIM(CONCATENATE(Table43[[#This Row],[Nama            KLP]]," ",Table43[[#This Row],[Nama            Sub KLP]]))</f>
        <v>DETTOL HAND WASH</v>
      </c>
      <c r="L667" s="4" t="str">
        <f>CONCATENATE(Table43[[#This Row],[kode  2 Digit                (hrf+No)]],Table43[[#This Row],[kode  2 Digit                (Nomor)]],Table43[[#This Row],[kode  1 Digit                (Nomor)]])</f>
        <v>R1025</v>
      </c>
      <c r="M667" s="4" t="str">
        <f>IF(AH667="",CONCATENATE(R667,T667,V667,X667,Z667,AB667,AD667,AF667,Table43[[#This Row],[Tanda Kode Revisi]]),CONCATENATE(R667,T667,V667,X667,Z667,AB667,AD667,AH667))</f>
        <v>R1025003020011</v>
      </c>
      <c r="N667" s="11">
        <f t="shared" si="20"/>
        <v>14</v>
      </c>
      <c r="O667" s="13" t="str">
        <f>IF(AG667&lt;&gt;"",TRIM(UPPER(CONCATENATE(Q667," ",S667," ",U667," ",W667," ",Y667," ",AA667," ","X"," ",Table43[[#This Row],[ISI/CTN]]," ",AG667," ",AC667," ",AE667," ",AI667))),TRIM(UPPER(CONCATENATE(Q667," ",S667," ",U667," ",W667," ",Y667," ",AA667," ","X"," ",Table43[[#This Row],[ISI/CTN]]," ",AC667," ",AE667," ",AI667))))</f>
        <v>RB DETTOL HAND WASH SENSITIVE 200ML X 24 PCH BANDED</v>
      </c>
      <c r="P667" s="11">
        <f t="shared" si="21"/>
        <v>51</v>
      </c>
      <c r="Q667" s="4" t="s">
        <v>1487</v>
      </c>
      <c r="R667" s="7" t="s">
        <v>94</v>
      </c>
      <c r="S667" s="4" t="s">
        <v>1496</v>
      </c>
      <c r="T667" s="45" t="s">
        <v>1723</v>
      </c>
      <c r="U667" s="46" t="s">
        <v>1554</v>
      </c>
      <c r="V667" s="7">
        <v>5</v>
      </c>
      <c r="W667" s="46"/>
      <c r="X667" s="45" t="s">
        <v>1731</v>
      </c>
      <c r="Y667" s="4" t="s">
        <v>1555</v>
      </c>
      <c r="Z667" s="47" t="s">
        <v>1724</v>
      </c>
      <c r="AA667" s="4" t="s">
        <v>387</v>
      </c>
      <c r="AB667" s="47" t="s">
        <v>1744</v>
      </c>
      <c r="AC667" s="4" t="s">
        <v>386</v>
      </c>
      <c r="AD667" s="7">
        <v>1</v>
      </c>
      <c r="AE667" s="4" t="s">
        <v>1526</v>
      </c>
      <c r="AF667" s="7">
        <v>1</v>
      </c>
      <c r="AJ667" s="7">
        <f>IFERROR(VLOOKUP(Table43[[#This Row],[Kode BARANG Win2]],'[2]Template Impor Barang'!#REF!,2,0),0)</f>
        <v>0</v>
      </c>
      <c r="AK667" s="7">
        <f>Table43[[#This Row],[ISI/CTN]]</f>
        <v>24</v>
      </c>
      <c r="AL667" s="83">
        <f>Table43[[#This Row],[Kode Pcpl]]</f>
        <v>3036426</v>
      </c>
      <c r="AN667" s="36">
        <f>Table43[[#This Row],[Harga Jual Pcs GT
(-PPN)]]-(Table43[[#This Row],[Harga Jual Pcs GT
(-PPN)]]*8.5%)</f>
        <v>14622.139639639638</v>
      </c>
      <c r="AO667" s="36">
        <f>Table43[[#This Row],[Harga Beli Pcs
(-PPN)]]*Table43[[#This Row],[ISI/CTN]]</f>
        <v>350931.3513513513</v>
      </c>
      <c r="AP667" s="36">
        <f>Table43[[#This Row],[Harga Beli Pcs
(-PPN)]]*1.11</f>
        <v>16230.574999999999</v>
      </c>
      <c r="AQ667" s="36">
        <f>Table43[[#This Row],[Harga Beli Krt
(- PPN)]]*1.11</f>
        <v>389533.8</v>
      </c>
      <c r="AR667" s="36">
        <v>15980.480480480479</v>
      </c>
      <c r="AS667" s="36">
        <f>Table43[[#This Row],[Harga Jual Pcs GT
(-PPN)]]*Table43[[#This Row],[ISI/CTN]]</f>
        <v>383531.53153153148</v>
      </c>
      <c r="AT667" s="36">
        <f>Table43[[#This Row],[Harga Jual Pcs GT
(-PPN)]]*1.11</f>
        <v>17738.333333333332</v>
      </c>
      <c r="AU667" s="36">
        <f>Table43[[#This Row],[Harga Jual Krt GT
(- PPN)]]*1.11</f>
        <v>425720</v>
      </c>
      <c r="AV667" s="36">
        <v>15980.480480480479</v>
      </c>
      <c r="AW667" s="36">
        <f>Table43[[#This Row],[Harga Jual Pcs MT
(-PPN)]]*Table43[[#This Row],[ISI/CTN]]</f>
        <v>383531.53153153148</v>
      </c>
      <c r="AX667" s="36">
        <f>Table43[[#This Row],[Harga Jual Pcs MT
(-PPN)]]*1.11</f>
        <v>17738.333333333332</v>
      </c>
      <c r="AY667" s="36">
        <f>Table43[[#This Row],[Harga Jual Pcs MT
(+PPN)]]*Table43[[#This Row],[ISI/CTN]]</f>
        <v>425720</v>
      </c>
      <c r="AZ667" s="44">
        <f>(Table43[[#This Row],[Harga Jual Pcs GT
(-PPN)]]-Table43[[#This Row],[Harga Beli Pcs
(-PPN)]])/Table43[[#This Row],[Harga Jual Pcs GT
(-PPN)]]</f>
        <v>8.5000000000000034E-2</v>
      </c>
      <c r="BA667" s="51">
        <f>Table43[[#This Row],[Harga Jual Pcs MT
(-PPN)]]-Table43[[#This Row],[Harga Beli Pcs
(-PPN)]]</f>
        <v>1358.3408408408413</v>
      </c>
      <c r="BB667" s="57">
        <f>Table43[[#This Row],[Column1]]/Table43[[#This Row],[Harga Jual Pcs MT
(-PPN)]]</f>
        <v>8.5000000000000034E-2</v>
      </c>
      <c r="BC667" s="50"/>
      <c r="BD667" s="7" t="str">
        <f>IFERROR(VLOOKUP(Table43[[#This Row],[Kode BARANG Win2]],'[3]Daftar Barang dan Jasa'!$B$2:$D$3515,3,0),0)</f>
        <v>RB DETTOL HAND WASH SENSITIVE 200ML X 24 PCH BANDED</v>
      </c>
      <c r="BE667" s="7" t="str">
        <f ca="1">IF(TODAY()-Table43[[#This Row],[Efektif
Pembuatan]]&gt;60,"Lama","Baru")</f>
        <v>Lama</v>
      </c>
      <c r="BF667" s="7" t="e">
        <f ca="1">IF(TODAY()-Table43[[#This Row],[Efektif Naik Harga]]&lt;30,"Naik","Sama")</f>
        <v>#VALUE!</v>
      </c>
      <c r="BG667" s="7" t="s">
        <v>400</v>
      </c>
      <c r="BH667" s="7" t="str">
        <f>IF(Table43[[#This Row],[Kode BARANG Win2]]&lt;&gt;"","IDR","")</f>
        <v>IDR</v>
      </c>
      <c r="BI667" s="7" t="str">
        <f>CONCATENATE(Table43[[#This Row],[kode  1 Digit
(Nomor)]],Table43[[#This Row],[kode  4 Digit                (Nomor)]])</f>
        <v>30364260200</v>
      </c>
      <c r="BJ667" s="7" t="str">
        <f>Table43[[#This Row],[Nama            Gramasi atau Jumlah Pack per CTN]]</f>
        <v>200ML</v>
      </c>
      <c r="BK667" s="7"/>
      <c r="BL667" s="7"/>
      <c r="BM667" s="4" t="str">
        <f>IF(Table43[[#This Row],[SATUAN Fix Win]]&lt;&gt;"","KRT")</f>
        <v>KRT</v>
      </c>
      <c r="BN667" s="4" t="str">
        <f>IF(Table43[[#This Row],[SATUAN Fix Win]]&lt;&gt;"","GD01")</f>
        <v>GD01</v>
      </c>
      <c r="BO667" s="4">
        <f>IF(Table43[[#This Row],[SATUAN Fix Win]]&lt;&gt;"",11611)</f>
        <v>11611</v>
      </c>
      <c r="BP667" s="4">
        <f>IF(Table43[[#This Row],[SATUAN Fix Win]]&lt;&gt;"",11612)</f>
        <v>11612</v>
      </c>
      <c r="BR667" s="4">
        <f>IF(Table43[[#This Row],[SATUAN Fix Win]]&lt;&gt;"",1)</f>
        <v>1</v>
      </c>
    </row>
    <row r="668" spans="1:70">
      <c r="A668" s="4" t="str">
        <f>CONCATENATE(Table43[[#This Row],[Kode BARANG Win2]],Table43[[#This Row],[No. Urut
Item Sama]])</f>
        <v>R1025003020011</v>
      </c>
      <c r="B668" s="7"/>
      <c r="C668" s="4" t="s">
        <v>1623</v>
      </c>
      <c r="D668" s="49" t="s">
        <v>570</v>
      </c>
      <c r="E668" s="49">
        <f>IFERROR(VLOOKUP(Table43[[#This Row],[NO]],[1]Sheet1!$G$3:$K$1267,5,0),0)</f>
        <v>0</v>
      </c>
      <c r="F668" s="26" t="s">
        <v>1144</v>
      </c>
      <c r="G668" s="26">
        <v>24</v>
      </c>
      <c r="H668" s="26" t="s">
        <v>2073</v>
      </c>
      <c r="I668" s="49">
        <v>8993560027216</v>
      </c>
      <c r="J668" s="26" t="str">
        <f>Table43[[#This Row],[Nama Jenis Kemasan]]</f>
        <v>PCH</v>
      </c>
      <c r="K668" s="4" t="str">
        <f>TRIM(CONCATENATE(Table43[[#This Row],[Nama            KLP]]," ",Table43[[#This Row],[Nama            Sub KLP]]))</f>
        <v>DETTOL HAND WASH</v>
      </c>
      <c r="L668" s="4" t="str">
        <f>CONCATENATE(Table43[[#This Row],[kode  2 Digit                (hrf+No)]],Table43[[#This Row],[kode  2 Digit                (Nomor)]],Table43[[#This Row],[kode  1 Digit                (Nomor)]])</f>
        <v>R1025</v>
      </c>
      <c r="M668" s="4" t="str">
        <f>IF(AH668="",CONCATENATE(R668,T668,V668,X668,Z668,AB668,AD668,AF668,Table43[[#This Row],[Tanda Kode Revisi]]),CONCATENATE(R668,T668,V668,X668,Z668,AB668,AD668,AH668))</f>
        <v>R1025003020011</v>
      </c>
      <c r="N668" s="11">
        <f t="shared" si="20"/>
        <v>14</v>
      </c>
      <c r="O668" s="13" t="str">
        <f>IF(AG668&lt;&gt;"",TRIM(UPPER(CONCATENATE(Q668," ",S668," ",U668," ",W668," ",Y668," ",AA668," ","X"," ",Table43[[#This Row],[ISI/CTN]]," ",AG668," ",AC668," ",AE668," ",AI668))),TRIM(UPPER(CONCATENATE(Q668," ",S668," ",U668," ",W668," ",Y668," ",AA668," ","X"," ",Table43[[#This Row],[ISI/CTN]]," ",AC668," ",AE668," ",AI668))))</f>
        <v>RB DETTOL HAND WASH SENSITIVE 200ML X 24 PCH BANDED</v>
      </c>
      <c r="P668" s="11">
        <f t="shared" si="21"/>
        <v>51</v>
      </c>
      <c r="Q668" s="4" t="s">
        <v>1487</v>
      </c>
      <c r="R668" s="7" t="s">
        <v>94</v>
      </c>
      <c r="S668" s="4" t="s">
        <v>1496</v>
      </c>
      <c r="T668" s="45" t="s">
        <v>1723</v>
      </c>
      <c r="U668" s="46" t="s">
        <v>1554</v>
      </c>
      <c r="V668" s="7">
        <v>5</v>
      </c>
      <c r="W668" s="46"/>
      <c r="X668" s="45" t="s">
        <v>1731</v>
      </c>
      <c r="Y668" s="4" t="s">
        <v>1555</v>
      </c>
      <c r="Z668" s="47" t="s">
        <v>1724</v>
      </c>
      <c r="AA668" s="4" t="s">
        <v>387</v>
      </c>
      <c r="AB668" s="47" t="s">
        <v>1744</v>
      </c>
      <c r="AC668" s="4" t="s">
        <v>386</v>
      </c>
      <c r="AD668" s="7">
        <v>1</v>
      </c>
      <c r="AE668" s="4" t="s">
        <v>1526</v>
      </c>
      <c r="AF668" s="7">
        <v>1</v>
      </c>
      <c r="AJ668" s="7">
        <f>IFERROR(VLOOKUP(Table43[[#This Row],[Kode BARANG Win2]],'[2]Template Impor Barang'!#REF!,2,0),0)</f>
        <v>0</v>
      </c>
      <c r="AK668" s="7">
        <f>Table43[[#This Row],[ISI/CTN]]</f>
        <v>24</v>
      </c>
      <c r="AL668" s="83" t="str">
        <f>Table43[[#This Row],[Kode Pcpl]]</f>
        <v>ID0396856</v>
      </c>
      <c r="AN668" s="36">
        <f>Table43[[#This Row],[Harga Jual Pcs GT
(-PPN)]]-(Table43[[#This Row],[Harga Jual Pcs GT
(-PPN)]]*8.5%)</f>
        <v>14622.139639639638</v>
      </c>
      <c r="AO668" s="36">
        <f>Table43[[#This Row],[Harga Beli Pcs
(-PPN)]]*Table43[[#This Row],[ISI/CTN]]</f>
        <v>350931.3513513513</v>
      </c>
      <c r="AP668" s="36">
        <f>Table43[[#This Row],[Harga Beli Pcs
(-PPN)]]*1.11</f>
        <v>16230.574999999999</v>
      </c>
      <c r="AQ668" s="36">
        <f>Table43[[#This Row],[Harga Beli Krt
(- PPN)]]*1.11</f>
        <v>389533.8</v>
      </c>
      <c r="AR668" s="36">
        <v>15980.480480480479</v>
      </c>
      <c r="AS668" s="36">
        <f>Table43[[#This Row],[Harga Jual Pcs GT
(-PPN)]]*Table43[[#This Row],[ISI/CTN]]</f>
        <v>383531.53153153148</v>
      </c>
      <c r="AT668" s="36">
        <f>Table43[[#This Row],[Harga Jual Pcs GT
(-PPN)]]*1.11</f>
        <v>17738.333333333332</v>
      </c>
      <c r="AU668" s="36">
        <f>Table43[[#This Row],[Harga Jual Krt GT
(- PPN)]]*1.11</f>
        <v>425720</v>
      </c>
      <c r="AV668" s="36">
        <v>15980.480480480479</v>
      </c>
      <c r="AW668" s="36">
        <f>Table43[[#This Row],[Harga Jual Pcs MT
(-PPN)]]*Table43[[#This Row],[ISI/CTN]]</f>
        <v>383531.53153153148</v>
      </c>
      <c r="AX668" s="36">
        <f>Table43[[#This Row],[Harga Jual Pcs MT
(-PPN)]]*1.11</f>
        <v>17738.333333333332</v>
      </c>
      <c r="AY668" s="36">
        <f>Table43[[#This Row],[Harga Jual Pcs MT
(+PPN)]]*Table43[[#This Row],[ISI/CTN]]</f>
        <v>425720</v>
      </c>
      <c r="AZ668" s="44">
        <f>(Table43[[#This Row],[Harga Jual Pcs GT
(-PPN)]]-Table43[[#This Row],[Harga Beli Pcs
(-PPN)]])/Table43[[#This Row],[Harga Jual Pcs GT
(-PPN)]]</f>
        <v>8.5000000000000034E-2</v>
      </c>
      <c r="BA668" s="51">
        <f>Table43[[#This Row],[Harga Jual Pcs MT
(-PPN)]]-Table43[[#This Row],[Harga Beli Pcs
(-PPN)]]</f>
        <v>1358.3408408408413</v>
      </c>
      <c r="BB668" s="57">
        <f>Table43[[#This Row],[Column1]]/Table43[[#This Row],[Harga Jual Pcs MT
(-PPN)]]</f>
        <v>8.5000000000000034E-2</v>
      </c>
      <c r="BC668" s="50"/>
      <c r="BD668" s="7" t="str">
        <f>IFERROR(VLOOKUP(Table43[[#This Row],[Kode BARANG Win2]],'[3]Daftar Barang dan Jasa'!$B$2:$D$3515,3,0),0)</f>
        <v>RB DETTOL HAND WASH SENSITIVE 200ML X 24 PCH BANDED</v>
      </c>
      <c r="BE668" s="7" t="str">
        <f ca="1">IF(TODAY()-Table43[[#This Row],[Efektif
Pembuatan]]&gt;60,"Lama","Baru")</f>
        <v>Lama</v>
      </c>
      <c r="BF668" s="7" t="e">
        <f ca="1">IF(TODAY()-Table43[[#This Row],[Efektif Naik Harga]]&lt;30,"Naik","Sama")</f>
        <v>#VALUE!</v>
      </c>
      <c r="BG668" s="7" t="s">
        <v>400</v>
      </c>
      <c r="BH668" s="7" t="str">
        <f>IF(Table43[[#This Row],[Kode BARANG Win2]]&lt;&gt;"","IDR","")</f>
        <v>IDR</v>
      </c>
      <c r="BI668" s="7" t="str">
        <f>CONCATENATE(Table43[[#This Row],[kode  1 Digit
(Nomor)]],Table43[[#This Row],[kode  4 Digit                (Nomor)]])</f>
        <v>ID03968560200</v>
      </c>
      <c r="BJ668" s="7" t="str">
        <f>Table43[[#This Row],[Nama            Gramasi atau Jumlah Pack per CTN]]</f>
        <v>200ML</v>
      </c>
      <c r="BK668" s="7"/>
      <c r="BL668" s="7"/>
      <c r="BM668" s="4" t="str">
        <f>IF(Table43[[#This Row],[SATUAN Fix Win]]&lt;&gt;"","KRT")</f>
        <v>KRT</v>
      </c>
      <c r="BN668" s="4" t="str">
        <f>IF(Table43[[#This Row],[SATUAN Fix Win]]&lt;&gt;"","GD01")</f>
        <v>GD01</v>
      </c>
      <c r="BO668" s="4">
        <f>IF(Table43[[#This Row],[SATUAN Fix Win]]&lt;&gt;"",11611)</f>
        <v>11611</v>
      </c>
      <c r="BP668" s="4">
        <f>IF(Table43[[#This Row],[SATUAN Fix Win]]&lt;&gt;"",11612)</f>
        <v>11612</v>
      </c>
      <c r="BR668" s="4">
        <f>IF(Table43[[#This Row],[SATUAN Fix Win]]&lt;&gt;"",1)</f>
        <v>1</v>
      </c>
    </row>
    <row r="669" spans="1:70">
      <c r="A669" s="4" t="str">
        <f>CONCATENATE(Table43[[#This Row],[Kode BARANG Win2]],Table43[[#This Row],[No. Urut
Item Sama]])</f>
        <v>R1025004020010</v>
      </c>
      <c r="B669" s="7"/>
      <c r="C669" s="4" t="s">
        <v>1624</v>
      </c>
      <c r="D669" s="49">
        <v>3182542</v>
      </c>
      <c r="E669" s="49">
        <f>IFERROR(VLOOKUP(Table43[[#This Row],[NO]],[1]Sheet1!$G$3:$K$1267,5,0),0)</f>
        <v>0</v>
      </c>
      <c r="F669" s="26" t="s">
        <v>1128</v>
      </c>
      <c r="G669" s="26">
        <v>24</v>
      </c>
      <c r="H669" s="26" t="s">
        <v>1624</v>
      </c>
      <c r="I669" s="49">
        <v>8993560027230</v>
      </c>
      <c r="J669" s="26" t="str">
        <f>Table43[[#This Row],[Nama Jenis Kemasan]]</f>
        <v>PCH</v>
      </c>
      <c r="K669" s="4" t="str">
        <f>TRIM(CONCATENATE(Table43[[#This Row],[Nama            KLP]]," ",Table43[[#This Row],[Nama            Sub KLP]]))</f>
        <v>DETTOL HAND WASH</v>
      </c>
      <c r="L669" s="4" t="str">
        <f>CONCATENATE(Table43[[#This Row],[kode  2 Digit                (hrf+No)]],Table43[[#This Row],[kode  2 Digit                (Nomor)]],Table43[[#This Row],[kode  1 Digit                (Nomor)]])</f>
        <v>R1025</v>
      </c>
      <c r="M669" s="4" t="str">
        <f>IF(AH669="",CONCATENATE(R669,T669,V669,X669,Z669,AB669,AD669,AF669,Table43[[#This Row],[Tanda Kode Revisi]]),CONCATENATE(R669,T669,V669,X669,Z669,AB669,AD669,AH669))</f>
        <v>R1025004020010</v>
      </c>
      <c r="N669" s="11">
        <f t="shared" si="20"/>
        <v>14</v>
      </c>
      <c r="O669" s="13" t="str">
        <f>IF(AG669&lt;&gt;"",TRIM(UPPER(CONCATENATE(Q669," ",S669," ",U669," ",W669," ",Y669," ",AA669," ","X"," ",Table43[[#This Row],[ISI/CTN]]," ",AG669," ",AC669," ",AE669," ",AI669))),TRIM(UPPER(CONCATENATE(Q669," ",S669," ",U669," ",W669," ",Y669," ",AA669," ","X"," ",Table43[[#This Row],[ISI/CTN]]," ",AC669," ",AE669," ",AI669))))</f>
        <v>RB DETTOL HAND WASH SKINCARE 200ML X 24 PCH</v>
      </c>
      <c r="P669" s="11">
        <f t="shared" si="21"/>
        <v>43</v>
      </c>
      <c r="Q669" s="4" t="s">
        <v>1487</v>
      </c>
      <c r="R669" s="7" t="s">
        <v>94</v>
      </c>
      <c r="S669" s="4" t="s">
        <v>1496</v>
      </c>
      <c r="T669" s="45" t="s">
        <v>1723</v>
      </c>
      <c r="U669" s="46" t="s">
        <v>1554</v>
      </c>
      <c r="V669" s="7">
        <v>5</v>
      </c>
      <c r="W669" s="46"/>
      <c r="X669" s="45" t="s">
        <v>1731</v>
      </c>
      <c r="Y669" s="4" t="s">
        <v>1533</v>
      </c>
      <c r="Z669" s="47" t="s">
        <v>1725</v>
      </c>
      <c r="AA669" s="4" t="s">
        <v>387</v>
      </c>
      <c r="AB669" s="47" t="s">
        <v>1744</v>
      </c>
      <c r="AC669" s="4" t="s">
        <v>386</v>
      </c>
      <c r="AD669" s="7">
        <v>1</v>
      </c>
      <c r="AF669" s="7">
        <v>0</v>
      </c>
      <c r="AJ669" s="7">
        <f>IFERROR(VLOOKUP(Table43[[#This Row],[Kode BARANG Win2]],'[2]Template Impor Barang'!#REF!,2,0),0)</f>
        <v>0</v>
      </c>
      <c r="AK669" s="7">
        <f>Table43[[#This Row],[ISI/CTN]]</f>
        <v>24</v>
      </c>
      <c r="AL669" s="83">
        <f>Table43[[#This Row],[Kode Pcpl]]</f>
        <v>3182542</v>
      </c>
      <c r="AN669" s="36">
        <f>Table43[[#This Row],[Harga Jual Pcs GT
(-PPN)]]-(Table43[[#This Row],[Harga Jual Pcs GT
(-PPN)]]*8.5%)</f>
        <v>14622.139639639638</v>
      </c>
      <c r="AO669" s="36">
        <f>Table43[[#This Row],[Harga Beli Pcs
(-PPN)]]*Table43[[#This Row],[ISI/CTN]]</f>
        <v>350931.3513513513</v>
      </c>
      <c r="AP669" s="36">
        <f>Table43[[#This Row],[Harga Beli Pcs
(-PPN)]]*1.11</f>
        <v>16230.574999999999</v>
      </c>
      <c r="AQ669" s="36">
        <f>Table43[[#This Row],[Harga Beli Krt
(- PPN)]]*1.11</f>
        <v>389533.8</v>
      </c>
      <c r="AR669" s="36">
        <v>15980.480480480479</v>
      </c>
      <c r="AS669" s="36">
        <f>Table43[[#This Row],[Harga Jual Pcs GT
(-PPN)]]*Table43[[#This Row],[ISI/CTN]]</f>
        <v>383531.53153153148</v>
      </c>
      <c r="AT669" s="36">
        <f>Table43[[#This Row],[Harga Jual Pcs GT
(-PPN)]]*1.11</f>
        <v>17738.333333333332</v>
      </c>
      <c r="AU669" s="36">
        <f>Table43[[#This Row],[Harga Jual Krt GT
(- PPN)]]*1.11</f>
        <v>425720</v>
      </c>
      <c r="AV669" s="36">
        <v>15980.480480480479</v>
      </c>
      <c r="AW669" s="36">
        <f>Table43[[#This Row],[Harga Jual Pcs MT
(-PPN)]]*Table43[[#This Row],[ISI/CTN]]</f>
        <v>383531.53153153148</v>
      </c>
      <c r="AX669" s="36">
        <f>Table43[[#This Row],[Harga Jual Pcs MT
(-PPN)]]*1.11</f>
        <v>17738.333333333332</v>
      </c>
      <c r="AY669" s="36">
        <f>Table43[[#This Row],[Harga Jual Pcs MT
(+PPN)]]*Table43[[#This Row],[ISI/CTN]]</f>
        <v>425720</v>
      </c>
      <c r="AZ669" s="44">
        <f>(Table43[[#This Row],[Harga Jual Pcs GT
(-PPN)]]-Table43[[#This Row],[Harga Beli Pcs
(-PPN)]])/Table43[[#This Row],[Harga Jual Pcs GT
(-PPN)]]</f>
        <v>8.5000000000000034E-2</v>
      </c>
      <c r="BA669" s="51">
        <f>Table43[[#This Row],[Harga Jual Pcs MT
(-PPN)]]-Table43[[#This Row],[Harga Beli Pcs
(-PPN)]]</f>
        <v>1358.3408408408413</v>
      </c>
      <c r="BB669" s="57">
        <f>Table43[[#This Row],[Column1]]/Table43[[#This Row],[Harga Jual Pcs MT
(-PPN)]]</f>
        <v>8.5000000000000034E-2</v>
      </c>
      <c r="BC669" s="50"/>
      <c r="BD669" s="7" t="str">
        <f>IFERROR(VLOOKUP(Table43[[#This Row],[Kode BARANG Win2]],'[3]Daftar Barang dan Jasa'!$B$2:$D$3515,3,0),0)</f>
        <v>RB DETTOL HAND WASH SKINCARE 200ML X 24 PCH</v>
      </c>
      <c r="BE669" s="7" t="str">
        <f ca="1">IF(TODAY()-Table43[[#This Row],[Efektif
Pembuatan]]&gt;60,"Lama","Baru")</f>
        <v>Lama</v>
      </c>
      <c r="BF669" s="7" t="e">
        <f ca="1">IF(TODAY()-Table43[[#This Row],[Efektif Naik Harga]]&lt;30,"Naik","Sama")</f>
        <v>#VALUE!</v>
      </c>
      <c r="BG669" s="7" t="s">
        <v>400</v>
      </c>
      <c r="BH669" s="7" t="str">
        <f>IF(Table43[[#This Row],[Kode BARANG Win2]]&lt;&gt;"","IDR","")</f>
        <v>IDR</v>
      </c>
      <c r="BI669" s="7" t="str">
        <f>CONCATENATE(Table43[[#This Row],[kode  1 Digit
(Nomor)]],Table43[[#This Row],[kode  4 Digit                (Nomor)]])</f>
        <v>31825420200</v>
      </c>
      <c r="BJ669" s="7" t="str">
        <f>Table43[[#This Row],[Nama            Gramasi atau Jumlah Pack per CTN]]</f>
        <v>200ML</v>
      </c>
      <c r="BK669" s="7"/>
      <c r="BL669" s="7"/>
      <c r="BM669" s="4" t="str">
        <f>IF(Table43[[#This Row],[SATUAN Fix Win]]&lt;&gt;"","KRT")</f>
        <v>KRT</v>
      </c>
      <c r="BN669" s="4" t="str">
        <f>IF(Table43[[#This Row],[SATUAN Fix Win]]&lt;&gt;"","GD01")</f>
        <v>GD01</v>
      </c>
      <c r="BO669" s="4">
        <f>IF(Table43[[#This Row],[SATUAN Fix Win]]&lt;&gt;"",11611)</f>
        <v>11611</v>
      </c>
      <c r="BP669" s="4">
        <f>IF(Table43[[#This Row],[SATUAN Fix Win]]&lt;&gt;"",11612)</f>
        <v>11612</v>
      </c>
      <c r="BR669" s="4">
        <f>IF(Table43[[#This Row],[SATUAN Fix Win]]&lt;&gt;"",1)</f>
        <v>1</v>
      </c>
    </row>
    <row r="670" spans="1:70">
      <c r="A670" s="4" t="str">
        <f>CONCATENATE(Table43[[#This Row],[Kode BARANG Win2]],Table43[[#This Row],[No. Urut
Item Sama]])</f>
        <v>R1025004020010</v>
      </c>
      <c r="B670" s="7"/>
      <c r="C670" s="4" t="s">
        <v>1624</v>
      </c>
      <c r="D670" s="49">
        <v>3087315</v>
      </c>
      <c r="E670" s="49">
        <f>IFERROR(VLOOKUP(Table43[[#This Row],[NO]],[1]Sheet1!$G$3:$K$1267,5,0),0)</f>
        <v>0</v>
      </c>
      <c r="F670" s="26" t="s">
        <v>1133</v>
      </c>
      <c r="G670" s="26">
        <v>24</v>
      </c>
      <c r="H670" s="26" t="s">
        <v>2073</v>
      </c>
      <c r="I670" s="49">
        <v>8993560027230</v>
      </c>
      <c r="J670" s="26" t="str">
        <f>Table43[[#This Row],[Nama Jenis Kemasan]]</f>
        <v>PCH</v>
      </c>
      <c r="K670" s="4" t="str">
        <f>TRIM(CONCATENATE(Table43[[#This Row],[Nama            KLP]]," ",Table43[[#This Row],[Nama            Sub KLP]]))</f>
        <v>DETTOL HAND WASH</v>
      </c>
      <c r="L670" s="4" t="str">
        <f>CONCATENATE(Table43[[#This Row],[kode  2 Digit                (hrf+No)]],Table43[[#This Row],[kode  2 Digit                (Nomor)]],Table43[[#This Row],[kode  1 Digit                (Nomor)]])</f>
        <v>R1025</v>
      </c>
      <c r="M670" s="4" t="str">
        <f>IF(AH670="",CONCATENATE(R670,T670,V670,X670,Z670,AB670,AD670,AF670,Table43[[#This Row],[Tanda Kode Revisi]]),CONCATENATE(R670,T670,V670,X670,Z670,AB670,AD670,AH670))</f>
        <v>R1025004020010</v>
      </c>
      <c r="N670" s="11">
        <f t="shared" si="20"/>
        <v>14</v>
      </c>
      <c r="O670" s="13" t="str">
        <f>IF(AG670&lt;&gt;"",TRIM(UPPER(CONCATENATE(Q670," ",S670," ",U670," ",W670," ",Y670," ",AA670," ","X"," ",Table43[[#This Row],[ISI/CTN]]," ",AG670," ",AC670," ",AE670," ",AI670))),TRIM(UPPER(CONCATENATE(Q670," ",S670," ",U670," ",W670," ",Y670," ",AA670," ","X"," ",Table43[[#This Row],[ISI/CTN]]," ",AC670," ",AE670," ",AI670))))</f>
        <v>RB DETTOL HAND WASH SKINCARE 200ML X 24 PCH</v>
      </c>
      <c r="P670" s="11">
        <f t="shared" si="21"/>
        <v>43</v>
      </c>
      <c r="Q670" s="4" t="s">
        <v>1487</v>
      </c>
      <c r="R670" s="7" t="s">
        <v>94</v>
      </c>
      <c r="S670" s="4" t="s">
        <v>1496</v>
      </c>
      <c r="T670" s="45" t="s">
        <v>1723</v>
      </c>
      <c r="U670" s="46" t="s">
        <v>1554</v>
      </c>
      <c r="V670" s="7">
        <v>5</v>
      </c>
      <c r="W670" s="46"/>
      <c r="X670" s="45" t="s">
        <v>1731</v>
      </c>
      <c r="Y670" s="4" t="s">
        <v>1533</v>
      </c>
      <c r="Z670" s="47" t="s">
        <v>1725</v>
      </c>
      <c r="AA670" s="4" t="s">
        <v>387</v>
      </c>
      <c r="AB670" s="47" t="s">
        <v>1744</v>
      </c>
      <c r="AC670" s="4" t="s">
        <v>386</v>
      </c>
      <c r="AD670" s="7">
        <v>1</v>
      </c>
      <c r="AF670" s="7">
        <v>0</v>
      </c>
      <c r="AJ670" s="7">
        <f>IFERROR(VLOOKUP(Table43[[#This Row],[Kode BARANG Win2]],'[2]Template Impor Barang'!#REF!,2,0),0)</f>
        <v>0</v>
      </c>
      <c r="AK670" s="7">
        <f>Table43[[#This Row],[ISI/CTN]]</f>
        <v>24</v>
      </c>
      <c r="AL670" s="83">
        <f>Table43[[#This Row],[Kode Pcpl]]</f>
        <v>3087315</v>
      </c>
      <c r="AN670" s="36">
        <f>Table43[[#This Row],[Harga Jual Pcs GT
(-PPN)]]-(Table43[[#This Row],[Harga Jual Pcs GT
(-PPN)]]*8.5%)</f>
        <v>14622.139639639638</v>
      </c>
      <c r="AO670" s="36">
        <f>Table43[[#This Row],[Harga Beli Pcs
(-PPN)]]*Table43[[#This Row],[ISI/CTN]]</f>
        <v>350931.3513513513</v>
      </c>
      <c r="AP670" s="36">
        <f>Table43[[#This Row],[Harga Beli Pcs
(-PPN)]]*1.11</f>
        <v>16230.574999999999</v>
      </c>
      <c r="AQ670" s="36">
        <f>Table43[[#This Row],[Harga Beli Krt
(- PPN)]]*1.11</f>
        <v>389533.8</v>
      </c>
      <c r="AR670" s="36">
        <v>15980.480480480479</v>
      </c>
      <c r="AS670" s="36">
        <f>Table43[[#This Row],[Harga Jual Pcs GT
(-PPN)]]*Table43[[#This Row],[ISI/CTN]]</f>
        <v>383531.53153153148</v>
      </c>
      <c r="AT670" s="36">
        <f>Table43[[#This Row],[Harga Jual Pcs GT
(-PPN)]]*1.11</f>
        <v>17738.333333333332</v>
      </c>
      <c r="AU670" s="36">
        <f>Table43[[#This Row],[Harga Jual Krt GT
(- PPN)]]*1.11</f>
        <v>425720</v>
      </c>
      <c r="AV670" s="36">
        <v>15980.480480480479</v>
      </c>
      <c r="AW670" s="36">
        <f>Table43[[#This Row],[Harga Jual Pcs MT
(-PPN)]]*Table43[[#This Row],[ISI/CTN]]</f>
        <v>383531.53153153148</v>
      </c>
      <c r="AX670" s="36">
        <f>Table43[[#This Row],[Harga Jual Pcs MT
(-PPN)]]*1.11</f>
        <v>17738.333333333332</v>
      </c>
      <c r="AY670" s="36">
        <f>Table43[[#This Row],[Harga Jual Pcs MT
(+PPN)]]*Table43[[#This Row],[ISI/CTN]]</f>
        <v>425720</v>
      </c>
      <c r="AZ670" s="44">
        <f>(Table43[[#This Row],[Harga Jual Pcs GT
(-PPN)]]-Table43[[#This Row],[Harga Beli Pcs
(-PPN)]])/Table43[[#This Row],[Harga Jual Pcs GT
(-PPN)]]</f>
        <v>8.5000000000000034E-2</v>
      </c>
      <c r="BA670" s="51">
        <f>Table43[[#This Row],[Harga Jual Pcs MT
(-PPN)]]-Table43[[#This Row],[Harga Beli Pcs
(-PPN)]]</f>
        <v>1358.3408408408413</v>
      </c>
      <c r="BB670" s="57">
        <f>Table43[[#This Row],[Column1]]/Table43[[#This Row],[Harga Jual Pcs MT
(-PPN)]]</f>
        <v>8.5000000000000034E-2</v>
      </c>
      <c r="BC670" s="50"/>
      <c r="BD670" s="7" t="str">
        <f>IFERROR(VLOOKUP(Table43[[#This Row],[Kode BARANG Win2]],'[3]Daftar Barang dan Jasa'!$B$2:$D$3515,3,0),0)</f>
        <v>RB DETTOL HAND WASH SKINCARE 200ML X 24 PCH</v>
      </c>
      <c r="BE670" s="7" t="str">
        <f ca="1">IF(TODAY()-Table43[[#This Row],[Efektif
Pembuatan]]&gt;60,"Lama","Baru")</f>
        <v>Lama</v>
      </c>
      <c r="BF670" s="7" t="e">
        <f ca="1">IF(TODAY()-Table43[[#This Row],[Efektif Naik Harga]]&lt;30,"Naik","Sama")</f>
        <v>#VALUE!</v>
      </c>
      <c r="BG670" s="7" t="s">
        <v>400</v>
      </c>
      <c r="BH670" s="7" t="str">
        <f>IF(Table43[[#This Row],[Kode BARANG Win2]]&lt;&gt;"","IDR","")</f>
        <v>IDR</v>
      </c>
      <c r="BI670" s="7" t="str">
        <f>CONCATENATE(Table43[[#This Row],[kode  1 Digit
(Nomor)]],Table43[[#This Row],[kode  4 Digit                (Nomor)]])</f>
        <v>30873150200</v>
      </c>
      <c r="BJ670" s="7" t="str">
        <f>Table43[[#This Row],[Nama            Gramasi atau Jumlah Pack per CTN]]</f>
        <v>200ML</v>
      </c>
      <c r="BK670" s="7"/>
      <c r="BL670" s="7"/>
      <c r="BM670" s="4" t="str">
        <f>IF(Table43[[#This Row],[SATUAN Fix Win]]&lt;&gt;"","KRT")</f>
        <v>KRT</v>
      </c>
      <c r="BN670" s="4" t="str">
        <f>IF(Table43[[#This Row],[SATUAN Fix Win]]&lt;&gt;"","GD01")</f>
        <v>GD01</v>
      </c>
      <c r="BO670" s="4">
        <f>IF(Table43[[#This Row],[SATUAN Fix Win]]&lt;&gt;"",11611)</f>
        <v>11611</v>
      </c>
      <c r="BP670" s="4">
        <f>IF(Table43[[#This Row],[SATUAN Fix Win]]&lt;&gt;"",11612)</f>
        <v>11612</v>
      </c>
      <c r="BR670" s="4">
        <f>IF(Table43[[#This Row],[SATUAN Fix Win]]&lt;&gt;"",1)</f>
        <v>1</v>
      </c>
    </row>
    <row r="671" spans="1:70">
      <c r="A671" s="4" t="str">
        <f>CONCATENATE(Table43[[#This Row],[Kode BARANG Win2]],Table43[[#This Row],[No. Urut
Item Sama]])</f>
        <v>R1025004020010</v>
      </c>
      <c r="B671" s="7"/>
      <c r="C671" s="4" t="s">
        <v>1624</v>
      </c>
      <c r="D671" s="49">
        <v>3169695</v>
      </c>
      <c r="E671" s="49">
        <f>IFERROR(VLOOKUP(Table43[[#This Row],[NO]],[1]Sheet1!$G$3:$K$1267,5,0),0)</f>
        <v>0</v>
      </c>
      <c r="F671" s="26" t="s">
        <v>1132</v>
      </c>
      <c r="G671" s="26">
        <v>24</v>
      </c>
      <c r="H671" s="26" t="s">
        <v>2073</v>
      </c>
      <c r="I671" s="49">
        <v>8993560027230</v>
      </c>
      <c r="J671" s="26" t="str">
        <f>Table43[[#This Row],[Nama Jenis Kemasan]]</f>
        <v>PCH</v>
      </c>
      <c r="K671" s="4" t="str">
        <f>TRIM(CONCATENATE(Table43[[#This Row],[Nama            KLP]]," ",Table43[[#This Row],[Nama            Sub KLP]]))</f>
        <v>DETTOL HAND WASH</v>
      </c>
      <c r="L671" s="4" t="str">
        <f>CONCATENATE(Table43[[#This Row],[kode  2 Digit                (hrf+No)]],Table43[[#This Row],[kode  2 Digit                (Nomor)]],Table43[[#This Row],[kode  1 Digit                (Nomor)]])</f>
        <v>R1025</v>
      </c>
      <c r="M671" s="4" t="str">
        <f>IF(AH671="",CONCATENATE(R671,T671,V671,X671,Z671,AB671,AD671,AF671,Table43[[#This Row],[Tanda Kode Revisi]]),CONCATENATE(R671,T671,V671,X671,Z671,AB671,AD671,AH671))</f>
        <v>R1025004020010</v>
      </c>
      <c r="N671" s="11">
        <f t="shared" si="20"/>
        <v>14</v>
      </c>
      <c r="O671" s="13" t="str">
        <f>IF(AG671&lt;&gt;"",TRIM(UPPER(CONCATENATE(Q671," ",S671," ",U671," ",W671," ",Y671," ",AA671," ","X"," ",Table43[[#This Row],[ISI/CTN]]," ",AG671," ",AC671," ",AE671," ",AI671))),TRIM(UPPER(CONCATENATE(Q671," ",S671," ",U671," ",W671," ",Y671," ",AA671," ","X"," ",Table43[[#This Row],[ISI/CTN]]," ",AC671," ",AE671," ",AI671))))</f>
        <v>RB DETTOL HAND WASH SKINCARE 200ML X 24 PCH</v>
      </c>
      <c r="P671" s="11">
        <f t="shared" si="21"/>
        <v>43</v>
      </c>
      <c r="Q671" s="4" t="s">
        <v>1487</v>
      </c>
      <c r="R671" s="7" t="s">
        <v>94</v>
      </c>
      <c r="S671" s="4" t="s">
        <v>1496</v>
      </c>
      <c r="T671" s="45" t="s">
        <v>1723</v>
      </c>
      <c r="U671" s="46" t="s">
        <v>1554</v>
      </c>
      <c r="V671" s="7">
        <v>5</v>
      </c>
      <c r="W671" s="46"/>
      <c r="X671" s="45" t="s">
        <v>1731</v>
      </c>
      <c r="Y671" s="4" t="s">
        <v>1533</v>
      </c>
      <c r="Z671" s="47" t="s">
        <v>1725</v>
      </c>
      <c r="AA671" s="4" t="s">
        <v>387</v>
      </c>
      <c r="AB671" s="47" t="s">
        <v>1744</v>
      </c>
      <c r="AC671" s="4" t="s">
        <v>386</v>
      </c>
      <c r="AD671" s="7">
        <v>1</v>
      </c>
      <c r="AF671" s="7">
        <v>0</v>
      </c>
      <c r="AJ671" s="7">
        <f>IFERROR(VLOOKUP(Table43[[#This Row],[Kode BARANG Win2]],'[2]Template Impor Barang'!#REF!,2,0),0)</f>
        <v>0</v>
      </c>
      <c r="AK671" s="7">
        <f>Table43[[#This Row],[ISI/CTN]]</f>
        <v>24</v>
      </c>
      <c r="AL671" s="83">
        <f>Table43[[#This Row],[Kode Pcpl]]</f>
        <v>3169695</v>
      </c>
      <c r="AN671" s="36">
        <f>Table43[[#This Row],[Harga Jual Pcs GT
(-PPN)]]-(Table43[[#This Row],[Harga Jual Pcs GT
(-PPN)]]*8.5%)</f>
        <v>14622.139639639638</v>
      </c>
      <c r="AO671" s="36">
        <f>Table43[[#This Row],[Harga Beli Pcs
(-PPN)]]*Table43[[#This Row],[ISI/CTN]]</f>
        <v>350931.3513513513</v>
      </c>
      <c r="AP671" s="36">
        <f>Table43[[#This Row],[Harga Beli Pcs
(-PPN)]]*1.11</f>
        <v>16230.574999999999</v>
      </c>
      <c r="AQ671" s="36">
        <f>Table43[[#This Row],[Harga Beli Krt
(- PPN)]]*1.11</f>
        <v>389533.8</v>
      </c>
      <c r="AR671" s="36">
        <v>15980.480480480479</v>
      </c>
      <c r="AS671" s="36">
        <f>Table43[[#This Row],[Harga Jual Pcs GT
(-PPN)]]*Table43[[#This Row],[ISI/CTN]]</f>
        <v>383531.53153153148</v>
      </c>
      <c r="AT671" s="36">
        <f>Table43[[#This Row],[Harga Jual Pcs GT
(-PPN)]]*1.11</f>
        <v>17738.333333333332</v>
      </c>
      <c r="AU671" s="36">
        <f>Table43[[#This Row],[Harga Jual Krt GT
(- PPN)]]*1.11</f>
        <v>425720</v>
      </c>
      <c r="AV671" s="36">
        <v>15980.480480480479</v>
      </c>
      <c r="AW671" s="36">
        <f>Table43[[#This Row],[Harga Jual Pcs MT
(-PPN)]]*Table43[[#This Row],[ISI/CTN]]</f>
        <v>383531.53153153148</v>
      </c>
      <c r="AX671" s="36">
        <f>Table43[[#This Row],[Harga Jual Pcs MT
(-PPN)]]*1.11</f>
        <v>17738.333333333332</v>
      </c>
      <c r="AY671" s="36">
        <f>Table43[[#This Row],[Harga Jual Pcs MT
(+PPN)]]*Table43[[#This Row],[ISI/CTN]]</f>
        <v>425720</v>
      </c>
      <c r="AZ671" s="44">
        <f>(Table43[[#This Row],[Harga Jual Pcs GT
(-PPN)]]-Table43[[#This Row],[Harga Beli Pcs
(-PPN)]])/Table43[[#This Row],[Harga Jual Pcs GT
(-PPN)]]</f>
        <v>8.5000000000000034E-2</v>
      </c>
      <c r="BA671" s="51">
        <f>Table43[[#This Row],[Harga Jual Pcs MT
(-PPN)]]-Table43[[#This Row],[Harga Beli Pcs
(-PPN)]]</f>
        <v>1358.3408408408413</v>
      </c>
      <c r="BB671" s="57">
        <f>Table43[[#This Row],[Column1]]/Table43[[#This Row],[Harga Jual Pcs MT
(-PPN)]]</f>
        <v>8.5000000000000034E-2</v>
      </c>
      <c r="BC671" s="50"/>
      <c r="BD671" s="7" t="str">
        <f>IFERROR(VLOOKUP(Table43[[#This Row],[Kode BARANG Win2]],'[3]Daftar Barang dan Jasa'!$B$2:$D$3515,3,0),0)</f>
        <v>RB DETTOL HAND WASH SKINCARE 200ML X 24 PCH</v>
      </c>
      <c r="BE671" s="7" t="str">
        <f ca="1">IF(TODAY()-Table43[[#This Row],[Efektif
Pembuatan]]&gt;60,"Lama","Baru")</f>
        <v>Lama</v>
      </c>
      <c r="BF671" s="7" t="e">
        <f ca="1">IF(TODAY()-Table43[[#This Row],[Efektif Naik Harga]]&lt;30,"Naik","Sama")</f>
        <v>#VALUE!</v>
      </c>
      <c r="BG671" s="7" t="s">
        <v>400</v>
      </c>
      <c r="BH671" s="7" t="str">
        <f>IF(Table43[[#This Row],[Kode BARANG Win2]]&lt;&gt;"","IDR","")</f>
        <v>IDR</v>
      </c>
      <c r="BI671" s="7" t="str">
        <f>CONCATENATE(Table43[[#This Row],[kode  1 Digit
(Nomor)]],Table43[[#This Row],[kode  4 Digit                (Nomor)]])</f>
        <v>31696950200</v>
      </c>
      <c r="BJ671" s="7" t="str">
        <f>Table43[[#This Row],[Nama            Gramasi atau Jumlah Pack per CTN]]</f>
        <v>200ML</v>
      </c>
      <c r="BK671" s="7"/>
      <c r="BL671" s="7"/>
      <c r="BM671" s="4" t="str">
        <f>IF(Table43[[#This Row],[SATUAN Fix Win]]&lt;&gt;"","KRT")</f>
        <v>KRT</v>
      </c>
      <c r="BN671" s="4" t="str">
        <f>IF(Table43[[#This Row],[SATUAN Fix Win]]&lt;&gt;"","GD01")</f>
        <v>GD01</v>
      </c>
      <c r="BO671" s="4">
        <f>IF(Table43[[#This Row],[SATUAN Fix Win]]&lt;&gt;"",11611)</f>
        <v>11611</v>
      </c>
      <c r="BP671" s="4">
        <f>IF(Table43[[#This Row],[SATUAN Fix Win]]&lt;&gt;"",11612)</f>
        <v>11612</v>
      </c>
      <c r="BR671" s="4">
        <f>IF(Table43[[#This Row],[SATUAN Fix Win]]&lt;&gt;"",1)</f>
        <v>1</v>
      </c>
    </row>
    <row r="672" spans="1:70">
      <c r="A672" s="4" t="str">
        <f>CONCATENATE(Table43[[#This Row],[Kode BARANG Win2]],Table43[[#This Row],[No. Urut
Item Sama]])</f>
        <v>R1025004020010</v>
      </c>
      <c r="B672" s="7"/>
      <c r="C672" s="4" t="s">
        <v>1624</v>
      </c>
      <c r="D672" s="49" t="s">
        <v>564</v>
      </c>
      <c r="E672" s="49">
        <f>IFERROR(VLOOKUP(Table43[[#This Row],[NO]],[1]Sheet1!$G$3:$K$1267,5,0),0)</f>
        <v>0</v>
      </c>
      <c r="F672" s="26" t="s">
        <v>1129</v>
      </c>
      <c r="G672" s="26">
        <v>24</v>
      </c>
      <c r="H672" s="26" t="s">
        <v>2073</v>
      </c>
      <c r="I672" s="49">
        <v>8993560027230</v>
      </c>
      <c r="J672" s="26" t="str">
        <f>Table43[[#This Row],[Nama Jenis Kemasan]]</f>
        <v>PCH</v>
      </c>
      <c r="K672" s="4" t="str">
        <f>TRIM(CONCATENATE(Table43[[#This Row],[Nama            KLP]]," ",Table43[[#This Row],[Nama            Sub KLP]]))</f>
        <v>DETTOL HAND WASH</v>
      </c>
      <c r="L672" s="4" t="str">
        <f>CONCATENATE(Table43[[#This Row],[kode  2 Digit                (hrf+No)]],Table43[[#This Row],[kode  2 Digit                (Nomor)]],Table43[[#This Row],[kode  1 Digit                (Nomor)]])</f>
        <v>R1025</v>
      </c>
      <c r="M672" s="4" t="str">
        <f>IF(AH672="",CONCATENATE(R672,T672,V672,X672,Z672,AB672,AD672,AF672,Table43[[#This Row],[Tanda Kode Revisi]]),CONCATENATE(R672,T672,V672,X672,Z672,AB672,AD672,AH672))</f>
        <v>R1025004020010</v>
      </c>
      <c r="N672" s="11">
        <f t="shared" si="20"/>
        <v>14</v>
      </c>
      <c r="O672" s="13" t="str">
        <f>IF(AG672&lt;&gt;"",TRIM(UPPER(CONCATENATE(Q672," ",S672," ",U672," ",W672," ",Y672," ",AA672," ","X"," ",Table43[[#This Row],[ISI/CTN]]," ",AG672," ",AC672," ",AE672," ",AI672))),TRIM(UPPER(CONCATENATE(Q672," ",S672," ",U672," ",W672," ",Y672," ",AA672," ","X"," ",Table43[[#This Row],[ISI/CTN]]," ",AC672," ",AE672," ",AI672))))</f>
        <v>RB DETTOL HAND WASH SKINCARE 200ML X 24 PCH</v>
      </c>
      <c r="P672" s="11">
        <f t="shared" si="21"/>
        <v>43</v>
      </c>
      <c r="Q672" s="4" t="s">
        <v>1487</v>
      </c>
      <c r="R672" s="7" t="s">
        <v>94</v>
      </c>
      <c r="S672" s="4" t="s">
        <v>1496</v>
      </c>
      <c r="T672" s="45" t="s">
        <v>1723</v>
      </c>
      <c r="U672" s="46" t="s">
        <v>1554</v>
      </c>
      <c r="V672" s="7">
        <v>5</v>
      </c>
      <c r="W672" s="46"/>
      <c r="X672" s="45" t="s">
        <v>1731</v>
      </c>
      <c r="Y672" s="4" t="s">
        <v>1533</v>
      </c>
      <c r="Z672" s="47" t="s">
        <v>1725</v>
      </c>
      <c r="AA672" s="4" t="s">
        <v>387</v>
      </c>
      <c r="AB672" s="47" t="s">
        <v>1744</v>
      </c>
      <c r="AC672" s="4" t="s">
        <v>386</v>
      </c>
      <c r="AD672" s="7">
        <v>1</v>
      </c>
      <c r="AF672" s="7">
        <v>0</v>
      </c>
      <c r="AJ672" s="7">
        <f>IFERROR(VLOOKUP(Table43[[#This Row],[Kode BARANG Win2]],'[2]Template Impor Barang'!#REF!,2,0),0)</f>
        <v>0</v>
      </c>
      <c r="AK672" s="7">
        <f>Table43[[#This Row],[ISI/CTN]]</f>
        <v>24</v>
      </c>
      <c r="AL672" s="83" t="str">
        <f>Table43[[#This Row],[Kode Pcpl]]</f>
        <v>ID0343033</v>
      </c>
      <c r="AN672" s="36">
        <f>Table43[[#This Row],[Harga Jual Pcs GT
(-PPN)]]-(Table43[[#This Row],[Harga Jual Pcs GT
(-PPN)]]*8.5%)</f>
        <v>14622.139639639638</v>
      </c>
      <c r="AO672" s="36">
        <f>Table43[[#This Row],[Harga Beli Pcs
(-PPN)]]*Table43[[#This Row],[ISI/CTN]]</f>
        <v>350931.3513513513</v>
      </c>
      <c r="AP672" s="36">
        <f>Table43[[#This Row],[Harga Beli Pcs
(-PPN)]]*1.11</f>
        <v>16230.574999999999</v>
      </c>
      <c r="AQ672" s="36">
        <f>Table43[[#This Row],[Harga Beli Krt
(- PPN)]]*1.11</f>
        <v>389533.8</v>
      </c>
      <c r="AR672" s="36">
        <v>15980.480480480479</v>
      </c>
      <c r="AS672" s="36">
        <f>Table43[[#This Row],[Harga Jual Pcs GT
(-PPN)]]*Table43[[#This Row],[ISI/CTN]]</f>
        <v>383531.53153153148</v>
      </c>
      <c r="AT672" s="36">
        <f>Table43[[#This Row],[Harga Jual Pcs GT
(-PPN)]]*1.11</f>
        <v>17738.333333333332</v>
      </c>
      <c r="AU672" s="36">
        <f>Table43[[#This Row],[Harga Jual Krt GT
(- PPN)]]*1.11</f>
        <v>425720</v>
      </c>
      <c r="AV672" s="36">
        <v>15980.480480480479</v>
      </c>
      <c r="AW672" s="36">
        <f>Table43[[#This Row],[Harga Jual Pcs MT
(-PPN)]]*Table43[[#This Row],[ISI/CTN]]</f>
        <v>383531.53153153148</v>
      </c>
      <c r="AX672" s="36">
        <f>Table43[[#This Row],[Harga Jual Pcs MT
(-PPN)]]*1.11</f>
        <v>17738.333333333332</v>
      </c>
      <c r="AY672" s="36">
        <f>Table43[[#This Row],[Harga Jual Pcs MT
(+PPN)]]*Table43[[#This Row],[ISI/CTN]]</f>
        <v>425720</v>
      </c>
      <c r="AZ672" s="44">
        <f>(Table43[[#This Row],[Harga Jual Pcs GT
(-PPN)]]-Table43[[#This Row],[Harga Beli Pcs
(-PPN)]])/Table43[[#This Row],[Harga Jual Pcs GT
(-PPN)]]</f>
        <v>8.5000000000000034E-2</v>
      </c>
      <c r="BA672" s="51">
        <f>Table43[[#This Row],[Harga Jual Pcs MT
(-PPN)]]-Table43[[#This Row],[Harga Beli Pcs
(-PPN)]]</f>
        <v>1358.3408408408413</v>
      </c>
      <c r="BB672" s="57">
        <f>Table43[[#This Row],[Column1]]/Table43[[#This Row],[Harga Jual Pcs MT
(-PPN)]]</f>
        <v>8.5000000000000034E-2</v>
      </c>
      <c r="BC672" s="50"/>
      <c r="BD672" s="7" t="str">
        <f>IFERROR(VLOOKUP(Table43[[#This Row],[Kode BARANG Win2]],'[3]Daftar Barang dan Jasa'!$B$2:$D$3515,3,0),0)</f>
        <v>RB DETTOL HAND WASH SKINCARE 200ML X 24 PCH</v>
      </c>
      <c r="BE672" s="7" t="str">
        <f ca="1">IF(TODAY()-Table43[[#This Row],[Efektif
Pembuatan]]&gt;60,"Lama","Baru")</f>
        <v>Lama</v>
      </c>
      <c r="BF672" s="7" t="e">
        <f ca="1">IF(TODAY()-Table43[[#This Row],[Efektif Naik Harga]]&lt;30,"Naik","Sama")</f>
        <v>#VALUE!</v>
      </c>
      <c r="BG672" s="7" t="s">
        <v>400</v>
      </c>
      <c r="BH672" s="7" t="str">
        <f>IF(Table43[[#This Row],[Kode BARANG Win2]]&lt;&gt;"","IDR","")</f>
        <v>IDR</v>
      </c>
      <c r="BI672" s="7" t="str">
        <f>CONCATENATE(Table43[[#This Row],[kode  1 Digit
(Nomor)]],Table43[[#This Row],[kode  4 Digit                (Nomor)]])</f>
        <v>ID03430330200</v>
      </c>
      <c r="BJ672" s="7" t="str">
        <f>Table43[[#This Row],[Nama            Gramasi atau Jumlah Pack per CTN]]</f>
        <v>200ML</v>
      </c>
      <c r="BK672" s="7"/>
      <c r="BL672" s="7"/>
      <c r="BM672" s="4" t="str">
        <f>IF(Table43[[#This Row],[SATUAN Fix Win]]&lt;&gt;"","KRT")</f>
        <v>KRT</v>
      </c>
      <c r="BN672" s="4" t="str">
        <f>IF(Table43[[#This Row],[SATUAN Fix Win]]&lt;&gt;"","GD01")</f>
        <v>GD01</v>
      </c>
      <c r="BO672" s="4">
        <f>IF(Table43[[#This Row],[SATUAN Fix Win]]&lt;&gt;"",11611)</f>
        <v>11611</v>
      </c>
      <c r="BP672" s="4">
        <f>IF(Table43[[#This Row],[SATUAN Fix Win]]&lt;&gt;"",11612)</f>
        <v>11612</v>
      </c>
      <c r="BR672" s="4">
        <f>IF(Table43[[#This Row],[SATUAN Fix Win]]&lt;&gt;"",1)</f>
        <v>1</v>
      </c>
    </row>
    <row r="673" spans="1:74">
      <c r="A673" s="4" t="str">
        <f>CONCATENATE(Table43[[#This Row],[Kode BARANG Win2]],Table43[[#This Row],[No. Urut
Item Sama]])</f>
        <v>R1025004020010</v>
      </c>
      <c r="B673" s="7"/>
      <c r="C673" s="4" t="s">
        <v>1624</v>
      </c>
      <c r="D673" s="49">
        <v>3034113</v>
      </c>
      <c r="E673" s="49">
        <f>IFERROR(VLOOKUP(Table43[[#This Row],[NO]],[1]Sheet1!$G$3:$K$1267,5,0),0)</f>
        <v>0</v>
      </c>
      <c r="F673" s="26" t="s">
        <v>1134</v>
      </c>
      <c r="G673" s="26">
        <v>24</v>
      </c>
      <c r="H673" s="26" t="s">
        <v>2073</v>
      </c>
      <c r="I673" s="49">
        <v>8993560027230</v>
      </c>
      <c r="J673" s="26" t="str">
        <f>Table43[[#This Row],[Nama Jenis Kemasan]]</f>
        <v>PCH</v>
      </c>
      <c r="K673" s="4" t="str">
        <f>TRIM(CONCATENATE(Table43[[#This Row],[Nama            KLP]]," ",Table43[[#This Row],[Nama            Sub KLP]]))</f>
        <v>DETTOL HAND WASH</v>
      </c>
      <c r="L673" s="4" t="str">
        <f>CONCATENATE(Table43[[#This Row],[kode  2 Digit                (hrf+No)]],Table43[[#This Row],[kode  2 Digit                (Nomor)]],Table43[[#This Row],[kode  1 Digit                (Nomor)]])</f>
        <v>R1025</v>
      </c>
      <c r="M673" s="4" t="str">
        <f>IF(AH673="",CONCATENATE(R673,T673,V673,X673,Z673,AB673,AD673,AF673,Table43[[#This Row],[Tanda Kode Revisi]]),CONCATENATE(R673,T673,V673,X673,Z673,AB673,AD673,AH673))</f>
        <v>R1025004020010</v>
      </c>
      <c r="N673" s="11">
        <f t="shared" si="20"/>
        <v>14</v>
      </c>
      <c r="O673" s="13" t="str">
        <f>IF(AG673&lt;&gt;"",TRIM(UPPER(CONCATENATE(Q673," ",S673," ",U673," ",W673," ",Y673," ",AA673," ","X"," ",Table43[[#This Row],[ISI/CTN]]," ",AG673," ",AC673," ",AE673," ",AI673))),TRIM(UPPER(CONCATENATE(Q673," ",S673," ",U673," ",W673," ",Y673," ",AA673," ","X"," ",Table43[[#This Row],[ISI/CTN]]," ",AC673," ",AE673," ",AI673))))</f>
        <v>RB DETTOL HAND WASH SKINCARE 200ML X 24 PCH</v>
      </c>
      <c r="P673" s="11">
        <f t="shared" si="21"/>
        <v>43</v>
      </c>
      <c r="Q673" s="4" t="s">
        <v>1487</v>
      </c>
      <c r="R673" s="7" t="s">
        <v>94</v>
      </c>
      <c r="S673" s="4" t="s">
        <v>1496</v>
      </c>
      <c r="T673" s="45" t="s">
        <v>1723</v>
      </c>
      <c r="U673" s="46" t="s">
        <v>1554</v>
      </c>
      <c r="V673" s="7">
        <v>5</v>
      </c>
      <c r="W673" s="46"/>
      <c r="X673" s="45" t="s">
        <v>1731</v>
      </c>
      <c r="Y673" s="4" t="s">
        <v>1533</v>
      </c>
      <c r="Z673" s="47" t="s">
        <v>1725</v>
      </c>
      <c r="AA673" s="4" t="s">
        <v>387</v>
      </c>
      <c r="AB673" s="47" t="s">
        <v>1744</v>
      </c>
      <c r="AC673" s="4" t="s">
        <v>386</v>
      </c>
      <c r="AD673" s="7">
        <v>1</v>
      </c>
      <c r="AF673" s="7">
        <v>0</v>
      </c>
      <c r="AJ673" s="7">
        <f>IFERROR(VLOOKUP(Table43[[#This Row],[Kode BARANG Win2]],'[2]Template Impor Barang'!#REF!,2,0),0)</f>
        <v>0</v>
      </c>
      <c r="AK673" s="7">
        <f>Table43[[#This Row],[ISI/CTN]]</f>
        <v>24</v>
      </c>
      <c r="AL673" s="83">
        <f>Table43[[#This Row],[Kode Pcpl]]</f>
        <v>3034113</v>
      </c>
      <c r="AN673" s="36">
        <f>Table43[[#This Row],[Harga Jual Pcs GT
(-PPN)]]-(Table43[[#This Row],[Harga Jual Pcs GT
(-PPN)]]*8.5%)</f>
        <v>14622.139639639638</v>
      </c>
      <c r="AO673" s="36">
        <f>Table43[[#This Row],[Harga Beli Pcs
(-PPN)]]*Table43[[#This Row],[ISI/CTN]]</f>
        <v>350931.3513513513</v>
      </c>
      <c r="AP673" s="36">
        <f>Table43[[#This Row],[Harga Beli Pcs
(-PPN)]]*1.11</f>
        <v>16230.574999999999</v>
      </c>
      <c r="AQ673" s="36">
        <f>Table43[[#This Row],[Harga Beli Krt
(- PPN)]]*1.11</f>
        <v>389533.8</v>
      </c>
      <c r="AR673" s="36">
        <v>15980.480480480479</v>
      </c>
      <c r="AS673" s="36">
        <f>Table43[[#This Row],[Harga Jual Pcs GT
(-PPN)]]*Table43[[#This Row],[ISI/CTN]]</f>
        <v>383531.53153153148</v>
      </c>
      <c r="AT673" s="36">
        <f>Table43[[#This Row],[Harga Jual Pcs GT
(-PPN)]]*1.11</f>
        <v>17738.333333333332</v>
      </c>
      <c r="AU673" s="36">
        <f>Table43[[#This Row],[Harga Jual Krt GT
(- PPN)]]*1.11</f>
        <v>425720</v>
      </c>
      <c r="AV673" s="36">
        <v>15980.480480480479</v>
      </c>
      <c r="AW673" s="36">
        <f>Table43[[#This Row],[Harga Jual Pcs MT
(-PPN)]]*Table43[[#This Row],[ISI/CTN]]</f>
        <v>383531.53153153148</v>
      </c>
      <c r="AX673" s="36">
        <f>Table43[[#This Row],[Harga Jual Pcs MT
(-PPN)]]*1.11</f>
        <v>17738.333333333332</v>
      </c>
      <c r="AY673" s="36">
        <f>Table43[[#This Row],[Harga Jual Pcs MT
(+PPN)]]*Table43[[#This Row],[ISI/CTN]]</f>
        <v>425720</v>
      </c>
      <c r="AZ673" s="44">
        <f>(Table43[[#This Row],[Harga Jual Pcs GT
(-PPN)]]-Table43[[#This Row],[Harga Beli Pcs
(-PPN)]])/Table43[[#This Row],[Harga Jual Pcs GT
(-PPN)]]</f>
        <v>8.5000000000000034E-2</v>
      </c>
      <c r="BA673" s="51">
        <f>Table43[[#This Row],[Harga Jual Pcs MT
(-PPN)]]-Table43[[#This Row],[Harga Beli Pcs
(-PPN)]]</f>
        <v>1358.3408408408413</v>
      </c>
      <c r="BB673" s="57">
        <f>Table43[[#This Row],[Column1]]/Table43[[#This Row],[Harga Jual Pcs MT
(-PPN)]]</f>
        <v>8.5000000000000034E-2</v>
      </c>
      <c r="BC673" s="50"/>
      <c r="BD673" s="7" t="str">
        <f>IFERROR(VLOOKUP(Table43[[#This Row],[Kode BARANG Win2]],'[3]Daftar Barang dan Jasa'!$B$2:$D$3515,3,0),0)</f>
        <v>RB DETTOL HAND WASH SKINCARE 200ML X 24 PCH</v>
      </c>
      <c r="BE673" s="7" t="str">
        <f ca="1">IF(TODAY()-Table43[[#This Row],[Efektif
Pembuatan]]&gt;60,"Lama","Baru")</f>
        <v>Lama</v>
      </c>
      <c r="BF673" s="7" t="e">
        <f ca="1">IF(TODAY()-Table43[[#This Row],[Efektif Naik Harga]]&lt;30,"Naik","Sama")</f>
        <v>#VALUE!</v>
      </c>
      <c r="BG673" s="7" t="s">
        <v>400</v>
      </c>
      <c r="BH673" s="7" t="str">
        <f>IF(Table43[[#This Row],[Kode BARANG Win2]]&lt;&gt;"","IDR","")</f>
        <v>IDR</v>
      </c>
      <c r="BI673" s="7" t="str">
        <f>CONCATENATE(Table43[[#This Row],[kode  1 Digit
(Nomor)]],Table43[[#This Row],[kode  4 Digit                (Nomor)]])</f>
        <v>30341130200</v>
      </c>
      <c r="BJ673" s="7" t="str">
        <f>Table43[[#This Row],[Nama            Gramasi atau Jumlah Pack per CTN]]</f>
        <v>200ML</v>
      </c>
      <c r="BK673" s="7"/>
      <c r="BL673" s="7"/>
      <c r="BM673" s="4" t="str">
        <f>IF(Table43[[#This Row],[SATUAN Fix Win]]&lt;&gt;"","KRT")</f>
        <v>KRT</v>
      </c>
      <c r="BN673" s="4" t="str">
        <f>IF(Table43[[#This Row],[SATUAN Fix Win]]&lt;&gt;"","GD01")</f>
        <v>GD01</v>
      </c>
      <c r="BO673" s="4">
        <f>IF(Table43[[#This Row],[SATUAN Fix Win]]&lt;&gt;"",11611)</f>
        <v>11611</v>
      </c>
      <c r="BP673" s="4">
        <f>IF(Table43[[#This Row],[SATUAN Fix Win]]&lt;&gt;"",11612)</f>
        <v>11612</v>
      </c>
      <c r="BR673" s="4">
        <f>IF(Table43[[#This Row],[SATUAN Fix Win]]&lt;&gt;"",1)</f>
        <v>1</v>
      </c>
    </row>
    <row r="674" spans="1:74">
      <c r="A674" s="4" t="str">
        <f>CONCATENATE(Table43[[#This Row],[Kode BARANG Win2]],Table43[[#This Row],[No. Urut
Item Sama]])</f>
        <v>R1025004020011</v>
      </c>
      <c r="B674" s="7"/>
      <c r="C674" s="4" t="s">
        <v>1624</v>
      </c>
      <c r="D674" s="49">
        <v>3036425</v>
      </c>
      <c r="E674" s="49">
        <f>IFERROR(VLOOKUP(Table43[[#This Row],[NO]],[1]Sheet1!$G$3:$K$1267,5,0),0)</f>
        <v>0</v>
      </c>
      <c r="F674" s="26" t="s">
        <v>1131</v>
      </c>
      <c r="G674" s="26">
        <v>24</v>
      </c>
      <c r="H674" s="26" t="s">
        <v>2073</v>
      </c>
      <c r="I674" s="49">
        <v>8993560027230</v>
      </c>
      <c r="J674" s="26" t="str">
        <f>Table43[[#This Row],[Nama Jenis Kemasan]]</f>
        <v>PCH</v>
      </c>
      <c r="K674" s="4" t="str">
        <f>TRIM(CONCATENATE(Table43[[#This Row],[Nama            KLP]]," ",Table43[[#This Row],[Nama            Sub KLP]]))</f>
        <v>DETTOL HAND WASH</v>
      </c>
      <c r="L674" s="4" t="str">
        <f>CONCATENATE(Table43[[#This Row],[kode  2 Digit                (hrf+No)]],Table43[[#This Row],[kode  2 Digit                (Nomor)]],Table43[[#This Row],[kode  1 Digit                (Nomor)]])</f>
        <v>R1025</v>
      </c>
      <c r="M674" s="4" t="str">
        <f>IF(AH674="",CONCATENATE(R674,T674,V674,X674,Z674,AB674,AD674,AF674,Table43[[#This Row],[Tanda Kode Revisi]]),CONCATENATE(R674,T674,V674,X674,Z674,AB674,AD674,AH674))</f>
        <v>R1025004020011</v>
      </c>
      <c r="N674" s="11">
        <f t="shared" si="20"/>
        <v>14</v>
      </c>
      <c r="O674" s="13" t="str">
        <f>IF(AG674&lt;&gt;"",TRIM(UPPER(CONCATENATE(Q674," ",S674," ",U674," ",W674," ",Y674," ",AA674," ","X"," ",Table43[[#This Row],[ISI/CTN]]," ",AG674," ",AC674," ",AE674," ",AI674))),TRIM(UPPER(CONCATENATE(Q674," ",S674," ",U674," ",W674," ",Y674," ",AA674," ","X"," ",Table43[[#This Row],[ISI/CTN]]," ",AC674," ",AE674," ",AI674))))</f>
        <v>RB DETTOL HAND WASH SKINCARE 200ML X 24 PCH BANDED</v>
      </c>
      <c r="P674" s="11">
        <f t="shared" si="21"/>
        <v>50</v>
      </c>
      <c r="Q674" s="4" t="s">
        <v>1487</v>
      </c>
      <c r="R674" s="7" t="s">
        <v>94</v>
      </c>
      <c r="S674" s="4" t="s">
        <v>1496</v>
      </c>
      <c r="T674" s="45" t="s">
        <v>1723</v>
      </c>
      <c r="U674" s="46" t="s">
        <v>1554</v>
      </c>
      <c r="V674" s="7">
        <v>5</v>
      </c>
      <c r="W674" s="46"/>
      <c r="X674" s="45" t="s">
        <v>1731</v>
      </c>
      <c r="Y674" s="4" t="s">
        <v>1533</v>
      </c>
      <c r="Z674" s="47" t="s">
        <v>1725</v>
      </c>
      <c r="AA674" s="4" t="s">
        <v>387</v>
      </c>
      <c r="AB674" s="47" t="s">
        <v>1744</v>
      </c>
      <c r="AC674" s="4" t="s">
        <v>386</v>
      </c>
      <c r="AD674" s="7">
        <v>1</v>
      </c>
      <c r="AE674" s="4" t="s">
        <v>1526</v>
      </c>
      <c r="AF674" s="7">
        <v>1</v>
      </c>
      <c r="AJ674" s="7">
        <f>IFERROR(VLOOKUP(Table43[[#This Row],[Kode BARANG Win2]],'[2]Template Impor Barang'!#REF!,2,0),0)</f>
        <v>0</v>
      </c>
      <c r="AK674" s="7">
        <f>Table43[[#This Row],[ISI/CTN]]</f>
        <v>24</v>
      </c>
      <c r="AL674" s="83">
        <f>Table43[[#This Row],[Kode Pcpl]]</f>
        <v>3036425</v>
      </c>
      <c r="AN674" s="36">
        <f>Table43[[#This Row],[Harga Jual Pcs GT
(-PPN)]]-(Table43[[#This Row],[Harga Jual Pcs GT
(-PPN)]]*8.5%)</f>
        <v>14622.139639639638</v>
      </c>
      <c r="AO674" s="36">
        <f>Table43[[#This Row],[Harga Beli Pcs
(-PPN)]]*Table43[[#This Row],[ISI/CTN]]</f>
        <v>350931.3513513513</v>
      </c>
      <c r="AP674" s="36">
        <f>Table43[[#This Row],[Harga Beli Pcs
(-PPN)]]*1.11</f>
        <v>16230.574999999999</v>
      </c>
      <c r="AQ674" s="36">
        <f>Table43[[#This Row],[Harga Beli Krt
(- PPN)]]*1.11</f>
        <v>389533.8</v>
      </c>
      <c r="AR674" s="36">
        <v>15980.480480480479</v>
      </c>
      <c r="AS674" s="36">
        <f>Table43[[#This Row],[Harga Jual Pcs GT
(-PPN)]]*Table43[[#This Row],[ISI/CTN]]</f>
        <v>383531.53153153148</v>
      </c>
      <c r="AT674" s="36">
        <f>Table43[[#This Row],[Harga Jual Pcs GT
(-PPN)]]*1.11</f>
        <v>17738.333333333332</v>
      </c>
      <c r="AU674" s="36">
        <f>Table43[[#This Row],[Harga Jual Krt GT
(- PPN)]]*1.11</f>
        <v>425720</v>
      </c>
      <c r="AV674" s="36">
        <v>15980.480480480479</v>
      </c>
      <c r="AW674" s="36">
        <f>Table43[[#This Row],[Harga Jual Pcs MT
(-PPN)]]*Table43[[#This Row],[ISI/CTN]]</f>
        <v>383531.53153153148</v>
      </c>
      <c r="AX674" s="36">
        <f>Table43[[#This Row],[Harga Jual Pcs MT
(-PPN)]]*1.11</f>
        <v>17738.333333333332</v>
      </c>
      <c r="AY674" s="36">
        <f>Table43[[#This Row],[Harga Jual Pcs MT
(+PPN)]]*Table43[[#This Row],[ISI/CTN]]</f>
        <v>425720</v>
      </c>
      <c r="AZ674" s="44">
        <f>(Table43[[#This Row],[Harga Jual Pcs GT
(-PPN)]]-Table43[[#This Row],[Harga Beli Pcs
(-PPN)]])/Table43[[#This Row],[Harga Jual Pcs GT
(-PPN)]]</f>
        <v>8.5000000000000034E-2</v>
      </c>
      <c r="BA674" s="51">
        <f>Table43[[#This Row],[Harga Jual Pcs MT
(-PPN)]]-Table43[[#This Row],[Harga Beli Pcs
(-PPN)]]</f>
        <v>1358.3408408408413</v>
      </c>
      <c r="BB674" s="57">
        <f>Table43[[#This Row],[Column1]]/Table43[[#This Row],[Harga Jual Pcs MT
(-PPN)]]</f>
        <v>8.5000000000000034E-2</v>
      </c>
      <c r="BC674" s="50"/>
      <c r="BD674" s="7" t="str">
        <f>IFERROR(VLOOKUP(Table43[[#This Row],[Kode BARANG Win2]],'[3]Daftar Barang dan Jasa'!$B$2:$D$3515,3,0),0)</f>
        <v>RB DETTOL HAND WASH SKINCARE 200ML X 24 PCH BANDED</v>
      </c>
      <c r="BE674" s="7" t="str">
        <f ca="1">IF(TODAY()-Table43[[#This Row],[Efektif
Pembuatan]]&gt;60,"Lama","Baru")</f>
        <v>Lama</v>
      </c>
      <c r="BF674" s="7" t="e">
        <f ca="1">IF(TODAY()-Table43[[#This Row],[Efektif Naik Harga]]&lt;30,"Naik","Sama")</f>
        <v>#VALUE!</v>
      </c>
      <c r="BG674" s="7" t="s">
        <v>400</v>
      </c>
      <c r="BH674" s="7" t="str">
        <f>IF(Table43[[#This Row],[Kode BARANG Win2]]&lt;&gt;"","IDR","")</f>
        <v>IDR</v>
      </c>
      <c r="BI674" s="7" t="str">
        <f>CONCATENATE(Table43[[#This Row],[kode  1 Digit
(Nomor)]],Table43[[#This Row],[kode  4 Digit                (Nomor)]])</f>
        <v>30364250200</v>
      </c>
      <c r="BJ674" s="7" t="str">
        <f>Table43[[#This Row],[Nama            Gramasi atau Jumlah Pack per CTN]]</f>
        <v>200ML</v>
      </c>
      <c r="BK674" s="7"/>
      <c r="BL674" s="7"/>
      <c r="BM674" s="4" t="str">
        <f>IF(Table43[[#This Row],[SATUAN Fix Win]]&lt;&gt;"","KRT")</f>
        <v>KRT</v>
      </c>
      <c r="BN674" s="4" t="str">
        <f>IF(Table43[[#This Row],[SATUAN Fix Win]]&lt;&gt;"","GD01")</f>
        <v>GD01</v>
      </c>
      <c r="BO674" s="4">
        <f>IF(Table43[[#This Row],[SATUAN Fix Win]]&lt;&gt;"",11611)</f>
        <v>11611</v>
      </c>
      <c r="BP674" s="4">
        <f>IF(Table43[[#This Row],[SATUAN Fix Win]]&lt;&gt;"",11612)</f>
        <v>11612</v>
      </c>
      <c r="BR674" s="4">
        <f>IF(Table43[[#This Row],[SATUAN Fix Win]]&lt;&gt;"",1)</f>
        <v>1</v>
      </c>
    </row>
    <row r="675" spans="1:74">
      <c r="A675" s="4" t="str">
        <f>CONCATENATE(Table43[[#This Row],[Kode BARANG Win2]],Table43[[#This Row],[No. Urut
Item Sama]])</f>
        <v>R1025004020011</v>
      </c>
      <c r="B675" s="7"/>
      <c r="C675" s="4" t="s">
        <v>1624</v>
      </c>
      <c r="D675" s="49" t="s">
        <v>565</v>
      </c>
      <c r="E675" s="49">
        <f>IFERROR(VLOOKUP(Table43[[#This Row],[NO]],[1]Sheet1!$G$3:$K$1267,5,0),0)</f>
        <v>0</v>
      </c>
      <c r="F675" s="26" t="s">
        <v>1130</v>
      </c>
      <c r="G675" s="26">
        <v>24</v>
      </c>
      <c r="H675" s="26" t="s">
        <v>2073</v>
      </c>
      <c r="I675" s="49">
        <v>8993560027230</v>
      </c>
      <c r="J675" s="26" t="str">
        <f>Table43[[#This Row],[Nama Jenis Kemasan]]</f>
        <v>PCH</v>
      </c>
      <c r="K675" s="4" t="str">
        <f>TRIM(CONCATENATE(Table43[[#This Row],[Nama            KLP]]," ",Table43[[#This Row],[Nama            Sub KLP]]))</f>
        <v>DETTOL HAND WASH</v>
      </c>
      <c r="L675" s="4" t="str">
        <f>CONCATENATE(Table43[[#This Row],[kode  2 Digit                (hrf+No)]],Table43[[#This Row],[kode  2 Digit                (Nomor)]],Table43[[#This Row],[kode  1 Digit                (Nomor)]])</f>
        <v>R1025</v>
      </c>
      <c r="M675" s="4" t="str">
        <f>IF(AH675="",CONCATENATE(R675,T675,V675,X675,Z675,AB675,AD675,AF675,Table43[[#This Row],[Tanda Kode Revisi]]),CONCATENATE(R675,T675,V675,X675,Z675,AB675,AD675,AH675))</f>
        <v>R1025004020011</v>
      </c>
      <c r="N675" s="11">
        <f t="shared" si="20"/>
        <v>14</v>
      </c>
      <c r="O675" s="13" t="str">
        <f>IF(AG675&lt;&gt;"",TRIM(UPPER(CONCATENATE(Q675," ",S675," ",U675," ",W675," ",Y675," ",AA675," ","X"," ",Table43[[#This Row],[ISI/CTN]]," ",AG675," ",AC675," ",AE675," ",AI675))),TRIM(UPPER(CONCATENATE(Q675," ",S675," ",U675," ",W675," ",Y675," ",AA675," ","X"," ",Table43[[#This Row],[ISI/CTN]]," ",AC675," ",AE675," ",AI675))))</f>
        <v>RB DETTOL HAND WASH SKINCARE 200ML X 24 PCH BANDED</v>
      </c>
      <c r="P675" s="11">
        <f t="shared" si="21"/>
        <v>50</v>
      </c>
      <c r="Q675" s="4" t="s">
        <v>1487</v>
      </c>
      <c r="R675" s="7" t="s">
        <v>94</v>
      </c>
      <c r="S675" s="4" t="s">
        <v>1496</v>
      </c>
      <c r="T675" s="45" t="s">
        <v>1723</v>
      </c>
      <c r="U675" s="46" t="s">
        <v>1554</v>
      </c>
      <c r="V675" s="7">
        <v>5</v>
      </c>
      <c r="W675" s="46"/>
      <c r="X675" s="45" t="s">
        <v>1731</v>
      </c>
      <c r="Y675" s="4" t="s">
        <v>1533</v>
      </c>
      <c r="Z675" s="47" t="s">
        <v>1725</v>
      </c>
      <c r="AA675" s="4" t="s">
        <v>387</v>
      </c>
      <c r="AB675" s="47" t="s">
        <v>1744</v>
      </c>
      <c r="AC675" s="4" t="s">
        <v>386</v>
      </c>
      <c r="AD675" s="7">
        <v>1</v>
      </c>
      <c r="AE675" s="4" t="s">
        <v>1526</v>
      </c>
      <c r="AF675" s="7">
        <v>1</v>
      </c>
      <c r="AJ675" s="7">
        <f>IFERROR(VLOOKUP(Table43[[#This Row],[Kode BARANG Win2]],'[2]Template Impor Barang'!#REF!,2,0),0)</f>
        <v>0</v>
      </c>
      <c r="AK675" s="7">
        <f>Table43[[#This Row],[ISI/CTN]]</f>
        <v>24</v>
      </c>
      <c r="AL675" s="83" t="str">
        <f>Table43[[#This Row],[Kode Pcpl]]</f>
        <v>ID0396857</v>
      </c>
      <c r="AN675" s="36">
        <f>Table43[[#This Row],[Harga Jual Pcs GT
(-PPN)]]-(Table43[[#This Row],[Harga Jual Pcs GT
(-PPN)]]*8.5%)</f>
        <v>14622.139639639638</v>
      </c>
      <c r="AO675" s="36">
        <f>Table43[[#This Row],[Harga Beli Pcs
(-PPN)]]*Table43[[#This Row],[ISI/CTN]]</f>
        <v>350931.3513513513</v>
      </c>
      <c r="AP675" s="36">
        <f>Table43[[#This Row],[Harga Beli Pcs
(-PPN)]]*1.11</f>
        <v>16230.574999999999</v>
      </c>
      <c r="AQ675" s="36">
        <f>Table43[[#This Row],[Harga Beli Krt
(- PPN)]]*1.11</f>
        <v>389533.8</v>
      </c>
      <c r="AR675" s="36">
        <v>15980.480480480479</v>
      </c>
      <c r="AS675" s="36">
        <f>Table43[[#This Row],[Harga Jual Pcs GT
(-PPN)]]*Table43[[#This Row],[ISI/CTN]]</f>
        <v>383531.53153153148</v>
      </c>
      <c r="AT675" s="36">
        <f>Table43[[#This Row],[Harga Jual Pcs GT
(-PPN)]]*1.11</f>
        <v>17738.333333333332</v>
      </c>
      <c r="AU675" s="36">
        <f>Table43[[#This Row],[Harga Jual Krt GT
(- PPN)]]*1.11</f>
        <v>425720</v>
      </c>
      <c r="AV675" s="36">
        <v>15980.480480480479</v>
      </c>
      <c r="AW675" s="36">
        <f>Table43[[#This Row],[Harga Jual Pcs MT
(-PPN)]]*Table43[[#This Row],[ISI/CTN]]</f>
        <v>383531.53153153148</v>
      </c>
      <c r="AX675" s="36">
        <f>Table43[[#This Row],[Harga Jual Pcs MT
(-PPN)]]*1.11</f>
        <v>17738.333333333332</v>
      </c>
      <c r="AY675" s="36">
        <f>Table43[[#This Row],[Harga Jual Pcs MT
(+PPN)]]*Table43[[#This Row],[ISI/CTN]]</f>
        <v>425720</v>
      </c>
      <c r="AZ675" s="44">
        <f>(Table43[[#This Row],[Harga Jual Pcs GT
(-PPN)]]-Table43[[#This Row],[Harga Beli Pcs
(-PPN)]])/Table43[[#This Row],[Harga Jual Pcs GT
(-PPN)]]</f>
        <v>8.5000000000000034E-2</v>
      </c>
      <c r="BA675" s="51">
        <f>Table43[[#This Row],[Harga Jual Pcs MT
(-PPN)]]-Table43[[#This Row],[Harga Beli Pcs
(-PPN)]]</f>
        <v>1358.3408408408413</v>
      </c>
      <c r="BB675" s="57">
        <f>Table43[[#This Row],[Column1]]/Table43[[#This Row],[Harga Jual Pcs MT
(-PPN)]]</f>
        <v>8.5000000000000034E-2</v>
      </c>
      <c r="BC675" s="50"/>
      <c r="BD675" s="7" t="str">
        <f>IFERROR(VLOOKUP(Table43[[#This Row],[Kode BARANG Win2]],'[3]Daftar Barang dan Jasa'!$B$2:$D$3515,3,0),0)</f>
        <v>RB DETTOL HAND WASH SKINCARE 200ML X 24 PCH BANDED</v>
      </c>
      <c r="BE675" s="7" t="str">
        <f ca="1">IF(TODAY()-Table43[[#This Row],[Efektif
Pembuatan]]&gt;60,"Lama","Baru")</f>
        <v>Lama</v>
      </c>
      <c r="BF675" s="7" t="e">
        <f ca="1">IF(TODAY()-Table43[[#This Row],[Efektif Naik Harga]]&lt;30,"Naik","Sama")</f>
        <v>#VALUE!</v>
      </c>
      <c r="BG675" s="7" t="s">
        <v>400</v>
      </c>
      <c r="BH675" s="7" t="str">
        <f>IF(Table43[[#This Row],[Kode BARANG Win2]]&lt;&gt;"","IDR","")</f>
        <v>IDR</v>
      </c>
      <c r="BI675" s="7" t="str">
        <f>CONCATENATE(Table43[[#This Row],[kode  1 Digit
(Nomor)]],Table43[[#This Row],[kode  4 Digit                (Nomor)]])</f>
        <v>ID03968570200</v>
      </c>
      <c r="BJ675" s="7" t="str">
        <f>Table43[[#This Row],[Nama            Gramasi atau Jumlah Pack per CTN]]</f>
        <v>200ML</v>
      </c>
      <c r="BK675" s="7"/>
      <c r="BL675" s="7"/>
      <c r="BM675" s="4" t="str">
        <f>IF(Table43[[#This Row],[SATUAN Fix Win]]&lt;&gt;"","KRT")</f>
        <v>KRT</v>
      </c>
      <c r="BN675" s="4" t="str">
        <f>IF(Table43[[#This Row],[SATUAN Fix Win]]&lt;&gt;"","GD01")</f>
        <v>GD01</v>
      </c>
      <c r="BO675" s="4">
        <f>IF(Table43[[#This Row],[SATUAN Fix Win]]&lt;&gt;"",11611)</f>
        <v>11611</v>
      </c>
      <c r="BP675" s="4">
        <f>IF(Table43[[#This Row],[SATUAN Fix Win]]&lt;&gt;"",11612)</f>
        <v>11612</v>
      </c>
      <c r="BR675" s="4">
        <f>IF(Table43[[#This Row],[SATUAN Fix Win]]&lt;&gt;"",1)</f>
        <v>1</v>
      </c>
    </row>
    <row r="676" spans="1:74">
      <c r="A676" s="4" t="str">
        <f>CONCATENATE(Table43[[#This Row],[Kode BARANG Win2]],Table43[[#This Row],[No. Urut
Item Sama]])</f>
        <v>R1025004024520</v>
      </c>
      <c r="B676" s="7"/>
      <c r="C676" s="4" t="s">
        <v>1625</v>
      </c>
      <c r="D676" s="49">
        <v>3182541</v>
      </c>
      <c r="E676" s="49">
        <f>IFERROR(VLOOKUP(Table43[[#This Row],[NO]],[1]Sheet1!$G$3:$K$1267,5,0),0)</f>
        <v>0</v>
      </c>
      <c r="F676" s="26" t="s">
        <v>1140</v>
      </c>
      <c r="G676" s="26">
        <v>12</v>
      </c>
      <c r="H676" s="26" t="s">
        <v>1825</v>
      </c>
      <c r="I676" s="49">
        <v>8993560027223</v>
      </c>
      <c r="J676" s="26" t="str">
        <f>Table43[[#This Row],[Nama Jenis Kemasan]]</f>
        <v>PUMP</v>
      </c>
      <c r="K676" s="4" t="str">
        <f>TRIM(CONCATENATE(Table43[[#This Row],[Nama            KLP]]," ",Table43[[#This Row],[Nama            Sub KLP]]))</f>
        <v>DETTOL HAND WASH</v>
      </c>
      <c r="L676" s="4" t="str">
        <f>CONCATENATE(Table43[[#This Row],[kode  2 Digit                (hrf+No)]],Table43[[#This Row],[kode  2 Digit                (Nomor)]],Table43[[#This Row],[kode  1 Digit                (Nomor)]])</f>
        <v>R1025</v>
      </c>
      <c r="M676" s="4" t="str">
        <f>IF(AH676="",CONCATENATE(R676,T676,V676,X676,Z676,AB676,AD676,AF676,Table43[[#This Row],[Tanda Kode Revisi]]),CONCATENATE(R676,T676,V676,X676,Z676,AB676,AD676,AH676))</f>
        <v>R1025004024520</v>
      </c>
      <c r="N676" s="11">
        <f t="shared" si="20"/>
        <v>14</v>
      </c>
      <c r="O676" s="13" t="str">
        <f>IF(AG676&lt;&gt;"",TRIM(UPPER(CONCATENATE(Q676," ",S676," ",U676," ",W676," ",Y676," ",AA676," ","X"," ",Table43[[#This Row],[ISI/CTN]]," ",AG676," ",AC676," ",AE676," ",AI676))),TRIM(UPPER(CONCATENATE(Q676," ",S676," ",U676," ",W676," ",Y676," ",AA676," ","X"," ",Table43[[#This Row],[ISI/CTN]]," ",AC676," ",AE676," ",AI676))))</f>
        <v>RB DETTOL HAND WASH SKINCARE 245ML X 12 PUMP</v>
      </c>
      <c r="P676" s="11">
        <f t="shared" si="21"/>
        <v>44</v>
      </c>
      <c r="Q676" s="4" t="s">
        <v>1487</v>
      </c>
      <c r="R676" s="7" t="s">
        <v>94</v>
      </c>
      <c r="S676" s="4" t="s">
        <v>1496</v>
      </c>
      <c r="T676" s="45" t="s">
        <v>1723</v>
      </c>
      <c r="U676" s="46" t="s">
        <v>1554</v>
      </c>
      <c r="V676" s="7">
        <v>5</v>
      </c>
      <c r="W676" s="46"/>
      <c r="X676" s="45" t="s">
        <v>1731</v>
      </c>
      <c r="Y676" s="4" t="s">
        <v>1533</v>
      </c>
      <c r="Z676" s="47" t="s">
        <v>1725</v>
      </c>
      <c r="AA676" s="4" t="s">
        <v>1556</v>
      </c>
      <c r="AB676" s="47" t="s">
        <v>1745</v>
      </c>
      <c r="AC676" s="4" t="s">
        <v>390</v>
      </c>
      <c r="AD676" s="7">
        <v>2</v>
      </c>
      <c r="AF676" s="7">
        <v>0</v>
      </c>
      <c r="AJ676" s="7">
        <f>IFERROR(VLOOKUP(Table43[[#This Row],[Kode BARANG Win2]],'[2]Template Impor Barang'!#REF!,2,0),0)</f>
        <v>0</v>
      </c>
      <c r="AK676" s="7">
        <f>Table43[[#This Row],[ISI/CTN]]</f>
        <v>12</v>
      </c>
      <c r="AL676" s="83">
        <f>Table43[[#This Row],[Kode Pcpl]]</f>
        <v>3182541</v>
      </c>
      <c r="AN676" s="36">
        <f>Table43[[#This Row],[Harga Jual Pcs GT
(-PPN)]]-(Table43[[#This Row],[Harga Jual Pcs GT
(-PPN)]]*8.5%)</f>
        <v>30112.636261261254</v>
      </c>
      <c r="AO676" s="36">
        <f>Table43[[#This Row],[Harga Beli Pcs
(-PPN)]]*Table43[[#This Row],[ISI/CTN]]</f>
        <v>361351.63513513503</v>
      </c>
      <c r="AP676" s="36">
        <f>Table43[[#This Row],[Harga Beli Pcs
(-PPN)]]*1.11</f>
        <v>33425.026249999995</v>
      </c>
      <c r="AQ676" s="36">
        <f>Table43[[#This Row],[Harga Beli Krt
(- PPN)]]*1.11</f>
        <v>401100.31499999994</v>
      </c>
      <c r="AR676" s="36">
        <v>32909.984984984978</v>
      </c>
      <c r="AS676" s="36">
        <f>Table43[[#This Row],[Harga Jual Pcs GT
(-PPN)]]*Table43[[#This Row],[ISI/CTN]]</f>
        <v>394919.81981981976</v>
      </c>
      <c r="AT676" s="36">
        <f>Table43[[#This Row],[Harga Jual Pcs GT
(-PPN)]]*1.11</f>
        <v>36530.083333333328</v>
      </c>
      <c r="AU676" s="36">
        <f>Table43[[#This Row],[Harga Jual Krt GT
(- PPN)]]*1.11</f>
        <v>438361</v>
      </c>
      <c r="AV676" s="36">
        <v>32909.984984984978</v>
      </c>
      <c r="AW676" s="36">
        <f>Table43[[#This Row],[Harga Jual Pcs MT
(-PPN)]]*Table43[[#This Row],[ISI/CTN]]</f>
        <v>394919.81981981976</v>
      </c>
      <c r="AX676" s="36">
        <f>Table43[[#This Row],[Harga Jual Pcs MT
(-PPN)]]*1.11</f>
        <v>36530.083333333328</v>
      </c>
      <c r="AY676" s="36">
        <f>Table43[[#This Row],[Harga Jual Pcs MT
(+PPN)]]*Table43[[#This Row],[ISI/CTN]]</f>
        <v>438360.99999999994</v>
      </c>
      <c r="AZ676" s="44">
        <f>(Table43[[#This Row],[Harga Jual Pcs GT
(-PPN)]]-Table43[[#This Row],[Harga Beli Pcs
(-PPN)]])/Table43[[#This Row],[Harga Jual Pcs GT
(-PPN)]]</f>
        <v>8.5000000000000034E-2</v>
      </c>
      <c r="BA676" s="51">
        <f>Table43[[#This Row],[Harga Jual Pcs MT
(-PPN)]]-Table43[[#This Row],[Harga Beli Pcs
(-PPN)]]</f>
        <v>2797.3487237237241</v>
      </c>
      <c r="BB676" s="57">
        <f>Table43[[#This Row],[Column1]]/Table43[[#This Row],[Harga Jual Pcs MT
(-PPN)]]</f>
        <v>8.5000000000000034E-2</v>
      </c>
      <c r="BC676" s="50"/>
      <c r="BD676" s="7" t="str">
        <f>IFERROR(VLOOKUP(Table43[[#This Row],[Kode BARANG Win2]],'[3]Daftar Barang dan Jasa'!$B$2:$D$3515,3,0),0)</f>
        <v>RB DETTOL HAND WASH SKINCARE 245ML X 12 PUMP</v>
      </c>
      <c r="BE676" s="7" t="str">
        <f ca="1">IF(TODAY()-Table43[[#This Row],[Efektif
Pembuatan]]&gt;60,"Lama","Baru")</f>
        <v>Lama</v>
      </c>
      <c r="BF676" s="7" t="e">
        <f ca="1">IF(TODAY()-Table43[[#This Row],[Efektif Naik Harga]]&lt;30,"Naik","Sama")</f>
        <v>#VALUE!</v>
      </c>
      <c r="BG676" s="7" t="s">
        <v>400</v>
      </c>
      <c r="BH676" s="7" t="str">
        <f>IF(Table43[[#This Row],[Kode BARANG Win2]]&lt;&gt;"","IDR","")</f>
        <v>IDR</v>
      </c>
      <c r="BI676" s="7" t="str">
        <f>CONCATENATE(Table43[[#This Row],[kode  1 Digit
(Nomor)]],Table43[[#This Row],[kode  4 Digit                (Nomor)]])</f>
        <v>31825410245</v>
      </c>
      <c r="BJ676" s="7" t="str">
        <f>Table43[[#This Row],[Nama            Gramasi atau Jumlah Pack per CTN]]</f>
        <v>245ML</v>
      </c>
      <c r="BK676" s="7"/>
      <c r="BL676" s="7"/>
      <c r="BM676" s="4" t="str">
        <f>IF(Table43[[#This Row],[SATUAN Fix Win]]&lt;&gt;"","KRT")</f>
        <v>KRT</v>
      </c>
      <c r="BN676" s="4" t="str">
        <f>IF(Table43[[#This Row],[SATUAN Fix Win]]&lt;&gt;"","GD01")</f>
        <v>GD01</v>
      </c>
      <c r="BO676" s="4">
        <f>IF(Table43[[#This Row],[SATUAN Fix Win]]&lt;&gt;"",11611)</f>
        <v>11611</v>
      </c>
      <c r="BP676" s="4">
        <f>IF(Table43[[#This Row],[SATUAN Fix Win]]&lt;&gt;"",11612)</f>
        <v>11612</v>
      </c>
      <c r="BR676" s="4">
        <f>IF(Table43[[#This Row],[SATUAN Fix Win]]&lt;&gt;"",1)</f>
        <v>1</v>
      </c>
    </row>
    <row r="677" spans="1:74">
      <c r="A677" s="4" t="str">
        <f>CONCATENATE(Table43[[#This Row],[Kode BARANG Win2]],Table43[[#This Row],[No. Urut
Item Sama]])</f>
        <v>R1025004024520</v>
      </c>
      <c r="B677" s="7"/>
      <c r="C677" s="4" t="s">
        <v>1625</v>
      </c>
      <c r="D677" s="49">
        <v>3319938</v>
      </c>
      <c r="E677" s="49">
        <f>IFERROR(VLOOKUP(Table43[[#This Row],[NO]],[1]Sheet1!$G$3:$K$1267,5,0),0)</f>
        <v>0</v>
      </c>
      <c r="F677" s="26" t="s">
        <v>1139</v>
      </c>
      <c r="G677" s="26">
        <v>12</v>
      </c>
      <c r="H677" s="26" t="s">
        <v>2073</v>
      </c>
      <c r="I677" s="49">
        <v>8993560027223</v>
      </c>
      <c r="J677" s="26" t="str">
        <f>Table43[[#This Row],[Nama Jenis Kemasan]]</f>
        <v>PUMP</v>
      </c>
      <c r="K677" s="4" t="str">
        <f>TRIM(CONCATENATE(Table43[[#This Row],[Nama            KLP]]," ",Table43[[#This Row],[Nama            Sub KLP]]))</f>
        <v>DETTOL HAND WASH</v>
      </c>
      <c r="L677" s="4" t="str">
        <f>CONCATENATE(Table43[[#This Row],[kode  2 Digit                (hrf+No)]],Table43[[#This Row],[kode  2 Digit                (Nomor)]],Table43[[#This Row],[kode  1 Digit                (Nomor)]])</f>
        <v>R1025</v>
      </c>
      <c r="M677" s="4" t="str">
        <f>IF(AH677="",CONCATENATE(R677,T677,V677,X677,Z677,AB677,AD677,AF677,Table43[[#This Row],[Tanda Kode Revisi]]),CONCATENATE(R677,T677,V677,X677,Z677,AB677,AD677,AH677))</f>
        <v>R1025004024520</v>
      </c>
      <c r="N677" s="11">
        <f t="shared" si="20"/>
        <v>14</v>
      </c>
      <c r="O677" s="13" t="str">
        <f>IF(AG677&lt;&gt;"",TRIM(UPPER(CONCATENATE(Q677," ",S677," ",U677," ",W677," ",Y677," ",AA677," ","X"," ",Table43[[#This Row],[ISI/CTN]]," ",AG677," ",AC677," ",AE677," ",AI677))),TRIM(UPPER(CONCATENATE(Q677," ",S677," ",U677," ",W677," ",Y677," ",AA677," ","X"," ",Table43[[#This Row],[ISI/CTN]]," ",AC677," ",AE677," ",AI677))))</f>
        <v>RB DETTOL HAND WASH SKINCARE 245ML X 12 PUMP</v>
      </c>
      <c r="P677" s="11">
        <f t="shared" si="21"/>
        <v>44</v>
      </c>
      <c r="Q677" s="4" t="s">
        <v>1487</v>
      </c>
      <c r="R677" s="7" t="s">
        <v>94</v>
      </c>
      <c r="S677" s="4" t="s">
        <v>1496</v>
      </c>
      <c r="T677" s="45" t="s">
        <v>1723</v>
      </c>
      <c r="U677" s="46" t="s">
        <v>1554</v>
      </c>
      <c r="V677" s="7">
        <v>5</v>
      </c>
      <c r="W677" s="46"/>
      <c r="X677" s="45" t="s">
        <v>1731</v>
      </c>
      <c r="Y677" s="4" t="s">
        <v>1533</v>
      </c>
      <c r="Z677" s="47" t="s">
        <v>1725</v>
      </c>
      <c r="AA677" s="4" t="s">
        <v>1556</v>
      </c>
      <c r="AB677" s="47" t="s">
        <v>1745</v>
      </c>
      <c r="AC677" s="4" t="s">
        <v>390</v>
      </c>
      <c r="AD677" s="7">
        <v>2</v>
      </c>
      <c r="AF677" s="7">
        <v>0</v>
      </c>
      <c r="AJ677" s="7">
        <f>IFERROR(VLOOKUP(Table43[[#This Row],[Kode BARANG Win2]],'[2]Template Impor Barang'!#REF!,2,0),0)</f>
        <v>0</v>
      </c>
      <c r="AK677" s="7">
        <f>Table43[[#This Row],[ISI/CTN]]</f>
        <v>12</v>
      </c>
      <c r="AL677" s="83">
        <f>Table43[[#This Row],[Kode Pcpl]]</f>
        <v>3319938</v>
      </c>
      <c r="AN677" s="36">
        <f>Table43[[#This Row],[Harga Jual Pcs GT
(-PPN)]]-(Table43[[#This Row],[Harga Jual Pcs GT
(-PPN)]]*8.5%)</f>
        <v>30112.636261261254</v>
      </c>
      <c r="AO677" s="36">
        <f>Table43[[#This Row],[Harga Beli Pcs
(-PPN)]]*Table43[[#This Row],[ISI/CTN]]</f>
        <v>361351.63513513503</v>
      </c>
      <c r="AP677" s="36">
        <f>Table43[[#This Row],[Harga Beli Pcs
(-PPN)]]*1.11</f>
        <v>33425.026249999995</v>
      </c>
      <c r="AQ677" s="36">
        <f>Table43[[#This Row],[Harga Beli Krt
(- PPN)]]*1.11</f>
        <v>401100.31499999994</v>
      </c>
      <c r="AR677" s="36">
        <v>32909.984984984978</v>
      </c>
      <c r="AS677" s="36">
        <f>Table43[[#This Row],[Harga Jual Pcs GT
(-PPN)]]*Table43[[#This Row],[ISI/CTN]]</f>
        <v>394919.81981981976</v>
      </c>
      <c r="AT677" s="36">
        <f>Table43[[#This Row],[Harga Jual Pcs GT
(-PPN)]]*1.11</f>
        <v>36530.083333333328</v>
      </c>
      <c r="AU677" s="36">
        <f>Table43[[#This Row],[Harga Jual Krt GT
(- PPN)]]*1.11</f>
        <v>438361</v>
      </c>
      <c r="AV677" s="36">
        <v>32909.984984984978</v>
      </c>
      <c r="AW677" s="36">
        <f>Table43[[#This Row],[Harga Jual Pcs MT
(-PPN)]]*Table43[[#This Row],[ISI/CTN]]</f>
        <v>394919.81981981976</v>
      </c>
      <c r="AX677" s="36">
        <f>Table43[[#This Row],[Harga Jual Pcs MT
(-PPN)]]*1.11</f>
        <v>36530.083333333328</v>
      </c>
      <c r="AY677" s="36">
        <f>Table43[[#This Row],[Harga Jual Pcs MT
(+PPN)]]*Table43[[#This Row],[ISI/CTN]]</f>
        <v>438360.99999999994</v>
      </c>
      <c r="AZ677" s="44">
        <f>(Table43[[#This Row],[Harga Jual Pcs GT
(-PPN)]]-Table43[[#This Row],[Harga Beli Pcs
(-PPN)]])/Table43[[#This Row],[Harga Jual Pcs GT
(-PPN)]]</f>
        <v>8.5000000000000034E-2</v>
      </c>
      <c r="BA677" s="51">
        <f>Table43[[#This Row],[Harga Jual Pcs MT
(-PPN)]]-Table43[[#This Row],[Harga Beli Pcs
(-PPN)]]</f>
        <v>2797.3487237237241</v>
      </c>
      <c r="BB677" s="57">
        <f>Table43[[#This Row],[Column1]]/Table43[[#This Row],[Harga Jual Pcs MT
(-PPN)]]</f>
        <v>8.5000000000000034E-2</v>
      </c>
      <c r="BC677" s="50"/>
      <c r="BD677" s="7" t="str">
        <f>IFERROR(VLOOKUP(Table43[[#This Row],[Kode BARANG Win2]],'[3]Daftar Barang dan Jasa'!$B$2:$D$3515,3,0),0)</f>
        <v>RB DETTOL HAND WASH SKINCARE 245ML X 12 PUMP</v>
      </c>
      <c r="BE677" s="7" t="str">
        <f ca="1">IF(TODAY()-Table43[[#This Row],[Efektif
Pembuatan]]&gt;60,"Lama","Baru")</f>
        <v>Lama</v>
      </c>
      <c r="BF677" s="7" t="e">
        <f ca="1">IF(TODAY()-Table43[[#This Row],[Efektif Naik Harga]]&lt;30,"Naik","Sama")</f>
        <v>#VALUE!</v>
      </c>
      <c r="BG677" s="7" t="s">
        <v>400</v>
      </c>
      <c r="BH677" s="7" t="str">
        <f>IF(Table43[[#This Row],[Kode BARANG Win2]]&lt;&gt;"","IDR","")</f>
        <v>IDR</v>
      </c>
      <c r="BI677" s="7" t="str">
        <f>CONCATENATE(Table43[[#This Row],[kode  1 Digit
(Nomor)]],Table43[[#This Row],[kode  4 Digit                (Nomor)]])</f>
        <v>33199380245</v>
      </c>
      <c r="BJ677" s="7" t="str">
        <f>Table43[[#This Row],[Nama            Gramasi atau Jumlah Pack per CTN]]</f>
        <v>245ML</v>
      </c>
      <c r="BK677" s="7"/>
      <c r="BL677" s="7"/>
      <c r="BM677" s="4" t="str">
        <f>IF(Table43[[#This Row],[SATUAN Fix Win]]&lt;&gt;"","KRT")</f>
        <v>KRT</v>
      </c>
      <c r="BN677" s="4" t="str">
        <f>IF(Table43[[#This Row],[SATUAN Fix Win]]&lt;&gt;"","GD01")</f>
        <v>GD01</v>
      </c>
      <c r="BO677" s="4">
        <f>IF(Table43[[#This Row],[SATUAN Fix Win]]&lt;&gt;"",11611)</f>
        <v>11611</v>
      </c>
      <c r="BP677" s="4">
        <f>IF(Table43[[#This Row],[SATUAN Fix Win]]&lt;&gt;"",11612)</f>
        <v>11612</v>
      </c>
      <c r="BR677" s="4">
        <f>IF(Table43[[#This Row],[SATUAN Fix Win]]&lt;&gt;"",1)</f>
        <v>1</v>
      </c>
    </row>
    <row r="678" spans="1:74">
      <c r="A678" s="4" t="str">
        <f>CONCATENATE(Table43[[#This Row],[Kode BARANG Win2]],Table43[[#This Row],[No. Urut
Item Sama]])</f>
        <v>R1025004024520</v>
      </c>
      <c r="B678" s="7"/>
      <c r="C678" s="4" t="s">
        <v>1625</v>
      </c>
      <c r="D678" s="49">
        <v>3087312</v>
      </c>
      <c r="E678" s="49">
        <f>IFERROR(VLOOKUP(Table43[[#This Row],[NO]],[1]Sheet1!$G$3:$K$1267,5,0),0)</f>
        <v>0</v>
      </c>
      <c r="F678" s="26" t="s">
        <v>1141</v>
      </c>
      <c r="G678" s="26">
        <v>12</v>
      </c>
      <c r="H678" s="26" t="s">
        <v>2073</v>
      </c>
      <c r="I678" s="49">
        <v>8993560027223</v>
      </c>
      <c r="J678" s="26" t="str">
        <f>Table43[[#This Row],[Nama Jenis Kemasan]]</f>
        <v>PUMP</v>
      </c>
      <c r="K678" s="4" t="str">
        <f>TRIM(CONCATENATE(Table43[[#This Row],[Nama            KLP]]," ",Table43[[#This Row],[Nama            Sub KLP]]))</f>
        <v>DETTOL HAND WASH</v>
      </c>
      <c r="L678" s="4" t="str">
        <f>CONCATENATE(Table43[[#This Row],[kode  2 Digit                (hrf+No)]],Table43[[#This Row],[kode  2 Digit                (Nomor)]],Table43[[#This Row],[kode  1 Digit                (Nomor)]])</f>
        <v>R1025</v>
      </c>
      <c r="M678" s="4" t="str">
        <f>IF(AH678="",CONCATENATE(R678,T678,V678,X678,Z678,AB678,AD678,AF678,Table43[[#This Row],[Tanda Kode Revisi]]),CONCATENATE(R678,T678,V678,X678,Z678,AB678,AD678,AH678))</f>
        <v>R1025004024520</v>
      </c>
      <c r="N678" s="11">
        <f t="shared" si="20"/>
        <v>14</v>
      </c>
      <c r="O678" s="13" t="str">
        <f>IF(AG678&lt;&gt;"",TRIM(UPPER(CONCATENATE(Q678," ",S678," ",U678," ",W678," ",Y678," ",AA678," ","X"," ",Table43[[#This Row],[ISI/CTN]]," ",AG678," ",AC678," ",AE678," ",AI678))),TRIM(UPPER(CONCATENATE(Q678," ",S678," ",U678," ",W678," ",Y678," ",AA678," ","X"," ",Table43[[#This Row],[ISI/CTN]]," ",AC678," ",AE678," ",AI678))))</f>
        <v>RB DETTOL HAND WASH SKINCARE 245ML X 12 PUMP</v>
      </c>
      <c r="P678" s="11">
        <f t="shared" si="21"/>
        <v>44</v>
      </c>
      <c r="Q678" s="4" t="s">
        <v>1487</v>
      </c>
      <c r="R678" s="7" t="s">
        <v>94</v>
      </c>
      <c r="S678" s="4" t="s">
        <v>1496</v>
      </c>
      <c r="T678" s="45" t="s">
        <v>1723</v>
      </c>
      <c r="U678" s="46" t="s">
        <v>1554</v>
      </c>
      <c r="V678" s="7">
        <v>5</v>
      </c>
      <c r="W678" s="46"/>
      <c r="X678" s="45" t="s">
        <v>1731</v>
      </c>
      <c r="Y678" s="4" t="s">
        <v>1533</v>
      </c>
      <c r="Z678" s="47" t="s">
        <v>1725</v>
      </c>
      <c r="AA678" s="4" t="s">
        <v>1556</v>
      </c>
      <c r="AB678" s="47" t="s">
        <v>1745</v>
      </c>
      <c r="AC678" s="4" t="s">
        <v>390</v>
      </c>
      <c r="AD678" s="7">
        <v>2</v>
      </c>
      <c r="AF678" s="7">
        <v>0</v>
      </c>
      <c r="AJ678" s="7">
        <f>IFERROR(VLOOKUP(Table43[[#This Row],[Kode BARANG Win2]],'[2]Template Impor Barang'!#REF!,2,0),0)</f>
        <v>0</v>
      </c>
      <c r="AK678" s="7">
        <f>Table43[[#This Row],[ISI/CTN]]</f>
        <v>12</v>
      </c>
      <c r="AL678" s="83">
        <f>Table43[[#This Row],[Kode Pcpl]]</f>
        <v>3087312</v>
      </c>
      <c r="AN678" s="36">
        <f>Table43[[#This Row],[Harga Jual Pcs GT
(-PPN)]]-(Table43[[#This Row],[Harga Jual Pcs GT
(-PPN)]]*8.5%)</f>
        <v>30112.636261261254</v>
      </c>
      <c r="AO678" s="36">
        <f>Table43[[#This Row],[Harga Beli Pcs
(-PPN)]]*Table43[[#This Row],[ISI/CTN]]</f>
        <v>361351.63513513503</v>
      </c>
      <c r="AP678" s="36">
        <f>Table43[[#This Row],[Harga Beli Pcs
(-PPN)]]*1.11</f>
        <v>33425.026249999995</v>
      </c>
      <c r="AQ678" s="36">
        <f>Table43[[#This Row],[Harga Beli Krt
(- PPN)]]*1.11</f>
        <v>401100.31499999994</v>
      </c>
      <c r="AR678" s="36">
        <v>32909.984984984978</v>
      </c>
      <c r="AS678" s="36">
        <f>Table43[[#This Row],[Harga Jual Pcs GT
(-PPN)]]*Table43[[#This Row],[ISI/CTN]]</f>
        <v>394919.81981981976</v>
      </c>
      <c r="AT678" s="36">
        <f>Table43[[#This Row],[Harga Jual Pcs GT
(-PPN)]]*1.11</f>
        <v>36530.083333333328</v>
      </c>
      <c r="AU678" s="36">
        <f>Table43[[#This Row],[Harga Jual Krt GT
(- PPN)]]*1.11</f>
        <v>438361</v>
      </c>
      <c r="AV678" s="36">
        <v>32909.984984984978</v>
      </c>
      <c r="AW678" s="36">
        <f>Table43[[#This Row],[Harga Jual Pcs MT
(-PPN)]]*Table43[[#This Row],[ISI/CTN]]</f>
        <v>394919.81981981976</v>
      </c>
      <c r="AX678" s="36">
        <f>Table43[[#This Row],[Harga Jual Pcs MT
(-PPN)]]*1.11</f>
        <v>36530.083333333328</v>
      </c>
      <c r="AY678" s="36">
        <f>Table43[[#This Row],[Harga Jual Pcs MT
(+PPN)]]*Table43[[#This Row],[ISI/CTN]]</f>
        <v>438360.99999999994</v>
      </c>
      <c r="AZ678" s="44">
        <f>(Table43[[#This Row],[Harga Jual Pcs GT
(-PPN)]]-Table43[[#This Row],[Harga Beli Pcs
(-PPN)]])/Table43[[#This Row],[Harga Jual Pcs GT
(-PPN)]]</f>
        <v>8.5000000000000034E-2</v>
      </c>
      <c r="BA678" s="51">
        <f>Table43[[#This Row],[Harga Jual Pcs MT
(-PPN)]]-Table43[[#This Row],[Harga Beli Pcs
(-PPN)]]</f>
        <v>2797.3487237237241</v>
      </c>
      <c r="BB678" s="57">
        <f>Table43[[#This Row],[Column1]]/Table43[[#This Row],[Harga Jual Pcs MT
(-PPN)]]</f>
        <v>8.5000000000000034E-2</v>
      </c>
      <c r="BC678" s="50"/>
      <c r="BD678" s="7" t="str">
        <f>IFERROR(VLOOKUP(Table43[[#This Row],[Kode BARANG Win2]],'[3]Daftar Barang dan Jasa'!$B$2:$D$3515,3,0),0)</f>
        <v>RB DETTOL HAND WASH SKINCARE 245ML X 12 PUMP</v>
      </c>
      <c r="BE678" s="7" t="str">
        <f ca="1">IF(TODAY()-Table43[[#This Row],[Efektif
Pembuatan]]&gt;60,"Lama","Baru")</f>
        <v>Lama</v>
      </c>
      <c r="BF678" s="7" t="e">
        <f ca="1">IF(TODAY()-Table43[[#This Row],[Efektif Naik Harga]]&lt;30,"Naik","Sama")</f>
        <v>#VALUE!</v>
      </c>
      <c r="BG678" s="7" t="s">
        <v>400</v>
      </c>
      <c r="BH678" s="7" t="str">
        <f>IF(Table43[[#This Row],[Kode BARANG Win2]]&lt;&gt;"","IDR","")</f>
        <v>IDR</v>
      </c>
      <c r="BI678" s="7" t="str">
        <f>CONCATENATE(Table43[[#This Row],[kode  1 Digit
(Nomor)]],Table43[[#This Row],[kode  4 Digit                (Nomor)]])</f>
        <v>30873120245</v>
      </c>
      <c r="BJ678" s="7" t="str">
        <f>Table43[[#This Row],[Nama            Gramasi atau Jumlah Pack per CTN]]</f>
        <v>245ML</v>
      </c>
      <c r="BK678" s="7"/>
      <c r="BL678" s="7"/>
      <c r="BM678" s="4" t="str">
        <f>IF(Table43[[#This Row],[SATUAN Fix Win]]&lt;&gt;"","KRT")</f>
        <v>KRT</v>
      </c>
      <c r="BN678" s="4" t="str">
        <f>IF(Table43[[#This Row],[SATUAN Fix Win]]&lt;&gt;"","GD01")</f>
        <v>GD01</v>
      </c>
      <c r="BO678" s="4">
        <f>IF(Table43[[#This Row],[SATUAN Fix Win]]&lt;&gt;"",11611)</f>
        <v>11611</v>
      </c>
      <c r="BP678" s="4">
        <f>IF(Table43[[#This Row],[SATUAN Fix Win]]&lt;&gt;"",11612)</f>
        <v>11612</v>
      </c>
      <c r="BR678" s="4">
        <f>IF(Table43[[#This Row],[SATUAN Fix Win]]&lt;&gt;"",1)</f>
        <v>1</v>
      </c>
    </row>
    <row r="679" spans="1:74">
      <c r="A679" s="4" t="str">
        <f>CONCATENATE(Table43[[#This Row],[Kode BARANG Win2]],Table43[[#This Row],[No. Urut
Item Sama]])</f>
        <v>R1025004024520</v>
      </c>
      <c r="B679" s="7"/>
      <c r="C679" s="4" t="s">
        <v>1625</v>
      </c>
      <c r="D679" s="49">
        <v>3169688</v>
      </c>
      <c r="E679" s="49">
        <f>IFERROR(VLOOKUP(Table43[[#This Row],[NO]],[1]Sheet1!$G$3:$K$1267,5,0),0)</f>
        <v>0</v>
      </c>
      <c r="F679" s="26" t="s">
        <v>1140</v>
      </c>
      <c r="G679" s="26">
        <v>12</v>
      </c>
      <c r="H679" s="26" t="s">
        <v>2073</v>
      </c>
      <c r="I679" s="49">
        <v>8993560027223</v>
      </c>
      <c r="J679" s="26" t="str">
        <f>Table43[[#This Row],[Nama Jenis Kemasan]]</f>
        <v>PUMP</v>
      </c>
      <c r="K679" s="4" t="str">
        <f>TRIM(CONCATENATE(Table43[[#This Row],[Nama            KLP]]," ",Table43[[#This Row],[Nama            Sub KLP]]))</f>
        <v>DETTOL HAND WASH</v>
      </c>
      <c r="L679" s="4" t="str">
        <f>CONCATENATE(Table43[[#This Row],[kode  2 Digit                (hrf+No)]],Table43[[#This Row],[kode  2 Digit                (Nomor)]],Table43[[#This Row],[kode  1 Digit                (Nomor)]])</f>
        <v>R1025</v>
      </c>
      <c r="M679" s="4" t="str">
        <f>IF(AH679="",CONCATENATE(R679,T679,V679,X679,Z679,AB679,AD679,AF679,Table43[[#This Row],[Tanda Kode Revisi]]),CONCATENATE(R679,T679,V679,X679,Z679,AB679,AD679,AH679))</f>
        <v>R1025004024520</v>
      </c>
      <c r="N679" s="11">
        <f t="shared" si="20"/>
        <v>14</v>
      </c>
      <c r="O679" s="13" t="str">
        <f>IF(AG679&lt;&gt;"",TRIM(UPPER(CONCATENATE(Q679," ",S679," ",U679," ",W679," ",Y679," ",AA679," ","X"," ",Table43[[#This Row],[ISI/CTN]]," ",AG679," ",AC679," ",AE679," ",AI679))),TRIM(UPPER(CONCATENATE(Q679," ",S679," ",U679," ",W679," ",Y679," ",AA679," ","X"," ",Table43[[#This Row],[ISI/CTN]]," ",AC679," ",AE679," ",AI679))))</f>
        <v>RB DETTOL HAND WASH SKINCARE 245ML X 12 PUMP</v>
      </c>
      <c r="P679" s="11">
        <f t="shared" si="21"/>
        <v>44</v>
      </c>
      <c r="Q679" s="4" t="s">
        <v>1487</v>
      </c>
      <c r="R679" s="7" t="s">
        <v>94</v>
      </c>
      <c r="S679" s="4" t="s">
        <v>1496</v>
      </c>
      <c r="T679" s="45" t="s">
        <v>1723</v>
      </c>
      <c r="U679" s="46" t="s">
        <v>1554</v>
      </c>
      <c r="V679" s="7">
        <v>5</v>
      </c>
      <c r="W679" s="46"/>
      <c r="X679" s="45" t="s">
        <v>1731</v>
      </c>
      <c r="Y679" s="4" t="s">
        <v>1533</v>
      </c>
      <c r="Z679" s="47" t="s">
        <v>1725</v>
      </c>
      <c r="AA679" s="4" t="s">
        <v>1556</v>
      </c>
      <c r="AB679" s="47" t="s">
        <v>1745</v>
      </c>
      <c r="AC679" s="4" t="s">
        <v>390</v>
      </c>
      <c r="AD679" s="7">
        <v>2</v>
      </c>
      <c r="AF679" s="7">
        <v>0</v>
      </c>
      <c r="AJ679" s="7">
        <f>IFERROR(VLOOKUP(Table43[[#This Row],[Kode BARANG Win2]],'[2]Template Impor Barang'!#REF!,2,0),0)</f>
        <v>0</v>
      </c>
      <c r="AK679" s="7">
        <f>Table43[[#This Row],[ISI/CTN]]</f>
        <v>12</v>
      </c>
      <c r="AL679" s="83">
        <f>Table43[[#This Row],[Kode Pcpl]]</f>
        <v>3169688</v>
      </c>
      <c r="AN679" s="36">
        <f>Table43[[#This Row],[Harga Jual Pcs GT
(-PPN)]]-(Table43[[#This Row],[Harga Jual Pcs GT
(-PPN)]]*8.5%)</f>
        <v>30112.636261261254</v>
      </c>
      <c r="AO679" s="36">
        <f>Table43[[#This Row],[Harga Beli Pcs
(-PPN)]]*Table43[[#This Row],[ISI/CTN]]</f>
        <v>361351.63513513503</v>
      </c>
      <c r="AP679" s="36">
        <f>Table43[[#This Row],[Harga Beli Pcs
(-PPN)]]*1.11</f>
        <v>33425.026249999995</v>
      </c>
      <c r="AQ679" s="36">
        <f>Table43[[#This Row],[Harga Beli Krt
(- PPN)]]*1.11</f>
        <v>401100.31499999994</v>
      </c>
      <c r="AR679" s="36">
        <v>32909.984984984978</v>
      </c>
      <c r="AS679" s="36">
        <f>Table43[[#This Row],[Harga Jual Pcs GT
(-PPN)]]*Table43[[#This Row],[ISI/CTN]]</f>
        <v>394919.81981981976</v>
      </c>
      <c r="AT679" s="36">
        <f>Table43[[#This Row],[Harga Jual Pcs GT
(-PPN)]]*1.11</f>
        <v>36530.083333333328</v>
      </c>
      <c r="AU679" s="36">
        <f>Table43[[#This Row],[Harga Jual Krt GT
(- PPN)]]*1.11</f>
        <v>438361</v>
      </c>
      <c r="AV679" s="36">
        <v>32909.984984984978</v>
      </c>
      <c r="AW679" s="36">
        <f>Table43[[#This Row],[Harga Jual Pcs MT
(-PPN)]]*Table43[[#This Row],[ISI/CTN]]</f>
        <v>394919.81981981976</v>
      </c>
      <c r="AX679" s="36">
        <f>Table43[[#This Row],[Harga Jual Pcs MT
(-PPN)]]*1.11</f>
        <v>36530.083333333328</v>
      </c>
      <c r="AY679" s="36">
        <f>Table43[[#This Row],[Harga Jual Pcs MT
(+PPN)]]*Table43[[#This Row],[ISI/CTN]]</f>
        <v>438360.99999999994</v>
      </c>
      <c r="AZ679" s="44">
        <f>(Table43[[#This Row],[Harga Jual Pcs GT
(-PPN)]]-Table43[[#This Row],[Harga Beli Pcs
(-PPN)]])/Table43[[#This Row],[Harga Jual Pcs GT
(-PPN)]]</f>
        <v>8.5000000000000034E-2</v>
      </c>
      <c r="BA679" s="51">
        <f>Table43[[#This Row],[Harga Jual Pcs MT
(-PPN)]]-Table43[[#This Row],[Harga Beli Pcs
(-PPN)]]</f>
        <v>2797.3487237237241</v>
      </c>
      <c r="BB679" s="57">
        <f>Table43[[#This Row],[Column1]]/Table43[[#This Row],[Harga Jual Pcs MT
(-PPN)]]</f>
        <v>8.5000000000000034E-2</v>
      </c>
      <c r="BC679" s="50"/>
      <c r="BD679" s="7" t="str">
        <f>IFERROR(VLOOKUP(Table43[[#This Row],[Kode BARANG Win2]],'[3]Daftar Barang dan Jasa'!$B$2:$D$3515,3,0),0)</f>
        <v>RB DETTOL HAND WASH SKINCARE 245ML X 12 PUMP</v>
      </c>
      <c r="BE679" s="7" t="str">
        <f ca="1">IF(TODAY()-Table43[[#This Row],[Efektif
Pembuatan]]&gt;60,"Lama","Baru")</f>
        <v>Lama</v>
      </c>
      <c r="BF679" s="7" t="e">
        <f ca="1">IF(TODAY()-Table43[[#This Row],[Efektif Naik Harga]]&lt;30,"Naik","Sama")</f>
        <v>#VALUE!</v>
      </c>
      <c r="BG679" s="7" t="s">
        <v>400</v>
      </c>
      <c r="BH679" s="7" t="str">
        <f>IF(Table43[[#This Row],[Kode BARANG Win2]]&lt;&gt;"","IDR","")</f>
        <v>IDR</v>
      </c>
      <c r="BI679" s="7" t="str">
        <f>CONCATENATE(Table43[[#This Row],[kode  1 Digit
(Nomor)]],Table43[[#This Row],[kode  4 Digit                (Nomor)]])</f>
        <v>31696880245</v>
      </c>
      <c r="BJ679" s="7" t="str">
        <f>Table43[[#This Row],[Nama            Gramasi atau Jumlah Pack per CTN]]</f>
        <v>245ML</v>
      </c>
      <c r="BK679" s="7"/>
      <c r="BL679" s="7"/>
      <c r="BM679" s="4" t="str">
        <f>IF(Table43[[#This Row],[SATUAN Fix Win]]&lt;&gt;"","KRT")</f>
        <v>KRT</v>
      </c>
      <c r="BN679" s="4" t="str">
        <f>IF(Table43[[#This Row],[SATUAN Fix Win]]&lt;&gt;"","GD01")</f>
        <v>GD01</v>
      </c>
      <c r="BO679" s="4">
        <f>IF(Table43[[#This Row],[SATUAN Fix Win]]&lt;&gt;"",11611)</f>
        <v>11611</v>
      </c>
      <c r="BP679" s="4">
        <f>IF(Table43[[#This Row],[SATUAN Fix Win]]&lt;&gt;"",11612)</f>
        <v>11612</v>
      </c>
      <c r="BR679" s="4">
        <f>IF(Table43[[#This Row],[SATUAN Fix Win]]&lt;&gt;"",1)</f>
        <v>1</v>
      </c>
    </row>
    <row r="680" spans="1:74">
      <c r="A680" s="4" t="str">
        <f>CONCATENATE(Table43[[#This Row],[Kode BARANG Win2]],Table43[[#This Row],[No. Urut
Item Sama]])</f>
        <v>R1025004024520</v>
      </c>
      <c r="B680" s="7"/>
      <c r="C680" s="4" t="s">
        <v>1625</v>
      </c>
      <c r="D680" s="49" t="s">
        <v>567</v>
      </c>
      <c r="E680" s="49">
        <f>IFERROR(VLOOKUP(Table43[[#This Row],[NO]],[1]Sheet1!$G$3:$K$1267,5,0),0)</f>
        <v>0</v>
      </c>
      <c r="F680" s="26" t="s">
        <v>1137</v>
      </c>
      <c r="G680" s="26">
        <v>12</v>
      </c>
      <c r="H680" s="26" t="s">
        <v>2073</v>
      </c>
      <c r="I680" s="49">
        <v>8993560027223</v>
      </c>
      <c r="J680" s="26" t="str">
        <f>Table43[[#This Row],[Nama Jenis Kemasan]]</f>
        <v>PUMP</v>
      </c>
      <c r="K680" s="4" t="str">
        <f>TRIM(CONCATENATE(Table43[[#This Row],[Nama            KLP]]," ",Table43[[#This Row],[Nama            Sub KLP]]))</f>
        <v>DETTOL HAND WASH</v>
      </c>
      <c r="L680" s="4" t="str">
        <f>CONCATENATE(Table43[[#This Row],[kode  2 Digit                (hrf+No)]],Table43[[#This Row],[kode  2 Digit                (Nomor)]],Table43[[#This Row],[kode  1 Digit                (Nomor)]])</f>
        <v>R1025</v>
      </c>
      <c r="M680" s="4" t="str">
        <f>IF(AH680="",CONCATENATE(R680,T680,V680,X680,Z680,AB680,AD680,AF680,Table43[[#This Row],[Tanda Kode Revisi]]),CONCATENATE(R680,T680,V680,X680,Z680,AB680,AD680,AH680))</f>
        <v>R1025004024520</v>
      </c>
      <c r="N680" s="11">
        <f t="shared" si="20"/>
        <v>14</v>
      </c>
      <c r="O680" s="13" t="str">
        <f>IF(AG680&lt;&gt;"",TRIM(UPPER(CONCATENATE(Q680," ",S680," ",U680," ",W680," ",Y680," ",AA680," ","X"," ",Table43[[#This Row],[ISI/CTN]]," ",AG680," ",AC680," ",AE680," ",AI680))),TRIM(UPPER(CONCATENATE(Q680," ",S680," ",U680," ",W680," ",Y680," ",AA680," ","X"," ",Table43[[#This Row],[ISI/CTN]]," ",AC680," ",AE680," ",AI680))))</f>
        <v>RB DETTOL HAND WASH SKINCARE 245ML X 12 PUMP</v>
      </c>
      <c r="P680" s="11">
        <f t="shared" si="21"/>
        <v>44</v>
      </c>
      <c r="Q680" s="4" t="s">
        <v>1487</v>
      </c>
      <c r="R680" s="7" t="s">
        <v>94</v>
      </c>
      <c r="S680" s="4" t="s">
        <v>1496</v>
      </c>
      <c r="T680" s="45" t="s">
        <v>1723</v>
      </c>
      <c r="U680" s="46" t="s">
        <v>1554</v>
      </c>
      <c r="V680" s="7">
        <v>5</v>
      </c>
      <c r="W680" s="46"/>
      <c r="X680" s="45" t="s">
        <v>1731</v>
      </c>
      <c r="Y680" s="4" t="s">
        <v>1533</v>
      </c>
      <c r="Z680" s="47" t="s">
        <v>1725</v>
      </c>
      <c r="AA680" s="4" t="s">
        <v>1556</v>
      </c>
      <c r="AB680" s="47" t="s">
        <v>1745</v>
      </c>
      <c r="AC680" s="4" t="s">
        <v>390</v>
      </c>
      <c r="AD680" s="7">
        <v>2</v>
      </c>
      <c r="AF680" s="7">
        <v>0</v>
      </c>
      <c r="AJ680" s="7">
        <f>IFERROR(VLOOKUP(Table43[[#This Row],[Kode BARANG Win2]],'[2]Template Impor Barang'!#REF!,2,0),0)</f>
        <v>0</v>
      </c>
      <c r="AK680" s="7">
        <f>Table43[[#This Row],[ISI/CTN]]</f>
        <v>12</v>
      </c>
      <c r="AL680" s="83" t="str">
        <f>Table43[[#This Row],[Kode Pcpl]]</f>
        <v>ID0343036</v>
      </c>
      <c r="AN680" s="36">
        <f>Table43[[#This Row],[Harga Jual Pcs GT
(-PPN)]]-(Table43[[#This Row],[Harga Jual Pcs GT
(-PPN)]]*8.5%)</f>
        <v>30112.636261261254</v>
      </c>
      <c r="AO680" s="36">
        <f>Table43[[#This Row],[Harga Beli Pcs
(-PPN)]]*Table43[[#This Row],[ISI/CTN]]</f>
        <v>361351.63513513503</v>
      </c>
      <c r="AP680" s="36">
        <f>Table43[[#This Row],[Harga Beli Pcs
(-PPN)]]*1.11</f>
        <v>33425.026249999995</v>
      </c>
      <c r="AQ680" s="36">
        <f>Table43[[#This Row],[Harga Beli Krt
(- PPN)]]*1.11</f>
        <v>401100.31499999994</v>
      </c>
      <c r="AR680" s="36">
        <v>32909.984984984978</v>
      </c>
      <c r="AS680" s="36">
        <f>Table43[[#This Row],[Harga Jual Pcs GT
(-PPN)]]*Table43[[#This Row],[ISI/CTN]]</f>
        <v>394919.81981981976</v>
      </c>
      <c r="AT680" s="36">
        <f>Table43[[#This Row],[Harga Jual Pcs GT
(-PPN)]]*1.11</f>
        <v>36530.083333333328</v>
      </c>
      <c r="AU680" s="36">
        <f>Table43[[#This Row],[Harga Jual Krt GT
(- PPN)]]*1.11</f>
        <v>438361</v>
      </c>
      <c r="AV680" s="36">
        <v>32909.984984984978</v>
      </c>
      <c r="AW680" s="36">
        <f>Table43[[#This Row],[Harga Jual Pcs MT
(-PPN)]]*Table43[[#This Row],[ISI/CTN]]</f>
        <v>394919.81981981976</v>
      </c>
      <c r="AX680" s="36">
        <f>Table43[[#This Row],[Harga Jual Pcs MT
(-PPN)]]*1.11</f>
        <v>36530.083333333328</v>
      </c>
      <c r="AY680" s="36">
        <f>Table43[[#This Row],[Harga Jual Pcs MT
(+PPN)]]*Table43[[#This Row],[ISI/CTN]]</f>
        <v>438360.99999999994</v>
      </c>
      <c r="AZ680" s="44">
        <f>(Table43[[#This Row],[Harga Jual Pcs GT
(-PPN)]]-Table43[[#This Row],[Harga Beli Pcs
(-PPN)]])/Table43[[#This Row],[Harga Jual Pcs GT
(-PPN)]]</f>
        <v>8.5000000000000034E-2</v>
      </c>
      <c r="BA680" s="51">
        <f>Table43[[#This Row],[Harga Jual Pcs MT
(-PPN)]]-Table43[[#This Row],[Harga Beli Pcs
(-PPN)]]</f>
        <v>2797.3487237237241</v>
      </c>
      <c r="BB680" s="57">
        <f>Table43[[#This Row],[Column1]]/Table43[[#This Row],[Harga Jual Pcs MT
(-PPN)]]</f>
        <v>8.5000000000000034E-2</v>
      </c>
      <c r="BC680" s="50"/>
      <c r="BD680" s="7" t="str">
        <f>IFERROR(VLOOKUP(Table43[[#This Row],[Kode BARANG Win2]],'[3]Daftar Barang dan Jasa'!$B$2:$D$3515,3,0),0)</f>
        <v>RB DETTOL HAND WASH SKINCARE 245ML X 12 PUMP</v>
      </c>
      <c r="BE680" s="7" t="str">
        <f ca="1">IF(TODAY()-Table43[[#This Row],[Efektif
Pembuatan]]&gt;60,"Lama","Baru")</f>
        <v>Lama</v>
      </c>
      <c r="BF680" s="7" t="e">
        <f ca="1">IF(TODAY()-Table43[[#This Row],[Efektif Naik Harga]]&lt;30,"Naik","Sama")</f>
        <v>#VALUE!</v>
      </c>
      <c r="BG680" s="7" t="s">
        <v>400</v>
      </c>
      <c r="BH680" s="7" t="str">
        <f>IF(Table43[[#This Row],[Kode BARANG Win2]]&lt;&gt;"","IDR","")</f>
        <v>IDR</v>
      </c>
      <c r="BI680" s="7" t="str">
        <f>CONCATENATE(Table43[[#This Row],[kode  1 Digit
(Nomor)]],Table43[[#This Row],[kode  4 Digit                (Nomor)]])</f>
        <v>ID03430360245</v>
      </c>
      <c r="BJ680" s="7" t="str">
        <f>Table43[[#This Row],[Nama            Gramasi atau Jumlah Pack per CTN]]</f>
        <v>245ML</v>
      </c>
      <c r="BK680" s="7"/>
      <c r="BL680" s="7"/>
      <c r="BM680" s="4" t="str">
        <f>IF(Table43[[#This Row],[SATUAN Fix Win]]&lt;&gt;"","KRT")</f>
        <v>KRT</v>
      </c>
      <c r="BN680" s="4" t="str">
        <f>IF(Table43[[#This Row],[SATUAN Fix Win]]&lt;&gt;"","GD01")</f>
        <v>GD01</v>
      </c>
      <c r="BO680" s="4">
        <f>IF(Table43[[#This Row],[SATUAN Fix Win]]&lt;&gt;"",11611)</f>
        <v>11611</v>
      </c>
      <c r="BP680" s="4">
        <f>IF(Table43[[#This Row],[SATUAN Fix Win]]&lt;&gt;"",11612)</f>
        <v>11612</v>
      </c>
      <c r="BR680" s="4">
        <f>IF(Table43[[#This Row],[SATUAN Fix Win]]&lt;&gt;"",1)</f>
        <v>1</v>
      </c>
    </row>
    <row r="681" spans="1:74">
      <c r="A681" s="4" t="str">
        <f>CONCATENATE(Table43[[#This Row],[Kode BARANG Win2]],Table43[[#This Row],[No. Urut
Item Sama]])</f>
        <v>R1025004024521</v>
      </c>
      <c r="B681" s="7"/>
      <c r="C681" s="4" t="s">
        <v>1625</v>
      </c>
      <c r="D681" s="49">
        <v>3321225</v>
      </c>
      <c r="E681" s="49">
        <f>IFERROR(VLOOKUP(Table43[[#This Row],[NO]],[1]Sheet1!$G$3:$K$1267,5,0),0)</f>
        <v>0</v>
      </c>
      <c r="F681" s="26" t="s">
        <v>1135</v>
      </c>
      <c r="G681" s="26">
        <v>12</v>
      </c>
      <c r="H681" s="26" t="s">
        <v>1625</v>
      </c>
      <c r="I681" s="49">
        <v>8993560027223</v>
      </c>
      <c r="J681" s="26" t="str">
        <f>Table43[[#This Row],[Nama Jenis Kemasan]]</f>
        <v>PUMP</v>
      </c>
      <c r="K681" s="4" t="str">
        <f>TRIM(CONCATENATE(Table43[[#This Row],[Nama            KLP]]," ",Table43[[#This Row],[Nama            Sub KLP]]))</f>
        <v>DETTOL HAND WASH</v>
      </c>
      <c r="L681" s="4" t="str">
        <f>CONCATENATE(Table43[[#This Row],[kode  2 Digit                (hrf+No)]],Table43[[#This Row],[kode  2 Digit                (Nomor)]],Table43[[#This Row],[kode  1 Digit                (Nomor)]])</f>
        <v>R1025</v>
      </c>
      <c r="M681" s="4" t="str">
        <f>IF(AH681="",CONCATENATE(R681,T681,V681,X681,Z681,AB681,AD681,AF681,Table43[[#This Row],[Tanda Kode Revisi]]),CONCATENATE(R681,T681,V681,X681,Z681,AB681,AD681,AH681))</f>
        <v>R1025004024521</v>
      </c>
      <c r="N681" s="11">
        <f t="shared" si="20"/>
        <v>14</v>
      </c>
      <c r="O681" s="13" t="str">
        <f>IF(AG681&lt;&gt;"",TRIM(UPPER(CONCATENATE(Q681," ",S681," ",U681," ",W681," ",Y681," ",AA681," ","X"," ",Table43[[#This Row],[ISI/CTN]]," ",AG681," ",AC681," ",AE681," ",AI681))),TRIM(UPPER(CONCATENATE(Q681," ",S681," ",U681," ",W681," ",Y681," ",AA681," ","X"," ",Table43[[#This Row],[ISI/CTN]]," ",AC681," ",AE681," ",AI681))))</f>
        <v>RB DETTOL HAND WASH SKINCARE 245ML X 12 PUMP BANDED</v>
      </c>
      <c r="P681" s="11">
        <f t="shared" si="21"/>
        <v>51</v>
      </c>
      <c r="Q681" s="4" t="s">
        <v>1487</v>
      </c>
      <c r="R681" s="7" t="s">
        <v>94</v>
      </c>
      <c r="S681" s="4" t="s">
        <v>1496</v>
      </c>
      <c r="T681" s="45" t="s">
        <v>1723</v>
      </c>
      <c r="U681" s="46" t="s">
        <v>1554</v>
      </c>
      <c r="V681" s="7">
        <v>5</v>
      </c>
      <c r="W681" s="46"/>
      <c r="X681" s="45" t="s">
        <v>1731</v>
      </c>
      <c r="Y681" s="4" t="s">
        <v>1533</v>
      </c>
      <c r="Z681" s="47" t="s">
        <v>1725</v>
      </c>
      <c r="AA681" s="4" t="s">
        <v>1556</v>
      </c>
      <c r="AB681" s="47" t="s">
        <v>1745</v>
      </c>
      <c r="AC681" s="4" t="s">
        <v>390</v>
      </c>
      <c r="AD681" s="7">
        <v>2</v>
      </c>
      <c r="AE681" s="4" t="s">
        <v>1526</v>
      </c>
      <c r="AF681" s="7">
        <v>1</v>
      </c>
      <c r="AJ681" s="7">
        <f>IFERROR(VLOOKUP(Table43[[#This Row],[Kode BARANG Win2]],'[2]Template Impor Barang'!#REF!,2,0),0)</f>
        <v>0</v>
      </c>
      <c r="AK681" s="7">
        <f>Table43[[#This Row],[ISI/CTN]]</f>
        <v>12</v>
      </c>
      <c r="AL681" s="83">
        <f>Table43[[#This Row],[Kode Pcpl]]</f>
        <v>3321225</v>
      </c>
      <c r="AN681" s="36">
        <f>Table43[[#This Row],[Harga Jual Pcs GT
(-PPN)]]-(Table43[[#This Row],[Harga Jual Pcs GT
(-PPN)]]*8.5%)</f>
        <v>30112.636261261254</v>
      </c>
      <c r="AO681" s="36">
        <f>Table43[[#This Row],[Harga Beli Pcs
(-PPN)]]*Table43[[#This Row],[ISI/CTN]]</f>
        <v>361351.63513513503</v>
      </c>
      <c r="AP681" s="36">
        <f>Table43[[#This Row],[Harga Beli Pcs
(-PPN)]]*1.11</f>
        <v>33425.026249999995</v>
      </c>
      <c r="AQ681" s="36">
        <f>Table43[[#This Row],[Harga Beli Krt
(- PPN)]]*1.11</f>
        <v>401100.31499999994</v>
      </c>
      <c r="AR681" s="36">
        <v>32909.984984984978</v>
      </c>
      <c r="AS681" s="36">
        <f>Table43[[#This Row],[Harga Jual Pcs GT
(-PPN)]]*Table43[[#This Row],[ISI/CTN]]</f>
        <v>394919.81981981976</v>
      </c>
      <c r="AT681" s="36">
        <f>Table43[[#This Row],[Harga Jual Pcs GT
(-PPN)]]*1.11</f>
        <v>36530.083333333328</v>
      </c>
      <c r="AU681" s="36">
        <f>Table43[[#This Row],[Harga Jual Krt GT
(- PPN)]]*1.11</f>
        <v>438361</v>
      </c>
      <c r="AV681" s="36">
        <v>32909.984984984978</v>
      </c>
      <c r="AW681" s="36">
        <f>Table43[[#This Row],[Harga Jual Pcs MT
(-PPN)]]*Table43[[#This Row],[ISI/CTN]]</f>
        <v>394919.81981981976</v>
      </c>
      <c r="AX681" s="36">
        <f>Table43[[#This Row],[Harga Jual Pcs MT
(-PPN)]]*1.11</f>
        <v>36530.083333333328</v>
      </c>
      <c r="AY681" s="36">
        <f>Table43[[#This Row],[Harga Jual Pcs MT
(+PPN)]]*Table43[[#This Row],[ISI/CTN]]</f>
        <v>438360.99999999994</v>
      </c>
      <c r="AZ681" s="44">
        <f>(Table43[[#This Row],[Harga Jual Pcs GT
(-PPN)]]-Table43[[#This Row],[Harga Beli Pcs
(-PPN)]])/Table43[[#This Row],[Harga Jual Pcs GT
(-PPN)]]</f>
        <v>8.5000000000000034E-2</v>
      </c>
      <c r="BA681" s="51">
        <f>Table43[[#This Row],[Harga Jual Pcs MT
(-PPN)]]-Table43[[#This Row],[Harga Beli Pcs
(-PPN)]]</f>
        <v>2797.3487237237241</v>
      </c>
      <c r="BB681" s="57">
        <f>Table43[[#This Row],[Column1]]/Table43[[#This Row],[Harga Jual Pcs MT
(-PPN)]]</f>
        <v>8.5000000000000034E-2</v>
      </c>
      <c r="BC681" s="50"/>
      <c r="BD681" s="7" t="str">
        <f>IFERROR(VLOOKUP(Table43[[#This Row],[Kode BARANG Win2]],'[3]Daftar Barang dan Jasa'!$B$2:$D$3515,3,0),0)</f>
        <v>RB DETTOL HAND WASH SKINCARE 245ML X 12 PUMP BANDED</v>
      </c>
      <c r="BE681" s="7" t="str">
        <f ca="1">IF(TODAY()-Table43[[#This Row],[Efektif
Pembuatan]]&gt;60,"Lama","Baru")</f>
        <v>Lama</v>
      </c>
      <c r="BF681" s="7" t="e">
        <f ca="1">IF(TODAY()-Table43[[#This Row],[Efektif Naik Harga]]&lt;30,"Naik","Sama")</f>
        <v>#VALUE!</v>
      </c>
      <c r="BG681" s="7" t="s">
        <v>400</v>
      </c>
      <c r="BH681" s="7" t="str">
        <f>IF(Table43[[#This Row],[Kode BARANG Win2]]&lt;&gt;"","IDR","")</f>
        <v>IDR</v>
      </c>
      <c r="BI681" s="7" t="str">
        <f>CONCATENATE(Table43[[#This Row],[kode  1 Digit
(Nomor)]],Table43[[#This Row],[kode  4 Digit                (Nomor)]])</f>
        <v>33212250245</v>
      </c>
      <c r="BJ681" s="7" t="str">
        <f>Table43[[#This Row],[Nama            Gramasi atau Jumlah Pack per CTN]]</f>
        <v>245ML</v>
      </c>
      <c r="BK681" s="7"/>
      <c r="BL681" s="7"/>
      <c r="BM681" s="4" t="str">
        <f>IF(Table43[[#This Row],[SATUAN Fix Win]]&lt;&gt;"","KRT")</f>
        <v>KRT</v>
      </c>
      <c r="BN681" s="4" t="str">
        <f>IF(Table43[[#This Row],[SATUAN Fix Win]]&lt;&gt;"","GD01")</f>
        <v>GD01</v>
      </c>
      <c r="BO681" s="4">
        <f>IF(Table43[[#This Row],[SATUAN Fix Win]]&lt;&gt;"",11611)</f>
        <v>11611</v>
      </c>
      <c r="BP681" s="4">
        <f>IF(Table43[[#This Row],[SATUAN Fix Win]]&lt;&gt;"",11612)</f>
        <v>11612</v>
      </c>
      <c r="BR681" s="4">
        <f>IF(Table43[[#This Row],[SATUAN Fix Win]]&lt;&gt;"",1)</f>
        <v>1</v>
      </c>
    </row>
    <row r="682" spans="1:74">
      <c r="A682" s="4" t="str">
        <f>CONCATENATE(Table43[[#This Row],[Kode BARANG Win2]],Table43[[#This Row],[No. Urut
Item Sama]])</f>
        <v>R1025004024521</v>
      </c>
      <c r="B682" s="7"/>
      <c r="C682" s="4" t="s">
        <v>1625</v>
      </c>
      <c r="D682" s="49" t="s">
        <v>568</v>
      </c>
      <c r="E682" s="49">
        <f>IFERROR(VLOOKUP(Table43[[#This Row],[NO]],[1]Sheet1!$G$3:$K$1267,5,0),0)</f>
        <v>0</v>
      </c>
      <c r="F682" s="26" t="s">
        <v>1138</v>
      </c>
      <c r="G682" s="26">
        <v>12</v>
      </c>
      <c r="H682" s="26" t="s">
        <v>2073</v>
      </c>
      <c r="I682" s="49">
        <v>8993560027223</v>
      </c>
      <c r="J682" s="26" t="str">
        <f>Table43[[#This Row],[Nama Jenis Kemasan]]</f>
        <v>PUMP</v>
      </c>
      <c r="K682" s="4" t="str">
        <f>TRIM(CONCATENATE(Table43[[#This Row],[Nama            KLP]]," ",Table43[[#This Row],[Nama            Sub KLP]]))</f>
        <v>DETTOL HAND WASH</v>
      </c>
      <c r="L682" s="4" t="str">
        <f>CONCATENATE(Table43[[#This Row],[kode  2 Digit                (hrf+No)]],Table43[[#This Row],[kode  2 Digit                (Nomor)]],Table43[[#This Row],[kode  1 Digit                (Nomor)]])</f>
        <v>R1025</v>
      </c>
      <c r="M682" s="4" t="str">
        <f>IF(AH682="",CONCATENATE(R682,T682,V682,X682,Z682,AB682,AD682,AF682,Table43[[#This Row],[Tanda Kode Revisi]]),CONCATENATE(R682,T682,V682,X682,Z682,AB682,AD682,AH682))</f>
        <v>R1025004024521</v>
      </c>
      <c r="N682" s="11">
        <f t="shared" si="20"/>
        <v>14</v>
      </c>
      <c r="O682" s="13" t="str">
        <f>IF(AG682&lt;&gt;"",TRIM(UPPER(CONCATENATE(Q682," ",S682," ",U682," ",W682," ",Y682," ",AA682," ","X"," ",Table43[[#This Row],[ISI/CTN]]," ",AG682," ",AC682," ",AE682," ",AI682))),TRIM(UPPER(CONCATENATE(Q682," ",S682," ",U682," ",W682," ",Y682," ",AA682," ","X"," ",Table43[[#This Row],[ISI/CTN]]," ",AC682," ",AE682," ",AI682))))</f>
        <v>RB DETTOL HAND WASH SKINCARE 245ML X 12 PUMP BANDED</v>
      </c>
      <c r="P682" s="11">
        <f t="shared" si="21"/>
        <v>51</v>
      </c>
      <c r="Q682" s="4" t="s">
        <v>1487</v>
      </c>
      <c r="R682" s="7" t="s">
        <v>94</v>
      </c>
      <c r="S682" s="4" t="s">
        <v>1496</v>
      </c>
      <c r="T682" s="45" t="s">
        <v>1723</v>
      </c>
      <c r="U682" s="46" t="s">
        <v>1554</v>
      </c>
      <c r="V682" s="7">
        <v>5</v>
      </c>
      <c r="W682" s="46"/>
      <c r="X682" s="45" t="s">
        <v>1731</v>
      </c>
      <c r="Y682" s="4" t="s">
        <v>1533</v>
      </c>
      <c r="Z682" s="47" t="s">
        <v>1725</v>
      </c>
      <c r="AA682" s="4" t="s">
        <v>1556</v>
      </c>
      <c r="AB682" s="47" t="s">
        <v>1745</v>
      </c>
      <c r="AC682" s="4" t="s">
        <v>390</v>
      </c>
      <c r="AD682" s="7">
        <v>2</v>
      </c>
      <c r="AE682" s="4" t="s">
        <v>1526</v>
      </c>
      <c r="AF682" s="7">
        <v>1</v>
      </c>
      <c r="AJ682" s="7">
        <f>IFERROR(VLOOKUP(Table43[[#This Row],[Kode BARANG Win2]],'[2]Template Impor Barang'!#REF!,2,0),0)</f>
        <v>0</v>
      </c>
      <c r="AK682" s="7">
        <f>Table43[[#This Row],[ISI/CTN]]</f>
        <v>12</v>
      </c>
      <c r="AL682" s="83" t="str">
        <f>Table43[[#This Row],[Kode Pcpl]]</f>
        <v>ID8096557</v>
      </c>
      <c r="AN682" s="36">
        <f>Table43[[#This Row],[Harga Jual Pcs GT
(-PPN)]]-(Table43[[#This Row],[Harga Jual Pcs GT
(-PPN)]]*8.5%)</f>
        <v>30112.636261261254</v>
      </c>
      <c r="AO682" s="36">
        <f>Table43[[#This Row],[Harga Beli Pcs
(-PPN)]]*Table43[[#This Row],[ISI/CTN]]</f>
        <v>361351.63513513503</v>
      </c>
      <c r="AP682" s="36">
        <f>Table43[[#This Row],[Harga Beli Pcs
(-PPN)]]*1.11</f>
        <v>33425.026249999995</v>
      </c>
      <c r="AQ682" s="36">
        <f>Table43[[#This Row],[Harga Beli Krt
(- PPN)]]*1.11</f>
        <v>401100.31499999994</v>
      </c>
      <c r="AR682" s="36">
        <v>32909.984984984978</v>
      </c>
      <c r="AS682" s="36">
        <f>Table43[[#This Row],[Harga Jual Pcs GT
(-PPN)]]*Table43[[#This Row],[ISI/CTN]]</f>
        <v>394919.81981981976</v>
      </c>
      <c r="AT682" s="36">
        <f>Table43[[#This Row],[Harga Jual Pcs GT
(-PPN)]]*1.11</f>
        <v>36530.083333333328</v>
      </c>
      <c r="AU682" s="36">
        <f>Table43[[#This Row],[Harga Jual Krt GT
(- PPN)]]*1.11</f>
        <v>438361</v>
      </c>
      <c r="AV682" s="36">
        <v>32909.984984984978</v>
      </c>
      <c r="AW682" s="36">
        <f>Table43[[#This Row],[Harga Jual Pcs MT
(-PPN)]]*Table43[[#This Row],[ISI/CTN]]</f>
        <v>394919.81981981976</v>
      </c>
      <c r="AX682" s="36">
        <f>Table43[[#This Row],[Harga Jual Pcs MT
(-PPN)]]*1.11</f>
        <v>36530.083333333328</v>
      </c>
      <c r="AY682" s="36">
        <f>Table43[[#This Row],[Harga Jual Pcs MT
(+PPN)]]*Table43[[#This Row],[ISI/CTN]]</f>
        <v>438360.99999999994</v>
      </c>
      <c r="AZ682" s="44">
        <f>(Table43[[#This Row],[Harga Jual Pcs GT
(-PPN)]]-Table43[[#This Row],[Harga Beli Pcs
(-PPN)]])/Table43[[#This Row],[Harga Jual Pcs GT
(-PPN)]]</f>
        <v>8.5000000000000034E-2</v>
      </c>
      <c r="BA682" s="51">
        <f>Table43[[#This Row],[Harga Jual Pcs MT
(-PPN)]]-Table43[[#This Row],[Harga Beli Pcs
(-PPN)]]</f>
        <v>2797.3487237237241</v>
      </c>
      <c r="BB682" s="57">
        <f>Table43[[#This Row],[Column1]]/Table43[[#This Row],[Harga Jual Pcs MT
(-PPN)]]</f>
        <v>8.5000000000000034E-2</v>
      </c>
      <c r="BC682" s="50"/>
      <c r="BD682" s="7" t="str">
        <f>IFERROR(VLOOKUP(Table43[[#This Row],[Kode BARANG Win2]],'[3]Daftar Barang dan Jasa'!$B$2:$D$3515,3,0),0)</f>
        <v>RB DETTOL HAND WASH SKINCARE 245ML X 12 PUMP BANDED</v>
      </c>
      <c r="BE682" s="7" t="str">
        <f ca="1">IF(TODAY()-Table43[[#This Row],[Efektif
Pembuatan]]&gt;60,"Lama","Baru")</f>
        <v>Lama</v>
      </c>
      <c r="BF682" s="7" t="e">
        <f ca="1">IF(TODAY()-Table43[[#This Row],[Efektif Naik Harga]]&lt;30,"Naik","Sama")</f>
        <v>#VALUE!</v>
      </c>
      <c r="BG682" s="7" t="s">
        <v>400</v>
      </c>
      <c r="BH682" s="7" t="str">
        <f>IF(Table43[[#This Row],[Kode BARANG Win2]]&lt;&gt;"","IDR","")</f>
        <v>IDR</v>
      </c>
      <c r="BI682" s="7" t="str">
        <f>CONCATENATE(Table43[[#This Row],[kode  1 Digit
(Nomor)]],Table43[[#This Row],[kode  4 Digit                (Nomor)]])</f>
        <v>ID80965570245</v>
      </c>
      <c r="BJ682" s="7" t="str">
        <f>Table43[[#This Row],[Nama            Gramasi atau Jumlah Pack per CTN]]</f>
        <v>245ML</v>
      </c>
      <c r="BK682" s="7"/>
      <c r="BL682" s="7"/>
      <c r="BM682" s="4" t="str">
        <f>IF(Table43[[#This Row],[SATUAN Fix Win]]&lt;&gt;"","KRT")</f>
        <v>KRT</v>
      </c>
      <c r="BN682" s="4" t="str">
        <f>IF(Table43[[#This Row],[SATUAN Fix Win]]&lt;&gt;"","GD01")</f>
        <v>GD01</v>
      </c>
      <c r="BO682" s="4">
        <f>IF(Table43[[#This Row],[SATUAN Fix Win]]&lt;&gt;"",11611)</f>
        <v>11611</v>
      </c>
      <c r="BP682" s="4">
        <f>IF(Table43[[#This Row],[SATUAN Fix Win]]&lt;&gt;"",11612)</f>
        <v>11612</v>
      </c>
      <c r="BR682" s="4">
        <f>IF(Table43[[#This Row],[SATUAN Fix Win]]&lt;&gt;"",1)</f>
        <v>1</v>
      </c>
    </row>
    <row r="683" spans="1:74">
      <c r="A683" s="4" t="str">
        <f>CONCATENATE(Table43[[#This Row],[Kode BARANG Win2]],Table43[[#This Row],[No. Urut
Item Sama]])</f>
        <v>R1025004024521</v>
      </c>
      <c r="B683" s="7"/>
      <c r="C683" s="4" t="s">
        <v>1625</v>
      </c>
      <c r="D683" s="49" t="s">
        <v>566</v>
      </c>
      <c r="E683" s="49">
        <f>IFERROR(VLOOKUP(Table43[[#This Row],[NO]],[1]Sheet1!$G$3:$K$1267,5,0),0)</f>
        <v>0</v>
      </c>
      <c r="F683" s="26" t="s">
        <v>1136</v>
      </c>
      <c r="G683" s="26">
        <v>12</v>
      </c>
      <c r="H683" s="26" t="s">
        <v>2073</v>
      </c>
      <c r="I683" s="49">
        <v>8993560027223</v>
      </c>
      <c r="J683" s="26" t="str">
        <f>Table43[[#This Row],[Nama Jenis Kemasan]]</f>
        <v>PUMP</v>
      </c>
      <c r="K683" s="4" t="str">
        <f>TRIM(CONCATENATE(Table43[[#This Row],[Nama            KLP]]," ",Table43[[#This Row],[Nama            Sub KLP]]))</f>
        <v>DETTOL HAND WASH</v>
      </c>
      <c r="L683" s="4" t="str">
        <f>CONCATENATE(Table43[[#This Row],[kode  2 Digit                (hrf+No)]],Table43[[#This Row],[kode  2 Digit                (Nomor)]],Table43[[#This Row],[kode  1 Digit                (Nomor)]])</f>
        <v>R1025</v>
      </c>
      <c r="M683" s="4" t="str">
        <f>IF(AH683="",CONCATENATE(R683,T683,V683,X683,Z683,AB683,AD683,AF683,Table43[[#This Row],[Tanda Kode Revisi]]),CONCATENATE(R683,T683,V683,X683,Z683,AB683,AD683,AH683))</f>
        <v>R1025004024521</v>
      </c>
      <c r="N683" s="11">
        <f t="shared" si="20"/>
        <v>14</v>
      </c>
      <c r="O683" s="13" t="str">
        <f>IF(AG683&lt;&gt;"",TRIM(UPPER(CONCATENATE(Q683," ",S683," ",U683," ",W683," ",Y683," ",AA683," ","X"," ",Table43[[#This Row],[ISI/CTN]]," ",AG683," ",AC683," ",AE683," ",AI683))),TRIM(UPPER(CONCATENATE(Q683," ",S683," ",U683," ",W683," ",Y683," ",AA683," ","X"," ",Table43[[#This Row],[ISI/CTN]]," ",AC683," ",AE683," ",AI683))))</f>
        <v>RB DETTOL HAND WASH SKINCARE 245ML X 12 PUMP BANDED</v>
      </c>
      <c r="P683" s="11">
        <f t="shared" si="21"/>
        <v>51</v>
      </c>
      <c r="Q683" s="4" t="s">
        <v>1487</v>
      </c>
      <c r="R683" s="7" t="s">
        <v>94</v>
      </c>
      <c r="S683" s="4" t="s">
        <v>1496</v>
      </c>
      <c r="T683" s="45" t="s">
        <v>1723</v>
      </c>
      <c r="U683" s="46" t="s">
        <v>1554</v>
      </c>
      <c r="V683" s="7">
        <v>5</v>
      </c>
      <c r="W683" s="46"/>
      <c r="X683" s="45" t="s">
        <v>1731</v>
      </c>
      <c r="Y683" s="4" t="s">
        <v>1533</v>
      </c>
      <c r="Z683" s="47" t="s">
        <v>1725</v>
      </c>
      <c r="AA683" s="4" t="s">
        <v>1556</v>
      </c>
      <c r="AB683" s="47" t="s">
        <v>1745</v>
      </c>
      <c r="AC683" s="4" t="s">
        <v>390</v>
      </c>
      <c r="AD683" s="7">
        <v>2</v>
      </c>
      <c r="AE683" s="4" t="s">
        <v>1526</v>
      </c>
      <c r="AF683" s="7">
        <v>1</v>
      </c>
      <c r="AJ683" s="7">
        <f>IFERROR(VLOOKUP(Table43[[#This Row],[Kode BARANG Win2]],'[2]Template Impor Barang'!#REF!,2,0),0)</f>
        <v>0</v>
      </c>
      <c r="AK683" s="7">
        <f>Table43[[#This Row],[ISI/CTN]]</f>
        <v>12</v>
      </c>
      <c r="AL683" s="83" t="str">
        <f>Table43[[#This Row],[Kode Pcpl]]</f>
        <v>ID0284334</v>
      </c>
      <c r="AN683" s="36">
        <f>Table43[[#This Row],[Harga Jual Pcs GT
(-PPN)]]-(Table43[[#This Row],[Harga Jual Pcs GT
(-PPN)]]*8.5%)</f>
        <v>30112.636261261254</v>
      </c>
      <c r="AO683" s="36">
        <f>Table43[[#This Row],[Harga Beli Pcs
(-PPN)]]*Table43[[#This Row],[ISI/CTN]]</f>
        <v>361351.63513513503</v>
      </c>
      <c r="AP683" s="36">
        <f>Table43[[#This Row],[Harga Beli Pcs
(-PPN)]]*1.11</f>
        <v>33425.026249999995</v>
      </c>
      <c r="AQ683" s="36">
        <f>Table43[[#This Row],[Harga Beli Krt
(- PPN)]]*1.11</f>
        <v>401100.31499999994</v>
      </c>
      <c r="AR683" s="36">
        <v>32909.984984984978</v>
      </c>
      <c r="AS683" s="36">
        <f>Table43[[#This Row],[Harga Jual Pcs GT
(-PPN)]]*Table43[[#This Row],[ISI/CTN]]</f>
        <v>394919.81981981976</v>
      </c>
      <c r="AT683" s="36">
        <f>Table43[[#This Row],[Harga Jual Pcs GT
(-PPN)]]*1.11</f>
        <v>36530.083333333328</v>
      </c>
      <c r="AU683" s="36">
        <f>Table43[[#This Row],[Harga Jual Krt GT
(- PPN)]]*1.11</f>
        <v>438361</v>
      </c>
      <c r="AV683" s="36">
        <v>32909.984984984978</v>
      </c>
      <c r="AW683" s="36">
        <f>Table43[[#This Row],[Harga Jual Pcs MT
(-PPN)]]*Table43[[#This Row],[ISI/CTN]]</f>
        <v>394919.81981981976</v>
      </c>
      <c r="AX683" s="36">
        <f>Table43[[#This Row],[Harga Jual Pcs MT
(-PPN)]]*1.11</f>
        <v>36530.083333333328</v>
      </c>
      <c r="AY683" s="36">
        <f>Table43[[#This Row],[Harga Jual Pcs MT
(+PPN)]]*Table43[[#This Row],[ISI/CTN]]</f>
        <v>438360.99999999994</v>
      </c>
      <c r="AZ683" s="44">
        <f>(Table43[[#This Row],[Harga Jual Pcs GT
(-PPN)]]-Table43[[#This Row],[Harga Beli Pcs
(-PPN)]])/Table43[[#This Row],[Harga Jual Pcs GT
(-PPN)]]</f>
        <v>8.5000000000000034E-2</v>
      </c>
      <c r="BA683" s="51">
        <f>Table43[[#This Row],[Harga Jual Pcs MT
(-PPN)]]-Table43[[#This Row],[Harga Beli Pcs
(-PPN)]]</f>
        <v>2797.3487237237241</v>
      </c>
      <c r="BB683" s="57">
        <f>Table43[[#This Row],[Column1]]/Table43[[#This Row],[Harga Jual Pcs MT
(-PPN)]]</f>
        <v>8.5000000000000034E-2</v>
      </c>
      <c r="BC683" s="50"/>
      <c r="BD683" s="7" t="str">
        <f>IFERROR(VLOOKUP(Table43[[#This Row],[Kode BARANG Win2]],'[3]Daftar Barang dan Jasa'!$B$2:$D$3515,3,0),0)</f>
        <v>RB DETTOL HAND WASH SKINCARE 245ML X 12 PUMP BANDED</v>
      </c>
      <c r="BE683" s="7" t="str">
        <f ca="1">IF(TODAY()-Table43[[#This Row],[Efektif
Pembuatan]]&gt;60,"Lama","Baru")</f>
        <v>Lama</v>
      </c>
      <c r="BF683" s="7" t="e">
        <f ca="1">IF(TODAY()-Table43[[#This Row],[Efektif Naik Harga]]&lt;30,"Naik","Sama")</f>
        <v>#VALUE!</v>
      </c>
      <c r="BG683" s="7" t="s">
        <v>400</v>
      </c>
      <c r="BH683" s="7" t="str">
        <f>IF(Table43[[#This Row],[Kode BARANG Win2]]&lt;&gt;"","IDR","")</f>
        <v>IDR</v>
      </c>
      <c r="BI683" s="7" t="str">
        <f>CONCATENATE(Table43[[#This Row],[kode  1 Digit
(Nomor)]],Table43[[#This Row],[kode  4 Digit                (Nomor)]])</f>
        <v>ID02843340245</v>
      </c>
      <c r="BJ683" s="7" t="str">
        <f>Table43[[#This Row],[Nama            Gramasi atau Jumlah Pack per CTN]]</f>
        <v>245ML</v>
      </c>
      <c r="BK683" s="7"/>
      <c r="BL683" s="7"/>
      <c r="BM683" s="4" t="str">
        <f>IF(Table43[[#This Row],[SATUAN Fix Win]]&lt;&gt;"","KRT")</f>
        <v>KRT</v>
      </c>
      <c r="BN683" s="4" t="str">
        <f>IF(Table43[[#This Row],[SATUAN Fix Win]]&lt;&gt;"","GD01")</f>
        <v>GD01</v>
      </c>
      <c r="BO683" s="4">
        <f>IF(Table43[[#This Row],[SATUAN Fix Win]]&lt;&gt;"",11611)</f>
        <v>11611</v>
      </c>
      <c r="BP683" s="4">
        <f>IF(Table43[[#This Row],[SATUAN Fix Win]]&lt;&gt;"",11612)</f>
        <v>11612</v>
      </c>
      <c r="BR683" s="4">
        <f>IF(Table43[[#This Row],[SATUAN Fix Win]]&lt;&gt;"",1)</f>
        <v>1</v>
      </c>
    </row>
    <row r="684" spans="1:74" s="81" customFormat="1">
      <c r="A684" s="67" t="str">
        <f>CONCATENATE(Table43[[#This Row],[Kode BARANG Win2]],Table43[[#This Row],[No. Urut
Item Sama]])</f>
        <v>R1025003024520</v>
      </c>
      <c r="B684" s="68"/>
      <c r="C684" s="67" t="s">
        <v>2513</v>
      </c>
      <c r="D684" s="69">
        <v>3182539</v>
      </c>
      <c r="E684" s="69">
        <f>IFERROR(VLOOKUP(Table43[[#This Row],[NO]],[1]Sheet1!$G$3:$K$1267,5,0),0)</f>
        <v>0</v>
      </c>
      <c r="F684" s="70" t="s">
        <v>2513</v>
      </c>
      <c r="G684" s="70">
        <v>12</v>
      </c>
      <c r="H684" s="70"/>
      <c r="I684" s="69"/>
      <c r="J684" s="70" t="str">
        <f>Table43[[#This Row],[Nama Jenis Kemasan]]</f>
        <v>PUMP</v>
      </c>
      <c r="K684" s="67" t="str">
        <f>TRIM(CONCATENATE(Table43[[#This Row],[Nama            KLP]]," ",Table43[[#This Row],[Nama            Sub KLP]]))</f>
        <v>DETTOL HAND WASH</v>
      </c>
      <c r="L684" s="67" t="str">
        <f>CONCATENATE(Table43[[#This Row],[kode  2 Digit                (hrf+No)]],Table43[[#This Row],[kode  2 Digit                (Nomor)]],Table43[[#This Row],[kode  1 Digit                (Nomor)]])</f>
        <v>R1025</v>
      </c>
      <c r="M684" s="67" t="str">
        <f>IF(AH684="",CONCATENATE(R684,T684,V684,X684,Z684,AB684,AD684,AF684,Table43[[#This Row],[Tanda Kode Revisi]]),CONCATENATE(R684,T684,V684,X684,Z684,AB684,AD684,AH684))</f>
        <v>R1025003024520</v>
      </c>
      <c r="N684" s="71">
        <f>LEN(M684)</f>
        <v>14</v>
      </c>
      <c r="O684" s="72" t="str">
        <f>IF(AG684&lt;&gt;"",TRIM(UPPER(CONCATENATE(Q684," ",S684," ",U684," ",W684," ",Y684," ",AA684," ","X"," ",Table43[[#This Row],[ISI/CTN]]," ",AG684," ",AC684," ",AE684," ",AI684))),TRIM(UPPER(CONCATENATE(Q684," ",S684," ",U684," ",W684," ",Y684," ",AA684," ","X"," ",Table43[[#This Row],[ISI/CTN]]," ",AC684," ",AE684," ",AI684))))</f>
        <v>RB DETTOL HAND WASH SENSITIVE 245ML X 12 PUMP</v>
      </c>
      <c r="P684" s="71">
        <f>LEN(O684)</f>
        <v>45</v>
      </c>
      <c r="Q684" s="67" t="s">
        <v>1487</v>
      </c>
      <c r="R684" s="68" t="s">
        <v>94</v>
      </c>
      <c r="S684" s="67" t="s">
        <v>1496</v>
      </c>
      <c r="T684" s="73" t="s">
        <v>1723</v>
      </c>
      <c r="U684" s="74" t="s">
        <v>1554</v>
      </c>
      <c r="V684" s="68">
        <v>5</v>
      </c>
      <c r="W684" s="74"/>
      <c r="X684" s="73" t="s">
        <v>1731</v>
      </c>
      <c r="Y684" s="67" t="s">
        <v>1555</v>
      </c>
      <c r="Z684" s="75" t="s">
        <v>1724</v>
      </c>
      <c r="AA684" s="67" t="s">
        <v>1556</v>
      </c>
      <c r="AB684" s="75" t="s">
        <v>1745</v>
      </c>
      <c r="AC684" s="67" t="s">
        <v>390</v>
      </c>
      <c r="AD684" s="68">
        <v>2</v>
      </c>
      <c r="AE684" s="67"/>
      <c r="AF684" s="68">
        <v>0</v>
      </c>
      <c r="AG684" s="68"/>
      <c r="AH684" s="68"/>
      <c r="AI684" s="68"/>
      <c r="AJ684" s="68">
        <f>IFERROR(VLOOKUP(Table43[[#This Row],[Kode BARANG Win2]],'[2]Template Impor Barang'!#REF!,2,0),0)</f>
        <v>0</v>
      </c>
      <c r="AK684" s="68">
        <f>Table43[[#This Row],[ISI/CTN]]</f>
        <v>12</v>
      </c>
      <c r="AL684" s="84">
        <f>Table43[[#This Row],[Kode Pcpl]]</f>
        <v>3182539</v>
      </c>
      <c r="AM684" s="68"/>
      <c r="AN684" s="76">
        <f>Table43[[#This Row],[Harga Jual Pcs GT
(-PPN)]]-(Table43[[#This Row],[Harga Jual Pcs GT
(-PPN)]]*8.5%)</f>
        <v>30112.65</v>
      </c>
      <c r="AO684" s="76">
        <f>Table43[[#This Row],[Harga Beli Pcs
(-PPN)]]*Table43[[#This Row],[ISI/CTN]]</f>
        <v>361351.80000000005</v>
      </c>
      <c r="AP684" s="76">
        <f>Table43[[#This Row],[Harga Beli Pcs
(-PPN)]]*1.11</f>
        <v>33425.041500000007</v>
      </c>
      <c r="AQ684" s="76">
        <f>Table43[[#This Row],[Harga Beli Krt
(- PPN)]]*1.11</f>
        <v>401100.49800000008</v>
      </c>
      <c r="AR684" s="76">
        <v>32910</v>
      </c>
      <c r="AS684" s="76">
        <f>Table43[[#This Row],[Harga Jual Pcs GT
(-PPN)]]*Table43[[#This Row],[ISI/CTN]]</f>
        <v>394920</v>
      </c>
      <c r="AT684" s="76">
        <f>Table43[[#This Row],[Harga Jual Pcs GT
(-PPN)]]*1.11</f>
        <v>36530.100000000006</v>
      </c>
      <c r="AU684" s="76">
        <f>Table43[[#This Row],[Harga Jual Krt GT
(- PPN)]]*1.11</f>
        <v>438361.2</v>
      </c>
      <c r="AV684" s="76">
        <v>32910</v>
      </c>
      <c r="AW684" s="76">
        <f>Table43[[#This Row],[Harga Jual Pcs MT
(-PPN)]]*Table43[[#This Row],[ISI/CTN]]</f>
        <v>394920</v>
      </c>
      <c r="AX684" s="76">
        <f>Table43[[#This Row],[Harga Jual Pcs MT
(-PPN)]]*1.11</f>
        <v>36530.100000000006</v>
      </c>
      <c r="AY684" s="76">
        <f>Table43[[#This Row],[Harga Jual Pcs MT
(+PPN)]]*Table43[[#This Row],[ISI/CTN]]</f>
        <v>438361.20000000007</v>
      </c>
      <c r="AZ684" s="77">
        <f>(Table43[[#This Row],[Harga Jual Pcs GT
(-PPN)]]-Table43[[#This Row],[Harga Beli Pcs
(-PPN)]])/Table43[[#This Row],[Harga Jual Pcs GT
(-PPN)]]</f>
        <v>8.4999999999999951E-2</v>
      </c>
      <c r="BA684" s="78">
        <f>Table43[[#This Row],[Harga Jual Pcs MT
(-PPN)]]-Table43[[#This Row],[Harga Beli Pcs
(-PPN)]]</f>
        <v>2797.3499999999985</v>
      </c>
      <c r="BB684" s="79">
        <f>Table43[[#This Row],[Column1]]/Table43[[#This Row],[Harga Jual Pcs MT
(-PPN)]]</f>
        <v>8.4999999999999951E-2</v>
      </c>
      <c r="BC684" s="80"/>
      <c r="BD684" s="68">
        <f>IFERROR(VLOOKUP(Table43[[#This Row],[Kode BARANG Win2]],'[3]Daftar Barang dan Jasa'!$B$2:$D$3515,3,0),0)</f>
        <v>0</v>
      </c>
      <c r="BE684" s="68" t="str">
        <f ca="1">IF(TODAY()-Table43[[#This Row],[Efektif
Pembuatan]]&gt;60,"Lama","Baru")</f>
        <v>Lama</v>
      </c>
      <c r="BF684" s="68" t="str">
        <f ca="1">IF(TODAY()-Table43[[#This Row],[Efektif Naik Harga]]&lt;30,"Naik","Sama")</f>
        <v>Sama</v>
      </c>
      <c r="BG684" s="68"/>
      <c r="BH684" s="68" t="str">
        <f>IF(Table43[[#This Row],[Kode BARANG Win2]]&lt;&gt;"","IDR","")</f>
        <v>IDR</v>
      </c>
      <c r="BI684" s="68" t="str">
        <f>CONCATENATE(Table43[[#This Row],[kode  1 Digit
(Nomor)]],Table43[[#This Row],[kode  4 Digit                (Nomor)]])</f>
        <v>31825390245</v>
      </c>
      <c r="BJ684" s="68" t="str">
        <f>Table43[[#This Row],[Nama            Gramasi atau Jumlah Pack per CTN]]</f>
        <v>245ML</v>
      </c>
      <c r="BK684" s="68"/>
      <c r="BL684" s="68"/>
      <c r="BM684" s="67" t="str">
        <f>IF(Table43[[#This Row],[SATUAN Fix Win]]&lt;&gt;"","KRT")</f>
        <v>KRT</v>
      </c>
      <c r="BN684" s="67" t="str">
        <f>IF(Table43[[#This Row],[SATUAN Fix Win]]&lt;&gt;"","GD01")</f>
        <v>GD01</v>
      </c>
      <c r="BO684" s="67">
        <f>IF(Table43[[#This Row],[SATUAN Fix Win]]&lt;&gt;"",11611)</f>
        <v>11611</v>
      </c>
      <c r="BP684" s="67">
        <f>IF(Table43[[#This Row],[SATUAN Fix Win]]&lt;&gt;"",11612)</f>
        <v>11612</v>
      </c>
      <c r="BQ684" s="67"/>
      <c r="BR684" s="67">
        <f>IF(Table43[[#This Row],[SATUAN Fix Win]]&lt;&gt;"",1)</f>
        <v>1</v>
      </c>
      <c r="BS684" s="67"/>
      <c r="BT684" s="67"/>
      <c r="BU684" s="67"/>
      <c r="BV684" s="67"/>
    </row>
    <row r="685" spans="1:74" s="81" customFormat="1">
      <c r="A685" s="4" t="str">
        <f>CONCATENATE(Table43[[#This Row],[Kode BARANG Win2]],Table43[[#This Row],[No. Urut
Item Sama]])</f>
        <v>R1025003024520</v>
      </c>
      <c r="B685" s="7"/>
      <c r="C685" s="4"/>
      <c r="D685" s="49">
        <v>3087320</v>
      </c>
      <c r="E685" s="49">
        <f>IFERROR(VLOOKUP(Table43[[#This Row],[NO]],[1]Sheet1!$G$3:$K$1267,5,0),0)</f>
        <v>20010010100010</v>
      </c>
      <c r="F685" s="26"/>
      <c r="G685" s="26"/>
      <c r="H685" s="70"/>
      <c r="I685" s="49"/>
      <c r="J685" s="26" t="str">
        <f>Table43[[#This Row],[Nama Jenis Kemasan]]</f>
        <v>PUMP</v>
      </c>
      <c r="K685" s="4" t="str">
        <f>TRIM(CONCATENATE(Table43[[#This Row],[Nama            KLP]]," ",Table43[[#This Row],[Nama            Sub KLP]]))</f>
        <v>DETTOL HAND WASH</v>
      </c>
      <c r="L685" s="4" t="str">
        <f>CONCATENATE(Table43[[#This Row],[kode  2 Digit                (hrf+No)]],Table43[[#This Row],[kode  2 Digit                (Nomor)]],Table43[[#This Row],[kode  1 Digit                (Nomor)]])</f>
        <v>R1025</v>
      </c>
      <c r="M685" s="4" t="str">
        <f>IF(AH685="",CONCATENATE(R685,T685,V685,X685,Z685,AB685,AD685,AF685,Table43[[#This Row],[Tanda Kode Revisi]]),CONCATENATE(R685,T685,V685,X685,Z685,AB685,AD685,AH685))</f>
        <v>R1025003024520</v>
      </c>
      <c r="N685" s="11">
        <f>LEN(M685)</f>
        <v>14</v>
      </c>
      <c r="O685" s="13" t="str">
        <f>IF(AG685&lt;&gt;"",TRIM(UPPER(CONCATENATE(Q685," ",S685," ",U685," ",W685," ",Y685," ",AA685," ","X"," ",Table43[[#This Row],[ISI/CTN]]," ",AG685," ",AC685," ",AE685," ",AI685))),TRIM(UPPER(CONCATENATE(Q685," ",S685," ",U685," ",W685," ",Y685," ",AA685," ","X"," ",Table43[[#This Row],[ISI/CTN]]," ",AC685," ",AE685," ",AI685))))</f>
        <v>DETTOL HAND WASH SENSITIVE 245ML X PUMP</v>
      </c>
      <c r="P685" s="11">
        <f>LEN(O685)</f>
        <v>39</v>
      </c>
      <c r="Q685" s="4"/>
      <c r="R685" s="68" t="s">
        <v>94</v>
      </c>
      <c r="S685" s="67" t="s">
        <v>1496</v>
      </c>
      <c r="T685" s="73" t="s">
        <v>1723</v>
      </c>
      <c r="U685" s="74" t="s">
        <v>1554</v>
      </c>
      <c r="V685" s="68">
        <v>5</v>
      </c>
      <c r="W685" s="74"/>
      <c r="X685" s="73" t="s">
        <v>1731</v>
      </c>
      <c r="Y685" s="67" t="s">
        <v>1555</v>
      </c>
      <c r="Z685" s="75" t="s">
        <v>1724</v>
      </c>
      <c r="AA685" s="67" t="s">
        <v>1556</v>
      </c>
      <c r="AB685" s="75" t="s">
        <v>1745</v>
      </c>
      <c r="AC685" s="67" t="s">
        <v>390</v>
      </c>
      <c r="AD685" s="68">
        <v>2</v>
      </c>
      <c r="AE685" s="67"/>
      <c r="AF685" s="68">
        <v>0</v>
      </c>
      <c r="AG685" s="7"/>
      <c r="AH685" s="7"/>
      <c r="AI685" s="7"/>
      <c r="AJ685" s="68">
        <f>IFERROR(VLOOKUP(Table43[[#This Row],[Kode BARANG Win2]],'[2]Template Impor Barang'!#REF!,2,0),0)</f>
        <v>0</v>
      </c>
      <c r="AK685" s="7">
        <f>Table43[[#This Row],[ISI/CTN]]</f>
        <v>0</v>
      </c>
      <c r="AL685" s="83">
        <f>Table43[[#This Row],[Kode Pcpl]]</f>
        <v>3087320</v>
      </c>
      <c r="AM685" s="7"/>
      <c r="AN685" s="36">
        <f>Table43[[#This Row],[Harga Jual Pcs GT
(-PPN)]]-(Table43[[#This Row],[Harga Jual Pcs GT
(-PPN)]]*8.5%)</f>
        <v>0</v>
      </c>
      <c r="AO685" s="36">
        <f>Table43[[#This Row],[Harga Beli Pcs
(-PPN)]]*Table43[[#This Row],[ISI/CTN]]</f>
        <v>0</v>
      </c>
      <c r="AP685" s="36">
        <f>Table43[[#This Row],[Harga Beli Pcs
(-PPN)]]*1.11</f>
        <v>0</v>
      </c>
      <c r="AQ685" s="36">
        <f>Table43[[#This Row],[Harga Beli Krt
(- PPN)]]*1.11</f>
        <v>0</v>
      </c>
      <c r="AR685" s="36"/>
      <c r="AS685" s="36">
        <f>Table43[[#This Row],[Harga Jual Pcs GT
(-PPN)]]*Table43[[#This Row],[ISI/CTN]]</f>
        <v>0</v>
      </c>
      <c r="AT685" s="36">
        <f>Table43[[#This Row],[Harga Jual Pcs GT
(-PPN)]]*1.11</f>
        <v>0</v>
      </c>
      <c r="AU685" s="36">
        <f>Table43[[#This Row],[Harga Jual Krt GT
(- PPN)]]*1.11</f>
        <v>0</v>
      </c>
      <c r="AV685" s="36"/>
      <c r="AW685" s="36">
        <f>Table43[[#This Row],[Harga Jual Pcs MT
(-PPN)]]*Table43[[#This Row],[ISI/CTN]]</f>
        <v>0</v>
      </c>
      <c r="AX685" s="36">
        <f>Table43[[#This Row],[Harga Jual Pcs MT
(-PPN)]]*1.11</f>
        <v>0</v>
      </c>
      <c r="AY685" s="36">
        <f>Table43[[#This Row],[Harga Jual Pcs MT
(+PPN)]]*Table43[[#This Row],[ISI/CTN]]</f>
        <v>0</v>
      </c>
      <c r="AZ685" s="44" t="e">
        <f>(Table43[[#This Row],[Harga Jual Pcs GT
(-PPN)]]-Table43[[#This Row],[Harga Beli Pcs
(-PPN)]])/Table43[[#This Row],[Harga Jual Pcs GT
(-PPN)]]</f>
        <v>#DIV/0!</v>
      </c>
      <c r="BA685" s="51">
        <f>Table43[[#This Row],[Harga Jual Pcs MT
(-PPN)]]-Table43[[#This Row],[Harga Beli Pcs
(-PPN)]]</f>
        <v>0</v>
      </c>
      <c r="BB685" s="57" t="e">
        <f>Table43[[#This Row],[Column1]]/Table43[[#This Row],[Harga Jual Pcs MT
(-PPN)]]</f>
        <v>#DIV/0!</v>
      </c>
      <c r="BC685" s="50"/>
      <c r="BD685" s="7">
        <f>IFERROR(VLOOKUP(Table43[[#This Row],[Kode BARANG Win2]],'[3]Daftar Barang dan Jasa'!$B$2:$D$3515,3,0),0)</f>
        <v>0</v>
      </c>
      <c r="BE685" s="7" t="str">
        <f ca="1">IF(TODAY()-Table43[[#This Row],[Efektif
Pembuatan]]&gt;60,"Lama","Baru")</f>
        <v>Lama</v>
      </c>
      <c r="BF685" s="7" t="str">
        <f ca="1">IF(TODAY()-Table43[[#This Row],[Efektif Naik Harga]]&lt;30,"Naik","Sama")</f>
        <v>Sama</v>
      </c>
      <c r="BG685" s="7"/>
      <c r="BH685" s="7" t="str">
        <f>IF(Table43[[#This Row],[Kode BARANG Win2]]&lt;&gt;"","IDR","")</f>
        <v>IDR</v>
      </c>
      <c r="BI685" s="7" t="str">
        <f>CONCATENATE(Table43[[#This Row],[kode  1 Digit
(Nomor)]],Table43[[#This Row],[kode  4 Digit                (Nomor)]])</f>
        <v>30873200245</v>
      </c>
      <c r="BJ685" s="7" t="str">
        <f>Table43[[#This Row],[Nama            Gramasi atau Jumlah Pack per CTN]]</f>
        <v>245ML</v>
      </c>
      <c r="BK685" s="7"/>
      <c r="BL685" s="7"/>
      <c r="BM685" s="4" t="str">
        <f>IF(Table43[[#This Row],[SATUAN Fix Win]]&lt;&gt;"","KRT")</f>
        <v>KRT</v>
      </c>
      <c r="BN685" s="4" t="str">
        <f>IF(Table43[[#This Row],[SATUAN Fix Win]]&lt;&gt;"","GD01")</f>
        <v>GD01</v>
      </c>
      <c r="BO685" s="4">
        <f>IF(Table43[[#This Row],[SATUAN Fix Win]]&lt;&gt;"",11611)</f>
        <v>11611</v>
      </c>
      <c r="BP685" s="4">
        <f>IF(Table43[[#This Row],[SATUAN Fix Win]]&lt;&gt;"",11612)</f>
        <v>11612</v>
      </c>
      <c r="BQ685" s="4"/>
      <c r="BR685" s="4">
        <f>IF(Table43[[#This Row],[SATUAN Fix Win]]&lt;&gt;"",1)</f>
        <v>1</v>
      </c>
      <c r="BS685" s="4"/>
      <c r="BT685" s="67"/>
      <c r="BU685" s="67"/>
      <c r="BV685" s="67"/>
    </row>
    <row r="686" spans="1:74">
      <c r="A686" s="4" t="str">
        <f>CONCATENATE(Table43[[#This Row],[Kode BARANG Win2]],Table43[[#This Row],[No. Urut
Item Sama]])</f>
        <v>R1026100030020</v>
      </c>
      <c r="B686" s="7"/>
      <c r="C686" s="4" t="s">
        <v>1628</v>
      </c>
      <c r="D686" s="49">
        <v>3315035</v>
      </c>
      <c r="E686" s="49">
        <f>IFERROR(VLOOKUP(Table43[[#This Row],[NO]],[1]Sheet1!$G$3:$K$1267,5,0),0)</f>
        <v>0</v>
      </c>
      <c r="F686" s="26" t="s">
        <v>1243</v>
      </c>
      <c r="G686" s="26">
        <v>6</v>
      </c>
      <c r="H686" s="26" t="s">
        <v>1628</v>
      </c>
      <c r="I686" s="49">
        <v>8993560157517</v>
      </c>
      <c r="J686" s="26" t="str">
        <f>Table43[[#This Row],[Nama Jenis Kemasan]]</f>
        <v>BOX</v>
      </c>
      <c r="K686" s="4" t="str">
        <f>TRIM(CONCATENATE(Table43[[#This Row],[Nama            KLP]]," ",Table43[[#This Row],[Nama            Sub KLP]]))</f>
        <v>DETTOL PLASTIK</v>
      </c>
      <c r="L686" s="4" t="str">
        <f>CONCATENATE(Table43[[#This Row],[kode  2 Digit                (hrf+No)]],Table43[[#This Row],[kode  2 Digit                (Nomor)]],Table43[[#This Row],[kode  1 Digit                (Nomor)]])</f>
        <v>R1026</v>
      </c>
      <c r="M686" s="4" t="str">
        <f>IF(AH686="",CONCATENATE(R686,T686,V686,X686,Z686,AB686,AD686,AF686,Table43[[#This Row],[Tanda Kode Revisi]]),CONCATENATE(R686,T686,V686,X686,Z686,AB686,AD686,AH686))</f>
        <v>R1026100030020</v>
      </c>
      <c r="N686" s="11">
        <f t="shared" si="20"/>
        <v>14</v>
      </c>
      <c r="O686" s="13" t="str">
        <f>IF(AG686&lt;&gt;"",TRIM(UPPER(CONCATENATE(Q686," ",S686," ",U686," ",W686," ",Y686," ",AA686," ","X"," ",Table43[[#This Row],[ISI/CTN]]," ",AG686," ",AC686," ",AE686," ",AI686))),TRIM(UPPER(CONCATENATE(Q686," ",S686," ",U686," ",W686," ",Y686," ",AA686," ","X"," ",Table43[[#This Row],[ISI/CTN]]," ",AC686," ",AE686," ",AI686))))</f>
        <v>RB DETTOL PLASTIK ANTISEPTIK 300S X 6 BOX</v>
      </c>
      <c r="P686" s="11">
        <f t="shared" si="21"/>
        <v>41</v>
      </c>
      <c r="Q686" s="4" t="s">
        <v>1487</v>
      </c>
      <c r="R686" s="7" t="s">
        <v>94</v>
      </c>
      <c r="S686" s="4" t="s">
        <v>1496</v>
      </c>
      <c r="T686" s="45" t="s">
        <v>1723</v>
      </c>
      <c r="U686" s="46" t="s">
        <v>1536</v>
      </c>
      <c r="V686" s="7">
        <v>6</v>
      </c>
      <c r="W686" s="46" t="s">
        <v>1537</v>
      </c>
      <c r="X686" s="45" t="s">
        <v>1730</v>
      </c>
      <c r="Z686" s="47" t="s">
        <v>1734</v>
      </c>
      <c r="AA686" s="4" t="s">
        <v>1543</v>
      </c>
      <c r="AB686" s="47" t="s">
        <v>1748</v>
      </c>
      <c r="AC686" s="4" t="s">
        <v>393</v>
      </c>
      <c r="AD686" s="7">
        <v>2</v>
      </c>
      <c r="AF686" s="7">
        <v>0</v>
      </c>
      <c r="AJ686" s="7">
        <f>IFERROR(VLOOKUP(Table43[[#This Row],[Kode BARANG Win2]],'[2]Template Impor Barang'!#REF!,2,0),0)</f>
        <v>0</v>
      </c>
      <c r="AK686" s="7">
        <f>Table43[[#This Row],[ISI/CTN]]</f>
        <v>6</v>
      </c>
      <c r="AL686" s="83">
        <f>Table43[[#This Row],[Kode Pcpl]]</f>
        <v>3315035</v>
      </c>
      <c r="AN686" s="36">
        <f>Table43[[#This Row],[Harga Jual Pcs GT
(-PPN)]]-(Table43[[#This Row],[Harga Jual Pcs GT
(-PPN)]]*8.5%)</f>
        <v>146143.79999999999</v>
      </c>
      <c r="AO686" s="36">
        <f>Table43[[#This Row],[Harga Beli Pcs
(-PPN)]]*Table43[[#This Row],[ISI/CTN]]</f>
        <v>876862.79999999993</v>
      </c>
      <c r="AP686" s="36">
        <f>Table43[[#This Row],[Harga Beli Pcs
(-PPN)]]*1.11</f>
        <v>162219.61799999999</v>
      </c>
      <c r="AQ686" s="36">
        <f>Table43[[#This Row],[Harga Beli Krt
(- PPN)]]*1.11</f>
        <v>973317.70799999998</v>
      </c>
      <c r="AR686" s="36">
        <v>159720</v>
      </c>
      <c r="AS686" s="36">
        <f>Table43[[#This Row],[Harga Jual Pcs GT
(-PPN)]]*Table43[[#This Row],[ISI/CTN]]</f>
        <v>958320</v>
      </c>
      <c r="AT686" s="36">
        <f>Table43[[#This Row],[Harga Jual Pcs GT
(-PPN)]]*1.11</f>
        <v>177289.2</v>
      </c>
      <c r="AU686" s="36">
        <f>Table43[[#This Row],[Harga Jual Krt GT
(- PPN)]]*1.11</f>
        <v>1063735.2000000002</v>
      </c>
      <c r="AV686" s="36">
        <v>159720</v>
      </c>
      <c r="AW686" s="36">
        <f>Table43[[#This Row],[Harga Jual Pcs MT
(-PPN)]]*Table43[[#This Row],[ISI/CTN]]</f>
        <v>958320</v>
      </c>
      <c r="AX686" s="36">
        <f>Table43[[#This Row],[Harga Jual Pcs MT
(-PPN)]]*1.11</f>
        <v>177289.2</v>
      </c>
      <c r="AY686" s="36">
        <f>Table43[[#This Row],[Harga Jual Pcs MT
(+PPN)]]*Table43[[#This Row],[ISI/CTN]]</f>
        <v>1063735.2000000002</v>
      </c>
      <c r="AZ686" s="44">
        <f>(Table43[[#This Row],[Harga Jual Pcs GT
(-PPN)]]-Table43[[#This Row],[Harga Beli Pcs
(-PPN)]])/Table43[[#This Row],[Harga Jual Pcs GT
(-PPN)]]</f>
        <v>8.5000000000000075E-2</v>
      </c>
      <c r="BA686" s="51">
        <f>Table43[[#This Row],[Harga Jual Pcs MT
(-PPN)]]-Table43[[#This Row],[Harga Beli Pcs
(-PPN)]]</f>
        <v>13576.200000000012</v>
      </c>
      <c r="BB686" s="57">
        <f>Table43[[#This Row],[Column1]]/Table43[[#This Row],[Harga Jual Pcs MT
(-PPN)]]</f>
        <v>8.5000000000000075E-2</v>
      </c>
      <c r="BC686" s="50"/>
      <c r="BD686" s="7" t="str">
        <f>IFERROR(VLOOKUP(Table43[[#This Row],[Kode BARANG Win2]],'[3]Daftar Barang dan Jasa'!$B$2:$D$3515,3,0),0)</f>
        <v>RB DETTOL PLASTIK ANTISEPTIK 300S X 6 BOX</v>
      </c>
      <c r="BE686" s="7" t="str">
        <f ca="1">IF(TODAY()-Table43[[#This Row],[Efektif
Pembuatan]]&gt;60,"Lama","Baru")</f>
        <v>Lama</v>
      </c>
      <c r="BF686" s="7" t="e">
        <f ca="1">IF(TODAY()-Table43[[#This Row],[Efektif Naik Harga]]&lt;30,"Naik","Sama")</f>
        <v>#VALUE!</v>
      </c>
      <c r="BG686" s="7" t="s">
        <v>400</v>
      </c>
      <c r="BH686" s="7" t="str">
        <f>IF(Table43[[#This Row],[Kode BARANG Win2]]&lt;&gt;"","IDR","")</f>
        <v>IDR</v>
      </c>
      <c r="BI686" s="7" t="str">
        <f>CONCATENATE(Table43[[#This Row],[kode  1 Digit
(Nomor)]],Table43[[#This Row],[kode  4 Digit                (Nomor)]])</f>
        <v>33150350300</v>
      </c>
      <c r="BJ686" s="7" t="str">
        <f>Table43[[#This Row],[Nama            Gramasi atau Jumlah Pack per CTN]]</f>
        <v>300S</v>
      </c>
      <c r="BK686" s="7"/>
      <c r="BL686" s="7"/>
      <c r="BM686" s="4" t="str">
        <f>IF(Table43[[#This Row],[SATUAN Fix Win]]&lt;&gt;"","KRT")</f>
        <v>KRT</v>
      </c>
      <c r="BN686" s="4" t="str">
        <f>IF(Table43[[#This Row],[SATUAN Fix Win]]&lt;&gt;"","GD01")</f>
        <v>GD01</v>
      </c>
      <c r="BO686" s="4">
        <f>IF(Table43[[#This Row],[SATUAN Fix Win]]&lt;&gt;"",11611)</f>
        <v>11611</v>
      </c>
      <c r="BP686" s="4">
        <f>IF(Table43[[#This Row],[SATUAN Fix Win]]&lt;&gt;"",11612)</f>
        <v>11612</v>
      </c>
      <c r="BR686" s="4">
        <f>IF(Table43[[#This Row],[SATUAN Fix Win]]&lt;&gt;"",1)</f>
        <v>1</v>
      </c>
    </row>
    <row r="687" spans="1:74">
      <c r="A687" s="4" t="str">
        <f>CONCATENATE(Table43[[#This Row],[Kode BARANG Win2]],Table43[[#This Row],[No. Urut
Item Sama]])</f>
        <v>R1026101010010</v>
      </c>
      <c r="B687" s="7"/>
      <c r="C687" s="4" t="s">
        <v>1626</v>
      </c>
      <c r="D687" s="49">
        <v>3315036</v>
      </c>
      <c r="E687" s="49">
        <f>IFERROR(VLOOKUP(Table43[[#This Row],[NO]],[1]Sheet1!$G$3:$K$1267,5,0),0)</f>
        <v>0</v>
      </c>
      <c r="F687" s="26" t="s">
        <v>1241</v>
      </c>
      <c r="G687" s="26">
        <v>36</v>
      </c>
      <c r="H687" s="26" t="s">
        <v>1626</v>
      </c>
      <c r="I687" s="49">
        <v>8993560157531</v>
      </c>
      <c r="J687" s="26" t="str">
        <f>Table43[[#This Row],[Nama Jenis Kemasan]]</f>
        <v>JAR</v>
      </c>
      <c r="K687" s="4" t="str">
        <f>TRIM(CONCATENATE(Table43[[#This Row],[Nama            KLP]]," ",Table43[[#This Row],[Nama            Sub KLP]]))</f>
        <v>DETTOL PLASTIK</v>
      </c>
      <c r="L687" s="4" t="str">
        <f>CONCATENATE(Table43[[#This Row],[kode  2 Digit                (hrf+No)]],Table43[[#This Row],[kode  2 Digit                (Nomor)]],Table43[[#This Row],[kode  1 Digit                (Nomor)]])</f>
        <v>R1026</v>
      </c>
      <c r="M687" s="4" t="str">
        <f>IF(AH687="",CONCATENATE(R687,T687,V687,X687,Z687,AB687,AD687,AF687,Table43[[#This Row],[Tanda Kode Revisi]]),CONCATENATE(R687,T687,V687,X687,Z687,AB687,AD687,AH687))</f>
        <v>R1026101010010</v>
      </c>
      <c r="N687" s="11">
        <f t="shared" si="20"/>
        <v>14</v>
      </c>
      <c r="O687" s="13" t="str">
        <f>IF(AG687&lt;&gt;"",TRIM(UPPER(CONCATENATE(Q687," ",S687," ",U687," ",W687," ",Y687," ",AA687," ","X"," ",Table43[[#This Row],[ISI/CTN]]," ",AG687," ",AC687," ",AE687," ",AI687))),TRIM(UPPER(CONCATENATE(Q687," ",S687," ",U687," ",W687," ",Y687," ",AA687," ","X"," ",Table43[[#This Row],[ISI/CTN]]," ",AC687," ",AE687," ",AI687))))</f>
        <v>RB DETTOL PLASTIK ANTISEPTIK WATERPROOF 100S X 36 JAR</v>
      </c>
      <c r="P687" s="11">
        <f t="shared" si="21"/>
        <v>53</v>
      </c>
      <c r="Q687" s="4" t="s">
        <v>1487</v>
      </c>
      <c r="R687" s="7" t="s">
        <v>94</v>
      </c>
      <c r="S687" s="4" t="s">
        <v>1496</v>
      </c>
      <c r="T687" s="45" t="s">
        <v>1723</v>
      </c>
      <c r="U687" s="46" t="s">
        <v>1536</v>
      </c>
      <c r="V687" s="7">
        <v>6</v>
      </c>
      <c r="W687" s="46" t="s">
        <v>1537</v>
      </c>
      <c r="X687" s="45" t="s">
        <v>1730</v>
      </c>
      <c r="Y687" s="4" t="s">
        <v>1541</v>
      </c>
      <c r="Z687" s="47" t="s">
        <v>1722</v>
      </c>
      <c r="AA687" s="4" t="s">
        <v>1544</v>
      </c>
      <c r="AB687" s="47" t="s">
        <v>1739</v>
      </c>
      <c r="AC687" s="4" t="s">
        <v>392</v>
      </c>
      <c r="AD687" s="7">
        <v>1</v>
      </c>
      <c r="AF687" s="7">
        <v>0</v>
      </c>
      <c r="AJ687" s="7">
        <f>IFERROR(VLOOKUP(Table43[[#This Row],[Kode BARANG Win2]],'[2]Template Impor Barang'!#REF!,2,0),0)</f>
        <v>0</v>
      </c>
      <c r="AK687" s="7">
        <f>Table43[[#This Row],[ISI/CTN]]</f>
        <v>36</v>
      </c>
      <c r="AL687" s="83">
        <f>Table43[[#This Row],[Kode Pcpl]]</f>
        <v>3315036</v>
      </c>
      <c r="AN687" s="36">
        <f>Table43[[#This Row],[Harga Jual Pcs GT
(-PPN)]]-(Table43[[#This Row],[Harga Jual Pcs GT
(-PPN)]]*8.5%)</f>
        <v>35970.479999999996</v>
      </c>
      <c r="AO687" s="36">
        <f>Table43[[#This Row],[Harga Beli Pcs
(-PPN)]]*Table43[[#This Row],[ISI/CTN]]</f>
        <v>1294937.2799999998</v>
      </c>
      <c r="AP687" s="36">
        <f>Table43[[#This Row],[Harga Beli Pcs
(-PPN)]]*1.11</f>
        <v>39927.232799999998</v>
      </c>
      <c r="AQ687" s="36">
        <f>Table43[[#This Row],[Harga Beli Krt
(- PPN)]]*1.11</f>
        <v>1437380.3807999999</v>
      </c>
      <c r="AR687" s="36">
        <v>39312</v>
      </c>
      <c r="AS687" s="36">
        <f>Table43[[#This Row],[Harga Jual Pcs GT
(-PPN)]]*Table43[[#This Row],[ISI/CTN]]</f>
        <v>1415232</v>
      </c>
      <c r="AT687" s="36">
        <f>Table43[[#This Row],[Harga Jual Pcs GT
(-PPN)]]*1.11</f>
        <v>43636.320000000007</v>
      </c>
      <c r="AU687" s="36">
        <f>Table43[[#This Row],[Harga Jual Krt GT
(- PPN)]]*1.11</f>
        <v>1570907.5200000003</v>
      </c>
      <c r="AV687" s="36">
        <v>39312</v>
      </c>
      <c r="AW687" s="36">
        <f>Table43[[#This Row],[Harga Jual Pcs MT
(-PPN)]]*Table43[[#This Row],[ISI/CTN]]</f>
        <v>1415232</v>
      </c>
      <c r="AX687" s="36">
        <f>Table43[[#This Row],[Harga Jual Pcs MT
(-PPN)]]*1.11</f>
        <v>43636.320000000007</v>
      </c>
      <c r="AY687" s="36">
        <f>Table43[[#This Row],[Harga Jual Pcs MT
(+PPN)]]*Table43[[#This Row],[ISI/CTN]]</f>
        <v>1570907.5200000003</v>
      </c>
      <c r="AZ687" s="44">
        <f>(Table43[[#This Row],[Harga Jual Pcs GT
(-PPN)]]-Table43[[#This Row],[Harga Beli Pcs
(-PPN)]])/Table43[[#This Row],[Harga Jual Pcs GT
(-PPN)]]</f>
        <v>8.5000000000000103E-2</v>
      </c>
      <c r="BA687" s="51">
        <f>Table43[[#This Row],[Harga Jual Pcs MT
(-PPN)]]-Table43[[#This Row],[Harga Beli Pcs
(-PPN)]]</f>
        <v>3341.5200000000041</v>
      </c>
      <c r="BB687" s="57">
        <f>Table43[[#This Row],[Column1]]/Table43[[#This Row],[Harga Jual Pcs MT
(-PPN)]]</f>
        <v>8.5000000000000103E-2</v>
      </c>
      <c r="BC687" s="50"/>
      <c r="BD687" s="7" t="str">
        <f>IFERROR(VLOOKUP(Table43[[#This Row],[Kode BARANG Win2]],'[3]Daftar Barang dan Jasa'!$B$2:$D$3515,3,0),0)</f>
        <v>RB DETTOL PLASTIK ANTISEPTIK WATERPROOF 100S X 36 JAR</v>
      </c>
      <c r="BE687" s="7" t="str">
        <f ca="1">IF(TODAY()-Table43[[#This Row],[Efektif
Pembuatan]]&gt;60,"Lama","Baru")</f>
        <v>Lama</v>
      </c>
      <c r="BF687" s="7" t="e">
        <f ca="1">IF(TODAY()-Table43[[#This Row],[Efektif Naik Harga]]&lt;30,"Naik","Sama")</f>
        <v>#VALUE!</v>
      </c>
      <c r="BG687" s="7" t="s">
        <v>400</v>
      </c>
      <c r="BH687" s="7" t="str">
        <f>IF(Table43[[#This Row],[Kode BARANG Win2]]&lt;&gt;"","IDR","")</f>
        <v>IDR</v>
      </c>
      <c r="BI687" s="7" t="str">
        <f>CONCATENATE(Table43[[#This Row],[kode  1 Digit
(Nomor)]],Table43[[#This Row],[kode  4 Digit                (Nomor)]])</f>
        <v>33150360100</v>
      </c>
      <c r="BJ687" s="7" t="str">
        <f>Table43[[#This Row],[Nama            Gramasi atau Jumlah Pack per CTN]]</f>
        <v>100S</v>
      </c>
      <c r="BK687" s="7"/>
      <c r="BL687" s="7"/>
      <c r="BM687" s="4" t="str">
        <f>IF(Table43[[#This Row],[SATUAN Fix Win]]&lt;&gt;"","KRT")</f>
        <v>KRT</v>
      </c>
      <c r="BN687" s="4" t="str">
        <f>IF(Table43[[#This Row],[SATUAN Fix Win]]&lt;&gt;"","GD01")</f>
        <v>GD01</v>
      </c>
      <c r="BO687" s="4">
        <f>IF(Table43[[#This Row],[SATUAN Fix Win]]&lt;&gt;"",11611)</f>
        <v>11611</v>
      </c>
      <c r="BP687" s="4">
        <f>IF(Table43[[#This Row],[SATUAN Fix Win]]&lt;&gt;"",11612)</f>
        <v>11612</v>
      </c>
      <c r="BR687" s="4">
        <f>IF(Table43[[#This Row],[SATUAN Fix Win]]&lt;&gt;"",1)</f>
        <v>1</v>
      </c>
    </row>
    <row r="688" spans="1:74">
      <c r="A688" s="4" t="str">
        <f>CONCATENATE(Table43[[#This Row],[Kode BARANG Win2]],Table43[[#This Row],[No. Urut
Item Sama]])</f>
        <v>R1026101030020</v>
      </c>
      <c r="B688" s="7"/>
      <c r="C688" s="4" t="s">
        <v>1627</v>
      </c>
      <c r="D688" s="49">
        <v>3315034</v>
      </c>
      <c r="E688" s="49">
        <f>IFERROR(VLOOKUP(Table43[[#This Row],[NO]],[1]Sheet1!$G$3:$K$1267,5,0),0)</f>
        <v>0</v>
      </c>
      <c r="F688" s="26" t="s">
        <v>1242</v>
      </c>
      <c r="G688" s="26">
        <v>6</v>
      </c>
      <c r="H688" s="26" t="s">
        <v>1627</v>
      </c>
      <c r="I688" s="49">
        <v>8993560157524</v>
      </c>
      <c r="J688" s="26" t="str">
        <f>Table43[[#This Row],[Nama Jenis Kemasan]]</f>
        <v>BOX</v>
      </c>
      <c r="K688" s="4" t="str">
        <f>TRIM(CONCATENATE(Table43[[#This Row],[Nama            KLP]]," ",Table43[[#This Row],[Nama            Sub KLP]]))</f>
        <v>DETTOL PLASTIK</v>
      </c>
      <c r="L688" s="4" t="str">
        <f>CONCATENATE(Table43[[#This Row],[kode  2 Digit                (hrf+No)]],Table43[[#This Row],[kode  2 Digit                (Nomor)]],Table43[[#This Row],[kode  1 Digit                (Nomor)]])</f>
        <v>R1026</v>
      </c>
      <c r="M688" s="4" t="str">
        <f>IF(AH688="",CONCATENATE(R688,T688,V688,X688,Z688,AB688,AD688,AF688,Table43[[#This Row],[Tanda Kode Revisi]]),CONCATENATE(R688,T688,V688,X688,Z688,AB688,AD688,AH688))</f>
        <v>R1026101030020</v>
      </c>
      <c r="N688" s="11">
        <f t="shared" si="20"/>
        <v>14</v>
      </c>
      <c r="O688" s="13" t="str">
        <f>IF(AG688&lt;&gt;"",TRIM(UPPER(CONCATENATE(Q688," ",S688," ",U688," ",W688," ",Y688," ",AA688," ","X"," ",Table43[[#This Row],[ISI/CTN]]," ",AG688," ",AC688," ",AE688," ",AI688))),TRIM(UPPER(CONCATENATE(Q688," ",S688," ",U688," ",W688," ",Y688," ",AA688," ","X"," ",Table43[[#This Row],[ISI/CTN]]," ",AC688," ",AE688," ",AI688))))</f>
        <v>RB DETTOL PLASTIK ANTISEPTIK WATERPROOF 300S X 6 BOX</v>
      </c>
      <c r="P688" s="11">
        <f t="shared" si="21"/>
        <v>52</v>
      </c>
      <c r="Q688" s="4" t="s">
        <v>1487</v>
      </c>
      <c r="R688" s="7" t="s">
        <v>94</v>
      </c>
      <c r="S688" s="4" t="s">
        <v>1496</v>
      </c>
      <c r="T688" s="45" t="s">
        <v>1723</v>
      </c>
      <c r="U688" s="46" t="s">
        <v>1536</v>
      </c>
      <c r="V688" s="7">
        <v>6</v>
      </c>
      <c r="W688" s="46" t="s">
        <v>1537</v>
      </c>
      <c r="X688" s="45" t="s">
        <v>1730</v>
      </c>
      <c r="Y688" s="4" t="s">
        <v>1541</v>
      </c>
      <c r="Z688" s="47" t="s">
        <v>1722</v>
      </c>
      <c r="AA688" s="4" t="s">
        <v>1543</v>
      </c>
      <c r="AB688" s="47" t="s">
        <v>1748</v>
      </c>
      <c r="AC688" s="4" t="s">
        <v>393</v>
      </c>
      <c r="AD688" s="7">
        <v>2</v>
      </c>
      <c r="AF688" s="7">
        <v>0</v>
      </c>
      <c r="AJ688" s="7">
        <f>IFERROR(VLOOKUP(Table43[[#This Row],[Kode BARANG Win2]],'[2]Template Impor Barang'!#REF!,2,0),0)</f>
        <v>0</v>
      </c>
      <c r="AK688" s="7">
        <f>Table43[[#This Row],[ISI/CTN]]</f>
        <v>6</v>
      </c>
      <c r="AL688" s="83">
        <f>Table43[[#This Row],[Kode Pcpl]]</f>
        <v>3315034</v>
      </c>
      <c r="AN688" s="36">
        <f>Table43[[#This Row],[Harga Jual Pcs GT
(-PPN)]]-(Table43[[#This Row],[Harga Jual Pcs GT
(-PPN)]]*8.5%)</f>
        <v>201620.25</v>
      </c>
      <c r="AO688" s="36">
        <f>Table43[[#This Row],[Harga Beli Pcs
(-PPN)]]*Table43[[#This Row],[ISI/CTN]]</f>
        <v>1209721.5</v>
      </c>
      <c r="AP688" s="36">
        <f>Table43[[#This Row],[Harga Beli Pcs
(-PPN)]]*1.11</f>
        <v>223798.47750000001</v>
      </c>
      <c r="AQ688" s="36">
        <f>Table43[[#This Row],[Harga Beli Krt
(- PPN)]]*1.11</f>
        <v>1342790.8650000002</v>
      </c>
      <c r="AR688" s="36">
        <v>220350</v>
      </c>
      <c r="AS688" s="36">
        <f>Table43[[#This Row],[Harga Jual Pcs GT
(-PPN)]]*Table43[[#This Row],[ISI/CTN]]</f>
        <v>1322100</v>
      </c>
      <c r="AT688" s="36">
        <f>Table43[[#This Row],[Harga Jual Pcs GT
(-PPN)]]*1.11</f>
        <v>244588.50000000003</v>
      </c>
      <c r="AU688" s="36">
        <f>Table43[[#This Row],[Harga Jual Krt GT
(- PPN)]]*1.11</f>
        <v>1467531.0000000002</v>
      </c>
      <c r="AV688" s="36">
        <v>220350</v>
      </c>
      <c r="AW688" s="36">
        <f>Table43[[#This Row],[Harga Jual Pcs MT
(-PPN)]]*Table43[[#This Row],[ISI/CTN]]</f>
        <v>1322100</v>
      </c>
      <c r="AX688" s="36">
        <f>Table43[[#This Row],[Harga Jual Pcs MT
(-PPN)]]*1.11</f>
        <v>244588.50000000003</v>
      </c>
      <c r="AY688" s="36">
        <f>Table43[[#This Row],[Harga Jual Pcs MT
(+PPN)]]*Table43[[#This Row],[ISI/CTN]]</f>
        <v>1467531.0000000002</v>
      </c>
      <c r="AZ688" s="44">
        <f>(Table43[[#This Row],[Harga Jual Pcs GT
(-PPN)]]-Table43[[#This Row],[Harga Beli Pcs
(-PPN)]])/Table43[[#This Row],[Harga Jual Pcs GT
(-PPN)]]</f>
        <v>8.5000000000000006E-2</v>
      </c>
      <c r="BA688" s="51">
        <f>Table43[[#This Row],[Harga Jual Pcs MT
(-PPN)]]-Table43[[#This Row],[Harga Beli Pcs
(-PPN)]]</f>
        <v>18729.75</v>
      </c>
      <c r="BB688" s="57">
        <f>Table43[[#This Row],[Column1]]/Table43[[#This Row],[Harga Jual Pcs MT
(-PPN)]]</f>
        <v>8.5000000000000006E-2</v>
      </c>
      <c r="BC688" s="50"/>
      <c r="BD688" s="7" t="str">
        <f>IFERROR(VLOOKUP(Table43[[#This Row],[Kode BARANG Win2]],'[3]Daftar Barang dan Jasa'!$B$2:$D$3515,3,0),0)</f>
        <v>RB DETTOL PLASTIK ANTISEPTIK WATERPROOF 300S X 6 BOX</v>
      </c>
      <c r="BE688" s="7" t="str">
        <f ca="1">IF(TODAY()-Table43[[#This Row],[Efektif
Pembuatan]]&gt;60,"Lama","Baru")</f>
        <v>Lama</v>
      </c>
      <c r="BF688" s="7" t="e">
        <f ca="1">IF(TODAY()-Table43[[#This Row],[Efektif Naik Harga]]&lt;30,"Naik","Sama")</f>
        <v>#VALUE!</v>
      </c>
      <c r="BG688" s="7" t="s">
        <v>400</v>
      </c>
      <c r="BH688" s="7" t="str">
        <f>IF(Table43[[#This Row],[Kode BARANG Win2]]&lt;&gt;"","IDR","")</f>
        <v>IDR</v>
      </c>
      <c r="BI688" s="7" t="str">
        <f>CONCATENATE(Table43[[#This Row],[kode  1 Digit
(Nomor)]],Table43[[#This Row],[kode  4 Digit                (Nomor)]])</f>
        <v>33150340300</v>
      </c>
      <c r="BJ688" s="7" t="str">
        <f>Table43[[#This Row],[Nama            Gramasi atau Jumlah Pack per CTN]]</f>
        <v>300S</v>
      </c>
      <c r="BK688" s="7"/>
      <c r="BL688" s="7"/>
      <c r="BM688" s="4" t="str">
        <f>IF(Table43[[#This Row],[SATUAN Fix Win]]&lt;&gt;"","KRT")</f>
        <v>KRT</v>
      </c>
      <c r="BN688" s="4" t="str">
        <f>IF(Table43[[#This Row],[SATUAN Fix Win]]&lt;&gt;"","GD01")</f>
        <v>GD01</v>
      </c>
      <c r="BO688" s="4">
        <f>IF(Table43[[#This Row],[SATUAN Fix Win]]&lt;&gt;"",11611)</f>
        <v>11611</v>
      </c>
      <c r="BP688" s="4">
        <f>IF(Table43[[#This Row],[SATUAN Fix Win]]&lt;&gt;"",11612)</f>
        <v>11612</v>
      </c>
      <c r="BR688" s="4">
        <f>IF(Table43[[#This Row],[SATUAN Fix Win]]&lt;&gt;"",1)</f>
        <v>1</v>
      </c>
    </row>
    <row r="689" spans="1:70">
      <c r="A689" s="4" t="str">
        <f>CONCATENATE(Table43[[#This Row],[Kode BARANG Win2]],Table43[[#This Row],[No. Urut
Item Sama]])</f>
        <v>R1027101001010</v>
      </c>
      <c r="B689" s="7"/>
      <c r="C689" s="4" t="s">
        <v>1663</v>
      </c>
      <c r="D689" s="49">
        <v>3054867</v>
      </c>
      <c r="E689" s="49">
        <f>IFERROR(VLOOKUP(Table43[[#This Row],[NO]],[1]Sheet1!$G$3:$K$1267,5,0),0)</f>
        <v>0</v>
      </c>
      <c r="F689" s="26" t="s">
        <v>745</v>
      </c>
      <c r="G689" s="26">
        <v>40</v>
      </c>
      <c r="H689" s="26" t="s">
        <v>1663</v>
      </c>
      <c r="I689" s="49">
        <v>8993560027537</v>
      </c>
      <c r="J689" s="26" t="str">
        <f>Table43[[#This Row],[Nama Jenis Kemasan]]</f>
        <v>PCS</v>
      </c>
      <c r="K689" s="4" t="str">
        <f>TRIM(CONCATENATE(Table43[[#This Row],[Nama            KLP]]," ",Table43[[#This Row],[Nama            Sub KLP]]))</f>
        <v>DETTOL WIPES</v>
      </c>
      <c r="L689" s="4" t="str">
        <f>CONCATENATE(Table43[[#This Row],[kode  2 Digit                (hrf+No)]],Table43[[#This Row],[kode  2 Digit                (Nomor)]],Table43[[#This Row],[kode  1 Digit                (Nomor)]])</f>
        <v>R1027</v>
      </c>
      <c r="M689" s="4" t="str">
        <f>IF(AH689="",CONCATENATE(R689,T689,V689,X689,Z689,AB689,AD689,AF689,Table43[[#This Row],[Tanda Kode Revisi]]),CONCATENATE(R689,T689,V689,X689,Z689,AB689,AD689,AH689))</f>
        <v>R1027101001010</v>
      </c>
      <c r="N689" s="11">
        <f t="shared" si="20"/>
        <v>14</v>
      </c>
      <c r="O689" s="13" t="str">
        <f>IF(AG689&lt;&gt;"",TRIM(UPPER(CONCATENATE(Q689," ",S689," ",U689," ",W689," ",Y689," ",AA689," ","X"," ",Table43[[#This Row],[ISI/CTN]]," ",AG689," ",AC689," ",AE689," ",AI689))),TRIM(UPPER(CONCATENATE(Q689," ",S689," ",U689," ",W689," ",Y689," ",AA689," ","X"," ",Table43[[#This Row],[ISI/CTN]]," ",AC689," ",AE689," ",AI689))))</f>
        <v>RB DETTOL WIPES STYLE ORIGINAL 10S X 40 PCS</v>
      </c>
      <c r="P689" s="11">
        <f t="shared" si="21"/>
        <v>43</v>
      </c>
      <c r="Q689" s="4" t="s">
        <v>1487</v>
      </c>
      <c r="R689" s="7" t="s">
        <v>94</v>
      </c>
      <c r="S689" s="4" t="s">
        <v>1496</v>
      </c>
      <c r="T689" s="45" t="s">
        <v>1723</v>
      </c>
      <c r="U689" s="46" t="s">
        <v>1569</v>
      </c>
      <c r="V689" s="7">
        <v>7</v>
      </c>
      <c r="W689" s="46" t="s">
        <v>1576</v>
      </c>
      <c r="X689" s="45" t="s">
        <v>1730</v>
      </c>
      <c r="Y689" s="4" t="s">
        <v>1491</v>
      </c>
      <c r="Z689" s="47" t="s">
        <v>1722</v>
      </c>
      <c r="AA689" s="4" t="s">
        <v>1542</v>
      </c>
      <c r="AB689" s="47" t="s">
        <v>1740</v>
      </c>
      <c r="AC689" s="4" t="s">
        <v>186</v>
      </c>
      <c r="AD689" s="7">
        <v>1</v>
      </c>
      <c r="AF689" s="7">
        <v>0</v>
      </c>
      <c r="AJ689" s="7">
        <f>IFERROR(VLOOKUP(Table43[[#This Row],[Kode BARANG Win2]],'[2]Template Impor Barang'!#REF!,2,0),0)</f>
        <v>0</v>
      </c>
      <c r="AK689" s="7">
        <f>Table43[[#This Row],[ISI/CTN]]</f>
        <v>40</v>
      </c>
      <c r="AL689" s="83">
        <f>Table43[[#This Row],[Kode Pcpl]]</f>
        <v>3054867</v>
      </c>
      <c r="AN689" s="36">
        <f>Table43[[#This Row],[Harga Jual Pcs GT
(-PPN)]]-(Table43[[#This Row],[Harga Jual Pcs GT
(-PPN)]]*8.5%)</f>
        <v>9280.8827437499986</v>
      </c>
      <c r="AO689" s="36">
        <f>Table43[[#This Row],[Harga Beli Pcs
(-PPN)]]*Table43[[#This Row],[ISI/CTN]]</f>
        <v>371235.30974999996</v>
      </c>
      <c r="AP689" s="36">
        <f>Table43[[#This Row],[Harga Beli Pcs
(-PPN)]]*1.11</f>
        <v>10301.7798455625</v>
      </c>
      <c r="AQ689" s="36">
        <f>Table43[[#This Row],[Harga Beli Krt
(- PPN)]]*1.11</f>
        <v>412071.1938225</v>
      </c>
      <c r="AR689" s="36">
        <v>10143.041249999998</v>
      </c>
      <c r="AS689" s="36">
        <f>Table43[[#This Row],[Harga Jual Pcs GT
(-PPN)]]*Table43[[#This Row],[ISI/CTN]]</f>
        <v>405721.64999999991</v>
      </c>
      <c r="AT689" s="36">
        <f>Table43[[#This Row],[Harga Jual Pcs GT
(-PPN)]]*1.11</f>
        <v>11258.775787499999</v>
      </c>
      <c r="AU689" s="36">
        <f>Table43[[#This Row],[Harga Jual Krt GT
(- PPN)]]*1.11</f>
        <v>450351.03149999992</v>
      </c>
      <c r="AV689" s="36">
        <v>10143.041249999998</v>
      </c>
      <c r="AW689" s="36">
        <f>Table43[[#This Row],[Harga Jual Pcs MT
(-PPN)]]*Table43[[#This Row],[ISI/CTN]]</f>
        <v>405721.64999999991</v>
      </c>
      <c r="AX689" s="36">
        <f>Table43[[#This Row],[Harga Jual Pcs MT
(-PPN)]]*1.11</f>
        <v>11258.775787499999</v>
      </c>
      <c r="AY689" s="36">
        <f>Table43[[#This Row],[Harga Jual Pcs MT
(+PPN)]]*Table43[[#This Row],[ISI/CTN]]</f>
        <v>450351.03149999992</v>
      </c>
      <c r="AZ689" s="44">
        <f>(Table43[[#This Row],[Harga Jual Pcs GT
(-PPN)]]-Table43[[#This Row],[Harga Beli Pcs
(-PPN)]])/Table43[[#This Row],[Harga Jual Pcs GT
(-PPN)]]</f>
        <v>8.4999999999999992E-2</v>
      </c>
      <c r="BA689" s="51">
        <f>Table43[[#This Row],[Harga Jual Pcs MT
(-PPN)]]-Table43[[#This Row],[Harga Beli Pcs
(-PPN)]]</f>
        <v>862.15850624999985</v>
      </c>
      <c r="BB689" s="57">
        <f>Table43[[#This Row],[Column1]]/Table43[[#This Row],[Harga Jual Pcs MT
(-PPN)]]</f>
        <v>8.4999999999999992E-2</v>
      </c>
      <c r="BC689" s="50"/>
      <c r="BD689" s="7" t="str">
        <f>IFERROR(VLOOKUP(Table43[[#This Row],[Kode BARANG Win2]],'[3]Daftar Barang dan Jasa'!$B$2:$D$3515,3,0),0)</f>
        <v>RB DETTOL WIPES STYLE ORIGINAL 10S X 40 PCS</v>
      </c>
      <c r="BE689" s="7" t="str">
        <f ca="1">IF(TODAY()-Table43[[#This Row],[Efektif
Pembuatan]]&gt;60,"Lama","Baru")</f>
        <v>Lama</v>
      </c>
      <c r="BF689" s="7" t="e">
        <f ca="1">IF(TODAY()-Table43[[#This Row],[Efektif Naik Harga]]&lt;30,"Naik","Sama")</f>
        <v>#VALUE!</v>
      </c>
      <c r="BG689" s="7" t="s">
        <v>400</v>
      </c>
      <c r="BH689" s="7" t="str">
        <f>IF(Table43[[#This Row],[Kode BARANG Win2]]&lt;&gt;"","IDR","")</f>
        <v>IDR</v>
      </c>
      <c r="BI689" s="7" t="str">
        <f>CONCATENATE(Table43[[#This Row],[kode  1 Digit
(Nomor)]],Table43[[#This Row],[kode  4 Digit                (Nomor)]])</f>
        <v>30548670010</v>
      </c>
      <c r="BJ689" s="7" t="str">
        <f>Table43[[#This Row],[Nama            Gramasi atau Jumlah Pack per CTN]]</f>
        <v>10S</v>
      </c>
      <c r="BK689" s="7"/>
      <c r="BL689" s="7"/>
      <c r="BM689" s="4" t="str">
        <f>IF(Table43[[#This Row],[SATUAN Fix Win]]&lt;&gt;"","KRT")</f>
        <v>KRT</v>
      </c>
      <c r="BN689" s="4" t="str">
        <f>IF(Table43[[#This Row],[SATUAN Fix Win]]&lt;&gt;"","GD01")</f>
        <v>GD01</v>
      </c>
      <c r="BO689" s="4">
        <f>IF(Table43[[#This Row],[SATUAN Fix Win]]&lt;&gt;"",11611)</f>
        <v>11611</v>
      </c>
      <c r="BP689" s="4">
        <f>IF(Table43[[#This Row],[SATUAN Fix Win]]&lt;&gt;"",11612)</f>
        <v>11612</v>
      </c>
      <c r="BR689" s="4">
        <f>IF(Table43[[#This Row],[SATUAN Fix Win]]&lt;&gt;"",1)</f>
        <v>1</v>
      </c>
    </row>
    <row r="690" spans="1:70">
      <c r="A690" s="4" t="str">
        <f>CONCATENATE(Table43[[#This Row],[Kode BARANG Win2]],Table43[[#This Row],[No. Urut
Item Sama]])</f>
        <v>R1027101005010</v>
      </c>
      <c r="B690" s="7"/>
      <c r="C690" s="4" t="s">
        <v>1664</v>
      </c>
      <c r="D690" s="49">
        <v>3054871</v>
      </c>
      <c r="E690" s="49">
        <f>IFERROR(VLOOKUP(Table43[[#This Row],[NO]],[1]Sheet1!$G$3:$K$1267,5,0),0)</f>
        <v>0</v>
      </c>
      <c r="F690" s="26" t="s">
        <v>746</v>
      </c>
      <c r="G690" s="26">
        <v>24</v>
      </c>
      <c r="H690" s="26" t="s">
        <v>1664</v>
      </c>
      <c r="I690" s="49">
        <v>8993560027544</v>
      </c>
      <c r="J690" s="26" t="str">
        <f>Table43[[#This Row],[Nama Jenis Kemasan]]</f>
        <v>PCS</v>
      </c>
      <c r="K690" s="4" t="str">
        <f>TRIM(CONCATENATE(Table43[[#This Row],[Nama            KLP]]," ",Table43[[#This Row],[Nama            Sub KLP]]))</f>
        <v>DETTOL WIPES</v>
      </c>
      <c r="L690" s="4" t="str">
        <f>CONCATENATE(Table43[[#This Row],[kode  2 Digit                (hrf+No)]],Table43[[#This Row],[kode  2 Digit                (Nomor)]],Table43[[#This Row],[kode  1 Digit                (Nomor)]])</f>
        <v>R1027</v>
      </c>
      <c r="M690" s="4" t="str">
        <f>IF(AH690="",CONCATENATE(R690,T690,V690,X690,Z690,AB690,AD690,AF690,Table43[[#This Row],[Tanda Kode Revisi]]),CONCATENATE(R690,T690,V690,X690,Z690,AB690,AD690,AH690))</f>
        <v>R1027101005010</v>
      </c>
      <c r="N690" s="11">
        <f t="shared" si="20"/>
        <v>14</v>
      </c>
      <c r="O690" s="13" t="str">
        <f>IF(AG690&lt;&gt;"",TRIM(UPPER(CONCATENATE(Q690," ",S690," ",U690," ",W690," ",Y690," ",AA690," ","X"," ",Table43[[#This Row],[ISI/CTN]]," ",AG690," ",AC690," ",AE690," ",AI690))),TRIM(UPPER(CONCATENATE(Q690," ",S690," ",U690," ",W690," ",Y690," ",AA690," ","X"," ",Table43[[#This Row],[ISI/CTN]]," ",AC690," ",AE690," ",AI690))))</f>
        <v>RB DETTOL WIPES STYLE ORIGINAL 50S X 24 PCS</v>
      </c>
      <c r="P690" s="11">
        <f t="shared" si="21"/>
        <v>43</v>
      </c>
      <c r="Q690" s="4" t="s">
        <v>1487</v>
      </c>
      <c r="R690" s="7" t="s">
        <v>94</v>
      </c>
      <c r="S690" s="4" t="s">
        <v>1496</v>
      </c>
      <c r="T690" s="45" t="s">
        <v>1723</v>
      </c>
      <c r="U690" s="46" t="s">
        <v>1569</v>
      </c>
      <c r="V690" s="7">
        <v>7</v>
      </c>
      <c r="W690" s="46" t="s">
        <v>1576</v>
      </c>
      <c r="X690" s="45" t="s">
        <v>1730</v>
      </c>
      <c r="Y690" s="4" t="s">
        <v>1491</v>
      </c>
      <c r="Z690" s="47" t="s">
        <v>1722</v>
      </c>
      <c r="AA690" s="4" t="s">
        <v>1575</v>
      </c>
      <c r="AB690" s="47" t="s">
        <v>1760</v>
      </c>
      <c r="AC690" s="4" t="s">
        <v>186</v>
      </c>
      <c r="AD690" s="7">
        <v>1</v>
      </c>
      <c r="AF690" s="7">
        <v>0</v>
      </c>
      <c r="AJ690" s="7">
        <f>IFERROR(VLOOKUP(Table43[[#This Row],[Kode BARANG Win2]],'[2]Template Impor Barang'!#REF!,2,0),0)</f>
        <v>0</v>
      </c>
      <c r="AK690" s="7">
        <f>Table43[[#This Row],[ISI/CTN]]</f>
        <v>24</v>
      </c>
      <c r="AL690" s="83">
        <f>Table43[[#This Row],[Kode Pcpl]]</f>
        <v>3054871</v>
      </c>
      <c r="AN690" s="36">
        <f>Table43[[#This Row],[Harga Jual Pcs GT
(-PPN)]]-(Table43[[#This Row],[Harga Jual Pcs GT
(-PPN)]]*8.5%)</f>
        <v>32297.517499999994</v>
      </c>
      <c r="AO690" s="36">
        <f>Table43[[#This Row],[Harga Beli Pcs
(-PPN)]]*Table43[[#This Row],[ISI/CTN]]</f>
        <v>775140.41999999993</v>
      </c>
      <c r="AP690" s="36">
        <f>Table43[[#This Row],[Harga Beli Pcs
(-PPN)]]*1.11</f>
        <v>35850.244424999997</v>
      </c>
      <c r="AQ690" s="36">
        <f>Table43[[#This Row],[Harga Beli Krt
(- PPN)]]*1.11</f>
        <v>860405.86620000005</v>
      </c>
      <c r="AR690" s="36">
        <v>35297.833333333328</v>
      </c>
      <c r="AS690" s="36">
        <f>Table43[[#This Row],[Harga Jual Pcs GT
(-PPN)]]*Table43[[#This Row],[ISI/CTN]]</f>
        <v>847147.99999999988</v>
      </c>
      <c r="AT690" s="36">
        <f>Table43[[#This Row],[Harga Jual Pcs GT
(-PPN)]]*1.11</f>
        <v>39180.595000000001</v>
      </c>
      <c r="AU690" s="36">
        <f>Table43[[#This Row],[Harga Jual Krt GT
(- PPN)]]*1.11</f>
        <v>940334.27999999991</v>
      </c>
      <c r="AV690" s="36">
        <v>35297.833333333328</v>
      </c>
      <c r="AW690" s="36">
        <f>Table43[[#This Row],[Harga Jual Pcs MT
(-PPN)]]*Table43[[#This Row],[ISI/CTN]]</f>
        <v>847147.99999999988</v>
      </c>
      <c r="AX690" s="36">
        <f>Table43[[#This Row],[Harga Jual Pcs MT
(-PPN)]]*1.11</f>
        <v>39180.595000000001</v>
      </c>
      <c r="AY690" s="36">
        <f>Table43[[#This Row],[Harga Jual Pcs MT
(+PPN)]]*Table43[[#This Row],[ISI/CTN]]</f>
        <v>940334.28</v>
      </c>
      <c r="AZ690" s="44">
        <f>(Table43[[#This Row],[Harga Jual Pcs GT
(-PPN)]]-Table43[[#This Row],[Harga Beli Pcs
(-PPN)]])/Table43[[#This Row],[Harga Jual Pcs GT
(-PPN)]]</f>
        <v>8.5000000000000034E-2</v>
      </c>
      <c r="BA690" s="51">
        <f>Table43[[#This Row],[Harga Jual Pcs MT
(-PPN)]]-Table43[[#This Row],[Harga Beli Pcs
(-PPN)]]</f>
        <v>3000.315833333334</v>
      </c>
      <c r="BB690" s="57">
        <f>Table43[[#This Row],[Column1]]/Table43[[#This Row],[Harga Jual Pcs MT
(-PPN)]]</f>
        <v>8.5000000000000034E-2</v>
      </c>
      <c r="BC690" s="50"/>
      <c r="BD690" s="7" t="str">
        <f>IFERROR(VLOOKUP(Table43[[#This Row],[Kode BARANG Win2]],'[3]Daftar Barang dan Jasa'!$B$2:$D$3515,3,0),0)</f>
        <v>RB DETTOL WIPES STYLE ORIGINAL 50S X 24 PCS</v>
      </c>
      <c r="BE690" s="7" t="str">
        <f ca="1">IF(TODAY()-Table43[[#This Row],[Efektif
Pembuatan]]&gt;60,"Lama","Baru")</f>
        <v>Lama</v>
      </c>
      <c r="BF690" s="7" t="e">
        <f ca="1">IF(TODAY()-Table43[[#This Row],[Efektif Naik Harga]]&lt;30,"Naik","Sama")</f>
        <v>#VALUE!</v>
      </c>
      <c r="BG690" s="7" t="s">
        <v>400</v>
      </c>
      <c r="BH690" s="7" t="str">
        <f>IF(Table43[[#This Row],[Kode BARANG Win2]]&lt;&gt;"","IDR","")</f>
        <v>IDR</v>
      </c>
      <c r="BI690" s="7" t="str">
        <f>CONCATENATE(Table43[[#This Row],[kode  1 Digit
(Nomor)]],Table43[[#This Row],[kode  4 Digit                (Nomor)]])</f>
        <v>30548710050</v>
      </c>
      <c r="BJ690" s="7" t="str">
        <f>Table43[[#This Row],[Nama            Gramasi atau Jumlah Pack per CTN]]</f>
        <v>50S</v>
      </c>
      <c r="BK690" s="7"/>
      <c r="BL690" s="7"/>
      <c r="BM690" s="4" t="str">
        <f>IF(Table43[[#This Row],[SATUAN Fix Win]]&lt;&gt;"","KRT")</f>
        <v>KRT</v>
      </c>
      <c r="BN690" s="4" t="str">
        <f>IF(Table43[[#This Row],[SATUAN Fix Win]]&lt;&gt;"","GD01")</f>
        <v>GD01</v>
      </c>
      <c r="BO690" s="4">
        <f>IF(Table43[[#This Row],[SATUAN Fix Win]]&lt;&gt;"",11611)</f>
        <v>11611</v>
      </c>
      <c r="BP690" s="4">
        <f>IF(Table43[[#This Row],[SATUAN Fix Win]]&lt;&gt;"",11612)</f>
        <v>11612</v>
      </c>
      <c r="BR690" s="4">
        <f>IF(Table43[[#This Row],[SATUAN Fix Win]]&lt;&gt;"",1)</f>
        <v>1</v>
      </c>
    </row>
    <row r="691" spans="1:70">
      <c r="A691" s="4" t="str">
        <f>CONCATENATE(Table43[[#This Row],[Kode BARANG Win2]],Table43[[#This Row],[No. Urut
Item Sama]])</f>
        <v>R1027102001010</v>
      </c>
      <c r="B691" s="7"/>
      <c r="C691" s="4" t="s">
        <v>1665</v>
      </c>
      <c r="D691" s="49">
        <v>3054868</v>
      </c>
      <c r="E691" s="49">
        <f>IFERROR(VLOOKUP(Table43[[#This Row],[NO]],[1]Sheet1!$G$3:$K$1267,5,0),0)</f>
        <v>0</v>
      </c>
      <c r="F691" s="26" t="s">
        <v>731</v>
      </c>
      <c r="G691" s="26">
        <v>40</v>
      </c>
      <c r="H691" s="26" t="s">
        <v>1665</v>
      </c>
      <c r="I691" s="49">
        <v>8993560027629</v>
      </c>
      <c r="J691" s="26" t="str">
        <f>Table43[[#This Row],[Nama Jenis Kemasan]]</f>
        <v>PCS</v>
      </c>
      <c r="K691" s="4" t="str">
        <f>TRIM(CONCATENATE(Table43[[#This Row],[Nama            KLP]]," ",Table43[[#This Row],[Nama            Sub KLP]]))</f>
        <v>DETTOL WIPES</v>
      </c>
      <c r="L691" s="4" t="str">
        <f>CONCATENATE(Table43[[#This Row],[kode  2 Digit                (hrf+No)]],Table43[[#This Row],[kode  2 Digit                (Nomor)]],Table43[[#This Row],[kode  1 Digit                (Nomor)]])</f>
        <v>R1027</v>
      </c>
      <c r="M691" s="4" t="str">
        <f>IF(AH691="",CONCATENATE(R691,T691,V691,X691,Z691,AB691,AD691,AF691,Table43[[#This Row],[Tanda Kode Revisi]]),CONCATENATE(R691,T691,V691,X691,Z691,AB691,AD691,AH691))</f>
        <v>R1027102001010</v>
      </c>
      <c r="N691" s="11">
        <f t="shared" si="20"/>
        <v>14</v>
      </c>
      <c r="O691" s="13" t="str">
        <f>IF(AG691&lt;&gt;"",TRIM(UPPER(CONCATENATE(Q691," ",S691," ",U691," ",W691," ",Y691," ",AA691," ","X"," ",Table43[[#This Row],[ISI/CTN]]," ",AG691," ",AC691," ",AE691," ",AI691))),TRIM(UPPER(CONCATENATE(Q691," ",S691," ",U691," ",W691," ",Y691," ",AA691," ","X"," ",Table43[[#This Row],[ISI/CTN]]," ",AC691," ",AE691," ",AI691))))</f>
        <v>RB DETTOL WIPES STYLE SENSITIVE 10S X 40 PCS</v>
      </c>
      <c r="P691" s="11">
        <f t="shared" si="21"/>
        <v>44</v>
      </c>
      <c r="Q691" s="4" t="s">
        <v>1487</v>
      </c>
      <c r="R691" s="7" t="s">
        <v>94</v>
      </c>
      <c r="S691" s="4" t="s">
        <v>1496</v>
      </c>
      <c r="T691" s="45" t="s">
        <v>1723</v>
      </c>
      <c r="U691" s="46" t="s">
        <v>1569</v>
      </c>
      <c r="V691" s="7">
        <v>7</v>
      </c>
      <c r="W691" s="46" t="s">
        <v>1576</v>
      </c>
      <c r="X691" s="45" t="s">
        <v>1730</v>
      </c>
      <c r="Y691" s="4" t="s">
        <v>1555</v>
      </c>
      <c r="Z691" s="47" t="s">
        <v>1723</v>
      </c>
      <c r="AA691" s="4" t="s">
        <v>1542</v>
      </c>
      <c r="AB691" s="47" t="s">
        <v>1740</v>
      </c>
      <c r="AC691" s="4" t="s">
        <v>186</v>
      </c>
      <c r="AD691" s="7">
        <v>1</v>
      </c>
      <c r="AF691" s="7">
        <v>0</v>
      </c>
      <c r="AJ691" s="7">
        <f>IFERROR(VLOOKUP(Table43[[#This Row],[Kode BARANG Win2]],'[2]Template Impor Barang'!#REF!,2,0),0)</f>
        <v>0</v>
      </c>
      <c r="AK691" s="7">
        <f>Table43[[#This Row],[ISI/CTN]]</f>
        <v>40</v>
      </c>
      <c r="AL691" s="83">
        <f>Table43[[#This Row],[Kode Pcpl]]</f>
        <v>3054868</v>
      </c>
      <c r="AN691" s="36">
        <f>Table43[[#This Row],[Harga Jual Pcs GT
(-PPN)]]-(Table43[[#This Row],[Harga Jual Pcs GT
(-PPN)]]*8.5%)</f>
        <v>9280.8827437499986</v>
      </c>
      <c r="AO691" s="36">
        <f>Table43[[#This Row],[Harga Beli Pcs
(-PPN)]]*Table43[[#This Row],[ISI/CTN]]</f>
        <v>371235.30974999996</v>
      </c>
      <c r="AP691" s="36">
        <f>Table43[[#This Row],[Harga Beli Pcs
(-PPN)]]*1.11</f>
        <v>10301.7798455625</v>
      </c>
      <c r="AQ691" s="36">
        <f>Table43[[#This Row],[Harga Beli Krt
(- PPN)]]*1.11</f>
        <v>412071.1938225</v>
      </c>
      <c r="AR691" s="36">
        <v>10143.041249999998</v>
      </c>
      <c r="AS691" s="36">
        <f>Table43[[#This Row],[Harga Jual Pcs GT
(-PPN)]]*Table43[[#This Row],[ISI/CTN]]</f>
        <v>405721.64999999991</v>
      </c>
      <c r="AT691" s="36">
        <f>Table43[[#This Row],[Harga Jual Pcs GT
(-PPN)]]*1.11</f>
        <v>11258.775787499999</v>
      </c>
      <c r="AU691" s="36">
        <f>Table43[[#This Row],[Harga Jual Krt GT
(- PPN)]]*1.11</f>
        <v>450351.03149999992</v>
      </c>
      <c r="AV691" s="36">
        <v>10143.041249999998</v>
      </c>
      <c r="AW691" s="36">
        <f>Table43[[#This Row],[Harga Jual Pcs MT
(-PPN)]]*Table43[[#This Row],[ISI/CTN]]</f>
        <v>405721.64999999991</v>
      </c>
      <c r="AX691" s="36">
        <f>Table43[[#This Row],[Harga Jual Pcs MT
(-PPN)]]*1.11</f>
        <v>11258.775787499999</v>
      </c>
      <c r="AY691" s="36">
        <f>Table43[[#This Row],[Harga Jual Pcs MT
(+PPN)]]*Table43[[#This Row],[ISI/CTN]]</f>
        <v>450351.03149999992</v>
      </c>
      <c r="AZ691" s="44">
        <f>(Table43[[#This Row],[Harga Jual Pcs GT
(-PPN)]]-Table43[[#This Row],[Harga Beli Pcs
(-PPN)]])/Table43[[#This Row],[Harga Jual Pcs GT
(-PPN)]]</f>
        <v>8.4999999999999992E-2</v>
      </c>
      <c r="BA691" s="51">
        <f>Table43[[#This Row],[Harga Jual Pcs MT
(-PPN)]]-Table43[[#This Row],[Harga Beli Pcs
(-PPN)]]</f>
        <v>862.15850624999985</v>
      </c>
      <c r="BB691" s="57">
        <f>Table43[[#This Row],[Column1]]/Table43[[#This Row],[Harga Jual Pcs MT
(-PPN)]]</f>
        <v>8.4999999999999992E-2</v>
      </c>
      <c r="BC691" s="50"/>
      <c r="BD691" s="7" t="str">
        <f>IFERROR(VLOOKUP(Table43[[#This Row],[Kode BARANG Win2]],'[3]Daftar Barang dan Jasa'!$B$2:$D$3515,3,0),0)</f>
        <v>RB DETTOL WIPES STYLE SENSITIVE 10S X 40 PCS</v>
      </c>
      <c r="BE691" s="7" t="str">
        <f ca="1">IF(TODAY()-Table43[[#This Row],[Efektif
Pembuatan]]&gt;60,"Lama","Baru")</f>
        <v>Lama</v>
      </c>
      <c r="BF691" s="7" t="e">
        <f ca="1">IF(TODAY()-Table43[[#This Row],[Efektif Naik Harga]]&lt;30,"Naik","Sama")</f>
        <v>#VALUE!</v>
      </c>
      <c r="BG691" s="7" t="s">
        <v>400</v>
      </c>
      <c r="BH691" s="7" t="str">
        <f>IF(Table43[[#This Row],[Kode BARANG Win2]]&lt;&gt;"","IDR","")</f>
        <v>IDR</v>
      </c>
      <c r="BI691" s="7" t="str">
        <f>CONCATENATE(Table43[[#This Row],[kode  1 Digit
(Nomor)]],Table43[[#This Row],[kode  4 Digit                (Nomor)]])</f>
        <v>30548680010</v>
      </c>
      <c r="BJ691" s="7" t="str">
        <f>Table43[[#This Row],[Nama            Gramasi atau Jumlah Pack per CTN]]</f>
        <v>10S</v>
      </c>
      <c r="BK691" s="7"/>
      <c r="BL691" s="7"/>
      <c r="BM691" s="4" t="str">
        <f>IF(Table43[[#This Row],[SATUAN Fix Win]]&lt;&gt;"","KRT")</f>
        <v>KRT</v>
      </c>
      <c r="BN691" s="4" t="str">
        <f>IF(Table43[[#This Row],[SATUAN Fix Win]]&lt;&gt;"","GD01")</f>
        <v>GD01</v>
      </c>
      <c r="BO691" s="4">
        <f>IF(Table43[[#This Row],[SATUAN Fix Win]]&lt;&gt;"",11611)</f>
        <v>11611</v>
      </c>
      <c r="BP691" s="4">
        <f>IF(Table43[[#This Row],[SATUAN Fix Win]]&lt;&gt;"",11612)</f>
        <v>11612</v>
      </c>
      <c r="BR691" s="4">
        <f>IF(Table43[[#This Row],[SATUAN Fix Win]]&lt;&gt;"",1)</f>
        <v>1</v>
      </c>
    </row>
    <row r="692" spans="1:70">
      <c r="A692" s="4" t="str">
        <f>CONCATENATE(Table43[[#This Row],[Kode BARANG Win2]],Table43[[#This Row],[No. Urut
Item Sama]])</f>
        <v>R1027102001010</v>
      </c>
      <c r="B692" s="7"/>
      <c r="C692" s="4" t="s">
        <v>1665</v>
      </c>
      <c r="D692" s="49" t="s">
        <v>408</v>
      </c>
      <c r="E692" s="49">
        <f>IFERROR(VLOOKUP(Table43[[#This Row],[NO]],[1]Sheet1!$G$3:$K$1267,5,0),0)</f>
        <v>0</v>
      </c>
      <c r="F692" s="26" t="s">
        <v>736</v>
      </c>
      <c r="G692" s="26">
        <v>40</v>
      </c>
      <c r="H692" s="26" t="s">
        <v>2073</v>
      </c>
      <c r="I692" s="49">
        <v>8993560027629</v>
      </c>
      <c r="J692" s="26" t="str">
        <f>Table43[[#This Row],[Nama Jenis Kemasan]]</f>
        <v>PCS</v>
      </c>
      <c r="K692" s="4" t="str">
        <f>TRIM(CONCATENATE(Table43[[#This Row],[Nama            KLP]]," ",Table43[[#This Row],[Nama            Sub KLP]]))</f>
        <v>DETTOL WIPES</v>
      </c>
      <c r="L692" s="4" t="str">
        <f>CONCATENATE(Table43[[#This Row],[kode  2 Digit                (hrf+No)]],Table43[[#This Row],[kode  2 Digit                (Nomor)]],Table43[[#This Row],[kode  1 Digit                (Nomor)]])</f>
        <v>R1027</v>
      </c>
      <c r="M692" s="4" t="str">
        <f>IF(AH692="",CONCATENATE(R692,T692,V692,X692,Z692,AB692,AD692,AF692,Table43[[#This Row],[Tanda Kode Revisi]]),CONCATENATE(R692,T692,V692,X692,Z692,AB692,AD692,AH692))</f>
        <v>R1027102001010</v>
      </c>
      <c r="N692" s="11">
        <f t="shared" si="20"/>
        <v>14</v>
      </c>
      <c r="O692" s="13" t="str">
        <f>IF(AG692&lt;&gt;"",TRIM(UPPER(CONCATENATE(Q692," ",S692," ",U692," ",W692," ",Y692," ",AA692," ","X"," ",Table43[[#This Row],[ISI/CTN]]," ",AG692," ",AC692," ",AE692," ",AI692))),TRIM(UPPER(CONCATENATE(Q692," ",S692," ",U692," ",W692," ",Y692," ",AA692," ","X"," ",Table43[[#This Row],[ISI/CTN]]," ",AC692," ",AE692," ",AI692))))</f>
        <v>RB DETTOL WIPES STYLE SENSITIVE 10S X 40 PCS</v>
      </c>
      <c r="P692" s="11">
        <f t="shared" si="21"/>
        <v>44</v>
      </c>
      <c r="Q692" s="4" t="s">
        <v>1487</v>
      </c>
      <c r="R692" s="7" t="s">
        <v>94</v>
      </c>
      <c r="S692" s="4" t="s">
        <v>1496</v>
      </c>
      <c r="T692" s="45" t="s">
        <v>1723</v>
      </c>
      <c r="U692" s="46" t="s">
        <v>1569</v>
      </c>
      <c r="V692" s="7">
        <v>7</v>
      </c>
      <c r="W692" s="46" t="s">
        <v>1576</v>
      </c>
      <c r="X692" s="45" t="s">
        <v>1730</v>
      </c>
      <c r="Y692" s="4" t="s">
        <v>1555</v>
      </c>
      <c r="Z692" s="47" t="s">
        <v>1723</v>
      </c>
      <c r="AA692" s="4" t="s">
        <v>1542</v>
      </c>
      <c r="AB692" s="47" t="s">
        <v>1740</v>
      </c>
      <c r="AC692" s="4" t="s">
        <v>186</v>
      </c>
      <c r="AD692" s="7">
        <v>1</v>
      </c>
      <c r="AF692" s="7">
        <v>0</v>
      </c>
      <c r="AJ692" s="7">
        <f>IFERROR(VLOOKUP(Table43[[#This Row],[Kode BARANG Win2]],'[2]Template Impor Barang'!#REF!,2,0),0)</f>
        <v>0</v>
      </c>
      <c r="AK692" s="7">
        <f>Table43[[#This Row],[ISI/CTN]]</f>
        <v>40</v>
      </c>
      <c r="AL692" s="83" t="str">
        <f>Table43[[#This Row],[Kode Pcpl]]</f>
        <v>ID8024116</v>
      </c>
      <c r="AN692" s="36">
        <f>Table43[[#This Row],[Harga Jual Pcs GT
(-PPN)]]-(Table43[[#This Row],[Harga Jual Pcs GT
(-PPN)]]*8.5%)</f>
        <v>9280.8827437499986</v>
      </c>
      <c r="AO692" s="36">
        <f>Table43[[#This Row],[Harga Beli Pcs
(-PPN)]]*Table43[[#This Row],[ISI/CTN]]</f>
        <v>371235.30974999996</v>
      </c>
      <c r="AP692" s="36">
        <f>Table43[[#This Row],[Harga Beli Pcs
(-PPN)]]*1.11</f>
        <v>10301.7798455625</v>
      </c>
      <c r="AQ692" s="36">
        <f>Table43[[#This Row],[Harga Beli Krt
(- PPN)]]*1.11</f>
        <v>412071.1938225</v>
      </c>
      <c r="AR692" s="36">
        <v>10143.041249999998</v>
      </c>
      <c r="AS692" s="36">
        <f>Table43[[#This Row],[Harga Jual Pcs GT
(-PPN)]]*Table43[[#This Row],[ISI/CTN]]</f>
        <v>405721.64999999991</v>
      </c>
      <c r="AT692" s="36">
        <f>Table43[[#This Row],[Harga Jual Pcs GT
(-PPN)]]*1.11</f>
        <v>11258.775787499999</v>
      </c>
      <c r="AU692" s="36">
        <f>Table43[[#This Row],[Harga Jual Krt GT
(- PPN)]]*1.11</f>
        <v>450351.03149999992</v>
      </c>
      <c r="AV692" s="36">
        <v>10143.041249999998</v>
      </c>
      <c r="AW692" s="36">
        <f>Table43[[#This Row],[Harga Jual Pcs MT
(-PPN)]]*Table43[[#This Row],[ISI/CTN]]</f>
        <v>405721.64999999991</v>
      </c>
      <c r="AX692" s="36">
        <f>Table43[[#This Row],[Harga Jual Pcs MT
(-PPN)]]*1.11</f>
        <v>11258.775787499999</v>
      </c>
      <c r="AY692" s="36">
        <f>Table43[[#This Row],[Harga Jual Pcs MT
(+PPN)]]*Table43[[#This Row],[ISI/CTN]]</f>
        <v>450351.03149999992</v>
      </c>
      <c r="AZ692" s="44">
        <f>(Table43[[#This Row],[Harga Jual Pcs GT
(-PPN)]]-Table43[[#This Row],[Harga Beli Pcs
(-PPN)]])/Table43[[#This Row],[Harga Jual Pcs GT
(-PPN)]]</f>
        <v>8.4999999999999992E-2</v>
      </c>
      <c r="BA692" s="51">
        <f>Table43[[#This Row],[Harga Jual Pcs MT
(-PPN)]]-Table43[[#This Row],[Harga Beli Pcs
(-PPN)]]</f>
        <v>862.15850624999985</v>
      </c>
      <c r="BB692" s="57">
        <f>Table43[[#This Row],[Column1]]/Table43[[#This Row],[Harga Jual Pcs MT
(-PPN)]]</f>
        <v>8.4999999999999992E-2</v>
      </c>
      <c r="BC692" s="50"/>
      <c r="BD692" s="7" t="str">
        <f>IFERROR(VLOOKUP(Table43[[#This Row],[Kode BARANG Win2]],'[3]Daftar Barang dan Jasa'!$B$2:$D$3515,3,0),0)</f>
        <v>RB DETTOL WIPES STYLE SENSITIVE 10S X 40 PCS</v>
      </c>
      <c r="BE692" s="7" t="str">
        <f ca="1">IF(TODAY()-Table43[[#This Row],[Efektif
Pembuatan]]&gt;60,"Lama","Baru")</f>
        <v>Lama</v>
      </c>
      <c r="BF692" s="7" t="e">
        <f ca="1">IF(TODAY()-Table43[[#This Row],[Efektif Naik Harga]]&lt;30,"Naik","Sama")</f>
        <v>#VALUE!</v>
      </c>
      <c r="BG692" s="7" t="s">
        <v>400</v>
      </c>
      <c r="BH692" s="7" t="str">
        <f>IF(Table43[[#This Row],[Kode BARANG Win2]]&lt;&gt;"","IDR","")</f>
        <v>IDR</v>
      </c>
      <c r="BI692" s="7" t="str">
        <f>CONCATENATE(Table43[[#This Row],[kode  1 Digit
(Nomor)]],Table43[[#This Row],[kode  4 Digit                (Nomor)]])</f>
        <v>ID80241160010</v>
      </c>
      <c r="BJ692" s="7" t="str">
        <f>Table43[[#This Row],[Nama            Gramasi atau Jumlah Pack per CTN]]</f>
        <v>10S</v>
      </c>
      <c r="BK692" s="7"/>
      <c r="BL692" s="7"/>
      <c r="BM692" s="4" t="str">
        <f>IF(Table43[[#This Row],[SATUAN Fix Win]]&lt;&gt;"","KRT")</f>
        <v>KRT</v>
      </c>
      <c r="BN692" s="4" t="str">
        <f>IF(Table43[[#This Row],[SATUAN Fix Win]]&lt;&gt;"","GD01")</f>
        <v>GD01</v>
      </c>
      <c r="BO692" s="4">
        <f>IF(Table43[[#This Row],[SATUAN Fix Win]]&lt;&gt;"",11611)</f>
        <v>11611</v>
      </c>
      <c r="BP692" s="4">
        <f>IF(Table43[[#This Row],[SATUAN Fix Win]]&lt;&gt;"",11612)</f>
        <v>11612</v>
      </c>
      <c r="BR692" s="4">
        <f>IF(Table43[[#This Row],[SATUAN Fix Win]]&lt;&gt;"",1)</f>
        <v>1</v>
      </c>
    </row>
    <row r="693" spans="1:70">
      <c r="A693" s="4" t="str">
        <f>CONCATENATE(Table43[[#This Row],[Kode BARANG Win2]],Table43[[#This Row],[No. Urut
Item Sama]])</f>
        <v>R1027102001010</v>
      </c>
      <c r="B693" s="7"/>
      <c r="C693" s="4" t="s">
        <v>1665</v>
      </c>
      <c r="D693" s="49">
        <v>3197890</v>
      </c>
      <c r="E693" s="49">
        <f>IFERROR(VLOOKUP(Table43[[#This Row],[NO]],[1]Sheet1!$G$3:$K$1267,5,0),0)</f>
        <v>0</v>
      </c>
      <c r="F693" s="26" t="s">
        <v>737</v>
      </c>
      <c r="G693" s="26">
        <v>40</v>
      </c>
      <c r="H693" s="26" t="s">
        <v>2073</v>
      </c>
      <c r="I693" s="49">
        <v>8993560027629</v>
      </c>
      <c r="J693" s="26" t="str">
        <f>Table43[[#This Row],[Nama Jenis Kemasan]]</f>
        <v>PCS</v>
      </c>
      <c r="K693" s="4" t="str">
        <f>TRIM(CONCATENATE(Table43[[#This Row],[Nama            KLP]]," ",Table43[[#This Row],[Nama            Sub KLP]]))</f>
        <v>DETTOL WIPES</v>
      </c>
      <c r="L693" s="4" t="str">
        <f>CONCATENATE(Table43[[#This Row],[kode  2 Digit                (hrf+No)]],Table43[[#This Row],[kode  2 Digit                (Nomor)]],Table43[[#This Row],[kode  1 Digit                (Nomor)]])</f>
        <v>R1027</v>
      </c>
      <c r="M693" s="4" t="str">
        <f>IF(AH693="",CONCATENATE(R693,T693,V693,X693,Z693,AB693,AD693,AF693,Table43[[#This Row],[Tanda Kode Revisi]]),CONCATENATE(R693,T693,V693,X693,Z693,AB693,AD693,AH693))</f>
        <v>R1027102001010</v>
      </c>
      <c r="N693" s="11">
        <f t="shared" si="20"/>
        <v>14</v>
      </c>
      <c r="O693" s="13" t="str">
        <f>IF(AG693&lt;&gt;"",TRIM(UPPER(CONCATENATE(Q693," ",S693," ",U693," ",W693," ",Y693," ",AA693," ","X"," ",Table43[[#This Row],[ISI/CTN]]," ",AG693," ",AC693," ",AE693," ",AI693))),TRIM(UPPER(CONCATENATE(Q693," ",S693," ",U693," ",W693," ",Y693," ",AA693," ","X"," ",Table43[[#This Row],[ISI/CTN]]," ",AC693," ",AE693," ",AI693))))</f>
        <v>RB DETTOL WIPES STYLE SENSITIVE 10S X 40 PCS</v>
      </c>
      <c r="P693" s="11">
        <f t="shared" si="21"/>
        <v>44</v>
      </c>
      <c r="Q693" s="4" t="s">
        <v>1487</v>
      </c>
      <c r="R693" s="7" t="s">
        <v>94</v>
      </c>
      <c r="S693" s="4" t="s">
        <v>1496</v>
      </c>
      <c r="T693" s="45" t="s">
        <v>1723</v>
      </c>
      <c r="U693" s="46" t="s">
        <v>1569</v>
      </c>
      <c r="V693" s="7">
        <v>7</v>
      </c>
      <c r="W693" s="46" t="s">
        <v>1576</v>
      </c>
      <c r="X693" s="45" t="s">
        <v>1730</v>
      </c>
      <c r="Y693" s="4" t="s">
        <v>1555</v>
      </c>
      <c r="Z693" s="47" t="s">
        <v>1723</v>
      </c>
      <c r="AA693" s="4" t="s">
        <v>1542</v>
      </c>
      <c r="AB693" s="47" t="s">
        <v>1740</v>
      </c>
      <c r="AC693" s="4" t="s">
        <v>186</v>
      </c>
      <c r="AD693" s="7">
        <v>1</v>
      </c>
      <c r="AF693" s="7">
        <v>0</v>
      </c>
      <c r="AJ693" s="7">
        <f>IFERROR(VLOOKUP(Table43[[#This Row],[Kode BARANG Win2]],'[2]Template Impor Barang'!#REF!,2,0),0)</f>
        <v>0</v>
      </c>
      <c r="AK693" s="7">
        <f>Table43[[#This Row],[ISI/CTN]]</f>
        <v>40</v>
      </c>
      <c r="AL693" s="83">
        <f>Table43[[#This Row],[Kode Pcpl]]</f>
        <v>3197890</v>
      </c>
      <c r="AN693" s="36">
        <f>Table43[[#This Row],[Harga Jual Pcs GT
(-PPN)]]-(Table43[[#This Row],[Harga Jual Pcs GT
(-PPN)]]*8.5%)</f>
        <v>9280.8827437499986</v>
      </c>
      <c r="AO693" s="36">
        <f>Table43[[#This Row],[Harga Beli Pcs
(-PPN)]]*Table43[[#This Row],[ISI/CTN]]</f>
        <v>371235.30974999996</v>
      </c>
      <c r="AP693" s="36">
        <f>Table43[[#This Row],[Harga Beli Pcs
(-PPN)]]*1.11</f>
        <v>10301.7798455625</v>
      </c>
      <c r="AQ693" s="36">
        <f>Table43[[#This Row],[Harga Beli Krt
(- PPN)]]*1.11</f>
        <v>412071.1938225</v>
      </c>
      <c r="AR693" s="36">
        <v>10143.041249999998</v>
      </c>
      <c r="AS693" s="36">
        <f>Table43[[#This Row],[Harga Jual Pcs GT
(-PPN)]]*Table43[[#This Row],[ISI/CTN]]</f>
        <v>405721.64999999991</v>
      </c>
      <c r="AT693" s="36">
        <f>Table43[[#This Row],[Harga Jual Pcs GT
(-PPN)]]*1.11</f>
        <v>11258.775787499999</v>
      </c>
      <c r="AU693" s="36">
        <f>Table43[[#This Row],[Harga Jual Krt GT
(- PPN)]]*1.11</f>
        <v>450351.03149999992</v>
      </c>
      <c r="AV693" s="36">
        <v>10143.041249999998</v>
      </c>
      <c r="AW693" s="36">
        <f>Table43[[#This Row],[Harga Jual Pcs MT
(-PPN)]]*Table43[[#This Row],[ISI/CTN]]</f>
        <v>405721.64999999991</v>
      </c>
      <c r="AX693" s="36">
        <f>Table43[[#This Row],[Harga Jual Pcs MT
(-PPN)]]*1.11</f>
        <v>11258.775787499999</v>
      </c>
      <c r="AY693" s="36">
        <f>Table43[[#This Row],[Harga Jual Pcs MT
(+PPN)]]*Table43[[#This Row],[ISI/CTN]]</f>
        <v>450351.03149999992</v>
      </c>
      <c r="AZ693" s="44">
        <f>(Table43[[#This Row],[Harga Jual Pcs GT
(-PPN)]]-Table43[[#This Row],[Harga Beli Pcs
(-PPN)]])/Table43[[#This Row],[Harga Jual Pcs GT
(-PPN)]]</f>
        <v>8.4999999999999992E-2</v>
      </c>
      <c r="BA693" s="51">
        <f>Table43[[#This Row],[Harga Jual Pcs MT
(-PPN)]]-Table43[[#This Row],[Harga Beli Pcs
(-PPN)]]</f>
        <v>862.15850624999985</v>
      </c>
      <c r="BB693" s="57">
        <f>Table43[[#This Row],[Column1]]/Table43[[#This Row],[Harga Jual Pcs MT
(-PPN)]]</f>
        <v>8.4999999999999992E-2</v>
      </c>
      <c r="BC693" s="50"/>
      <c r="BD693" s="7" t="str">
        <f>IFERROR(VLOOKUP(Table43[[#This Row],[Kode BARANG Win2]],'[3]Daftar Barang dan Jasa'!$B$2:$D$3515,3,0),0)</f>
        <v>RB DETTOL WIPES STYLE SENSITIVE 10S X 40 PCS</v>
      </c>
      <c r="BE693" s="7" t="str">
        <f ca="1">IF(TODAY()-Table43[[#This Row],[Efektif
Pembuatan]]&gt;60,"Lama","Baru")</f>
        <v>Lama</v>
      </c>
      <c r="BF693" s="7" t="e">
        <f ca="1">IF(TODAY()-Table43[[#This Row],[Efektif Naik Harga]]&lt;30,"Naik","Sama")</f>
        <v>#VALUE!</v>
      </c>
      <c r="BG693" s="7" t="s">
        <v>400</v>
      </c>
      <c r="BH693" s="7" t="str">
        <f>IF(Table43[[#This Row],[Kode BARANG Win2]]&lt;&gt;"","IDR","")</f>
        <v>IDR</v>
      </c>
      <c r="BI693" s="7" t="str">
        <f>CONCATENATE(Table43[[#This Row],[kode  1 Digit
(Nomor)]],Table43[[#This Row],[kode  4 Digit                (Nomor)]])</f>
        <v>31978900010</v>
      </c>
      <c r="BJ693" s="7" t="str">
        <f>Table43[[#This Row],[Nama            Gramasi atau Jumlah Pack per CTN]]</f>
        <v>10S</v>
      </c>
      <c r="BK693" s="7"/>
      <c r="BL693" s="7"/>
      <c r="BM693" s="4" t="str">
        <f>IF(Table43[[#This Row],[SATUAN Fix Win]]&lt;&gt;"","KRT")</f>
        <v>KRT</v>
      </c>
      <c r="BN693" s="4" t="str">
        <f>IF(Table43[[#This Row],[SATUAN Fix Win]]&lt;&gt;"","GD01")</f>
        <v>GD01</v>
      </c>
      <c r="BO693" s="4">
        <f>IF(Table43[[#This Row],[SATUAN Fix Win]]&lt;&gt;"",11611)</f>
        <v>11611</v>
      </c>
      <c r="BP693" s="4">
        <f>IF(Table43[[#This Row],[SATUAN Fix Win]]&lt;&gt;"",11612)</f>
        <v>11612</v>
      </c>
      <c r="BR693" s="4">
        <f>IF(Table43[[#This Row],[SATUAN Fix Win]]&lt;&gt;"",1)</f>
        <v>1</v>
      </c>
    </row>
    <row r="694" spans="1:70">
      <c r="A694" s="4" t="str">
        <f>CONCATENATE(Table43[[#This Row],[Kode BARANG Win2]],Table43[[#This Row],[No. Urut
Item Sama]])</f>
        <v>R1027102001010</v>
      </c>
      <c r="B694" s="7"/>
      <c r="C694" s="4" t="s">
        <v>1665</v>
      </c>
      <c r="D694" s="49">
        <v>8024116</v>
      </c>
      <c r="E694" s="49">
        <f>IFERROR(VLOOKUP(Table43[[#This Row],[NO]],[1]Sheet1!$G$3:$K$1267,5,0),0)</f>
        <v>0</v>
      </c>
      <c r="F694" s="26" t="s">
        <v>732</v>
      </c>
      <c r="G694" s="26">
        <v>40</v>
      </c>
      <c r="H694" s="26" t="s">
        <v>2073</v>
      </c>
      <c r="I694" s="49">
        <v>8993560027629</v>
      </c>
      <c r="J694" s="26" t="str">
        <f>Table43[[#This Row],[Nama Jenis Kemasan]]</f>
        <v>PCS</v>
      </c>
      <c r="K694" s="4" t="str">
        <f>TRIM(CONCATENATE(Table43[[#This Row],[Nama            KLP]]," ",Table43[[#This Row],[Nama            Sub KLP]]))</f>
        <v>DETTOL WIPES</v>
      </c>
      <c r="L694" s="4" t="str">
        <f>CONCATENATE(Table43[[#This Row],[kode  2 Digit                (hrf+No)]],Table43[[#This Row],[kode  2 Digit                (Nomor)]],Table43[[#This Row],[kode  1 Digit                (Nomor)]])</f>
        <v>R1027</v>
      </c>
      <c r="M694" s="4" t="str">
        <f>IF(AH694="",CONCATENATE(R694,T694,V694,X694,Z694,AB694,AD694,AF694,Table43[[#This Row],[Tanda Kode Revisi]]),CONCATENATE(R694,T694,V694,X694,Z694,AB694,AD694,AH694))</f>
        <v>R1027102001010</v>
      </c>
      <c r="N694" s="11">
        <f t="shared" si="20"/>
        <v>14</v>
      </c>
      <c r="O694" s="13" t="str">
        <f>IF(AG694&lt;&gt;"",TRIM(UPPER(CONCATENATE(Q694," ",S694," ",U694," ",W694," ",Y694," ",AA694," ","X"," ",Table43[[#This Row],[ISI/CTN]]," ",AG694," ",AC694," ",AE694," ",AI694))),TRIM(UPPER(CONCATENATE(Q694," ",S694," ",U694," ",W694," ",Y694," ",AA694," ","X"," ",Table43[[#This Row],[ISI/CTN]]," ",AC694," ",AE694," ",AI694))))</f>
        <v>RB DETTOL WIPES STYLE SENSITIVE 10S X 40 PCS</v>
      </c>
      <c r="P694" s="11">
        <f t="shared" si="21"/>
        <v>44</v>
      </c>
      <c r="Q694" s="4" t="s">
        <v>1487</v>
      </c>
      <c r="R694" s="7" t="s">
        <v>94</v>
      </c>
      <c r="S694" s="4" t="s">
        <v>1496</v>
      </c>
      <c r="T694" s="45" t="s">
        <v>1723</v>
      </c>
      <c r="U694" s="46" t="s">
        <v>1569</v>
      </c>
      <c r="V694" s="7">
        <v>7</v>
      </c>
      <c r="W694" s="46" t="s">
        <v>1576</v>
      </c>
      <c r="X694" s="45" t="s">
        <v>1730</v>
      </c>
      <c r="Y694" s="4" t="s">
        <v>1555</v>
      </c>
      <c r="Z694" s="47" t="s">
        <v>1723</v>
      </c>
      <c r="AA694" s="4" t="s">
        <v>1542</v>
      </c>
      <c r="AB694" s="47" t="s">
        <v>1740</v>
      </c>
      <c r="AC694" s="4" t="s">
        <v>186</v>
      </c>
      <c r="AD694" s="7">
        <v>1</v>
      </c>
      <c r="AF694" s="7">
        <v>0</v>
      </c>
      <c r="AJ694" s="7">
        <f>IFERROR(VLOOKUP(Table43[[#This Row],[Kode BARANG Win2]],'[2]Template Impor Barang'!#REF!,2,0),0)</f>
        <v>0</v>
      </c>
      <c r="AK694" s="7">
        <f>Table43[[#This Row],[ISI/CTN]]</f>
        <v>40</v>
      </c>
      <c r="AL694" s="83">
        <f>Table43[[#This Row],[Kode Pcpl]]</f>
        <v>8024116</v>
      </c>
      <c r="AN694" s="36">
        <f>Table43[[#This Row],[Harga Jual Pcs GT
(-PPN)]]-(Table43[[#This Row],[Harga Jual Pcs GT
(-PPN)]]*8.5%)</f>
        <v>9280.8827437499986</v>
      </c>
      <c r="AO694" s="36">
        <f>Table43[[#This Row],[Harga Beli Pcs
(-PPN)]]*Table43[[#This Row],[ISI/CTN]]</f>
        <v>371235.30974999996</v>
      </c>
      <c r="AP694" s="36">
        <f>Table43[[#This Row],[Harga Beli Pcs
(-PPN)]]*1.11</f>
        <v>10301.7798455625</v>
      </c>
      <c r="AQ694" s="36">
        <f>Table43[[#This Row],[Harga Beli Krt
(- PPN)]]*1.11</f>
        <v>412071.1938225</v>
      </c>
      <c r="AR694" s="36">
        <v>10143.041249999998</v>
      </c>
      <c r="AS694" s="36">
        <f>Table43[[#This Row],[Harga Jual Pcs GT
(-PPN)]]*Table43[[#This Row],[ISI/CTN]]</f>
        <v>405721.64999999991</v>
      </c>
      <c r="AT694" s="36">
        <f>Table43[[#This Row],[Harga Jual Pcs GT
(-PPN)]]*1.11</f>
        <v>11258.775787499999</v>
      </c>
      <c r="AU694" s="36">
        <f>Table43[[#This Row],[Harga Jual Krt GT
(- PPN)]]*1.11</f>
        <v>450351.03149999992</v>
      </c>
      <c r="AV694" s="36">
        <v>10143.041249999998</v>
      </c>
      <c r="AW694" s="36">
        <f>Table43[[#This Row],[Harga Jual Pcs MT
(-PPN)]]*Table43[[#This Row],[ISI/CTN]]</f>
        <v>405721.64999999991</v>
      </c>
      <c r="AX694" s="36">
        <f>Table43[[#This Row],[Harga Jual Pcs MT
(-PPN)]]*1.11</f>
        <v>11258.775787499999</v>
      </c>
      <c r="AY694" s="36">
        <f>Table43[[#This Row],[Harga Jual Pcs MT
(+PPN)]]*Table43[[#This Row],[ISI/CTN]]</f>
        <v>450351.03149999992</v>
      </c>
      <c r="AZ694" s="44">
        <f>(Table43[[#This Row],[Harga Jual Pcs GT
(-PPN)]]-Table43[[#This Row],[Harga Beli Pcs
(-PPN)]])/Table43[[#This Row],[Harga Jual Pcs GT
(-PPN)]]</f>
        <v>8.4999999999999992E-2</v>
      </c>
      <c r="BA694" s="51">
        <f>Table43[[#This Row],[Harga Jual Pcs MT
(-PPN)]]-Table43[[#This Row],[Harga Beli Pcs
(-PPN)]]</f>
        <v>862.15850624999985</v>
      </c>
      <c r="BB694" s="57">
        <f>Table43[[#This Row],[Column1]]/Table43[[#This Row],[Harga Jual Pcs MT
(-PPN)]]</f>
        <v>8.4999999999999992E-2</v>
      </c>
      <c r="BC694" s="50"/>
      <c r="BD694" s="7" t="str">
        <f>IFERROR(VLOOKUP(Table43[[#This Row],[Kode BARANG Win2]],'[3]Daftar Barang dan Jasa'!$B$2:$D$3515,3,0),0)</f>
        <v>RB DETTOL WIPES STYLE SENSITIVE 10S X 40 PCS</v>
      </c>
      <c r="BE694" s="7" t="str">
        <f ca="1">IF(TODAY()-Table43[[#This Row],[Efektif
Pembuatan]]&gt;60,"Lama","Baru")</f>
        <v>Lama</v>
      </c>
      <c r="BF694" s="7" t="e">
        <f ca="1">IF(TODAY()-Table43[[#This Row],[Efektif Naik Harga]]&lt;30,"Naik","Sama")</f>
        <v>#VALUE!</v>
      </c>
      <c r="BG694" s="7" t="s">
        <v>400</v>
      </c>
      <c r="BH694" s="7" t="str">
        <f>IF(Table43[[#This Row],[Kode BARANG Win2]]&lt;&gt;"","IDR","")</f>
        <v>IDR</v>
      </c>
      <c r="BI694" s="7" t="str">
        <f>CONCATENATE(Table43[[#This Row],[kode  1 Digit
(Nomor)]],Table43[[#This Row],[kode  4 Digit                (Nomor)]])</f>
        <v>80241160010</v>
      </c>
      <c r="BJ694" s="7" t="str">
        <f>Table43[[#This Row],[Nama            Gramasi atau Jumlah Pack per CTN]]</f>
        <v>10S</v>
      </c>
      <c r="BK694" s="7"/>
      <c r="BL694" s="7"/>
      <c r="BM694" s="4" t="str">
        <f>IF(Table43[[#This Row],[SATUAN Fix Win]]&lt;&gt;"","KRT")</f>
        <v>KRT</v>
      </c>
      <c r="BN694" s="4" t="str">
        <f>IF(Table43[[#This Row],[SATUAN Fix Win]]&lt;&gt;"","GD01")</f>
        <v>GD01</v>
      </c>
      <c r="BO694" s="4">
        <f>IF(Table43[[#This Row],[SATUAN Fix Win]]&lt;&gt;"",11611)</f>
        <v>11611</v>
      </c>
      <c r="BP694" s="4">
        <f>IF(Table43[[#This Row],[SATUAN Fix Win]]&lt;&gt;"",11612)</f>
        <v>11612</v>
      </c>
      <c r="BR694" s="4">
        <f>IF(Table43[[#This Row],[SATUAN Fix Win]]&lt;&gt;"",1)</f>
        <v>1</v>
      </c>
    </row>
    <row r="695" spans="1:70">
      <c r="A695" s="4" t="str">
        <f>CONCATENATE(Table43[[#This Row],[Kode BARANG Win2]],Table43[[#This Row],[No. Urut
Item Sama]])</f>
        <v>R1027102001010</v>
      </c>
      <c r="B695" s="7"/>
      <c r="C695" s="4" t="s">
        <v>1665</v>
      </c>
      <c r="D695" s="49" t="s">
        <v>406</v>
      </c>
      <c r="E695" s="49">
        <f>IFERROR(VLOOKUP(Table43[[#This Row],[NO]],[1]Sheet1!$G$3:$K$1267,5,0),0)</f>
        <v>0</v>
      </c>
      <c r="F695" s="26" t="s">
        <v>734</v>
      </c>
      <c r="G695" s="26">
        <v>40</v>
      </c>
      <c r="H695" s="26" t="s">
        <v>2073</v>
      </c>
      <c r="I695" s="49">
        <v>8993560027629</v>
      </c>
      <c r="J695" s="26" t="str">
        <f>Table43[[#This Row],[Nama Jenis Kemasan]]</f>
        <v>PCS</v>
      </c>
      <c r="K695" s="4" t="str">
        <f>TRIM(CONCATENATE(Table43[[#This Row],[Nama            KLP]]," ",Table43[[#This Row],[Nama            Sub KLP]]))</f>
        <v>DETTOL WIPES</v>
      </c>
      <c r="L695" s="4" t="str">
        <f>CONCATENATE(Table43[[#This Row],[kode  2 Digit                (hrf+No)]],Table43[[#This Row],[kode  2 Digit                (Nomor)]],Table43[[#This Row],[kode  1 Digit                (Nomor)]])</f>
        <v>R1027</v>
      </c>
      <c r="M695" s="4" t="str">
        <f>IF(AH695="",CONCATENATE(R695,T695,V695,X695,Z695,AB695,AD695,AF695,Table43[[#This Row],[Tanda Kode Revisi]]),CONCATENATE(R695,T695,V695,X695,Z695,AB695,AD695,AH695))</f>
        <v>R1027102001010</v>
      </c>
      <c r="N695" s="11">
        <f t="shared" si="20"/>
        <v>14</v>
      </c>
      <c r="O695" s="13" t="str">
        <f>IF(AG695&lt;&gt;"",TRIM(UPPER(CONCATENATE(Q695," ",S695," ",U695," ",W695," ",Y695," ",AA695," ","X"," ",Table43[[#This Row],[ISI/CTN]]," ",AG695," ",AC695," ",AE695," ",AI695))),TRIM(UPPER(CONCATENATE(Q695," ",S695," ",U695," ",W695," ",Y695," ",AA695," ","X"," ",Table43[[#This Row],[ISI/CTN]]," ",AC695," ",AE695," ",AI695))))</f>
        <v>RB DETTOL WIPES STYLE SENSITIVE 10S X 40 PCS</v>
      </c>
      <c r="P695" s="11">
        <f t="shared" si="21"/>
        <v>44</v>
      </c>
      <c r="Q695" s="4" t="s">
        <v>1487</v>
      </c>
      <c r="R695" s="7" t="s">
        <v>94</v>
      </c>
      <c r="S695" s="4" t="s">
        <v>1496</v>
      </c>
      <c r="T695" s="45" t="s">
        <v>1723</v>
      </c>
      <c r="U695" s="46" t="s">
        <v>1569</v>
      </c>
      <c r="V695" s="7">
        <v>7</v>
      </c>
      <c r="W695" s="46" t="s">
        <v>1576</v>
      </c>
      <c r="X695" s="45" t="s">
        <v>1730</v>
      </c>
      <c r="Y695" s="4" t="s">
        <v>1555</v>
      </c>
      <c r="Z695" s="47" t="s">
        <v>1723</v>
      </c>
      <c r="AA695" s="4" t="s">
        <v>1542</v>
      </c>
      <c r="AB695" s="47" t="s">
        <v>1740</v>
      </c>
      <c r="AC695" s="4" t="s">
        <v>186</v>
      </c>
      <c r="AD695" s="7">
        <v>1</v>
      </c>
      <c r="AF695" s="7">
        <v>0</v>
      </c>
      <c r="AJ695" s="7">
        <f>IFERROR(VLOOKUP(Table43[[#This Row],[Kode BARANG Win2]],'[2]Template Impor Barang'!#REF!,2,0),0)</f>
        <v>0</v>
      </c>
      <c r="AK695" s="7">
        <f>Table43[[#This Row],[ISI/CTN]]</f>
        <v>40</v>
      </c>
      <c r="AL695" s="83" t="str">
        <f>Table43[[#This Row],[Kode Pcpl]]</f>
        <v>ID8083928</v>
      </c>
      <c r="AN695" s="36">
        <f>Table43[[#This Row],[Harga Jual Pcs GT
(-PPN)]]-(Table43[[#This Row],[Harga Jual Pcs GT
(-PPN)]]*8.5%)</f>
        <v>9280.8827437499986</v>
      </c>
      <c r="AO695" s="36">
        <f>Table43[[#This Row],[Harga Beli Pcs
(-PPN)]]*Table43[[#This Row],[ISI/CTN]]</f>
        <v>371235.30974999996</v>
      </c>
      <c r="AP695" s="36">
        <f>Table43[[#This Row],[Harga Beli Pcs
(-PPN)]]*1.11</f>
        <v>10301.7798455625</v>
      </c>
      <c r="AQ695" s="36">
        <f>Table43[[#This Row],[Harga Beli Krt
(- PPN)]]*1.11</f>
        <v>412071.1938225</v>
      </c>
      <c r="AR695" s="36">
        <v>10143.041249999998</v>
      </c>
      <c r="AS695" s="36">
        <f>Table43[[#This Row],[Harga Jual Pcs GT
(-PPN)]]*Table43[[#This Row],[ISI/CTN]]</f>
        <v>405721.64999999991</v>
      </c>
      <c r="AT695" s="36">
        <f>Table43[[#This Row],[Harga Jual Pcs GT
(-PPN)]]*1.11</f>
        <v>11258.775787499999</v>
      </c>
      <c r="AU695" s="36">
        <f>Table43[[#This Row],[Harga Jual Krt GT
(- PPN)]]*1.11</f>
        <v>450351.03149999992</v>
      </c>
      <c r="AV695" s="36">
        <v>10143.041249999998</v>
      </c>
      <c r="AW695" s="36">
        <f>Table43[[#This Row],[Harga Jual Pcs MT
(-PPN)]]*Table43[[#This Row],[ISI/CTN]]</f>
        <v>405721.64999999991</v>
      </c>
      <c r="AX695" s="36">
        <f>Table43[[#This Row],[Harga Jual Pcs MT
(-PPN)]]*1.11</f>
        <v>11258.775787499999</v>
      </c>
      <c r="AY695" s="36">
        <f>Table43[[#This Row],[Harga Jual Pcs MT
(+PPN)]]*Table43[[#This Row],[ISI/CTN]]</f>
        <v>450351.03149999992</v>
      </c>
      <c r="AZ695" s="44">
        <f>(Table43[[#This Row],[Harga Jual Pcs GT
(-PPN)]]-Table43[[#This Row],[Harga Beli Pcs
(-PPN)]])/Table43[[#This Row],[Harga Jual Pcs GT
(-PPN)]]</f>
        <v>8.4999999999999992E-2</v>
      </c>
      <c r="BA695" s="51">
        <f>Table43[[#This Row],[Harga Jual Pcs MT
(-PPN)]]-Table43[[#This Row],[Harga Beli Pcs
(-PPN)]]</f>
        <v>862.15850624999985</v>
      </c>
      <c r="BB695" s="57">
        <f>Table43[[#This Row],[Column1]]/Table43[[#This Row],[Harga Jual Pcs MT
(-PPN)]]</f>
        <v>8.4999999999999992E-2</v>
      </c>
      <c r="BC695" s="50"/>
      <c r="BD695" s="7" t="str">
        <f>IFERROR(VLOOKUP(Table43[[#This Row],[Kode BARANG Win2]],'[3]Daftar Barang dan Jasa'!$B$2:$D$3515,3,0),0)</f>
        <v>RB DETTOL WIPES STYLE SENSITIVE 10S X 40 PCS</v>
      </c>
      <c r="BE695" s="7" t="str">
        <f ca="1">IF(TODAY()-Table43[[#This Row],[Efektif
Pembuatan]]&gt;60,"Lama","Baru")</f>
        <v>Lama</v>
      </c>
      <c r="BF695" s="7" t="e">
        <f ca="1">IF(TODAY()-Table43[[#This Row],[Efektif Naik Harga]]&lt;30,"Naik","Sama")</f>
        <v>#VALUE!</v>
      </c>
      <c r="BG695" s="7" t="s">
        <v>400</v>
      </c>
      <c r="BH695" s="7" t="str">
        <f>IF(Table43[[#This Row],[Kode BARANG Win2]]&lt;&gt;"","IDR","")</f>
        <v>IDR</v>
      </c>
      <c r="BI695" s="7" t="str">
        <f>CONCATENATE(Table43[[#This Row],[kode  1 Digit
(Nomor)]],Table43[[#This Row],[kode  4 Digit                (Nomor)]])</f>
        <v>ID80839280010</v>
      </c>
      <c r="BJ695" s="7" t="str">
        <f>Table43[[#This Row],[Nama            Gramasi atau Jumlah Pack per CTN]]</f>
        <v>10S</v>
      </c>
      <c r="BK695" s="7"/>
      <c r="BL695" s="7"/>
      <c r="BM695" s="4" t="str">
        <f>IF(Table43[[#This Row],[SATUAN Fix Win]]&lt;&gt;"","KRT")</f>
        <v>KRT</v>
      </c>
      <c r="BN695" s="4" t="str">
        <f>IF(Table43[[#This Row],[SATUAN Fix Win]]&lt;&gt;"","GD01")</f>
        <v>GD01</v>
      </c>
      <c r="BO695" s="4">
        <f>IF(Table43[[#This Row],[SATUAN Fix Win]]&lt;&gt;"",11611)</f>
        <v>11611</v>
      </c>
      <c r="BP695" s="4">
        <f>IF(Table43[[#This Row],[SATUAN Fix Win]]&lt;&gt;"",11612)</f>
        <v>11612</v>
      </c>
      <c r="BR695" s="4">
        <f>IF(Table43[[#This Row],[SATUAN Fix Win]]&lt;&gt;"",1)</f>
        <v>1</v>
      </c>
    </row>
    <row r="696" spans="1:70">
      <c r="A696" s="4" t="str">
        <f>CONCATENATE(Table43[[#This Row],[Kode BARANG Win2]],Table43[[#This Row],[No. Urut
Item Sama]])</f>
        <v>R1027102001010</v>
      </c>
      <c r="B696" s="7"/>
      <c r="C696" s="4" t="s">
        <v>1665</v>
      </c>
      <c r="D696" s="49" t="s">
        <v>407</v>
      </c>
      <c r="E696" s="49">
        <f>IFERROR(VLOOKUP(Table43[[#This Row],[NO]],[1]Sheet1!$G$3:$K$1267,5,0),0)</f>
        <v>0</v>
      </c>
      <c r="F696" s="26" t="s">
        <v>735</v>
      </c>
      <c r="G696" s="26">
        <v>40</v>
      </c>
      <c r="H696" s="26" t="s">
        <v>2073</v>
      </c>
      <c r="I696" s="49">
        <v>8993560027629</v>
      </c>
      <c r="J696" s="26" t="str">
        <f>Table43[[#This Row],[Nama Jenis Kemasan]]</f>
        <v>PCS</v>
      </c>
      <c r="K696" s="4" t="str">
        <f>TRIM(CONCATENATE(Table43[[#This Row],[Nama            KLP]]," ",Table43[[#This Row],[Nama            Sub KLP]]))</f>
        <v>DETTOL WIPES</v>
      </c>
      <c r="L696" s="4" t="str">
        <f>CONCATENATE(Table43[[#This Row],[kode  2 Digit                (hrf+No)]],Table43[[#This Row],[kode  2 Digit                (Nomor)]],Table43[[#This Row],[kode  1 Digit                (Nomor)]])</f>
        <v>R1027</v>
      </c>
      <c r="M696" s="4" t="str">
        <f>IF(AH696="",CONCATENATE(R696,T696,V696,X696,Z696,AB696,AD696,AF696,Table43[[#This Row],[Tanda Kode Revisi]]),CONCATENATE(R696,T696,V696,X696,Z696,AB696,AD696,AH696))</f>
        <v>R1027102001010</v>
      </c>
      <c r="N696" s="11">
        <f t="shared" si="20"/>
        <v>14</v>
      </c>
      <c r="O696" s="13" t="str">
        <f>IF(AG696&lt;&gt;"",TRIM(UPPER(CONCATENATE(Q696," ",S696," ",U696," ",W696," ",Y696," ",AA696," ","X"," ",Table43[[#This Row],[ISI/CTN]]," ",AG696," ",AC696," ",AE696," ",AI696))),TRIM(UPPER(CONCATENATE(Q696," ",S696," ",U696," ",W696," ",Y696," ",AA696," ","X"," ",Table43[[#This Row],[ISI/CTN]]," ",AC696," ",AE696," ",AI696))))</f>
        <v>RB DETTOL WIPES STYLE SENSITIVE 10S X 40 PCS</v>
      </c>
      <c r="P696" s="11">
        <f t="shared" si="21"/>
        <v>44</v>
      </c>
      <c r="Q696" s="4" t="s">
        <v>1487</v>
      </c>
      <c r="R696" s="7" t="s">
        <v>94</v>
      </c>
      <c r="S696" s="4" t="s">
        <v>1496</v>
      </c>
      <c r="T696" s="45" t="s">
        <v>1723</v>
      </c>
      <c r="U696" s="46" t="s">
        <v>1569</v>
      </c>
      <c r="V696" s="7">
        <v>7</v>
      </c>
      <c r="W696" s="46" t="s">
        <v>1576</v>
      </c>
      <c r="X696" s="45" t="s">
        <v>1730</v>
      </c>
      <c r="Y696" s="4" t="s">
        <v>1555</v>
      </c>
      <c r="Z696" s="47" t="s">
        <v>1723</v>
      </c>
      <c r="AA696" s="4" t="s">
        <v>1542</v>
      </c>
      <c r="AB696" s="47" t="s">
        <v>1740</v>
      </c>
      <c r="AC696" s="4" t="s">
        <v>186</v>
      </c>
      <c r="AD696" s="7">
        <v>1</v>
      </c>
      <c r="AF696" s="7">
        <v>0</v>
      </c>
      <c r="AJ696" s="7">
        <f>IFERROR(VLOOKUP(Table43[[#This Row],[Kode BARANG Win2]],'[2]Template Impor Barang'!#REF!,2,0),0)</f>
        <v>0</v>
      </c>
      <c r="AK696" s="7">
        <f>Table43[[#This Row],[ISI/CTN]]</f>
        <v>40</v>
      </c>
      <c r="AL696" s="83" t="str">
        <f>Table43[[#This Row],[Kode Pcpl]]</f>
        <v>ID8098928</v>
      </c>
      <c r="AN696" s="36">
        <f>Table43[[#This Row],[Harga Jual Pcs GT
(-PPN)]]-(Table43[[#This Row],[Harga Jual Pcs GT
(-PPN)]]*8.5%)</f>
        <v>9280.8827437499986</v>
      </c>
      <c r="AO696" s="36">
        <f>Table43[[#This Row],[Harga Beli Pcs
(-PPN)]]*Table43[[#This Row],[ISI/CTN]]</f>
        <v>371235.30974999996</v>
      </c>
      <c r="AP696" s="36">
        <f>Table43[[#This Row],[Harga Beli Pcs
(-PPN)]]*1.11</f>
        <v>10301.7798455625</v>
      </c>
      <c r="AQ696" s="36">
        <f>Table43[[#This Row],[Harga Beli Krt
(- PPN)]]*1.11</f>
        <v>412071.1938225</v>
      </c>
      <c r="AR696" s="36">
        <v>10143.041249999998</v>
      </c>
      <c r="AS696" s="36">
        <f>Table43[[#This Row],[Harga Jual Pcs GT
(-PPN)]]*Table43[[#This Row],[ISI/CTN]]</f>
        <v>405721.64999999991</v>
      </c>
      <c r="AT696" s="36">
        <f>Table43[[#This Row],[Harga Jual Pcs GT
(-PPN)]]*1.11</f>
        <v>11258.775787499999</v>
      </c>
      <c r="AU696" s="36">
        <f>Table43[[#This Row],[Harga Jual Krt GT
(- PPN)]]*1.11</f>
        <v>450351.03149999992</v>
      </c>
      <c r="AV696" s="36">
        <v>10143.041249999998</v>
      </c>
      <c r="AW696" s="36">
        <f>Table43[[#This Row],[Harga Jual Pcs MT
(-PPN)]]*Table43[[#This Row],[ISI/CTN]]</f>
        <v>405721.64999999991</v>
      </c>
      <c r="AX696" s="36">
        <f>Table43[[#This Row],[Harga Jual Pcs MT
(-PPN)]]*1.11</f>
        <v>11258.775787499999</v>
      </c>
      <c r="AY696" s="36">
        <f>Table43[[#This Row],[Harga Jual Pcs MT
(+PPN)]]*Table43[[#This Row],[ISI/CTN]]</f>
        <v>450351.03149999992</v>
      </c>
      <c r="AZ696" s="44">
        <f>(Table43[[#This Row],[Harga Jual Pcs GT
(-PPN)]]-Table43[[#This Row],[Harga Beli Pcs
(-PPN)]])/Table43[[#This Row],[Harga Jual Pcs GT
(-PPN)]]</f>
        <v>8.4999999999999992E-2</v>
      </c>
      <c r="BA696" s="51">
        <f>Table43[[#This Row],[Harga Jual Pcs MT
(-PPN)]]-Table43[[#This Row],[Harga Beli Pcs
(-PPN)]]</f>
        <v>862.15850624999985</v>
      </c>
      <c r="BB696" s="57">
        <f>Table43[[#This Row],[Column1]]/Table43[[#This Row],[Harga Jual Pcs MT
(-PPN)]]</f>
        <v>8.4999999999999992E-2</v>
      </c>
      <c r="BC696" s="50"/>
      <c r="BD696" s="7" t="str">
        <f>IFERROR(VLOOKUP(Table43[[#This Row],[Kode BARANG Win2]],'[3]Daftar Barang dan Jasa'!$B$2:$D$3515,3,0),0)</f>
        <v>RB DETTOL WIPES STYLE SENSITIVE 10S X 40 PCS</v>
      </c>
      <c r="BE696" s="7" t="str">
        <f ca="1">IF(TODAY()-Table43[[#This Row],[Efektif
Pembuatan]]&gt;60,"Lama","Baru")</f>
        <v>Lama</v>
      </c>
      <c r="BF696" s="7" t="e">
        <f ca="1">IF(TODAY()-Table43[[#This Row],[Efektif Naik Harga]]&lt;30,"Naik","Sama")</f>
        <v>#VALUE!</v>
      </c>
      <c r="BG696" s="7" t="s">
        <v>400</v>
      </c>
      <c r="BH696" s="7" t="str">
        <f>IF(Table43[[#This Row],[Kode BARANG Win2]]&lt;&gt;"","IDR","")</f>
        <v>IDR</v>
      </c>
      <c r="BI696" s="7" t="str">
        <f>CONCATENATE(Table43[[#This Row],[kode  1 Digit
(Nomor)]],Table43[[#This Row],[kode  4 Digit                (Nomor)]])</f>
        <v>ID80989280010</v>
      </c>
      <c r="BJ696" s="7" t="str">
        <f>Table43[[#This Row],[Nama            Gramasi atau Jumlah Pack per CTN]]</f>
        <v>10S</v>
      </c>
      <c r="BK696" s="7"/>
      <c r="BL696" s="7"/>
      <c r="BM696" s="4" t="str">
        <f>IF(Table43[[#This Row],[SATUAN Fix Win]]&lt;&gt;"","KRT")</f>
        <v>KRT</v>
      </c>
      <c r="BN696" s="4" t="str">
        <f>IF(Table43[[#This Row],[SATUAN Fix Win]]&lt;&gt;"","GD01")</f>
        <v>GD01</v>
      </c>
      <c r="BO696" s="4">
        <f>IF(Table43[[#This Row],[SATUAN Fix Win]]&lt;&gt;"",11611)</f>
        <v>11611</v>
      </c>
      <c r="BP696" s="4">
        <f>IF(Table43[[#This Row],[SATUAN Fix Win]]&lt;&gt;"",11612)</f>
        <v>11612</v>
      </c>
      <c r="BR696" s="4">
        <f>IF(Table43[[#This Row],[SATUAN Fix Win]]&lt;&gt;"",1)</f>
        <v>1</v>
      </c>
    </row>
    <row r="697" spans="1:70">
      <c r="A697" s="4" t="str">
        <f>CONCATENATE(Table43[[#This Row],[Kode BARANG Win2]],Table43[[#This Row],[No. Urut
Item Sama]])</f>
        <v>R1027102001010</v>
      </c>
      <c r="B697" s="7"/>
      <c r="C697" s="4" t="s">
        <v>1665</v>
      </c>
      <c r="D697" s="49">
        <v>8177647</v>
      </c>
      <c r="E697" s="49">
        <f>IFERROR(VLOOKUP(Table43[[#This Row],[NO]],[1]Sheet1!$G$3:$K$1267,5,0),0)</f>
        <v>0</v>
      </c>
      <c r="F697" s="26" t="s">
        <v>733</v>
      </c>
      <c r="G697" s="26">
        <v>40</v>
      </c>
      <c r="H697" s="26" t="s">
        <v>2073</v>
      </c>
      <c r="I697" s="49">
        <v>8993560027629</v>
      </c>
      <c r="J697" s="26" t="str">
        <f>Table43[[#This Row],[Nama Jenis Kemasan]]</f>
        <v>PCS</v>
      </c>
      <c r="K697" s="4" t="str">
        <f>TRIM(CONCATENATE(Table43[[#This Row],[Nama            KLP]]," ",Table43[[#This Row],[Nama            Sub KLP]]))</f>
        <v>DETTOL WIPES</v>
      </c>
      <c r="L697" s="4" t="str">
        <f>CONCATENATE(Table43[[#This Row],[kode  2 Digit                (hrf+No)]],Table43[[#This Row],[kode  2 Digit                (Nomor)]],Table43[[#This Row],[kode  1 Digit                (Nomor)]])</f>
        <v>R1027</v>
      </c>
      <c r="M697" s="4" t="str">
        <f>IF(AH697="",CONCATENATE(R697,T697,V697,X697,Z697,AB697,AD697,AF697,Table43[[#This Row],[Tanda Kode Revisi]]),CONCATENATE(R697,T697,V697,X697,Z697,AB697,AD697,AH697))</f>
        <v>R1027102001010</v>
      </c>
      <c r="N697" s="11">
        <f t="shared" si="20"/>
        <v>14</v>
      </c>
      <c r="O697" s="13" t="str">
        <f>IF(AG697&lt;&gt;"",TRIM(UPPER(CONCATENATE(Q697," ",S697," ",U697," ",W697," ",Y697," ",AA697," ","X"," ",Table43[[#This Row],[ISI/CTN]]," ",AG697," ",AC697," ",AE697," ",AI697))),TRIM(UPPER(CONCATENATE(Q697," ",S697," ",U697," ",W697," ",Y697," ",AA697," ","X"," ",Table43[[#This Row],[ISI/CTN]]," ",AC697," ",AE697," ",AI697))))</f>
        <v>RB DETTOL WIPES STYLE SENSITIVE 10S X 40 PCS</v>
      </c>
      <c r="P697" s="11">
        <f t="shared" si="21"/>
        <v>44</v>
      </c>
      <c r="Q697" s="4" t="s">
        <v>1487</v>
      </c>
      <c r="R697" s="7" t="s">
        <v>94</v>
      </c>
      <c r="S697" s="4" t="s">
        <v>1496</v>
      </c>
      <c r="T697" s="45" t="s">
        <v>1723</v>
      </c>
      <c r="U697" s="46" t="s">
        <v>1569</v>
      </c>
      <c r="V697" s="7">
        <v>7</v>
      </c>
      <c r="W697" s="46" t="s">
        <v>1576</v>
      </c>
      <c r="X697" s="45" t="s">
        <v>1730</v>
      </c>
      <c r="Y697" s="4" t="s">
        <v>1555</v>
      </c>
      <c r="Z697" s="47" t="s">
        <v>1723</v>
      </c>
      <c r="AA697" s="4" t="s">
        <v>1542</v>
      </c>
      <c r="AB697" s="47" t="s">
        <v>1740</v>
      </c>
      <c r="AC697" s="4" t="s">
        <v>186</v>
      </c>
      <c r="AD697" s="7">
        <v>1</v>
      </c>
      <c r="AF697" s="7">
        <v>0</v>
      </c>
      <c r="AJ697" s="7">
        <f>IFERROR(VLOOKUP(Table43[[#This Row],[Kode BARANG Win2]],'[2]Template Impor Barang'!#REF!,2,0),0)</f>
        <v>0</v>
      </c>
      <c r="AK697" s="7">
        <f>Table43[[#This Row],[ISI/CTN]]</f>
        <v>40</v>
      </c>
      <c r="AL697" s="83">
        <f>Table43[[#This Row],[Kode Pcpl]]</f>
        <v>8177647</v>
      </c>
      <c r="AN697" s="36">
        <f>Table43[[#This Row],[Harga Jual Pcs GT
(-PPN)]]-(Table43[[#This Row],[Harga Jual Pcs GT
(-PPN)]]*8.5%)</f>
        <v>9280.8827437499986</v>
      </c>
      <c r="AO697" s="36">
        <f>Table43[[#This Row],[Harga Beli Pcs
(-PPN)]]*Table43[[#This Row],[ISI/CTN]]</f>
        <v>371235.30974999996</v>
      </c>
      <c r="AP697" s="36">
        <f>Table43[[#This Row],[Harga Beli Pcs
(-PPN)]]*1.11</f>
        <v>10301.7798455625</v>
      </c>
      <c r="AQ697" s="36">
        <f>Table43[[#This Row],[Harga Beli Krt
(- PPN)]]*1.11</f>
        <v>412071.1938225</v>
      </c>
      <c r="AR697" s="36">
        <v>10143.041249999998</v>
      </c>
      <c r="AS697" s="36">
        <f>Table43[[#This Row],[Harga Jual Pcs GT
(-PPN)]]*Table43[[#This Row],[ISI/CTN]]</f>
        <v>405721.64999999991</v>
      </c>
      <c r="AT697" s="36">
        <f>Table43[[#This Row],[Harga Jual Pcs GT
(-PPN)]]*1.11</f>
        <v>11258.775787499999</v>
      </c>
      <c r="AU697" s="36">
        <f>Table43[[#This Row],[Harga Jual Krt GT
(- PPN)]]*1.11</f>
        <v>450351.03149999992</v>
      </c>
      <c r="AV697" s="36">
        <v>10143.041249999998</v>
      </c>
      <c r="AW697" s="36">
        <f>Table43[[#This Row],[Harga Jual Pcs MT
(-PPN)]]*Table43[[#This Row],[ISI/CTN]]</f>
        <v>405721.64999999991</v>
      </c>
      <c r="AX697" s="36">
        <f>Table43[[#This Row],[Harga Jual Pcs MT
(-PPN)]]*1.11</f>
        <v>11258.775787499999</v>
      </c>
      <c r="AY697" s="36">
        <f>Table43[[#This Row],[Harga Jual Pcs MT
(+PPN)]]*Table43[[#This Row],[ISI/CTN]]</f>
        <v>450351.03149999992</v>
      </c>
      <c r="AZ697" s="44">
        <f>(Table43[[#This Row],[Harga Jual Pcs GT
(-PPN)]]-Table43[[#This Row],[Harga Beli Pcs
(-PPN)]])/Table43[[#This Row],[Harga Jual Pcs GT
(-PPN)]]</f>
        <v>8.4999999999999992E-2</v>
      </c>
      <c r="BA697" s="51">
        <f>Table43[[#This Row],[Harga Jual Pcs MT
(-PPN)]]-Table43[[#This Row],[Harga Beli Pcs
(-PPN)]]</f>
        <v>862.15850624999985</v>
      </c>
      <c r="BB697" s="57">
        <f>Table43[[#This Row],[Column1]]/Table43[[#This Row],[Harga Jual Pcs MT
(-PPN)]]</f>
        <v>8.4999999999999992E-2</v>
      </c>
      <c r="BC697" s="50"/>
      <c r="BD697" s="7" t="str">
        <f>IFERROR(VLOOKUP(Table43[[#This Row],[Kode BARANG Win2]],'[3]Daftar Barang dan Jasa'!$B$2:$D$3515,3,0),0)</f>
        <v>RB DETTOL WIPES STYLE SENSITIVE 10S X 40 PCS</v>
      </c>
      <c r="BE697" s="7" t="str">
        <f ca="1">IF(TODAY()-Table43[[#This Row],[Efektif
Pembuatan]]&gt;60,"Lama","Baru")</f>
        <v>Lama</v>
      </c>
      <c r="BF697" s="7" t="e">
        <f ca="1">IF(TODAY()-Table43[[#This Row],[Efektif Naik Harga]]&lt;30,"Naik","Sama")</f>
        <v>#VALUE!</v>
      </c>
      <c r="BG697" s="7" t="s">
        <v>400</v>
      </c>
      <c r="BH697" s="7" t="str">
        <f>IF(Table43[[#This Row],[Kode BARANG Win2]]&lt;&gt;"","IDR","")</f>
        <v>IDR</v>
      </c>
      <c r="BI697" s="7" t="str">
        <f>CONCATENATE(Table43[[#This Row],[kode  1 Digit
(Nomor)]],Table43[[#This Row],[kode  4 Digit                (Nomor)]])</f>
        <v>81776470010</v>
      </c>
      <c r="BJ697" s="7" t="str">
        <f>Table43[[#This Row],[Nama            Gramasi atau Jumlah Pack per CTN]]</f>
        <v>10S</v>
      </c>
      <c r="BK697" s="7"/>
      <c r="BL697" s="7"/>
      <c r="BM697" s="4" t="str">
        <f>IF(Table43[[#This Row],[SATUAN Fix Win]]&lt;&gt;"","KRT")</f>
        <v>KRT</v>
      </c>
      <c r="BN697" s="4" t="str">
        <f>IF(Table43[[#This Row],[SATUAN Fix Win]]&lt;&gt;"","GD01")</f>
        <v>GD01</v>
      </c>
      <c r="BO697" s="4">
        <f>IF(Table43[[#This Row],[SATUAN Fix Win]]&lt;&gt;"",11611)</f>
        <v>11611</v>
      </c>
      <c r="BP697" s="4">
        <f>IF(Table43[[#This Row],[SATUAN Fix Win]]&lt;&gt;"",11612)</f>
        <v>11612</v>
      </c>
      <c r="BR697" s="4">
        <f>IF(Table43[[#This Row],[SATUAN Fix Win]]&lt;&gt;"",1)</f>
        <v>1</v>
      </c>
    </row>
    <row r="698" spans="1:70">
      <c r="A698" s="4" t="str">
        <f>CONCATENATE(Table43[[#This Row],[Kode BARANG Win2]],Table43[[#This Row],[No. Urut
Item Sama]])</f>
        <v>R1027102005010</v>
      </c>
      <c r="B698" s="7"/>
      <c r="C698" s="4" t="s">
        <v>1666</v>
      </c>
      <c r="D698" s="49">
        <v>3055641</v>
      </c>
      <c r="E698" s="49">
        <f>IFERROR(VLOOKUP(Table43[[#This Row],[NO]],[1]Sheet1!$G$3:$K$1267,5,0),0)</f>
        <v>0</v>
      </c>
      <c r="F698" s="26" t="s">
        <v>738</v>
      </c>
      <c r="G698" s="26">
        <v>24</v>
      </c>
      <c r="H698" s="26" t="s">
        <v>1666</v>
      </c>
      <c r="I698" s="49">
        <v>8993560027612</v>
      </c>
      <c r="J698" s="26" t="str">
        <f>Table43[[#This Row],[Nama Jenis Kemasan]]</f>
        <v>PCS</v>
      </c>
      <c r="K698" s="4" t="str">
        <f>TRIM(CONCATENATE(Table43[[#This Row],[Nama            KLP]]," ",Table43[[#This Row],[Nama            Sub KLP]]))</f>
        <v>DETTOL WIPES</v>
      </c>
      <c r="L698" s="4" t="str">
        <f>CONCATENATE(Table43[[#This Row],[kode  2 Digit                (hrf+No)]],Table43[[#This Row],[kode  2 Digit                (Nomor)]],Table43[[#This Row],[kode  1 Digit                (Nomor)]])</f>
        <v>R1027</v>
      </c>
      <c r="M698" s="4" t="str">
        <f>IF(AH698="",CONCATENATE(R698,T698,V698,X698,Z698,AB698,AD698,AF698,Table43[[#This Row],[Tanda Kode Revisi]]),CONCATENATE(R698,T698,V698,X698,Z698,AB698,AD698,AH698))</f>
        <v>R1027102005010</v>
      </c>
      <c r="N698" s="11">
        <f t="shared" si="20"/>
        <v>14</v>
      </c>
      <c r="O698" s="13" t="str">
        <f>IF(AG698&lt;&gt;"",TRIM(UPPER(CONCATENATE(Q698," ",S698," ",U698," ",W698," ",Y698," ",AA698," ","X"," ",Table43[[#This Row],[ISI/CTN]]," ",AG698," ",AC698," ",AE698," ",AI698))),TRIM(UPPER(CONCATENATE(Q698," ",S698," ",U698," ",W698," ",Y698," ",AA698," ","X"," ",Table43[[#This Row],[ISI/CTN]]," ",AC698," ",AE698," ",AI698))))</f>
        <v>RB DETTOL WIPES STYLE SENSITIVE 50S X 24 PCS</v>
      </c>
      <c r="P698" s="11">
        <f t="shared" si="21"/>
        <v>44</v>
      </c>
      <c r="Q698" s="4" t="s">
        <v>1487</v>
      </c>
      <c r="R698" s="7" t="s">
        <v>94</v>
      </c>
      <c r="S698" s="4" t="s">
        <v>1496</v>
      </c>
      <c r="T698" s="45" t="s">
        <v>1723</v>
      </c>
      <c r="U698" s="46" t="s">
        <v>1569</v>
      </c>
      <c r="V698" s="7">
        <v>7</v>
      </c>
      <c r="W698" s="46" t="s">
        <v>1576</v>
      </c>
      <c r="X698" s="45" t="s">
        <v>1730</v>
      </c>
      <c r="Y698" s="4" t="s">
        <v>1555</v>
      </c>
      <c r="Z698" s="47" t="s">
        <v>1723</v>
      </c>
      <c r="AA698" s="4" t="s">
        <v>1575</v>
      </c>
      <c r="AB698" s="47" t="s">
        <v>1760</v>
      </c>
      <c r="AC698" s="4" t="s">
        <v>186</v>
      </c>
      <c r="AD698" s="7">
        <v>1</v>
      </c>
      <c r="AF698" s="7">
        <v>0</v>
      </c>
      <c r="AJ698" s="7">
        <f>IFERROR(VLOOKUP(Table43[[#This Row],[Kode BARANG Win2]],'[2]Template Impor Barang'!#REF!,2,0),0)</f>
        <v>0</v>
      </c>
      <c r="AK698" s="7">
        <f>Table43[[#This Row],[ISI/CTN]]</f>
        <v>24</v>
      </c>
      <c r="AL698" s="83">
        <f>Table43[[#This Row],[Kode Pcpl]]</f>
        <v>3055641</v>
      </c>
      <c r="AN698" s="36">
        <f>Table43[[#This Row],[Harga Jual Pcs GT
(-PPN)]]-(Table43[[#This Row],[Harga Jual Pcs GT
(-PPN)]]*8.5%)</f>
        <v>32297.517499999994</v>
      </c>
      <c r="AO698" s="36">
        <f>Table43[[#This Row],[Harga Beli Pcs
(-PPN)]]*Table43[[#This Row],[ISI/CTN]]</f>
        <v>775140.41999999993</v>
      </c>
      <c r="AP698" s="36">
        <f>Table43[[#This Row],[Harga Beli Pcs
(-PPN)]]*1.11</f>
        <v>35850.244424999997</v>
      </c>
      <c r="AQ698" s="36">
        <f>Table43[[#This Row],[Harga Beli Krt
(- PPN)]]*1.11</f>
        <v>860405.86620000005</v>
      </c>
      <c r="AR698" s="36">
        <v>35297.833333333328</v>
      </c>
      <c r="AS698" s="36">
        <f>Table43[[#This Row],[Harga Jual Pcs GT
(-PPN)]]*Table43[[#This Row],[ISI/CTN]]</f>
        <v>847147.99999999988</v>
      </c>
      <c r="AT698" s="36">
        <f>Table43[[#This Row],[Harga Jual Pcs GT
(-PPN)]]*1.11</f>
        <v>39180.595000000001</v>
      </c>
      <c r="AU698" s="36">
        <f>Table43[[#This Row],[Harga Jual Krt GT
(- PPN)]]*1.11</f>
        <v>940334.27999999991</v>
      </c>
      <c r="AV698" s="36">
        <v>35297.833333333328</v>
      </c>
      <c r="AW698" s="36">
        <f>Table43[[#This Row],[Harga Jual Pcs MT
(-PPN)]]*Table43[[#This Row],[ISI/CTN]]</f>
        <v>847147.99999999988</v>
      </c>
      <c r="AX698" s="36">
        <f>Table43[[#This Row],[Harga Jual Pcs MT
(-PPN)]]*1.11</f>
        <v>39180.595000000001</v>
      </c>
      <c r="AY698" s="36">
        <f>Table43[[#This Row],[Harga Jual Pcs MT
(+PPN)]]*Table43[[#This Row],[ISI/CTN]]</f>
        <v>940334.28</v>
      </c>
      <c r="AZ698" s="44">
        <f>(Table43[[#This Row],[Harga Jual Pcs GT
(-PPN)]]-Table43[[#This Row],[Harga Beli Pcs
(-PPN)]])/Table43[[#This Row],[Harga Jual Pcs GT
(-PPN)]]</f>
        <v>8.5000000000000034E-2</v>
      </c>
      <c r="BA698" s="51">
        <f>Table43[[#This Row],[Harga Jual Pcs MT
(-PPN)]]-Table43[[#This Row],[Harga Beli Pcs
(-PPN)]]</f>
        <v>3000.315833333334</v>
      </c>
      <c r="BB698" s="57">
        <f>Table43[[#This Row],[Column1]]/Table43[[#This Row],[Harga Jual Pcs MT
(-PPN)]]</f>
        <v>8.5000000000000034E-2</v>
      </c>
      <c r="BC698" s="50"/>
      <c r="BD698" s="7" t="str">
        <f>IFERROR(VLOOKUP(Table43[[#This Row],[Kode BARANG Win2]],'[3]Daftar Barang dan Jasa'!$B$2:$D$3515,3,0),0)</f>
        <v>RB DETTOL WIPES STYLE SENSITIVE 50S X 24 PCS</v>
      </c>
      <c r="BE698" s="7" t="str">
        <f ca="1">IF(TODAY()-Table43[[#This Row],[Efektif
Pembuatan]]&gt;60,"Lama","Baru")</f>
        <v>Lama</v>
      </c>
      <c r="BF698" s="7" t="e">
        <f ca="1">IF(TODAY()-Table43[[#This Row],[Efektif Naik Harga]]&lt;30,"Naik","Sama")</f>
        <v>#VALUE!</v>
      </c>
      <c r="BG698" s="7" t="s">
        <v>400</v>
      </c>
      <c r="BH698" s="7" t="str">
        <f>IF(Table43[[#This Row],[Kode BARANG Win2]]&lt;&gt;"","IDR","")</f>
        <v>IDR</v>
      </c>
      <c r="BI698" s="7" t="str">
        <f>CONCATENATE(Table43[[#This Row],[kode  1 Digit
(Nomor)]],Table43[[#This Row],[kode  4 Digit                (Nomor)]])</f>
        <v>30556410050</v>
      </c>
      <c r="BJ698" s="7" t="str">
        <f>Table43[[#This Row],[Nama            Gramasi atau Jumlah Pack per CTN]]</f>
        <v>50S</v>
      </c>
      <c r="BK698" s="7"/>
      <c r="BL698" s="7"/>
      <c r="BM698" s="4" t="str">
        <f>IF(Table43[[#This Row],[SATUAN Fix Win]]&lt;&gt;"","KRT")</f>
        <v>KRT</v>
      </c>
      <c r="BN698" s="4" t="str">
        <f>IF(Table43[[#This Row],[SATUAN Fix Win]]&lt;&gt;"","GD01")</f>
        <v>GD01</v>
      </c>
      <c r="BO698" s="4">
        <f>IF(Table43[[#This Row],[SATUAN Fix Win]]&lt;&gt;"",11611)</f>
        <v>11611</v>
      </c>
      <c r="BP698" s="4">
        <f>IF(Table43[[#This Row],[SATUAN Fix Win]]&lt;&gt;"",11612)</f>
        <v>11612</v>
      </c>
      <c r="BR698" s="4">
        <f>IF(Table43[[#This Row],[SATUAN Fix Win]]&lt;&gt;"",1)</f>
        <v>1</v>
      </c>
    </row>
    <row r="699" spans="1:70">
      <c r="A699" s="4" t="str">
        <f>CONCATENATE(Table43[[#This Row],[Kode BARANG Win2]],Table43[[#This Row],[No. Urut
Item Sama]])</f>
        <v>R1027102005010</v>
      </c>
      <c r="B699" s="7"/>
      <c r="C699" s="4" t="s">
        <v>1666</v>
      </c>
      <c r="D699" s="49" t="s">
        <v>409</v>
      </c>
      <c r="E699" s="49">
        <f>IFERROR(VLOOKUP(Table43[[#This Row],[NO]],[1]Sheet1!$G$3:$K$1267,5,0),0)</f>
        <v>0</v>
      </c>
      <c r="F699" s="26" t="s">
        <v>741</v>
      </c>
      <c r="G699" s="26">
        <v>24</v>
      </c>
      <c r="H699" s="26" t="s">
        <v>2073</v>
      </c>
      <c r="I699" s="49">
        <v>8993560027612</v>
      </c>
      <c r="J699" s="26" t="str">
        <f>Table43[[#This Row],[Nama Jenis Kemasan]]</f>
        <v>PCS</v>
      </c>
      <c r="K699" s="4" t="str">
        <f>TRIM(CONCATENATE(Table43[[#This Row],[Nama            KLP]]," ",Table43[[#This Row],[Nama            Sub KLP]]))</f>
        <v>DETTOL WIPES</v>
      </c>
      <c r="L699" s="4" t="str">
        <f>CONCATENATE(Table43[[#This Row],[kode  2 Digit                (hrf+No)]],Table43[[#This Row],[kode  2 Digit                (Nomor)]],Table43[[#This Row],[kode  1 Digit                (Nomor)]])</f>
        <v>R1027</v>
      </c>
      <c r="M699" s="4" t="str">
        <f>IF(AH699="",CONCATENATE(R699,T699,V699,X699,Z699,AB699,AD699,AF699,Table43[[#This Row],[Tanda Kode Revisi]]),CONCATENATE(R699,T699,V699,X699,Z699,AB699,AD699,AH699))</f>
        <v>R1027102005010</v>
      </c>
      <c r="N699" s="11">
        <f t="shared" si="20"/>
        <v>14</v>
      </c>
      <c r="O699" s="13" t="str">
        <f>IF(AG699&lt;&gt;"",TRIM(UPPER(CONCATENATE(Q699," ",S699," ",U699," ",W699," ",Y699," ",AA699," ","X"," ",Table43[[#This Row],[ISI/CTN]]," ",AG699," ",AC699," ",AE699," ",AI699))),TRIM(UPPER(CONCATENATE(Q699," ",S699," ",U699," ",W699," ",Y699," ",AA699," ","X"," ",Table43[[#This Row],[ISI/CTN]]," ",AC699," ",AE699," ",AI699))))</f>
        <v>RB DETTOL WIPES STYLE SENSITIVE 50S X 24 PCS</v>
      </c>
      <c r="P699" s="11">
        <f t="shared" si="21"/>
        <v>44</v>
      </c>
      <c r="Q699" s="4" t="s">
        <v>1487</v>
      </c>
      <c r="R699" s="7" t="s">
        <v>94</v>
      </c>
      <c r="S699" s="4" t="s">
        <v>1496</v>
      </c>
      <c r="T699" s="45" t="s">
        <v>1723</v>
      </c>
      <c r="U699" s="46" t="s">
        <v>1569</v>
      </c>
      <c r="V699" s="7">
        <v>7</v>
      </c>
      <c r="W699" s="46" t="s">
        <v>1576</v>
      </c>
      <c r="X699" s="45" t="s">
        <v>1730</v>
      </c>
      <c r="Y699" s="4" t="s">
        <v>1555</v>
      </c>
      <c r="Z699" s="47" t="s">
        <v>1723</v>
      </c>
      <c r="AA699" s="4" t="s">
        <v>1575</v>
      </c>
      <c r="AB699" s="47" t="s">
        <v>1760</v>
      </c>
      <c r="AC699" s="4" t="s">
        <v>186</v>
      </c>
      <c r="AD699" s="7">
        <v>1</v>
      </c>
      <c r="AF699" s="7">
        <v>0</v>
      </c>
      <c r="AJ699" s="7">
        <f>IFERROR(VLOOKUP(Table43[[#This Row],[Kode BARANG Win2]],'[2]Template Impor Barang'!#REF!,2,0),0)</f>
        <v>0</v>
      </c>
      <c r="AK699" s="7">
        <f>Table43[[#This Row],[ISI/CTN]]</f>
        <v>24</v>
      </c>
      <c r="AL699" s="83" t="str">
        <f>Table43[[#This Row],[Kode Pcpl]]</f>
        <v>ID8024117</v>
      </c>
      <c r="AN699" s="36">
        <f>Table43[[#This Row],[Harga Jual Pcs GT
(-PPN)]]-(Table43[[#This Row],[Harga Jual Pcs GT
(-PPN)]]*8.5%)</f>
        <v>32297.517499999994</v>
      </c>
      <c r="AO699" s="36">
        <f>Table43[[#This Row],[Harga Beli Pcs
(-PPN)]]*Table43[[#This Row],[ISI/CTN]]</f>
        <v>775140.41999999993</v>
      </c>
      <c r="AP699" s="36">
        <f>Table43[[#This Row],[Harga Beli Pcs
(-PPN)]]*1.11</f>
        <v>35850.244424999997</v>
      </c>
      <c r="AQ699" s="36">
        <f>Table43[[#This Row],[Harga Beli Krt
(- PPN)]]*1.11</f>
        <v>860405.86620000005</v>
      </c>
      <c r="AR699" s="36">
        <v>35297.833333333328</v>
      </c>
      <c r="AS699" s="36">
        <f>Table43[[#This Row],[Harga Jual Pcs GT
(-PPN)]]*Table43[[#This Row],[ISI/CTN]]</f>
        <v>847147.99999999988</v>
      </c>
      <c r="AT699" s="36">
        <f>Table43[[#This Row],[Harga Jual Pcs GT
(-PPN)]]*1.11</f>
        <v>39180.595000000001</v>
      </c>
      <c r="AU699" s="36">
        <f>Table43[[#This Row],[Harga Jual Krt GT
(- PPN)]]*1.11</f>
        <v>940334.27999999991</v>
      </c>
      <c r="AV699" s="36">
        <v>35297.833333333328</v>
      </c>
      <c r="AW699" s="36">
        <f>Table43[[#This Row],[Harga Jual Pcs MT
(-PPN)]]*Table43[[#This Row],[ISI/CTN]]</f>
        <v>847147.99999999988</v>
      </c>
      <c r="AX699" s="36">
        <f>Table43[[#This Row],[Harga Jual Pcs MT
(-PPN)]]*1.11</f>
        <v>39180.595000000001</v>
      </c>
      <c r="AY699" s="36">
        <f>Table43[[#This Row],[Harga Jual Pcs MT
(+PPN)]]*Table43[[#This Row],[ISI/CTN]]</f>
        <v>940334.28</v>
      </c>
      <c r="AZ699" s="44">
        <f>(Table43[[#This Row],[Harga Jual Pcs GT
(-PPN)]]-Table43[[#This Row],[Harga Beli Pcs
(-PPN)]])/Table43[[#This Row],[Harga Jual Pcs GT
(-PPN)]]</f>
        <v>8.5000000000000034E-2</v>
      </c>
      <c r="BA699" s="51">
        <f>Table43[[#This Row],[Harga Jual Pcs MT
(-PPN)]]-Table43[[#This Row],[Harga Beli Pcs
(-PPN)]]</f>
        <v>3000.315833333334</v>
      </c>
      <c r="BB699" s="57">
        <f>Table43[[#This Row],[Column1]]/Table43[[#This Row],[Harga Jual Pcs MT
(-PPN)]]</f>
        <v>8.5000000000000034E-2</v>
      </c>
      <c r="BC699" s="50"/>
      <c r="BD699" s="7" t="str">
        <f>IFERROR(VLOOKUP(Table43[[#This Row],[Kode BARANG Win2]],'[3]Daftar Barang dan Jasa'!$B$2:$D$3515,3,0),0)</f>
        <v>RB DETTOL WIPES STYLE SENSITIVE 50S X 24 PCS</v>
      </c>
      <c r="BE699" s="7" t="str">
        <f ca="1">IF(TODAY()-Table43[[#This Row],[Efektif
Pembuatan]]&gt;60,"Lama","Baru")</f>
        <v>Lama</v>
      </c>
      <c r="BF699" s="7" t="e">
        <f ca="1">IF(TODAY()-Table43[[#This Row],[Efektif Naik Harga]]&lt;30,"Naik","Sama")</f>
        <v>#VALUE!</v>
      </c>
      <c r="BG699" s="7" t="s">
        <v>400</v>
      </c>
      <c r="BH699" s="7" t="str">
        <f>IF(Table43[[#This Row],[Kode BARANG Win2]]&lt;&gt;"","IDR","")</f>
        <v>IDR</v>
      </c>
      <c r="BI699" s="7" t="str">
        <f>CONCATENATE(Table43[[#This Row],[kode  1 Digit
(Nomor)]],Table43[[#This Row],[kode  4 Digit                (Nomor)]])</f>
        <v>ID80241170050</v>
      </c>
      <c r="BJ699" s="7" t="str">
        <f>Table43[[#This Row],[Nama            Gramasi atau Jumlah Pack per CTN]]</f>
        <v>50S</v>
      </c>
      <c r="BK699" s="7"/>
      <c r="BL699" s="7"/>
      <c r="BM699" s="4" t="str">
        <f>IF(Table43[[#This Row],[SATUAN Fix Win]]&lt;&gt;"","KRT")</f>
        <v>KRT</v>
      </c>
      <c r="BN699" s="4" t="str">
        <f>IF(Table43[[#This Row],[SATUAN Fix Win]]&lt;&gt;"","GD01")</f>
        <v>GD01</v>
      </c>
      <c r="BO699" s="4">
        <f>IF(Table43[[#This Row],[SATUAN Fix Win]]&lt;&gt;"",11611)</f>
        <v>11611</v>
      </c>
      <c r="BP699" s="4">
        <f>IF(Table43[[#This Row],[SATUAN Fix Win]]&lt;&gt;"",11612)</f>
        <v>11612</v>
      </c>
      <c r="BR699" s="4">
        <f>IF(Table43[[#This Row],[SATUAN Fix Win]]&lt;&gt;"",1)</f>
        <v>1</v>
      </c>
    </row>
    <row r="700" spans="1:70">
      <c r="A700" s="4" t="str">
        <f>CONCATENATE(Table43[[#This Row],[Kode BARANG Win2]],Table43[[#This Row],[No. Urut
Item Sama]])</f>
        <v>R1027102005010</v>
      </c>
      <c r="B700" s="7"/>
      <c r="C700" s="4" t="s">
        <v>1666</v>
      </c>
      <c r="D700" s="49">
        <v>3197883</v>
      </c>
      <c r="E700" s="49">
        <f>IFERROR(VLOOKUP(Table43[[#This Row],[NO]],[1]Sheet1!$G$3:$K$1267,5,0),0)</f>
        <v>0</v>
      </c>
      <c r="F700" s="26" t="s">
        <v>742</v>
      </c>
      <c r="G700" s="26">
        <v>24</v>
      </c>
      <c r="H700" s="26" t="s">
        <v>2073</v>
      </c>
      <c r="I700" s="49">
        <v>8993560027612</v>
      </c>
      <c r="J700" s="26" t="str">
        <f>Table43[[#This Row],[Nama Jenis Kemasan]]</f>
        <v>PCS</v>
      </c>
      <c r="K700" s="4" t="str">
        <f>TRIM(CONCATENATE(Table43[[#This Row],[Nama            KLP]]," ",Table43[[#This Row],[Nama            Sub KLP]]))</f>
        <v>DETTOL WIPES</v>
      </c>
      <c r="L700" s="4" t="str">
        <f>CONCATENATE(Table43[[#This Row],[kode  2 Digit                (hrf+No)]],Table43[[#This Row],[kode  2 Digit                (Nomor)]],Table43[[#This Row],[kode  1 Digit                (Nomor)]])</f>
        <v>R1027</v>
      </c>
      <c r="M700" s="4" t="str">
        <f>IF(AH700="",CONCATENATE(R700,T700,V700,X700,Z700,AB700,AD700,AF700,Table43[[#This Row],[Tanda Kode Revisi]]),CONCATENATE(R700,T700,V700,X700,Z700,AB700,AD700,AH700))</f>
        <v>R1027102005010</v>
      </c>
      <c r="N700" s="11">
        <f t="shared" si="20"/>
        <v>14</v>
      </c>
      <c r="O700" s="13" t="str">
        <f>IF(AG700&lt;&gt;"",TRIM(UPPER(CONCATENATE(Q700," ",S700," ",U700," ",W700," ",Y700," ",AA700," ","X"," ",Table43[[#This Row],[ISI/CTN]]," ",AG700," ",AC700," ",AE700," ",AI700))),TRIM(UPPER(CONCATENATE(Q700," ",S700," ",U700," ",W700," ",Y700," ",AA700," ","X"," ",Table43[[#This Row],[ISI/CTN]]," ",AC700," ",AE700," ",AI700))))</f>
        <v>RB DETTOL WIPES STYLE SENSITIVE 50S X 24 PCS</v>
      </c>
      <c r="P700" s="11">
        <f t="shared" si="21"/>
        <v>44</v>
      </c>
      <c r="Q700" s="4" t="s">
        <v>1487</v>
      </c>
      <c r="R700" s="7" t="s">
        <v>94</v>
      </c>
      <c r="S700" s="4" t="s">
        <v>1496</v>
      </c>
      <c r="T700" s="45" t="s">
        <v>1723</v>
      </c>
      <c r="U700" s="46" t="s">
        <v>1569</v>
      </c>
      <c r="V700" s="7">
        <v>7</v>
      </c>
      <c r="W700" s="46" t="s">
        <v>1576</v>
      </c>
      <c r="X700" s="45" t="s">
        <v>1730</v>
      </c>
      <c r="Y700" s="4" t="s">
        <v>1555</v>
      </c>
      <c r="Z700" s="47" t="s">
        <v>1723</v>
      </c>
      <c r="AA700" s="4" t="s">
        <v>1575</v>
      </c>
      <c r="AB700" s="47" t="s">
        <v>1760</v>
      </c>
      <c r="AC700" s="4" t="s">
        <v>186</v>
      </c>
      <c r="AD700" s="7">
        <v>1</v>
      </c>
      <c r="AF700" s="7">
        <v>0</v>
      </c>
      <c r="AJ700" s="7">
        <f>IFERROR(VLOOKUP(Table43[[#This Row],[Kode BARANG Win2]],'[2]Template Impor Barang'!#REF!,2,0),0)</f>
        <v>0</v>
      </c>
      <c r="AK700" s="7">
        <f>Table43[[#This Row],[ISI/CTN]]</f>
        <v>24</v>
      </c>
      <c r="AL700" s="83">
        <f>Table43[[#This Row],[Kode Pcpl]]</f>
        <v>3197883</v>
      </c>
      <c r="AN700" s="36">
        <f>Table43[[#This Row],[Harga Jual Pcs GT
(-PPN)]]-(Table43[[#This Row],[Harga Jual Pcs GT
(-PPN)]]*8.5%)</f>
        <v>32297.517499999994</v>
      </c>
      <c r="AO700" s="36">
        <f>Table43[[#This Row],[Harga Beli Pcs
(-PPN)]]*Table43[[#This Row],[ISI/CTN]]</f>
        <v>775140.41999999993</v>
      </c>
      <c r="AP700" s="36">
        <f>Table43[[#This Row],[Harga Beli Pcs
(-PPN)]]*1.11</f>
        <v>35850.244424999997</v>
      </c>
      <c r="AQ700" s="36">
        <f>Table43[[#This Row],[Harga Beli Krt
(- PPN)]]*1.11</f>
        <v>860405.86620000005</v>
      </c>
      <c r="AR700" s="36">
        <v>35297.833333333328</v>
      </c>
      <c r="AS700" s="36">
        <f>Table43[[#This Row],[Harga Jual Pcs GT
(-PPN)]]*Table43[[#This Row],[ISI/CTN]]</f>
        <v>847147.99999999988</v>
      </c>
      <c r="AT700" s="36">
        <f>Table43[[#This Row],[Harga Jual Pcs GT
(-PPN)]]*1.11</f>
        <v>39180.595000000001</v>
      </c>
      <c r="AU700" s="36">
        <f>Table43[[#This Row],[Harga Jual Krt GT
(- PPN)]]*1.11</f>
        <v>940334.27999999991</v>
      </c>
      <c r="AV700" s="36">
        <v>35297.833333333328</v>
      </c>
      <c r="AW700" s="36">
        <f>Table43[[#This Row],[Harga Jual Pcs MT
(-PPN)]]*Table43[[#This Row],[ISI/CTN]]</f>
        <v>847147.99999999988</v>
      </c>
      <c r="AX700" s="36">
        <f>Table43[[#This Row],[Harga Jual Pcs MT
(-PPN)]]*1.11</f>
        <v>39180.595000000001</v>
      </c>
      <c r="AY700" s="36">
        <f>Table43[[#This Row],[Harga Jual Pcs MT
(+PPN)]]*Table43[[#This Row],[ISI/CTN]]</f>
        <v>940334.28</v>
      </c>
      <c r="AZ700" s="44">
        <f>(Table43[[#This Row],[Harga Jual Pcs GT
(-PPN)]]-Table43[[#This Row],[Harga Beli Pcs
(-PPN)]])/Table43[[#This Row],[Harga Jual Pcs GT
(-PPN)]]</f>
        <v>8.5000000000000034E-2</v>
      </c>
      <c r="BA700" s="51">
        <f>Table43[[#This Row],[Harga Jual Pcs MT
(-PPN)]]-Table43[[#This Row],[Harga Beli Pcs
(-PPN)]]</f>
        <v>3000.315833333334</v>
      </c>
      <c r="BB700" s="57">
        <f>Table43[[#This Row],[Column1]]/Table43[[#This Row],[Harga Jual Pcs MT
(-PPN)]]</f>
        <v>8.5000000000000034E-2</v>
      </c>
      <c r="BC700" s="50"/>
      <c r="BD700" s="7" t="str">
        <f>IFERROR(VLOOKUP(Table43[[#This Row],[Kode BARANG Win2]],'[3]Daftar Barang dan Jasa'!$B$2:$D$3515,3,0),0)</f>
        <v>RB DETTOL WIPES STYLE SENSITIVE 50S X 24 PCS</v>
      </c>
      <c r="BE700" s="7" t="str">
        <f ca="1">IF(TODAY()-Table43[[#This Row],[Efektif
Pembuatan]]&gt;60,"Lama","Baru")</f>
        <v>Lama</v>
      </c>
      <c r="BF700" s="7" t="e">
        <f ca="1">IF(TODAY()-Table43[[#This Row],[Efektif Naik Harga]]&lt;30,"Naik","Sama")</f>
        <v>#VALUE!</v>
      </c>
      <c r="BG700" s="7" t="s">
        <v>400</v>
      </c>
      <c r="BH700" s="7" t="str">
        <f>IF(Table43[[#This Row],[Kode BARANG Win2]]&lt;&gt;"","IDR","")</f>
        <v>IDR</v>
      </c>
      <c r="BI700" s="7" t="str">
        <f>CONCATENATE(Table43[[#This Row],[kode  1 Digit
(Nomor)]],Table43[[#This Row],[kode  4 Digit                (Nomor)]])</f>
        <v>31978830050</v>
      </c>
      <c r="BJ700" s="7" t="str">
        <f>Table43[[#This Row],[Nama            Gramasi atau Jumlah Pack per CTN]]</f>
        <v>50S</v>
      </c>
      <c r="BK700" s="7"/>
      <c r="BL700" s="7"/>
      <c r="BM700" s="4" t="str">
        <f>IF(Table43[[#This Row],[SATUAN Fix Win]]&lt;&gt;"","KRT")</f>
        <v>KRT</v>
      </c>
      <c r="BN700" s="4" t="str">
        <f>IF(Table43[[#This Row],[SATUAN Fix Win]]&lt;&gt;"","GD01")</f>
        <v>GD01</v>
      </c>
      <c r="BO700" s="4">
        <f>IF(Table43[[#This Row],[SATUAN Fix Win]]&lt;&gt;"",11611)</f>
        <v>11611</v>
      </c>
      <c r="BP700" s="4">
        <f>IF(Table43[[#This Row],[SATUAN Fix Win]]&lt;&gt;"",11612)</f>
        <v>11612</v>
      </c>
      <c r="BR700" s="4">
        <f>IF(Table43[[#This Row],[SATUAN Fix Win]]&lt;&gt;"",1)</f>
        <v>1</v>
      </c>
    </row>
    <row r="701" spans="1:70">
      <c r="A701" s="4" t="str">
        <f>CONCATENATE(Table43[[#This Row],[Kode BARANG Win2]],Table43[[#This Row],[No. Urut
Item Sama]])</f>
        <v>R1027102005010</v>
      </c>
      <c r="B701" s="7"/>
      <c r="C701" s="4" t="s">
        <v>1666</v>
      </c>
      <c r="D701" s="49">
        <v>3054865</v>
      </c>
      <c r="E701" s="49">
        <f>IFERROR(VLOOKUP(Table43[[#This Row],[NO]],[1]Sheet1!$G$3:$K$1267,5,0),0)</f>
        <v>0</v>
      </c>
      <c r="F701" s="26" t="s">
        <v>743</v>
      </c>
      <c r="G701" s="26">
        <v>24</v>
      </c>
      <c r="H701" s="26" t="s">
        <v>2073</v>
      </c>
      <c r="I701" s="49">
        <v>8993560027612</v>
      </c>
      <c r="J701" s="26" t="str">
        <f>Table43[[#This Row],[Nama Jenis Kemasan]]</f>
        <v>PCS</v>
      </c>
      <c r="K701" s="4" t="str">
        <f>TRIM(CONCATENATE(Table43[[#This Row],[Nama            KLP]]," ",Table43[[#This Row],[Nama            Sub KLP]]))</f>
        <v>DETTOL WIPES</v>
      </c>
      <c r="L701" s="4" t="str">
        <f>CONCATENATE(Table43[[#This Row],[kode  2 Digit                (hrf+No)]],Table43[[#This Row],[kode  2 Digit                (Nomor)]],Table43[[#This Row],[kode  1 Digit                (Nomor)]])</f>
        <v>R1027</v>
      </c>
      <c r="M701" s="4" t="str">
        <f>IF(AH701="",CONCATENATE(R701,T701,V701,X701,Z701,AB701,AD701,AF701,Table43[[#This Row],[Tanda Kode Revisi]]),CONCATENATE(R701,T701,V701,X701,Z701,AB701,AD701,AH701))</f>
        <v>R1027102005010</v>
      </c>
      <c r="N701" s="11">
        <f t="shared" si="20"/>
        <v>14</v>
      </c>
      <c r="O701" s="13" t="str">
        <f>IF(AG701&lt;&gt;"",TRIM(UPPER(CONCATENATE(Q701," ",S701," ",U701," ",W701," ",Y701," ",AA701," ","X"," ",Table43[[#This Row],[ISI/CTN]]," ",AG701," ",AC701," ",AE701," ",AI701))),TRIM(UPPER(CONCATENATE(Q701," ",S701," ",U701," ",W701," ",Y701," ",AA701," ","X"," ",Table43[[#This Row],[ISI/CTN]]," ",AC701," ",AE701," ",AI701))))</f>
        <v>RB DETTOL WIPES STYLE SENSITIVE 50S X 24 PCS</v>
      </c>
      <c r="P701" s="11">
        <f t="shared" si="21"/>
        <v>44</v>
      </c>
      <c r="Q701" s="4" t="s">
        <v>1487</v>
      </c>
      <c r="R701" s="7" t="s">
        <v>94</v>
      </c>
      <c r="S701" s="4" t="s">
        <v>1496</v>
      </c>
      <c r="T701" s="45" t="s">
        <v>1723</v>
      </c>
      <c r="U701" s="46" t="s">
        <v>1569</v>
      </c>
      <c r="V701" s="7">
        <v>7</v>
      </c>
      <c r="W701" s="46" t="s">
        <v>1576</v>
      </c>
      <c r="X701" s="45" t="s">
        <v>1730</v>
      </c>
      <c r="Y701" s="4" t="s">
        <v>1555</v>
      </c>
      <c r="Z701" s="47" t="s">
        <v>1723</v>
      </c>
      <c r="AA701" s="4" t="s">
        <v>1575</v>
      </c>
      <c r="AB701" s="47" t="s">
        <v>1760</v>
      </c>
      <c r="AC701" s="4" t="s">
        <v>186</v>
      </c>
      <c r="AD701" s="7">
        <v>1</v>
      </c>
      <c r="AF701" s="7">
        <v>0</v>
      </c>
      <c r="AJ701" s="7">
        <f>IFERROR(VLOOKUP(Table43[[#This Row],[Kode BARANG Win2]],'[2]Template Impor Barang'!#REF!,2,0),0)</f>
        <v>0</v>
      </c>
      <c r="AK701" s="7">
        <f>Table43[[#This Row],[ISI/CTN]]</f>
        <v>24</v>
      </c>
      <c r="AL701" s="83">
        <f>Table43[[#This Row],[Kode Pcpl]]</f>
        <v>3054865</v>
      </c>
      <c r="AN701" s="36">
        <f>Table43[[#This Row],[Harga Jual Pcs GT
(-PPN)]]-(Table43[[#This Row],[Harga Jual Pcs GT
(-PPN)]]*8.5%)</f>
        <v>32297.517499999994</v>
      </c>
      <c r="AO701" s="36">
        <f>Table43[[#This Row],[Harga Beli Pcs
(-PPN)]]*Table43[[#This Row],[ISI/CTN]]</f>
        <v>775140.41999999993</v>
      </c>
      <c r="AP701" s="36">
        <f>Table43[[#This Row],[Harga Beli Pcs
(-PPN)]]*1.11</f>
        <v>35850.244424999997</v>
      </c>
      <c r="AQ701" s="36">
        <f>Table43[[#This Row],[Harga Beli Krt
(- PPN)]]*1.11</f>
        <v>860405.86620000005</v>
      </c>
      <c r="AR701" s="36">
        <v>35297.833333333328</v>
      </c>
      <c r="AS701" s="36">
        <f>Table43[[#This Row],[Harga Jual Pcs GT
(-PPN)]]*Table43[[#This Row],[ISI/CTN]]</f>
        <v>847147.99999999988</v>
      </c>
      <c r="AT701" s="36">
        <f>Table43[[#This Row],[Harga Jual Pcs GT
(-PPN)]]*1.11</f>
        <v>39180.595000000001</v>
      </c>
      <c r="AU701" s="36">
        <f>Table43[[#This Row],[Harga Jual Krt GT
(- PPN)]]*1.11</f>
        <v>940334.27999999991</v>
      </c>
      <c r="AV701" s="36">
        <v>35297.833333333328</v>
      </c>
      <c r="AW701" s="36">
        <f>Table43[[#This Row],[Harga Jual Pcs MT
(-PPN)]]*Table43[[#This Row],[ISI/CTN]]</f>
        <v>847147.99999999988</v>
      </c>
      <c r="AX701" s="36">
        <f>Table43[[#This Row],[Harga Jual Pcs MT
(-PPN)]]*1.11</f>
        <v>39180.595000000001</v>
      </c>
      <c r="AY701" s="36">
        <f>Table43[[#This Row],[Harga Jual Pcs MT
(+PPN)]]*Table43[[#This Row],[ISI/CTN]]</f>
        <v>940334.28</v>
      </c>
      <c r="AZ701" s="44">
        <f>(Table43[[#This Row],[Harga Jual Pcs GT
(-PPN)]]-Table43[[#This Row],[Harga Beli Pcs
(-PPN)]])/Table43[[#This Row],[Harga Jual Pcs GT
(-PPN)]]</f>
        <v>8.5000000000000034E-2</v>
      </c>
      <c r="BA701" s="51">
        <f>Table43[[#This Row],[Harga Jual Pcs MT
(-PPN)]]-Table43[[#This Row],[Harga Beli Pcs
(-PPN)]]</f>
        <v>3000.315833333334</v>
      </c>
      <c r="BB701" s="57">
        <f>Table43[[#This Row],[Column1]]/Table43[[#This Row],[Harga Jual Pcs MT
(-PPN)]]</f>
        <v>8.5000000000000034E-2</v>
      </c>
      <c r="BC701" s="50"/>
      <c r="BD701" s="7" t="str">
        <f>IFERROR(VLOOKUP(Table43[[#This Row],[Kode BARANG Win2]],'[3]Daftar Barang dan Jasa'!$B$2:$D$3515,3,0),0)</f>
        <v>RB DETTOL WIPES STYLE SENSITIVE 50S X 24 PCS</v>
      </c>
      <c r="BE701" s="7" t="str">
        <f ca="1">IF(TODAY()-Table43[[#This Row],[Efektif
Pembuatan]]&gt;60,"Lama","Baru")</f>
        <v>Lama</v>
      </c>
      <c r="BF701" s="7" t="e">
        <f ca="1">IF(TODAY()-Table43[[#This Row],[Efektif Naik Harga]]&lt;30,"Naik","Sama")</f>
        <v>#VALUE!</v>
      </c>
      <c r="BG701" s="7" t="s">
        <v>400</v>
      </c>
      <c r="BH701" s="7" t="str">
        <f>IF(Table43[[#This Row],[Kode BARANG Win2]]&lt;&gt;"","IDR","")</f>
        <v>IDR</v>
      </c>
      <c r="BI701" s="7" t="str">
        <f>CONCATENATE(Table43[[#This Row],[kode  1 Digit
(Nomor)]],Table43[[#This Row],[kode  4 Digit                (Nomor)]])</f>
        <v>30548650050</v>
      </c>
      <c r="BJ701" s="7" t="str">
        <f>Table43[[#This Row],[Nama            Gramasi atau Jumlah Pack per CTN]]</f>
        <v>50S</v>
      </c>
      <c r="BK701" s="7"/>
      <c r="BL701" s="7"/>
      <c r="BM701" s="4" t="str">
        <f>IF(Table43[[#This Row],[SATUAN Fix Win]]&lt;&gt;"","KRT")</f>
        <v>KRT</v>
      </c>
      <c r="BN701" s="4" t="str">
        <f>IF(Table43[[#This Row],[SATUAN Fix Win]]&lt;&gt;"","GD01")</f>
        <v>GD01</v>
      </c>
      <c r="BO701" s="4">
        <f>IF(Table43[[#This Row],[SATUAN Fix Win]]&lt;&gt;"",11611)</f>
        <v>11611</v>
      </c>
      <c r="BP701" s="4">
        <f>IF(Table43[[#This Row],[SATUAN Fix Win]]&lt;&gt;"",11612)</f>
        <v>11612</v>
      </c>
      <c r="BR701" s="4">
        <f>IF(Table43[[#This Row],[SATUAN Fix Win]]&lt;&gt;"",1)</f>
        <v>1</v>
      </c>
    </row>
    <row r="702" spans="1:70">
      <c r="A702" s="4" t="str">
        <f>CONCATENATE(Table43[[#This Row],[Kode BARANG Win2]],Table43[[#This Row],[No. Urut
Item Sama]])</f>
        <v>R1027102005010</v>
      </c>
      <c r="B702" s="7"/>
      <c r="C702" s="4" t="s">
        <v>1666</v>
      </c>
      <c r="D702" s="49">
        <v>3054866</v>
      </c>
      <c r="E702" s="49">
        <f>IFERROR(VLOOKUP(Table43[[#This Row],[NO]],[1]Sheet1!$G$3:$K$1267,5,0),0)</f>
        <v>0</v>
      </c>
      <c r="F702" s="26" t="s">
        <v>744</v>
      </c>
      <c r="G702" s="26">
        <v>24</v>
      </c>
      <c r="H702" s="26" t="s">
        <v>2073</v>
      </c>
      <c r="I702" s="49">
        <v>8993560027612</v>
      </c>
      <c r="J702" s="26" t="str">
        <f>Table43[[#This Row],[Nama Jenis Kemasan]]</f>
        <v>PCS</v>
      </c>
      <c r="K702" s="4" t="str">
        <f>TRIM(CONCATENATE(Table43[[#This Row],[Nama            KLP]]," ",Table43[[#This Row],[Nama            Sub KLP]]))</f>
        <v>DETTOL WIPES</v>
      </c>
      <c r="L702" s="4" t="str">
        <f>CONCATENATE(Table43[[#This Row],[kode  2 Digit                (hrf+No)]],Table43[[#This Row],[kode  2 Digit                (Nomor)]],Table43[[#This Row],[kode  1 Digit                (Nomor)]])</f>
        <v>R1027</v>
      </c>
      <c r="M702" s="4" t="str">
        <f>IF(AH702="",CONCATENATE(R702,T702,V702,X702,Z702,AB702,AD702,AF702,Table43[[#This Row],[Tanda Kode Revisi]]),CONCATENATE(R702,T702,V702,X702,Z702,AB702,AD702,AH702))</f>
        <v>R1027102005010</v>
      </c>
      <c r="N702" s="11">
        <f t="shared" si="20"/>
        <v>14</v>
      </c>
      <c r="O702" s="13" t="str">
        <f>IF(AG702&lt;&gt;"",TRIM(UPPER(CONCATENATE(Q702," ",S702," ",U702," ",W702," ",Y702," ",AA702," ","X"," ",Table43[[#This Row],[ISI/CTN]]," ",AG702," ",AC702," ",AE702," ",AI702))),TRIM(UPPER(CONCATENATE(Q702," ",S702," ",U702," ",W702," ",Y702," ",AA702," ","X"," ",Table43[[#This Row],[ISI/CTN]]," ",AC702," ",AE702," ",AI702))))</f>
        <v>RB DETTOL WIPES STYLE SENSITIVE 50S X 24 PCS</v>
      </c>
      <c r="P702" s="11">
        <f t="shared" si="21"/>
        <v>44</v>
      </c>
      <c r="Q702" s="4" t="s">
        <v>1487</v>
      </c>
      <c r="R702" s="7" t="s">
        <v>94</v>
      </c>
      <c r="S702" s="4" t="s">
        <v>1496</v>
      </c>
      <c r="T702" s="45" t="s">
        <v>1723</v>
      </c>
      <c r="U702" s="46" t="s">
        <v>1569</v>
      </c>
      <c r="V702" s="7">
        <v>7</v>
      </c>
      <c r="W702" s="46" t="s">
        <v>1576</v>
      </c>
      <c r="X702" s="45" t="s">
        <v>1730</v>
      </c>
      <c r="Y702" s="4" t="s">
        <v>1555</v>
      </c>
      <c r="Z702" s="47" t="s">
        <v>1723</v>
      </c>
      <c r="AA702" s="4" t="s">
        <v>1575</v>
      </c>
      <c r="AB702" s="47" t="s">
        <v>1760</v>
      </c>
      <c r="AC702" s="4" t="s">
        <v>186</v>
      </c>
      <c r="AD702" s="7">
        <v>1</v>
      </c>
      <c r="AF702" s="7">
        <v>0</v>
      </c>
      <c r="AJ702" s="7">
        <f>IFERROR(VLOOKUP(Table43[[#This Row],[Kode BARANG Win2]],'[2]Template Impor Barang'!#REF!,2,0),0)</f>
        <v>0</v>
      </c>
      <c r="AK702" s="7">
        <f>Table43[[#This Row],[ISI/CTN]]</f>
        <v>24</v>
      </c>
      <c r="AL702" s="83">
        <f>Table43[[#This Row],[Kode Pcpl]]</f>
        <v>3054866</v>
      </c>
      <c r="AN702" s="36">
        <f>Table43[[#This Row],[Harga Jual Pcs GT
(-PPN)]]-(Table43[[#This Row],[Harga Jual Pcs GT
(-PPN)]]*8.5%)</f>
        <v>32297.517499999994</v>
      </c>
      <c r="AO702" s="36">
        <f>Table43[[#This Row],[Harga Beli Pcs
(-PPN)]]*Table43[[#This Row],[ISI/CTN]]</f>
        <v>775140.41999999993</v>
      </c>
      <c r="AP702" s="36">
        <f>Table43[[#This Row],[Harga Beli Pcs
(-PPN)]]*1.11</f>
        <v>35850.244424999997</v>
      </c>
      <c r="AQ702" s="36">
        <f>Table43[[#This Row],[Harga Beli Krt
(- PPN)]]*1.11</f>
        <v>860405.86620000005</v>
      </c>
      <c r="AR702" s="36">
        <v>35297.833333333328</v>
      </c>
      <c r="AS702" s="36">
        <f>Table43[[#This Row],[Harga Jual Pcs GT
(-PPN)]]*Table43[[#This Row],[ISI/CTN]]</f>
        <v>847147.99999999988</v>
      </c>
      <c r="AT702" s="36">
        <f>Table43[[#This Row],[Harga Jual Pcs GT
(-PPN)]]*1.11</f>
        <v>39180.595000000001</v>
      </c>
      <c r="AU702" s="36">
        <f>Table43[[#This Row],[Harga Jual Krt GT
(- PPN)]]*1.11</f>
        <v>940334.27999999991</v>
      </c>
      <c r="AV702" s="36">
        <v>35297.833333333328</v>
      </c>
      <c r="AW702" s="36">
        <f>Table43[[#This Row],[Harga Jual Pcs MT
(-PPN)]]*Table43[[#This Row],[ISI/CTN]]</f>
        <v>847147.99999999988</v>
      </c>
      <c r="AX702" s="36">
        <f>Table43[[#This Row],[Harga Jual Pcs MT
(-PPN)]]*1.11</f>
        <v>39180.595000000001</v>
      </c>
      <c r="AY702" s="36">
        <f>Table43[[#This Row],[Harga Jual Pcs MT
(+PPN)]]*Table43[[#This Row],[ISI/CTN]]</f>
        <v>940334.28</v>
      </c>
      <c r="AZ702" s="44">
        <f>(Table43[[#This Row],[Harga Jual Pcs GT
(-PPN)]]-Table43[[#This Row],[Harga Beli Pcs
(-PPN)]])/Table43[[#This Row],[Harga Jual Pcs GT
(-PPN)]]</f>
        <v>8.5000000000000034E-2</v>
      </c>
      <c r="BA702" s="51">
        <f>Table43[[#This Row],[Harga Jual Pcs MT
(-PPN)]]-Table43[[#This Row],[Harga Beli Pcs
(-PPN)]]</f>
        <v>3000.315833333334</v>
      </c>
      <c r="BB702" s="57">
        <f>Table43[[#This Row],[Column1]]/Table43[[#This Row],[Harga Jual Pcs MT
(-PPN)]]</f>
        <v>8.5000000000000034E-2</v>
      </c>
      <c r="BC702" s="50"/>
      <c r="BD702" s="7" t="str">
        <f>IFERROR(VLOOKUP(Table43[[#This Row],[Kode BARANG Win2]],'[3]Daftar Barang dan Jasa'!$B$2:$D$3515,3,0),0)</f>
        <v>RB DETTOL WIPES STYLE SENSITIVE 50S X 24 PCS</v>
      </c>
      <c r="BE702" s="7" t="str">
        <f ca="1">IF(TODAY()-Table43[[#This Row],[Efektif
Pembuatan]]&gt;60,"Lama","Baru")</f>
        <v>Lama</v>
      </c>
      <c r="BF702" s="7" t="e">
        <f ca="1">IF(TODAY()-Table43[[#This Row],[Efektif Naik Harga]]&lt;30,"Naik","Sama")</f>
        <v>#VALUE!</v>
      </c>
      <c r="BG702" s="7" t="s">
        <v>400</v>
      </c>
      <c r="BH702" s="7" t="str">
        <f>IF(Table43[[#This Row],[Kode BARANG Win2]]&lt;&gt;"","IDR","")</f>
        <v>IDR</v>
      </c>
      <c r="BI702" s="7" t="str">
        <f>CONCATENATE(Table43[[#This Row],[kode  1 Digit
(Nomor)]],Table43[[#This Row],[kode  4 Digit                (Nomor)]])</f>
        <v>30548660050</v>
      </c>
      <c r="BJ702" s="7" t="str">
        <f>Table43[[#This Row],[Nama            Gramasi atau Jumlah Pack per CTN]]</f>
        <v>50S</v>
      </c>
      <c r="BK702" s="7"/>
      <c r="BL702" s="7"/>
      <c r="BM702" s="4" t="str">
        <f>IF(Table43[[#This Row],[SATUAN Fix Win]]&lt;&gt;"","KRT")</f>
        <v>KRT</v>
      </c>
      <c r="BN702" s="4" t="str">
        <f>IF(Table43[[#This Row],[SATUAN Fix Win]]&lt;&gt;"","GD01")</f>
        <v>GD01</v>
      </c>
      <c r="BO702" s="4">
        <f>IF(Table43[[#This Row],[SATUAN Fix Win]]&lt;&gt;"",11611)</f>
        <v>11611</v>
      </c>
      <c r="BP702" s="4">
        <f>IF(Table43[[#This Row],[SATUAN Fix Win]]&lt;&gt;"",11612)</f>
        <v>11612</v>
      </c>
      <c r="BR702" s="4">
        <f>IF(Table43[[#This Row],[SATUAN Fix Win]]&lt;&gt;"",1)</f>
        <v>1</v>
      </c>
    </row>
    <row r="703" spans="1:70">
      <c r="A703" s="4" t="str">
        <f>CONCATENATE(Table43[[#This Row],[Kode BARANG Win2]],Table43[[#This Row],[No. Urut
Item Sama]])</f>
        <v>R1027102005010</v>
      </c>
      <c r="B703" s="7"/>
      <c r="C703" s="4" t="s">
        <v>1666</v>
      </c>
      <c r="D703" s="49">
        <v>8024117</v>
      </c>
      <c r="E703" s="49">
        <f>IFERROR(VLOOKUP(Table43[[#This Row],[NO]],[1]Sheet1!$G$3:$K$1267,5,0),0)</f>
        <v>0</v>
      </c>
      <c r="F703" s="26" t="s">
        <v>739</v>
      </c>
      <c r="G703" s="26">
        <v>24</v>
      </c>
      <c r="H703" s="26" t="s">
        <v>2073</v>
      </c>
      <c r="I703" s="49">
        <v>8993560027612</v>
      </c>
      <c r="J703" s="26" t="str">
        <f>Table43[[#This Row],[Nama Jenis Kemasan]]</f>
        <v>PCS</v>
      </c>
      <c r="K703" s="4" t="str">
        <f>TRIM(CONCATENATE(Table43[[#This Row],[Nama            KLP]]," ",Table43[[#This Row],[Nama            Sub KLP]]))</f>
        <v>DETTOL WIPES</v>
      </c>
      <c r="L703" s="4" t="str">
        <f>CONCATENATE(Table43[[#This Row],[kode  2 Digit                (hrf+No)]],Table43[[#This Row],[kode  2 Digit                (Nomor)]],Table43[[#This Row],[kode  1 Digit                (Nomor)]])</f>
        <v>R1027</v>
      </c>
      <c r="M703" s="4" t="str">
        <f>IF(AH703="",CONCATENATE(R703,T703,V703,X703,Z703,AB703,AD703,AF703,Table43[[#This Row],[Tanda Kode Revisi]]),CONCATENATE(R703,T703,V703,X703,Z703,AB703,AD703,AH703))</f>
        <v>R1027102005010</v>
      </c>
      <c r="N703" s="11">
        <f t="shared" si="20"/>
        <v>14</v>
      </c>
      <c r="O703" s="13" t="str">
        <f>IF(AG703&lt;&gt;"",TRIM(UPPER(CONCATENATE(Q703," ",S703," ",U703," ",W703," ",Y703," ",AA703," ","X"," ",Table43[[#This Row],[ISI/CTN]]," ",AG703," ",AC703," ",AE703," ",AI703))),TRIM(UPPER(CONCATENATE(Q703," ",S703," ",U703," ",W703," ",Y703," ",AA703," ","X"," ",Table43[[#This Row],[ISI/CTN]]," ",AC703," ",AE703," ",AI703))))</f>
        <v>RB DETTOL WIPES STYLE SENSITIVE 50S X 24 PCS</v>
      </c>
      <c r="P703" s="11">
        <f t="shared" si="21"/>
        <v>44</v>
      </c>
      <c r="Q703" s="4" t="s">
        <v>1487</v>
      </c>
      <c r="R703" s="7" t="s">
        <v>94</v>
      </c>
      <c r="S703" s="4" t="s">
        <v>1496</v>
      </c>
      <c r="T703" s="45" t="s">
        <v>1723</v>
      </c>
      <c r="U703" s="46" t="s">
        <v>1569</v>
      </c>
      <c r="V703" s="7">
        <v>7</v>
      </c>
      <c r="W703" s="46" t="s">
        <v>1576</v>
      </c>
      <c r="X703" s="45" t="s">
        <v>1730</v>
      </c>
      <c r="Y703" s="4" t="s">
        <v>1555</v>
      </c>
      <c r="Z703" s="47" t="s">
        <v>1723</v>
      </c>
      <c r="AA703" s="4" t="s">
        <v>1575</v>
      </c>
      <c r="AB703" s="47" t="s">
        <v>1760</v>
      </c>
      <c r="AC703" s="4" t="s">
        <v>186</v>
      </c>
      <c r="AD703" s="7">
        <v>1</v>
      </c>
      <c r="AF703" s="7">
        <v>0</v>
      </c>
      <c r="AJ703" s="7">
        <f>IFERROR(VLOOKUP(Table43[[#This Row],[Kode BARANG Win2]],'[2]Template Impor Barang'!#REF!,2,0),0)</f>
        <v>0</v>
      </c>
      <c r="AK703" s="7">
        <f>Table43[[#This Row],[ISI/CTN]]</f>
        <v>24</v>
      </c>
      <c r="AL703" s="83">
        <f>Table43[[#This Row],[Kode Pcpl]]</f>
        <v>8024117</v>
      </c>
      <c r="AN703" s="36">
        <f>Table43[[#This Row],[Harga Jual Pcs GT
(-PPN)]]-(Table43[[#This Row],[Harga Jual Pcs GT
(-PPN)]]*8.5%)</f>
        <v>32297.517499999994</v>
      </c>
      <c r="AO703" s="36">
        <f>Table43[[#This Row],[Harga Beli Pcs
(-PPN)]]*Table43[[#This Row],[ISI/CTN]]</f>
        <v>775140.41999999993</v>
      </c>
      <c r="AP703" s="36">
        <f>Table43[[#This Row],[Harga Beli Pcs
(-PPN)]]*1.11</f>
        <v>35850.244424999997</v>
      </c>
      <c r="AQ703" s="36">
        <f>Table43[[#This Row],[Harga Beli Krt
(- PPN)]]*1.11</f>
        <v>860405.86620000005</v>
      </c>
      <c r="AR703" s="36">
        <v>35297.833333333328</v>
      </c>
      <c r="AS703" s="36">
        <f>Table43[[#This Row],[Harga Jual Pcs GT
(-PPN)]]*Table43[[#This Row],[ISI/CTN]]</f>
        <v>847147.99999999988</v>
      </c>
      <c r="AT703" s="36">
        <f>Table43[[#This Row],[Harga Jual Pcs GT
(-PPN)]]*1.11</f>
        <v>39180.595000000001</v>
      </c>
      <c r="AU703" s="36">
        <f>Table43[[#This Row],[Harga Jual Krt GT
(- PPN)]]*1.11</f>
        <v>940334.27999999991</v>
      </c>
      <c r="AV703" s="36">
        <v>35297.833333333328</v>
      </c>
      <c r="AW703" s="36">
        <f>Table43[[#This Row],[Harga Jual Pcs MT
(-PPN)]]*Table43[[#This Row],[ISI/CTN]]</f>
        <v>847147.99999999988</v>
      </c>
      <c r="AX703" s="36">
        <f>Table43[[#This Row],[Harga Jual Pcs MT
(-PPN)]]*1.11</f>
        <v>39180.595000000001</v>
      </c>
      <c r="AY703" s="36">
        <f>Table43[[#This Row],[Harga Jual Pcs MT
(+PPN)]]*Table43[[#This Row],[ISI/CTN]]</f>
        <v>940334.28</v>
      </c>
      <c r="AZ703" s="44">
        <f>(Table43[[#This Row],[Harga Jual Pcs GT
(-PPN)]]-Table43[[#This Row],[Harga Beli Pcs
(-PPN)]])/Table43[[#This Row],[Harga Jual Pcs GT
(-PPN)]]</f>
        <v>8.5000000000000034E-2</v>
      </c>
      <c r="BA703" s="51">
        <f>Table43[[#This Row],[Harga Jual Pcs MT
(-PPN)]]-Table43[[#This Row],[Harga Beli Pcs
(-PPN)]]</f>
        <v>3000.315833333334</v>
      </c>
      <c r="BB703" s="57">
        <f>Table43[[#This Row],[Column1]]/Table43[[#This Row],[Harga Jual Pcs MT
(-PPN)]]</f>
        <v>8.5000000000000034E-2</v>
      </c>
      <c r="BC703" s="50"/>
      <c r="BD703" s="7" t="str">
        <f>IFERROR(VLOOKUP(Table43[[#This Row],[Kode BARANG Win2]],'[3]Daftar Barang dan Jasa'!$B$2:$D$3515,3,0),0)</f>
        <v>RB DETTOL WIPES STYLE SENSITIVE 50S X 24 PCS</v>
      </c>
      <c r="BE703" s="7" t="str">
        <f ca="1">IF(TODAY()-Table43[[#This Row],[Efektif
Pembuatan]]&gt;60,"Lama","Baru")</f>
        <v>Lama</v>
      </c>
      <c r="BF703" s="7" t="e">
        <f ca="1">IF(TODAY()-Table43[[#This Row],[Efektif Naik Harga]]&lt;30,"Naik","Sama")</f>
        <v>#VALUE!</v>
      </c>
      <c r="BG703" s="7" t="s">
        <v>400</v>
      </c>
      <c r="BH703" s="7" t="str">
        <f>IF(Table43[[#This Row],[Kode BARANG Win2]]&lt;&gt;"","IDR","")</f>
        <v>IDR</v>
      </c>
      <c r="BI703" s="7" t="str">
        <f>CONCATENATE(Table43[[#This Row],[kode  1 Digit
(Nomor)]],Table43[[#This Row],[kode  4 Digit                (Nomor)]])</f>
        <v>80241170050</v>
      </c>
      <c r="BJ703" s="7" t="str">
        <f>Table43[[#This Row],[Nama            Gramasi atau Jumlah Pack per CTN]]</f>
        <v>50S</v>
      </c>
      <c r="BK703" s="7"/>
      <c r="BL703" s="7"/>
      <c r="BM703" s="4" t="str">
        <f>IF(Table43[[#This Row],[SATUAN Fix Win]]&lt;&gt;"","KRT")</f>
        <v>KRT</v>
      </c>
      <c r="BN703" s="4" t="str">
        <f>IF(Table43[[#This Row],[SATUAN Fix Win]]&lt;&gt;"","GD01")</f>
        <v>GD01</v>
      </c>
      <c r="BO703" s="4">
        <f>IF(Table43[[#This Row],[SATUAN Fix Win]]&lt;&gt;"",11611)</f>
        <v>11611</v>
      </c>
      <c r="BP703" s="4">
        <f>IF(Table43[[#This Row],[SATUAN Fix Win]]&lt;&gt;"",11612)</f>
        <v>11612</v>
      </c>
      <c r="BR703" s="4">
        <f>IF(Table43[[#This Row],[SATUAN Fix Win]]&lt;&gt;"",1)</f>
        <v>1</v>
      </c>
    </row>
    <row r="704" spans="1:70">
      <c r="A704" s="4" t="str">
        <f>CONCATENATE(Table43[[#This Row],[Kode BARANG Win2]],Table43[[#This Row],[No. Urut
Item Sama]])</f>
        <v>R1027102005010</v>
      </c>
      <c r="B704" s="7"/>
      <c r="C704" s="4" t="s">
        <v>1666</v>
      </c>
      <c r="D704" s="49">
        <v>8177642</v>
      </c>
      <c r="E704" s="49">
        <f>IFERROR(VLOOKUP(Table43[[#This Row],[NO]],[1]Sheet1!$G$3:$K$1267,5,0),0)</f>
        <v>0</v>
      </c>
      <c r="F704" s="26" t="s">
        <v>740</v>
      </c>
      <c r="G704" s="26">
        <v>24</v>
      </c>
      <c r="H704" s="26" t="s">
        <v>2073</v>
      </c>
      <c r="I704" s="49">
        <v>8993560027612</v>
      </c>
      <c r="J704" s="26" t="str">
        <f>Table43[[#This Row],[Nama Jenis Kemasan]]</f>
        <v>PCS</v>
      </c>
      <c r="K704" s="4" t="str">
        <f>TRIM(CONCATENATE(Table43[[#This Row],[Nama            KLP]]," ",Table43[[#This Row],[Nama            Sub KLP]]))</f>
        <v>DETTOL WIPES</v>
      </c>
      <c r="L704" s="4" t="str">
        <f>CONCATENATE(Table43[[#This Row],[kode  2 Digit                (hrf+No)]],Table43[[#This Row],[kode  2 Digit                (Nomor)]],Table43[[#This Row],[kode  1 Digit                (Nomor)]])</f>
        <v>R1027</v>
      </c>
      <c r="M704" s="4" t="str">
        <f>IF(AH704="",CONCATENATE(R704,T704,V704,X704,Z704,AB704,AD704,AF704,Table43[[#This Row],[Tanda Kode Revisi]]),CONCATENATE(R704,T704,V704,X704,Z704,AB704,AD704,AH704))</f>
        <v>R1027102005010</v>
      </c>
      <c r="N704" s="11">
        <f t="shared" si="20"/>
        <v>14</v>
      </c>
      <c r="O704" s="13" t="str">
        <f>IF(AG704&lt;&gt;"",TRIM(UPPER(CONCATENATE(Q704," ",S704," ",U704," ",W704," ",Y704," ",AA704," ","X"," ",Table43[[#This Row],[ISI/CTN]]," ",AG704," ",AC704," ",AE704," ",AI704))),TRIM(UPPER(CONCATENATE(Q704," ",S704," ",U704," ",W704," ",Y704," ",AA704," ","X"," ",Table43[[#This Row],[ISI/CTN]]," ",AC704," ",AE704," ",AI704))))</f>
        <v>RB DETTOL WIPES STYLE SENSITIVE 50S X 24 PCS</v>
      </c>
      <c r="P704" s="11">
        <f t="shared" si="21"/>
        <v>44</v>
      </c>
      <c r="Q704" s="4" t="s">
        <v>1487</v>
      </c>
      <c r="R704" s="7" t="s">
        <v>94</v>
      </c>
      <c r="S704" s="4" t="s">
        <v>1496</v>
      </c>
      <c r="T704" s="45" t="s">
        <v>1723</v>
      </c>
      <c r="U704" s="46" t="s">
        <v>1569</v>
      </c>
      <c r="V704" s="7">
        <v>7</v>
      </c>
      <c r="W704" s="46" t="s">
        <v>1576</v>
      </c>
      <c r="X704" s="45" t="s">
        <v>1730</v>
      </c>
      <c r="Y704" s="4" t="s">
        <v>1555</v>
      </c>
      <c r="Z704" s="47" t="s">
        <v>1723</v>
      </c>
      <c r="AA704" s="4" t="s">
        <v>1575</v>
      </c>
      <c r="AB704" s="47" t="s">
        <v>1760</v>
      </c>
      <c r="AC704" s="4" t="s">
        <v>186</v>
      </c>
      <c r="AD704" s="7">
        <v>1</v>
      </c>
      <c r="AF704" s="7">
        <v>0</v>
      </c>
      <c r="AJ704" s="7">
        <f>IFERROR(VLOOKUP(Table43[[#This Row],[Kode BARANG Win2]],'[2]Template Impor Barang'!#REF!,2,0),0)</f>
        <v>0</v>
      </c>
      <c r="AK704" s="7">
        <f>Table43[[#This Row],[ISI/CTN]]</f>
        <v>24</v>
      </c>
      <c r="AL704" s="83">
        <f>Table43[[#This Row],[Kode Pcpl]]</f>
        <v>8177642</v>
      </c>
      <c r="AN704" s="36">
        <f>Table43[[#This Row],[Harga Jual Pcs GT
(-PPN)]]-(Table43[[#This Row],[Harga Jual Pcs GT
(-PPN)]]*8.5%)</f>
        <v>32297.517499999994</v>
      </c>
      <c r="AO704" s="36">
        <f>Table43[[#This Row],[Harga Beli Pcs
(-PPN)]]*Table43[[#This Row],[ISI/CTN]]</f>
        <v>775140.41999999993</v>
      </c>
      <c r="AP704" s="36">
        <f>Table43[[#This Row],[Harga Beli Pcs
(-PPN)]]*1.11</f>
        <v>35850.244424999997</v>
      </c>
      <c r="AQ704" s="36">
        <f>Table43[[#This Row],[Harga Beli Krt
(- PPN)]]*1.11</f>
        <v>860405.86620000005</v>
      </c>
      <c r="AR704" s="36">
        <v>35297.833333333328</v>
      </c>
      <c r="AS704" s="36">
        <f>Table43[[#This Row],[Harga Jual Pcs GT
(-PPN)]]*Table43[[#This Row],[ISI/CTN]]</f>
        <v>847147.99999999988</v>
      </c>
      <c r="AT704" s="36">
        <f>Table43[[#This Row],[Harga Jual Pcs GT
(-PPN)]]*1.11</f>
        <v>39180.595000000001</v>
      </c>
      <c r="AU704" s="36">
        <f>Table43[[#This Row],[Harga Jual Krt GT
(- PPN)]]*1.11</f>
        <v>940334.27999999991</v>
      </c>
      <c r="AV704" s="36">
        <v>35297.833333333328</v>
      </c>
      <c r="AW704" s="36">
        <f>Table43[[#This Row],[Harga Jual Pcs MT
(-PPN)]]*Table43[[#This Row],[ISI/CTN]]</f>
        <v>847147.99999999988</v>
      </c>
      <c r="AX704" s="36">
        <f>Table43[[#This Row],[Harga Jual Pcs MT
(-PPN)]]*1.11</f>
        <v>39180.595000000001</v>
      </c>
      <c r="AY704" s="36">
        <f>Table43[[#This Row],[Harga Jual Pcs MT
(+PPN)]]*Table43[[#This Row],[ISI/CTN]]</f>
        <v>940334.28</v>
      </c>
      <c r="AZ704" s="44">
        <f>(Table43[[#This Row],[Harga Jual Pcs GT
(-PPN)]]-Table43[[#This Row],[Harga Beli Pcs
(-PPN)]])/Table43[[#This Row],[Harga Jual Pcs GT
(-PPN)]]</f>
        <v>8.5000000000000034E-2</v>
      </c>
      <c r="BA704" s="51">
        <f>Table43[[#This Row],[Harga Jual Pcs MT
(-PPN)]]-Table43[[#This Row],[Harga Beli Pcs
(-PPN)]]</f>
        <v>3000.315833333334</v>
      </c>
      <c r="BB704" s="57">
        <f>Table43[[#This Row],[Column1]]/Table43[[#This Row],[Harga Jual Pcs MT
(-PPN)]]</f>
        <v>8.5000000000000034E-2</v>
      </c>
      <c r="BC704" s="50"/>
      <c r="BD704" s="7" t="str">
        <f>IFERROR(VLOOKUP(Table43[[#This Row],[Kode BARANG Win2]],'[3]Daftar Barang dan Jasa'!$B$2:$D$3515,3,0),0)</f>
        <v>RB DETTOL WIPES STYLE SENSITIVE 50S X 24 PCS</v>
      </c>
      <c r="BE704" s="7" t="str">
        <f ca="1">IF(TODAY()-Table43[[#This Row],[Efektif
Pembuatan]]&gt;60,"Lama","Baru")</f>
        <v>Lama</v>
      </c>
      <c r="BF704" s="7" t="e">
        <f ca="1">IF(TODAY()-Table43[[#This Row],[Efektif Naik Harga]]&lt;30,"Naik","Sama")</f>
        <v>#VALUE!</v>
      </c>
      <c r="BG704" s="7" t="s">
        <v>400</v>
      </c>
      <c r="BH704" s="7" t="str">
        <f>IF(Table43[[#This Row],[Kode BARANG Win2]]&lt;&gt;"","IDR","")</f>
        <v>IDR</v>
      </c>
      <c r="BI704" s="7" t="str">
        <f>CONCATENATE(Table43[[#This Row],[kode  1 Digit
(Nomor)]],Table43[[#This Row],[kode  4 Digit                (Nomor)]])</f>
        <v>81776420050</v>
      </c>
      <c r="BJ704" s="7" t="str">
        <f>Table43[[#This Row],[Nama            Gramasi atau Jumlah Pack per CTN]]</f>
        <v>50S</v>
      </c>
      <c r="BK704" s="7"/>
      <c r="BL704" s="7"/>
      <c r="BM704" s="4" t="str">
        <f>IF(Table43[[#This Row],[SATUAN Fix Win]]&lt;&gt;"","KRT")</f>
        <v>KRT</v>
      </c>
      <c r="BN704" s="4" t="str">
        <f>IF(Table43[[#This Row],[SATUAN Fix Win]]&lt;&gt;"","GD01")</f>
        <v>GD01</v>
      </c>
      <c r="BO704" s="4">
        <f>IF(Table43[[#This Row],[SATUAN Fix Win]]&lt;&gt;"",11611)</f>
        <v>11611</v>
      </c>
      <c r="BP704" s="4">
        <f>IF(Table43[[#This Row],[SATUAN Fix Win]]&lt;&gt;"",11612)</f>
        <v>11612</v>
      </c>
      <c r="BR704" s="4">
        <f>IF(Table43[[#This Row],[SATUAN Fix Win]]&lt;&gt;"",1)</f>
        <v>1</v>
      </c>
    </row>
    <row r="705" spans="1:70">
      <c r="A705" s="4" t="str">
        <f>CONCATENATE(Table43[[#This Row],[Kode BARANG Win2]],Table43[[#This Row],[No. Urut
Item Sama]])</f>
        <v>R1028001025010</v>
      </c>
      <c r="B705" s="7"/>
      <c r="D705" s="49">
        <v>3337409</v>
      </c>
      <c r="E705" s="49">
        <f>IFERROR(VLOOKUP(Table43[[#This Row],[NO]],[1]Sheet1!$G$3:$K$1267,5,0),0)</f>
        <v>20010010100010</v>
      </c>
      <c r="F705" s="26"/>
      <c r="G705" s="26">
        <v>6</v>
      </c>
      <c r="H705" s="26"/>
      <c r="I705" s="49"/>
      <c r="J705" s="26" t="str">
        <f>Table43[[#This Row],[Nama Jenis Kemasan]]</f>
        <v>BTL</v>
      </c>
      <c r="K705" s="4" t="str">
        <f>TRIM(CONCATENATE(Table43[[#This Row],[Nama            KLP]]," ",Table43[[#This Row],[Nama            Sub KLP]]))</f>
        <v>DETTOL WASHING MACHINE CLEANER</v>
      </c>
      <c r="L705" s="4" t="str">
        <f>CONCATENATE(Table43[[#This Row],[kode  2 Digit                (hrf+No)]],Table43[[#This Row],[kode  2 Digit                (Nomor)]],Table43[[#This Row],[kode  1 Digit                (Nomor)]])</f>
        <v>R1028</v>
      </c>
      <c r="M705" s="4" t="str">
        <f>IF(AH705="",CONCATENATE(R705,T705,V705,X705,Z705,AB705,AD705,AF705,Table43[[#This Row],[Tanda Kode Revisi]]),CONCATENATE(R705,T705,V705,X705,Z705,AB705,AD705,AH705))</f>
        <v>R1028001025010</v>
      </c>
      <c r="N705" s="11">
        <f t="shared" si="20"/>
        <v>14</v>
      </c>
      <c r="O705" s="102" t="str">
        <f>IF(AG705&lt;&gt;"",TRIM(UPPER(CONCATENATE(Q705," ",S705," ",U705," ",W705," ",Y705," ",AA705," ","X"," ",Table43[[#This Row],[ISI/CTN]]," ",AG705," ",AC705," ",AE705," ",AI705))),TRIM(UPPER(CONCATENATE(Q705," ",S705," ",U705," ",W705," ",Y705," ",AA705," ","X"," ",Table43[[#This Row],[ISI/CTN]]," ",AC705," ",AE705," ",AI705))))</f>
        <v>DETTOL WASHING MACHINE CLEANER LEMON 250ML X 6 BTL</v>
      </c>
      <c r="P705" s="11">
        <f t="shared" si="21"/>
        <v>50</v>
      </c>
      <c r="R705" s="7" t="s">
        <v>94</v>
      </c>
      <c r="S705" s="4" t="s">
        <v>1496</v>
      </c>
      <c r="T705" s="45" t="s">
        <v>1723</v>
      </c>
      <c r="U705" s="46" t="s">
        <v>2507</v>
      </c>
      <c r="V705" s="7">
        <v>8</v>
      </c>
      <c r="W705" s="46"/>
      <c r="X705" s="45" t="s">
        <v>1731</v>
      </c>
      <c r="Y705" s="4" t="s">
        <v>1548</v>
      </c>
      <c r="Z705" s="47" t="s">
        <v>1722</v>
      </c>
      <c r="AA705" s="4" t="s">
        <v>1580</v>
      </c>
      <c r="AB705" s="47" t="s">
        <v>1746</v>
      </c>
      <c r="AC705" s="4" t="s">
        <v>388</v>
      </c>
      <c r="AD705" s="7">
        <v>1</v>
      </c>
      <c r="AF705" s="7">
        <v>0</v>
      </c>
      <c r="AJ705" s="7">
        <f>IFERROR(VLOOKUP(Table43[[#This Row],[Kode BARANG Win2]],'[2]Template Impor Barang'!#REF!,2,0),0)</f>
        <v>0</v>
      </c>
      <c r="AK705" s="7">
        <f>Table43[[#This Row],[ISI/CTN]]</f>
        <v>6</v>
      </c>
      <c r="AL705" s="83">
        <f>Table43[[#This Row],[Kode Pcpl]]</f>
        <v>3337409</v>
      </c>
      <c r="AN705" s="36">
        <f>Table43[[#This Row],[Harga Jual Pcs GT
(-PPN)]]-(Table43[[#This Row],[Harga Jual Pcs GT
(-PPN)]]*8.5%)</f>
        <v>44213.714999999997</v>
      </c>
      <c r="AO705" s="36">
        <f>Table43[[#This Row],[Harga Beli Pcs
(-PPN)]]*Table43[[#This Row],[ISI/CTN]]</f>
        <v>265282.28999999998</v>
      </c>
      <c r="AP705" s="36">
        <f>Table43[[#This Row],[Harga Beli Pcs
(-PPN)]]*1.11</f>
        <v>49077.22365</v>
      </c>
      <c r="AQ705" s="36">
        <f>Table43[[#This Row],[Harga Beli Krt
(- PPN)]]*1.11</f>
        <v>294463.3419</v>
      </c>
      <c r="AR705" s="36">
        <v>48321</v>
      </c>
      <c r="AS705" s="36">
        <f>Table43[[#This Row],[Harga Jual Pcs GT
(-PPN)]]*Table43[[#This Row],[ISI/CTN]]</f>
        <v>289926</v>
      </c>
      <c r="AT705" s="36">
        <f>Table43[[#This Row],[Harga Jual Pcs GT
(-PPN)]]*1.11</f>
        <v>53636.310000000005</v>
      </c>
      <c r="AU705" s="36">
        <f>Table43[[#This Row],[Harga Jual Krt GT
(- PPN)]]*1.11</f>
        <v>321817.86000000004</v>
      </c>
      <c r="AV705" s="36"/>
      <c r="AW705" s="36">
        <f>Table43[[#This Row],[Harga Jual Pcs MT
(-PPN)]]*Table43[[#This Row],[ISI/CTN]]</f>
        <v>0</v>
      </c>
      <c r="AX705" s="36">
        <f>Table43[[#This Row],[Harga Jual Pcs MT
(-PPN)]]*1.11</f>
        <v>0</v>
      </c>
      <c r="AY705" s="36">
        <f>Table43[[#This Row],[Harga Jual Pcs MT
(+PPN)]]*Table43[[#This Row],[ISI/CTN]]</f>
        <v>0</v>
      </c>
      <c r="AZ705" s="44">
        <f>(Table43[[#This Row],[Harga Jual Pcs GT
(-PPN)]]-Table43[[#This Row],[Harga Beli Pcs
(-PPN)]])/Table43[[#This Row],[Harga Jual Pcs GT
(-PPN)]]</f>
        <v>8.5000000000000075E-2</v>
      </c>
      <c r="BA705" s="51">
        <f>Table43[[#This Row],[Harga Jual Pcs MT
(-PPN)]]-Table43[[#This Row],[Harga Beli Pcs
(-PPN)]]</f>
        <v>-44213.714999999997</v>
      </c>
      <c r="BB705" s="57" t="e">
        <f>Table43[[#This Row],[Column1]]/Table43[[#This Row],[Harga Jual Pcs MT
(-PPN)]]</f>
        <v>#DIV/0!</v>
      </c>
      <c r="BC705" s="50"/>
      <c r="BD705" s="7">
        <f>IFERROR(VLOOKUP(Table43[[#This Row],[Kode BARANG Win2]],'[3]Daftar Barang dan Jasa'!$B$2:$D$3515,3,0),0)</f>
        <v>0</v>
      </c>
      <c r="BE705" s="7" t="str">
        <f ca="1">IF(TODAY()-Table43[[#This Row],[Efektif
Pembuatan]]&gt;60,"Lama","Baru")</f>
        <v>Lama</v>
      </c>
      <c r="BF705" s="7" t="str">
        <f ca="1">IF(TODAY()-Table43[[#This Row],[Efektif Naik Harga]]&lt;30,"Naik","Sama")</f>
        <v>Sama</v>
      </c>
      <c r="BG705" s="7"/>
      <c r="BH705" s="7" t="str">
        <f>IF(Table43[[#This Row],[Kode BARANG Win2]]&lt;&gt;"","IDR","")</f>
        <v>IDR</v>
      </c>
      <c r="BI705" s="7" t="str">
        <f>CONCATENATE(Table43[[#This Row],[kode  1 Digit
(Nomor)]],Table43[[#This Row],[kode  4 Digit                (Nomor)]])</f>
        <v>33374090250</v>
      </c>
      <c r="BJ705" s="7" t="str">
        <f>Table43[[#This Row],[Nama            Gramasi atau Jumlah Pack per CTN]]</f>
        <v>250ML</v>
      </c>
      <c r="BK705" s="7"/>
      <c r="BL705" s="7"/>
      <c r="BM705" s="4" t="str">
        <f>IF(Table43[[#This Row],[SATUAN Fix Win]]&lt;&gt;"","KRT")</f>
        <v>KRT</v>
      </c>
      <c r="BN705" s="4" t="str">
        <f>IF(Table43[[#This Row],[SATUAN Fix Win]]&lt;&gt;"","GD01")</f>
        <v>GD01</v>
      </c>
      <c r="BO705" s="4">
        <f>IF(Table43[[#This Row],[SATUAN Fix Win]]&lt;&gt;"",11611)</f>
        <v>11611</v>
      </c>
      <c r="BP705" s="4">
        <f>IF(Table43[[#This Row],[SATUAN Fix Win]]&lt;&gt;"",11612)</f>
        <v>11612</v>
      </c>
      <c r="BR705" s="4">
        <f>IF(Table43[[#This Row],[SATUAN Fix Win]]&lt;&gt;"",1)</f>
        <v>1</v>
      </c>
    </row>
    <row r="706" spans="1:70">
      <c r="A706" s="4" t="str">
        <f>CONCATENATE(Table43[[#This Row],[Kode BARANG Win2]],Table43[[#This Row],[No. Urut
Item Sama]])</f>
        <v>R1028002025010</v>
      </c>
      <c r="B706" s="7"/>
      <c r="D706" s="49">
        <v>3337410</v>
      </c>
      <c r="E706" s="49">
        <f>IFERROR(VLOOKUP(Table43[[#This Row],[NO]],[1]Sheet1!$G$3:$K$1267,5,0),0)</f>
        <v>20010010100010</v>
      </c>
      <c r="F706" s="26"/>
      <c r="G706" s="26">
        <v>6</v>
      </c>
      <c r="H706" s="26"/>
      <c r="I706" s="49"/>
      <c r="J706" s="26" t="str">
        <f>Table43[[#This Row],[Nama Jenis Kemasan]]</f>
        <v>BTL</v>
      </c>
      <c r="K706" s="4" t="str">
        <f>TRIM(CONCATENATE(Table43[[#This Row],[Nama            KLP]]," ",Table43[[#This Row],[Nama            Sub KLP]]))</f>
        <v>DETTOL WASHING MACHINE CLEANER</v>
      </c>
      <c r="L706" s="4" t="str">
        <f>CONCATENATE(Table43[[#This Row],[kode  2 Digit                (hrf+No)]],Table43[[#This Row],[kode  2 Digit                (Nomor)]],Table43[[#This Row],[kode  1 Digit                (Nomor)]])</f>
        <v>R1028</v>
      </c>
      <c r="M706" s="4" t="str">
        <f>IF(AH706="",CONCATENATE(R706,T706,V706,X706,Z706,AB706,AD706,AF706,Table43[[#This Row],[Tanda Kode Revisi]]),CONCATENATE(R706,T706,V706,X706,Z706,AB706,AD706,AH706))</f>
        <v>R1028002025010</v>
      </c>
      <c r="N706" s="11">
        <f t="shared" si="20"/>
        <v>14</v>
      </c>
      <c r="O706" s="102" t="str">
        <f>IF(AG706&lt;&gt;"",TRIM(UPPER(CONCATENATE(Q706," ",S706," ",U706," ",W706," ",Y706," ",AA706," ","X"," ",Table43[[#This Row],[ISI/CTN]]," ",AG706," ",AC706," ",AE706," ",AI706))),TRIM(UPPER(CONCATENATE(Q706," ",S706," ",U706," ",W706," ",Y706," ",AA706," ","X"," ",Table43[[#This Row],[ISI/CTN]]," ",AC706," ",AE706," ",AI706))))</f>
        <v>DETTOL WASHING MACHINE CLEANER PINE 250ML X 6 BTL</v>
      </c>
      <c r="P706" s="11">
        <f t="shared" si="21"/>
        <v>49</v>
      </c>
      <c r="R706" s="7" t="s">
        <v>94</v>
      </c>
      <c r="S706" s="4" t="s">
        <v>1496</v>
      </c>
      <c r="T706" s="45" t="s">
        <v>1723</v>
      </c>
      <c r="U706" s="46" t="s">
        <v>2507</v>
      </c>
      <c r="V706" s="7">
        <v>8</v>
      </c>
      <c r="W706" s="46"/>
      <c r="X706" s="45" t="s">
        <v>1731</v>
      </c>
      <c r="Y706" s="4" t="s">
        <v>1539</v>
      </c>
      <c r="Z706" s="47" t="s">
        <v>1723</v>
      </c>
      <c r="AA706" s="4" t="s">
        <v>1580</v>
      </c>
      <c r="AB706" s="47" t="s">
        <v>1746</v>
      </c>
      <c r="AC706" s="4" t="s">
        <v>388</v>
      </c>
      <c r="AD706" s="7">
        <v>1</v>
      </c>
      <c r="AF706" s="7">
        <v>0</v>
      </c>
      <c r="AJ706" s="7">
        <f>IFERROR(VLOOKUP(Table43[[#This Row],[Kode BARANG Win2]],'[2]Template Impor Barang'!#REF!,2,0),0)</f>
        <v>0</v>
      </c>
      <c r="AK706" s="7">
        <f>Table43[[#This Row],[ISI/CTN]]</f>
        <v>6</v>
      </c>
      <c r="AL706" s="83">
        <f>Table43[[#This Row],[Kode Pcpl]]</f>
        <v>3337410</v>
      </c>
      <c r="AN706" s="36">
        <f>Table43[[#This Row],[Harga Jual Pcs GT
(-PPN)]]-(Table43[[#This Row],[Harga Jual Pcs GT
(-PPN)]]*8.5%)</f>
        <v>44213.714999999997</v>
      </c>
      <c r="AO706" s="36">
        <f>Table43[[#This Row],[Harga Beli Pcs
(-PPN)]]*Table43[[#This Row],[ISI/CTN]]</f>
        <v>265282.28999999998</v>
      </c>
      <c r="AP706" s="36">
        <f>Table43[[#This Row],[Harga Beli Pcs
(-PPN)]]*1.11</f>
        <v>49077.22365</v>
      </c>
      <c r="AQ706" s="36">
        <f>Table43[[#This Row],[Harga Beli Krt
(- PPN)]]*1.11</f>
        <v>294463.3419</v>
      </c>
      <c r="AR706" s="36">
        <v>48321</v>
      </c>
      <c r="AS706" s="36">
        <f>Table43[[#This Row],[Harga Jual Pcs GT
(-PPN)]]*Table43[[#This Row],[ISI/CTN]]</f>
        <v>289926</v>
      </c>
      <c r="AT706" s="36">
        <f>Table43[[#This Row],[Harga Jual Pcs GT
(-PPN)]]*1.11</f>
        <v>53636.310000000005</v>
      </c>
      <c r="AU706" s="36">
        <f>Table43[[#This Row],[Harga Jual Krt GT
(- PPN)]]*1.11</f>
        <v>321817.86000000004</v>
      </c>
      <c r="AV706" s="36"/>
      <c r="AW706" s="36">
        <f>Table43[[#This Row],[Harga Jual Pcs MT
(-PPN)]]*Table43[[#This Row],[ISI/CTN]]</f>
        <v>0</v>
      </c>
      <c r="AX706" s="36">
        <f>Table43[[#This Row],[Harga Jual Pcs MT
(-PPN)]]*1.11</f>
        <v>0</v>
      </c>
      <c r="AY706" s="36">
        <f>Table43[[#This Row],[Harga Jual Pcs MT
(+PPN)]]*Table43[[#This Row],[ISI/CTN]]</f>
        <v>0</v>
      </c>
      <c r="AZ706" s="44">
        <f>(Table43[[#This Row],[Harga Jual Pcs GT
(-PPN)]]-Table43[[#This Row],[Harga Beli Pcs
(-PPN)]])/Table43[[#This Row],[Harga Jual Pcs GT
(-PPN)]]</f>
        <v>8.5000000000000075E-2</v>
      </c>
      <c r="BA706" s="51">
        <f>Table43[[#This Row],[Harga Jual Pcs MT
(-PPN)]]-Table43[[#This Row],[Harga Beli Pcs
(-PPN)]]</f>
        <v>-44213.714999999997</v>
      </c>
      <c r="BB706" s="57" t="e">
        <f>Table43[[#This Row],[Column1]]/Table43[[#This Row],[Harga Jual Pcs MT
(-PPN)]]</f>
        <v>#DIV/0!</v>
      </c>
      <c r="BC706" s="50"/>
      <c r="BD706" s="7">
        <f>IFERROR(VLOOKUP(Table43[[#This Row],[Kode BARANG Win2]],'[3]Daftar Barang dan Jasa'!$B$2:$D$3515,3,0),0)</f>
        <v>0</v>
      </c>
      <c r="BE706" s="7" t="str">
        <f ca="1">IF(TODAY()-Table43[[#This Row],[Efektif
Pembuatan]]&gt;60,"Lama","Baru")</f>
        <v>Lama</v>
      </c>
      <c r="BF706" s="7" t="str">
        <f ca="1">IF(TODAY()-Table43[[#This Row],[Efektif Naik Harga]]&lt;30,"Naik","Sama")</f>
        <v>Sama</v>
      </c>
      <c r="BG706" s="7"/>
      <c r="BH706" s="7" t="str">
        <f>IF(Table43[[#This Row],[Kode BARANG Win2]]&lt;&gt;"","IDR","")</f>
        <v>IDR</v>
      </c>
      <c r="BI706" s="7" t="str">
        <f>CONCATENATE(Table43[[#This Row],[kode  1 Digit
(Nomor)]],Table43[[#This Row],[kode  4 Digit                (Nomor)]])</f>
        <v>33374100250</v>
      </c>
      <c r="BJ706" s="7" t="str">
        <f>Table43[[#This Row],[Nama            Gramasi atau Jumlah Pack per CTN]]</f>
        <v>250ML</v>
      </c>
      <c r="BK706" s="7"/>
      <c r="BL706" s="7"/>
      <c r="BM706" s="4" t="str">
        <f>IF(Table43[[#This Row],[SATUAN Fix Win]]&lt;&gt;"","KRT")</f>
        <v>KRT</v>
      </c>
      <c r="BN706" s="4" t="str">
        <f>IF(Table43[[#This Row],[SATUAN Fix Win]]&lt;&gt;"","GD01")</f>
        <v>GD01</v>
      </c>
      <c r="BO706" s="4">
        <f>IF(Table43[[#This Row],[SATUAN Fix Win]]&lt;&gt;"",11611)</f>
        <v>11611</v>
      </c>
      <c r="BP706" s="4">
        <f>IF(Table43[[#This Row],[SATUAN Fix Win]]&lt;&gt;"",11612)</f>
        <v>11612</v>
      </c>
      <c r="BR706" s="4">
        <f>IF(Table43[[#This Row],[SATUAN Fix Win]]&lt;&gt;"",1)</f>
        <v>1</v>
      </c>
    </row>
    <row r="707" spans="1:70">
      <c r="A707" s="4" t="str">
        <f>CONCATENATE(Table43[[#This Row],[Kode BARANG Win2]],Table43[[#This Row],[No. Urut
Item Sama]])</f>
        <v>R1031001040010</v>
      </c>
      <c r="B707" s="7"/>
      <c r="C707" s="4" t="s">
        <v>1667</v>
      </c>
      <c r="D707" s="49">
        <v>3111603</v>
      </c>
      <c r="E707" s="49">
        <f>IFERROR(VLOOKUP(Table43[[#This Row],[NO]],[1]Sheet1!$G$3:$K$1267,5,0),0)</f>
        <v>0</v>
      </c>
      <c r="F707" s="26" t="s">
        <v>1218</v>
      </c>
      <c r="G707" s="26">
        <v>12</v>
      </c>
      <c r="H707" s="26" t="s">
        <v>1667</v>
      </c>
      <c r="I707" s="49">
        <v>8993560033774</v>
      </c>
      <c r="J707" s="26" t="str">
        <f>Table43[[#This Row],[Nama Jenis Kemasan]]</f>
        <v>PCH</v>
      </c>
      <c r="K707" s="4" t="str">
        <f>TRIM(CONCATENATE(Table43[[#This Row],[Nama            KLP]]," ",Table43[[#This Row],[Nama            Sub KLP]]))</f>
        <v>HARPIC BATHROOM CLEANER</v>
      </c>
      <c r="L707" s="4" t="str">
        <f>CONCATENATE(Table43[[#This Row],[kode  2 Digit                (hrf+No)]],Table43[[#This Row],[kode  2 Digit                (Nomor)]],Table43[[#This Row],[kode  1 Digit                (Nomor)]])</f>
        <v>R1031</v>
      </c>
      <c r="M707" s="4" t="str">
        <f>IF(AH707="",CONCATENATE(R707,T707,V707,X707,Z707,AB707,AD707,AF707,Table43[[#This Row],[Tanda Kode Revisi]]),CONCATENATE(R707,T707,V707,X707,Z707,AB707,AD707,AH707))</f>
        <v>R1031001040010</v>
      </c>
      <c r="N707" s="11">
        <f t="shared" si="20"/>
        <v>14</v>
      </c>
      <c r="O707" s="13" t="str">
        <f>IF(AG707&lt;&gt;"",TRIM(UPPER(CONCATENATE(Q707," ",S707," ",U707," ",W707," ",Y707," ",AA707," ","X"," ",Table43[[#This Row],[ISI/CTN]]," ",AG707," ",AC707," ",AE707," ",AI707))),TRIM(UPPER(CONCATENATE(Q707," ",S707," ",U707," ",W707," ",Y707," ",AA707," ","X"," ",Table43[[#This Row],[ISI/CTN]]," ",AC707," ",AE707," ",AI707))))</f>
        <v>RB HARPIC BATHROOM CLEANER LIME 400ML X 12 PCH</v>
      </c>
      <c r="P707" s="11">
        <f t="shared" si="21"/>
        <v>46</v>
      </c>
      <c r="Q707" s="4" t="s">
        <v>1487</v>
      </c>
      <c r="R707" s="7" t="s">
        <v>94</v>
      </c>
      <c r="S707" s="4" t="s">
        <v>1490</v>
      </c>
      <c r="T707" s="45" t="s">
        <v>1724</v>
      </c>
      <c r="U707" s="46" t="s">
        <v>1551</v>
      </c>
      <c r="V707" s="7">
        <v>1</v>
      </c>
      <c r="W707" s="46"/>
      <c r="X707" s="45" t="s">
        <v>1731</v>
      </c>
      <c r="Y707" s="4" t="s">
        <v>1550</v>
      </c>
      <c r="Z707" s="47" t="s">
        <v>1722</v>
      </c>
      <c r="AA707" s="4" t="s">
        <v>385</v>
      </c>
      <c r="AB707" s="47" t="s">
        <v>1752</v>
      </c>
      <c r="AC707" s="4" t="s">
        <v>386</v>
      </c>
      <c r="AD707" s="7">
        <v>1</v>
      </c>
      <c r="AF707" s="7">
        <v>0</v>
      </c>
      <c r="AJ707" s="7">
        <f>IFERROR(VLOOKUP(Table43[[#This Row],[Kode BARANG Win2]],'[2]Template Impor Barang'!#REF!,2,0),0)</f>
        <v>0</v>
      </c>
      <c r="AK707" s="7">
        <f>Table43[[#This Row],[ISI/CTN]]</f>
        <v>12</v>
      </c>
      <c r="AL707" s="83">
        <f>Table43[[#This Row],[Kode Pcpl]]</f>
        <v>3111603</v>
      </c>
      <c r="AN707" s="36">
        <f>Table43[[#This Row],[Harga Jual Pcs GT
(-PPN)]]-(Table43[[#This Row],[Harga Jual Pcs GT
(-PPN)]]*8.5%)</f>
        <v>15653.362499999999</v>
      </c>
      <c r="AO707" s="36">
        <f>Table43[[#This Row],[Harga Beli Pcs
(-PPN)]]*Table43[[#This Row],[ISI/CTN]]</f>
        <v>187840.34999999998</v>
      </c>
      <c r="AP707" s="36">
        <f>Table43[[#This Row],[Harga Beli Pcs
(-PPN)]]*1.11</f>
        <v>17375.232375</v>
      </c>
      <c r="AQ707" s="36">
        <f>Table43[[#This Row],[Harga Beli Krt
(- PPN)]]*1.11</f>
        <v>208502.7885</v>
      </c>
      <c r="AR707" s="36">
        <v>17107.5</v>
      </c>
      <c r="AS707" s="36">
        <f>Table43[[#This Row],[Harga Jual Pcs GT
(-PPN)]]*Table43[[#This Row],[ISI/CTN]]</f>
        <v>205290</v>
      </c>
      <c r="AT707" s="36">
        <f>Table43[[#This Row],[Harga Jual Pcs GT
(-PPN)]]*1.11</f>
        <v>18989.325000000001</v>
      </c>
      <c r="AU707" s="36">
        <f>Table43[[#This Row],[Harga Jual Krt GT
(- PPN)]]*1.11</f>
        <v>227871.90000000002</v>
      </c>
      <c r="AV707" s="36">
        <v>17107.5</v>
      </c>
      <c r="AW707" s="36">
        <f>Table43[[#This Row],[Harga Jual Pcs MT
(-PPN)]]*Table43[[#This Row],[ISI/CTN]]</f>
        <v>205290</v>
      </c>
      <c r="AX707" s="36">
        <f>Table43[[#This Row],[Harga Jual Pcs MT
(-PPN)]]*1.11</f>
        <v>18989.325000000001</v>
      </c>
      <c r="AY707" s="36">
        <f>Table43[[#This Row],[Harga Jual Pcs MT
(+PPN)]]*Table43[[#This Row],[ISI/CTN]]</f>
        <v>227871.90000000002</v>
      </c>
      <c r="AZ707" s="44">
        <f>(Table43[[#This Row],[Harga Jual Pcs GT
(-PPN)]]-Table43[[#This Row],[Harga Beli Pcs
(-PPN)]])/Table43[[#This Row],[Harga Jual Pcs GT
(-PPN)]]</f>
        <v>8.5000000000000048E-2</v>
      </c>
      <c r="BA707" s="51">
        <f>Table43[[#This Row],[Harga Jual Pcs MT
(-PPN)]]-Table43[[#This Row],[Harga Beli Pcs
(-PPN)]]</f>
        <v>1454.1375000000007</v>
      </c>
      <c r="BB707" s="57">
        <f>Table43[[#This Row],[Column1]]/Table43[[#This Row],[Harga Jual Pcs MT
(-PPN)]]</f>
        <v>8.5000000000000048E-2</v>
      </c>
      <c r="BC707" s="50"/>
      <c r="BD707" s="7" t="str">
        <f>IFERROR(VLOOKUP(Table43[[#This Row],[Kode BARANG Win2]],'[3]Daftar Barang dan Jasa'!$B$2:$D$3515,3,0),0)</f>
        <v>RB HARPIC BATHROOM CLEANER LIME 400ML X 12 PCH</v>
      </c>
      <c r="BE707" s="7" t="str">
        <f ca="1">IF(TODAY()-Table43[[#This Row],[Efektif
Pembuatan]]&gt;60,"Lama","Baru")</f>
        <v>Lama</v>
      </c>
      <c r="BF707" s="7" t="e">
        <f ca="1">IF(TODAY()-Table43[[#This Row],[Efektif Naik Harga]]&lt;30,"Naik","Sama")</f>
        <v>#VALUE!</v>
      </c>
      <c r="BG707" s="7" t="s">
        <v>400</v>
      </c>
      <c r="BH707" s="7" t="str">
        <f>IF(Table43[[#This Row],[Kode BARANG Win2]]&lt;&gt;"","IDR","")</f>
        <v>IDR</v>
      </c>
      <c r="BI707" s="7" t="str">
        <f>CONCATENATE(Table43[[#This Row],[kode  1 Digit
(Nomor)]],Table43[[#This Row],[kode  4 Digit                (Nomor)]])</f>
        <v>31116030400</v>
      </c>
      <c r="BJ707" s="7" t="str">
        <f>Table43[[#This Row],[Nama            Gramasi atau Jumlah Pack per CTN]]</f>
        <v>400ML</v>
      </c>
      <c r="BK707" s="7"/>
      <c r="BL707" s="7"/>
      <c r="BM707" s="4" t="str">
        <f>IF(Table43[[#This Row],[SATUAN Fix Win]]&lt;&gt;"","KRT")</f>
        <v>KRT</v>
      </c>
      <c r="BN707" s="4" t="str">
        <f>IF(Table43[[#This Row],[SATUAN Fix Win]]&lt;&gt;"","GD01")</f>
        <v>GD01</v>
      </c>
      <c r="BO707" s="4">
        <f>IF(Table43[[#This Row],[SATUAN Fix Win]]&lt;&gt;"",11611)</f>
        <v>11611</v>
      </c>
      <c r="BP707" s="4">
        <f>IF(Table43[[#This Row],[SATUAN Fix Win]]&lt;&gt;"",11612)</f>
        <v>11612</v>
      </c>
      <c r="BR707" s="4">
        <f>IF(Table43[[#This Row],[SATUAN Fix Win]]&lt;&gt;"",1)</f>
        <v>1</v>
      </c>
    </row>
    <row r="708" spans="1:70">
      <c r="A708" s="4" t="str">
        <f>CONCATENATE(Table43[[#This Row],[Kode BARANG Win2]],Table43[[#This Row],[No. Urut
Item Sama]])</f>
        <v>R1031001040010</v>
      </c>
      <c r="B708" s="7"/>
      <c r="C708" s="4" t="s">
        <v>1667</v>
      </c>
      <c r="D708" s="49">
        <v>3184878</v>
      </c>
      <c r="E708" s="49">
        <f>IFERROR(VLOOKUP(Table43[[#This Row],[NO]],[1]Sheet1!$G$3:$K$1267,5,0),0)</f>
        <v>0</v>
      </c>
      <c r="F708" s="26" t="s">
        <v>1219</v>
      </c>
      <c r="G708" s="26">
        <v>12</v>
      </c>
      <c r="H708" s="26" t="s">
        <v>2073</v>
      </c>
      <c r="I708" s="49">
        <v>8993560033774</v>
      </c>
      <c r="J708" s="26" t="str">
        <f>Table43[[#This Row],[Nama Jenis Kemasan]]</f>
        <v>PCH</v>
      </c>
      <c r="K708" s="4" t="str">
        <f>TRIM(CONCATENATE(Table43[[#This Row],[Nama            KLP]]," ",Table43[[#This Row],[Nama            Sub KLP]]))</f>
        <v>HARPIC BATHROOM CLEANER</v>
      </c>
      <c r="L708" s="4" t="str">
        <f>CONCATENATE(Table43[[#This Row],[kode  2 Digit                (hrf+No)]],Table43[[#This Row],[kode  2 Digit                (Nomor)]],Table43[[#This Row],[kode  1 Digit                (Nomor)]])</f>
        <v>R1031</v>
      </c>
      <c r="M708" s="4" t="str">
        <f>IF(AH708="",CONCATENATE(R708,T708,V708,X708,Z708,AB708,AD708,AF708,Table43[[#This Row],[Tanda Kode Revisi]]),CONCATENATE(R708,T708,V708,X708,Z708,AB708,AD708,AH708))</f>
        <v>R1031001040010</v>
      </c>
      <c r="N708" s="11">
        <f t="shared" si="20"/>
        <v>14</v>
      </c>
      <c r="O708" s="13" t="str">
        <f>IF(AG708&lt;&gt;"",TRIM(UPPER(CONCATENATE(Q708," ",S708," ",U708," ",W708," ",Y708," ",AA708," ","X"," ",Table43[[#This Row],[ISI/CTN]]," ",AG708," ",AC708," ",AE708," ",AI708))),TRIM(UPPER(CONCATENATE(Q708," ",S708," ",U708," ",W708," ",Y708," ",AA708," ","X"," ",Table43[[#This Row],[ISI/CTN]]," ",AC708," ",AE708," ",AI708))))</f>
        <v>RB HARPIC BATHROOM CLEANER LIME 400ML X 12 PCH</v>
      </c>
      <c r="P708" s="11">
        <f t="shared" si="21"/>
        <v>46</v>
      </c>
      <c r="Q708" s="4" t="s">
        <v>1487</v>
      </c>
      <c r="R708" s="7" t="s">
        <v>94</v>
      </c>
      <c r="S708" s="4" t="s">
        <v>1490</v>
      </c>
      <c r="T708" s="45" t="s">
        <v>1724</v>
      </c>
      <c r="U708" s="46" t="s">
        <v>1551</v>
      </c>
      <c r="V708" s="7">
        <v>1</v>
      </c>
      <c r="W708" s="46"/>
      <c r="X708" s="45" t="s">
        <v>1731</v>
      </c>
      <c r="Y708" s="4" t="s">
        <v>1550</v>
      </c>
      <c r="Z708" s="47" t="s">
        <v>1722</v>
      </c>
      <c r="AA708" s="4" t="s">
        <v>385</v>
      </c>
      <c r="AB708" s="47" t="s">
        <v>1752</v>
      </c>
      <c r="AC708" s="4" t="s">
        <v>386</v>
      </c>
      <c r="AD708" s="7">
        <v>1</v>
      </c>
      <c r="AF708" s="7">
        <v>0</v>
      </c>
      <c r="AJ708" s="7">
        <f>IFERROR(VLOOKUP(Table43[[#This Row],[Kode BARANG Win2]],'[2]Template Impor Barang'!#REF!,2,0),0)</f>
        <v>0</v>
      </c>
      <c r="AK708" s="7">
        <f>Table43[[#This Row],[ISI/CTN]]</f>
        <v>12</v>
      </c>
      <c r="AL708" s="83">
        <f>Table43[[#This Row],[Kode Pcpl]]</f>
        <v>3184878</v>
      </c>
      <c r="AN708" s="36">
        <f>Table43[[#This Row],[Harga Jual Pcs GT
(-PPN)]]-(Table43[[#This Row],[Harga Jual Pcs GT
(-PPN)]]*8.5%)</f>
        <v>15653.362499999999</v>
      </c>
      <c r="AO708" s="36">
        <f>Table43[[#This Row],[Harga Beli Pcs
(-PPN)]]*Table43[[#This Row],[ISI/CTN]]</f>
        <v>187840.34999999998</v>
      </c>
      <c r="AP708" s="36">
        <f>Table43[[#This Row],[Harga Beli Pcs
(-PPN)]]*1.11</f>
        <v>17375.232375</v>
      </c>
      <c r="AQ708" s="36">
        <f>Table43[[#This Row],[Harga Beli Krt
(- PPN)]]*1.11</f>
        <v>208502.7885</v>
      </c>
      <c r="AR708" s="36">
        <v>17107.5</v>
      </c>
      <c r="AS708" s="36">
        <f>Table43[[#This Row],[Harga Jual Pcs GT
(-PPN)]]*Table43[[#This Row],[ISI/CTN]]</f>
        <v>205290</v>
      </c>
      <c r="AT708" s="36">
        <f>Table43[[#This Row],[Harga Jual Pcs GT
(-PPN)]]*1.11</f>
        <v>18989.325000000001</v>
      </c>
      <c r="AU708" s="36">
        <f>Table43[[#This Row],[Harga Jual Krt GT
(- PPN)]]*1.11</f>
        <v>227871.90000000002</v>
      </c>
      <c r="AV708" s="36">
        <v>17107.5</v>
      </c>
      <c r="AW708" s="36">
        <f>Table43[[#This Row],[Harga Jual Pcs MT
(-PPN)]]*Table43[[#This Row],[ISI/CTN]]</f>
        <v>205290</v>
      </c>
      <c r="AX708" s="36">
        <f>Table43[[#This Row],[Harga Jual Pcs MT
(-PPN)]]*1.11</f>
        <v>18989.325000000001</v>
      </c>
      <c r="AY708" s="36">
        <f>Table43[[#This Row],[Harga Jual Pcs MT
(+PPN)]]*Table43[[#This Row],[ISI/CTN]]</f>
        <v>227871.90000000002</v>
      </c>
      <c r="AZ708" s="44">
        <f>(Table43[[#This Row],[Harga Jual Pcs GT
(-PPN)]]-Table43[[#This Row],[Harga Beli Pcs
(-PPN)]])/Table43[[#This Row],[Harga Jual Pcs GT
(-PPN)]]</f>
        <v>8.5000000000000048E-2</v>
      </c>
      <c r="BA708" s="51">
        <f>Table43[[#This Row],[Harga Jual Pcs MT
(-PPN)]]-Table43[[#This Row],[Harga Beli Pcs
(-PPN)]]</f>
        <v>1454.1375000000007</v>
      </c>
      <c r="BB708" s="57">
        <f>Table43[[#This Row],[Column1]]/Table43[[#This Row],[Harga Jual Pcs MT
(-PPN)]]</f>
        <v>8.5000000000000048E-2</v>
      </c>
      <c r="BC708" s="50"/>
      <c r="BD708" s="7" t="str">
        <f>IFERROR(VLOOKUP(Table43[[#This Row],[Kode BARANG Win2]],'[3]Daftar Barang dan Jasa'!$B$2:$D$3515,3,0),0)</f>
        <v>RB HARPIC BATHROOM CLEANER LIME 400ML X 12 PCH</v>
      </c>
      <c r="BE708" s="7" t="str">
        <f ca="1">IF(TODAY()-Table43[[#This Row],[Efektif
Pembuatan]]&gt;60,"Lama","Baru")</f>
        <v>Lama</v>
      </c>
      <c r="BF708" s="7" t="e">
        <f ca="1">IF(TODAY()-Table43[[#This Row],[Efektif Naik Harga]]&lt;30,"Naik","Sama")</f>
        <v>#VALUE!</v>
      </c>
      <c r="BG708" s="7" t="s">
        <v>400</v>
      </c>
      <c r="BH708" s="7" t="str">
        <f>IF(Table43[[#This Row],[Kode BARANG Win2]]&lt;&gt;"","IDR","")</f>
        <v>IDR</v>
      </c>
      <c r="BI708" s="7" t="str">
        <f>CONCATENATE(Table43[[#This Row],[kode  1 Digit
(Nomor)]],Table43[[#This Row],[kode  4 Digit                (Nomor)]])</f>
        <v>31848780400</v>
      </c>
      <c r="BJ708" s="7" t="str">
        <f>Table43[[#This Row],[Nama            Gramasi atau Jumlah Pack per CTN]]</f>
        <v>400ML</v>
      </c>
      <c r="BK708" s="7"/>
      <c r="BL708" s="7"/>
      <c r="BM708" s="4" t="str">
        <f>IF(Table43[[#This Row],[SATUAN Fix Win]]&lt;&gt;"","KRT")</f>
        <v>KRT</v>
      </c>
      <c r="BN708" s="4" t="str">
        <f>IF(Table43[[#This Row],[SATUAN Fix Win]]&lt;&gt;"","GD01")</f>
        <v>GD01</v>
      </c>
      <c r="BO708" s="4">
        <f>IF(Table43[[#This Row],[SATUAN Fix Win]]&lt;&gt;"",11611)</f>
        <v>11611</v>
      </c>
      <c r="BP708" s="4">
        <f>IF(Table43[[#This Row],[SATUAN Fix Win]]&lt;&gt;"",11612)</f>
        <v>11612</v>
      </c>
      <c r="BR708" s="4">
        <f>IF(Table43[[#This Row],[SATUAN Fix Win]]&lt;&gt;"",1)</f>
        <v>1</v>
      </c>
    </row>
    <row r="709" spans="1:70">
      <c r="A709" s="4" t="str">
        <f>CONCATENATE(Table43[[#This Row],[Kode BARANG Win2]],Table43[[#This Row],[No. Urut
Item Sama]])</f>
        <v>R1031001045020</v>
      </c>
      <c r="B709" s="7"/>
      <c r="C709" s="4" t="s">
        <v>1668</v>
      </c>
      <c r="D709" s="49">
        <v>3111424</v>
      </c>
      <c r="E709" s="49">
        <f>IFERROR(VLOOKUP(Table43[[#This Row],[NO]],[1]Sheet1!$G$3:$K$1267,5,0),0)</f>
        <v>0</v>
      </c>
      <c r="F709" s="26" t="s">
        <v>1222</v>
      </c>
      <c r="G709" s="26">
        <v>12</v>
      </c>
      <c r="H709" s="26" t="s">
        <v>1792</v>
      </c>
      <c r="I709" s="49">
        <v>8993560033637</v>
      </c>
      <c r="J709" s="26" t="str">
        <f>Table43[[#This Row],[Nama Jenis Kemasan]]</f>
        <v>TUBE</v>
      </c>
      <c r="K709" s="4" t="str">
        <f>TRIM(CONCATENATE(Table43[[#This Row],[Nama            KLP]]," ",Table43[[#This Row],[Nama            Sub KLP]]))</f>
        <v>HARPIC BATHROOM CLEANER</v>
      </c>
      <c r="L709" s="4" t="str">
        <f>CONCATENATE(Table43[[#This Row],[kode  2 Digit                (hrf+No)]],Table43[[#This Row],[kode  2 Digit                (Nomor)]],Table43[[#This Row],[kode  1 Digit                (Nomor)]])</f>
        <v>R1031</v>
      </c>
      <c r="M709" s="4" t="str">
        <f>IF(AH709="",CONCATENATE(R709,T709,V709,X709,Z709,AB709,AD709,AF709,Table43[[#This Row],[Tanda Kode Revisi]]),CONCATENATE(R709,T709,V709,X709,Z709,AB709,AD709,AH709))</f>
        <v>R1031001045020</v>
      </c>
      <c r="N709" s="11">
        <f t="shared" si="20"/>
        <v>14</v>
      </c>
      <c r="O709" s="13" t="str">
        <f>IF(AG709&lt;&gt;"",TRIM(UPPER(CONCATENATE(Q709," ",S709," ",U709," ",W709," ",Y709," ",AA709," ","X"," ",Table43[[#This Row],[ISI/CTN]]," ",AG709," ",AC709," ",AE709," ",AI709))),TRIM(UPPER(CONCATENATE(Q709," ",S709," ",U709," ",W709," ",Y709," ",AA709," ","X"," ",Table43[[#This Row],[ISI/CTN]]," ",AC709," ",AE709," ",AI709))))</f>
        <v>RB HARPIC BATHROOM CLEANER LIME 450ML X 12 TUBE</v>
      </c>
      <c r="P709" s="11">
        <f t="shared" si="21"/>
        <v>47</v>
      </c>
      <c r="Q709" s="4" t="s">
        <v>1487</v>
      </c>
      <c r="R709" s="7" t="s">
        <v>94</v>
      </c>
      <c r="S709" s="4" t="s">
        <v>1490</v>
      </c>
      <c r="T709" s="45" t="s">
        <v>1724</v>
      </c>
      <c r="U709" s="46" t="s">
        <v>1551</v>
      </c>
      <c r="V709" s="7">
        <v>1</v>
      </c>
      <c r="W709" s="46"/>
      <c r="X709" s="45" t="s">
        <v>1731</v>
      </c>
      <c r="Y709" s="4" t="s">
        <v>1550</v>
      </c>
      <c r="Z709" s="47" t="s">
        <v>1722</v>
      </c>
      <c r="AA709" s="4" t="s">
        <v>1516</v>
      </c>
      <c r="AB709" s="47" t="s">
        <v>1756</v>
      </c>
      <c r="AC709" s="4" t="s">
        <v>391</v>
      </c>
      <c r="AD709" s="7">
        <v>2</v>
      </c>
      <c r="AF709" s="7">
        <v>0</v>
      </c>
      <c r="AJ709" s="7">
        <f>IFERROR(VLOOKUP(Table43[[#This Row],[Kode BARANG Win2]],'[2]Template Impor Barang'!#REF!,2,0),0)</f>
        <v>0</v>
      </c>
      <c r="AK709" s="7">
        <f>Table43[[#This Row],[ISI/CTN]]</f>
        <v>12</v>
      </c>
      <c r="AL709" s="83">
        <f>Table43[[#This Row],[Kode Pcpl]]</f>
        <v>3111424</v>
      </c>
      <c r="AN709" s="36">
        <f>Table43[[#This Row],[Harga Jual Pcs GT
(-PPN)]]-(Table43[[#This Row],[Harga Jual Pcs GT
(-PPN)]]*8.5%)</f>
        <v>20782.395</v>
      </c>
      <c r="AO709" s="36">
        <f>Table43[[#This Row],[Harga Beli Pcs
(-PPN)]]*Table43[[#This Row],[ISI/CTN]]</f>
        <v>249388.74</v>
      </c>
      <c r="AP709" s="36">
        <f>Table43[[#This Row],[Harga Beli Pcs
(-PPN)]]*1.11</f>
        <v>23068.458450000002</v>
      </c>
      <c r="AQ709" s="36">
        <f>Table43[[#This Row],[Harga Beli Krt
(- PPN)]]*1.11</f>
        <v>276821.50140000001</v>
      </c>
      <c r="AR709" s="36">
        <v>22713</v>
      </c>
      <c r="AS709" s="36">
        <f>Table43[[#This Row],[Harga Jual Pcs GT
(-PPN)]]*Table43[[#This Row],[ISI/CTN]]</f>
        <v>272556</v>
      </c>
      <c r="AT709" s="36">
        <f>Table43[[#This Row],[Harga Jual Pcs GT
(-PPN)]]*1.11</f>
        <v>25211.430000000004</v>
      </c>
      <c r="AU709" s="36">
        <f>Table43[[#This Row],[Harga Jual Krt GT
(- PPN)]]*1.11</f>
        <v>302537.16000000003</v>
      </c>
      <c r="AV709" s="36">
        <v>22713</v>
      </c>
      <c r="AW709" s="36">
        <f>Table43[[#This Row],[Harga Jual Pcs MT
(-PPN)]]*Table43[[#This Row],[ISI/CTN]]</f>
        <v>272556</v>
      </c>
      <c r="AX709" s="36">
        <f>Table43[[#This Row],[Harga Jual Pcs MT
(-PPN)]]*1.11</f>
        <v>25211.430000000004</v>
      </c>
      <c r="AY709" s="36">
        <f>Table43[[#This Row],[Harga Jual Pcs MT
(+PPN)]]*Table43[[#This Row],[ISI/CTN]]</f>
        <v>302537.16000000003</v>
      </c>
      <c r="AZ709" s="44">
        <f>(Table43[[#This Row],[Harga Jual Pcs GT
(-PPN)]]-Table43[[#This Row],[Harga Beli Pcs
(-PPN)]])/Table43[[#This Row],[Harga Jual Pcs GT
(-PPN)]]</f>
        <v>8.4999999999999978E-2</v>
      </c>
      <c r="BA709" s="51">
        <f>Table43[[#This Row],[Harga Jual Pcs MT
(-PPN)]]-Table43[[#This Row],[Harga Beli Pcs
(-PPN)]]</f>
        <v>1930.6049999999996</v>
      </c>
      <c r="BB709" s="57">
        <f>Table43[[#This Row],[Column1]]/Table43[[#This Row],[Harga Jual Pcs MT
(-PPN)]]</f>
        <v>8.4999999999999978E-2</v>
      </c>
      <c r="BC709" s="50"/>
      <c r="BD709" s="7" t="str">
        <f>IFERROR(VLOOKUP(Table43[[#This Row],[Kode BARANG Win2]],'[3]Daftar Barang dan Jasa'!$B$2:$D$3515,3,0),0)</f>
        <v>RB HARPIC BATHROOM CLEANER LIME 450ML X 12 TUBE</v>
      </c>
      <c r="BE709" s="7" t="str">
        <f ca="1">IF(TODAY()-Table43[[#This Row],[Efektif
Pembuatan]]&gt;60,"Lama","Baru")</f>
        <v>Lama</v>
      </c>
      <c r="BF709" s="7" t="e">
        <f ca="1">IF(TODAY()-Table43[[#This Row],[Efektif Naik Harga]]&lt;30,"Naik","Sama")</f>
        <v>#VALUE!</v>
      </c>
      <c r="BG709" s="7" t="s">
        <v>400</v>
      </c>
      <c r="BH709" s="7" t="str">
        <f>IF(Table43[[#This Row],[Kode BARANG Win2]]&lt;&gt;"","IDR","")</f>
        <v>IDR</v>
      </c>
      <c r="BI709" s="7" t="str">
        <f>CONCATENATE(Table43[[#This Row],[kode  1 Digit
(Nomor)]],Table43[[#This Row],[kode  4 Digit                (Nomor)]])</f>
        <v>31114240450</v>
      </c>
      <c r="BJ709" s="7" t="str">
        <f>Table43[[#This Row],[Nama            Gramasi atau Jumlah Pack per CTN]]</f>
        <v>450ML</v>
      </c>
      <c r="BK709" s="7"/>
      <c r="BL709" s="7"/>
      <c r="BM709" s="4" t="str">
        <f>IF(Table43[[#This Row],[SATUAN Fix Win]]&lt;&gt;"","KRT")</f>
        <v>KRT</v>
      </c>
      <c r="BN709" s="4" t="str">
        <f>IF(Table43[[#This Row],[SATUAN Fix Win]]&lt;&gt;"","GD01")</f>
        <v>GD01</v>
      </c>
      <c r="BO709" s="4">
        <f>IF(Table43[[#This Row],[SATUAN Fix Win]]&lt;&gt;"",11611)</f>
        <v>11611</v>
      </c>
      <c r="BP709" s="4">
        <f>IF(Table43[[#This Row],[SATUAN Fix Win]]&lt;&gt;"",11612)</f>
        <v>11612</v>
      </c>
      <c r="BR709" s="4">
        <f>IF(Table43[[#This Row],[SATUAN Fix Win]]&lt;&gt;"",1)</f>
        <v>1</v>
      </c>
    </row>
    <row r="710" spans="1:70">
      <c r="A710" s="4" t="str">
        <f>CONCATENATE(Table43[[#This Row],[Kode BARANG Win2]],Table43[[#This Row],[No. Urut
Item Sama]])</f>
        <v>R1031001045020</v>
      </c>
      <c r="B710" s="7"/>
      <c r="C710" s="4" t="s">
        <v>1668</v>
      </c>
      <c r="D710" s="49">
        <v>3184880</v>
      </c>
      <c r="E710" s="49">
        <f>IFERROR(VLOOKUP(Table43[[#This Row],[NO]],[1]Sheet1!$G$3:$K$1267,5,0),0)</f>
        <v>0</v>
      </c>
      <c r="F710" s="26" t="s">
        <v>1220</v>
      </c>
      <c r="G710" s="26">
        <v>12</v>
      </c>
      <c r="H710" s="26" t="s">
        <v>1668</v>
      </c>
      <c r="I710" s="49">
        <v>8993560033637</v>
      </c>
      <c r="J710" s="26" t="str">
        <f>Table43[[#This Row],[Nama Jenis Kemasan]]</f>
        <v>TUBE</v>
      </c>
      <c r="K710" s="4" t="str">
        <f>TRIM(CONCATENATE(Table43[[#This Row],[Nama            KLP]]," ",Table43[[#This Row],[Nama            Sub KLP]]))</f>
        <v>HARPIC BATHROOM CLEANER</v>
      </c>
      <c r="L710" s="4" t="str">
        <f>CONCATENATE(Table43[[#This Row],[kode  2 Digit                (hrf+No)]],Table43[[#This Row],[kode  2 Digit                (Nomor)]],Table43[[#This Row],[kode  1 Digit                (Nomor)]])</f>
        <v>R1031</v>
      </c>
      <c r="M710" s="4" t="str">
        <f>IF(AH710="",CONCATENATE(R710,T710,V710,X710,Z710,AB710,AD710,AF710,Table43[[#This Row],[Tanda Kode Revisi]]),CONCATENATE(R710,T710,V710,X710,Z710,AB710,AD710,AH710))</f>
        <v>R1031001045020</v>
      </c>
      <c r="N710" s="11">
        <f t="shared" si="20"/>
        <v>14</v>
      </c>
      <c r="O710" s="13" t="str">
        <f>IF(AG710&lt;&gt;"",TRIM(UPPER(CONCATENATE(Q710," ",S710," ",U710," ",W710," ",Y710," ",AA710," ","X"," ",Table43[[#This Row],[ISI/CTN]]," ",AG710," ",AC710," ",AE710," ",AI710))),TRIM(UPPER(CONCATENATE(Q710," ",S710," ",U710," ",W710," ",Y710," ",AA710," ","X"," ",Table43[[#This Row],[ISI/CTN]]," ",AC710," ",AE710," ",AI710))))</f>
        <v>RB HARPIC BATHROOM CLEANER LIME 450ML X 12 TUBE</v>
      </c>
      <c r="P710" s="11">
        <f t="shared" si="21"/>
        <v>47</v>
      </c>
      <c r="Q710" s="4" t="s">
        <v>1487</v>
      </c>
      <c r="R710" s="7" t="s">
        <v>94</v>
      </c>
      <c r="S710" s="4" t="s">
        <v>1490</v>
      </c>
      <c r="T710" s="45" t="s">
        <v>1724</v>
      </c>
      <c r="U710" s="46" t="s">
        <v>1551</v>
      </c>
      <c r="V710" s="7">
        <v>1</v>
      </c>
      <c r="W710" s="46"/>
      <c r="X710" s="45" t="s">
        <v>1731</v>
      </c>
      <c r="Y710" s="4" t="s">
        <v>1550</v>
      </c>
      <c r="Z710" s="47" t="s">
        <v>1722</v>
      </c>
      <c r="AA710" s="4" t="s">
        <v>1516</v>
      </c>
      <c r="AB710" s="47" t="s">
        <v>1756</v>
      </c>
      <c r="AC710" s="4" t="s">
        <v>391</v>
      </c>
      <c r="AD710" s="7">
        <v>2</v>
      </c>
      <c r="AF710" s="7">
        <v>0</v>
      </c>
      <c r="AJ710" s="7">
        <f>IFERROR(VLOOKUP(Table43[[#This Row],[Kode BARANG Win2]],'[2]Template Impor Barang'!#REF!,2,0),0)</f>
        <v>0</v>
      </c>
      <c r="AK710" s="7">
        <f>Table43[[#This Row],[ISI/CTN]]</f>
        <v>12</v>
      </c>
      <c r="AL710" s="83">
        <f>Table43[[#This Row],[Kode Pcpl]]</f>
        <v>3184880</v>
      </c>
      <c r="AN710" s="36">
        <f>Table43[[#This Row],[Harga Jual Pcs GT
(-PPN)]]-(Table43[[#This Row],[Harga Jual Pcs GT
(-PPN)]]*8.5%)</f>
        <v>20782.395</v>
      </c>
      <c r="AO710" s="36">
        <f>Table43[[#This Row],[Harga Beli Pcs
(-PPN)]]*Table43[[#This Row],[ISI/CTN]]</f>
        <v>249388.74</v>
      </c>
      <c r="AP710" s="36">
        <f>Table43[[#This Row],[Harga Beli Pcs
(-PPN)]]*1.11</f>
        <v>23068.458450000002</v>
      </c>
      <c r="AQ710" s="36">
        <f>Table43[[#This Row],[Harga Beli Krt
(- PPN)]]*1.11</f>
        <v>276821.50140000001</v>
      </c>
      <c r="AR710" s="36">
        <v>22713</v>
      </c>
      <c r="AS710" s="36">
        <f>Table43[[#This Row],[Harga Jual Pcs GT
(-PPN)]]*Table43[[#This Row],[ISI/CTN]]</f>
        <v>272556</v>
      </c>
      <c r="AT710" s="36">
        <f>Table43[[#This Row],[Harga Jual Pcs GT
(-PPN)]]*1.11</f>
        <v>25211.430000000004</v>
      </c>
      <c r="AU710" s="36">
        <f>Table43[[#This Row],[Harga Jual Krt GT
(- PPN)]]*1.11</f>
        <v>302537.16000000003</v>
      </c>
      <c r="AV710" s="36">
        <v>22713</v>
      </c>
      <c r="AW710" s="36">
        <f>Table43[[#This Row],[Harga Jual Pcs MT
(-PPN)]]*Table43[[#This Row],[ISI/CTN]]</f>
        <v>272556</v>
      </c>
      <c r="AX710" s="36">
        <f>Table43[[#This Row],[Harga Jual Pcs MT
(-PPN)]]*1.11</f>
        <v>25211.430000000004</v>
      </c>
      <c r="AY710" s="36">
        <f>Table43[[#This Row],[Harga Jual Pcs MT
(+PPN)]]*Table43[[#This Row],[ISI/CTN]]</f>
        <v>302537.16000000003</v>
      </c>
      <c r="AZ710" s="44">
        <f>(Table43[[#This Row],[Harga Jual Pcs GT
(-PPN)]]-Table43[[#This Row],[Harga Beli Pcs
(-PPN)]])/Table43[[#This Row],[Harga Jual Pcs GT
(-PPN)]]</f>
        <v>8.4999999999999978E-2</v>
      </c>
      <c r="BA710" s="51">
        <f>Table43[[#This Row],[Harga Jual Pcs MT
(-PPN)]]-Table43[[#This Row],[Harga Beli Pcs
(-PPN)]]</f>
        <v>1930.6049999999996</v>
      </c>
      <c r="BB710" s="57">
        <f>Table43[[#This Row],[Column1]]/Table43[[#This Row],[Harga Jual Pcs MT
(-PPN)]]</f>
        <v>8.4999999999999978E-2</v>
      </c>
      <c r="BC710" s="50"/>
      <c r="BD710" s="7" t="str">
        <f>IFERROR(VLOOKUP(Table43[[#This Row],[Kode BARANG Win2]],'[3]Daftar Barang dan Jasa'!$B$2:$D$3515,3,0),0)</f>
        <v>RB HARPIC BATHROOM CLEANER LIME 450ML X 12 TUBE</v>
      </c>
      <c r="BE710" s="7" t="str">
        <f ca="1">IF(TODAY()-Table43[[#This Row],[Efektif
Pembuatan]]&gt;60,"Lama","Baru")</f>
        <v>Lama</v>
      </c>
      <c r="BF710" s="7" t="e">
        <f ca="1">IF(TODAY()-Table43[[#This Row],[Efektif Naik Harga]]&lt;30,"Naik","Sama")</f>
        <v>#VALUE!</v>
      </c>
      <c r="BG710" s="7" t="s">
        <v>400</v>
      </c>
      <c r="BH710" s="7" t="str">
        <f>IF(Table43[[#This Row],[Kode BARANG Win2]]&lt;&gt;"","IDR","")</f>
        <v>IDR</v>
      </c>
      <c r="BI710" s="7" t="str">
        <f>CONCATENATE(Table43[[#This Row],[kode  1 Digit
(Nomor)]],Table43[[#This Row],[kode  4 Digit                (Nomor)]])</f>
        <v>31848800450</v>
      </c>
      <c r="BJ710" s="7" t="str">
        <f>Table43[[#This Row],[Nama            Gramasi atau Jumlah Pack per CTN]]</f>
        <v>450ML</v>
      </c>
      <c r="BK710" s="7"/>
      <c r="BL710" s="7"/>
      <c r="BM710" s="4" t="str">
        <f>IF(Table43[[#This Row],[SATUAN Fix Win]]&lt;&gt;"","KRT")</f>
        <v>KRT</v>
      </c>
      <c r="BN710" s="4" t="str">
        <f>IF(Table43[[#This Row],[SATUAN Fix Win]]&lt;&gt;"","GD01")</f>
        <v>GD01</v>
      </c>
      <c r="BO710" s="4">
        <f>IF(Table43[[#This Row],[SATUAN Fix Win]]&lt;&gt;"",11611)</f>
        <v>11611</v>
      </c>
      <c r="BP710" s="4">
        <f>IF(Table43[[#This Row],[SATUAN Fix Win]]&lt;&gt;"",11612)</f>
        <v>11612</v>
      </c>
      <c r="BR710" s="4">
        <f>IF(Table43[[#This Row],[SATUAN Fix Win]]&lt;&gt;"",1)</f>
        <v>1</v>
      </c>
    </row>
    <row r="711" spans="1:70">
      <c r="A711" s="4" t="str">
        <f>CONCATENATE(Table43[[#This Row],[Kode BARANG Win2]],Table43[[#This Row],[No. Urut
Item Sama]])</f>
        <v>R1031001045020</v>
      </c>
      <c r="B711" s="7"/>
      <c r="C711" s="4" t="s">
        <v>1668</v>
      </c>
      <c r="D711" s="49">
        <v>3054873</v>
      </c>
      <c r="E711" s="49">
        <f>IFERROR(VLOOKUP(Table43[[#This Row],[NO]],[1]Sheet1!$G$3:$K$1267,5,0),0)</f>
        <v>0</v>
      </c>
      <c r="F711" s="26" t="s">
        <v>1221</v>
      </c>
      <c r="G711" s="26">
        <v>12</v>
      </c>
      <c r="H711" s="26" t="s">
        <v>2073</v>
      </c>
      <c r="I711" s="49">
        <v>8993560033637</v>
      </c>
      <c r="J711" s="26" t="str">
        <f>Table43[[#This Row],[Nama Jenis Kemasan]]</f>
        <v>TUBE</v>
      </c>
      <c r="K711" s="4" t="str">
        <f>TRIM(CONCATENATE(Table43[[#This Row],[Nama            KLP]]," ",Table43[[#This Row],[Nama            Sub KLP]]))</f>
        <v>HARPIC BATHROOM CLEANER</v>
      </c>
      <c r="L711" s="4" t="str">
        <f>CONCATENATE(Table43[[#This Row],[kode  2 Digit                (hrf+No)]],Table43[[#This Row],[kode  2 Digit                (Nomor)]],Table43[[#This Row],[kode  1 Digit                (Nomor)]])</f>
        <v>R1031</v>
      </c>
      <c r="M711" s="4" t="str">
        <f>IF(AH711="",CONCATENATE(R711,T711,V711,X711,Z711,AB711,AD711,AF711,Table43[[#This Row],[Tanda Kode Revisi]]),CONCATENATE(R711,T711,V711,X711,Z711,AB711,AD711,AH711))</f>
        <v>R1031001045020</v>
      </c>
      <c r="N711" s="11">
        <f t="shared" si="20"/>
        <v>14</v>
      </c>
      <c r="O711" s="13" t="str">
        <f>IF(AG711&lt;&gt;"",TRIM(UPPER(CONCATENATE(Q711," ",S711," ",U711," ",W711," ",Y711," ",AA711," ","X"," ",Table43[[#This Row],[ISI/CTN]]," ",AG711," ",AC711," ",AE711," ",AI711))),TRIM(UPPER(CONCATENATE(Q711," ",S711," ",U711," ",W711," ",Y711," ",AA711," ","X"," ",Table43[[#This Row],[ISI/CTN]]," ",AC711," ",AE711," ",AI711))))</f>
        <v>RB HARPIC BATHROOM CLEANER LIME 450ML X 12 TUBE</v>
      </c>
      <c r="P711" s="11">
        <f t="shared" si="21"/>
        <v>47</v>
      </c>
      <c r="Q711" s="4" t="s">
        <v>1487</v>
      </c>
      <c r="R711" s="7" t="s">
        <v>94</v>
      </c>
      <c r="S711" s="4" t="s">
        <v>1490</v>
      </c>
      <c r="T711" s="45" t="s">
        <v>1724</v>
      </c>
      <c r="U711" s="46" t="s">
        <v>1551</v>
      </c>
      <c r="V711" s="7">
        <v>1</v>
      </c>
      <c r="W711" s="46"/>
      <c r="X711" s="45" t="s">
        <v>1731</v>
      </c>
      <c r="Y711" s="4" t="s">
        <v>1550</v>
      </c>
      <c r="Z711" s="47" t="s">
        <v>1722</v>
      </c>
      <c r="AA711" s="4" t="s">
        <v>1516</v>
      </c>
      <c r="AB711" s="47" t="s">
        <v>1756</v>
      </c>
      <c r="AC711" s="4" t="s">
        <v>391</v>
      </c>
      <c r="AD711" s="7">
        <v>2</v>
      </c>
      <c r="AF711" s="7">
        <v>0</v>
      </c>
      <c r="AJ711" s="7">
        <f>IFERROR(VLOOKUP(Table43[[#This Row],[Kode BARANG Win2]],'[2]Template Impor Barang'!#REF!,2,0),0)</f>
        <v>0</v>
      </c>
      <c r="AK711" s="7">
        <f>Table43[[#This Row],[ISI/CTN]]</f>
        <v>12</v>
      </c>
      <c r="AL711" s="83">
        <f>Table43[[#This Row],[Kode Pcpl]]</f>
        <v>3054873</v>
      </c>
      <c r="AN711" s="36">
        <f>Table43[[#This Row],[Harga Jual Pcs GT
(-PPN)]]-(Table43[[#This Row],[Harga Jual Pcs GT
(-PPN)]]*8.5%)</f>
        <v>20782.395</v>
      </c>
      <c r="AO711" s="36">
        <f>Table43[[#This Row],[Harga Beli Pcs
(-PPN)]]*Table43[[#This Row],[ISI/CTN]]</f>
        <v>249388.74</v>
      </c>
      <c r="AP711" s="36">
        <f>Table43[[#This Row],[Harga Beli Pcs
(-PPN)]]*1.11</f>
        <v>23068.458450000002</v>
      </c>
      <c r="AQ711" s="36">
        <f>Table43[[#This Row],[Harga Beli Krt
(- PPN)]]*1.11</f>
        <v>276821.50140000001</v>
      </c>
      <c r="AR711" s="36">
        <v>22713</v>
      </c>
      <c r="AS711" s="36">
        <f>Table43[[#This Row],[Harga Jual Pcs GT
(-PPN)]]*Table43[[#This Row],[ISI/CTN]]</f>
        <v>272556</v>
      </c>
      <c r="AT711" s="36">
        <f>Table43[[#This Row],[Harga Jual Pcs GT
(-PPN)]]*1.11</f>
        <v>25211.430000000004</v>
      </c>
      <c r="AU711" s="36">
        <f>Table43[[#This Row],[Harga Jual Krt GT
(- PPN)]]*1.11</f>
        <v>302537.16000000003</v>
      </c>
      <c r="AV711" s="36">
        <v>22713</v>
      </c>
      <c r="AW711" s="36">
        <f>Table43[[#This Row],[Harga Jual Pcs MT
(-PPN)]]*Table43[[#This Row],[ISI/CTN]]</f>
        <v>272556</v>
      </c>
      <c r="AX711" s="36">
        <f>Table43[[#This Row],[Harga Jual Pcs MT
(-PPN)]]*1.11</f>
        <v>25211.430000000004</v>
      </c>
      <c r="AY711" s="36">
        <f>Table43[[#This Row],[Harga Jual Pcs MT
(+PPN)]]*Table43[[#This Row],[ISI/CTN]]</f>
        <v>302537.16000000003</v>
      </c>
      <c r="AZ711" s="44">
        <f>(Table43[[#This Row],[Harga Jual Pcs GT
(-PPN)]]-Table43[[#This Row],[Harga Beli Pcs
(-PPN)]])/Table43[[#This Row],[Harga Jual Pcs GT
(-PPN)]]</f>
        <v>8.4999999999999978E-2</v>
      </c>
      <c r="BA711" s="51">
        <f>Table43[[#This Row],[Harga Jual Pcs MT
(-PPN)]]-Table43[[#This Row],[Harga Beli Pcs
(-PPN)]]</f>
        <v>1930.6049999999996</v>
      </c>
      <c r="BB711" s="57">
        <f>Table43[[#This Row],[Column1]]/Table43[[#This Row],[Harga Jual Pcs MT
(-PPN)]]</f>
        <v>8.4999999999999978E-2</v>
      </c>
      <c r="BC711" s="50"/>
      <c r="BD711" s="7" t="str">
        <f>IFERROR(VLOOKUP(Table43[[#This Row],[Kode BARANG Win2]],'[3]Daftar Barang dan Jasa'!$B$2:$D$3515,3,0),0)</f>
        <v>RB HARPIC BATHROOM CLEANER LIME 450ML X 12 TUBE</v>
      </c>
      <c r="BE711" s="7" t="str">
        <f ca="1">IF(TODAY()-Table43[[#This Row],[Efektif
Pembuatan]]&gt;60,"Lama","Baru")</f>
        <v>Lama</v>
      </c>
      <c r="BF711" s="7" t="e">
        <f ca="1">IF(TODAY()-Table43[[#This Row],[Efektif Naik Harga]]&lt;30,"Naik","Sama")</f>
        <v>#VALUE!</v>
      </c>
      <c r="BG711" s="7" t="s">
        <v>400</v>
      </c>
      <c r="BH711" s="7" t="str">
        <f>IF(Table43[[#This Row],[Kode BARANG Win2]]&lt;&gt;"","IDR","")</f>
        <v>IDR</v>
      </c>
      <c r="BI711" s="7" t="str">
        <f>CONCATENATE(Table43[[#This Row],[kode  1 Digit
(Nomor)]],Table43[[#This Row],[kode  4 Digit                (Nomor)]])</f>
        <v>30548730450</v>
      </c>
      <c r="BJ711" s="7" t="str">
        <f>Table43[[#This Row],[Nama            Gramasi atau Jumlah Pack per CTN]]</f>
        <v>450ML</v>
      </c>
      <c r="BK711" s="7"/>
      <c r="BL711" s="7"/>
      <c r="BM711" s="4" t="str">
        <f>IF(Table43[[#This Row],[SATUAN Fix Win]]&lt;&gt;"","KRT")</f>
        <v>KRT</v>
      </c>
      <c r="BN711" s="4" t="str">
        <f>IF(Table43[[#This Row],[SATUAN Fix Win]]&lt;&gt;"","GD01")</f>
        <v>GD01</v>
      </c>
      <c r="BO711" s="4">
        <f>IF(Table43[[#This Row],[SATUAN Fix Win]]&lt;&gt;"",11611)</f>
        <v>11611</v>
      </c>
      <c r="BP711" s="4">
        <f>IF(Table43[[#This Row],[SATUAN Fix Win]]&lt;&gt;"",11612)</f>
        <v>11612</v>
      </c>
      <c r="BR711" s="4">
        <f>IF(Table43[[#This Row],[SATUAN Fix Win]]&lt;&gt;"",1)</f>
        <v>1</v>
      </c>
    </row>
    <row r="712" spans="1:70">
      <c r="A712" s="4" t="str">
        <f>CONCATENATE(Table43[[#This Row],[Kode BARANG Win2]],Table43[[#This Row],[No. Urut
Item Sama]])</f>
        <v>R1032002040510</v>
      </c>
      <c r="B712" s="7"/>
      <c r="C712" s="4" t="s">
        <v>1669</v>
      </c>
      <c r="D712" s="49">
        <v>3171307</v>
      </c>
      <c r="E712" s="49">
        <f>IFERROR(VLOOKUP(Table43[[#This Row],[NO]],[1]Sheet1!$G$3:$K$1267,5,0),0)</f>
        <v>0</v>
      </c>
      <c r="F712" s="26" t="s">
        <v>1175</v>
      </c>
      <c r="G712" s="26">
        <v>12</v>
      </c>
      <c r="H712" s="26" t="s">
        <v>1669</v>
      </c>
      <c r="I712" s="49">
        <v>8993560033507</v>
      </c>
      <c r="J712" s="26" t="str">
        <f>Table43[[#This Row],[Nama Jenis Kemasan]]</f>
        <v>BTL</v>
      </c>
      <c r="K712" s="4" t="str">
        <f>TRIM(CONCATENATE(Table43[[#This Row],[Nama            KLP]]," ",Table43[[#This Row],[Nama            Sub KLP]]))</f>
        <v>HARPIC TOILET CLEANER</v>
      </c>
      <c r="L712" s="4" t="str">
        <f>CONCATENATE(Table43[[#This Row],[kode  2 Digit                (hrf+No)]],Table43[[#This Row],[kode  2 Digit                (Nomor)]],Table43[[#This Row],[kode  1 Digit                (Nomor)]])</f>
        <v>R1032</v>
      </c>
      <c r="M712" s="4" t="str">
        <f>IF(AH712="",CONCATENATE(R712,T712,V712,X712,Z712,AB712,AD712,AF712,Table43[[#This Row],[Tanda Kode Revisi]]),CONCATENATE(R712,T712,V712,X712,Z712,AB712,AD712,AH712))</f>
        <v>R1032002040510</v>
      </c>
      <c r="N712" s="11">
        <f t="shared" si="20"/>
        <v>14</v>
      </c>
      <c r="O712" s="13" t="str">
        <f>IF(AG712&lt;&gt;"",TRIM(UPPER(CONCATENATE(Q712," ",S712," ",U712," ",W712," ",Y712," ",AA712," ","X"," ",Table43[[#This Row],[ISI/CTN]]," ",AG712," ",AC712," ",AE712," ",AI712))),TRIM(UPPER(CONCATENATE(Q712," ",S712," ",U712," ",W712," ",Y712," ",AA712," ","X"," ",Table43[[#This Row],[ISI/CTN]]," ",AC712," ",AE712," ",AI712))))</f>
        <v>RB HARPIC TOILET CLEANER CITRUS 405ML X 12 BTL</v>
      </c>
      <c r="P712" s="11">
        <f t="shared" si="21"/>
        <v>46</v>
      </c>
      <c r="Q712" s="4" t="s">
        <v>1487</v>
      </c>
      <c r="R712" s="7" t="s">
        <v>94</v>
      </c>
      <c r="S712" s="4" t="s">
        <v>1490</v>
      </c>
      <c r="T712" s="45" t="s">
        <v>1724</v>
      </c>
      <c r="U712" s="46" t="s">
        <v>1499</v>
      </c>
      <c r="V712" s="7">
        <v>2</v>
      </c>
      <c r="W712" s="46"/>
      <c r="X712" s="45" t="s">
        <v>1731</v>
      </c>
      <c r="Y712" s="4" t="s">
        <v>1538</v>
      </c>
      <c r="Z712" s="47" t="s">
        <v>1723</v>
      </c>
      <c r="AA712" s="4" t="s">
        <v>1552</v>
      </c>
      <c r="AB712" s="47" t="s">
        <v>1753</v>
      </c>
      <c r="AC712" s="4" t="s">
        <v>388</v>
      </c>
      <c r="AD712" s="7">
        <v>1</v>
      </c>
      <c r="AF712" s="7">
        <v>0</v>
      </c>
      <c r="AJ712" s="7">
        <f>IFERROR(VLOOKUP(Table43[[#This Row],[Kode BARANG Win2]],'[2]Template Impor Barang'!#REF!,2,0),0)</f>
        <v>0</v>
      </c>
      <c r="AK712" s="7">
        <f>Table43[[#This Row],[ISI/CTN]]</f>
        <v>12</v>
      </c>
      <c r="AL712" s="83">
        <f>Table43[[#This Row],[Kode Pcpl]]</f>
        <v>3171307</v>
      </c>
      <c r="AN712" s="36">
        <f>Table43[[#This Row],[Harga Jual Pcs GT
(-PPN)]]-(Table43[[#This Row],[Harga Jual Pcs GT
(-PPN)]]*8.5%)</f>
        <v>22015.662499999999</v>
      </c>
      <c r="AO712" s="36">
        <f>Table43[[#This Row],[Harga Beli Pcs
(-PPN)]]*Table43[[#This Row],[ISI/CTN]]</f>
        <v>264187.94999999995</v>
      </c>
      <c r="AP712" s="36">
        <f>Table43[[#This Row],[Harga Beli Pcs
(-PPN)]]*1.11</f>
        <v>24437.385375000002</v>
      </c>
      <c r="AQ712" s="36">
        <f>Table43[[#This Row],[Harga Beli Krt
(- PPN)]]*1.11</f>
        <v>293248.62449999998</v>
      </c>
      <c r="AR712" s="36">
        <v>24060.833333333332</v>
      </c>
      <c r="AS712" s="36">
        <f>Table43[[#This Row],[Harga Jual Pcs GT
(-PPN)]]*Table43[[#This Row],[ISI/CTN]]</f>
        <v>288730</v>
      </c>
      <c r="AT712" s="36">
        <f>Table43[[#This Row],[Harga Jual Pcs GT
(-PPN)]]*1.11</f>
        <v>26707.525000000001</v>
      </c>
      <c r="AU712" s="36">
        <f>Table43[[#This Row],[Harga Jual Krt GT
(- PPN)]]*1.11</f>
        <v>320490.30000000005</v>
      </c>
      <c r="AV712" s="36">
        <v>24060.833333333332</v>
      </c>
      <c r="AW712" s="36">
        <f>Table43[[#This Row],[Harga Jual Pcs MT
(-PPN)]]*Table43[[#This Row],[ISI/CTN]]</f>
        <v>288730</v>
      </c>
      <c r="AX712" s="36">
        <f>Table43[[#This Row],[Harga Jual Pcs MT
(-PPN)]]*1.11</f>
        <v>26707.525000000001</v>
      </c>
      <c r="AY712" s="36">
        <f>Table43[[#This Row],[Harga Jual Pcs MT
(+PPN)]]*Table43[[#This Row],[ISI/CTN]]</f>
        <v>320490.30000000005</v>
      </c>
      <c r="AZ712" s="44">
        <f>(Table43[[#This Row],[Harga Jual Pcs GT
(-PPN)]]-Table43[[#This Row],[Harga Beli Pcs
(-PPN)]])/Table43[[#This Row],[Harga Jual Pcs GT
(-PPN)]]</f>
        <v>8.500000000000002E-2</v>
      </c>
      <c r="BA712" s="51">
        <f>Table43[[#This Row],[Harga Jual Pcs MT
(-PPN)]]-Table43[[#This Row],[Harga Beli Pcs
(-PPN)]]</f>
        <v>2045.1708333333336</v>
      </c>
      <c r="BB712" s="57">
        <f>Table43[[#This Row],[Column1]]/Table43[[#This Row],[Harga Jual Pcs MT
(-PPN)]]</f>
        <v>8.500000000000002E-2</v>
      </c>
      <c r="BC712" s="50"/>
      <c r="BD712" s="7" t="str">
        <f>IFERROR(VLOOKUP(Table43[[#This Row],[Kode BARANG Win2]],'[3]Daftar Barang dan Jasa'!$B$2:$D$3515,3,0),0)</f>
        <v>RB HARPIC TOILET CLEANER CITRUS 405ML X 12 BTL</v>
      </c>
      <c r="BE712" s="7" t="str">
        <f ca="1">IF(TODAY()-Table43[[#This Row],[Efektif
Pembuatan]]&gt;60,"Lama","Baru")</f>
        <v>Lama</v>
      </c>
      <c r="BF712" s="7" t="e">
        <f ca="1">IF(TODAY()-Table43[[#This Row],[Efektif Naik Harga]]&lt;30,"Naik","Sama")</f>
        <v>#VALUE!</v>
      </c>
      <c r="BG712" s="7" t="s">
        <v>400</v>
      </c>
      <c r="BH712" s="7" t="str">
        <f>IF(Table43[[#This Row],[Kode BARANG Win2]]&lt;&gt;"","IDR","")</f>
        <v>IDR</v>
      </c>
      <c r="BI712" s="7" t="str">
        <f>CONCATENATE(Table43[[#This Row],[kode  1 Digit
(Nomor)]],Table43[[#This Row],[kode  4 Digit                (Nomor)]])</f>
        <v>31713070405</v>
      </c>
      <c r="BJ712" s="7" t="str">
        <f>Table43[[#This Row],[Nama            Gramasi atau Jumlah Pack per CTN]]</f>
        <v>405ML</v>
      </c>
      <c r="BK712" s="7"/>
      <c r="BL712" s="7"/>
      <c r="BM712" s="4" t="str">
        <f>IF(Table43[[#This Row],[SATUAN Fix Win]]&lt;&gt;"","KRT")</f>
        <v>KRT</v>
      </c>
      <c r="BN712" s="4" t="str">
        <f>IF(Table43[[#This Row],[SATUAN Fix Win]]&lt;&gt;"","GD01")</f>
        <v>GD01</v>
      </c>
      <c r="BO712" s="4">
        <f>IF(Table43[[#This Row],[SATUAN Fix Win]]&lt;&gt;"",11611)</f>
        <v>11611</v>
      </c>
      <c r="BP712" s="4">
        <f>IF(Table43[[#This Row],[SATUAN Fix Win]]&lt;&gt;"",11612)</f>
        <v>11612</v>
      </c>
      <c r="BR712" s="4">
        <f>IF(Table43[[#This Row],[SATUAN Fix Win]]&lt;&gt;"",1)</f>
        <v>1</v>
      </c>
    </row>
    <row r="713" spans="1:70">
      <c r="A713" s="4" t="str">
        <f>CONCATENATE(Table43[[#This Row],[Kode BARANG Win2]],Table43[[#This Row],[No. Urut
Item Sama]])</f>
        <v>R1032002040510</v>
      </c>
      <c r="B713" s="7"/>
      <c r="C713" s="4" t="s">
        <v>1669</v>
      </c>
      <c r="D713" s="49">
        <v>3182016</v>
      </c>
      <c r="E713" s="49">
        <f>IFERROR(VLOOKUP(Table43[[#This Row],[NO]],[1]Sheet1!$G$3:$K$1267,5,0),0)</f>
        <v>0</v>
      </c>
      <c r="F713" s="26" t="s">
        <v>1177</v>
      </c>
      <c r="G713" s="26">
        <v>12</v>
      </c>
      <c r="H713" s="26" t="s">
        <v>2073</v>
      </c>
      <c r="I713" s="49">
        <v>8993560033507</v>
      </c>
      <c r="J713" s="26" t="str">
        <f>Table43[[#This Row],[Nama Jenis Kemasan]]</f>
        <v>BTL</v>
      </c>
      <c r="K713" s="4" t="str">
        <f>TRIM(CONCATENATE(Table43[[#This Row],[Nama            KLP]]," ",Table43[[#This Row],[Nama            Sub KLP]]))</f>
        <v>HARPIC TOILET CLEANER</v>
      </c>
      <c r="L713" s="4" t="str">
        <f>CONCATENATE(Table43[[#This Row],[kode  2 Digit                (hrf+No)]],Table43[[#This Row],[kode  2 Digit                (Nomor)]],Table43[[#This Row],[kode  1 Digit                (Nomor)]])</f>
        <v>R1032</v>
      </c>
      <c r="M713" s="4" t="str">
        <f>IF(AH713="",CONCATENATE(R713,T713,V713,X713,Z713,AB713,AD713,AF713,Table43[[#This Row],[Tanda Kode Revisi]]),CONCATENATE(R713,T713,V713,X713,Z713,AB713,AD713,AH713))</f>
        <v>R1032002040510</v>
      </c>
      <c r="N713" s="11">
        <f t="shared" si="20"/>
        <v>14</v>
      </c>
      <c r="O713" s="13" t="str">
        <f>IF(AG713&lt;&gt;"",TRIM(UPPER(CONCATENATE(Q713," ",S713," ",U713," ",W713," ",Y713," ",AA713," ","X"," ",Table43[[#This Row],[ISI/CTN]]," ",AG713," ",AC713," ",AE713," ",AI713))),TRIM(UPPER(CONCATENATE(Q713," ",S713," ",U713," ",W713," ",Y713," ",AA713," ","X"," ",Table43[[#This Row],[ISI/CTN]]," ",AC713," ",AE713," ",AI713))))</f>
        <v>RB HARPIC TOILET CLEANER CITRUS 405ML X 12 BTL</v>
      </c>
      <c r="P713" s="11">
        <f t="shared" si="21"/>
        <v>46</v>
      </c>
      <c r="Q713" s="4" t="s">
        <v>1487</v>
      </c>
      <c r="R713" s="7" t="s">
        <v>94</v>
      </c>
      <c r="S713" s="4" t="s">
        <v>1490</v>
      </c>
      <c r="T713" s="45" t="s">
        <v>1724</v>
      </c>
      <c r="U713" s="46" t="s">
        <v>1499</v>
      </c>
      <c r="V713" s="7">
        <v>2</v>
      </c>
      <c r="W713" s="46"/>
      <c r="X713" s="45" t="s">
        <v>1731</v>
      </c>
      <c r="Y713" s="4" t="s">
        <v>1538</v>
      </c>
      <c r="Z713" s="47" t="s">
        <v>1723</v>
      </c>
      <c r="AA713" s="4" t="s">
        <v>1552</v>
      </c>
      <c r="AB713" s="47" t="s">
        <v>1753</v>
      </c>
      <c r="AC713" s="4" t="s">
        <v>388</v>
      </c>
      <c r="AD713" s="7">
        <v>1</v>
      </c>
      <c r="AF713" s="7">
        <v>0</v>
      </c>
      <c r="AJ713" s="7">
        <f>IFERROR(VLOOKUP(Table43[[#This Row],[Kode BARANG Win2]],'[2]Template Impor Barang'!#REF!,2,0),0)</f>
        <v>0</v>
      </c>
      <c r="AK713" s="7">
        <f>Table43[[#This Row],[ISI/CTN]]</f>
        <v>12</v>
      </c>
      <c r="AL713" s="83">
        <f>Table43[[#This Row],[Kode Pcpl]]</f>
        <v>3182016</v>
      </c>
      <c r="AN713" s="36">
        <f>Table43[[#This Row],[Harga Jual Pcs GT
(-PPN)]]-(Table43[[#This Row],[Harga Jual Pcs GT
(-PPN)]]*8.5%)</f>
        <v>22015.662499999999</v>
      </c>
      <c r="AO713" s="36">
        <f>Table43[[#This Row],[Harga Beli Pcs
(-PPN)]]*Table43[[#This Row],[ISI/CTN]]</f>
        <v>264187.94999999995</v>
      </c>
      <c r="AP713" s="36">
        <f>Table43[[#This Row],[Harga Beli Pcs
(-PPN)]]*1.11</f>
        <v>24437.385375000002</v>
      </c>
      <c r="AQ713" s="36">
        <f>Table43[[#This Row],[Harga Beli Krt
(- PPN)]]*1.11</f>
        <v>293248.62449999998</v>
      </c>
      <c r="AR713" s="36">
        <v>24060.833333333332</v>
      </c>
      <c r="AS713" s="36">
        <f>Table43[[#This Row],[Harga Jual Pcs GT
(-PPN)]]*Table43[[#This Row],[ISI/CTN]]</f>
        <v>288730</v>
      </c>
      <c r="AT713" s="36">
        <f>Table43[[#This Row],[Harga Jual Pcs GT
(-PPN)]]*1.11</f>
        <v>26707.525000000001</v>
      </c>
      <c r="AU713" s="36">
        <f>Table43[[#This Row],[Harga Jual Krt GT
(- PPN)]]*1.11</f>
        <v>320490.30000000005</v>
      </c>
      <c r="AV713" s="36">
        <v>24060.833333333332</v>
      </c>
      <c r="AW713" s="36">
        <f>Table43[[#This Row],[Harga Jual Pcs MT
(-PPN)]]*Table43[[#This Row],[ISI/CTN]]</f>
        <v>288730</v>
      </c>
      <c r="AX713" s="36">
        <f>Table43[[#This Row],[Harga Jual Pcs MT
(-PPN)]]*1.11</f>
        <v>26707.525000000001</v>
      </c>
      <c r="AY713" s="36">
        <f>Table43[[#This Row],[Harga Jual Pcs MT
(+PPN)]]*Table43[[#This Row],[ISI/CTN]]</f>
        <v>320490.30000000005</v>
      </c>
      <c r="AZ713" s="44">
        <f>(Table43[[#This Row],[Harga Jual Pcs GT
(-PPN)]]-Table43[[#This Row],[Harga Beli Pcs
(-PPN)]])/Table43[[#This Row],[Harga Jual Pcs GT
(-PPN)]]</f>
        <v>8.500000000000002E-2</v>
      </c>
      <c r="BA713" s="51">
        <f>Table43[[#This Row],[Harga Jual Pcs MT
(-PPN)]]-Table43[[#This Row],[Harga Beli Pcs
(-PPN)]]</f>
        <v>2045.1708333333336</v>
      </c>
      <c r="BB713" s="57">
        <f>Table43[[#This Row],[Column1]]/Table43[[#This Row],[Harga Jual Pcs MT
(-PPN)]]</f>
        <v>8.500000000000002E-2</v>
      </c>
      <c r="BC713" s="50"/>
      <c r="BD713" s="7" t="str">
        <f>IFERROR(VLOOKUP(Table43[[#This Row],[Kode BARANG Win2]],'[3]Daftar Barang dan Jasa'!$B$2:$D$3515,3,0),0)</f>
        <v>RB HARPIC TOILET CLEANER CITRUS 405ML X 12 BTL</v>
      </c>
      <c r="BE713" s="7" t="str">
        <f ca="1">IF(TODAY()-Table43[[#This Row],[Efektif
Pembuatan]]&gt;60,"Lama","Baru")</f>
        <v>Lama</v>
      </c>
      <c r="BF713" s="7" t="e">
        <f ca="1">IF(TODAY()-Table43[[#This Row],[Efektif Naik Harga]]&lt;30,"Naik","Sama")</f>
        <v>#VALUE!</v>
      </c>
      <c r="BG713" s="7" t="s">
        <v>400</v>
      </c>
      <c r="BH713" s="7" t="str">
        <f>IF(Table43[[#This Row],[Kode BARANG Win2]]&lt;&gt;"","IDR","")</f>
        <v>IDR</v>
      </c>
      <c r="BI713" s="7" t="str">
        <f>CONCATENATE(Table43[[#This Row],[kode  1 Digit
(Nomor)]],Table43[[#This Row],[kode  4 Digit                (Nomor)]])</f>
        <v>31820160405</v>
      </c>
      <c r="BJ713" s="7" t="str">
        <f>Table43[[#This Row],[Nama            Gramasi atau Jumlah Pack per CTN]]</f>
        <v>405ML</v>
      </c>
      <c r="BK713" s="7"/>
      <c r="BL713" s="7"/>
      <c r="BM713" s="4" t="str">
        <f>IF(Table43[[#This Row],[SATUAN Fix Win]]&lt;&gt;"","KRT")</f>
        <v>KRT</v>
      </c>
      <c r="BN713" s="4" t="str">
        <f>IF(Table43[[#This Row],[SATUAN Fix Win]]&lt;&gt;"","GD01")</f>
        <v>GD01</v>
      </c>
      <c r="BO713" s="4">
        <f>IF(Table43[[#This Row],[SATUAN Fix Win]]&lt;&gt;"",11611)</f>
        <v>11611</v>
      </c>
      <c r="BP713" s="4">
        <f>IF(Table43[[#This Row],[SATUAN Fix Win]]&lt;&gt;"",11612)</f>
        <v>11612</v>
      </c>
      <c r="BR713" s="4">
        <f>IF(Table43[[#This Row],[SATUAN Fix Win]]&lt;&gt;"",1)</f>
        <v>1</v>
      </c>
    </row>
    <row r="714" spans="1:70">
      <c r="A714" s="4" t="str">
        <f>CONCATENATE(Table43[[#This Row],[Kode BARANG Win2]],Table43[[#This Row],[No. Urut
Item Sama]])</f>
        <v>R1032002040510</v>
      </c>
      <c r="B714" s="7"/>
      <c r="C714" s="4" t="s">
        <v>1669</v>
      </c>
      <c r="D714" s="49">
        <v>3179545</v>
      </c>
      <c r="E714" s="49">
        <f>IFERROR(VLOOKUP(Table43[[#This Row],[NO]],[1]Sheet1!$G$3:$K$1267,5,0),0)</f>
        <v>0</v>
      </c>
      <c r="F714" s="26" t="s">
        <v>1178</v>
      </c>
      <c r="G714" s="26">
        <v>12</v>
      </c>
      <c r="H714" s="26" t="s">
        <v>2073</v>
      </c>
      <c r="I714" s="49">
        <v>8993560033507</v>
      </c>
      <c r="J714" s="26" t="str">
        <f>Table43[[#This Row],[Nama Jenis Kemasan]]</f>
        <v>BTL</v>
      </c>
      <c r="K714" s="4" t="str">
        <f>TRIM(CONCATENATE(Table43[[#This Row],[Nama            KLP]]," ",Table43[[#This Row],[Nama            Sub KLP]]))</f>
        <v>HARPIC TOILET CLEANER</v>
      </c>
      <c r="L714" s="4" t="str">
        <f>CONCATENATE(Table43[[#This Row],[kode  2 Digit                (hrf+No)]],Table43[[#This Row],[kode  2 Digit                (Nomor)]],Table43[[#This Row],[kode  1 Digit                (Nomor)]])</f>
        <v>R1032</v>
      </c>
      <c r="M714" s="4" t="str">
        <f>IF(AH714="",CONCATENATE(R714,T714,V714,X714,Z714,AB714,AD714,AF714,Table43[[#This Row],[Tanda Kode Revisi]]),CONCATENATE(R714,T714,V714,X714,Z714,AB714,AD714,AH714))</f>
        <v>R1032002040510</v>
      </c>
      <c r="N714" s="11">
        <f t="shared" si="20"/>
        <v>14</v>
      </c>
      <c r="O714" s="13" t="str">
        <f>IF(AG714&lt;&gt;"",TRIM(UPPER(CONCATENATE(Q714," ",S714," ",U714," ",W714," ",Y714," ",AA714," ","X"," ",Table43[[#This Row],[ISI/CTN]]," ",AG714," ",AC714," ",AE714," ",AI714))),TRIM(UPPER(CONCATENATE(Q714," ",S714," ",U714," ",W714," ",Y714," ",AA714," ","X"," ",Table43[[#This Row],[ISI/CTN]]," ",AC714," ",AE714," ",AI714))))</f>
        <v>RB HARPIC TOILET CLEANER CITRUS 405ML X 12 BTL</v>
      </c>
      <c r="P714" s="11">
        <f t="shared" si="21"/>
        <v>46</v>
      </c>
      <c r="Q714" s="4" t="s">
        <v>1487</v>
      </c>
      <c r="R714" s="7" t="s">
        <v>94</v>
      </c>
      <c r="S714" s="4" t="s">
        <v>1490</v>
      </c>
      <c r="T714" s="45" t="s">
        <v>1724</v>
      </c>
      <c r="U714" s="46" t="s">
        <v>1499</v>
      </c>
      <c r="V714" s="7">
        <v>2</v>
      </c>
      <c r="W714" s="46"/>
      <c r="X714" s="45" t="s">
        <v>1731</v>
      </c>
      <c r="Y714" s="4" t="s">
        <v>1538</v>
      </c>
      <c r="Z714" s="47" t="s">
        <v>1723</v>
      </c>
      <c r="AA714" s="4" t="s">
        <v>1552</v>
      </c>
      <c r="AB714" s="47" t="s">
        <v>1753</v>
      </c>
      <c r="AC714" s="4" t="s">
        <v>388</v>
      </c>
      <c r="AD714" s="7">
        <v>1</v>
      </c>
      <c r="AF714" s="7">
        <v>0</v>
      </c>
      <c r="AJ714" s="7">
        <f>IFERROR(VLOOKUP(Table43[[#This Row],[Kode BARANG Win2]],'[2]Template Impor Barang'!#REF!,2,0),0)</f>
        <v>0</v>
      </c>
      <c r="AK714" s="7">
        <f>Table43[[#This Row],[ISI/CTN]]</f>
        <v>12</v>
      </c>
      <c r="AL714" s="83">
        <f>Table43[[#This Row],[Kode Pcpl]]</f>
        <v>3179545</v>
      </c>
      <c r="AN714" s="36">
        <f>Table43[[#This Row],[Harga Jual Pcs GT
(-PPN)]]-(Table43[[#This Row],[Harga Jual Pcs GT
(-PPN)]]*8.5%)</f>
        <v>22015.662499999999</v>
      </c>
      <c r="AO714" s="36">
        <f>Table43[[#This Row],[Harga Beli Pcs
(-PPN)]]*Table43[[#This Row],[ISI/CTN]]</f>
        <v>264187.94999999995</v>
      </c>
      <c r="AP714" s="36">
        <f>Table43[[#This Row],[Harga Beli Pcs
(-PPN)]]*1.11</f>
        <v>24437.385375000002</v>
      </c>
      <c r="AQ714" s="36">
        <f>Table43[[#This Row],[Harga Beli Krt
(- PPN)]]*1.11</f>
        <v>293248.62449999998</v>
      </c>
      <c r="AR714" s="36">
        <v>24060.833333333332</v>
      </c>
      <c r="AS714" s="36">
        <f>Table43[[#This Row],[Harga Jual Pcs GT
(-PPN)]]*Table43[[#This Row],[ISI/CTN]]</f>
        <v>288730</v>
      </c>
      <c r="AT714" s="36">
        <f>Table43[[#This Row],[Harga Jual Pcs GT
(-PPN)]]*1.11</f>
        <v>26707.525000000001</v>
      </c>
      <c r="AU714" s="36">
        <f>Table43[[#This Row],[Harga Jual Krt GT
(- PPN)]]*1.11</f>
        <v>320490.30000000005</v>
      </c>
      <c r="AV714" s="36">
        <v>24060.833333333332</v>
      </c>
      <c r="AW714" s="36">
        <f>Table43[[#This Row],[Harga Jual Pcs MT
(-PPN)]]*Table43[[#This Row],[ISI/CTN]]</f>
        <v>288730</v>
      </c>
      <c r="AX714" s="36">
        <f>Table43[[#This Row],[Harga Jual Pcs MT
(-PPN)]]*1.11</f>
        <v>26707.525000000001</v>
      </c>
      <c r="AY714" s="36">
        <f>Table43[[#This Row],[Harga Jual Pcs MT
(+PPN)]]*Table43[[#This Row],[ISI/CTN]]</f>
        <v>320490.30000000005</v>
      </c>
      <c r="AZ714" s="44">
        <f>(Table43[[#This Row],[Harga Jual Pcs GT
(-PPN)]]-Table43[[#This Row],[Harga Beli Pcs
(-PPN)]])/Table43[[#This Row],[Harga Jual Pcs GT
(-PPN)]]</f>
        <v>8.500000000000002E-2</v>
      </c>
      <c r="BA714" s="51">
        <f>Table43[[#This Row],[Harga Jual Pcs MT
(-PPN)]]-Table43[[#This Row],[Harga Beli Pcs
(-PPN)]]</f>
        <v>2045.1708333333336</v>
      </c>
      <c r="BB714" s="57">
        <f>Table43[[#This Row],[Column1]]/Table43[[#This Row],[Harga Jual Pcs MT
(-PPN)]]</f>
        <v>8.500000000000002E-2</v>
      </c>
      <c r="BC714" s="50"/>
      <c r="BD714" s="7" t="str">
        <f>IFERROR(VLOOKUP(Table43[[#This Row],[Kode BARANG Win2]],'[3]Daftar Barang dan Jasa'!$B$2:$D$3515,3,0),0)</f>
        <v>RB HARPIC TOILET CLEANER CITRUS 405ML X 12 BTL</v>
      </c>
      <c r="BE714" s="7" t="str">
        <f ca="1">IF(TODAY()-Table43[[#This Row],[Efektif
Pembuatan]]&gt;60,"Lama","Baru")</f>
        <v>Lama</v>
      </c>
      <c r="BF714" s="7" t="e">
        <f ca="1">IF(TODAY()-Table43[[#This Row],[Efektif Naik Harga]]&lt;30,"Naik","Sama")</f>
        <v>#VALUE!</v>
      </c>
      <c r="BG714" s="7" t="s">
        <v>400</v>
      </c>
      <c r="BH714" s="7" t="str">
        <f>IF(Table43[[#This Row],[Kode BARANG Win2]]&lt;&gt;"","IDR","")</f>
        <v>IDR</v>
      </c>
      <c r="BI714" s="7" t="str">
        <f>CONCATENATE(Table43[[#This Row],[kode  1 Digit
(Nomor)]],Table43[[#This Row],[kode  4 Digit                (Nomor)]])</f>
        <v>31795450405</v>
      </c>
      <c r="BJ714" s="7" t="str">
        <f>Table43[[#This Row],[Nama            Gramasi atau Jumlah Pack per CTN]]</f>
        <v>405ML</v>
      </c>
      <c r="BK714" s="7"/>
      <c r="BL714" s="7"/>
      <c r="BM714" s="4" t="str">
        <f>IF(Table43[[#This Row],[SATUAN Fix Win]]&lt;&gt;"","KRT")</f>
        <v>KRT</v>
      </c>
      <c r="BN714" s="4" t="str">
        <f>IF(Table43[[#This Row],[SATUAN Fix Win]]&lt;&gt;"","GD01")</f>
        <v>GD01</v>
      </c>
      <c r="BO714" s="4">
        <f>IF(Table43[[#This Row],[SATUAN Fix Win]]&lt;&gt;"",11611)</f>
        <v>11611</v>
      </c>
      <c r="BP714" s="4">
        <f>IF(Table43[[#This Row],[SATUAN Fix Win]]&lt;&gt;"",11612)</f>
        <v>11612</v>
      </c>
      <c r="BR714" s="4">
        <f>IF(Table43[[#This Row],[SATUAN Fix Win]]&lt;&gt;"",1)</f>
        <v>1</v>
      </c>
    </row>
    <row r="715" spans="1:70">
      <c r="A715" s="4" t="str">
        <f>CONCATENATE(Table43[[#This Row],[Kode BARANG Win2]],Table43[[#This Row],[No. Urut
Item Sama]])</f>
        <v>R1032002040510</v>
      </c>
      <c r="B715" s="7"/>
      <c r="C715" s="4" t="s">
        <v>1669</v>
      </c>
      <c r="D715" s="49">
        <v>3046077</v>
      </c>
      <c r="E715" s="49">
        <f>IFERROR(VLOOKUP(Table43[[#This Row],[NO]],[1]Sheet1!$G$3:$K$1267,5,0),0)</f>
        <v>0</v>
      </c>
      <c r="F715" s="26" t="s">
        <v>1176</v>
      </c>
      <c r="G715" s="26">
        <v>12</v>
      </c>
      <c r="H715" s="26" t="s">
        <v>2073</v>
      </c>
      <c r="I715" s="49">
        <v>8993560033507</v>
      </c>
      <c r="J715" s="26" t="str">
        <f>Table43[[#This Row],[Nama Jenis Kemasan]]</f>
        <v>BTL</v>
      </c>
      <c r="K715" s="4" t="str">
        <f>TRIM(CONCATENATE(Table43[[#This Row],[Nama            KLP]]," ",Table43[[#This Row],[Nama            Sub KLP]]))</f>
        <v>HARPIC TOILET CLEANER</v>
      </c>
      <c r="L715" s="4" t="str">
        <f>CONCATENATE(Table43[[#This Row],[kode  2 Digit                (hrf+No)]],Table43[[#This Row],[kode  2 Digit                (Nomor)]],Table43[[#This Row],[kode  1 Digit                (Nomor)]])</f>
        <v>R1032</v>
      </c>
      <c r="M715" s="4" t="str">
        <f>IF(AH715="",CONCATENATE(R715,T715,V715,X715,Z715,AB715,AD715,AF715,Table43[[#This Row],[Tanda Kode Revisi]]),CONCATENATE(R715,T715,V715,X715,Z715,AB715,AD715,AH715))</f>
        <v>R1032002040510</v>
      </c>
      <c r="N715" s="11">
        <f t="shared" si="20"/>
        <v>14</v>
      </c>
      <c r="O715" s="13" t="str">
        <f>IF(AG715&lt;&gt;"",TRIM(UPPER(CONCATENATE(Q715," ",S715," ",U715," ",W715," ",Y715," ",AA715," ","X"," ",Table43[[#This Row],[ISI/CTN]]," ",AG715," ",AC715," ",AE715," ",AI715))),TRIM(UPPER(CONCATENATE(Q715," ",S715," ",U715," ",W715," ",Y715," ",AA715," ","X"," ",Table43[[#This Row],[ISI/CTN]]," ",AC715," ",AE715," ",AI715))))</f>
        <v>RB HARPIC TOILET CLEANER CITRUS 405ML X 12 BTL</v>
      </c>
      <c r="P715" s="11">
        <f t="shared" si="21"/>
        <v>46</v>
      </c>
      <c r="Q715" s="4" t="s">
        <v>1487</v>
      </c>
      <c r="R715" s="7" t="s">
        <v>94</v>
      </c>
      <c r="S715" s="4" t="s">
        <v>1490</v>
      </c>
      <c r="T715" s="45" t="s">
        <v>1724</v>
      </c>
      <c r="U715" s="46" t="s">
        <v>1499</v>
      </c>
      <c r="V715" s="7">
        <v>2</v>
      </c>
      <c r="W715" s="46"/>
      <c r="X715" s="45" t="s">
        <v>1731</v>
      </c>
      <c r="Y715" s="4" t="s">
        <v>1538</v>
      </c>
      <c r="Z715" s="47" t="s">
        <v>1723</v>
      </c>
      <c r="AA715" s="4" t="s">
        <v>1552</v>
      </c>
      <c r="AB715" s="47" t="s">
        <v>1753</v>
      </c>
      <c r="AC715" s="4" t="s">
        <v>388</v>
      </c>
      <c r="AD715" s="7">
        <v>1</v>
      </c>
      <c r="AF715" s="7">
        <v>0</v>
      </c>
      <c r="AJ715" s="7">
        <f>IFERROR(VLOOKUP(Table43[[#This Row],[Kode BARANG Win2]],'[2]Template Impor Barang'!#REF!,2,0),0)</f>
        <v>0</v>
      </c>
      <c r="AK715" s="7">
        <f>Table43[[#This Row],[ISI/CTN]]</f>
        <v>12</v>
      </c>
      <c r="AL715" s="83">
        <f>Table43[[#This Row],[Kode Pcpl]]</f>
        <v>3046077</v>
      </c>
      <c r="AN715" s="36">
        <f>Table43[[#This Row],[Harga Jual Pcs GT
(-PPN)]]-(Table43[[#This Row],[Harga Jual Pcs GT
(-PPN)]]*8.5%)</f>
        <v>22015.662499999999</v>
      </c>
      <c r="AO715" s="36">
        <f>Table43[[#This Row],[Harga Beli Pcs
(-PPN)]]*Table43[[#This Row],[ISI/CTN]]</f>
        <v>264187.94999999995</v>
      </c>
      <c r="AP715" s="36">
        <f>Table43[[#This Row],[Harga Beli Pcs
(-PPN)]]*1.11</f>
        <v>24437.385375000002</v>
      </c>
      <c r="AQ715" s="36">
        <f>Table43[[#This Row],[Harga Beli Krt
(- PPN)]]*1.11</f>
        <v>293248.62449999998</v>
      </c>
      <c r="AR715" s="36">
        <v>24060.833333333332</v>
      </c>
      <c r="AS715" s="36">
        <f>Table43[[#This Row],[Harga Jual Pcs GT
(-PPN)]]*Table43[[#This Row],[ISI/CTN]]</f>
        <v>288730</v>
      </c>
      <c r="AT715" s="36">
        <f>Table43[[#This Row],[Harga Jual Pcs GT
(-PPN)]]*1.11</f>
        <v>26707.525000000001</v>
      </c>
      <c r="AU715" s="36">
        <f>Table43[[#This Row],[Harga Jual Krt GT
(- PPN)]]*1.11</f>
        <v>320490.30000000005</v>
      </c>
      <c r="AV715" s="36">
        <v>24060.833333333332</v>
      </c>
      <c r="AW715" s="36">
        <f>Table43[[#This Row],[Harga Jual Pcs MT
(-PPN)]]*Table43[[#This Row],[ISI/CTN]]</f>
        <v>288730</v>
      </c>
      <c r="AX715" s="36">
        <f>Table43[[#This Row],[Harga Jual Pcs MT
(-PPN)]]*1.11</f>
        <v>26707.525000000001</v>
      </c>
      <c r="AY715" s="36">
        <f>Table43[[#This Row],[Harga Jual Pcs MT
(+PPN)]]*Table43[[#This Row],[ISI/CTN]]</f>
        <v>320490.30000000005</v>
      </c>
      <c r="AZ715" s="44">
        <f>(Table43[[#This Row],[Harga Jual Pcs GT
(-PPN)]]-Table43[[#This Row],[Harga Beli Pcs
(-PPN)]])/Table43[[#This Row],[Harga Jual Pcs GT
(-PPN)]]</f>
        <v>8.500000000000002E-2</v>
      </c>
      <c r="BA715" s="51">
        <f>Table43[[#This Row],[Harga Jual Pcs MT
(-PPN)]]-Table43[[#This Row],[Harga Beli Pcs
(-PPN)]]</f>
        <v>2045.1708333333336</v>
      </c>
      <c r="BB715" s="57">
        <f>Table43[[#This Row],[Column1]]/Table43[[#This Row],[Harga Jual Pcs MT
(-PPN)]]</f>
        <v>8.500000000000002E-2</v>
      </c>
      <c r="BC715" s="50"/>
      <c r="BD715" s="7" t="str">
        <f>IFERROR(VLOOKUP(Table43[[#This Row],[Kode BARANG Win2]],'[3]Daftar Barang dan Jasa'!$B$2:$D$3515,3,0),0)</f>
        <v>RB HARPIC TOILET CLEANER CITRUS 405ML X 12 BTL</v>
      </c>
      <c r="BE715" s="7" t="str">
        <f ca="1">IF(TODAY()-Table43[[#This Row],[Efektif
Pembuatan]]&gt;60,"Lama","Baru")</f>
        <v>Lama</v>
      </c>
      <c r="BF715" s="7" t="e">
        <f ca="1">IF(TODAY()-Table43[[#This Row],[Efektif Naik Harga]]&lt;30,"Naik","Sama")</f>
        <v>#VALUE!</v>
      </c>
      <c r="BG715" s="7" t="s">
        <v>400</v>
      </c>
      <c r="BH715" s="7" t="str">
        <f>IF(Table43[[#This Row],[Kode BARANG Win2]]&lt;&gt;"","IDR","")</f>
        <v>IDR</v>
      </c>
      <c r="BI715" s="7" t="str">
        <f>CONCATENATE(Table43[[#This Row],[kode  1 Digit
(Nomor)]],Table43[[#This Row],[kode  4 Digit                (Nomor)]])</f>
        <v>30460770405</v>
      </c>
      <c r="BJ715" s="7" t="str">
        <f>Table43[[#This Row],[Nama            Gramasi atau Jumlah Pack per CTN]]</f>
        <v>405ML</v>
      </c>
      <c r="BK715" s="7"/>
      <c r="BL715" s="7"/>
      <c r="BM715" s="4" t="str">
        <f>IF(Table43[[#This Row],[SATUAN Fix Win]]&lt;&gt;"","KRT")</f>
        <v>KRT</v>
      </c>
      <c r="BN715" s="4" t="str">
        <f>IF(Table43[[#This Row],[SATUAN Fix Win]]&lt;&gt;"","GD01")</f>
        <v>GD01</v>
      </c>
      <c r="BO715" s="4">
        <f>IF(Table43[[#This Row],[SATUAN Fix Win]]&lt;&gt;"",11611)</f>
        <v>11611</v>
      </c>
      <c r="BP715" s="4">
        <f>IF(Table43[[#This Row],[SATUAN Fix Win]]&lt;&gt;"",11612)</f>
        <v>11612</v>
      </c>
      <c r="BR715" s="4">
        <f>IF(Table43[[#This Row],[SATUAN Fix Win]]&lt;&gt;"",1)</f>
        <v>1</v>
      </c>
    </row>
    <row r="716" spans="1:70">
      <c r="A716" s="4" t="str">
        <f>CONCATENATE(Table43[[#This Row],[Kode BARANG Win2]],Table43[[#This Row],[No. Urut
Item Sama]])</f>
        <v>R1032002045010</v>
      </c>
      <c r="B716" s="7"/>
      <c r="C716" s="4" t="s">
        <v>1670</v>
      </c>
      <c r="D716" s="49">
        <v>3171314</v>
      </c>
      <c r="E716" s="49">
        <f>IFERROR(VLOOKUP(Table43[[#This Row],[NO]],[1]Sheet1!$G$3:$K$1267,5,0),0)</f>
        <v>0</v>
      </c>
      <c r="F716" s="26" t="s">
        <v>1211</v>
      </c>
      <c r="G716" s="26">
        <v>12</v>
      </c>
      <c r="H716" s="26" t="s">
        <v>1670</v>
      </c>
      <c r="I716" s="49">
        <v>8993560033095</v>
      </c>
      <c r="J716" s="26" t="str">
        <f>Table43[[#This Row],[Nama Jenis Kemasan]]</f>
        <v>BTL</v>
      </c>
      <c r="K716" s="4" t="str">
        <f>TRIM(CONCATENATE(Table43[[#This Row],[Nama            KLP]]," ",Table43[[#This Row],[Nama            Sub KLP]]))</f>
        <v>HARPIC TOILET CLEANER</v>
      </c>
      <c r="L716" s="4" t="str">
        <f>CONCATENATE(Table43[[#This Row],[kode  2 Digit                (hrf+No)]],Table43[[#This Row],[kode  2 Digit                (Nomor)]],Table43[[#This Row],[kode  1 Digit                (Nomor)]])</f>
        <v>R1032</v>
      </c>
      <c r="M716" s="4" t="str">
        <f>IF(AH716="",CONCATENATE(R716,T716,V716,X716,Z716,AB716,AD716,AF716,Table43[[#This Row],[Tanda Kode Revisi]]),CONCATENATE(R716,T716,V716,X716,Z716,AB716,AD716,AH716))</f>
        <v>R1032002045010</v>
      </c>
      <c r="N716" s="11">
        <f t="shared" si="20"/>
        <v>14</v>
      </c>
      <c r="O716" s="13" t="str">
        <f>IF(AG716&lt;&gt;"",TRIM(UPPER(CONCATENATE(Q716," ",S716," ",U716," ",W716," ",Y716," ",AA716," ","X"," ",Table43[[#This Row],[ISI/CTN]]," ",AG716," ",AC716," ",AE716," ",AI716))),TRIM(UPPER(CONCATENATE(Q716," ",S716," ",U716," ",W716," ",Y716," ",AA716," ","X"," ",Table43[[#This Row],[ISI/CTN]]," ",AC716," ",AE716," ",AI716))))</f>
        <v>RB HARPIC TOILET CLEANER CITRUS 450ML X 12 BTL</v>
      </c>
      <c r="P716" s="11">
        <f t="shared" si="21"/>
        <v>46</v>
      </c>
      <c r="Q716" s="4" t="s">
        <v>1487</v>
      </c>
      <c r="R716" s="7" t="s">
        <v>94</v>
      </c>
      <c r="S716" s="4" t="s">
        <v>1490</v>
      </c>
      <c r="T716" s="45" t="s">
        <v>1724</v>
      </c>
      <c r="U716" s="46" t="s">
        <v>1499</v>
      </c>
      <c r="V716" s="7">
        <v>2</v>
      </c>
      <c r="W716" s="46"/>
      <c r="X716" s="45" t="s">
        <v>1731</v>
      </c>
      <c r="Y716" s="4" t="s">
        <v>1538</v>
      </c>
      <c r="Z716" s="47" t="s">
        <v>1723</v>
      </c>
      <c r="AA716" s="4" t="s">
        <v>1516</v>
      </c>
      <c r="AB716" s="47" t="s">
        <v>1756</v>
      </c>
      <c r="AC716" s="4" t="s">
        <v>388</v>
      </c>
      <c r="AD716" s="7">
        <v>1</v>
      </c>
      <c r="AF716" s="7">
        <v>0</v>
      </c>
      <c r="AJ716" s="7">
        <f>IFERROR(VLOOKUP(Table43[[#This Row],[Kode BARANG Win2]],'[2]Template Impor Barang'!#REF!,2,0),0)</f>
        <v>0</v>
      </c>
      <c r="AK716" s="7">
        <f>Table43[[#This Row],[ISI/CTN]]</f>
        <v>12</v>
      </c>
      <c r="AL716" s="83">
        <f>Table43[[#This Row],[Kode Pcpl]]</f>
        <v>3171314</v>
      </c>
      <c r="AN716" s="36">
        <f>Table43[[#This Row],[Harga Jual Pcs GT
(-PPN)]]-(Table43[[#This Row],[Harga Jual Pcs GT
(-PPN)]]*8.5%)</f>
        <v>20803.744999999999</v>
      </c>
      <c r="AO716" s="36">
        <f>Table43[[#This Row],[Harga Beli Pcs
(-PPN)]]*Table43[[#This Row],[ISI/CTN]]</f>
        <v>249644.94</v>
      </c>
      <c r="AP716" s="36">
        <f>Table43[[#This Row],[Harga Beli Pcs
(-PPN)]]*1.11</f>
        <v>23092.156950000001</v>
      </c>
      <c r="AQ716" s="36">
        <f>Table43[[#This Row],[Harga Beli Krt
(- PPN)]]*1.11</f>
        <v>277105.88340000005</v>
      </c>
      <c r="AR716" s="36">
        <v>22736.333333333332</v>
      </c>
      <c r="AS716" s="36">
        <f>Table43[[#This Row],[Harga Jual Pcs GT
(-PPN)]]*Table43[[#This Row],[ISI/CTN]]</f>
        <v>272836</v>
      </c>
      <c r="AT716" s="36">
        <f>Table43[[#This Row],[Harga Jual Pcs GT
(-PPN)]]*1.11</f>
        <v>25237.33</v>
      </c>
      <c r="AU716" s="36">
        <f>Table43[[#This Row],[Harga Jual Krt GT
(- PPN)]]*1.11</f>
        <v>302847.96000000002</v>
      </c>
      <c r="AV716" s="36">
        <v>22736.333333333332</v>
      </c>
      <c r="AW716" s="36">
        <f>Table43[[#This Row],[Harga Jual Pcs MT
(-PPN)]]*Table43[[#This Row],[ISI/CTN]]</f>
        <v>272836</v>
      </c>
      <c r="AX716" s="36">
        <f>Table43[[#This Row],[Harga Jual Pcs MT
(-PPN)]]*1.11</f>
        <v>25237.33</v>
      </c>
      <c r="AY716" s="36">
        <f>Table43[[#This Row],[Harga Jual Pcs MT
(+PPN)]]*Table43[[#This Row],[ISI/CTN]]</f>
        <v>302847.96000000002</v>
      </c>
      <c r="AZ716" s="44">
        <f>(Table43[[#This Row],[Harga Jual Pcs GT
(-PPN)]]-Table43[[#This Row],[Harga Beli Pcs
(-PPN)]])/Table43[[#This Row],[Harga Jual Pcs GT
(-PPN)]]</f>
        <v>8.4999999999999992E-2</v>
      </c>
      <c r="BA716" s="51">
        <f>Table43[[#This Row],[Harga Jual Pcs MT
(-PPN)]]-Table43[[#This Row],[Harga Beli Pcs
(-PPN)]]</f>
        <v>1932.5883333333331</v>
      </c>
      <c r="BB716" s="57">
        <f>Table43[[#This Row],[Column1]]/Table43[[#This Row],[Harga Jual Pcs MT
(-PPN)]]</f>
        <v>8.4999999999999992E-2</v>
      </c>
      <c r="BC716" s="50"/>
      <c r="BD716" s="7" t="str">
        <f>IFERROR(VLOOKUP(Table43[[#This Row],[Kode BARANG Win2]],'[3]Daftar Barang dan Jasa'!$B$2:$D$3515,3,0),0)</f>
        <v>RB HARPIC TOILET CLEANER CITRUS 450ML X 12 BTL</v>
      </c>
      <c r="BE716" s="7" t="str">
        <f ca="1">IF(TODAY()-Table43[[#This Row],[Efektif
Pembuatan]]&gt;60,"Lama","Baru")</f>
        <v>Lama</v>
      </c>
      <c r="BF716" s="7" t="e">
        <f ca="1">IF(TODAY()-Table43[[#This Row],[Efektif Naik Harga]]&lt;30,"Naik","Sama")</f>
        <v>#VALUE!</v>
      </c>
      <c r="BG716" s="7" t="s">
        <v>400</v>
      </c>
      <c r="BH716" s="7" t="str">
        <f>IF(Table43[[#This Row],[Kode BARANG Win2]]&lt;&gt;"","IDR","")</f>
        <v>IDR</v>
      </c>
      <c r="BI716" s="7" t="str">
        <f>CONCATENATE(Table43[[#This Row],[kode  1 Digit
(Nomor)]],Table43[[#This Row],[kode  4 Digit                (Nomor)]])</f>
        <v>31713140450</v>
      </c>
      <c r="BJ716" s="7" t="str">
        <f>Table43[[#This Row],[Nama            Gramasi atau Jumlah Pack per CTN]]</f>
        <v>450ML</v>
      </c>
      <c r="BK716" s="7"/>
      <c r="BL716" s="7"/>
      <c r="BM716" s="4" t="str">
        <f>IF(Table43[[#This Row],[SATUAN Fix Win]]&lt;&gt;"","KRT")</f>
        <v>KRT</v>
      </c>
      <c r="BN716" s="4" t="str">
        <f>IF(Table43[[#This Row],[SATUAN Fix Win]]&lt;&gt;"","GD01")</f>
        <v>GD01</v>
      </c>
      <c r="BO716" s="4">
        <f>IF(Table43[[#This Row],[SATUAN Fix Win]]&lt;&gt;"",11611)</f>
        <v>11611</v>
      </c>
      <c r="BP716" s="4">
        <f>IF(Table43[[#This Row],[SATUAN Fix Win]]&lt;&gt;"",11612)</f>
        <v>11612</v>
      </c>
      <c r="BR716" s="4">
        <f>IF(Table43[[#This Row],[SATUAN Fix Win]]&lt;&gt;"",1)</f>
        <v>1</v>
      </c>
    </row>
    <row r="717" spans="1:70">
      <c r="A717" s="4" t="str">
        <f>CONCATENATE(Table43[[#This Row],[Kode BARANG Win2]],Table43[[#This Row],[No. Urut
Item Sama]])</f>
        <v>R1032002045010</v>
      </c>
      <c r="B717" s="7"/>
      <c r="C717" s="4" t="s">
        <v>1670</v>
      </c>
      <c r="D717" s="49">
        <v>3135091</v>
      </c>
      <c r="E717" s="49">
        <f>IFERROR(VLOOKUP(Table43[[#This Row],[NO]],[1]Sheet1!$G$3:$K$1267,5,0),0)</f>
        <v>0</v>
      </c>
      <c r="F717" s="26" t="s">
        <v>1217</v>
      </c>
      <c r="G717" s="26">
        <v>12</v>
      </c>
      <c r="H717" s="26" t="s">
        <v>2073</v>
      </c>
      <c r="I717" s="49">
        <v>8993560033095</v>
      </c>
      <c r="J717" s="26" t="str">
        <f>Table43[[#This Row],[Nama Jenis Kemasan]]</f>
        <v>BTL</v>
      </c>
      <c r="K717" s="4" t="str">
        <f>TRIM(CONCATENATE(Table43[[#This Row],[Nama            KLP]]," ",Table43[[#This Row],[Nama            Sub KLP]]))</f>
        <v>HARPIC TOILET CLEANER</v>
      </c>
      <c r="L717" s="4" t="str">
        <f>CONCATENATE(Table43[[#This Row],[kode  2 Digit                (hrf+No)]],Table43[[#This Row],[kode  2 Digit                (Nomor)]],Table43[[#This Row],[kode  1 Digit                (Nomor)]])</f>
        <v>R1032</v>
      </c>
      <c r="M717" s="4" t="str">
        <f>IF(AH717="",CONCATENATE(R717,T717,V717,X717,Z717,AB717,AD717,AF717,Table43[[#This Row],[Tanda Kode Revisi]]),CONCATENATE(R717,T717,V717,X717,Z717,AB717,AD717,AH717))</f>
        <v>R1032002045010</v>
      </c>
      <c r="N717" s="11">
        <f t="shared" ref="N717:N780" si="22">LEN(M717)</f>
        <v>14</v>
      </c>
      <c r="O717" s="13" t="str">
        <f>IF(AG717&lt;&gt;"",TRIM(UPPER(CONCATENATE(Q717," ",S717," ",U717," ",W717," ",Y717," ",AA717," ","X"," ",Table43[[#This Row],[ISI/CTN]]," ",AG717," ",AC717," ",AE717," ",AI717))),TRIM(UPPER(CONCATENATE(Q717," ",S717," ",U717," ",W717," ",Y717," ",AA717," ","X"," ",Table43[[#This Row],[ISI/CTN]]," ",AC717," ",AE717," ",AI717))))</f>
        <v>RB HARPIC TOILET CLEANER CITRUS 450ML X 12 BTL</v>
      </c>
      <c r="P717" s="11">
        <f t="shared" ref="P717:P780" si="23">LEN(O717)</f>
        <v>46</v>
      </c>
      <c r="Q717" s="4" t="s">
        <v>1487</v>
      </c>
      <c r="R717" s="7" t="s">
        <v>94</v>
      </c>
      <c r="S717" s="4" t="s">
        <v>1490</v>
      </c>
      <c r="T717" s="45" t="s">
        <v>1724</v>
      </c>
      <c r="U717" s="46" t="s">
        <v>1499</v>
      </c>
      <c r="V717" s="7">
        <v>2</v>
      </c>
      <c r="W717" s="46"/>
      <c r="X717" s="45" t="s">
        <v>1731</v>
      </c>
      <c r="Y717" s="4" t="s">
        <v>1538</v>
      </c>
      <c r="Z717" s="47" t="s">
        <v>1723</v>
      </c>
      <c r="AA717" s="4" t="s">
        <v>1516</v>
      </c>
      <c r="AB717" s="47" t="s">
        <v>1756</v>
      </c>
      <c r="AC717" s="4" t="s">
        <v>388</v>
      </c>
      <c r="AD717" s="7">
        <v>1</v>
      </c>
      <c r="AF717" s="7">
        <v>0</v>
      </c>
      <c r="AJ717" s="7">
        <f>IFERROR(VLOOKUP(Table43[[#This Row],[Kode BARANG Win2]],'[2]Template Impor Barang'!#REF!,2,0),0)</f>
        <v>0</v>
      </c>
      <c r="AK717" s="7">
        <f>Table43[[#This Row],[ISI/CTN]]</f>
        <v>12</v>
      </c>
      <c r="AL717" s="83">
        <f>Table43[[#This Row],[Kode Pcpl]]</f>
        <v>3135091</v>
      </c>
      <c r="AN717" s="36">
        <f>Table43[[#This Row],[Harga Jual Pcs GT
(-PPN)]]-(Table43[[#This Row],[Harga Jual Pcs GT
(-PPN)]]*8.5%)</f>
        <v>20803.744999999999</v>
      </c>
      <c r="AO717" s="36">
        <f>Table43[[#This Row],[Harga Beli Pcs
(-PPN)]]*Table43[[#This Row],[ISI/CTN]]</f>
        <v>249644.94</v>
      </c>
      <c r="AP717" s="36">
        <f>Table43[[#This Row],[Harga Beli Pcs
(-PPN)]]*1.11</f>
        <v>23092.156950000001</v>
      </c>
      <c r="AQ717" s="36">
        <f>Table43[[#This Row],[Harga Beli Krt
(- PPN)]]*1.11</f>
        <v>277105.88340000005</v>
      </c>
      <c r="AR717" s="36">
        <v>22736.333333333332</v>
      </c>
      <c r="AS717" s="36">
        <f>Table43[[#This Row],[Harga Jual Pcs GT
(-PPN)]]*Table43[[#This Row],[ISI/CTN]]</f>
        <v>272836</v>
      </c>
      <c r="AT717" s="36">
        <f>Table43[[#This Row],[Harga Jual Pcs GT
(-PPN)]]*1.11</f>
        <v>25237.33</v>
      </c>
      <c r="AU717" s="36">
        <f>Table43[[#This Row],[Harga Jual Krt GT
(- PPN)]]*1.11</f>
        <v>302847.96000000002</v>
      </c>
      <c r="AV717" s="36">
        <v>22736.333333333332</v>
      </c>
      <c r="AW717" s="36">
        <f>Table43[[#This Row],[Harga Jual Pcs MT
(-PPN)]]*Table43[[#This Row],[ISI/CTN]]</f>
        <v>272836</v>
      </c>
      <c r="AX717" s="36">
        <f>Table43[[#This Row],[Harga Jual Pcs MT
(-PPN)]]*1.11</f>
        <v>25237.33</v>
      </c>
      <c r="AY717" s="36">
        <f>Table43[[#This Row],[Harga Jual Pcs MT
(+PPN)]]*Table43[[#This Row],[ISI/CTN]]</f>
        <v>302847.96000000002</v>
      </c>
      <c r="AZ717" s="44">
        <f>(Table43[[#This Row],[Harga Jual Pcs GT
(-PPN)]]-Table43[[#This Row],[Harga Beli Pcs
(-PPN)]])/Table43[[#This Row],[Harga Jual Pcs GT
(-PPN)]]</f>
        <v>8.4999999999999992E-2</v>
      </c>
      <c r="BA717" s="51">
        <f>Table43[[#This Row],[Harga Jual Pcs MT
(-PPN)]]-Table43[[#This Row],[Harga Beli Pcs
(-PPN)]]</f>
        <v>1932.5883333333331</v>
      </c>
      <c r="BB717" s="57">
        <f>Table43[[#This Row],[Column1]]/Table43[[#This Row],[Harga Jual Pcs MT
(-PPN)]]</f>
        <v>8.4999999999999992E-2</v>
      </c>
      <c r="BC717" s="50"/>
      <c r="BD717" s="7" t="str">
        <f>IFERROR(VLOOKUP(Table43[[#This Row],[Kode BARANG Win2]],'[3]Daftar Barang dan Jasa'!$B$2:$D$3515,3,0),0)</f>
        <v>RB HARPIC TOILET CLEANER CITRUS 450ML X 12 BTL</v>
      </c>
      <c r="BE717" s="7" t="str">
        <f ca="1">IF(TODAY()-Table43[[#This Row],[Efektif
Pembuatan]]&gt;60,"Lama","Baru")</f>
        <v>Lama</v>
      </c>
      <c r="BF717" s="7" t="e">
        <f ca="1">IF(TODAY()-Table43[[#This Row],[Efektif Naik Harga]]&lt;30,"Naik","Sama")</f>
        <v>#VALUE!</v>
      </c>
      <c r="BG717" s="7" t="s">
        <v>400</v>
      </c>
      <c r="BH717" s="7" t="str">
        <f>IF(Table43[[#This Row],[Kode BARANG Win2]]&lt;&gt;"","IDR","")</f>
        <v>IDR</v>
      </c>
      <c r="BI717" s="7" t="str">
        <f>CONCATENATE(Table43[[#This Row],[kode  1 Digit
(Nomor)]],Table43[[#This Row],[kode  4 Digit                (Nomor)]])</f>
        <v>31350910450</v>
      </c>
      <c r="BJ717" s="7" t="str">
        <f>Table43[[#This Row],[Nama            Gramasi atau Jumlah Pack per CTN]]</f>
        <v>450ML</v>
      </c>
      <c r="BK717" s="7"/>
      <c r="BL717" s="7"/>
      <c r="BM717" s="4" t="str">
        <f>IF(Table43[[#This Row],[SATUAN Fix Win]]&lt;&gt;"","KRT")</f>
        <v>KRT</v>
      </c>
      <c r="BN717" s="4" t="str">
        <f>IF(Table43[[#This Row],[SATUAN Fix Win]]&lt;&gt;"","GD01")</f>
        <v>GD01</v>
      </c>
      <c r="BO717" s="4">
        <f>IF(Table43[[#This Row],[SATUAN Fix Win]]&lt;&gt;"",11611)</f>
        <v>11611</v>
      </c>
      <c r="BP717" s="4">
        <f>IF(Table43[[#This Row],[SATUAN Fix Win]]&lt;&gt;"",11612)</f>
        <v>11612</v>
      </c>
      <c r="BR717" s="4">
        <f>IF(Table43[[#This Row],[SATUAN Fix Win]]&lt;&gt;"",1)</f>
        <v>1</v>
      </c>
    </row>
    <row r="718" spans="1:70">
      <c r="A718" s="4" t="str">
        <f>CONCATENATE(Table43[[#This Row],[Kode BARANG Win2]],Table43[[#This Row],[No. Urut
Item Sama]])</f>
        <v>R1032002045010</v>
      </c>
      <c r="B718" s="7"/>
      <c r="C718" s="4" t="s">
        <v>1670</v>
      </c>
      <c r="D718" s="49">
        <v>3287457</v>
      </c>
      <c r="E718" s="49">
        <f>IFERROR(VLOOKUP(Table43[[#This Row],[NO]],[1]Sheet1!$G$3:$K$1267,5,0),0)</f>
        <v>0</v>
      </c>
      <c r="F718" s="26" t="s">
        <v>1216</v>
      </c>
      <c r="G718" s="26">
        <v>12</v>
      </c>
      <c r="H718" s="26" t="s">
        <v>2073</v>
      </c>
      <c r="I718" s="49">
        <v>8993560033095</v>
      </c>
      <c r="J718" s="26" t="str">
        <f>Table43[[#This Row],[Nama Jenis Kemasan]]</f>
        <v>BTL</v>
      </c>
      <c r="K718" s="4" t="str">
        <f>TRIM(CONCATENATE(Table43[[#This Row],[Nama            KLP]]," ",Table43[[#This Row],[Nama            Sub KLP]]))</f>
        <v>HARPIC TOILET CLEANER</v>
      </c>
      <c r="L718" s="4" t="str">
        <f>CONCATENATE(Table43[[#This Row],[kode  2 Digit                (hrf+No)]],Table43[[#This Row],[kode  2 Digit                (Nomor)]],Table43[[#This Row],[kode  1 Digit                (Nomor)]])</f>
        <v>R1032</v>
      </c>
      <c r="M718" s="4" t="str">
        <f>IF(AH718="",CONCATENATE(R718,T718,V718,X718,Z718,AB718,AD718,AF718,Table43[[#This Row],[Tanda Kode Revisi]]),CONCATENATE(R718,T718,V718,X718,Z718,AB718,AD718,AH718))</f>
        <v>R1032002045010</v>
      </c>
      <c r="N718" s="11">
        <f t="shared" si="22"/>
        <v>14</v>
      </c>
      <c r="O718" s="13" t="str">
        <f>IF(AG718&lt;&gt;"",TRIM(UPPER(CONCATENATE(Q718," ",S718," ",U718," ",W718," ",Y718," ",AA718," ","X"," ",Table43[[#This Row],[ISI/CTN]]," ",AG718," ",AC718," ",AE718," ",AI718))),TRIM(UPPER(CONCATENATE(Q718," ",S718," ",U718," ",W718," ",Y718," ",AA718," ","X"," ",Table43[[#This Row],[ISI/CTN]]," ",AC718," ",AE718," ",AI718))))</f>
        <v>RB HARPIC TOILET CLEANER CITRUS 450ML X 12 BTL</v>
      </c>
      <c r="P718" s="11">
        <f t="shared" si="23"/>
        <v>46</v>
      </c>
      <c r="Q718" s="4" t="s">
        <v>1487</v>
      </c>
      <c r="R718" s="7" t="s">
        <v>94</v>
      </c>
      <c r="S718" s="4" t="s">
        <v>1490</v>
      </c>
      <c r="T718" s="45" t="s">
        <v>1724</v>
      </c>
      <c r="U718" s="46" t="s">
        <v>1499</v>
      </c>
      <c r="V718" s="7">
        <v>2</v>
      </c>
      <c r="W718" s="46"/>
      <c r="X718" s="45" t="s">
        <v>1731</v>
      </c>
      <c r="Y718" s="4" t="s">
        <v>1538</v>
      </c>
      <c r="Z718" s="47" t="s">
        <v>1723</v>
      </c>
      <c r="AA718" s="4" t="s">
        <v>1516</v>
      </c>
      <c r="AB718" s="47" t="s">
        <v>1756</v>
      </c>
      <c r="AC718" s="4" t="s">
        <v>388</v>
      </c>
      <c r="AD718" s="7">
        <v>1</v>
      </c>
      <c r="AF718" s="7">
        <v>0</v>
      </c>
      <c r="AJ718" s="7">
        <f>IFERROR(VLOOKUP(Table43[[#This Row],[Kode BARANG Win2]],'[2]Template Impor Barang'!#REF!,2,0),0)</f>
        <v>0</v>
      </c>
      <c r="AK718" s="7">
        <f>Table43[[#This Row],[ISI/CTN]]</f>
        <v>12</v>
      </c>
      <c r="AL718" s="83">
        <f>Table43[[#This Row],[Kode Pcpl]]</f>
        <v>3287457</v>
      </c>
      <c r="AN718" s="36">
        <f>Table43[[#This Row],[Harga Jual Pcs GT
(-PPN)]]-(Table43[[#This Row],[Harga Jual Pcs GT
(-PPN)]]*8.5%)</f>
        <v>20803.744999999999</v>
      </c>
      <c r="AO718" s="36">
        <f>Table43[[#This Row],[Harga Beli Pcs
(-PPN)]]*Table43[[#This Row],[ISI/CTN]]</f>
        <v>249644.94</v>
      </c>
      <c r="AP718" s="36">
        <f>Table43[[#This Row],[Harga Beli Pcs
(-PPN)]]*1.11</f>
        <v>23092.156950000001</v>
      </c>
      <c r="AQ718" s="36">
        <f>Table43[[#This Row],[Harga Beli Krt
(- PPN)]]*1.11</f>
        <v>277105.88340000005</v>
      </c>
      <c r="AR718" s="36">
        <v>22736.333333333332</v>
      </c>
      <c r="AS718" s="36">
        <f>Table43[[#This Row],[Harga Jual Pcs GT
(-PPN)]]*Table43[[#This Row],[ISI/CTN]]</f>
        <v>272836</v>
      </c>
      <c r="AT718" s="36">
        <f>Table43[[#This Row],[Harga Jual Pcs GT
(-PPN)]]*1.11</f>
        <v>25237.33</v>
      </c>
      <c r="AU718" s="36">
        <f>Table43[[#This Row],[Harga Jual Krt GT
(- PPN)]]*1.11</f>
        <v>302847.96000000002</v>
      </c>
      <c r="AV718" s="36">
        <v>22736.333333333332</v>
      </c>
      <c r="AW718" s="36">
        <f>Table43[[#This Row],[Harga Jual Pcs MT
(-PPN)]]*Table43[[#This Row],[ISI/CTN]]</f>
        <v>272836</v>
      </c>
      <c r="AX718" s="36">
        <f>Table43[[#This Row],[Harga Jual Pcs MT
(-PPN)]]*1.11</f>
        <v>25237.33</v>
      </c>
      <c r="AY718" s="36">
        <f>Table43[[#This Row],[Harga Jual Pcs MT
(+PPN)]]*Table43[[#This Row],[ISI/CTN]]</f>
        <v>302847.96000000002</v>
      </c>
      <c r="AZ718" s="44">
        <f>(Table43[[#This Row],[Harga Jual Pcs GT
(-PPN)]]-Table43[[#This Row],[Harga Beli Pcs
(-PPN)]])/Table43[[#This Row],[Harga Jual Pcs GT
(-PPN)]]</f>
        <v>8.4999999999999992E-2</v>
      </c>
      <c r="BA718" s="51">
        <f>Table43[[#This Row],[Harga Jual Pcs MT
(-PPN)]]-Table43[[#This Row],[Harga Beli Pcs
(-PPN)]]</f>
        <v>1932.5883333333331</v>
      </c>
      <c r="BB718" s="57">
        <f>Table43[[#This Row],[Column1]]/Table43[[#This Row],[Harga Jual Pcs MT
(-PPN)]]</f>
        <v>8.4999999999999992E-2</v>
      </c>
      <c r="BC718" s="50"/>
      <c r="BD718" s="7" t="str">
        <f>IFERROR(VLOOKUP(Table43[[#This Row],[Kode BARANG Win2]],'[3]Daftar Barang dan Jasa'!$B$2:$D$3515,3,0),0)</f>
        <v>RB HARPIC TOILET CLEANER CITRUS 450ML X 12 BTL</v>
      </c>
      <c r="BE718" s="7" t="str">
        <f ca="1">IF(TODAY()-Table43[[#This Row],[Efektif
Pembuatan]]&gt;60,"Lama","Baru")</f>
        <v>Lama</v>
      </c>
      <c r="BF718" s="7" t="e">
        <f ca="1">IF(TODAY()-Table43[[#This Row],[Efektif Naik Harga]]&lt;30,"Naik","Sama")</f>
        <v>#VALUE!</v>
      </c>
      <c r="BG718" s="7" t="s">
        <v>400</v>
      </c>
      <c r="BH718" s="7" t="str">
        <f>IF(Table43[[#This Row],[Kode BARANG Win2]]&lt;&gt;"","IDR","")</f>
        <v>IDR</v>
      </c>
      <c r="BI718" s="7" t="str">
        <f>CONCATENATE(Table43[[#This Row],[kode  1 Digit
(Nomor)]],Table43[[#This Row],[kode  4 Digit                (Nomor)]])</f>
        <v>32874570450</v>
      </c>
      <c r="BJ718" s="7" t="str">
        <f>Table43[[#This Row],[Nama            Gramasi atau Jumlah Pack per CTN]]</f>
        <v>450ML</v>
      </c>
      <c r="BK718" s="7"/>
      <c r="BL718" s="7"/>
      <c r="BM718" s="4" t="str">
        <f>IF(Table43[[#This Row],[SATUAN Fix Win]]&lt;&gt;"","KRT")</f>
        <v>KRT</v>
      </c>
      <c r="BN718" s="4" t="str">
        <f>IF(Table43[[#This Row],[SATUAN Fix Win]]&lt;&gt;"","GD01")</f>
        <v>GD01</v>
      </c>
      <c r="BO718" s="4">
        <f>IF(Table43[[#This Row],[SATUAN Fix Win]]&lt;&gt;"",11611)</f>
        <v>11611</v>
      </c>
      <c r="BP718" s="4">
        <f>IF(Table43[[#This Row],[SATUAN Fix Win]]&lt;&gt;"",11612)</f>
        <v>11612</v>
      </c>
      <c r="BR718" s="4">
        <f>IF(Table43[[#This Row],[SATUAN Fix Win]]&lt;&gt;"",1)</f>
        <v>1</v>
      </c>
    </row>
    <row r="719" spans="1:70">
      <c r="A719" s="4" t="str">
        <f>CONCATENATE(Table43[[#This Row],[Kode BARANG Win2]],Table43[[#This Row],[No. Urut
Item Sama]])</f>
        <v>R1032002045010</v>
      </c>
      <c r="B719" s="7"/>
      <c r="C719" s="4" t="s">
        <v>1670</v>
      </c>
      <c r="D719" s="49" t="s">
        <v>588</v>
      </c>
      <c r="E719" s="49">
        <f>IFERROR(VLOOKUP(Table43[[#This Row],[NO]],[1]Sheet1!$G$3:$K$1267,5,0),0)</f>
        <v>0</v>
      </c>
      <c r="F719" s="26" t="s">
        <v>1213</v>
      </c>
      <c r="G719" s="26">
        <v>12</v>
      </c>
      <c r="H719" s="26" t="s">
        <v>2073</v>
      </c>
      <c r="I719" s="49">
        <v>8993560033095</v>
      </c>
      <c r="J719" s="26" t="str">
        <f>Table43[[#This Row],[Nama Jenis Kemasan]]</f>
        <v>BTL</v>
      </c>
      <c r="K719" s="4" t="str">
        <f>TRIM(CONCATENATE(Table43[[#This Row],[Nama            KLP]]," ",Table43[[#This Row],[Nama            Sub KLP]]))</f>
        <v>HARPIC TOILET CLEANER</v>
      </c>
      <c r="L719" s="4" t="str">
        <f>CONCATENATE(Table43[[#This Row],[kode  2 Digit                (hrf+No)]],Table43[[#This Row],[kode  2 Digit                (Nomor)]],Table43[[#This Row],[kode  1 Digit                (Nomor)]])</f>
        <v>R1032</v>
      </c>
      <c r="M719" s="4" t="str">
        <f>IF(AH719="",CONCATENATE(R719,T719,V719,X719,Z719,AB719,AD719,AF719,Table43[[#This Row],[Tanda Kode Revisi]]),CONCATENATE(R719,T719,V719,X719,Z719,AB719,AD719,AH719))</f>
        <v>R1032002045010</v>
      </c>
      <c r="N719" s="11">
        <f t="shared" si="22"/>
        <v>14</v>
      </c>
      <c r="O719" s="13" t="str">
        <f>IF(AG719&lt;&gt;"",TRIM(UPPER(CONCATENATE(Q719," ",S719," ",U719," ",W719," ",Y719," ",AA719," ","X"," ",Table43[[#This Row],[ISI/CTN]]," ",AG719," ",AC719," ",AE719," ",AI719))),TRIM(UPPER(CONCATENATE(Q719," ",S719," ",U719," ",W719," ",Y719," ",AA719," ","X"," ",Table43[[#This Row],[ISI/CTN]]," ",AC719," ",AE719," ",AI719))))</f>
        <v>RB HARPIC TOILET CLEANER CITRUS 450ML X 12 BTL</v>
      </c>
      <c r="P719" s="11">
        <f t="shared" si="23"/>
        <v>46</v>
      </c>
      <c r="Q719" s="4" t="s">
        <v>1487</v>
      </c>
      <c r="R719" s="7" t="s">
        <v>94</v>
      </c>
      <c r="S719" s="4" t="s">
        <v>1490</v>
      </c>
      <c r="T719" s="45" t="s">
        <v>1724</v>
      </c>
      <c r="U719" s="46" t="s">
        <v>1499</v>
      </c>
      <c r="V719" s="7">
        <v>2</v>
      </c>
      <c r="W719" s="46"/>
      <c r="X719" s="45" t="s">
        <v>1731</v>
      </c>
      <c r="Y719" s="4" t="s">
        <v>1538</v>
      </c>
      <c r="Z719" s="47" t="s">
        <v>1723</v>
      </c>
      <c r="AA719" s="4" t="s">
        <v>1516</v>
      </c>
      <c r="AB719" s="47" t="s">
        <v>1756</v>
      </c>
      <c r="AC719" s="4" t="s">
        <v>388</v>
      </c>
      <c r="AD719" s="7">
        <v>1</v>
      </c>
      <c r="AF719" s="7">
        <v>0</v>
      </c>
      <c r="AJ719" s="7">
        <f>IFERROR(VLOOKUP(Table43[[#This Row],[Kode BARANG Win2]],'[2]Template Impor Barang'!#REF!,2,0),0)</f>
        <v>0</v>
      </c>
      <c r="AK719" s="7">
        <f>Table43[[#This Row],[ISI/CTN]]</f>
        <v>12</v>
      </c>
      <c r="AL719" s="83" t="str">
        <f>Table43[[#This Row],[Kode Pcpl]]</f>
        <v>ID8013730</v>
      </c>
      <c r="AN719" s="36">
        <f>Table43[[#This Row],[Harga Jual Pcs GT
(-PPN)]]-(Table43[[#This Row],[Harga Jual Pcs GT
(-PPN)]]*8.5%)</f>
        <v>20803.744999999999</v>
      </c>
      <c r="AO719" s="36">
        <f>Table43[[#This Row],[Harga Beli Pcs
(-PPN)]]*Table43[[#This Row],[ISI/CTN]]</f>
        <v>249644.94</v>
      </c>
      <c r="AP719" s="36">
        <f>Table43[[#This Row],[Harga Beli Pcs
(-PPN)]]*1.11</f>
        <v>23092.156950000001</v>
      </c>
      <c r="AQ719" s="36">
        <f>Table43[[#This Row],[Harga Beli Krt
(- PPN)]]*1.11</f>
        <v>277105.88340000005</v>
      </c>
      <c r="AR719" s="36">
        <v>22736.333333333332</v>
      </c>
      <c r="AS719" s="36">
        <f>Table43[[#This Row],[Harga Jual Pcs GT
(-PPN)]]*Table43[[#This Row],[ISI/CTN]]</f>
        <v>272836</v>
      </c>
      <c r="AT719" s="36">
        <f>Table43[[#This Row],[Harga Jual Pcs GT
(-PPN)]]*1.11</f>
        <v>25237.33</v>
      </c>
      <c r="AU719" s="36">
        <f>Table43[[#This Row],[Harga Jual Krt GT
(- PPN)]]*1.11</f>
        <v>302847.96000000002</v>
      </c>
      <c r="AV719" s="36">
        <v>22736.333333333332</v>
      </c>
      <c r="AW719" s="36">
        <f>Table43[[#This Row],[Harga Jual Pcs MT
(-PPN)]]*Table43[[#This Row],[ISI/CTN]]</f>
        <v>272836</v>
      </c>
      <c r="AX719" s="36">
        <f>Table43[[#This Row],[Harga Jual Pcs MT
(-PPN)]]*1.11</f>
        <v>25237.33</v>
      </c>
      <c r="AY719" s="36">
        <f>Table43[[#This Row],[Harga Jual Pcs MT
(+PPN)]]*Table43[[#This Row],[ISI/CTN]]</f>
        <v>302847.96000000002</v>
      </c>
      <c r="AZ719" s="44">
        <f>(Table43[[#This Row],[Harga Jual Pcs GT
(-PPN)]]-Table43[[#This Row],[Harga Beli Pcs
(-PPN)]])/Table43[[#This Row],[Harga Jual Pcs GT
(-PPN)]]</f>
        <v>8.4999999999999992E-2</v>
      </c>
      <c r="BA719" s="51">
        <f>Table43[[#This Row],[Harga Jual Pcs MT
(-PPN)]]-Table43[[#This Row],[Harga Beli Pcs
(-PPN)]]</f>
        <v>1932.5883333333331</v>
      </c>
      <c r="BB719" s="57">
        <f>Table43[[#This Row],[Column1]]/Table43[[#This Row],[Harga Jual Pcs MT
(-PPN)]]</f>
        <v>8.4999999999999992E-2</v>
      </c>
      <c r="BC719" s="50"/>
      <c r="BD719" s="7" t="str">
        <f>IFERROR(VLOOKUP(Table43[[#This Row],[Kode BARANG Win2]],'[3]Daftar Barang dan Jasa'!$B$2:$D$3515,3,0),0)</f>
        <v>RB HARPIC TOILET CLEANER CITRUS 450ML X 12 BTL</v>
      </c>
      <c r="BE719" s="7" t="str">
        <f ca="1">IF(TODAY()-Table43[[#This Row],[Efektif
Pembuatan]]&gt;60,"Lama","Baru")</f>
        <v>Lama</v>
      </c>
      <c r="BF719" s="7" t="e">
        <f ca="1">IF(TODAY()-Table43[[#This Row],[Efektif Naik Harga]]&lt;30,"Naik","Sama")</f>
        <v>#VALUE!</v>
      </c>
      <c r="BG719" s="7" t="s">
        <v>400</v>
      </c>
      <c r="BH719" s="7" t="str">
        <f>IF(Table43[[#This Row],[Kode BARANG Win2]]&lt;&gt;"","IDR","")</f>
        <v>IDR</v>
      </c>
      <c r="BI719" s="7" t="str">
        <f>CONCATENATE(Table43[[#This Row],[kode  1 Digit
(Nomor)]],Table43[[#This Row],[kode  4 Digit                (Nomor)]])</f>
        <v>ID80137300450</v>
      </c>
      <c r="BJ719" s="7" t="str">
        <f>Table43[[#This Row],[Nama            Gramasi atau Jumlah Pack per CTN]]</f>
        <v>450ML</v>
      </c>
      <c r="BK719" s="7"/>
      <c r="BL719" s="7"/>
      <c r="BM719" s="4" t="str">
        <f>IF(Table43[[#This Row],[SATUAN Fix Win]]&lt;&gt;"","KRT")</f>
        <v>KRT</v>
      </c>
      <c r="BN719" s="4" t="str">
        <f>IF(Table43[[#This Row],[SATUAN Fix Win]]&lt;&gt;"","GD01")</f>
        <v>GD01</v>
      </c>
      <c r="BO719" s="4">
        <f>IF(Table43[[#This Row],[SATUAN Fix Win]]&lt;&gt;"",11611)</f>
        <v>11611</v>
      </c>
      <c r="BP719" s="4">
        <f>IF(Table43[[#This Row],[SATUAN Fix Win]]&lt;&gt;"",11612)</f>
        <v>11612</v>
      </c>
      <c r="BR719" s="4">
        <f>IF(Table43[[#This Row],[SATUAN Fix Win]]&lt;&gt;"",1)</f>
        <v>1</v>
      </c>
    </row>
    <row r="720" spans="1:70">
      <c r="A720" s="4" t="str">
        <f>CONCATENATE(Table43[[#This Row],[Kode BARANG Win2]],Table43[[#This Row],[No. Urut
Item Sama]])</f>
        <v>R1032002045010</v>
      </c>
      <c r="B720" s="7"/>
      <c r="C720" s="4" t="s">
        <v>1670</v>
      </c>
      <c r="D720" s="49" t="s">
        <v>589</v>
      </c>
      <c r="E720" s="49">
        <f>IFERROR(VLOOKUP(Table43[[#This Row],[NO]],[1]Sheet1!$G$3:$K$1267,5,0),0)</f>
        <v>0</v>
      </c>
      <c r="F720" s="26" t="s">
        <v>1214</v>
      </c>
      <c r="G720" s="26">
        <v>12</v>
      </c>
      <c r="H720" s="26" t="s">
        <v>2073</v>
      </c>
      <c r="I720" s="49">
        <v>8993560033095</v>
      </c>
      <c r="J720" s="26" t="str">
        <f>Table43[[#This Row],[Nama Jenis Kemasan]]</f>
        <v>BTL</v>
      </c>
      <c r="K720" s="4" t="str">
        <f>TRIM(CONCATENATE(Table43[[#This Row],[Nama            KLP]]," ",Table43[[#This Row],[Nama            Sub KLP]]))</f>
        <v>HARPIC TOILET CLEANER</v>
      </c>
      <c r="L720" s="4" t="str">
        <f>CONCATENATE(Table43[[#This Row],[kode  2 Digit                (hrf+No)]],Table43[[#This Row],[kode  2 Digit                (Nomor)]],Table43[[#This Row],[kode  1 Digit                (Nomor)]])</f>
        <v>R1032</v>
      </c>
      <c r="M720" s="4" t="str">
        <f>IF(AH720="",CONCATENATE(R720,T720,V720,X720,Z720,AB720,AD720,AF720,Table43[[#This Row],[Tanda Kode Revisi]]),CONCATENATE(R720,T720,V720,X720,Z720,AB720,AD720,AH720))</f>
        <v>R1032002045010</v>
      </c>
      <c r="N720" s="11">
        <f t="shared" si="22"/>
        <v>14</v>
      </c>
      <c r="O720" s="13" t="str">
        <f>IF(AG720&lt;&gt;"",TRIM(UPPER(CONCATENATE(Q720," ",S720," ",U720," ",W720," ",Y720," ",AA720," ","X"," ",Table43[[#This Row],[ISI/CTN]]," ",AG720," ",AC720," ",AE720," ",AI720))),TRIM(UPPER(CONCATENATE(Q720," ",S720," ",U720," ",W720," ",Y720," ",AA720," ","X"," ",Table43[[#This Row],[ISI/CTN]]," ",AC720," ",AE720," ",AI720))))</f>
        <v>RB HARPIC TOILET CLEANER CITRUS 450ML X 12 BTL</v>
      </c>
      <c r="P720" s="11">
        <f t="shared" si="23"/>
        <v>46</v>
      </c>
      <c r="Q720" s="4" t="s">
        <v>1487</v>
      </c>
      <c r="R720" s="7" t="s">
        <v>94</v>
      </c>
      <c r="S720" s="4" t="s">
        <v>1490</v>
      </c>
      <c r="T720" s="45" t="s">
        <v>1724</v>
      </c>
      <c r="U720" s="46" t="s">
        <v>1499</v>
      </c>
      <c r="V720" s="7">
        <v>2</v>
      </c>
      <c r="W720" s="46"/>
      <c r="X720" s="45" t="s">
        <v>1731</v>
      </c>
      <c r="Y720" s="4" t="s">
        <v>1538</v>
      </c>
      <c r="Z720" s="47" t="s">
        <v>1723</v>
      </c>
      <c r="AA720" s="4" t="s">
        <v>1516</v>
      </c>
      <c r="AB720" s="47" t="s">
        <v>1756</v>
      </c>
      <c r="AC720" s="4" t="s">
        <v>388</v>
      </c>
      <c r="AD720" s="7">
        <v>1</v>
      </c>
      <c r="AF720" s="7">
        <v>0</v>
      </c>
      <c r="AJ720" s="7">
        <f>IFERROR(VLOOKUP(Table43[[#This Row],[Kode BARANG Win2]],'[2]Template Impor Barang'!#REF!,2,0),0)</f>
        <v>0</v>
      </c>
      <c r="AK720" s="7">
        <f>Table43[[#This Row],[ISI/CTN]]</f>
        <v>12</v>
      </c>
      <c r="AL720" s="83" t="str">
        <f>Table43[[#This Row],[Kode Pcpl]]</f>
        <v>ID8013764</v>
      </c>
      <c r="AN720" s="36">
        <f>Table43[[#This Row],[Harga Jual Pcs GT
(-PPN)]]-(Table43[[#This Row],[Harga Jual Pcs GT
(-PPN)]]*8.5%)</f>
        <v>20803.744999999999</v>
      </c>
      <c r="AO720" s="36">
        <f>Table43[[#This Row],[Harga Beli Pcs
(-PPN)]]*Table43[[#This Row],[ISI/CTN]]</f>
        <v>249644.94</v>
      </c>
      <c r="AP720" s="36">
        <f>Table43[[#This Row],[Harga Beli Pcs
(-PPN)]]*1.11</f>
        <v>23092.156950000001</v>
      </c>
      <c r="AQ720" s="36">
        <f>Table43[[#This Row],[Harga Beli Krt
(- PPN)]]*1.11</f>
        <v>277105.88340000005</v>
      </c>
      <c r="AR720" s="36">
        <v>22736.333333333332</v>
      </c>
      <c r="AS720" s="36">
        <f>Table43[[#This Row],[Harga Jual Pcs GT
(-PPN)]]*Table43[[#This Row],[ISI/CTN]]</f>
        <v>272836</v>
      </c>
      <c r="AT720" s="36">
        <f>Table43[[#This Row],[Harga Jual Pcs GT
(-PPN)]]*1.11</f>
        <v>25237.33</v>
      </c>
      <c r="AU720" s="36">
        <f>Table43[[#This Row],[Harga Jual Krt GT
(- PPN)]]*1.11</f>
        <v>302847.96000000002</v>
      </c>
      <c r="AV720" s="36">
        <v>22736.333333333332</v>
      </c>
      <c r="AW720" s="36">
        <f>Table43[[#This Row],[Harga Jual Pcs MT
(-PPN)]]*Table43[[#This Row],[ISI/CTN]]</f>
        <v>272836</v>
      </c>
      <c r="AX720" s="36">
        <f>Table43[[#This Row],[Harga Jual Pcs MT
(-PPN)]]*1.11</f>
        <v>25237.33</v>
      </c>
      <c r="AY720" s="36">
        <f>Table43[[#This Row],[Harga Jual Pcs MT
(+PPN)]]*Table43[[#This Row],[ISI/CTN]]</f>
        <v>302847.96000000002</v>
      </c>
      <c r="AZ720" s="44">
        <f>(Table43[[#This Row],[Harga Jual Pcs GT
(-PPN)]]-Table43[[#This Row],[Harga Beli Pcs
(-PPN)]])/Table43[[#This Row],[Harga Jual Pcs GT
(-PPN)]]</f>
        <v>8.4999999999999992E-2</v>
      </c>
      <c r="BA720" s="51">
        <f>Table43[[#This Row],[Harga Jual Pcs MT
(-PPN)]]-Table43[[#This Row],[Harga Beli Pcs
(-PPN)]]</f>
        <v>1932.5883333333331</v>
      </c>
      <c r="BB720" s="57">
        <f>Table43[[#This Row],[Column1]]/Table43[[#This Row],[Harga Jual Pcs MT
(-PPN)]]</f>
        <v>8.4999999999999992E-2</v>
      </c>
      <c r="BC720" s="50"/>
      <c r="BD720" s="7" t="str">
        <f>IFERROR(VLOOKUP(Table43[[#This Row],[Kode BARANG Win2]],'[3]Daftar Barang dan Jasa'!$B$2:$D$3515,3,0),0)</f>
        <v>RB HARPIC TOILET CLEANER CITRUS 450ML X 12 BTL</v>
      </c>
      <c r="BE720" s="7" t="str">
        <f ca="1">IF(TODAY()-Table43[[#This Row],[Efektif
Pembuatan]]&gt;60,"Lama","Baru")</f>
        <v>Lama</v>
      </c>
      <c r="BF720" s="7" t="e">
        <f ca="1">IF(TODAY()-Table43[[#This Row],[Efektif Naik Harga]]&lt;30,"Naik","Sama")</f>
        <v>#VALUE!</v>
      </c>
      <c r="BG720" s="7" t="s">
        <v>400</v>
      </c>
      <c r="BH720" s="7" t="str">
        <f>IF(Table43[[#This Row],[Kode BARANG Win2]]&lt;&gt;"","IDR","")</f>
        <v>IDR</v>
      </c>
      <c r="BI720" s="7" t="str">
        <f>CONCATENATE(Table43[[#This Row],[kode  1 Digit
(Nomor)]],Table43[[#This Row],[kode  4 Digit                (Nomor)]])</f>
        <v>ID80137640450</v>
      </c>
      <c r="BJ720" s="7" t="str">
        <f>Table43[[#This Row],[Nama            Gramasi atau Jumlah Pack per CTN]]</f>
        <v>450ML</v>
      </c>
      <c r="BK720" s="7"/>
      <c r="BL720" s="7"/>
      <c r="BM720" s="4" t="str">
        <f>IF(Table43[[#This Row],[SATUAN Fix Win]]&lt;&gt;"","KRT")</f>
        <v>KRT</v>
      </c>
      <c r="BN720" s="4" t="str">
        <f>IF(Table43[[#This Row],[SATUAN Fix Win]]&lt;&gt;"","GD01")</f>
        <v>GD01</v>
      </c>
      <c r="BO720" s="4">
        <f>IF(Table43[[#This Row],[SATUAN Fix Win]]&lt;&gt;"",11611)</f>
        <v>11611</v>
      </c>
      <c r="BP720" s="4">
        <f>IF(Table43[[#This Row],[SATUAN Fix Win]]&lt;&gt;"",11612)</f>
        <v>11612</v>
      </c>
      <c r="BR720" s="4">
        <f>IF(Table43[[#This Row],[SATUAN Fix Win]]&lt;&gt;"",1)</f>
        <v>1</v>
      </c>
    </row>
    <row r="721" spans="1:70">
      <c r="A721" s="4" t="str">
        <f>CONCATENATE(Table43[[#This Row],[Kode BARANG Win2]],Table43[[#This Row],[No. Urut
Item Sama]])</f>
        <v>R1032002045010</v>
      </c>
      <c r="B721" s="7"/>
      <c r="C721" s="4" t="s">
        <v>1670</v>
      </c>
      <c r="D721" s="49" t="s">
        <v>591</v>
      </c>
      <c r="E721" s="49">
        <f>IFERROR(VLOOKUP(Table43[[#This Row],[NO]],[1]Sheet1!$G$3:$K$1267,5,0),0)</f>
        <v>0</v>
      </c>
      <c r="F721" s="26" t="s">
        <v>1214</v>
      </c>
      <c r="G721" s="26">
        <v>12</v>
      </c>
      <c r="H721" s="26" t="s">
        <v>2073</v>
      </c>
      <c r="I721" s="49">
        <v>8993560033095</v>
      </c>
      <c r="J721" s="26" t="str">
        <f>Table43[[#This Row],[Nama Jenis Kemasan]]</f>
        <v>BTL</v>
      </c>
      <c r="K721" s="4" t="str">
        <f>TRIM(CONCATENATE(Table43[[#This Row],[Nama            KLP]]," ",Table43[[#This Row],[Nama            Sub KLP]]))</f>
        <v>HARPIC TOILET CLEANER</v>
      </c>
      <c r="L721" s="4" t="str">
        <f>CONCATENATE(Table43[[#This Row],[kode  2 Digit                (hrf+No)]],Table43[[#This Row],[kode  2 Digit                (Nomor)]],Table43[[#This Row],[kode  1 Digit                (Nomor)]])</f>
        <v>R1032</v>
      </c>
      <c r="M721" s="4" t="str">
        <f>IF(AH721="",CONCATENATE(R721,T721,V721,X721,Z721,AB721,AD721,AF721,Table43[[#This Row],[Tanda Kode Revisi]]),CONCATENATE(R721,T721,V721,X721,Z721,AB721,AD721,AH721))</f>
        <v>R1032002045010</v>
      </c>
      <c r="N721" s="11">
        <f t="shared" si="22"/>
        <v>14</v>
      </c>
      <c r="O721" s="13" t="str">
        <f>IF(AG721&lt;&gt;"",TRIM(UPPER(CONCATENATE(Q721," ",S721," ",U721," ",W721," ",Y721," ",AA721," ","X"," ",Table43[[#This Row],[ISI/CTN]]," ",AG721," ",AC721," ",AE721," ",AI721))),TRIM(UPPER(CONCATENATE(Q721," ",S721," ",U721," ",W721," ",Y721," ",AA721," ","X"," ",Table43[[#This Row],[ISI/CTN]]," ",AC721," ",AE721," ",AI721))))</f>
        <v>RB HARPIC TOILET CLEANER CITRUS 450ML X 12 BTL</v>
      </c>
      <c r="P721" s="11">
        <f t="shared" si="23"/>
        <v>46</v>
      </c>
      <c r="Q721" s="4" t="s">
        <v>1487</v>
      </c>
      <c r="R721" s="7" t="s">
        <v>94</v>
      </c>
      <c r="S721" s="4" t="s">
        <v>1490</v>
      </c>
      <c r="T721" s="45" t="s">
        <v>1724</v>
      </c>
      <c r="U721" s="46" t="s">
        <v>1499</v>
      </c>
      <c r="V721" s="7">
        <v>2</v>
      </c>
      <c r="W721" s="46"/>
      <c r="X721" s="45" t="s">
        <v>1731</v>
      </c>
      <c r="Y721" s="4" t="s">
        <v>1538</v>
      </c>
      <c r="Z721" s="47" t="s">
        <v>1723</v>
      </c>
      <c r="AA721" s="4" t="s">
        <v>1516</v>
      </c>
      <c r="AB721" s="47" t="s">
        <v>1756</v>
      </c>
      <c r="AC721" s="4" t="s">
        <v>388</v>
      </c>
      <c r="AD721" s="7">
        <v>1</v>
      </c>
      <c r="AF721" s="7">
        <v>0</v>
      </c>
      <c r="AJ721" s="7">
        <f>IFERROR(VLOOKUP(Table43[[#This Row],[Kode BARANG Win2]],'[2]Template Impor Barang'!#REF!,2,0),0)</f>
        <v>0</v>
      </c>
      <c r="AK721" s="7">
        <f>Table43[[#This Row],[ISI/CTN]]</f>
        <v>12</v>
      </c>
      <c r="AL721" s="83" t="str">
        <f>Table43[[#This Row],[Kode Pcpl]]</f>
        <v>ID8153743</v>
      </c>
      <c r="AN721" s="36">
        <f>Table43[[#This Row],[Harga Jual Pcs GT
(-PPN)]]-(Table43[[#This Row],[Harga Jual Pcs GT
(-PPN)]]*8.5%)</f>
        <v>20803.744999999999</v>
      </c>
      <c r="AO721" s="36">
        <f>Table43[[#This Row],[Harga Beli Pcs
(-PPN)]]*Table43[[#This Row],[ISI/CTN]]</f>
        <v>249644.94</v>
      </c>
      <c r="AP721" s="36">
        <f>Table43[[#This Row],[Harga Beli Pcs
(-PPN)]]*1.11</f>
        <v>23092.156950000001</v>
      </c>
      <c r="AQ721" s="36">
        <f>Table43[[#This Row],[Harga Beli Krt
(- PPN)]]*1.11</f>
        <v>277105.88340000005</v>
      </c>
      <c r="AR721" s="36">
        <v>22736.333333333332</v>
      </c>
      <c r="AS721" s="36">
        <f>Table43[[#This Row],[Harga Jual Pcs GT
(-PPN)]]*Table43[[#This Row],[ISI/CTN]]</f>
        <v>272836</v>
      </c>
      <c r="AT721" s="36">
        <f>Table43[[#This Row],[Harga Jual Pcs GT
(-PPN)]]*1.11</f>
        <v>25237.33</v>
      </c>
      <c r="AU721" s="36">
        <f>Table43[[#This Row],[Harga Jual Krt GT
(- PPN)]]*1.11</f>
        <v>302847.96000000002</v>
      </c>
      <c r="AV721" s="36">
        <v>22736.333333333332</v>
      </c>
      <c r="AW721" s="36">
        <f>Table43[[#This Row],[Harga Jual Pcs MT
(-PPN)]]*Table43[[#This Row],[ISI/CTN]]</f>
        <v>272836</v>
      </c>
      <c r="AX721" s="36">
        <f>Table43[[#This Row],[Harga Jual Pcs MT
(-PPN)]]*1.11</f>
        <v>25237.33</v>
      </c>
      <c r="AY721" s="36">
        <f>Table43[[#This Row],[Harga Jual Pcs MT
(+PPN)]]*Table43[[#This Row],[ISI/CTN]]</f>
        <v>302847.96000000002</v>
      </c>
      <c r="AZ721" s="44">
        <f>(Table43[[#This Row],[Harga Jual Pcs GT
(-PPN)]]-Table43[[#This Row],[Harga Beli Pcs
(-PPN)]])/Table43[[#This Row],[Harga Jual Pcs GT
(-PPN)]]</f>
        <v>8.4999999999999992E-2</v>
      </c>
      <c r="BA721" s="51">
        <f>Table43[[#This Row],[Harga Jual Pcs MT
(-PPN)]]-Table43[[#This Row],[Harga Beli Pcs
(-PPN)]]</f>
        <v>1932.5883333333331</v>
      </c>
      <c r="BB721" s="57">
        <f>Table43[[#This Row],[Column1]]/Table43[[#This Row],[Harga Jual Pcs MT
(-PPN)]]</f>
        <v>8.4999999999999992E-2</v>
      </c>
      <c r="BC721" s="50"/>
      <c r="BD721" s="7" t="str">
        <f>IFERROR(VLOOKUP(Table43[[#This Row],[Kode BARANG Win2]],'[3]Daftar Barang dan Jasa'!$B$2:$D$3515,3,0),0)</f>
        <v>RB HARPIC TOILET CLEANER CITRUS 450ML X 12 BTL</v>
      </c>
      <c r="BE721" s="7" t="str">
        <f ca="1">IF(TODAY()-Table43[[#This Row],[Efektif
Pembuatan]]&gt;60,"Lama","Baru")</f>
        <v>Lama</v>
      </c>
      <c r="BF721" s="7" t="e">
        <f ca="1">IF(TODAY()-Table43[[#This Row],[Efektif Naik Harga]]&lt;30,"Naik","Sama")</f>
        <v>#VALUE!</v>
      </c>
      <c r="BG721" s="7" t="s">
        <v>400</v>
      </c>
      <c r="BH721" s="7" t="str">
        <f>IF(Table43[[#This Row],[Kode BARANG Win2]]&lt;&gt;"","IDR","")</f>
        <v>IDR</v>
      </c>
      <c r="BI721" s="7" t="str">
        <f>CONCATENATE(Table43[[#This Row],[kode  1 Digit
(Nomor)]],Table43[[#This Row],[kode  4 Digit                (Nomor)]])</f>
        <v>ID81537430450</v>
      </c>
      <c r="BJ721" s="7" t="str">
        <f>Table43[[#This Row],[Nama            Gramasi atau Jumlah Pack per CTN]]</f>
        <v>450ML</v>
      </c>
      <c r="BK721" s="7"/>
      <c r="BL721" s="7"/>
      <c r="BM721" s="4" t="str">
        <f>IF(Table43[[#This Row],[SATUAN Fix Win]]&lt;&gt;"","KRT")</f>
        <v>KRT</v>
      </c>
      <c r="BN721" s="4" t="str">
        <f>IF(Table43[[#This Row],[SATUAN Fix Win]]&lt;&gt;"","GD01")</f>
        <v>GD01</v>
      </c>
      <c r="BO721" s="4">
        <f>IF(Table43[[#This Row],[SATUAN Fix Win]]&lt;&gt;"",11611)</f>
        <v>11611</v>
      </c>
      <c r="BP721" s="4">
        <f>IF(Table43[[#This Row],[SATUAN Fix Win]]&lt;&gt;"",11612)</f>
        <v>11612</v>
      </c>
      <c r="BR721" s="4">
        <f>IF(Table43[[#This Row],[SATUAN Fix Win]]&lt;&gt;"",1)</f>
        <v>1</v>
      </c>
    </row>
    <row r="722" spans="1:70">
      <c r="A722" s="4" t="str">
        <f>CONCATENATE(Table43[[#This Row],[Kode BARANG Win2]],Table43[[#This Row],[No. Urut
Item Sama]])</f>
        <v>R1032002045010</v>
      </c>
      <c r="B722" s="7"/>
      <c r="C722" s="4" t="s">
        <v>1670</v>
      </c>
      <c r="D722" s="49" t="s">
        <v>590</v>
      </c>
      <c r="E722" s="49">
        <f>IFERROR(VLOOKUP(Table43[[#This Row],[NO]],[1]Sheet1!$G$3:$K$1267,5,0),0)</f>
        <v>0</v>
      </c>
      <c r="F722" s="26" t="s">
        <v>1215</v>
      </c>
      <c r="G722" s="26">
        <v>12</v>
      </c>
      <c r="H722" s="26" t="s">
        <v>2073</v>
      </c>
      <c r="I722" s="49">
        <v>8993560033095</v>
      </c>
      <c r="J722" s="26" t="str">
        <f>Table43[[#This Row],[Nama Jenis Kemasan]]</f>
        <v>BTL</v>
      </c>
      <c r="K722" s="4" t="str">
        <f>TRIM(CONCATENATE(Table43[[#This Row],[Nama            KLP]]," ",Table43[[#This Row],[Nama            Sub KLP]]))</f>
        <v>HARPIC TOILET CLEANER</v>
      </c>
      <c r="L722" s="4" t="str">
        <f>CONCATENATE(Table43[[#This Row],[kode  2 Digit                (hrf+No)]],Table43[[#This Row],[kode  2 Digit                (Nomor)]],Table43[[#This Row],[kode  1 Digit                (Nomor)]])</f>
        <v>R1032</v>
      </c>
      <c r="M722" s="4" t="str">
        <f>IF(AH722="",CONCATENATE(R722,T722,V722,X722,Z722,AB722,AD722,AF722,Table43[[#This Row],[Tanda Kode Revisi]]),CONCATENATE(R722,T722,V722,X722,Z722,AB722,AD722,AH722))</f>
        <v>R1032002045010</v>
      </c>
      <c r="N722" s="11">
        <f t="shared" si="22"/>
        <v>14</v>
      </c>
      <c r="O722" s="13" t="str">
        <f>IF(AG722&lt;&gt;"",TRIM(UPPER(CONCATENATE(Q722," ",S722," ",U722," ",W722," ",Y722," ",AA722," ","X"," ",Table43[[#This Row],[ISI/CTN]]," ",AG722," ",AC722," ",AE722," ",AI722))),TRIM(UPPER(CONCATENATE(Q722," ",S722," ",U722," ",W722," ",Y722," ",AA722," ","X"," ",Table43[[#This Row],[ISI/CTN]]," ",AC722," ",AE722," ",AI722))))</f>
        <v>RB HARPIC TOILET CLEANER CITRUS 450ML X 12 BTL</v>
      </c>
      <c r="P722" s="11">
        <f t="shared" si="23"/>
        <v>46</v>
      </c>
      <c r="Q722" s="4" t="s">
        <v>1487</v>
      </c>
      <c r="R722" s="7" t="s">
        <v>94</v>
      </c>
      <c r="S722" s="4" t="s">
        <v>1490</v>
      </c>
      <c r="T722" s="45" t="s">
        <v>1724</v>
      </c>
      <c r="U722" s="46" t="s">
        <v>1499</v>
      </c>
      <c r="V722" s="7">
        <v>2</v>
      </c>
      <c r="W722" s="46"/>
      <c r="X722" s="45" t="s">
        <v>1731</v>
      </c>
      <c r="Y722" s="4" t="s">
        <v>1538</v>
      </c>
      <c r="Z722" s="47" t="s">
        <v>1723</v>
      </c>
      <c r="AA722" s="4" t="s">
        <v>1516</v>
      </c>
      <c r="AB722" s="47" t="s">
        <v>1756</v>
      </c>
      <c r="AC722" s="4" t="s">
        <v>388</v>
      </c>
      <c r="AD722" s="7">
        <v>1</v>
      </c>
      <c r="AF722" s="7">
        <v>0</v>
      </c>
      <c r="AJ722" s="7">
        <f>IFERROR(VLOOKUP(Table43[[#This Row],[Kode BARANG Win2]],'[2]Template Impor Barang'!#REF!,2,0),0)</f>
        <v>0</v>
      </c>
      <c r="AK722" s="7">
        <f>Table43[[#This Row],[ISI/CTN]]</f>
        <v>12</v>
      </c>
      <c r="AL722" s="83" t="str">
        <f>Table43[[#This Row],[Kode Pcpl]]</f>
        <v>ID8109161</v>
      </c>
      <c r="AN722" s="36">
        <f>Table43[[#This Row],[Harga Jual Pcs GT
(-PPN)]]-(Table43[[#This Row],[Harga Jual Pcs GT
(-PPN)]]*8.5%)</f>
        <v>20803.744999999999</v>
      </c>
      <c r="AO722" s="36">
        <f>Table43[[#This Row],[Harga Beli Pcs
(-PPN)]]*Table43[[#This Row],[ISI/CTN]]</f>
        <v>249644.94</v>
      </c>
      <c r="AP722" s="36">
        <f>Table43[[#This Row],[Harga Beli Pcs
(-PPN)]]*1.11</f>
        <v>23092.156950000001</v>
      </c>
      <c r="AQ722" s="36">
        <f>Table43[[#This Row],[Harga Beli Krt
(- PPN)]]*1.11</f>
        <v>277105.88340000005</v>
      </c>
      <c r="AR722" s="36">
        <v>22736.333333333332</v>
      </c>
      <c r="AS722" s="36">
        <f>Table43[[#This Row],[Harga Jual Pcs GT
(-PPN)]]*Table43[[#This Row],[ISI/CTN]]</f>
        <v>272836</v>
      </c>
      <c r="AT722" s="36">
        <f>Table43[[#This Row],[Harga Jual Pcs GT
(-PPN)]]*1.11</f>
        <v>25237.33</v>
      </c>
      <c r="AU722" s="36">
        <f>Table43[[#This Row],[Harga Jual Krt GT
(- PPN)]]*1.11</f>
        <v>302847.96000000002</v>
      </c>
      <c r="AV722" s="36">
        <v>22736.333333333332</v>
      </c>
      <c r="AW722" s="36">
        <f>Table43[[#This Row],[Harga Jual Pcs MT
(-PPN)]]*Table43[[#This Row],[ISI/CTN]]</f>
        <v>272836</v>
      </c>
      <c r="AX722" s="36">
        <f>Table43[[#This Row],[Harga Jual Pcs MT
(-PPN)]]*1.11</f>
        <v>25237.33</v>
      </c>
      <c r="AY722" s="36">
        <f>Table43[[#This Row],[Harga Jual Pcs MT
(+PPN)]]*Table43[[#This Row],[ISI/CTN]]</f>
        <v>302847.96000000002</v>
      </c>
      <c r="AZ722" s="44">
        <f>(Table43[[#This Row],[Harga Jual Pcs GT
(-PPN)]]-Table43[[#This Row],[Harga Beli Pcs
(-PPN)]])/Table43[[#This Row],[Harga Jual Pcs GT
(-PPN)]]</f>
        <v>8.4999999999999992E-2</v>
      </c>
      <c r="BA722" s="51">
        <f>Table43[[#This Row],[Harga Jual Pcs MT
(-PPN)]]-Table43[[#This Row],[Harga Beli Pcs
(-PPN)]]</f>
        <v>1932.5883333333331</v>
      </c>
      <c r="BB722" s="57">
        <f>Table43[[#This Row],[Column1]]/Table43[[#This Row],[Harga Jual Pcs MT
(-PPN)]]</f>
        <v>8.4999999999999992E-2</v>
      </c>
      <c r="BC722" s="50"/>
      <c r="BD722" s="7" t="str">
        <f>IFERROR(VLOOKUP(Table43[[#This Row],[Kode BARANG Win2]],'[3]Daftar Barang dan Jasa'!$B$2:$D$3515,3,0),0)</f>
        <v>RB HARPIC TOILET CLEANER CITRUS 450ML X 12 BTL</v>
      </c>
      <c r="BE722" s="7" t="str">
        <f ca="1">IF(TODAY()-Table43[[#This Row],[Efektif
Pembuatan]]&gt;60,"Lama","Baru")</f>
        <v>Lama</v>
      </c>
      <c r="BF722" s="7" t="e">
        <f ca="1">IF(TODAY()-Table43[[#This Row],[Efektif Naik Harga]]&lt;30,"Naik","Sama")</f>
        <v>#VALUE!</v>
      </c>
      <c r="BG722" s="7" t="s">
        <v>400</v>
      </c>
      <c r="BH722" s="7" t="str">
        <f>IF(Table43[[#This Row],[Kode BARANG Win2]]&lt;&gt;"","IDR","")</f>
        <v>IDR</v>
      </c>
      <c r="BI722" s="7" t="str">
        <f>CONCATENATE(Table43[[#This Row],[kode  1 Digit
(Nomor)]],Table43[[#This Row],[kode  4 Digit                (Nomor)]])</f>
        <v>ID81091610450</v>
      </c>
      <c r="BJ722" s="7" t="str">
        <f>Table43[[#This Row],[Nama            Gramasi atau Jumlah Pack per CTN]]</f>
        <v>450ML</v>
      </c>
      <c r="BK722" s="7"/>
      <c r="BL722" s="7"/>
      <c r="BM722" s="4" t="str">
        <f>IF(Table43[[#This Row],[SATUAN Fix Win]]&lt;&gt;"","KRT")</f>
        <v>KRT</v>
      </c>
      <c r="BN722" s="4" t="str">
        <f>IF(Table43[[#This Row],[SATUAN Fix Win]]&lt;&gt;"","GD01")</f>
        <v>GD01</v>
      </c>
      <c r="BO722" s="4">
        <f>IF(Table43[[#This Row],[SATUAN Fix Win]]&lt;&gt;"",11611)</f>
        <v>11611</v>
      </c>
      <c r="BP722" s="4">
        <f>IF(Table43[[#This Row],[SATUAN Fix Win]]&lt;&gt;"",11612)</f>
        <v>11612</v>
      </c>
      <c r="BR722" s="4">
        <f>IF(Table43[[#This Row],[SATUAN Fix Win]]&lt;&gt;"",1)</f>
        <v>1</v>
      </c>
    </row>
    <row r="723" spans="1:70">
      <c r="A723" s="4" t="str">
        <f>CONCATENATE(Table43[[#This Row],[Kode BARANG Win2]],Table43[[#This Row],[No. Urut
Item Sama]])</f>
        <v>R1032002045010</v>
      </c>
      <c r="B723" s="7"/>
      <c r="C723" s="4" t="s">
        <v>1670</v>
      </c>
      <c r="D723" s="49">
        <v>3026265</v>
      </c>
      <c r="E723" s="49">
        <f>IFERROR(VLOOKUP(Table43[[#This Row],[NO]],[1]Sheet1!$G$3:$K$1267,5,0),0)</f>
        <v>0</v>
      </c>
      <c r="F723" s="26" t="s">
        <v>1212</v>
      </c>
      <c r="G723" s="26">
        <v>12</v>
      </c>
      <c r="H723" s="26" t="s">
        <v>2073</v>
      </c>
      <c r="I723" s="49">
        <v>8993560033095</v>
      </c>
      <c r="J723" s="26" t="str">
        <f>Table43[[#This Row],[Nama Jenis Kemasan]]</f>
        <v>BTL</v>
      </c>
      <c r="K723" s="4" t="str">
        <f>TRIM(CONCATENATE(Table43[[#This Row],[Nama            KLP]]," ",Table43[[#This Row],[Nama            Sub KLP]]))</f>
        <v>HARPIC TOILET CLEANER</v>
      </c>
      <c r="L723" s="4" t="str">
        <f>CONCATENATE(Table43[[#This Row],[kode  2 Digit                (hrf+No)]],Table43[[#This Row],[kode  2 Digit                (Nomor)]],Table43[[#This Row],[kode  1 Digit                (Nomor)]])</f>
        <v>R1032</v>
      </c>
      <c r="M723" s="4" t="str">
        <f>IF(AH723="",CONCATENATE(R723,T723,V723,X723,Z723,AB723,AD723,AF723,Table43[[#This Row],[Tanda Kode Revisi]]),CONCATENATE(R723,T723,V723,X723,Z723,AB723,AD723,AH723))</f>
        <v>R1032002045010</v>
      </c>
      <c r="N723" s="11">
        <f t="shared" si="22"/>
        <v>14</v>
      </c>
      <c r="O723" s="13" t="str">
        <f>IF(AG723&lt;&gt;"",TRIM(UPPER(CONCATENATE(Q723," ",S723," ",U723," ",W723," ",Y723," ",AA723," ","X"," ",Table43[[#This Row],[ISI/CTN]]," ",AG723," ",AC723," ",AE723," ",AI723))),TRIM(UPPER(CONCATENATE(Q723," ",S723," ",U723," ",W723," ",Y723," ",AA723," ","X"," ",Table43[[#This Row],[ISI/CTN]]," ",AC723," ",AE723," ",AI723))))</f>
        <v>RB HARPIC TOILET CLEANER CITRUS 450ML X 12 BTL</v>
      </c>
      <c r="P723" s="11">
        <f t="shared" si="23"/>
        <v>46</v>
      </c>
      <c r="Q723" s="4" t="s">
        <v>1487</v>
      </c>
      <c r="R723" s="7" t="s">
        <v>94</v>
      </c>
      <c r="S723" s="4" t="s">
        <v>1490</v>
      </c>
      <c r="T723" s="45" t="s">
        <v>1724</v>
      </c>
      <c r="U723" s="46" t="s">
        <v>1499</v>
      </c>
      <c r="V723" s="7">
        <v>2</v>
      </c>
      <c r="W723" s="46"/>
      <c r="X723" s="45" t="s">
        <v>1731</v>
      </c>
      <c r="Y723" s="4" t="s">
        <v>1538</v>
      </c>
      <c r="Z723" s="47" t="s">
        <v>1723</v>
      </c>
      <c r="AA723" s="4" t="s">
        <v>1516</v>
      </c>
      <c r="AB723" s="47" t="s">
        <v>1756</v>
      </c>
      <c r="AC723" s="4" t="s">
        <v>388</v>
      </c>
      <c r="AD723" s="7">
        <v>1</v>
      </c>
      <c r="AF723" s="7">
        <v>0</v>
      </c>
      <c r="AJ723" s="7">
        <f>IFERROR(VLOOKUP(Table43[[#This Row],[Kode BARANG Win2]],'[2]Template Impor Barang'!#REF!,2,0),0)</f>
        <v>0</v>
      </c>
      <c r="AK723" s="7">
        <f>Table43[[#This Row],[ISI/CTN]]</f>
        <v>12</v>
      </c>
      <c r="AL723" s="83">
        <f>Table43[[#This Row],[Kode Pcpl]]</f>
        <v>3026265</v>
      </c>
      <c r="AN723" s="36">
        <f>Table43[[#This Row],[Harga Jual Pcs GT
(-PPN)]]-(Table43[[#This Row],[Harga Jual Pcs GT
(-PPN)]]*8.5%)</f>
        <v>20803.744999999999</v>
      </c>
      <c r="AO723" s="36">
        <f>Table43[[#This Row],[Harga Beli Pcs
(-PPN)]]*Table43[[#This Row],[ISI/CTN]]</f>
        <v>249644.94</v>
      </c>
      <c r="AP723" s="36">
        <f>Table43[[#This Row],[Harga Beli Pcs
(-PPN)]]*1.11</f>
        <v>23092.156950000001</v>
      </c>
      <c r="AQ723" s="36">
        <f>Table43[[#This Row],[Harga Beli Krt
(- PPN)]]*1.11</f>
        <v>277105.88340000005</v>
      </c>
      <c r="AR723" s="36">
        <v>22736.333333333332</v>
      </c>
      <c r="AS723" s="36">
        <f>Table43[[#This Row],[Harga Jual Pcs GT
(-PPN)]]*Table43[[#This Row],[ISI/CTN]]</f>
        <v>272836</v>
      </c>
      <c r="AT723" s="36">
        <f>Table43[[#This Row],[Harga Jual Pcs GT
(-PPN)]]*1.11</f>
        <v>25237.33</v>
      </c>
      <c r="AU723" s="36">
        <f>Table43[[#This Row],[Harga Jual Krt GT
(- PPN)]]*1.11</f>
        <v>302847.96000000002</v>
      </c>
      <c r="AV723" s="36">
        <v>22736.333333333332</v>
      </c>
      <c r="AW723" s="36">
        <f>Table43[[#This Row],[Harga Jual Pcs MT
(-PPN)]]*Table43[[#This Row],[ISI/CTN]]</f>
        <v>272836</v>
      </c>
      <c r="AX723" s="36">
        <f>Table43[[#This Row],[Harga Jual Pcs MT
(-PPN)]]*1.11</f>
        <v>25237.33</v>
      </c>
      <c r="AY723" s="36">
        <f>Table43[[#This Row],[Harga Jual Pcs MT
(+PPN)]]*Table43[[#This Row],[ISI/CTN]]</f>
        <v>302847.96000000002</v>
      </c>
      <c r="AZ723" s="44">
        <f>(Table43[[#This Row],[Harga Jual Pcs GT
(-PPN)]]-Table43[[#This Row],[Harga Beli Pcs
(-PPN)]])/Table43[[#This Row],[Harga Jual Pcs GT
(-PPN)]]</f>
        <v>8.4999999999999992E-2</v>
      </c>
      <c r="BA723" s="51">
        <f>Table43[[#This Row],[Harga Jual Pcs MT
(-PPN)]]-Table43[[#This Row],[Harga Beli Pcs
(-PPN)]]</f>
        <v>1932.5883333333331</v>
      </c>
      <c r="BB723" s="57">
        <f>Table43[[#This Row],[Column1]]/Table43[[#This Row],[Harga Jual Pcs MT
(-PPN)]]</f>
        <v>8.4999999999999992E-2</v>
      </c>
      <c r="BC723" s="50"/>
      <c r="BD723" s="7" t="str">
        <f>IFERROR(VLOOKUP(Table43[[#This Row],[Kode BARANG Win2]],'[3]Daftar Barang dan Jasa'!$B$2:$D$3515,3,0),0)</f>
        <v>RB HARPIC TOILET CLEANER CITRUS 450ML X 12 BTL</v>
      </c>
      <c r="BE723" s="7" t="str">
        <f ca="1">IF(TODAY()-Table43[[#This Row],[Efektif
Pembuatan]]&gt;60,"Lama","Baru")</f>
        <v>Lama</v>
      </c>
      <c r="BF723" s="7" t="e">
        <f ca="1">IF(TODAY()-Table43[[#This Row],[Efektif Naik Harga]]&lt;30,"Naik","Sama")</f>
        <v>#VALUE!</v>
      </c>
      <c r="BG723" s="7" t="s">
        <v>400</v>
      </c>
      <c r="BH723" s="7" t="str">
        <f>IF(Table43[[#This Row],[Kode BARANG Win2]]&lt;&gt;"","IDR","")</f>
        <v>IDR</v>
      </c>
      <c r="BI723" s="7" t="str">
        <f>CONCATENATE(Table43[[#This Row],[kode  1 Digit
(Nomor)]],Table43[[#This Row],[kode  4 Digit                (Nomor)]])</f>
        <v>30262650450</v>
      </c>
      <c r="BJ723" s="7" t="str">
        <f>Table43[[#This Row],[Nama            Gramasi atau Jumlah Pack per CTN]]</f>
        <v>450ML</v>
      </c>
      <c r="BK723" s="7"/>
      <c r="BL723" s="7"/>
      <c r="BM723" s="4" t="str">
        <f>IF(Table43[[#This Row],[SATUAN Fix Win]]&lt;&gt;"","KRT")</f>
        <v>KRT</v>
      </c>
      <c r="BN723" s="4" t="str">
        <f>IF(Table43[[#This Row],[SATUAN Fix Win]]&lt;&gt;"","GD01")</f>
        <v>GD01</v>
      </c>
      <c r="BO723" s="4">
        <f>IF(Table43[[#This Row],[SATUAN Fix Win]]&lt;&gt;"",11611)</f>
        <v>11611</v>
      </c>
      <c r="BP723" s="4">
        <f>IF(Table43[[#This Row],[SATUAN Fix Win]]&lt;&gt;"",11612)</f>
        <v>11612</v>
      </c>
      <c r="BR723" s="4">
        <f>IF(Table43[[#This Row],[SATUAN Fix Win]]&lt;&gt;"",1)</f>
        <v>1</v>
      </c>
    </row>
    <row r="724" spans="1:70">
      <c r="A724" s="4" t="str">
        <f>CONCATENATE(Table43[[#This Row],[Kode BARANG Win2]],Table43[[#This Row],[No. Urut
Item Sama]])</f>
        <v>R1032002045010</v>
      </c>
      <c r="B724" s="7"/>
      <c r="D724" s="49">
        <v>3111847</v>
      </c>
      <c r="E724" s="49">
        <f>IFERROR(VLOOKUP(Table43[[#This Row],[NO]],[1]Sheet1!$G$3:$K$1267,5,0),0)</f>
        <v>20010010100010</v>
      </c>
      <c r="F724" s="26"/>
      <c r="G724" s="26">
        <v>12</v>
      </c>
      <c r="H724" s="26" t="s">
        <v>1831</v>
      </c>
      <c r="I724" s="49"/>
      <c r="J724" s="26" t="str">
        <f>Table43[[#This Row],[Nama Jenis Kemasan]]</f>
        <v>BTL</v>
      </c>
      <c r="K724" s="4" t="str">
        <f>TRIM(CONCATENATE(Table43[[#This Row],[Nama            KLP]]," ",Table43[[#This Row],[Nama            Sub KLP]]))</f>
        <v>HARPIC TOILET CLEANER</v>
      </c>
      <c r="L724" s="4" t="str">
        <f>CONCATENATE(Table43[[#This Row],[kode  2 Digit                (hrf+No)]],Table43[[#This Row],[kode  2 Digit                (Nomor)]],Table43[[#This Row],[kode  1 Digit                (Nomor)]])</f>
        <v>R1032</v>
      </c>
      <c r="M724" s="4" t="str">
        <f>IF(AH724="",CONCATENATE(R724,T724,V724,X724,Z724,AB724,AD724,AF724,Table43[[#This Row],[Tanda Kode Revisi]]),CONCATENATE(R724,T724,V724,X724,Z724,AB724,AD724,AH724))</f>
        <v>R1032002045010</v>
      </c>
      <c r="N724" s="11">
        <f t="shared" si="22"/>
        <v>14</v>
      </c>
      <c r="O724" s="13" t="str">
        <f>IF(AG724&lt;&gt;"",TRIM(UPPER(CONCATENATE(Q724," ",S724," ",U724," ",W724," ",Y724," ",AA724," ","X"," ",Table43[[#This Row],[ISI/CTN]]," ",AG724," ",AC724," ",AE724," ",AI724))),TRIM(UPPER(CONCATENATE(Q724," ",S724," ",U724," ",W724," ",Y724," ",AA724," ","X"," ",Table43[[#This Row],[ISI/CTN]]," ",AC724," ",AE724," ",AI724))))</f>
        <v>RB HARPIC TOILET CLEANER CITRUS 450ML X 12 BTL</v>
      </c>
      <c r="P724" s="11">
        <f t="shared" si="23"/>
        <v>46</v>
      </c>
      <c r="Q724" s="4" t="s">
        <v>1487</v>
      </c>
      <c r="R724" s="7" t="s">
        <v>94</v>
      </c>
      <c r="S724" s="4" t="s">
        <v>1490</v>
      </c>
      <c r="T724" s="45" t="s">
        <v>1724</v>
      </c>
      <c r="U724" s="46" t="s">
        <v>1499</v>
      </c>
      <c r="V724" s="7">
        <v>2</v>
      </c>
      <c r="W724" s="46"/>
      <c r="X724" s="45" t="s">
        <v>1731</v>
      </c>
      <c r="Y724" s="4" t="s">
        <v>1538</v>
      </c>
      <c r="Z724" s="47" t="s">
        <v>1723</v>
      </c>
      <c r="AA724" s="4" t="s">
        <v>1516</v>
      </c>
      <c r="AB724" s="47" t="s">
        <v>1756</v>
      </c>
      <c r="AC724" s="4" t="s">
        <v>388</v>
      </c>
      <c r="AD724" s="7">
        <v>1</v>
      </c>
      <c r="AF724" s="7">
        <v>0</v>
      </c>
      <c r="AJ724" s="7">
        <f>IFERROR(VLOOKUP(Table43[[#This Row],[Kode BARANG Win2]],'[2]Template Impor Barang'!#REF!,2,0),0)</f>
        <v>0</v>
      </c>
      <c r="AK724" s="7">
        <f>Table43[[#This Row],[ISI/CTN]]</f>
        <v>12</v>
      </c>
      <c r="AL724" s="83">
        <f>Table43[[#This Row],[Kode Pcpl]]</f>
        <v>3111847</v>
      </c>
      <c r="AN724" s="36">
        <f>Table43[[#This Row],[Harga Jual Pcs GT
(-PPN)]]-(Table43[[#This Row],[Harga Jual Pcs GT
(-PPN)]]*8.5%)</f>
        <v>22015.662499999999</v>
      </c>
      <c r="AO724" s="36">
        <f>Table43[[#This Row],[Harga Beli Pcs
(-PPN)]]*Table43[[#This Row],[ISI/CTN]]</f>
        <v>264187.94999999995</v>
      </c>
      <c r="AP724" s="36">
        <f>Table43[[#This Row],[Harga Beli Pcs
(-PPN)]]*1.11</f>
        <v>24437.385375000002</v>
      </c>
      <c r="AQ724" s="36">
        <f>Table43[[#This Row],[Harga Beli Krt
(- PPN)]]*1.11</f>
        <v>293248.62449999998</v>
      </c>
      <c r="AR724" s="36">
        <v>24060.833333333332</v>
      </c>
      <c r="AS724" s="36">
        <f>Table43[[#This Row],[Harga Jual Pcs GT
(-PPN)]]*Table43[[#This Row],[ISI/CTN]]</f>
        <v>288730</v>
      </c>
      <c r="AT724" s="36">
        <f>Table43[[#This Row],[Harga Jual Pcs GT
(-PPN)]]*1.11</f>
        <v>26707.525000000001</v>
      </c>
      <c r="AU724" s="36">
        <f>Table43[[#This Row],[Harga Jual Krt GT
(- PPN)]]*1.11</f>
        <v>320490.30000000005</v>
      </c>
      <c r="AV724" s="36"/>
      <c r="AW724" s="36">
        <f>Table43[[#This Row],[Harga Jual Pcs MT
(-PPN)]]*Table43[[#This Row],[ISI/CTN]]</f>
        <v>0</v>
      </c>
      <c r="AX724" s="36">
        <f>Table43[[#This Row],[Harga Jual Pcs MT
(-PPN)]]*1.11</f>
        <v>0</v>
      </c>
      <c r="AY724" s="36">
        <f>Table43[[#This Row],[Harga Jual Pcs MT
(+PPN)]]*Table43[[#This Row],[ISI/CTN]]</f>
        <v>0</v>
      </c>
      <c r="AZ724" s="44">
        <f>(Table43[[#This Row],[Harga Jual Pcs GT
(-PPN)]]-Table43[[#This Row],[Harga Beli Pcs
(-PPN)]])/Table43[[#This Row],[Harga Jual Pcs GT
(-PPN)]]</f>
        <v>8.500000000000002E-2</v>
      </c>
      <c r="BA724" s="51">
        <f>Table43[[#This Row],[Harga Jual Pcs MT
(-PPN)]]-Table43[[#This Row],[Harga Beli Pcs
(-PPN)]]</f>
        <v>-22015.662499999999</v>
      </c>
      <c r="BB724" s="57" t="e">
        <f>Table43[[#This Row],[Column1]]/Table43[[#This Row],[Harga Jual Pcs MT
(-PPN)]]</f>
        <v>#DIV/0!</v>
      </c>
      <c r="BC724" s="50"/>
      <c r="BD724" s="7" t="str">
        <f>IFERROR(VLOOKUP(Table43[[#This Row],[Kode BARANG Win2]],'[3]Daftar Barang dan Jasa'!$B$2:$D$3515,3,0),0)</f>
        <v>RB HARPIC TOILET CLEANER CITRUS 450ML X 12 BTL</v>
      </c>
      <c r="BE724" s="7" t="str">
        <f ca="1">IF(TODAY()-Table43[[#This Row],[Efektif
Pembuatan]]&gt;60,"Lama","Baru")</f>
        <v>Lama</v>
      </c>
      <c r="BF724" s="7" t="e">
        <f ca="1">IF(TODAY()-Table43[[#This Row],[Efektif Naik Harga]]&lt;30,"Naik","Sama")</f>
        <v>#VALUE!</v>
      </c>
      <c r="BG724" s="7" t="s">
        <v>400</v>
      </c>
      <c r="BH724" s="7" t="str">
        <f>IF(Table43[[#This Row],[Kode BARANG Win2]]&lt;&gt;"","IDR","")</f>
        <v>IDR</v>
      </c>
      <c r="BI724" s="7" t="str">
        <f>CONCATENATE(Table43[[#This Row],[kode  1 Digit
(Nomor)]],Table43[[#This Row],[kode  4 Digit                (Nomor)]])</f>
        <v>31118470450</v>
      </c>
      <c r="BJ724" s="7" t="str">
        <f>Table43[[#This Row],[Nama            Gramasi atau Jumlah Pack per CTN]]</f>
        <v>450ML</v>
      </c>
      <c r="BK724" s="7"/>
      <c r="BL724" s="7"/>
      <c r="BM724" s="4" t="str">
        <f>IF(Table43[[#This Row],[SATUAN Fix Win]]&lt;&gt;"","KRT")</f>
        <v>KRT</v>
      </c>
      <c r="BN724" s="4" t="str">
        <f>IF(Table43[[#This Row],[SATUAN Fix Win]]&lt;&gt;"","GD01")</f>
        <v>GD01</v>
      </c>
      <c r="BO724" s="4">
        <f>IF(Table43[[#This Row],[SATUAN Fix Win]]&lt;&gt;"",11611)</f>
        <v>11611</v>
      </c>
      <c r="BP724" s="4">
        <f>IF(Table43[[#This Row],[SATUAN Fix Win]]&lt;&gt;"",11612)</f>
        <v>11612</v>
      </c>
      <c r="BR724" s="4">
        <f>IF(Table43[[#This Row],[SATUAN Fix Win]]&lt;&gt;"",1)</f>
        <v>1</v>
      </c>
    </row>
    <row r="725" spans="1:70">
      <c r="A725" s="4" t="str">
        <f>CONCATENATE(Table43[[#This Row],[Kode BARANG Win2]],Table43[[#This Row],[No. Urut
Item Sama]])</f>
        <v>R1032002067510</v>
      </c>
      <c r="B725" s="7"/>
      <c r="C725" s="4" t="s">
        <v>1671</v>
      </c>
      <c r="D725" s="49">
        <v>3171308</v>
      </c>
      <c r="E725" s="49">
        <f>IFERROR(VLOOKUP(Table43[[#This Row],[NO]],[1]Sheet1!$G$3:$K$1267,5,0),0)</f>
        <v>0</v>
      </c>
      <c r="F725" s="26" t="s">
        <v>1173</v>
      </c>
      <c r="G725" s="26">
        <v>12</v>
      </c>
      <c r="H725" s="26" t="s">
        <v>1671</v>
      </c>
      <c r="I725" s="49">
        <v>8993560033743</v>
      </c>
      <c r="J725" s="26" t="str">
        <f>Table43[[#This Row],[Nama Jenis Kemasan]]</f>
        <v>BTL</v>
      </c>
      <c r="K725" s="4" t="str">
        <f>TRIM(CONCATENATE(Table43[[#This Row],[Nama            KLP]]," ",Table43[[#This Row],[Nama            Sub KLP]]))</f>
        <v>HARPIC TOILET CLEANER</v>
      </c>
      <c r="L725" s="4" t="str">
        <f>CONCATENATE(Table43[[#This Row],[kode  2 Digit                (hrf+No)]],Table43[[#This Row],[kode  2 Digit                (Nomor)]],Table43[[#This Row],[kode  1 Digit                (Nomor)]])</f>
        <v>R1032</v>
      </c>
      <c r="M725" s="4" t="str">
        <f>IF(AH725="",CONCATENATE(R725,T725,V725,X725,Z725,AB725,AD725,AF725,Table43[[#This Row],[Tanda Kode Revisi]]),CONCATENATE(R725,T725,V725,X725,Z725,AB725,AD725,AH725))</f>
        <v>R1032002067510</v>
      </c>
      <c r="N725" s="11">
        <f t="shared" si="22"/>
        <v>14</v>
      </c>
      <c r="O725" s="13" t="str">
        <f>IF(AG725&lt;&gt;"",TRIM(UPPER(CONCATENATE(Q725," ",S725," ",U725," ",W725," ",Y725," ",AA725," ","X"," ",Table43[[#This Row],[ISI/CTN]]," ",AG725," ",AC725," ",AE725," ",AI725))),TRIM(UPPER(CONCATENATE(Q725," ",S725," ",U725," ",W725," ",Y725," ",AA725," ","X"," ",Table43[[#This Row],[ISI/CTN]]," ",AC725," ",AE725," ",AI725))))</f>
        <v>RB HARPIC TOILET CLEANER CITRUS 675ML X 12 BTL</v>
      </c>
      <c r="P725" s="11">
        <f t="shared" si="23"/>
        <v>46</v>
      </c>
      <c r="Q725" s="4" t="s">
        <v>1487</v>
      </c>
      <c r="R725" s="7" t="s">
        <v>94</v>
      </c>
      <c r="S725" s="4" t="s">
        <v>1490</v>
      </c>
      <c r="T725" s="45" t="s">
        <v>1724</v>
      </c>
      <c r="U725" s="46" t="s">
        <v>1499</v>
      </c>
      <c r="V725" s="7">
        <v>2</v>
      </c>
      <c r="W725" s="46"/>
      <c r="X725" s="45" t="s">
        <v>1731</v>
      </c>
      <c r="Y725" s="4" t="s">
        <v>1538</v>
      </c>
      <c r="Z725" s="47" t="s">
        <v>1723</v>
      </c>
      <c r="AA725" s="4" t="s">
        <v>1553</v>
      </c>
      <c r="AB725" s="47" t="s">
        <v>1763</v>
      </c>
      <c r="AC725" s="4" t="s">
        <v>388</v>
      </c>
      <c r="AD725" s="7">
        <v>1</v>
      </c>
      <c r="AF725" s="7">
        <v>0</v>
      </c>
      <c r="AJ725" s="7">
        <f>IFERROR(VLOOKUP(Table43[[#This Row],[Kode BARANG Win2]],'[2]Template Impor Barang'!#REF!,2,0),0)</f>
        <v>0</v>
      </c>
      <c r="AK725" s="7">
        <f>Table43[[#This Row],[ISI/CTN]]</f>
        <v>12</v>
      </c>
      <c r="AL725" s="83">
        <f>Table43[[#This Row],[Kode Pcpl]]</f>
        <v>3171308</v>
      </c>
      <c r="AN725" s="36">
        <f>Table43[[#This Row],[Harga Jual Pcs GT
(-PPN)]]-(Table43[[#This Row],[Harga Jual Pcs GT
(-PPN)]]*8.5%)</f>
        <v>33628.537499999999</v>
      </c>
      <c r="AO725" s="36">
        <f>Table43[[#This Row],[Harga Beli Pcs
(-PPN)]]*Table43[[#This Row],[ISI/CTN]]</f>
        <v>403542.44999999995</v>
      </c>
      <c r="AP725" s="36">
        <f>Table43[[#This Row],[Harga Beli Pcs
(-PPN)]]*1.11</f>
        <v>37327.676625</v>
      </c>
      <c r="AQ725" s="36">
        <f>Table43[[#This Row],[Harga Beli Krt
(- PPN)]]*1.11</f>
        <v>447932.11949999997</v>
      </c>
      <c r="AR725" s="36">
        <v>36752.5</v>
      </c>
      <c r="AS725" s="36">
        <f>Table43[[#This Row],[Harga Jual Pcs GT
(-PPN)]]*Table43[[#This Row],[ISI/CTN]]</f>
        <v>441030</v>
      </c>
      <c r="AT725" s="36">
        <f>Table43[[#This Row],[Harga Jual Pcs GT
(-PPN)]]*1.11</f>
        <v>40795.275000000001</v>
      </c>
      <c r="AU725" s="36">
        <f>Table43[[#This Row],[Harga Jual Krt GT
(- PPN)]]*1.11</f>
        <v>489543.30000000005</v>
      </c>
      <c r="AV725" s="36">
        <v>36752.5</v>
      </c>
      <c r="AW725" s="36">
        <f>Table43[[#This Row],[Harga Jual Pcs MT
(-PPN)]]*Table43[[#This Row],[ISI/CTN]]</f>
        <v>441030</v>
      </c>
      <c r="AX725" s="36">
        <f>Table43[[#This Row],[Harga Jual Pcs MT
(-PPN)]]*1.11</f>
        <v>40795.275000000001</v>
      </c>
      <c r="AY725" s="36">
        <f>Table43[[#This Row],[Harga Jual Pcs MT
(+PPN)]]*Table43[[#This Row],[ISI/CTN]]</f>
        <v>489543.30000000005</v>
      </c>
      <c r="AZ725" s="44">
        <f>(Table43[[#This Row],[Harga Jual Pcs GT
(-PPN)]]-Table43[[#This Row],[Harga Beli Pcs
(-PPN)]])/Table43[[#This Row],[Harga Jual Pcs GT
(-PPN)]]</f>
        <v>8.5000000000000034E-2</v>
      </c>
      <c r="BA725" s="51">
        <f>Table43[[#This Row],[Harga Jual Pcs MT
(-PPN)]]-Table43[[#This Row],[Harga Beli Pcs
(-PPN)]]</f>
        <v>3123.9625000000015</v>
      </c>
      <c r="BB725" s="57">
        <f>Table43[[#This Row],[Column1]]/Table43[[#This Row],[Harga Jual Pcs MT
(-PPN)]]</f>
        <v>8.5000000000000034E-2</v>
      </c>
      <c r="BC725" s="50"/>
      <c r="BD725" s="7" t="str">
        <f>IFERROR(VLOOKUP(Table43[[#This Row],[Kode BARANG Win2]],'[3]Daftar Barang dan Jasa'!$B$2:$D$3515,3,0),0)</f>
        <v>RB HARPIC TOILET CLEANER CITRUS 675ML X 12 BTL</v>
      </c>
      <c r="BE725" s="7" t="str">
        <f ca="1">IF(TODAY()-Table43[[#This Row],[Efektif
Pembuatan]]&gt;60,"Lama","Baru")</f>
        <v>Lama</v>
      </c>
      <c r="BF725" s="7" t="e">
        <f ca="1">IF(TODAY()-Table43[[#This Row],[Efektif Naik Harga]]&lt;30,"Naik","Sama")</f>
        <v>#VALUE!</v>
      </c>
      <c r="BG725" s="7" t="s">
        <v>400</v>
      </c>
      <c r="BH725" s="7" t="str">
        <f>IF(Table43[[#This Row],[Kode BARANG Win2]]&lt;&gt;"","IDR","")</f>
        <v>IDR</v>
      </c>
      <c r="BI725" s="7" t="str">
        <f>CONCATENATE(Table43[[#This Row],[kode  1 Digit
(Nomor)]],Table43[[#This Row],[kode  4 Digit                (Nomor)]])</f>
        <v>31713080675</v>
      </c>
      <c r="BJ725" s="7" t="str">
        <f>Table43[[#This Row],[Nama            Gramasi atau Jumlah Pack per CTN]]</f>
        <v>675ML</v>
      </c>
      <c r="BK725" s="7"/>
      <c r="BL725" s="7"/>
      <c r="BM725" s="4" t="str">
        <f>IF(Table43[[#This Row],[SATUAN Fix Win]]&lt;&gt;"","KRT")</f>
        <v>KRT</v>
      </c>
      <c r="BN725" s="4" t="str">
        <f>IF(Table43[[#This Row],[SATUAN Fix Win]]&lt;&gt;"","GD01")</f>
        <v>GD01</v>
      </c>
      <c r="BO725" s="4">
        <f>IF(Table43[[#This Row],[SATUAN Fix Win]]&lt;&gt;"",11611)</f>
        <v>11611</v>
      </c>
      <c r="BP725" s="4">
        <f>IF(Table43[[#This Row],[SATUAN Fix Win]]&lt;&gt;"",11612)</f>
        <v>11612</v>
      </c>
      <c r="BR725" s="4">
        <f>IF(Table43[[#This Row],[SATUAN Fix Win]]&lt;&gt;"",1)</f>
        <v>1</v>
      </c>
    </row>
    <row r="726" spans="1:70">
      <c r="A726" s="4" t="str">
        <f>CONCATENATE(Table43[[#This Row],[Kode BARANG Win2]],Table43[[#This Row],[No. Urut
Item Sama]])</f>
        <v>R1032002067510</v>
      </c>
      <c r="B726" s="7"/>
      <c r="C726" s="4" t="s">
        <v>1671</v>
      </c>
      <c r="D726" s="49">
        <v>3107669</v>
      </c>
      <c r="E726" s="49">
        <f>IFERROR(VLOOKUP(Table43[[#This Row],[NO]],[1]Sheet1!$G$3:$K$1267,5,0),0)</f>
        <v>0</v>
      </c>
      <c r="F726" s="26" t="s">
        <v>1174</v>
      </c>
      <c r="G726" s="26">
        <v>12</v>
      </c>
      <c r="H726" s="26" t="s">
        <v>2073</v>
      </c>
      <c r="I726" s="49">
        <v>8993560033743</v>
      </c>
      <c r="J726" s="26" t="str">
        <f>Table43[[#This Row],[Nama Jenis Kemasan]]</f>
        <v>BTL</v>
      </c>
      <c r="K726" s="4" t="str">
        <f>TRIM(CONCATENATE(Table43[[#This Row],[Nama            KLP]]," ",Table43[[#This Row],[Nama            Sub KLP]]))</f>
        <v>HARPIC TOILET CLEANER</v>
      </c>
      <c r="L726" s="4" t="str">
        <f>CONCATENATE(Table43[[#This Row],[kode  2 Digit                (hrf+No)]],Table43[[#This Row],[kode  2 Digit                (Nomor)]],Table43[[#This Row],[kode  1 Digit                (Nomor)]])</f>
        <v>R1032</v>
      </c>
      <c r="M726" s="4" t="str">
        <f>IF(AH726="",CONCATENATE(R726,T726,V726,X726,Z726,AB726,AD726,AF726,Table43[[#This Row],[Tanda Kode Revisi]]),CONCATENATE(R726,T726,V726,X726,Z726,AB726,AD726,AH726))</f>
        <v>R1032002067510</v>
      </c>
      <c r="N726" s="11">
        <f t="shared" si="22"/>
        <v>14</v>
      </c>
      <c r="O726" s="13" t="str">
        <f>IF(AG726&lt;&gt;"",TRIM(UPPER(CONCATENATE(Q726," ",S726," ",U726," ",W726," ",Y726," ",AA726," ","X"," ",Table43[[#This Row],[ISI/CTN]]," ",AG726," ",AC726," ",AE726," ",AI726))),TRIM(UPPER(CONCATENATE(Q726," ",S726," ",U726," ",W726," ",Y726," ",AA726," ","X"," ",Table43[[#This Row],[ISI/CTN]]," ",AC726," ",AE726," ",AI726))))</f>
        <v>RB HARPIC TOILET CLEANER CITRUS 675ML X 12 BTL</v>
      </c>
      <c r="P726" s="11">
        <f t="shared" si="23"/>
        <v>46</v>
      </c>
      <c r="Q726" s="4" t="s">
        <v>1487</v>
      </c>
      <c r="R726" s="7" t="s">
        <v>94</v>
      </c>
      <c r="S726" s="4" t="s">
        <v>1490</v>
      </c>
      <c r="T726" s="45" t="s">
        <v>1724</v>
      </c>
      <c r="U726" s="46" t="s">
        <v>1499</v>
      </c>
      <c r="V726" s="7">
        <v>2</v>
      </c>
      <c r="W726" s="46"/>
      <c r="X726" s="45" t="s">
        <v>1731</v>
      </c>
      <c r="Y726" s="4" t="s">
        <v>1538</v>
      </c>
      <c r="Z726" s="47" t="s">
        <v>1723</v>
      </c>
      <c r="AA726" s="4" t="s">
        <v>1553</v>
      </c>
      <c r="AB726" s="47" t="s">
        <v>1763</v>
      </c>
      <c r="AC726" s="4" t="s">
        <v>388</v>
      </c>
      <c r="AD726" s="7">
        <v>1</v>
      </c>
      <c r="AF726" s="7">
        <v>0</v>
      </c>
      <c r="AJ726" s="7">
        <f>IFERROR(VLOOKUP(Table43[[#This Row],[Kode BARANG Win2]],'[2]Template Impor Barang'!#REF!,2,0),0)</f>
        <v>0</v>
      </c>
      <c r="AK726" s="7">
        <f>Table43[[#This Row],[ISI/CTN]]</f>
        <v>12</v>
      </c>
      <c r="AL726" s="83">
        <f>Table43[[#This Row],[Kode Pcpl]]</f>
        <v>3107669</v>
      </c>
      <c r="AN726" s="36">
        <f>Table43[[#This Row],[Harga Jual Pcs GT
(-PPN)]]-(Table43[[#This Row],[Harga Jual Pcs GT
(-PPN)]]*8.5%)</f>
        <v>33628.537499999999</v>
      </c>
      <c r="AO726" s="36">
        <f>Table43[[#This Row],[Harga Beli Pcs
(-PPN)]]*Table43[[#This Row],[ISI/CTN]]</f>
        <v>403542.44999999995</v>
      </c>
      <c r="AP726" s="36">
        <f>Table43[[#This Row],[Harga Beli Pcs
(-PPN)]]*1.11</f>
        <v>37327.676625</v>
      </c>
      <c r="AQ726" s="36">
        <f>Table43[[#This Row],[Harga Beli Krt
(- PPN)]]*1.11</f>
        <v>447932.11949999997</v>
      </c>
      <c r="AR726" s="36">
        <v>36752.5</v>
      </c>
      <c r="AS726" s="36">
        <f>Table43[[#This Row],[Harga Jual Pcs GT
(-PPN)]]*Table43[[#This Row],[ISI/CTN]]</f>
        <v>441030</v>
      </c>
      <c r="AT726" s="36">
        <f>Table43[[#This Row],[Harga Jual Pcs GT
(-PPN)]]*1.11</f>
        <v>40795.275000000001</v>
      </c>
      <c r="AU726" s="36">
        <f>Table43[[#This Row],[Harga Jual Krt GT
(- PPN)]]*1.11</f>
        <v>489543.30000000005</v>
      </c>
      <c r="AV726" s="36">
        <v>36752.5</v>
      </c>
      <c r="AW726" s="36">
        <f>Table43[[#This Row],[Harga Jual Pcs MT
(-PPN)]]*Table43[[#This Row],[ISI/CTN]]</f>
        <v>441030</v>
      </c>
      <c r="AX726" s="36">
        <f>Table43[[#This Row],[Harga Jual Pcs MT
(-PPN)]]*1.11</f>
        <v>40795.275000000001</v>
      </c>
      <c r="AY726" s="36">
        <f>Table43[[#This Row],[Harga Jual Pcs MT
(+PPN)]]*Table43[[#This Row],[ISI/CTN]]</f>
        <v>489543.30000000005</v>
      </c>
      <c r="AZ726" s="44">
        <f>(Table43[[#This Row],[Harga Jual Pcs GT
(-PPN)]]-Table43[[#This Row],[Harga Beli Pcs
(-PPN)]])/Table43[[#This Row],[Harga Jual Pcs GT
(-PPN)]]</f>
        <v>8.5000000000000034E-2</v>
      </c>
      <c r="BA726" s="51">
        <f>Table43[[#This Row],[Harga Jual Pcs MT
(-PPN)]]-Table43[[#This Row],[Harga Beli Pcs
(-PPN)]]</f>
        <v>3123.9625000000015</v>
      </c>
      <c r="BB726" s="57">
        <f>Table43[[#This Row],[Column1]]/Table43[[#This Row],[Harga Jual Pcs MT
(-PPN)]]</f>
        <v>8.5000000000000034E-2</v>
      </c>
      <c r="BC726" s="50"/>
      <c r="BD726" s="7" t="str">
        <f>IFERROR(VLOOKUP(Table43[[#This Row],[Kode BARANG Win2]],'[3]Daftar Barang dan Jasa'!$B$2:$D$3515,3,0),0)</f>
        <v>RB HARPIC TOILET CLEANER CITRUS 675ML X 12 BTL</v>
      </c>
      <c r="BE726" s="7" t="str">
        <f ca="1">IF(TODAY()-Table43[[#This Row],[Efektif
Pembuatan]]&gt;60,"Lama","Baru")</f>
        <v>Lama</v>
      </c>
      <c r="BF726" s="7" t="e">
        <f ca="1">IF(TODAY()-Table43[[#This Row],[Efektif Naik Harga]]&lt;30,"Naik","Sama")</f>
        <v>#VALUE!</v>
      </c>
      <c r="BG726" s="7" t="s">
        <v>400</v>
      </c>
      <c r="BH726" s="7" t="str">
        <f>IF(Table43[[#This Row],[Kode BARANG Win2]]&lt;&gt;"","IDR","")</f>
        <v>IDR</v>
      </c>
      <c r="BI726" s="7" t="str">
        <f>CONCATENATE(Table43[[#This Row],[kode  1 Digit
(Nomor)]],Table43[[#This Row],[kode  4 Digit                (Nomor)]])</f>
        <v>31076690675</v>
      </c>
      <c r="BJ726" s="7" t="str">
        <f>Table43[[#This Row],[Nama            Gramasi atau Jumlah Pack per CTN]]</f>
        <v>675ML</v>
      </c>
      <c r="BK726" s="7"/>
      <c r="BL726" s="7"/>
      <c r="BM726" s="4" t="str">
        <f>IF(Table43[[#This Row],[SATUAN Fix Win]]&lt;&gt;"","KRT")</f>
        <v>KRT</v>
      </c>
      <c r="BN726" s="4" t="str">
        <f>IF(Table43[[#This Row],[SATUAN Fix Win]]&lt;&gt;"","GD01")</f>
        <v>GD01</v>
      </c>
      <c r="BO726" s="4">
        <f>IF(Table43[[#This Row],[SATUAN Fix Win]]&lt;&gt;"",11611)</f>
        <v>11611</v>
      </c>
      <c r="BP726" s="4">
        <f>IF(Table43[[#This Row],[SATUAN Fix Win]]&lt;&gt;"",11612)</f>
        <v>11612</v>
      </c>
      <c r="BR726" s="4">
        <f>IF(Table43[[#This Row],[SATUAN Fix Win]]&lt;&gt;"",1)</f>
        <v>1</v>
      </c>
    </row>
    <row r="727" spans="1:70">
      <c r="A727" s="4" t="str">
        <f>CONCATENATE(Table43[[#This Row],[Kode BARANG Win2]],Table43[[#This Row],[No. Urut
Item Sama]])</f>
        <v>R1032002075010</v>
      </c>
      <c r="B727" s="7"/>
      <c r="C727" s="4" t="s">
        <v>1672</v>
      </c>
      <c r="D727" s="49">
        <v>3171313</v>
      </c>
      <c r="E727" s="49">
        <f>IFERROR(VLOOKUP(Table43[[#This Row],[NO]],[1]Sheet1!$G$3:$K$1267,5,0),0)</f>
        <v>0</v>
      </c>
      <c r="F727" s="26" t="s">
        <v>1208</v>
      </c>
      <c r="G727" s="26">
        <v>12</v>
      </c>
      <c r="H727" s="26" t="s">
        <v>1672</v>
      </c>
      <c r="I727" s="49">
        <v>8993560033736</v>
      </c>
      <c r="J727" s="26" t="str">
        <f>Table43[[#This Row],[Nama Jenis Kemasan]]</f>
        <v>BTL</v>
      </c>
      <c r="K727" s="4" t="str">
        <f>TRIM(CONCATENATE(Table43[[#This Row],[Nama            KLP]]," ",Table43[[#This Row],[Nama            Sub KLP]]))</f>
        <v>HARPIC TOILET CLEANER</v>
      </c>
      <c r="L727" s="4" t="str">
        <f>CONCATENATE(Table43[[#This Row],[kode  2 Digit                (hrf+No)]],Table43[[#This Row],[kode  2 Digit                (Nomor)]],Table43[[#This Row],[kode  1 Digit                (Nomor)]])</f>
        <v>R1032</v>
      </c>
      <c r="M727" s="4" t="str">
        <f>IF(AH727="",CONCATENATE(R727,T727,V727,X727,Z727,AB727,AD727,AF727,Table43[[#This Row],[Tanda Kode Revisi]]),CONCATENATE(R727,T727,V727,X727,Z727,AB727,AD727,AH727))</f>
        <v>R1032002075010</v>
      </c>
      <c r="N727" s="11">
        <f t="shared" si="22"/>
        <v>14</v>
      </c>
      <c r="O727" s="13" t="str">
        <f>IF(AG727&lt;&gt;"",TRIM(UPPER(CONCATENATE(Q727," ",S727," ",U727," ",W727," ",Y727," ",AA727," ","X"," ",Table43[[#This Row],[ISI/CTN]]," ",AG727," ",AC727," ",AE727," ",AI727))),TRIM(UPPER(CONCATENATE(Q727," ",S727," ",U727," ",W727," ",Y727," ",AA727," ","X"," ",Table43[[#This Row],[ISI/CTN]]," ",AC727," ",AE727," ",AI727))))</f>
        <v>RB HARPIC TOILET CLEANER CITRUS 750ML X 12 BTL</v>
      </c>
      <c r="P727" s="11">
        <f t="shared" si="23"/>
        <v>46</v>
      </c>
      <c r="Q727" s="4" t="s">
        <v>1487</v>
      </c>
      <c r="R727" s="7" t="s">
        <v>94</v>
      </c>
      <c r="S727" s="4" t="s">
        <v>1490</v>
      </c>
      <c r="T727" s="45" t="s">
        <v>1724</v>
      </c>
      <c r="U727" s="46" t="s">
        <v>1499</v>
      </c>
      <c r="V727" s="7">
        <v>2</v>
      </c>
      <c r="W727" s="46"/>
      <c r="X727" s="45" t="s">
        <v>1731</v>
      </c>
      <c r="Y727" s="4" t="s">
        <v>1538</v>
      </c>
      <c r="Z727" s="47" t="s">
        <v>1723</v>
      </c>
      <c r="AA727" s="4" t="s">
        <v>1500</v>
      </c>
      <c r="AB727" s="47" t="s">
        <v>1766</v>
      </c>
      <c r="AC727" s="4" t="s">
        <v>388</v>
      </c>
      <c r="AD727" s="7">
        <v>1</v>
      </c>
      <c r="AF727" s="7">
        <v>0</v>
      </c>
      <c r="AJ727" s="7">
        <f>IFERROR(VLOOKUP(Table43[[#This Row],[Kode BARANG Win2]],'[2]Template Impor Barang'!#REF!,2,0),0)</f>
        <v>0</v>
      </c>
      <c r="AK727" s="7">
        <f>Table43[[#This Row],[ISI/CTN]]</f>
        <v>12</v>
      </c>
      <c r="AL727" s="83">
        <f>Table43[[#This Row],[Kode Pcpl]]</f>
        <v>3171313</v>
      </c>
      <c r="AN727" s="36">
        <f>Table43[[#This Row],[Harga Jual Pcs GT
(-PPN)]]-(Table43[[#This Row],[Harga Jual Pcs GT
(-PPN)]]*8.5%)</f>
        <v>31810.813749999998</v>
      </c>
      <c r="AO727" s="36">
        <f>Table43[[#This Row],[Harga Beli Pcs
(-PPN)]]*Table43[[#This Row],[ISI/CTN]]</f>
        <v>381729.76499999996</v>
      </c>
      <c r="AP727" s="36">
        <f>Table43[[#This Row],[Harga Beli Pcs
(-PPN)]]*1.11</f>
        <v>35310.003262500002</v>
      </c>
      <c r="AQ727" s="36">
        <f>Table43[[#This Row],[Harga Beli Krt
(- PPN)]]*1.11</f>
        <v>423720.03914999997</v>
      </c>
      <c r="AR727" s="36">
        <v>34765.916666666664</v>
      </c>
      <c r="AS727" s="36">
        <f>Table43[[#This Row],[Harga Jual Pcs GT
(-PPN)]]*Table43[[#This Row],[ISI/CTN]]</f>
        <v>417191</v>
      </c>
      <c r="AT727" s="36">
        <f>Table43[[#This Row],[Harga Jual Pcs GT
(-PPN)]]*1.11</f>
        <v>38590.167500000003</v>
      </c>
      <c r="AU727" s="36">
        <f>Table43[[#This Row],[Harga Jual Krt GT
(- PPN)]]*1.11</f>
        <v>463082.01000000007</v>
      </c>
      <c r="AV727" s="36">
        <v>34765.916666666664</v>
      </c>
      <c r="AW727" s="36">
        <f>Table43[[#This Row],[Harga Jual Pcs MT
(-PPN)]]*Table43[[#This Row],[ISI/CTN]]</f>
        <v>417191</v>
      </c>
      <c r="AX727" s="36">
        <f>Table43[[#This Row],[Harga Jual Pcs MT
(-PPN)]]*1.11</f>
        <v>38590.167500000003</v>
      </c>
      <c r="AY727" s="36">
        <f>Table43[[#This Row],[Harga Jual Pcs MT
(+PPN)]]*Table43[[#This Row],[ISI/CTN]]</f>
        <v>463082.01</v>
      </c>
      <c r="AZ727" s="44">
        <f>(Table43[[#This Row],[Harga Jual Pcs GT
(-PPN)]]-Table43[[#This Row],[Harga Beli Pcs
(-PPN)]])/Table43[[#This Row],[Harga Jual Pcs GT
(-PPN)]]</f>
        <v>8.5000000000000006E-2</v>
      </c>
      <c r="BA727" s="51">
        <f>Table43[[#This Row],[Harga Jual Pcs MT
(-PPN)]]-Table43[[#This Row],[Harga Beli Pcs
(-PPN)]]</f>
        <v>2955.1029166666667</v>
      </c>
      <c r="BB727" s="57">
        <f>Table43[[#This Row],[Column1]]/Table43[[#This Row],[Harga Jual Pcs MT
(-PPN)]]</f>
        <v>8.5000000000000006E-2</v>
      </c>
      <c r="BC727" s="50"/>
      <c r="BD727" s="7" t="str">
        <f>IFERROR(VLOOKUP(Table43[[#This Row],[Kode BARANG Win2]],'[3]Daftar Barang dan Jasa'!$B$2:$D$3515,3,0),0)</f>
        <v>RB HARPIC TOILET CLEANER CITRUS 750ML X 12 BTL</v>
      </c>
      <c r="BE727" s="7" t="str">
        <f ca="1">IF(TODAY()-Table43[[#This Row],[Efektif
Pembuatan]]&gt;60,"Lama","Baru")</f>
        <v>Lama</v>
      </c>
      <c r="BF727" s="7" t="e">
        <f ca="1">IF(TODAY()-Table43[[#This Row],[Efektif Naik Harga]]&lt;30,"Naik","Sama")</f>
        <v>#VALUE!</v>
      </c>
      <c r="BG727" s="7" t="s">
        <v>400</v>
      </c>
      <c r="BH727" s="7" t="str">
        <f>IF(Table43[[#This Row],[Kode BARANG Win2]]&lt;&gt;"","IDR","")</f>
        <v>IDR</v>
      </c>
      <c r="BI727" s="7" t="str">
        <f>CONCATENATE(Table43[[#This Row],[kode  1 Digit
(Nomor)]],Table43[[#This Row],[kode  4 Digit                (Nomor)]])</f>
        <v>31713130750</v>
      </c>
      <c r="BJ727" s="7" t="str">
        <f>Table43[[#This Row],[Nama            Gramasi atau Jumlah Pack per CTN]]</f>
        <v>750ML</v>
      </c>
      <c r="BK727" s="7"/>
      <c r="BL727" s="7"/>
      <c r="BM727" s="4" t="str">
        <f>IF(Table43[[#This Row],[SATUAN Fix Win]]&lt;&gt;"","KRT")</f>
        <v>KRT</v>
      </c>
      <c r="BN727" s="4" t="str">
        <f>IF(Table43[[#This Row],[SATUAN Fix Win]]&lt;&gt;"","GD01")</f>
        <v>GD01</v>
      </c>
      <c r="BO727" s="4">
        <f>IF(Table43[[#This Row],[SATUAN Fix Win]]&lt;&gt;"",11611)</f>
        <v>11611</v>
      </c>
      <c r="BP727" s="4">
        <f>IF(Table43[[#This Row],[SATUAN Fix Win]]&lt;&gt;"",11612)</f>
        <v>11612</v>
      </c>
      <c r="BR727" s="4">
        <f>IF(Table43[[#This Row],[SATUAN Fix Win]]&lt;&gt;"",1)</f>
        <v>1</v>
      </c>
    </row>
    <row r="728" spans="1:70">
      <c r="A728" s="4" t="str">
        <f>CONCATENATE(Table43[[#This Row],[Kode BARANG Win2]],Table43[[#This Row],[No. Urut
Item Sama]])</f>
        <v>R1032002075010</v>
      </c>
      <c r="B728" s="7"/>
      <c r="C728" s="4" t="s">
        <v>1672</v>
      </c>
      <c r="D728" s="49">
        <v>3135039</v>
      </c>
      <c r="E728" s="49">
        <f>IFERROR(VLOOKUP(Table43[[#This Row],[NO]],[1]Sheet1!$G$3:$K$1267,5,0),0)</f>
        <v>0</v>
      </c>
      <c r="F728" s="26" t="s">
        <v>1210</v>
      </c>
      <c r="G728" s="26">
        <v>12</v>
      </c>
      <c r="H728" s="26" t="s">
        <v>2073</v>
      </c>
      <c r="I728" s="49">
        <v>8993560033736</v>
      </c>
      <c r="J728" s="26" t="str">
        <f>Table43[[#This Row],[Nama Jenis Kemasan]]</f>
        <v>BTL</v>
      </c>
      <c r="K728" s="4" t="str">
        <f>TRIM(CONCATENATE(Table43[[#This Row],[Nama            KLP]]," ",Table43[[#This Row],[Nama            Sub KLP]]))</f>
        <v>HARPIC TOILET CLEANER</v>
      </c>
      <c r="L728" s="4" t="str">
        <f>CONCATENATE(Table43[[#This Row],[kode  2 Digit                (hrf+No)]],Table43[[#This Row],[kode  2 Digit                (Nomor)]],Table43[[#This Row],[kode  1 Digit                (Nomor)]])</f>
        <v>R1032</v>
      </c>
      <c r="M728" s="4" t="str">
        <f>IF(AH728="",CONCATENATE(R728,T728,V728,X728,Z728,AB728,AD728,AF728,Table43[[#This Row],[Tanda Kode Revisi]]),CONCATENATE(R728,T728,V728,X728,Z728,AB728,AD728,AH728))</f>
        <v>R1032002075010</v>
      </c>
      <c r="N728" s="11">
        <f t="shared" si="22"/>
        <v>14</v>
      </c>
      <c r="O728" s="13" t="str">
        <f>IF(AG728&lt;&gt;"",TRIM(UPPER(CONCATENATE(Q728," ",S728," ",U728," ",W728," ",Y728," ",AA728," ","X"," ",Table43[[#This Row],[ISI/CTN]]," ",AG728," ",AC728," ",AE728," ",AI728))),TRIM(UPPER(CONCATENATE(Q728," ",S728," ",U728," ",W728," ",Y728," ",AA728," ","X"," ",Table43[[#This Row],[ISI/CTN]]," ",AC728," ",AE728," ",AI728))))</f>
        <v>RB HARPIC TOILET CLEANER CITRUS 750ML X 12 BTL</v>
      </c>
      <c r="P728" s="11">
        <f t="shared" si="23"/>
        <v>46</v>
      </c>
      <c r="Q728" s="4" t="s">
        <v>1487</v>
      </c>
      <c r="R728" s="7" t="s">
        <v>94</v>
      </c>
      <c r="S728" s="4" t="s">
        <v>1490</v>
      </c>
      <c r="T728" s="45" t="s">
        <v>1724</v>
      </c>
      <c r="U728" s="46" t="s">
        <v>1499</v>
      </c>
      <c r="V728" s="7">
        <v>2</v>
      </c>
      <c r="W728" s="46"/>
      <c r="X728" s="45" t="s">
        <v>1731</v>
      </c>
      <c r="Y728" s="4" t="s">
        <v>1538</v>
      </c>
      <c r="Z728" s="47" t="s">
        <v>1723</v>
      </c>
      <c r="AA728" s="4" t="s">
        <v>1500</v>
      </c>
      <c r="AB728" s="47" t="s">
        <v>1766</v>
      </c>
      <c r="AC728" s="4" t="s">
        <v>388</v>
      </c>
      <c r="AD728" s="7">
        <v>1</v>
      </c>
      <c r="AF728" s="7">
        <v>0</v>
      </c>
      <c r="AJ728" s="7">
        <f>IFERROR(VLOOKUP(Table43[[#This Row],[Kode BARANG Win2]],'[2]Template Impor Barang'!#REF!,2,0),0)</f>
        <v>0</v>
      </c>
      <c r="AK728" s="7">
        <f>Table43[[#This Row],[ISI/CTN]]</f>
        <v>12</v>
      </c>
      <c r="AL728" s="83">
        <f>Table43[[#This Row],[Kode Pcpl]]</f>
        <v>3135039</v>
      </c>
      <c r="AN728" s="36">
        <f>Table43[[#This Row],[Harga Jual Pcs GT
(-PPN)]]-(Table43[[#This Row],[Harga Jual Pcs GT
(-PPN)]]*8.5%)</f>
        <v>31810.813749999998</v>
      </c>
      <c r="AO728" s="36">
        <f>Table43[[#This Row],[Harga Beli Pcs
(-PPN)]]*Table43[[#This Row],[ISI/CTN]]</f>
        <v>381729.76499999996</v>
      </c>
      <c r="AP728" s="36">
        <f>Table43[[#This Row],[Harga Beli Pcs
(-PPN)]]*1.11</f>
        <v>35310.003262500002</v>
      </c>
      <c r="AQ728" s="36">
        <f>Table43[[#This Row],[Harga Beli Krt
(- PPN)]]*1.11</f>
        <v>423720.03914999997</v>
      </c>
      <c r="AR728" s="36">
        <v>34765.916666666664</v>
      </c>
      <c r="AS728" s="36">
        <f>Table43[[#This Row],[Harga Jual Pcs GT
(-PPN)]]*Table43[[#This Row],[ISI/CTN]]</f>
        <v>417191</v>
      </c>
      <c r="AT728" s="36">
        <f>Table43[[#This Row],[Harga Jual Pcs GT
(-PPN)]]*1.11</f>
        <v>38590.167500000003</v>
      </c>
      <c r="AU728" s="36">
        <f>Table43[[#This Row],[Harga Jual Krt GT
(- PPN)]]*1.11</f>
        <v>463082.01000000007</v>
      </c>
      <c r="AV728" s="36">
        <v>34765.916666666664</v>
      </c>
      <c r="AW728" s="36">
        <f>Table43[[#This Row],[Harga Jual Pcs MT
(-PPN)]]*Table43[[#This Row],[ISI/CTN]]</f>
        <v>417191</v>
      </c>
      <c r="AX728" s="36">
        <f>Table43[[#This Row],[Harga Jual Pcs MT
(-PPN)]]*1.11</f>
        <v>38590.167500000003</v>
      </c>
      <c r="AY728" s="36">
        <f>Table43[[#This Row],[Harga Jual Pcs MT
(+PPN)]]*Table43[[#This Row],[ISI/CTN]]</f>
        <v>463082.01</v>
      </c>
      <c r="AZ728" s="44">
        <f>(Table43[[#This Row],[Harga Jual Pcs GT
(-PPN)]]-Table43[[#This Row],[Harga Beli Pcs
(-PPN)]])/Table43[[#This Row],[Harga Jual Pcs GT
(-PPN)]]</f>
        <v>8.5000000000000006E-2</v>
      </c>
      <c r="BA728" s="51">
        <f>Table43[[#This Row],[Harga Jual Pcs MT
(-PPN)]]-Table43[[#This Row],[Harga Beli Pcs
(-PPN)]]</f>
        <v>2955.1029166666667</v>
      </c>
      <c r="BB728" s="57">
        <f>Table43[[#This Row],[Column1]]/Table43[[#This Row],[Harga Jual Pcs MT
(-PPN)]]</f>
        <v>8.5000000000000006E-2</v>
      </c>
      <c r="BC728" s="50"/>
      <c r="BD728" s="7" t="str">
        <f>IFERROR(VLOOKUP(Table43[[#This Row],[Kode BARANG Win2]],'[3]Daftar Barang dan Jasa'!$B$2:$D$3515,3,0),0)</f>
        <v>RB HARPIC TOILET CLEANER CITRUS 750ML X 12 BTL</v>
      </c>
      <c r="BE728" s="7" t="str">
        <f ca="1">IF(TODAY()-Table43[[#This Row],[Efektif
Pembuatan]]&gt;60,"Lama","Baru")</f>
        <v>Lama</v>
      </c>
      <c r="BF728" s="7" t="e">
        <f ca="1">IF(TODAY()-Table43[[#This Row],[Efektif Naik Harga]]&lt;30,"Naik","Sama")</f>
        <v>#VALUE!</v>
      </c>
      <c r="BG728" s="7" t="s">
        <v>400</v>
      </c>
      <c r="BH728" s="7" t="str">
        <f>IF(Table43[[#This Row],[Kode BARANG Win2]]&lt;&gt;"","IDR","")</f>
        <v>IDR</v>
      </c>
      <c r="BI728" s="7" t="str">
        <f>CONCATENATE(Table43[[#This Row],[kode  1 Digit
(Nomor)]],Table43[[#This Row],[kode  4 Digit                (Nomor)]])</f>
        <v>31350390750</v>
      </c>
      <c r="BJ728" s="7" t="str">
        <f>Table43[[#This Row],[Nama            Gramasi atau Jumlah Pack per CTN]]</f>
        <v>750ML</v>
      </c>
      <c r="BK728" s="7"/>
      <c r="BL728" s="7"/>
      <c r="BM728" s="4" t="str">
        <f>IF(Table43[[#This Row],[SATUAN Fix Win]]&lt;&gt;"","KRT")</f>
        <v>KRT</v>
      </c>
      <c r="BN728" s="4" t="str">
        <f>IF(Table43[[#This Row],[SATUAN Fix Win]]&lt;&gt;"","GD01")</f>
        <v>GD01</v>
      </c>
      <c r="BO728" s="4">
        <f>IF(Table43[[#This Row],[SATUAN Fix Win]]&lt;&gt;"",11611)</f>
        <v>11611</v>
      </c>
      <c r="BP728" s="4">
        <f>IF(Table43[[#This Row],[SATUAN Fix Win]]&lt;&gt;"",11612)</f>
        <v>11612</v>
      </c>
      <c r="BR728" s="4">
        <f>IF(Table43[[#This Row],[SATUAN Fix Win]]&lt;&gt;"",1)</f>
        <v>1</v>
      </c>
    </row>
    <row r="729" spans="1:70">
      <c r="A729" s="4" t="str">
        <f>CONCATENATE(Table43[[#This Row],[Kode BARANG Win2]],Table43[[#This Row],[No. Urut
Item Sama]])</f>
        <v>R1032002075010</v>
      </c>
      <c r="B729" s="7"/>
      <c r="C729" s="4" t="s">
        <v>1672</v>
      </c>
      <c r="D729" s="49">
        <v>3107674</v>
      </c>
      <c r="E729" s="49">
        <f>IFERROR(VLOOKUP(Table43[[#This Row],[NO]],[1]Sheet1!$G$3:$K$1267,5,0),0)</f>
        <v>0</v>
      </c>
      <c r="F729" s="26" t="s">
        <v>1209</v>
      </c>
      <c r="G729" s="26">
        <v>12</v>
      </c>
      <c r="H729" s="26" t="s">
        <v>2073</v>
      </c>
      <c r="I729" s="49">
        <v>8993560033736</v>
      </c>
      <c r="J729" s="26" t="str">
        <f>Table43[[#This Row],[Nama Jenis Kemasan]]</f>
        <v>BTL</v>
      </c>
      <c r="K729" s="4" t="str">
        <f>TRIM(CONCATENATE(Table43[[#This Row],[Nama            KLP]]," ",Table43[[#This Row],[Nama            Sub KLP]]))</f>
        <v>HARPIC TOILET CLEANER</v>
      </c>
      <c r="L729" s="4" t="str">
        <f>CONCATENATE(Table43[[#This Row],[kode  2 Digit                (hrf+No)]],Table43[[#This Row],[kode  2 Digit                (Nomor)]],Table43[[#This Row],[kode  1 Digit                (Nomor)]])</f>
        <v>R1032</v>
      </c>
      <c r="M729" s="4" t="str">
        <f>IF(AH729="",CONCATENATE(R729,T729,V729,X729,Z729,AB729,AD729,AF729,Table43[[#This Row],[Tanda Kode Revisi]]),CONCATENATE(R729,T729,V729,X729,Z729,AB729,AD729,AH729))</f>
        <v>R1032002075010</v>
      </c>
      <c r="N729" s="11">
        <f t="shared" si="22"/>
        <v>14</v>
      </c>
      <c r="O729" s="13" t="str">
        <f>IF(AG729&lt;&gt;"",TRIM(UPPER(CONCATENATE(Q729," ",S729," ",U729," ",W729," ",Y729," ",AA729," ","X"," ",Table43[[#This Row],[ISI/CTN]]," ",AG729," ",AC729," ",AE729," ",AI729))),TRIM(UPPER(CONCATENATE(Q729," ",S729," ",U729," ",W729," ",Y729," ",AA729," ","X"," ",Table43[[#This Row],[ISI/CTN]]," ",AC729," ",AE729," ",AI729))))</f>
        <v>RB HARPIC TOILET CLEANER CITRUS 750ML X 12 BTL</v>
      </c>
      <c r="P729" s="11">
        <f t="shared" si="23"/>
        <v>46</v>
      </c>
      <c r="Q729" s="4" t="s">
        <v>1487</v>
      </c>
      <c r="R729" s="7" t="s">
        <v>94</v>
      </c>
      <c r="S729" s="4" t="s">
        <v>1490</v>
      </c>
      <c r="T729" s="45" t="s">
        <v>1724</v>
      </c>
      <c r="U729" s="46" t="s">
        <v>1499</v>
      </c>
      <c r="V729" s="7">
        <v>2</v>
      </c>
      <c r="W729" s="46"/>
      <c r="X729" s="45" t="s">
        <v>1731</v>
      </c>
      <c r="Y729" s="4" t="s">
        <v>1538</v>
      </c>
      <c r="Z729" s="47" t="s">
        <v>1723</v>
      </c>
      <c r="AA729" s="4" t="s">
        <v>1500</v>
      </c>
      <c r="AB729" s="47" t="s">
        <v>1766</v>
      </c>
      <c r="AC729" s="4" t="s">
        <v>388</v>
      </c>
      <c r="AD729" s="7">
        <v>1</v>
      </c>
      <c r="AF729" s="7">
        <v>0</v>
      </c>
      <c r="AJ729" s="7">
        <f>IFERROR(VLOOKUP(Table43[[#This Row],[Kode BARANG Win2]],'[2]Template Impor Barang'!#REF!,2,0),0)</f>
        <v>0</v>
      </c>
      <c r="AK729" s="7">
        <f>Table43[[#This Row],[ISI/CTN]]</f>
        <v>12</v>
      </c>
      <c r="AL729" s="83">
        <f>Table43[[#This Row],[Kode Pcpl]]</f>
        <v>3107674</v>
      </c>
      <c r="AN729" s="36">
        <f>Table43[[#This Row],[Harga Jual Pcs GT
(-PPN)]]-(Table43[[#This Row],[Harga Jual Pcs GT
(-PPN)]]*8.5%)</f>
        <v>31810.813749999998</v>
      </c>
      <c r="AO729" s="36">
        <f>Table43[[#This Row],[Harga Beli Pcs
(-PPN)]]*Table43[[#This Row],[ISI/CTN]]</f>
        <v>381729.76499999996</v>
      </c>
      <c r="AP729" s="36">
        <f>Table43[[#This Row],[Harga Beli Pcs
(-PPN)]]*1.11</f>
        <v>35310.003262500002</v>
      </c>
      <c r="AQ729" s="36">
        <f>Table43[[#This Row],[Harga Beli Krt
(- PPN)]]*1.11</f>
        <v>423720.03914999997</v>
      </c>
      <c r="AR729" s="36">
        <v>34765.916666666664</v>
      </c>
      <c r="AS729" s="36">
        <f>Table43[[#This Row],[Harga Jual Pcs GT
(-PPN)]]*Table43[[#This Row],[ISI/CTN]]</f>
        <v>417191</v>
      </c>
      <c r="AT729" s="36">
        <f>Table43[[#This Row],[Harga Jual Pcs GT
(-PPN)]]*1.11</f>
        <v>38590.167500000003</v>
      </c>
      <c r="AU729" s="36">
        <f>Table43[[#This Row],[Harga Jual Krt GT
(- PPN)]]*1.11</f>
        <v>463082.01000000007</v>
      </c>
      <c r="AV729" s="36">
        <v>34765.916666666664</v>
      </c>
      <c r="AW729" s="36">
        <f>Table43[[#This Row],[Harga Jual Pcs MT
(-PPN)]]*Table43[[#This Row],[ISI/CTN]]</f>
        <v>417191</v>
      </c>
      <c r="AX729" s="36">
        <f>Table43[[#This Row],[Harga Jual Pcs MT
(-PPN)]]*1.11</f>
        <v>38590.167500000003</v>
      </c>
      <c r="AY729" s="36">
        <f>Table43[[#This Row],[Harga Jual Pcs MT
(+PPN)]]*Table43[[#This Row],[ISI/CTN]]</f>
        <v>463082.01</v>
      </c>
      <c r="AZ729" s="44">
        <f>(Table43[[#This Row],[Harga Jual Pcs GT
(-PPN)]]-Table43[[#This Row],[Harga Beli Pcs
(-PPN)]])/Table43[[#This Row],[Harga Jual Pcs GT
(-PPN)]]</f>
        <v>8.5000000000000006E-2</v>
      </c>
      <c r="BA729" s="51">
        <f>Table43[[#This Row],[Harga Jual Pcs MT
(-PPN)]]-Table43[[#This Row],[Harga Beli Pcs
(-PPN)]]</f>
        <v>2955.1029166666667</v>
      </c>
      <c r="BB729" s="57">
        <f>Table43[[#This Row],[Column1]]/Table43[[#This Row],[Harga Jual Pcs MT
(-PPN)]]</f>
        <v>8.5000000000000006E-2</v>
      </c>
      <c r="BC729" s="50"/>
      <c r="BD729" s="7" t="str">
        <f>IFERROR(VLOOKUP(Table43[[#This Row],[Kode BARANG Win2]],'[3]Daftar Barang dan Jasa'!$B$2:$D$3515,3,0),0)</f>
        <v>RB HARPIC TOILET CLEANER CITRUS 750ML X 12 BTL</v>
      </c>
      <c r="BE729" s="7" t="str">
        <f ca="1">IF(TODAY()-Table43[[#This Row],[Efektif
Pembuatan]]&gt;60,"Lama","Baru")</f>
        <v>Lama</v>
      </c>
      <c r="BF729" s="7" t="e">
        <f ca="1">IF(TODAY()-Table43[[#This Row],[Efektif Naik Harga]]&lt;30,"Naik","Sama")</f>
        <v>#VALUE!</v>
      </c>
      <c r="BG729" s="7" t="s">
        <v>400</v>
      </c>
      <c r="BH729" s="7" t="str">
        <f>IF(Table43[[#This Row],[Kode BARANG Win2]]&lt;&gt;"","IDR","")</f>
        <v>IDR</v>
      </c>
      <c r="BI729" s="7" t="str">
        <f>CONCATENATE(Table43[[#This Row],[kode  1 Digit
(Nomor)]],Table43[[#This Row],[kode  4 Digit                (Nomor)]])</f>
        <v>31076740750</v>
      </c>
      <c r="BJ729" s="7" t="str">
        <f>Table43[[#This Row],[Nama            Gramasi atau Jumlah Pack per CTN]]</f>
        <v>750ML</v>
      </c>
      <c r="BK729" s="7"/>
      <c r="BL729" s="7"/>
      <c r="BM729" s="4" t="str">
        <f>IF(Table43[[#This Row],[SATUAN Fix Win]]&lt;&gt;"","KRT")</f>
        <v>KRT</v>
      </c>
      <c r="BN729" s="4" t="str">
        <f>IF(Table43[[#This Row],[SATUAN Fix Win]]&lt;&gt;"","GD01")</f>
        <v>GD01</v>
      </c>
      <c r="BO729" s="4">
        <f>IF(Table43[[#This Row],[SATUAN Fix Win]]&lt;&gt;"",11611)</f>
        <v>11611</v>
      </c>
      <c r="BP729" s="4">
        <f>IF(Table43[[#This Row],[SATUAN Fix Win]]&lt;&gt;"",11612)</f>
        <v>11612</v>
      </c>
      <c r="BR729" s="4">
        <f>IF(Table43[[#This Row],[SATUAN Fix Win]]&lt;&gt;"",1)</f>
        <v>1</v>
      </c>
    </row>
    <row r="730" spans="1:70">
      <c r="A730" s="4" t="str">
        <f>CONCATENATE(Table43[[#This Row],[Kode BARANG Win2]],Table43[[#This Row],[No. Urut
Item Sama]])</f>
        <v>R1032003049510</v>
      </c>
      <c r="B730" s="7"/>
      <c r="C730" s="4" t="s">
        <v>1673</v>
      </c>
      <c r="D730" s="49">
        <v>3111849</v>
      </c>
      <c r="E730" s="49">
        <f>IFERROR(VLOOKUP(Table43[[#This Row],[NO]],[1]Sheet1!$G$3:$K$1267,5,0),0)</f>
        <v>0</v>
      </c>
      <c r="F730" s="26" t="s">
        <v>1229</v>
      </c>
      <c r="G730" s="26">
        <v>12</v>
      </c>
      <c r="H730" s="26" t="s">
        <v>1673</v>
      </c>
      <c r="I730" s="49">
        <v>8993560033026</v>
      </c>
      <c r="J730" s="26" t="str">
        <f>Table43[[#This Row],[Nama Jenis Kemasan]]</f>
        <v>BTL</v>
      </c>
      <c r="K730" s="4" t="str">
        <f>TRIM(CONCATENATE(Table43[[#This Row],[Nama            KLP]]," ",Table43[[#This Row],[Nama            Sub KLP]]))</f>
        <v>HARPIC TOILET CLEANER</v>
      </c>
      <c r="L730" s="4" t="str">
        <f>CONCATENATE(Table43[[#This Row],[kode  2 Digit                (hrf+No)]],Table43[[#This Row],[kode  2 Digit                (Nomor)]],Table43[[#This Row],[kode  1 Digit                (Nomor)]])</f>
        <v>R1032</v>
      </c>
      <c r="M730" s="4" t="str">
        <f>IF(AH730="",CONCATENATE(R730,T730,V730,X730,Z730,AB730,AD730,AF730,Table43[[#This Row],[Tanda Kode Revisi]]),CONCATENATE(R730,T730,V730,X730,Z730,AB730,AD730,AH730))</f>
        <v>R1032003049510</v>
      </c>
      <c r="N730" s="11">
        <f t="shared" si="22"/>
        <v>14</v>
      </c>
      <c r="O730" s="13" t="str">
        <f>IF(AG730&lt;&gt;"",TRIM(UPPER(CONCATENATE(Q730," ",S730," ",U730," ",W730," ",Y730," ",AA730," ","X"," ",Table43[[#This Row],[ISI/CTN]]," ",AG730," ",AC730," ",AE730," ",AI730))),TRIM(UPPER(CONCATENATE(Q730," ",S730," ",U730," ",W730," ",Y730," ",AA730," ","X"," ",Table43[[#This Row],[ISI/CTN]]," ",AC730," ",AE730," ",AI730))))</f>
        <v>RB HARPIC TOILET CLEANER FLORAL 495ML X 12 BTL</v>
      </c>
      <c r="P730" s="11">
        <f t="shared" si="23"/>
        <v>46</v>
      </c>
      <c r="Q730" s="4" t="s">
        <v>1487</v>
      </c>
      <c r="R730" s="7" t="s">
        <v>94</v>
      </c>
      <c r="S730" s="4" t="s">
        <v>1490</v>
      </c>
      <c r="T730" s="45" t="s">
        <v>1724</v>
      </c>
      <c r="U730" s="46" t="s">
        <v>1499</v>
      </c>
      <c r="V730" s="7">
        <v>2</v>
      </c>
      <c r="W730" s="46"/>
      <c r="X730" s="45" t="s">
        <v>1731</v>
      </c>
      <c r="Y730" s="4" t="s">
        <v>1540</v>
      </c>
      <c r="Z730" s="47" t="s">
        <v>1724</v>
      </c>
      <c r="AA730" s="4" t="s">
        <v>1549</v>
      </c>
      <c r="AB730" s="47" t="s">
        <v>1758</v>
      </c>
      <c r="AC730" s="4" t="s">
        <v>388</v>
      </c>
      <c r="AD730" s="7">
        <v>1</v>
      </c>
      <c r="AF730" s="7">
        <v>0</v>
      </c>
      <c r="AJ730" s="7">
        <f>IFERROR(VLOOKUP(Table43[[#This Row],[Kode BARANG Win2]],'[2]Template Impor Barang'!#REF!,2,0),0)</f>
        <v>0</v>
      </c>
      <c r="AK730" s="7">
        <f>Table43[[#This Row],[ISI/CTN]]</f>
        <v>12</v>
      </c>
      <c r="AL730" s="83">
        <f>Table43[[#This Row],[Kode Pcpl]]</f>
        <v>3111849</v>
      </c>
      <c r="AN730" s="36">
        <f>Table43[[#This Row],[Harga Jual Pcs GT
(-PPN)]]-(Table43[[#This Row],[Harga Jual Pcs GT
(-PPN)]]*8.5%)</f>
        <v>22015.662499999999</v>
      </c>
      <c r="AO730" s="36">
        <f>Table43[[#This Row],[Harga Beli Pcs
(-PPN)]]*Table43[[#This Row],[ISI/CTN]]</f>
        <v>264187.94999999995</v>
      </c>
      <c r="AP730" s="36">
        <f>Table43[[#This Row],[Harga Beli Pcs
(-PPN)]]*1.11</f>
        <v>24437.385375000002</v>
      </c>
      <c r="AQ730" s="36">
        <f>Table43[[#This Row],[Harga Beli Krt
(- PPN)]]*1.11</f>
        <v>293248.62449999998</v>
      </c>
      <c r="AR730" s="36">
        <v>24060.833333333332</v>
      </c>
      <c r="AS730" s="36">
        <f>Table43[[#This Row],[Harga Jual Pcs GT
(-PPN)]]*Table43[[#This Row],[ISI/CTN]]</f>
        <v>288730</v>
      </c>
      <c r="AT730" s="36">
        <f>Table43[[#This Row],[Harga Jual Pcs GT
(-PPN)]]*1.11</f>
        <v>26707.525000000001</v>
      </c>
      <c r="AU730" s="36">
        <f>Table43[[#This Row],[Harga Jual Krt GT
(- PPN)]]*1.11</f>
        <v>320490.30000000005</v>
      </c>
      <c r="AV730" s="36">
        <v>24060.833333333332</v>
      </c>
      <c r="AW730" s="36">
        <f>Table43[[#This Row],[Harga Jual Pcs MT
(-PPN)]]*Table43[[#This Row],[ISI/CTN]]</f>
        <v>288730</v>
      </c>
      <c r="AX730" s="36">
        <f>Table43[[#This Row],[Harga Jual Pcs MT
(-PPN)]]*1.11</f>
        <v>26707.525000000001</v>
      </c>
      <c r="AY730" s="36">
        <f>Table43[[#This Row],[Harga Jual Pcs MT
(+PPN)]]*Table43[[#This Row],[ISI/CTN]]</f>
        <v>320490.30000000005</v>
      </c>
      <c r="AZ730" s="44">
        <f>(Table43[[#This Row],[Harga Jual Pcs GT
(-PPN)]]-Table43[[#This Row],[Harga Beli Pcs
(-PPN)]])/Table43[[#This Row],[Harga Jual Pcs GT
(-PPN)]]</f>
        <v>8.500000000000002E-2</v>
      </c>
      <c r="BA730" s="51">
        <f>Table43[[#This Row],[Harga Jual Pcs MT
(-PPN)]]-Table43[[#This Row],[Harga Beli Pcs
(-PPN)]]</f>
        <v>2045.1708333333336</v>
      </c>
      <c r="BB730" s="57">
        <f>Table43[[#This Row],[Column1]]/Table43[[#This Row],[Harga Jual Pcs MT
(-PPN)]]</f>
        <v>8.500000000000002E-2</v>
      </c>
      <c r="BC730" s="50"/>
      <c r="BD730" s="7" t="str">
        <f>IFERROR(VLOOKUP(Table43[[#This Row],[Kode BARANG Win2]],'[3]Daftar Barang dan Jasa'!$B$2:$D$3515,3,0),0)</f>
        <v>RB HARPIC TOILET CLEANER FLORAL 495ML X 12 BTL</v>
      </c>
      <c r="BE730" s="7" t="str">
        <f ca="1">IF(TODAY()-Table43[[#This Row],[Efektif
Pembuatan]]&gt;60,"Lama","Baru")</f>
        <v>Lama</v>
      </c>
      <c r="BF730" s="7" t="e">
        <f ca="1">IF(TODAY()-Table43[[#This Row],[Efektif Naik Harga]]&lt;30,"Naik","Sama")</f>
        <v>#VALUE!</v>
      </c>
      <c r="BG730" s="7" t="s">
        <v>400</v>
      </c>
      <c r="BH730" s="7" t="str">
        <f>IF(Table43[[#This Row],[Kode BARANG Win2]]&lt;&gt;"","IDR","")</f>
        <v>IDR</v>
      </c>
      <c r="BI730" s="7" t="str">
        <f>CONCATENATE(Table43[[#This Row],[kode  1 Digit
(Nomor)]],Table43[[#This Row],[kode  4 Digit                (Nomor)]])</f>
        <v>31118490495</v>
      </c>
      <c r="BJ730" s="7" t="str">
        <f>Table43[[#This Row],[Nama            Gramasi atau Jumlah Pack per CTN]]</f>
        <v>495ML</v>
      </c>
      <c r="BK730" s="7"/>
      <c r="BL730" s="7"/>
      <c r="BM730" s="4" t="str">
        <f>IF(Table43[[#This Row],[SATUAN Fix Win]]&lt;&gt;"","KRT")</f>
        <v>KRT</v>
      </c>
      <c r="BN730" s="4" t="str">
        <f>IF(Table43[[#This Row],[SATUAN Fix Win]]&lt;&gt;"","GD01")</f>
        <v>GD01</v>
      </c>
      <c r="BO730" s="4">
        <f>IF(Table43[[#This Row],[SATUAN Fix Win]]&lt;&gt;"",11611)</f>
        <v>11611</v>
      </c>
      <c r="BP730" s="4">
        <f>IF(Table43[[#This Row],[SATUAN Fix Win]]&lt;&gt;"",11612)</f>
        <v>11612</v>
      </c>
      <c r="BR730" s="4">
        <f>IF(Table43[[#This Row],[SATUAN Fix Win]]&lt;&gt;"",1)</f>
        <v>1</v>
      </c>
    </row>
    <row r="731" spans="1:70">
      <c r="A731" s="4" t="str">
        <f>CONCATENATE(Table43[[#This Row],[Kode BARANG Win2]],Table43[[#This Row],[No. Urut
Item Sama]])</f>
        <v>R1032003049510</v>
      </c>
      <c r="B731" s="7"/>
      <c r="C731" s="4" t="s">
        <v>1673</v>
      </c>
      <c r="D731" s="49" t="s">
        <v>596</v>
      </c>
      <c r="E731" s="49">
        <f>IFERROR(VLOOKUP(Table43[[#This Row],[NO]],[1]Sheet1!$G$3:$K$1267,5,0),0)</f>
        <v>0</v>
      </c>
      <c r="F731" s="26" t="s">
        <v>1230</v>
      </c>
      <c r="G731" s="26">
        <v>12</v>
      </c>
      <c r="H731" s="26" t="s">
        <v>2073</v>
      </c>
      <c r="I731" s="49">
        <v>8993560033026</v>
      </c>
      <c r="J731" s="26" t="str">
        <f>Table43[[#This Row],[Nama Jenis Kemasan]]</f>
        <v>BTL</v>
      </c>
      <c r="K731" s="4" t="str">
        <f>TRIM(CONCATENATE(Table43[[#This Row],[Nama            KLP]]," ",Table43[[#This Row],[Nama            Sub KLP]]))</f>
        <v>HARPIC TOILET CLEANER</v>
      </c>
      <c r="L731" s="4" t="str">
        <f>CONCATENATE(Table43[[#This Row],[kode  2 Digit                (hrf+No)]],Table43[[#This Row],[kode  2 Digit                (Nomor)]],Table43[[#This Row],[kode  1 Digit                (Nomor)]])</f>
        <v>R1032</v>
      </c>
      <c r="M731" s="4" t="str">
        <f>IF(AH731="",CONCATENATE(R731,T731,V731,X731,Z731,AB731,AD731,AF731,Table43[[#This Row],[Tanda Kode Revisi]]),CONCATENATE(R731,T731,V731,X731,Z731,AB731,AD731,AH731))</f>
        <v>R1032003049510</v>
      </c>
      <c r="N731" s="11">
        <f t="shared" si="22"/>
        <v>14</v>
      </c>
      <c r="O731" s="13" t="str">
        <f>IF(AG731&lt;&gt;"",TRIM(UPPER(CONCATENATE(Q731," ",S731," ",U731," ",W731," ",Y731," ",AA731," ","X"," ",Table43[[#This Row],[ISI/CTN]]," ",AG731," ",AC731," ",AE731," ",AI731))),TRIM(UPPER(CONCATENATE(Q731," ",S731," ",U731," ",W731," ",Y731," ",AA731," ","X"," ",Table43[[#This Row],[ISI/CTN]]," ",AC731," ",AE731," ",AI731))))</f>
        <v>RB HARPIC TOILET CLEANER FLORAL 495ML X 12 BTL</v>
      </c>
      <c r="P731" s="11">
        <f t="shared" si="23"/>
        <v>46</v>
      </c>
      <c r="Q731" s="4" t="s">
        <v>1487</v>
      </c>
      <c r="R731" s="7" t="s">
        <v>94</v>
      </c>
      <c r="S731" s="4" t="s">
        <v>1490</v>
      </c>
      <c r="T731" s="45" t="s">
        <v>1724</v>
      </c>
      <c r="U731" s="46" t="s">
        <v>1499</v>
      </c>
      <c r="V731" s="7">
        <v>2</v>
      </c>
      <c r="W731" s="46"/>
      <c r="X731" s="45" t="s">
        <v>1731</v>
      </c>
      <c r="Y731" s="4" t="s">
        <v>1540</v>
      </c>
      <c r="Z731" s="47" t="s">
        <v>1724</v>
      </c>
      <c r="AA731" s="4" t="s">
        <v>1549</v>
      </c>
      <c r="AB731" s="47" t="s">
        <v>1758</v>
      </c>
      <c r="AC731" s="4" t="s">
        <v>388</v>
      </c>
      <c r="AD731" s="7">
        <v>1</v>
      </c>
      <c r="AF731" s="7">
        <v>0</v>
      </c>
      <c r="AJ731" s="7">
        <f>IFERROR(VLOOKUP(Table43[[#This Row],[Kode BARANG Win2]],'[2]Template Impor Barang'!#REF!,2,0),0)</f>
        <v>0</v>
      </c>
      <c r="AK731" s="7">
        <f>Table43[[#This Row],[ISI/CTN]]</f>
        <v>12</v>
      </c>
      <c r="AL731" s="83" t="str">
        <f>Table43[[#This Row],[Kode Pcpl]]</f>
        <v>ID0377866</v>
      </c>
      <c r="AN731" s="36">
        <f>Table43[[#This Row],[Harga Jual Pcs GT
(-PPN)]]-(Table43[[#This Row],[Harga Jual Pcs GT
(-PPN)]]*8.5%)</f>
        <v>22015.662499999999</v>
      </c>
      <c r="AO731" s="36">
        <f>Table43[[#This Row],[Harga Beli Pcs
(-PPN)]]*Table43[[#This Row],[ISI/CTN]]</f>
        <v>264187.94999999995</v>
      </c>
      <c r="AP731" s="36">
        <f>Table43[[#This Row],[Harga Beli Pcs
(-PPN)]]*1.11</f>
        <v>24437.385375000002</v>
      </c>
      <c r="AQ731" s="36">
        <f>Table43[[#This Row],[Harga Beli Krt
(- PPN)]]*1.11</f>
        <v>293248.62449999998</v>
      </c>
      <c r="AR731" s="36">
        <v>24060.833333333332</v>
      </c>
      <c r="AS731" s="36">
        <f>Table43[[#This Row],[Harga Jual Pcs GT
(-PPN)]]*Table43[[#This Row],[ISI/CTN]]</f>
        <v>288730</v>
      </c>
      <c r="AT731" s="36">
        <f>Table43[[#This Row],[Harga Jual Pcs GT
(-PPN)]]*1.11</f>
        <v>26707.525000000001</v>
      </c>
      <c r="AU731" s="36">
        <f>Table43[[#This Row],[Harga Jual Krt GT
(- PPN)]]*1.11</f>
        <v>320490.30000000005</v>
      </c>
      <c r="AV731" s="36">
        <v>24060.833333333332</v>
      </c>
      <c r="AW731" s="36">
        <f>Table43[[#This Row],[Harga Jual Pcs MT
(-PPN)]]*Table43[[#This Row],[ISI/CTN]]</f>
        <v>288730</v>
      </c>
      <c r="AX731" s="36">
        <f>Table43[[#This Row],[Harga Jual Pcs MT
(-PPN)]]*1.11</f>
        <v>26707.525000000001</v>
      </c>
      <c r="AY731" s="36">
        <f>Table43[[#This Row],[Harga Jual Pcs MT
(+PPN)]]*Table43[[#This Row],[ISI/CTN]]</f>
        <v>320490.30000000005</v>
      </c>
      <c r="AZ731" s="44">
        <f>(Table43[[#This Row],[Harga Jual Pcs GT
(-PPN)]]-Table43[[#This Row],[Harga Beli Pcs
(-PPN)]])/Table43[[#This Row],[Harga Jual Pcs GT
(-PPN)]]</f>
        <v>8.500000000000002E-2</v>
      </c>
      <c r="BA731" s="51">
        <f>Table43[[#This Row],[Harga Jual Pcs MT
(-PPN)]]-Table43[[#This Row],[Harga Beli Pcs
(-PPN)]]</f>
        <v>2045.1708333333336</v>
      </c>
      <c r="BB731" s="57">
        <f>Table43[[#This Row],[Column1]]/Table43[[#This Row],[Harga Jual Pcs MT
(-PPN)]]</f>
        <v>8.500000000000002E-2</v>
      </c>
      <c r="BC731" s="50"/>
      <c r="BD731" s="7" t="str">
        <f>IFERROR(VLOOKUP(Table43[[#This Row],[Kode BARANG Win2]],'[3]Daftar Barang dan Jasa'!$B$2:$D$3515,3,0),0)</f>
        <v>RB HARPIC TOILET CLEANER FLORAL 495ML X 12 BTL</v>
      </c>
      <c r="BE731" s="7" t="str">
        <f ca="1">IF(TODAY()-Table43[[#This Row],[Efektif
Pembuatan]]&gt;60,"Lama","Baru")</f>
        <v>Lama</v>
      </c>
      <c r="BF731" s="7" t="e">
        <f ca="1">IF(TODAY()-Table43[[#This Row],[Efektif Naik Harga]]&lt;30,"Naik","Sama")</f>
        <v>#VALUE!</v>
      </c>
      <c r="BG731" s="7" t="s">
        <v>400</v>
      </c>
      <c r="BH731" s="7" t="str">
        <f>IF(Table43[[#This Row],[Kode BARANG Win2]]&lt;&gt;"","IDR","")</f>
        <v>IDR</v>
      </c>
      <c r="BI731" s="7" t="str">
        <f>CONCATENATE(Table43[[#This Row],[kode  1 Digit
(Nomor)]],Table43[[#This Row],[kode  4 Digit                (Nomor)]])</f>
        <v>ID03778660495</v>
      </c>
      <c r="BJ731" s="7" t="str">
        <f>Table43[[#This Row],[Nama            Gramasi atau Jumlah Pack per CTN]]</f>
        <v>495ML</v>
      </c>
      <c r="BK731" s="7"/>
      <c r="BL731" s="7"/>
      <c r="BM731" s="4" t="str">
        <f>IF(Table43[[#This Row],[SATUAN Fix Win]]&lt;&gt;"","KRT")</f>
        <v>KRT</v>
      </c>
      <c r="BN731" s="4" t="str">
        <f>IF(Table43[[#This Row],[SATUAN Fix Win]]&lt;&gt;"","GD01")</f>
        <v>GD01</v>
      </c>
      <c r="BO731" s="4">
        <f>IF(Table43[[#This Row],[SATUAN Fix Win]]&lt;&gt;"",11611)</f>
        <v>11611</v>
      </c>
      <c r="BP731" s="4">
        <f>IF(Table43[[#This Row],[SATUAN Fix Win]]&lt;&gt;"",11612)</f>
        <v>11612</v>
      </c>
      <c r="BR731" s="4">
        <f>IF(Table43[[#This Row],[SATUAN Fix Win]]&lt;&gt;"",1)</f>
        <v>1</v>
      </c>
    </row>
    <row r="732" spans="1:70">
      <c r="A732" s="4" t="str">
        <f>CONCATENATE(Table43[[#This Row],[Kode BARANG Win2]],Table43[[#This Row],[No. Urut
Item Sama]])</f>
        <v>R1032003049510</v>
      </c>
      <c r="B732" s="7"/>
      <c r="C732" s="4" t="s">
        <v>1673</v>
      </c>
      <c r="D732" s="49" t="s">
        <v>598</v>
      </c>
      <c r="E732" s="49">
        <f>IFERROR(VLOOKUP(Table43[[#This Row],[NO]],[1]Sheet1!$G$3:$K$1267,5,0),0)</f>
        <v>0</v>
      </c>
      <c r="F732" s="26" t="s">
        <v>1232</v>
      </c>
      <c r="G732" s="26">
        <v>12</v>
      </c>
      <c r="H732" s="26" t="s">
        <v>2073</v>
      </c>
      <c r="I732" s="49">
        <v>8993560033026</v>
      </c>
      <c r="J732" s="26" t="str">
        <f>Table43[[#This Row],[Nama Jenis Kemasan]]</f>
        <v>BTL</v>
      </c>
      <c r="K732" s="4" t="str">
        <f>TRIM(CONCATENATE(Table43[[#This Row],[Nama            KLP]]," ",Table43[[#This Row],[Nama            Sub KLP]]))</f>
        <v>HARPIC TOILET CLEANER</v>
      </c>
      <c r="L732" s="4" t="str">
        <f>CONCATENATE(Table43[[#This Row],[kode  2 Digit                (hrf+No)]],Table43[[#This Row],[kode  2 Digit                (Nomor)]],Table43[[#This Row],[kode  1 Digit                (Nomor)]])</f>
        <v>R1032</v>
      </c>
      <c r="M732" s="4" t="str">
        <f>IF(AH732="",CONCATENATE(R732,T732,V732,X732,Z732,AB732,AD732,AF732,Table43[[#This Row],[Tanda Kode Revisi]]),CONCATENATE(R732,T732,V732,X732,Z732,AB732,AD732,AH732))</f>
        <v>R1032003049510</v>
      </c>
      <c r="N732" s="11">
        <f t="shared" si="22"/>
        <v>14</v>
      </c>
      <c r="O732" s="13" t="str">
        <f>IF(AG732&lt;&gt;"",TRIM(UPPER(CONCATENATE(Q732," ",S732," ",U732," ",W732," ",Y732," ",AA732," ","X"," ",Table43[[#This Row],[ISI/CTN]]," ",AG732," ",AC732," ",AE732," ",AI732))),TRIM(UPPER(CONCATENATE(Q732," ",S732," ",U732," ",W732," ",Y732," ",AA732," ","X"," ",Table43[[#This Row],[ISI/CTN]]," ",AC732," ",AE732," ",AI732))))</f>
        <v>RB HARPIC TOILET CLEANER FLORAL 495ML X 12 BTL</v>
      </c>
      <c r="P732" s="11">
        <f t="shared" si="23"/>
        <v>46</v>
      </c>
      <c r="Q732" s="4" t="s">
        <v>1487</v>
      </c>
      <c r="R732" s="7" t="s">
        <v>94</v>
      </c>
      <c r="S732" s="4" t="s">
        <v>1490</v>
      </c>
      <c r="T732" s="45" t="s">
        <v>1724</v>
      </c>
      <c r="U732" s="46" t="s">
        <v>1499</v>
      </c>
      <c r="V732" s="7">
        <v>2</v>
      </c>
      <c r="W732" s="46"/>
      <c r="X732" s="45" t="s">
        <v>1731</v>
      </c>
      <c r="Y732" s="4" t="s">
        <v>1540</v>
      </c>
      <c r="Z732" s="47" t="s">
        <v>1724</v>
      </c>
      <c r="AA732" s="4" t="s">
        <v>1549</v>
      </c>
      <c r="AB732" s="47" t="s">
        <v>1758</v>
      </c>
      <c r="AC732" s="4" t="s">
        <v>388</v>
      </c>
      <c r="AD732" s="7">
        <v>1</v>
      </c>
      <c r="AF732" s="7">
        <v>0</v>
      </c>
      <c r="AJ732" s="7">
        <f>IFERROR(VLOOKUP(Table43[[#This Row],[Kode BARANG Win2]],'[2]Template Impor Barang'!#REF!,2,0),0)</f>
        <v>0</v>
      </c>
      <c r="AK732" s="7">
        <f>Table43[[#This Row],[ISI/CTN]]</f>
        <v>12</v>
      </c>
      <c r="AL732" s="83" t="str">
        <f>Table43[[#This Row],[Kode Pcpl]]</f>
        <v>ID8153736</v>
      </c>
      <c r="AN732" s="36">
        <f>Table43[[#This Row],[Harga Jual Pcs GT
(-PPN)]]-(Table43[[#This Row],[Harga Jual Pcs GT
(-PPN)]]*8.5%)</f>
        <v>22015.662499999999</v>
      </c>
      <c r="AO732" s="36">
        <f>Table43[[#This Row],[Harga Beli Pcs
(-PPN)]]*Table43[[#This Row],[ISI/CTN]]</f>
        <v>264187.94999999995</v>
      </c>
      <c r="AP732" s="36">
        <f>Table43[[#This Row],[Harga Beli Pcs
(-PPN)]]*1.11</f>
        <v>24437.385375000002</v>
      </c>
      <c r="AQ732" s="36">
        <f>Table43[[#This Row],[Harga Beli Krt
(- PPN)]]*1.11</f>
        <v>293248.62449999998</v>
      </c>
      <c r="AR732" s="36">
        <v>24060.833333333332</v>
      </c>
      <c r="AS732" s="36">
        <f>Table43[[#This Row],[Harga Jual Pcs GT
(-PPN)]]*Table43[[#This Row],[ISI/CTN]]</f>
        <v>288730</v>
      </c>
      <c r="AT732" s="36">
        <f>Table43[[#This Row],[Harga Jual Pcs GT
(-PPN)]]*1.11</f>
        <v>26707.525000000001</v>
      </c>
      <c r="AU732" s="36">
        <f>Table43[[#This Row],[Harga Jual Krt GT
(- PPN)]]*1.11</f>
        <v>320490.30000000005</v>
      </c>
      <c r="AV732" s="36">
        <v>24060.833333333332</v>
      </c>
      <c r="AW732" s="36">
        <f>Table43[[#This Row],[Harga Jual Pcs MT
(-PPN)]]*Table43[[#This Row],[ISI/CTN]]</f>
        <v>288730</v>
      </c>
      <c r="AX732" s="36">
        <f>Table43[[#This Row],[Harga Jual Pcs MT
(-PPN)]]*1.11</f>
        <v>26707.525000000001</v>
      </c>
      <c r="AY732" s="36">
        <f>Table43[[#This Row],[Harga Jual Pcs MT
(+PPN)]]*Table43[[#This Row],[ISI/CTN]]</f>
        <v>320490.30000000005</v>
      </c>
      <c r="AZ732" s="44">
        <f>(Table43[[#This Row],[Harga Jual Pcs GT
(-PPN)]]-Table43[[#This Row],[Harga Beli Pcs
(-PPN)]])/Table43[[#This Row],[Harga Jual Pcs GT
(-PPN)]]</f>
        <v>8.500000000000002E-2</v>
      </c>
      <c r="BA732" s="51">
        <f>Table43[[#This Row],[Harga Jual Pcs MT
(-PPN)]]-Table43[[#This Row],[Harga Beli Pcs
(-PPN)]]</f>
        <v>2045.1708333333336</v>
      </c>
      <c r="BB732" s="57">
        <f>Table43[[#This Row],[Column1]]/Table43[[#This Row],[Harga Jual Pcs MT
(-PPN)]]</f>
        <v>8.500000000000002E-2</v>
      </c>
      <c r="BC732" s="50"/>
      <c r="BD732" s="7" t="str">
        <f>IFERROR(VLOOKUP(Table43[[#This Row],[Kode BARANG Win2]],'[3]Daftar Barang dan Jasa'!$B$2:$D$3515,3,0),0)</f>
        <v>RB HARPIC TOILET CLEANER FLORAL 495ML X 12 BTL</v>
      </c>
      <c r="BE732" s="7" t="str">
        <f ca="1">IF(TODAY()-Table43[[#This Row],[Efektif
Pembuatan]]&gt;60,"Lama","Baru")</f>
        <v>Lama</v>
      </c>
      <c r="BF732" s="7" t="e">
        <f ca="1">IF(TODAY()-Table43[[#This Row],[Efektif Naik Harga]]&lt;30,"Naik","Sama")</f>
        <v>#VALUE!</v>
      </c>
      <c r="BG732" s="7" t="s">
        <v>400</v>
      </c>
      <c r="BH732" s="7" t="str">
        <f>IF(Table43[[#This Row],[Kode BARANG Win2]]&lt;&gt;"","IDR","")</f>
        <v>IDR</v>
      </c>
      <c r="BI732" s="7" t="str">
        <f>CONCATENATE(Table43[[#This Row],[kode  1 Digit
(Nomor)]],Table43[[#This Row],[kode  4 Digit                (Nomor)]])</f>
        <v>ID81537360495</v>
      </c>
      <c r="BJ732" s="7" t="str">
        <f>Table43[[#This Row],[Nama            Gramasi atau Jumlah Pack per CTN]]</f>
        <v>495ML</v>
      </c>
      <c r="BK732" s="7"/>
      <c r="BL732" s="7"/>
      <c r="BM732" s="4" t="str">
        <f>IF(Table43[[#This Row],[SATUAN Fix Win]]&lt;&gt;"","KRT")</f>
        <v>KRT</v>
      </c>
      <c r="BN732" s="4" t="str">
        <f>IF(Table43[[#This Row],[SATUAN Fix Win]]&lt;&gt;"","GD01")</f>
        <v>GD01</v>
      </c>
      <c r="BO732" s="4">
        <f>IF(Table43[[#This Row],[SATUAN Fix Win]]&lt;&gt;"",11611)</f>
        <v>11611</v>
      </c>
      <c r="BP732" s="4">
        <f>IF(Table43[[#This Row],[SATUAN Fix Win]]&lt;&gt;"",11612)</f>
        <v>11612</v>
      </c>
      <c r="BR732" s="4">
        <f>IF(Table43[[#This Row],[SATUAN Fix Win]]&lt;&gt;"",1)</f>
        <v>1</v>
      </c>
    </row>
    <row r="733" spans="1:70">
      <c r="A733" s="4" t="str">
        <f>CONCATENATE(Table43[[#This Row],[Kode BARANG Win2]],Table43[[#This Row],[No. Urut
Item Sama]])</f>
        <v>R1032003049510</v>
      </c>
      <c r="B733" s="7"/>
      <c r="C733" s="4" t="s">
        <v>1673</v>
      </c>
      <c r="D733" s="49" t="s">
        <v>597</v>
      </c>
      <c r="E733" s="49">
        <f>IFERROR(VLOOKUP(Table43[[#This Row],[NO]],[1]Sheet1!$G$3:$K$1267,5,0),0)</f>
        <v>0</v>
      </c>
      <c r="F733" s="26" t="s">
        <v>1231</v>
      </c>
      <c r="G733" s="26">
        <v>12</v>
      </c>
      <c r="H733" s="26" t="s">
        <v>2073</v>
      </c>
      <c r="I733" s="49">
        <v>8993560033026</v>
      </c>
      <c r="J733" s="26" t="str">
        <f>Table43[[#This Row],[Nama Jenis Kemasan]]</f>
        <v>BTL</v>
      </c>
      <c r="K733" s="4" t="str">
        <f>TRIM(CONCATENATE(Table43[[#This Row],[Nama            KLP]]," ",Table43[[#This Row],[Nama            Sub KLP]]))</f>
        <v>HARPIC TOILET CLEANER</v>
      </c>
      <c r="L733" s="4" t="str">
        <f>CONCATENATE(Table43[[#This Row],[kode  2 Digit                (hrf+No)]],Table43[[#This Row],[kode  2 Digit                (Nomor)]],Table43[[#This Row],[kode  1 Digit                (Nomor)]])</f>
        <v>R1032</v>
      </c>
      <c r="M733" s="4" t="str">
        <f>IF(AH733="",CONCATENATE(R733,T733,V733,X733,Z733,AB733,AD733,AF733,Table43[[#This Row],[Tanda Kode Revisi]]),CONCATENATE(R733,T733,V733,X733,Z733,AB733,AD733,AH733))</f>
        <v>R1032003049510</v>
      </c>
      <c r="N733" s="11">
        <f t="shared" si="22"/>
        <v>14</v>
      </c>
      <c r="O733" s="13" t="str">
        <f>IF(AG733&lt;&gt;"",TRIM(UPPER(CONCATENATE(Q733," ",S733," ",U733," ",W733," ",Y733," ",AA733," ","X"," ",Table43[[#This Row],[ISI/CTN]]," ",AG733," ",AC733," ",AE733," ",AI733))),TRIM(UPPER(CONCATENATE(Q733," ",S733," ",U733," ",W733," ",Y733," ",AA733," ","X"," ",Table43[[#This Row],[ISI/CTN]]," ",AC733," ",AE733," ",AI733))))</f>
        <v>RB HARPIC TOILET CLEANER FLORAL 495ML X 12 BTL</v>
      </c>
      <c r="P733" s="11">
        <f t="shared" si="23"/>
        <v>46</v>
      </c>
      <c r="Q733" s="4" t="s">
        <v>1487</v>
      </c>
      <c r="R733" s="7" t="s">
        <v>94</v>
      </c>
      <c r="S733" s="4" t="s">
        <v>1490</v>
      </c>
      <c r="T733" s="45" t="s">
        <v>1724</v>
      </c>
      <c r="U733" s="46" t="s">
        <v>1499</v>
      </c>
      <c r="V733" s="7">
        <v>2</v>
      </c>
      <c r="W733" s="46"/>
      <c r="X733" s="45" t="s">
        <v>1731</v>
      </c>
      <c r="Y733" s="4" t="s">
        <v>1540</v>
      </c>
      <c r="Z733" s="47" t="s">
        <v>1724</v>
      </c>
      <c r="AA733" s="4" t="s">
        <v>1549</v>
      </c>
      <c r="AB733" s="47" t="s">
        <v>1758</v>
      </c>
      <c r="AC733" s="4" t="s">
        <v>388</v>
      </c>
      <c r="AD733" s="7">
        <v>1</v>
      </c>
      <c r="AF733" s="7">
        <v>0</v>
      </c>
      <c r="AJ733" s="7">
        <f>IFERROR(VLOOKUP(Table43[[#This Row],[Kode BARANG Win2]],'[2]Template Impor Barang'!#REF!,2,0),0)</f>
        <v>0</v>
      </c>
      <c r="AK733" s="7">
        <f>Table43[[#This Row],[ISI/CTN]]</f>
        <v>12</v>
      </c>
      <c r="AL733" s="83" t="str">
        <f>Table43[[#This Row],[Kode Pcpl]]</f>
        <v>ID0391394</v>
      </c>
      <c r="AN733" s="36">
        <f>Table43[[#This Row],[Harga Jual Pcs GT
(-PPN)]]-(Table43[[#This Row],[Harga Jual Pcs GT
(-PPN)]]*8.5%)</f>
        <v>22015.662499999999</v>
      </c>
      <c r="AO733" s="36">
        <f>Table43[[#This Row],[Harga Beli Pcs
(-PPN)]]*Table43[[#This Row],[ISI/CTN]]</f>
        <v>264187.94999999995</v>
      </c>
      <c r="AP733" s="36">
        <f>Table43[[#This Row],[Harga Beli Pcs
(-PPN)]]*1.11</f>
        <v>24437.385375000002</v>
      </c>
      <c r="AQ733" s="36">
        <f>Table43[[#This Row],[Harga Beli Krt
(- PPN)]]*1.11</f>
        <v>293248.62449999998</v>
      </c>
      <c r="AR733" s="36">
        <v>24060.833333333332</v>
      </c>
      <c r="AS733" s="36">
        <f>Table43[[#This Row],[Harga Jual Pcs GT
(-PPN)]]*Table43[[#This Row],[ISI/CTN]]</f>
        <v>288730</v>
      </c>
      <c r="AT733" s="36">
        <f>Table43[[#This Row],[Harga Jual Pcs GT
(-PPN)]]*1.11</f>
        <v>26707.525000000001</v>
      </c>
      <c r="AU733" s="36">
        <f>Table43[[#This Row],[Harga Jual Krt GT
(- PPN)]]*1.11</f>
        <v>320490.30000000005</v>
      </c>
      <c r="AV733" s="36">
        <v>24060.833333333332</v>
      </c>
      <c r="AW733" s="36">
        <f>Table43[[#This Row],[Harga Jual Pcs MT
(-PPN)]]*Table43[[#This Row],[ISI/CTN]]</f>
        <v>288730</v>
      </c>
      <c r="AX733" s="36">
        <f>Table43[[#This Row],[Harga Jual Pcs MT
(-PPN)]]*1.11</f>
        <v>26707.525000000001</v>
      </c>
      <c r="AY733" s="36">
        <f>Table43[[#This Row],[Harga Jual Pcs MT
(+PPN)]]*Table43[[#This Row],[ISI/CTN]]</f>
        <v>320490.30000000005</v>
      </c>
      <c r="AZ733" s="44">
        <f>(Table43[[#This Row],[Harga Jual Pcs GT
(-PPN)]]-Table43[[#This Row],[Harga Beli Pcs
(-PPN)]])/Table43[[#This Row],[Harga Jual Pcs GT
(-PPN)]]</f>
        <v>8.500000000000002E-2</v>
      </c>
      <c r="BA733" s="51">
        <f>Table43[[#This Row],[Harga Jual Pcs MT
(-PPN)]]-Table43[[#This Row],[Harga Beli Pcs
(-PPN)]]</f>
        <v>2045.1708333333336</v>
      </c>
      <c r="BB733" s="57">
        <f>Table43[[#This Row],[Column1]]/Table43[[#This Row],[Harga Jual Pcs MT
(-PPN)]]</f>
        <v>8.500000000000002E-2</v>
      </c>
      <c r="BC733" s="50"/>
      <c r="BD733" s="7" t="str">
        <f>IFERROR(VLOOKUP(Table43[[#This Row],[Kode BARANG Win2]],'[3]Daftar Barang dan Jasa'!$B$2:$D$3515,3,0),0)</f>
        <v>RB HARPIC TOILET CLEANER FLORAL 495ML X 12 BTL</v>
      </c>
      <c r="BE733" s="7" t="str">
        <f ca="1">IF(TODAY()-Table43[[#This Row],[Efektif
Pembuatan]]&gt;60,"Lama","Baru")</f>
        <v>Lama</v>
      </c>
      <c r="BF733" s="7" t="e">
        <f ca="1">IF(TODAY()-Table43[[#This Row],[Efektif Naik Harga]]&lt;30,"Naik","Sama")</f>
        <v>#VALUE!</v>
      </c>
      <c r="BG733" s="7" t="s">
        <v>400</v>
      </c>
      <c r="BH733" s="7" t="str">
        <f>IF(Table43[[#This Row],[Kode BARANG Win2]]&lt;&gt;"","IDR","")</f>
        <v>IDR</v>
      </c>
      <c r="BI733" s="7" t="str">
        <f>CONCATENATE(Table43[[#This Row],[kode  1 Digit
(Nomor)]],Table43[[#This Row],[kode  4 Digit                (Nomor)]])</f>
        <v>ID03913940495</v>
      </c>
      <c r="BJ733" s="7" t="str">
        <f>Table43[[#This Row],[Nama            Gramasi atau Jumlah Pack per CTN]]</f>
        <v>495ML</v>
      </c>
      <c r="BK733" s="7"/>
      <c r="BL733" s="7"/>
      <c r="BM733" s="4" t="str">
        <f>IF(Table43[[#This Row],[SATUAN Fix Win]]&lt;&gt;"","KRT")</f>
        <v>KRT</v>
      </c>
      <c r="BN733" s="4" t="str">
        <f>IF(Table43[[#This Row],[SATUAN Fix Win]]&lt;&gt;"","GD01")</f>
        <v>GD01</v>
      </c>
      <c r="BO733" s="4">
        <f>IF(Table43[[#This Row],[SATUAN Fix Win]]&lt;&gt;"",11611)</f>
        <v>11611</v>
      </c>
      <c r="BP733" s="4">
        <f>IF(Table43[[#This Row],[SATUAN Fix Win]]&lt;&gt;"",11612)</f>
        <v>11612</v>
      </c>
      <c r="BR733" s="4">
        <f>IF(Table43[[#This Row],[SATUAN Fix Win]]&lt;&gt;"",1)</f>
        <v>1</v>
      </c>
    </row>
    <row r="734" spans="1:70">
      <c r="A734" s="4" t="str">
        <f>CONCATENATE(Table43[[#This Row],[Kode BARANG Win2]],Table43[[#This Row],[No. Urut
Item Sama]])</f>
        <v>R1032003049510</v>
      </c>
      <c r="B734" s="7"/>
      <c r="C734" s="4" t="s">
        <v>1673</v>
      </c>
      <c r="D734" s="49">
        <v>3046076</v>
      </c>
      <c r="E734" s="49">
        <f>IFERROR(VLOOKUP(Table43[[#This Row],[NO]],[1]Sheet1!$G$3:$K$1267,5,0),0)</f>
        <v>0</v>
      </c>
      <c r="F734" s="26" t="s">
        <v>1233</v>
      </c>
      <c r="G734" s="26">
        <v>12</v>
      </c>
      <c r="H734" s="26" t="s">
        <v>2073</v>
      </c>
      <c r="I734" s="49">
        <v>8993560033026</v>
      </c>
      <c r="J734" s="26" t="str">
        <f>Table43[[#This Row],[Nama Jenis Kemasan]]</f>
        <v>BTL</v>
      </c>
      <c r="K734" s="4" t="str">
        <f>TRIM(CONCATENATE(Table43[[#This Row],[Nama            KLP]]," ",Table43[[#This Row],[Nama            Sub KLP]]))</f>
        <v>HARPIC TOILET CLEANER</v>
      </c>
      <c r="L734" s="4" t="str">
        <f>CONCATENATE(Table43[[#This Row],[kode  2 Digit                (hrf+No)]],Table43[[#This Row],[kode  2 Digit                (Nomor)]],Table43[[#This Row],[kode  1 Digit                (Nomor)]])</f>
        <v>R1032</v>
      </c>
      <c r="M734" s="4" t="str">
        <f>IF(AH734="",CONCATENATE(R734,T734,V734,X734,Z734,AB734,AD734,AF734,Table43[[#This Row],[Tanda Kode Revisi]]),CONCATENATE(R734,T734,V734,X734,Z734,AB734,AD734,AH734))</f>
        <v>R1032003049510</v>
      </c>
      <c r="N734" s="11">
        <f t="shared" si="22"/>
        <v>14</v>
      </c>
      <c r="O734" s="13" t="str">
        <f>IF(AG734&lt;&gt;"",TRIM(UPPER(CONCATENATE(Q734," ",S734," ",U734," ",W734," ",Y734," ",AA734," ","X"," ",Table43[[#This Row],[ISI/CTN]]," ",AG734," ",AC734," ",AE734," ",AI734))),TRIM(UPPER(CONCATENATE(Q734," ",S734," ",U734," ",W734," ",Y734," ",AA734," ","X"," ",Table43[[#This Row],[ISI/CTN]]," ",AC734," ",AE734," ",AI734))))</f>
        <v>RB HARPIC TOILET CLEANER FLORAL 495ML X 12 BTL</v>
      </c>
      <c r="P734" s="11">
        <f t="shared" si="23"/>
        <v>46</v>
      </c>
      <c r="Q734" s="4" t="s">
        <v>1487</v>
      </c>
      <c r="R734" s="7" t="s">
        <v>94</v>
      </c>
      <c r="S734" s="4" t="s">
        <v>1490</v>
      </c>
      <c r="T734" s="45" t="s">
        <v>1724</v>
      </c>
      <c r="U734" s="46" t="s">
        <v>1499</v>
      </c>
      <c r="V734" s="7">
        <v>2</v>
      </c>
      <c r="W734" s="46"/>
      <c r="X734" s="45" t="s">
        <v>1731</v>
      </c>
      <c r="Y734" s="4" t="s">
        <v>1540</v>
      </c>
      <c r="Z734" s="47" t="s">
        <v>1724</v>
      </c>
      <c r="AA734" s="4" t="s">
        <v>1549</v>
      </c>
      <c r="AB734" s="47" t="s">
        <v>1758</v>
      </c>
      <c r="AC734" s="4" t="s">
        <v>388</v>
      </c>
      <c r="AD734" s="7">
        <v>1</v>
      </c>
      <c r="AF734" s="7">
        <v>0</v>
      </c>
      <c r="AJ734" s="7">
        <f>IFERROR(VLOOKUP(Table43[[#This Row],[Kode BARANG Win2]],'[2]Template Impor Barang'!#REF!,2,0),0)</f>
        <v>0</v>
      </c>
      <c r="AK734" s="7">
        <f>Table43[[#This Row],[ISI/CTN]]</f>
        <v>12</v>
      </c>
      <c r="AL734" s="83">
        <f>Table43[[#This Row],[Kode Pcpl]]</f>
        <v>3046076</v>
      </c>
      <c r="AN734" s="36">
        <f>Table43[[#This Row],[Harga Jual Pcs GT
(-PPN)]]-(Table43[[#This Row],[Harga Jual Pcs GT
(-PPN)]]*8.5%)</f>
        <v>22015.662499999999</v>
      </c>
      <c r="AO734" s="36">
        <f>Table43[[#This Row],[Harga Beli Pcs
(-PPN)]]*Table43[[#This Row],[ISI/CTN]]</f>
        <v>264187.94999999995</v>
      </c>
      <c r="AP734" s="36">
        <f>Table43[[#This Row],[Harga Beli Pcs
(-PPN)]]*1.11</f>
        <v>24437.385375000002</v>
      </c>
      <c r="AQ734" s="36">
        <f>Table43[[#This Row],[Harga Beli Krt
(- PPN)]]*1.11</f>
        <v>293248.62449999998</v>
      </c>
      <c r="AR734" s="36">
        <v>24060.833333333332</v>
      </c>
      <c r="AS734" s="36">
        <f>Table43[[#This Row],[Harga Jual Pcs GT
(-PPN)]]*Table43[[#This Row],[ISI/CTN]]</f>
        <v>288730</v>
      </c>
      <c r="AT734" s="36">
        <f>Table43[[#This Row],[Harga Jual Pcs GT
(-PPN)]]*1.11</f>
        <v>26707.525000000001</v>
      </c>
      <c r="AU734" s="36">
        <f>Table43[[#This Row],[Harga Jual Krt GT
(- PPN)]]*1.11</f>
        <v>320490.30000000005</v>
      </c>
      <c r="AV734" s="36">
        <v>24060.833333333332</v>
      </c>
      <c r="AW734" s="36">
        <f>Table43[[#This Row],[Harga Jual Pcs MT
(-PPN)]]*Table43[[#This Row],[ISI/CTN]]</f>
        <v>288730</v>
      </c>
      <c r="AX734" s="36">
        <f>Table43[[#This Row],[Harga Jual Pcs MT
(-PPN)]]*1.11</f>
        <v>26707.525000000001</v>
      </c>
      <c r="AY734" s="36">
        <f>Table43[[#This Row],[Harga Jual Pcs MT
(+PPN)]]*Table43[[#This Row],[ISI/CTN]]</f>
        <v>320490.30000000005</v>
      </c>
      <c r="AZ734" s="44">
        <f>(Table43[[#This Row],[Harga Jual Pcs GT
(-PPN)]]-Table43[[#This Row],[Harga Beli Pcs
(-PPN)]])/Table43[[#This Row],[Harga Jual Pcs GT
(-PPN)]]</f>
        <v>8.500000000000002E-2</v>
      </c>
      <c r="BA734" s="51">
        <f>Table43[[#This Row],[Harga Jual Pcs MT
(-PPN)]]-Table43[[#This Row],[Harga Beli Pcs
(-PPN)]]</f>
        <v>2045.1708333333336</v>
      </c>
      <c r="BB734" s="57">
        <f>Table43[[#This Row],[Column1]]/Table43[[#This Row],[Harga Jual Pcs MT
(-PPN)]]</f>
        <v>8.500000000000002E-2</v>
      </c>
      <c r="BC734" s="50"/>
      <c r="BD734" s="7" t="str">
        <f>IFERROR(VLOOKUP(Table43[[#This Row],[Kode BARANG Win2]],'[3]Daftar Barang dan Jasa'!$B$2:$D$3515,3,0),0)</f>
        <v>RB HARPIC TOILET CLEANER FLORAL 495ML X 12 BTL</v>
      </c>
      <c r="BE734" s="7" t="str">
        <f ca="1">IF(TODAY()-Table43[[#This Row],[Efektif
Pembuatan]]&gt;60,"Lama","Baru")</f>
        <v>Lama</v>
      </c>
      <c r="BF734" s="7" t="e">
        <f ca="1">IF(TODAY()-Table43[[#This Row],[Efektif Naik Harga]]&lt;30,"Naik","Sama")</f>
        <v>#VALUE!</v>
      </c>
      <c r="BG734" s="7" t="s">
        <v>400</v>
      </c>
      <c r="BH734" s="7" t="str">
        <f>IF(Table43[[#This Row],[Kode BARANG Win2]]&lt;&gt;"","IDR","")</f>
        <v>IDR</v>
      </c>
      <c r="BI734" s="7" t="str">
        <f>CONCATENATE(Table43[[#This Row],[kode  1 Digit
(Nomor)]],Table43[[#This Row],[kode  4 Digit                (Nomor)]])</f>
        <v>30460760495</v>
      </c>
      <c r="BJ734" s="7" t="str">
        <f>Table43[[#This Row],[Nama            Gramasi atau Jumlah Pack per CTN]]</f>
        <v>495ML</v>
      </c>
      <c r="BK734" s="7"/>
      <c r="BL734" s="7"/>
      <c r="BM734" s="4" t="str">
        <f>IF(Table43[[#This Row],[SATUAN Fix Win]]&lt;&gt;"","KRT")</f>
        <v>KRT</v>
      </c>
      <c r="BN734" s="4" t="str">
        <f>IF(Table43[[#This Row],[SATUAN Fix Win]]&lt;&gt;"","GD01")</f>
        <v>GD01</v>
      </c>
      <c r="BO734" s="4">
        <f>IF(Table43[[#This Row],[SATUAN Fix Win]]&lt;&gt;"",11611)</f>
        <v>11611</v>
      </c>
      <c r="BP734" s="4">
        <f>IF(Table43[[#This Row],[SATUAN Fix Win]]&lt;&gt;"",11612)</f>
        <v>11612</v>
      </c>
      <c r="BR734" s="4">
        <f>IF(Table43[[#This Row],[SATUAN Fix Win]]&lt;&gt;"",1)</f>
        <v>1</v>
      </c>
    </row>
    <row r="735" spans="1:70">
      <c r="A735" s="4" t="str">
        <f>CONCATENATE(Table43[[#This Row],[Kode BARANG Win2]],Table43[[#This Row],[No. Urut
Item Sama]])</f>
        <v>R1032004045010</v>
      </c>
      <c r="B735" s="7"/>
      <c r="C735" s="4" t="s">
        <v>1674</v>
      </c>
      <c r="D735" s="49">
        <v>3171375</v>
      </c>
      <c r="E735" s="49">
        <f>IFERROR(VLOOKUP(Table43[[#This Row],[NO]],[1]Sheet1!$G$3:$K$1267,5,0),0)</f>
        <v>0</v>
      </c>
      <c r="F735" s="26" t="s">
        <v>1202</v>
      </c>
      <c r="G735" s="26">
        <v>12</v>
      </c>
      <c r="H735" s="26" t="s">
        <v>1674</v>
      </c>
      <c r="I735" s="49">
        <v>8993560033071</v>
      </c>
      <c r="J735" s="26" t="str">
        <f>Table43[[#This Row],[Nama Jenis Kemasan]]</f>
        <v>BTL</v>
      </c>
      <c r="K735" s="4" t="str">
        <f>TRIM(CONCATENATE(Table43[[#This Row],[Nama            KLP]]," ",Table43[[#This Row],[Nama            Sub KLP]]))</f>
        <v>HARPIC TOILET CLEANER</v>
      </c>
      <c r="L735" s="4" t="str">
        <f>CONCATENATE(Table43[[#This Row],[kode  2 Digit                (hrf+No)]],Table43[[#This Row],[kode  2 Digit                (Nomor)]],Table43[[#This Row],[kode  1 Digit                (Nomor)]])</f>
        <v>R1032</v>
      </c>
      <c r="M735" s="4" t="str">
        <f>IF(AH735="",CONCATENATE(R735,T735,V735,X735,Z735,AB735,AD735,AF735,Table43[[#This Row],[Tanda Kode Revisi]]),CONCATENATE(R735,T735,V735,X735,Z735,AB735,AD735,AH735))</f>
        <v>R1032004045010</v>
      </c>
      <c r="N735" s="11">
        <f t="shared" si="22"/>
        <v>14</v>
      </c>
      <c r="O735" s="13" t="str">
        <f>IF(AG735&lt;&gt;"",TRIM(UPPER(CONCATENATE(Q735," ",S735," ",U735," ",W735," ",Y735," ",AA735," ","X"," ",Table43[[#This Row],[ISI/CTN]]," ",AG735," ",AC735," ",AE735," ",AI735))),TRIM(UPPER(CONCATENATE(Q735," ",S735," ",U735," ",W735," ",Y735," ",AA735," ","X"," ",Table43[[#This Row],[ISI/CTN]]," ",AC735," ",AE735," ",AI735))))</f>
        <v>RB HARPIC TOILET CLEANER LAVENDER 450ML X 12 BTL</v>
      </c>
      <c r="P735" s="11">
        <f t="shared" si="23"/>
        <v>48</v>
      </c>
      <c r="Q735" s="4" t="s">
        <v>1487</v>
      </c>
      <c r="R735" s="7" t="s">
        <v>94</v>
      </c>
      <c r="S735" s="4" t="s">
        <v>1490</v>
      </c>
      <c r="T735" s="45" t="s">
        <v>1724</v>
      </c>
      <c r="U735" s="46" t="s">
        <v>1499</v>
      </c>
      <c r="V735" s="7">
        <v>2</v>
      </c>
      <c r="W735" s="46"/>
      <c r="X735" s="45" t="s">
        <v>1731</v>
      </c>
      <c r="Y735" s="4" t="s">
        <v>1521</v>
      </c>
      <c r="Z735" s="47" t="s">
        <v>1725</v>
      </c>
      <c r="AA735" s="4" t="s">
        <v>1516</v>
      </c>
      <c r="AB735" s="47" t="s">
        <v>1756</v>
      </c>
      <c r="AC735" s="4" t="s">
        <v>388</v>
      </c>
      <c r="AD735" s="7">
        <v>1</v>
      </c>
      <c r="AF735" s="7">
        <v>0</v>
      </c>
      <c r="AJ735" s="7">
        <f>IFERROR(VLOOKUP(Table43[[#This Row],[Kode BARANG Win2]],'[2]Template Impor Barang'!#REF!,2,0),0)</f>
        <v>0</v>
      </c>
      <c r="AK735" s="7">
        <f>Table43[[#This Row],[ISI/CTN]]</f>
        <v>12</v>
      </c>
      <c r="AL735" s="83">
        <f>Table43[[#This Row],[Kode Pcpl]]</f>
        <v>3171375</v>
      </c>
      <c r="AN735" s="36">
        <f>Table43[[#This Row],[Harga Jual Pcs GT
(-PPN)]]-(Table43[[#This Row],[Harga Jual Pcs GT
(-PPN)]]*8.5%)</f>
        <v>20803.744999999999</v>
      </c>
      <c r="AO735" s="36">
        <f>Table43[[#This Row],[Harga Beli Pcs
(-PPN)]]*Table43[[#This Row],[ISI/CTN]]</f>
        <v>249644.94</v>
      </c>
      <c r="AP735" s="36">
        <f>Table43[[#This Row],[Harga Beli Pcs
(-PPN)]]*1.11</f>
        <v>23092.156950000001</v>
      </c>
      <c r="AQ735" s="36">
        <f>Table43[[#This Row],[Harga Beli Krt
(- PPN)]]*1.11</f>
        <v>277105.88340000005</v>
      </c>
      <c r="AR735" s="36">
        <v>22736.333333333332</v>
      </c>
      <c r="AS735" s="36">
        <f>Table43[[#This Row],[Harga Jual Pcs GT
(-PPN)]]*Table43[[#This Row],[ISI/CTN]]</f>
        <v>272836</v>
      </c>
      <c r="AT735" s="36">
        <f>Table43[[#This Row],[Harga Jual Pcs GT
(-PPN)]]*1.11</f>
        <v>25237.33</v>
      </c>
      <c r="AU735" s="36">
        <f>Table43[[#This Row],[Harga Jual Krt GT
(- PPN)]]*1.11</f>
        <v>302847.96000000002</v>
      </c>
      <c r="AV735" s="36">
        <v>22736.333333333332</v>
      </c>
      <c r="AW735" s="36">
        <f>Table43[[#This Row],[Harga Jual Pcs MT
(-PPN)]]*Table43[[#This Row],[ISI/CTN]]</f>
        <v>272836</v>
      </c>
      <c r="AX735" s="36">
        <f>Table43[[#This Row],[Harga Jual Pcs MT
(-PPN)]]*1.11</f>
        <v>25237.33</v>
      </c>
      <c r="AY735" s="36">
        <f>Table43[[#This Row],[Harga Jual Pcs MT
(+PPN)]]*Table43[[#This Row],[ISI/CTN]]</f>
        <v>302847.96000000002</v>
      </c>
      <c r="AZ735" s="44">
        <f>(Table43[[#This Row],[Harga Jual Pcs GT
(-PPN)]]-Table43[[#This Row],[Harga Beli Pcs
(-PPN)]])/Table43[[#This Row],[Harga Jual Pcs GT
(-PPN)]]</f>
        <v>8.4999999999999992E-2</v>
      </c>
      <c r="BA735" s="51">
        <f>Table43[[#This Row],[Harga Jual Pcs MT
(-PPN)]]-Table43[[#This Row],[Harga Beli Pcs
(-PPN)]]</f>
        <v>1932.5883333333331</v>
      </c>
      <c r="BB735" s="57">
        <f>Table43[[#This Row],[Column1]]/Table43[[#This Row],[Harga Jual Pcs MT
(-PPN)]]</f>
        <v>8.4999999999999992E-2</v>
      </c>
      <c r="BC735" s="50"/>
      <c r="BD735" s="7" t="str">
        <f>IFERROR(VLOOKUP(Table43[[#This Row],[Kode BARANG Win2]],'[3]Daftar Barang dan Jasa'!$B$2:$D$3515,3,0),0)</f>
        <v>RB HARPIC TOILET CLEANER LAVENDER 450ML X 12 BTL</v>
      </c>
      <c r="BE735" s="7" t="str">
        <f ca="1">IF(TODAY()-Table43[[#This Row],[Efektif
Pembuatan]]&gt;60,"Lama","Baru")</f>
        <v>Lama</v>
      </c>
      <c r="BF735" s="7" t="e">
        <f ca="1">IF(TODAY()-Table43[[#This Row],[Efektif Naik Harga]]&lt;30,"Naik","Sama")</f>
        <v>#VALUE!</v>
      </c>
      <c r="BG735" s="7" t="s">
        <v>400</v>
      </c>
      <c r="BH735" s="7" t="str">
        <f>IF(Table43[[#This Row],[Kode BARANG Win2]]&lt;&gt;"","IDR","")</f>
        <v>IDR</v>
      </c>
      <c r="BI735" s="7" t="str">
        <f>CONCATENATE(Table43[[#This Row],[kode  1 Digit
(Nomor)]],Table43[[#This Row],[kode  4 Digit                (Nomor)]])</f>
        <v>31713750450</v>
      </c>
      <c r="BJ735" s="7" t="str">
        <f>Table43[[#This Row],[Nama            Gramasi atau Jumlah Pack per CTN]]</f>
        <v>450ML</v>
      </c>
      <c r="BK735" s="7"/>
      <c r="BL735" s="7"/>
      <c r="BM735" s="4" t="str">
        <f>IF(Table43[[#This Row],[SATUAN Fix Win]]&lt;&gt;"","KRT")</f>
        <v>KRT</v>
      </c>
      <c r="BN735" s="4" t="str">
        <f>IF(Table43[[#This Row],[SATUAN Fix Win]]&lt;&gt;"","GD01")</f>
        <v>GD01</v>
      </c>
      <c r="BO735" s="4">
        <f>IF(Table43[[#This Row],[SATUAN Fix Win]]&lt;&gt;"",11611)</f>
        <v>11611</v>
      </c>
      <c r="BP735" s="4">
        <f>IF(Table43[[#This Row],[SATUAN Fix Win]]&lt;&gt;"",11612)</f>
        <v>11612</v>
      </c>
      <c r="BR735" s="4">
        <f>IF(Table43[[#This Row],[SATUAN Fix Win]]&lt;&gt;"",1)</f>
        <v>1</v>
      </c>
    </row>
    <row r="736" spans="1:70">
      <c r="A736" s="4" t="str">
        <f>CONCATENATE(Table43[[#This Row],[Kode BARANG Win2]],Table43[[#This Row],[No. Urut
Item Sama]])</f>
        <v>R1032004045010</v>
      </c>
      <c r="B736" s="7"/>
      <c r="C736" s="4" t="s">
        <v>1674</v>
      </c>
      <c r="D736" s="49">
        <v>3135037</v>
      </c>
      <c r="E736" s="49">
        <f>IFERROR(VLOOKUP(Table43[[#This Row],[NO]],[1]Sheet1!$G$3:$K$1267,5,0),0)</f>
        <v>0</v>
      </c>
      <c r="F736" s="26" t="s">
        <v>1207</v>
      </c>
      <c r="G736" s="26">
        <v>12</v>
      </c>
      <c r="H736" s="26" t="s">
        <v>2073</v>
      </c>
      <c r="I736" s="49">
        <v>8993560033071</v>
      </c>
      <c r="J736" s="26" t="str">
        <f>Table43[[#This Row],[Nama Jenis Kemasan]]</f>
        <v>BTL</v>
      </c>
      <c r="K736" s="4" t="str">
        <f>TRIM(CONCATENATE(Table43[[#This Row],[Nama            KLP]]," ",Table43[[#This Row],[Nama            Sub KLP]]))</f>
        <v>HARPIC TOILET CLEANER</v>
      </c>
      <c r="L736" s="4" t="str">
        <f>CONCATENATE(Table43[[#This Row],[kode  2 Digit                (hrf+No)]],Table43[[#This Row],[kode  2 Digit                (Nomor)]],Table43[[#This Row],[kode  1 Digit                (Nomor)]])</f>
        <v>R1032</v>
      </c>
      <c r="M736" s="4" t="str">
        <f>IF(AH736="",CONCATENATE(R736,T736,V736,X736,Z736,AB736,AD736,AF736,Table43[[#This Row],[Tanda Kode Revisi]]),CONCATENATE(R736,T736,V736,X736,Z736,AB736,AD736,AH736))</f>
        <v>R1032004045010</v>
      </c>
      <c r="N736" s="11">
        <f t="shared" si="22"/>
        <v>14</v>
      </c>
      <c r="O736" s="13" t="str">
        <f>IF(AG736&lt;&gt;"",TRIM(UPPER(CONCATENATE(Q736," ",S736," ",U736," ",W736," ",Y736," ",AA736," ","X"," ",Table43[[#This Row],[ISI/CTN]]," ",AG736," ",AC736," ",AE736," ",AI736))),TRIM(UPPER(CONCATENATE(Q736," ",S736," ",U736," ",W736," ",Y736," ",AA736," ","X"," ",Table43[[#This Row],[ISI/CTN]]," ",AC736," ",AE736," ",AI736))))</f>
        <v>RB HARPIC TOILET CLEANER LAVENDER 450ML X 12 BTL</v>
      </c>
      <c r="P736" s="11">
        <f t="shared" si="23"/>
        <v>48</v>
      </c>
      <c r="Q736" s="4" t="s">
        <v>1487</v>
      </c>
      <c r="R736" s="7" t="s">
        <v>94</v>
      </c>
      <c r="S736" s="4" t="s">
        <v>1490</v>
      </c>
      <c r="T736" s="45" t="s">
        <v>1724</v>
      </c>
      <c r="U736" s="46" t="s">
        <v>1499</v>
      </c>
      <c r="V736" s="7">
        <v>2</v>
      </c>
      <c r="W736" s="46"/>
      <c r="X736" s="45" t="s">
        <v>1731</v>
      </c>
      <c r="Y736" s="4" t="s">
        <v>1521</v>
      </c>
      <c r="Z736" s="47" t="s">
        <v>1725</v>
      </c>
      <c r="AA736" s="4" t="s">
        <v>1516</v>
      </c>
      <c r="AB736" s="47" t="s">
        <v>1756</v>
      </c>
      <c r="AC736" s="4" t="s">
        <v>388</v>
      </c>
      <c r="AD736" s="7">
        <v>1</v>
      </c>
      <c r="AF736" s="7">
        <v>0</v>
      </c>
      <c r="AJ736" s="7">
        <f>IFERROR(VLOOKUP(Table43[[#This Row],[Kode BARANG Win2]],'[2]Template Impor Barang'!#REF!,2,0),0)</f>
        <v>0</v>
      </c>
      <c r="AK736" s="7">
        <f>Table43[[#This Row],[ISI/CTN]]</f>
        <v>12</v>
      </c>
      <c r="AL736" s="83">
        <f>Table43[[#This Row],[Kode Pcpl]]</f>
        <v>3135037</v>
      </c>
      <c r="AN736" s="36">
        <f>Table43[[#This Row],[Harga Jual Pcs GT
(-PPN)]]-(Table43[[#This Row],[Harga Jual Pcs GT
(-PPN)]]*8.5%)</f>
        <v>20803.744999999999</v>
      </c>
      <c r="AO736" s="36">
        <f>Table43[[#This Row],[Harga Beli Pcs
(-PPN)]]*Table43[[#This Row],[ISI/CTN]]</f>
        <v>249644.94</v>
      </c>
      <c r="AP736" s="36">
        <f>Table43[[#This Row],[Harga Beli Pcs
(-PPN)]]*1.11</f>
        <v>23092.156950000001</v>
      </c>
      <c r="AQ736" s="36">
        <f>Table43[[#This Row],[Harga Beli Krt
(- PPN)]]*1.11</f>
        <v>277105.88340000005</v>
      </c>
      <c r="AR736" s="36">
        <v>22736.333333333332</v>
      </c>
      <c r="AS736" s="36">
        <f>Table43[[#This Row],[Harga Jual Pcs GT
(-PPN)]]*Table43[[#This Row],[ISI/CTN]]</f>
        <v>272836</v>
      </c>
      <c r="AT736" s="36">
        <f>Table43[[#This Row],[Harga Jual Pcs GT
(-PPN)]]*1.11</f>
        <v>25237.33</v>
      </c>
      <c r="AU736" s="36">
        <f>Table43[[#This Row],[Harga Jual Krt GT
(- PPN)]]*1.11</f>
        <v>302847.96000000002</v>
      </c>
      <c r="AV736" s="36">
        <v>22736.333333333332</v>
      </c>
      <c r="AW736" s="36">
        <f>Table43[[#This Row],[Harga Jual Pcs MT
(-PPN)]]*Table43[[#This Row],[ISI/CTN]]</f>
        <v>272836</v>
      </c>
      <c r="AX736" s="36">
        <f>Table43[[#This Row],[Harga Jual Pcs MT
(-PPN)]]*1.11</f>
        <v>25237.33</v>
      </c>
      <c r="AY736" s="36">
        <f>Table43[[#This Row],[Harga Jual Pcs MT
(+PPN)]]*Table43[[#This Row],[ISI/CTN]]</f>
        <v>302847.96000000002</v>
      </c>
      <c r="AZ736" s="44">
        <f>(Table43[[#This Row],[Harga Jual Pcs GT
(-PPN)]]-Table43[[#This Row],[Harga Beli Pcs
(-PPN)]])/Table43[[#This Row],[Harga Jual Pcs GT
(-PPN)]]</f>
        <v>8.4999999999999992E-2</v>
      </c>
      <c r="BA736" s="51">
        <f>Table43[[#This Row],[Harga Jual Pcs MT
(-PPN)]]-Table43[[#This Row],[Harga Beli Pcs
(-PPN)]]</f>
        <v>1932.5883333333331</v>
      </c>
      <c r="BB736" s="57">
        <f>Table43[[#This Row],[Column1]]/Table43[[#This Row],[Harga Jual Pcs MT
(-PPN)]]</f>
        <v>8.4999999999999992E-2</v>
      </c>
      <c r="BC736" s="50"/>
      <c r="BD736" s="7" t="str">
        <f>IFERROR(VLOOKUP(Table43[[#This Row],[Kode BARANG Win2]],'[3]Daftar Barang dan Jasa'!$B$2:$D$3515,3,0),0)</f>
        <v>RB HARPIC TOILET CLEANER LAVENDER 450ML X 12 BTL</v>
      </c>
      <c r="BE736" s="7" t="str">
        <f ca="1">IF(TODAY()-Table43[[#This Row],[Efektif
Pembuatan]]&gt;60,"Lama","Baru")</f>
        <v>Lama</v>
      </c>
      <c r="BF736" s="7" t="e">
        <f ca="1">IF(TODAY()-Table43[[#This Row],[Efektif Naik Harga]]&lt;30,"Naik","Sama")</f>
        <v>#VALUE!</v>
      </c>
      <c r="BG736" s="7" t="s">
        <v>400</v>
      </c>
      <c r="BH736" s="7" t="str">
        <f>IF(Table43[[#This Row],[Kode BARANG Win2]]&lt;&gt;"","IDR","")</f>
        <v>IDR</v>
      </c>
      <c r="BI736" s="7" t="str">
        <f>CONCATENATE(Table43[[#This Row],[kode  1 Digit
(Nomor)]],Table43[[#This Row],[kode  4 Digit                (Nomor)]])</f>
        <v>31350370450</v>
      </c>
      <c r="BJ736" s="7" t="str">
        <f>Table43[[#This Row],[Nama            Gramasi atau Jumlah Pack per CTN]]</f>
        <v>450ML</v>
      </c>
      <c r="BK736" s="7"/>
      <c r="BL736" s="7"/>
      <c r="BM736" s="4" t="str">
        <f>IF(Table43[[#This Row],[SATUAN Fix Win]]&lt;&gt;"","KRT")</f>
        <v>KRT</v>
      </c>
      <c r="BN736" s="4" t="str">
        <f>IF(Table43[[#This Row],[SATUAN Fix Win]]&lt;&gt;"","GD01")</f>
        <v>GD01</v>
      </c>
      <c r="BO736" s="4">
        <f>IF(Table43[[#This Row],[SATUAN Fix Win]]&lt;&gt;"",11611)</f>
        <v>11611</v>
      </c>
      <c r="BP736" s="4">
        <f>IF(Table43[[#This Row],[SATUAN Fix Win]]&lt;&gt;"",11612)</f>
        <v>11612</v>
      </c>
      <c r="BR736" s="4">
        <f>IF(Table43[[#This Row],[SATUAN Fix Win]]&lt;&gt;"",1)</f>
        <v>1</v>
      </c>
    </row>
    <row r="737" spans="1:70">
      <c r="A737" s="4" t="str">
        <f>CONCATENATE(Table43[[#This Row],[Kode BARANG Win2]],Table43[[#This Row],[No. Urut
Item Sama]])</f>
        <v>R1032004045010</v>
      </c>
      <c r="B737" s="7"/>
      <c r="C737" s="4" t="s">
        <v>1674</v>
      </c>
      <c r="D737" s="49">
        <v>3288421</v>
      </c>
      <c r="E737" s="49">
        <f>IFERROR(VLOOKUP(Table43[[#This Row],[NO]],[1]Sheet1!$G$3:$K$1267,5,0),0)</f>
        <v>0</v>
      </c>
      <c r="F737" s="26" t="s">
        <v>1206</v>
      </c>
      <c r="G737" s="26">
        <v>12</v>
      </c>
      <c r="H737" s="26" t="s">
        <v>2073</v>
      </c>
      <c r="I737" s="49">
        <v>8993560033071</v>
      </c>
      <c r="J737" s="26" t="str">
        <f>Table43[[#This Row],[Nama Jenis Kemasan]]</f>
        <v>BTL</v>
      </c>
      <c r="K737" s="4" t="str">
        <f>TRIM(CONCATENATE(Table43[[#This Row],[Nama            KLP]]," ",Table43[[#This Row],[Nama            Sub KLP]]))</f>
        <v>HARPIC TOILET CLEANER</v>
      </c>
      <c r="L737" s="4" t="str">
        <f>CONCATENATE(Table43[[#This Row],[kode  2 Digit                (hrf+No)]],Table43[[#This Row],[kode  2 Digit                (Nomor)]],Table43[[#This Row],[kode  1 Digit                (Nomor)]])</f>
        <v>R1032</v>
      </c>
      <c r="M737" s="4" t="str">
        <f>IF(AH737="",CONCATENATE(R737,T737,V737,X737,Z737,AB737,AD737,AF737,Table43[[#This Row],[Tanda Kode Revisi]]),CONCATENATE(R737,T737,V737,X737,Z737,AB737,AD737,AH737))</f>
        <v>R1032004045010</v>
      </c>
      <c r="N737" s="11">
        <f t="shared" si="22"/>
        <v>14</v>
      </c>
      <c r="O737" s="13" t="str">
        <f>IF(AG737&lt;&gt;"",TRIM(UPPER(CONCATENATE(Q737," ",S737," ",U737," ",W737," ",Y737," ",AA737," ","X"," ",Table43[[#This Row],[ISI/CTN]]," ",AG737," ",AC737," ",AE737," ",AI737))),TRIM(UPPER(CONCATENATE(Q737," ",S737," ",U737," ",W737," ",Y737," ",AA737," ","X"," ",Table43[[#This Row],[ISI/CTN]]," ",AC737," ",AE737," ",AI737))))</f>
        <v>RB HARPIC TOILET CLEANER LAVENDER 450ML X 12 BTL</v>
      </c>
      <c r="P737" s="11">
        <f t="shared" si="23"/>
        <v>48</v>
      </c>
      <c r="Q737" s="4" t="s">
        <v>1487</v>
      </c>
      <c r="R737" s="7" t="s">
        <v>94</v>
      </c>
      <c r="S737" s="4" t="s">
        <v>1490</v>
      </c>
      <c r="T737" s="45" t="s">
        <v>1724</v>
      </c>
      <c r="U737" s="46" t="s">
        <v>1499</v>
      </c>
      <c r="V737" s="7">
        <v>2</v>
      </c>
      <c r="W737" s="46"/>
      <c r="X737" s="45" t="s">
        <v>1731</v>
      </c>
      <c r="Y737" s="4" t="s">
        <v>1521</v>
      </c>
      <c r="Z737" s="47" t="s">
        <v>1725</v>
      </c>
      <c r="AA737" s="4" t="s">
        <v>1516</v>
      </c>
      <c r="AB737" s="47" t="s">
        <v>1756</v>
      </c>
      <c r="AC737" s="4" t="s">
        <v>388</v>
      </c>
      <c r="AD737" s="7">
        <v>1</v>
      </c>
      <c r="AF737" s="7">
        <v>0</v>
      </c>
      <c r="AJ737" s="7">
        <f>IFERROR(VLOOKUP(Table43[[#This Row],[Kode BARANG Win2]],'[2]Template Impor Barang'!#REF!,2,0),0)</f>
        <v>0</v>
      </c>
      <c r="AK737" s="7">
        <f>Table43[[#This Row],[ISI/CTN]]</f>
        <v>12</v>
      </c>
      <c r="AL737" s="83">
        <f>Table43[[#This Row],[Kode Pcpl]]</f>
        <v>3288421</v>
      </c>
      <c r="AN737" s="36">
        <f>Table43[[#This Row],[Harga Jual Pcs GT
(-PPN)]]-(Table43[[#This Row],[Harga Jual Pcs GT
(-PPN)]]*8.5%)</f>
        <v>20803.744999999999</v>
      </c>
      <c r="AO737" s="36">
        <f>Table43[[#This Row],[Harga Beli Pcs
(-PPN)]]*Table43[[#This Row],[ISI/CTN]]</f>
        <v>249644.94</v>
      </c>
      <c r="AP737" s="36">
        <f>Table43[[#This Row],[Harga Beli Pcs
(-PPN)]]*1.11</f>
        <v>23092.156950000001</v>
      </c>
      <c r="AQ737" s="36">
        <f>Table43[[#This Row],[Harga Beli Krt
(- PPN)]]*1.11</f>
        <v>277105.88340000005</v>
      </c>
      <c r="AR737" s="36">
        <v>22736.333333333332</v>
      </c>
      <c r="AS737" s="36">
        <f>Table43[[#This Row],[Harga Jual Pcs GT
(-PPN)]]*Table43[[#This Row],[ISI/CTN]]</f>
        <v>272836</v>
      </c>
      <c r="AT737" s="36">
        <f>Table43[[#This Row],[Harga Jual Pcs GT
(-PPN)]]*1.11</f>
        <v>25237.33</v>
      </c>
      <c r="AU737" s="36">
        <f>Table43[[#This Row],[Harga Jual Krt GT
(- PPN)]]*1.11</f>
        <v>302847.96000000002</v>
      </c>
      <c r="AV737" s="36">
        <v>22736.333333333332</v>
      </c>
      <c r="AW737" s="36">
        <f>Table43[[#This Row],[Harga Jual Pcs MT
(-PPN)]]*Table43[[#This Row],[ISI/CTN]]</f>
        <v>272836</v>
      </c>
      <c r="AX737" s="36">
        <f>Table43[[#This Row],[Harga Jual Pcs MT
(-PPN)]]*1.11</f>
        <v>25237.33</v>
      </c>
      <c r="AY737" s="36">
        <f>Table43[[#This Row],[Harga Jual Pcs MT
(+PPN)]]*Table43[[#This Row],[ISI/CTN]]</f>
        <v>302847.96000000002</v>
      </c>
      <c r="AZ737" s="44">
        <f>(Table43[[#This Row],[Harga Jual Pcs GT
(-PPN)]]-Table43[[#This Row],[Harga Beli Pcs
(-PPN)]])/Table43[[#This Row],[Harga Jual Pcs GT
(-PPN)]]</f>
        <v>8.4999999999999992E-2</v>
      </c>
      <c r="BA737" s="51">
        <f>Table43[[#This Row],[Harga Jual Pcs MT
(-PPN)]]-Table43[[#This Row],[Harga Beli Pcs
(-PPN)]]</f>
        <v>1932.5883333333331</v>
      </c>
      <c r="BB737" s="57">
        <f>Table43[[#This Row],[Column1]]/Table43[[#This Row],[Harga Jual Pcs MT
(-PPN)]]</f>
        <v>8.4999999999999992E-2</v>
      </c>
      <c r="BC737" s="50"/>
      <c r="BD737" s="7" t="str">
        <f>IFERROR(VLOOKUP(Table43[[#This Row],[Kode BARANG Win2]],'[3]Daftar Barang dan Jasa'!$B$2:$D$3515,3,0),0)</f>
        <v>RB HARPIC TOILET CLEANER LAVENDER 450ML X 12 BTL</v>
      </c>
      <c r="BE737" s="7" t="str">
        <f ca="1">IF(TODAY()-Table43[[#This Row],[Efektif
Pembuatan]]&gt;60,"Lama","Baru")</f>
        <v>Lama</v>
      </c>
      <c r="BF737" s="7" t="e">
        <f ca="1">IF(TODAY()-Table43[[#This Row],[Efektif Naik Harga]]&lt;30,"Naik","Sama")</f>
        <v>#VALUE!</v>
      </c>
      <c r="BG737" s="7" t="s">
        <v>400</v>
      </c>
      <c r="BH737" s="7" t="str">
        <f>IF(Table43[[#This Row],[Kode BARANG Win2]]&lt;&gt;"","IDR","")</f>
        <v>IDR</v>
      </c>
      <c r="BI737" s="7" t="str">
        <f>CONCATENATE(Table43[[#This Row],[kode  1 Digit
(Nomor)]],Table43[[#This Row],[kode  4 Digit                (Nomor)]])</f>
        <v>32884210450</v>
      </c>
      <c r="BJ737" s="7" t="str">
        <f>Table43[[#This Row],[Nama            Gramasi atau Jumlah Pack per CTN]]</f>
        <v>450ML</v>
      </c>
      <c r="BK737" s="7"/>
      <c r="BL737" s="7"/>
      <c r="BM737" s="4" t="str">
        <f>IF(Table43[[#This Row],[SATUAN Fix Win]]&lt;&gt;"","KRT")</f>
        <v>KRT</v>
      </c>
      <c r="BN737" s="4" t="str">
        <f>IF(Table43[[#This Row],[SATUAN Fix Win]]&lt;&gt;"","GD01")</f>
        <v>GD01</v>
      </c>
      <c r="BO737" s="4">
        <f>IF(Table43[[#This Row],[SATUAN Fix Win]]&lt;&gt;"",11611)</f>
        <v>11611</v>
      </c>
      <c r="BP737" s="4">
        <f>IF(Table43[[#This Row],[SATUAN Fix Win]]&lt;&gt;"",11612)</f>
        <v>11612</v>
      </c>
      <c r="BR737" s="4">
        <f>IF(Table43[[#This Row],[SATUAN Fix Win]]&lt;&gt;"",1)</f>
        <v>1</v>
      </c>
    </row>
    <row r="738" spans="1:70">
      <c r="A738" s="4" t="str">
        <f>CONCATENATE(Table43[[#This Row],[Kode BARANG Win2]],Table43[[#This Row],[No. Urut
Item Sama]])</f>
        <v>R1032004045010</v>
      </c>
      <c r="B738" s="7"/>
      <c r="C738" s="4" t="s">
        <v>1674</v>
      </c>
      <c r="D738" s="49" t="s">
        <v>585</v>
      </c>
      <c r="E738" s="49">
        <f>IFERROR(VLOOKUP(Table43[[#This Row],[NO]],[1]Sheet1!$G$3:$K$1267,5,0),0)</f>
        <v>0</v>
      </c>
      <c r="F738" s="26" t="s">
        <v>1204</v>
      </c>
      <c r="G738" s="26">
        <v>12</v>
      </c>
      <c r="H738" s="26" t="s">
        <v>2073</v>
      </c>
      <c r="I738" s="49">
        <v>8993560033071</v>
      </c>
      <c r="J738" s="26" t="str">
        <f>Table43[[#This Row],[Nama Jenis Kemasan]]</f>
        <v>BTL</v>
      </c>
      <c r="K738" s="4" t="str">
        <f>TRIM(CONCATENATE(Table43[[#This Row],[Nama            KLP]]," ",Table43[[#This Row],[Nama            Sub KLP]]))</f>
        <v>HARPIC TOILET CLEANER</v>
      </c>
      <c r="L738" s="4" t="str">
        <f>CONCATENATE(Table43[[#This Row],[kode  2 Digit                (hrf+No)]],Table43[[#This Row],[kode  2 Digit                (Nomor)]],Table43[[#This Row],[kode  1 Digit                (Nomor)]])</f>
        <v>R1032</v>
      </c>
      <c r="M738" s="4" t="str">
        <f>IF(AH738="",CONCATENATE(R738,T738,V738,X738,Z738,AB738,AD738,AF738,Table43[[#This Row],[Tanda Kode Revisi]]),CONCATENATE(R738,T738,V738,X738,Z738,AB738,AD738,AH738))</f>
        <v>R1032004045010</v>
      </c>
      <c r="N738" s="11">
        <f t="shared" si="22"/>
        <v>14</v>
      </c>
      <c r="O738" s="13" t="str">
        <f>IF(AG738&lt;&gt;"",TRIM(UPPER(CONCATENATE(Q738," ",S738," ",U738," ",W738," ",Y738," ",AA738," ","X"," ",Table43[[#This Row],[ISI/CTN]]," ",AG738," ",AC738," ",AE738," ",AI738))),TRIM(UPPER(CONCATENATE(Q738," ",S738," ",U738," ",W738," ",Y738," ",AA738," ","X"," ",Table43[[#This Row],[ISI/CTN]]," ",AC738," ",AE738," ",AI738))))</f>
        <v>RB HARPIC TOILET CLEANER LAVENDER 450ML X 12 BTL</v>
      </c>
      <c r="P738" s="11">
        <f t="shared" si="23"/>
        <v>48</v>
      </c>
      <c r="Q738" s="4" t="s">
        <v>1487</v>
      </c>
      <c r="R738" s="7" t="s">
        <v>94</v>
      </c>
      <c r="S738" s="4" t="s">
        <v>1490</v>
      </c>
      <c r="T738" s="45" t="s">
        <v>1724</v>
      </c>
      <c r="U738" s="46" t="s">
        <v>1499</v>
      </c>
      <c r="V738" s="7">
        <v>2</v>
      </c>
      <c r="W738" s="46"/>
      <c r="X738" s="45" t="s">
        <v>1731</v>
      </c>
      <c r="Y738" s="4" t="s">
        <v>1521</v>
      </c>
      <c r="Z738" s="47" t="s">
        <v>1725</v>
      </c>
      <c r="AA738" s="4" t="s">
        <v>1516</v>
      </c>
      <c r="AB738" s="47" t="s">
        <v>1756</v>
      </c>
      <c r="AC738" s="4" t="s">
        <v>388</v>
      </c>
      <c r="AD738" s="7">
        <v>1</v>
      </c>
      <c r="AF738" s="7">
        <v>0</v>
      </c>
      <c r="AJ738" s="7">
        <f>IFERROR(VLOOKUP(Table43[[#This Row],[Kode BARANG Win2]],'[2]Template Impor Barang'!#REF!,2,0),0)</f>
        <v>0</v>
      </c>
      <c r="AK738" s="7">
        <f>Table43[[#This Row],[ISI/CTN]]</f>
        <v>12</v>
      </c>
      <c r="AL738" s="83" t="str">
        <f>Table43[[#This Row],[Kode Pcpl]]</f>
        <v>ID8013727</v>
      </c>
      <c r="AN738" s="36">
        <f>Table43[[#This Row],[Harga Jual Pcs GT
(-PPN)]]-(Table43[[#This Row],[Harga Jual Pcs GT
(-PPN)]]*8.5%)</f>
        <v>20803.744999999999</v>
      </c>
      <c r="AO738" s="36">
        <f>Table43[[#This Row],[Harga Beli Pcs
(-PPN)]]*Table43[[#This Row],[ISI/CTN]]</f>
        <v>249644.94</v>
      </c>
      <c r="AP738" s="36">
        <f>Table43[[#This Row],[Harga Beli Pcs
(-PPN)]]*1.11</f>
        <v>23092.156950000001</v>
      </c>
      <c r="AQ738" s="36">
        <f>Table43[[#This Row],[Harga Beli Krt
(- PPN)]]*1.11</f>
        <v>277105.88340000005</v>
      </c>
      <c r="AR738" s="36">
        <v>22736.333333333332</v>
      </c>
      <c r="AS738" s="36">
        <f>Table43[[#This Row],[Harga Jual Pcs GT
(-PPN)]]*Table43[[#This Row],[ISI/CTN]]</f>
        <v>272836</v>
      </c>
      <c r="AT738" s="36">
        <f>Table43[[#This Row],[Harga Jual Pcs GT
(-PPN)]]*1.11</f>
        <v>25237.33</v>
      </c>
      <c r="AU738" s="36">
        <f>Table43[[#This Row],[Harga Jual Krt GT
(- PPN)]]*1.11</f>
        <v>302847.96000000002</v>
      </c>
      <c r="AV738" s="36">
        <v>22736.333333333332</v>
      </c>
      <c r="AW738" s="36">
        <f>Table43[[#This Row],[Harga Jual Pcs MT
(-PPN)]]*Table43[[#This Row],[ISI/CTN]]</f>
        <v>272836</v>
      </c>
      <c r="AX738" s="36">
        <f>Table43[[#This Row],[Harga Jual Pcs MT
(-PPN)]]*1.11</f>
        <v>25237.33</v>
      </c>
      <c r="AY738" s="36">
        <f>Table43[[#This Row],[Harga Jual Pcs MT
(+PPN)]]*Table43[[#This Row],[ISI/CTN]]</f>
        <v>302847.96000000002</v>
      </c>
      <c r="AZ738" s="44">
        <f>(Table43[[#This Row],[Harga Jual Pcs GT
(-PPN)]]-Table43[[#This Row],[Harga Beli Pcs
(-PPN)]])/Table43[[#This Row],[Harga Jual Pcs GT
(-PPN)]]</f>
        <v>8.4999999999999992E-2</v>
      </c>
      <c r="BA738" s="51">
        <f>Table43[[#This Row],[Harga Jual Pcs MT
(-PPN)]]-Table43[[#This Row],[Harga Beli Pcs
(-PPN)]]</f>
        <v>1932.5883333333331</v>
      </c>
      <c r="BB738" s="57">
        <f>Table43[[#This Row],[Column1]]/Table43[[#This Row],[Harga Jual Pcs MT
(-PPN)]]</f>
        <v>8.4999999999999992E-2</v>
      </c>
      <c r="BC738" s="50"/>
      <c r="BD738" s="7" t="str">
        <f>IFERROR(VLOOKUP(Table43[[#This Row],[Kode BARANG Win2]],'[3]Daftar Barang dan Jasa'!$B$2:$D$3515,3,0),0)</f>
        <v>RB HARPIC TOILET CLEANER LAVENDER 450ML X 12 BTL</v>
      </c>
      <c r="BE738" s="7" t="str">
        <f ca="1">IF(TODAY()-Table43[[#This Row],[Efektif
Pembuatan]]&gt;60,"Lama","Baru")</f>
        <v>Lama</v>
      </c>
      <c r="BF738" s="7" t="e">
        <f ca="1">IF(TODAY()-Table43[[#This Row],[Efektif Naik Harga]]&lt;30,"Naik","Sama")</f>
        <v>#VALUE!</v>
      </c>
      <c r="BG738" s="7" t="s">
        <v>400</v>
      </c>
      <c r="BH738" s="7" t="str">
        <f>IF(Table43[[#This Row],[Kode BARANG Win2]]&lt;&gt;"","IDR","")</f>
        <v>IDR</v>
      </c>
      <c r="BI738" s="7" t="str">
        <f>CONCATENATE(Table43[[#This Row],[kode  1 Digit
(Nomor)]],Table43[[#This Row],[kode  4 Digit                (Nomor)]])</f>
        <v>ID80137270450</v>
      </c>
      <c r="BJ738" s="7" t="str">
        <f>Table43[[#This Row],[Nama            Gramasi atau Jumlah Pack per CTN]]</f>
        <v>450ML</v>
      </c>
      <c r="BK738" s="7"/>
      <c r="BL738" s="7"/>
      <c r="BM738" s="4" t="str">
        <f>IF(Table43[[#This Row],[SATUAN Fix Win]]&lt;&gt;"","KRT")</f>
        <v>KRT</v>
      </c>
      <c r="BN738" s="4" t="str">
        <f>IF(Table43[[#This Row],[SATUAN Fix Win]]&lt;&gt;"","GD01")</f>
        <v>GD01</v>
      </c>
      <c r="BO738" s="4">
        <f>IF(Table43[[#This Row],[SATUAN Fix Win]]&lt;&gt;"",11611)</f>
        <v>11611</v>
      </c>
      <c r="BP738" s="4">
        <f>IF(Table43[[#This Row],[SATUAN Fix Win]]&lt;&gt;"",11612)</f>
        <v>11612</v>
      </c>
      <c r="BR738" s="4">
        <f>IF(Table43[[#This Row],[SATUAN Fix Win]]&lt;&gt;"",1)</f>
        <v>1</v>
      </c>
    </row>
    <row r="739" spans="1:70">
      <c r="A739" s="4" t="str">
        <f>CONCATENATE(Table43[[#This Row],[Kode BARANG Win2]],Table43[[#This Row],[No. Urut
Item Sama]])</f>
        <v>R1032004045010</v>
      </c>
      <c r="B739" s="7"/>
      <c r="C739" s="4" t="s">
        <v>1674</v>
      </c>
      <c r="D739" s="49" t="s">
        <v>586</v>
      </c>
      <c r="E739" s="49">
        <f>IFERROR(VLOOKUP(Table43[[#This Row],[NO]],[1]Sheet1!$G$3:$K$1267,5,0),0)</f>
        <v>0</v>
      </c>
      <c r="F739" s="26" t="s">
        <v>1205</v>
      </c>
      <c r="G739" s="26">
        <v>12</v>
      </c>
      <c r="H739" s="26" t="s">
        <v>2073</v>
      </c>
      <c r="I739" s="49">
        <v>8993560033071</v>
      </c>
      <c r="J739" s="26" t="str">
        <f>Table43[[#This Row],[Nama Jenis Kemasan]]</f>
        <v>BTL</v>
      </c>
      <c r="K739" s="4" t="str">
        <f>TRIM(CONCATENATE(Table43[[#This Row],[Nama            KLP]]," ",Table43[[#This Row],[Nama            Sub KLP]]))</f>
        <v>HARPIC TOILET CLEANER</v>
      </c>
      <c r="L739" s="4" t="str">
        <f>CONCATENATE(Table43[[#This Row],[kode  2 Digit                (hrf+No)]],Table43[[#This Row],[kode  2 Digit                (Nomor)]],Table43[[#This Row],[kode  1 Digit                (Nomor)]])</f>
        <v>R1032</v>
      </c>
      <c r="M739" s="4" t="str">
        <f>IF(AH739="",CONCATENATE(R739,T739,V739,X739,Z739,AB739,AD739,AF739,Table43[[#This Row],[Tanda Kode Revisi]]),CONCATENATE(R739,T739,V739,X739,Z739,AB739,AD739,AH739))</f>
        <v>R1032004045010</v>
      </c>
      <c r="N739" s="11">
        <f t="shared" si="22"/>
        <v>14</v>
      </c>
      <c r="O739" s="13" t="str">
        <f>IF(AG739&lt;&gt;"",TRIM(UPPER(CONCATENATE(Q739," ",S739," ",U739," ",W739," ",Y739," ",AA739," ","X"," ",Table43[[#This Row],[ISI/CTN]]," ",AG739," ",AC739," ",AE739," ",AI739))),TRIM(UPPER(CONCATENATE(Q739," ",S739," ",U739," ",W739," ",Y739," ",AA739," ","X"," ",Table43[[#This Row],[ISI/CTN]]," ",AC739," ",AE739," ",AI739))))</f>
        <v>RB HARPIC TOILET CLEANER LAVENDER 450ML X 12 BTL</v>
      </c>
      <c r="P739" s="11">
        <f t="shared" si="23"/>
        <v>48</v>
      </c>
      <c r="Q739" s="4" t="s">
        <v>1487</v>
      </c>
      <c r="R739" s="7" t="s">
        <v>94</v>
      </c>
      <c r="S739" s="4" t="s">
        <v>1490</v>
      </c>
      <c r="T739" s="45" t="s">
        <v>1724</v>
      </c>
      <c r="U739" s="46" t="s">
        <v>1499</v>
      </c>
      <c r="V739" s="7">
        <v>2</v>
      </c>
      <c r="W739" s="46"/>
      <c r="X739" s="45" t="s">
        <v>1731</v>
      </c>
      <c r="Y739" s="4" t="s">
        <v>1521</v>
      </c>
      <c r="Z739" s="47" t="s">
        <v>1725</v>
      </c>
      <c r="AA739" s="4" t="s">
        <v>1516</v>
      </c>
      <c r="AB739" s="47" t="s">
        <v>1756</v>
      </c>
      <c r="AC739" s="4" t="s">
        <v>388</v>
      </c>
      <c r="AD739" s="7">
        <v>1</v>
      </c>
      <c r="AF739" s="7">
        <v>0</v>
      </c>
      <c r="AJ739" s="7">
        <f>IFERROR(VLOOKUP(Table43[[#This Row],[Kode BARANG Win2]],'[2]Template Impor Barang'!#REF!,2,0),0)</f>
        <v>0</v>
      </c>
      <c r="AK739" s="7">
        <f>Table43[[#This Row],[ISI/CTN]]</f>
        <v>12</v>
      </c>
      <c r="AL739" s="83" t="str">
        <f>Table43[[#This Row],[Kode Pcpl]]</f>
        <v>ID8153745</v>
      </c>
      <c r="AN739" s="36">
        <f>Table43[[#This Row],[Harga Jual Pcs GT
(-PPN)]]-(Table43[[#This Row],[Harga Jual Pcs GT
(-PPN)]]*8.5%)</f>
        <v>20803.744999999999</v>
      </c>
      <c r="AO739" s="36">
        <f>Table43[[#This Row],[Harga Beli Pcs
(-PPN)]]*Table43[[#This Row],[ISI/CTN]]</f>
        <v>249644.94</v>
      </c>
      <c r="AP739" s="36">
        <f>Table43[[#This Row],[Harga Beli Pcs
(-PPN)]]*1.11</f>
        <v>23092.156950000001</v>
      </c>
      <c r="AQ739" s="36">
        <f>Table43[[#This Row],[Harga Beli Krt
(- PPN)]]*1.11</f>
        <v>277105.88340000005</v>
      </c>
      <c r="AR739" s="36">
        <v>22736.333333333332</v>
      </c>
      <c r="AS739" s="36">
        <f>Table43[[#This Row],[Harga Jual Pcs GT
(-PPN)]]*Table43[[#This Row],[ISI/CTN]]</f>
        <v>272836</v>
      </c>
      <c r="AT739" s="36">
        <f>Table43[[#This Row],[Harga Jual Pcs GT
(-PPN)]]*1.11</f>
        <v>25237.33</v>
      </c>
      <c r="AU739" s="36">
        <f>Table43[[#This Row],[Harga Jual Krt GT
(- PPN)]]*1.11</f>
        <v>302847.96000000002</v>
      </c>
      <c r="AV739" s="36">
        <v>22736.333333333332</v>
      </c>
      <c r="AW739" s="36">
        <f>Table43[[#This Row],[Harga Jual Pcs MT
(-PPN)]]*Table43[[#This Row],[ISI/CTN]]</f>
        <v>272836</v>
      </c>
      <c r="AX739" s="36">
        <f>Table43[[#This Row],[Harga Jual Pcs MT
(-PPN)]]*1.11</f>
        <v>25237.33</v>
      </c>
      <c r="AY739" s="36">
        <f>Table43[[#This Row],[Harga Jual Pcs MT
(+PPN)]]*Table43[[#This Row],[ISI/CTN]]</f>
        <v>302847.96000000002</v>
      </c>
      <c r="AZ739" s="44">
        <f>(Table43[[#This Row],[Harga Jual Pcs GT
(-PPN)]]-Table43[[#This Row],[Harga Beli Pcs
(-PPN)]])/Table43[[#This Row],[Harga Jual Pcs GT
(-PPN)]]</f>
        <v>8.4999999999999992E-2</v>
      </c>
      <c r="BA739" s="51">
        <f>Table43[[#This Row],[Harga Jual Pcs MT
(-PPN)]]-Table43[[#This Row],[Harga Beli Pcs
(-PPN)]]</f>
        <v>1932.5883333333331</v>
      </c>
      <c r="BB739" s="57">
        <f>Table43[[#This Row],[Column1]]/Table43[[#This Row],[Harga Jual Pcs MT
(-PPN)]]</f>
        <v>8.4999999999999992E-2</v>
      </c>
      <c r="BC739" s="50"/>
      <c r="BD739" s="7" t="str">
        <f>IFERROR(VLOOKUP(Table43[[#This Row],[Kode BARANG Win2]],'[3]Daftar Barang dan Jasa'!$B$2:$D$3515,3,0),0)</f>
        <v>RB HARPIC TOILET CLEANER LAVENDER 450ML X 12 BTL</v>
      </c>
      <c r="BE739" s="7" t="str">
        <f ca="1">IF(TODAY()-Table43[[#This Row],[Efektif
Pembuatan]]&gt;60,"Lama","Baru")</f>
        <v>Lama</v>
      </c>
      <c r="BF739" s="7" t="e">
        <f ca="1">IF(TODAY()-Table43[[#This Row],[Efektif Naik Harga]]&lt;30,"Naik","Sama")</f>
        <v>#VALUE!</v>
      </c>
      <c r="BG739" s="7" t="s">
        <v>400</v>
      </c>
      <c r="BH739" s="7" t="str">
        <f>IF(Table43[[#This Row],[Kode BARANG Win2]]&lt;&gt;"","IDR","")</f>
        <v>IDR</v>
      </c>
      <c r="BI739" s="7" t="str">
        <f>CONCATENATE(Table43[[#This Row],[kode  1 Digit
(Nomor)]],Table43[[#This Row],[kode  4 Digit                (Nomor)]])</f>
        <v>ID81537450450</v>
      </c>
      <c r="BJ739" s="7" t="str">
        <f>Table43[[#This Row],[Nama            Gramasi atau Jumlah Pack per CTN]]</f>
        <v>450ML</v>
      </c>
      <c r="BK739" s="7"/>
      <c r="BL739" s="7"/>
      <c r="BM739" s="4" t="str">
        <f>IF(Table43[[#This Row],[SATUAN Fix Win]]&lt;&gt;"","KRT")</f>
        <v>KRT</v>
      </c>
      <c r="BN739" s="4" t="str">
        <f>IF(Table43[[#This Row],[SATUAN Fix Win]]&lt;&gt;"","GD01")</f>
        <v>GD01</v>
      </c>
      <c r="BO739" s="4">
        <f>IF(Table43[[#This Row],[SATUAN Fix Win]]&lt;&gt;"",11611)</f>
        <v>11611</v>
      </c>
      <c r="BP739" s="4">
        <f>IF(Table43[[#This Row],[SATUAN Fix Win]]&lt;&gt;"",11612)</f>
        <v>11612</v>
      </c>
      <c r="BR739" s="4">
        <f>IF(Table43[[#This Row],[SATUAN Fix Win]]&lt;&gt;"",1)</f>
        <v>1</v>
      </c>
    </row>
    <row r="740" spans="1:70">
      <c r="A740" s="4" t="str">
        <f>CONCATENATE(Table43[[#This Row],[Kode BARANG Win2]],Table43[[#This Row],[No. Urut
Item Sama]])</f>
        <v>R1032004045010</v>
      </c>
      <c r="B740" s="7"/>
      <c r="C740" s="4" t="s">
        <v>1674</v>
      </c>
      <c r="D740" s="49" t="s">
        <v>587</v>
      </c>
      <c r="E740" s="49">
        <f>IFERROR(VLOOKUP(Table43[[#This Row],[NO]],[1]Sheet1!$G$3:$K$1267,5,0),0)</f>
        <v>0</v>
      </c>
      <c r="F740" s="26" t="s">
        <v>1205</v>
      </c>
      <c r="G740" s="26">
        <v>12</v>
      </c>
      <c r="H740" s="26" t="s">
        <v>2073</v>
      </c>
      <c r="I740" s="49">
        <v>8993560033071</v>
      </c>
      <c r="J740" s="26" t="str">
        <f>Table43[[#This Row],[Nama Jenis Kemasan]]</f>
        <v>BTL</v>
      </c>
      <c r="K740" s="4" t="str">
        <f>TRIM(CONCATENATE(Table43[[#This Row],[Nama            KLP]]," ",Table43[[#This Row],[Nama            Sub KLP]]))</f>
        <v>HARPIC TOILET CLEANER</v>
      </c>
      <c r="L740" s="4" t="str">
        <f>CONCATENATE(Table43[[#This Row],[kode  2 Digit                (hrf+No)]],Table43[[#This Row],[kode  2 Digit                (Nomor)]],Table43[[#This Row],[kode  1 Digit                (Nomor)]])</f>
        <v>R1032</v>
      </c>
      <c r="M740" s="4" t="str">
        <f>IF(AH740="",CONCATENATE(R740,T740,V740,X740,Z740,AB740,AD740,AF740,Table43[[#This Row],[Tanda Kode Revisi]]),CONCATENATE(R740,T740,V740,X740,Z740,AB740,AD740,AH740))</f>
        <v>R1032004045010</v>
      </c>
      <c r="N740" s="11">
        <f t="shared" si="22"/>
        <v>14</v>
      </c>
      <c r="O740" s="13" t="str">
        <f>IF(AG740&lt;&gt;"",TRIM(UPPER(CONCATENATE(Q740," ",S740," ",U740," ",W740," ",Y740," ",AA740," ","X"," ",Table43[[#This Row],[ISI/CTN]]," ",AG740," ",AC740," ",AE740," ",AI740))),TRIM(UPPER(CONCATENATE(Q740," ",S740," ",U740," ",W740," ",Y740," ",AA740," ","X"," ",Table43[[#This Row],[ISI/CTN]]," ",AC740," ",AE740," ",AI740))))</f>
        <v>RB HARPIC TOILET CLEANER LAVENDER 450ML X 12 BTL</v>
      </c>
      <c r="P740" s="11">
        <f t="shared" si="23"/>
        <v>48</v>
      </c>
      <c r="Q740" s="4" t="s">
        <v>1487</v>
      </c>
      <c r="R740" s="7" t="s">
        <v>94</v>
      </c>
      <c r="S740" s="4" t="s">
        <v>1490</v>
      </c>
      <c r="T740" s="45" t="s">
        <v>1724</v>
      </c>
      <c r="U740" s="46" t="s">
        <v>1499</v>
      </c>
      <c r="V740" s="7">
        <v>2</v>
      </c>
      <c r="W740" s="46"/>
      <c r="X740" s="45" t="s">
        <v>1731</v>
      </c>
      <c r="Y740" s="4" t="s">
        <v>1521</v>
      </c>
      <c r="Z740" s="47" t="s">
        <v>1725</v>
      </c>
      <c r="AA740" s="4" t="s">
        <v>1516</v>
      </c>
      <c r="AB740" s="47" t="s">
        <v>1756</v>
      </c>
      <c r="AC740" s="4" t="s">
        <v>388</v>
      </c>
      <c r="AD740" s="7">
        <v>1</v>
      </c>
      <c r="AF740" s="7">
        <v>0</v>
      </c>
      <c r="AJ740" s="7">
        <f>IFERROR(VLOOKUP(Table43[[#This Row],[Kode BARANG Win2]],'[2]Template Impor Barang'!#REF!,2,0),0)</f>
        <v>0</v>
      </c>
      <c r="AK740" s="7">
        <f>Table43[[#This Row],[ISI/CTN]]</f>
        <v>12</v>
      </c>
      <c r="AL740" s="83" t="str">
        <f>Table43[[#This Row],[Kode Pcpl]]</f>
        <v>ID8013761</v>
      </c>
      <c r="AN740" s="36">
        <f>Table43[[#This Row],[Harga Jual Pcs GT
(-PPN)]]-(Table43[[#This Row],[Harga Jual Pcs GT
(-PPN)]]*8.5%)</f>
        <v>20803.744999999999</v>
      </c>
      <c r="AO740" s="36">
        <f>Table43[[#This Row],[Harga Beli Pcs
(-PPN)]]*Table43[[#This Row],[ISI/CTN]]</f>
        <v>249644.94</v>
      </c>
      <c r="AP740" s="36">
        <f>Table43[[#This Row],[Harga Beli Pcs
(-PPN)]]*1.11</f>
        <v>23092.156950000001</v>
      </c>
      <c r="AQ740" s="36">
        <f>Table43[[#This Row],[Harga Beli Krt
(- PPN)]]*1.11</f>
        <v>277105.88340000005</v>
      </c>
      <c r="AR740" s="36">
        <v>22736.333333333332</v>
      </c>
      <c r="AS740" s="36">
        <f>Table43[[#This Row],[Harga Jual Pcs GT
(-PPN)]]*Table43[[#This Row],[ISI/CTN]]</f>
        <v>272836</v>
      </c>
      <c r="AT740" s="36">
        <f>Table43[[#This Row],[Harga Jual Pcs GT
(-PPN)]]*1.11</f>
        <v>25237.33</v>
      </c>
      <c r="AU740" s="36">
        <f>Table43[[#This Row],[Harga Jual Krt GT
(- PPN)]]*1.11</f>
        <v>302847.96000000002</v>
      </c>
      <c r="AV740" s="36">
        <v>22736.333333333332</v>
      </c>
      <c r="AW740" s="36">
        <f>Table43[[#This Row],[Harga Jual Pcs MT
(-PPN)]]*Table43[[#This Row],[ISI/CTN]]</f>
        <v>272836</v>
      </c>
      <c r="AX740" s="36">
        <f>Table43[[#This Row],[Harga Jual Pcs MT
(-PPN)]]*1.11</f>
        <v>25237.33</v>
      </c>
      <c r="AY740" s="36">
        <f>Table43[[#This Row],[Harga Jual Pcs MT
(+PPN)]]*Table43[[#This Row],[ISI/CTN]]</f>
        <v>302847.96000000002</v>
      </c>
      <c r="AZ740" s="44">
        <f>(Table43[[#This Row],[Harga Jual Pcs GT
(-PPN)]]-Table43[[#This Row],[Harga Beli Pcs
(-PPN)]])/Table43[[#This Row],[Harga Jual Pcs GT
(-PPN)]]</f>
        <v>8.4999999999999992E-2</v>
      </c>
      <c r="BA740" s="51">
        <f>Table43[[#This Row],[Harga Jual Pcs MT
(-PPN)]]-Table43[[#This Row],[Harga Beli Pcs
(-PPN)]]</f>
        <v>1932.5883333333331</v>
      </c>
      <c r="BB740" s="57">
        <f>Table43[[#This Row],[Column1]]/Table43[[#This Row],[Harga Jual Pcs MT
(-PPN)]]</f>
        <v>8.4999999999999992E-2</v>
      </c>
      <c r="BC740" s="50"/>
      <c r="BD740" s="7" t="str">
        <f>IFERROR(VLOOKUP(Table43[[#This Row],[Kode BARANG Win2]],'[3]Daftar Barang dan Jasa'!$B$2:$D$3515,3,0),0)</f>
        <v>RB HARPIC TOILET CLEANER LAVENDER 450ML X 12 BTL</v>
      </c>
      <c r="BE740" s="7" t="str">
        <f ca="1">IF(TODAY()-Table43[[#This Row],[Efektif
Pembuatan]]&gt;60,"Lama","Baru")</f>
        <v>Lama</v>
      </c>
      <c r="BF740" s="7" t="e">
        <f ca="1">IF(TODAY()-Table43[[#This Row],[Efektif Naik Harga]]&lt;30,"Naik","Sama")</f>
        <v>#VALUE!</v>
      </c>
      <c r="BG740" s="7" t="s">
        <v>400</v>
      </c>
      <c r="BH740" s="7" t="str">
        <f>IF(Table43[[#This Row],[Kode BARANG Win2]]&lt;&gt;"","IDR","")</f>
        <v>IDR</v>
      </c>
      <c r="BI740" s="7" t="str">
        <f>CONCATENATE(Table43[[#This Row],[kode  1 Digit
(Nomor)]],Table43[[#This Row],[kode  4 Digit                (Nomor)]])</f>
        <v>ID80137610450</v>
      </c>
      <c r="BJ740" s="7" t="str">
        <f>Table43[[#This Row],[Nama            Gramasi atau Jumlah Pack per CTN]]</f>
        <v>450ML</v>
      </c>
      <c r="BK740" s="7"/>
      <c r="BL740" s="7"/>
      <c r="BM740" s="4" t="str">
        <f>IF(Table43[[#This Row],[SATUAN Fix Win]]&lt;&gt;"","KRT")</f>
        <v>KRT</v>
      </c>
      <c r="BN740" s="4" t="str">
        <f>IF(Table43[[#This Row],[SATUAN Fix Win]]&lt;&gt;"","GD01")</f>
        <v>GD01</v>
      </c>
      <c r="BO740" s="4">
        <f>IF(Table43[[#This Row],[SATUAN Fix Win]]&lt;&gt;"",11611)</f>
        <v>11611</v>
      </c>
      <c r="BP740" s="4">
        <f>IF(Table43[[#This Row],[SATUAN Fix Win]]&lt;&gt;"",11612)</f>
        <v>11612</v>
      </c>
      <c r="BR740" s="4">
        <f>IF(Table43[[#This Row],[SATUAN Fix Win]]&lt;&gt;"",1)</f>
        <v>1</v>
      </c>
    </row>
    <row r="741" spans="1:70">
      <c r="A741" s="4" t="str">
        <f>CONCATENATE(Table43[[#This Row],[Kode BARANG Win2]],Table43[[#This Row],[No. Urut
Item Sama]])</f>
        <v>R1032004045010</v>
      </c>
      <c r="B741" s="7"/>
      <c r="C741" s="4" t="s">
        <v>1674</v>
      </c>
      <c r="D741" s="49">
        <v>3026266</v>
      </c>
      <c r="E741" s="49">
        <f>IFERROR(VLOOKUP(Table43[[#This Row],[NO]],[1]Sheet1!$G$3:$K$1267,5,0),0)</f>
        <v>0</v>
      </c>
      <c r="F741" s="26" t="s">
        <v>1203</v>
      </c>
      <c r="G741" s="26">
        <v>12</v>
      </c>
      <c r="H741" s="26" t="s">
        <v>2073</v>
      </c>
      <c r="I741" s="49">
        <v>8993560033071</v>
      </c>
      <c r="J741" s="26" t="str">
        <f>Table43[[#This Row],[Nama Jenis Kemasan]]</f>
        <v>BTL</v>
      </c>
      <c r="K741" s="4" t="str">
        <f>TRIM(CONCATENATE(Table43[[#This Row],[Nama            KLP]]," ",Table43[[#This Row],[Nama            Sub KLP]]))</f>
        <v>HARPIC TOILET CLEANER</v>
      </c>
      <c r="L741" s="4" t="str">
        <f>CONCATENATE(Table43[[#This Row],[kode  2 Digit                (hrf+No)]],Table43[[#This Row],[kode  2 Digit                (Nomor)]],Table43[[#This Row],[kode  1 Digit                (Nomor)]])</f>
        <v>R1032</v>
      </c>
      <c r="M741" s="4" t="str">
        <f>IF(AH741="",CONCATENATE(R741,T741,V741,X741,Z741,AB741,AD741,AF741,Table43[[#This Row],[Tanda Kode Revisi]]),CONCATENATE(R741,T741,V741,X741,Z741,AB741,AD741,AH741))</f>
        <v>R1032004045010</v>
      </c>
      <c r="N741" s="11">
        <f t="shared" si="22"/>
        <v>14</v>
      </c>
      <c r="O741" s="13" t="str">
        <f>IF(AG741&lt;&gt;"",TRIM(UPPER(CONCATENATE(Q741," ",S741," ",U741," ",W741," ",Y741," ",AA741," ","X"," ",Table43[[#This Row],[ISI/CTN]]," ",AG741," ",AC741," ",AE741," ",AI741))),TRIM(UPPER(CONCATENATE(Q741," ",S741," ",U741," ",W741," ",Y741," ",AA741," ","X"," ",Table43[[#This Row],[ISI/CTN]]," ",AC741," ",AE741," ",AI741))))</f>
        <v>RB HARPIC TOILET CLEANER LAVENDER 450ML X 12 BTL</v>
      </c>
      <c r="P741" s="11">
        <f t="shared" si="23"/>
        <v>48</v>
      </c>
      <c r="Q741" s="4" t="s">
        <v>1487</v>
      </c>
      <c r="R741" s="7" t="s">
        <v>94</v>
      </c>
      <c r="S741" s="4" t="s">
        <v>1490</v>
      </c>
      <c r="T741" s="45" t="s">
        <v>1724</v>
      </c>
      <c r="U741" s="46" t="s">
        <v>1499</v>
      </c>
      <c r="V741" s="7">
        <v>2</v>
      </c>
      <c r="W741" s="46"/>
      <c r="X741" s="45" t="s">
        <v>1731</v>
      </c>
      <c r="Y741" s="4" t="s">
        <v>1521</v>
      </c>
      <c r="Z741" s="47" t="s">
        <v>1725</v>
      </c>
      <c r="AA741" s="4" t="s">
        <v>1516</v>
      </c>
      <c r="AB741" s="47" t="s">
        <v>1756</v>
      </c>
      <c r="AC741" s="4" t="s">
        <v>388</v>
      </c>
      <c r="AD741" s="7">
        <v>1</v>
      </c>
      <c r="AF741" s="7">
        <v>0</v>
      </c>
      <c r="AJ741" s="7">
        <f>IFERROR(VLOOKUP(Table43[[#This Row],[Kode BARANG Win2]],'[2]Template Impor Barang'!#REF!,2,0),0)</f>
        <v>0</v>
      </c>
      <c r="AK741" s="7">
        <f>Table43[[#This Row],[ISI/CTN]]</f>
        <v>12</v>
      </c>
      <c r="AL741" s="83">
        <f>Table43[[#This Row],[Kode Pcpl]]</f>
        <v>3026266</v>
      </c>
      <c r="AN741" s="36">
        <f>Table43[[#This Row],[Harga Jual Pcs GT
(-PPN)]]-(Table43[[#This Row],[Harga Jual Pcs GT
(-PPN)]]*8.5%)</f>
        <v>20803.744999999999</v>
      </c>
      <c r="AO741" s="36">
        <f>Table43[[#This Row],[Harga Beli Pcs
(-PPN)]]*Table43[[#This Row],[ISI/CTN]]</f>
        <v>249644.94</v>
      </c>
      <c r="AP741" s="36">
        <f>Table43[[#This Row],[Harga Beli Pcs
(-PPN)]]*1.11</f>
        <v>23092.156950000001</v>
      </c>
      <c r="AQ741" s="36">
        <f>Table43[[#This Row],[Harga Beli Krt
(- PPN)]]*1.11</f>
        <v>277105.88340000005</v>
      </c>
      <c r="AR741" s="36">
        <v>22736.333333333332</v>
      </c>
      <c r="AS741" s="36">
        <f>Table43[[#This Row],[Harga Jual Pcs GT
(-PPN)]]*Table43[[#This Row],[ISI/CTN]]</f>
        <v>272836</v>
      </c>
      <c r="AT741" s="36">
        <f>Table43[[#This Row],[Harga Jual Pcs GT
(-PPN)]]*1.11</f>
        <v>25237.33</v>
      </c>
      <c r="AU741" s="36">
        <f>Table43[[#This Row],[Harga Jual Krt GT
(- PPN)]]*1.11</f>
        <v>302847.96000000002</v>
      </c>
      <c r="AV741" s="36">
        <v>22736.333333333332</v>
      </c>
      <c r="AW741" s="36">
        <f>Table43[[#This Row],[Harga Jual Pcs MT
(-PPN)]]*Table43[[#This Row],[ISI/CTN]]</f>
        <v>272836</v>
      </c>
      <c r="AX741" s="36">
        <f>Table43[[#This Row],[Harga Jual Pcs MT
(-PPN)]]*1.11</f>
        <v>25237.33</v>
      </c>
      <c r="AY741" s="36">
        <f>Table43[[#This Row],[Harga Jual Pcs MT
(+PPN)]]*Table43[[#This Row],[ISI/CTN]]</f>
        <v>302847.96000000002</v>
      </c>
      <c r="AZ741" s="44">
        <f>(Table43[[#This Row],[Harga Jual Pcs GT
(-PPN)]]-Table43[[#This Row],[Harga Beli Pcs
(-PPN)]])/Table43[[#This Row],[Harga Jual Pcs GT
(-PPN)]]</f>
        <v>8.4999999999999992E-2</v>
      </c>
      <c r="BA741" s="51">
        <f>Table43[[#This Row],[Harga Jual Pcs MT
(-PPN)]]-Table43[[#This Row],[Harga Beli Pcs
(-PPN)]]</f>
        <v>1932.5883333333331</v>
      </c>
      <c r="BB741" s="57">
        <f>Table43[[#This Row],[Column1]]/Table43[[#This Row],[Harga Jual Pcs MT
(-PPN)]]</f>
        <v>8.4999999999999992E-2</v>
      </c>
      <c r="BC741" s="50"/>
      <c r="BD741" s="7" t="str">
        <f>IFERROR(VLOOKUP(Table43[[#This Row],[Kode BARANG Win2]],'[3]Daftar Barang dan Jasa'!$B$2:$D$3515,3,0),0)</f>
        <v>RB HARPIC TOILET CLEANER LAVENDER 450ML X 12 BTL</v>
      </c>
      <c r="BE741" s="7" t="str">
        <f ca="1">IF(TODAY()-Table43[[#This Row],[Efektif
Pembuatan]]&gt;60,"Lama","Baru")</f>
        <v>Lama</v>
      </c>
      <c r="BF741" s="7" t="e">
        <f ca="1">IF(TODAY()-Table43[[#This Row],[Efektif Naik Harga]]&lt;30,"Naik","Sama")</f>
        <v>#VALUE!</v>
      </c>
      <c r="BG741" s="7" t="s">
        <v>400</v>
      </c>
      <c r="BH741" s="7" t="str">
        <f>IF(Table43[[#This Row],[Kode BARANG Win2]]&lt;&gt;"","IDR","")</f>
        <v>IDR</v>
      </c>
      <c r="BI741" s="7" t="str">
        <f>CONCATENATE(Table43[[#This Row],[kode  1 Digit
(Nomor)]],Table43[[#This Row],[kode  4 Digit                (Nomor)]])</f>
        <v>30262660450</v>
      </c>
      <c r="BJ741" s="7" t="str">
        <f>Table43[[#This Row],[Nama            Gramasi atau Jumlah Pack per CTN]]</f>
        <v>450ML</v>
      </c>
      <c r="BK741" s="7"/>
      <c r="BL741" s="7"/>
      <c r="BM741" s="4" t="str">
        <f>IF(Table43[[#This Row],[SATUAN Fix Win]]&lt;&gt;"","KRT")</f>
        <v>KRT</v>
      </c>
      <c r="BN741" s="4" t="str">
        <f>IF(Table43[[#This Row],[SATUAN Fix Win]]&lt;&gt;"","GD01")</f>
        <v>GD01</v>
      </c>
      <c r="BO741" s="4">
        <f>IF(Table43[[#This Row],[SATUAN Fix Win]]&lt;&gt;"",11611)</f>
        <v>11611</v>
      </c>
      <c r="BP741" s="4">
        <f>IF(Table43[[#This Row],[SATUAN Fix Win]]&lt;&gt;"",11612)</f>
        <v>11612</v>
      </c>
      <c r="BR741" s="4">
        <f>IF(Table43[[#This Row],[SATUAN Fix Win]]&lt;&gt;"",1)</f>
        <v>1</v>
      </c>
    </row>
    <row r="742" spans="1:70">
      <c r="A742" s="4" t="str">
        <f>CONCATENATE(Table43[[#This Row],[Kode BARANG Win2]],Table43[[#This Row],[No. Urut
Item Sama]])</f>
        <v>R1032005049510</v>
      </c>
      <c r="B742" s="7"/>
      <c r="C742" s="4" t="s">
        <v>1675</v>
      </c>
      <c r="D742" s="49">
        <v>3111848</v>
      </c>
      <c r="E742" s="49">
        <f>IFERROR(VLOOKUP(Table43[[#This Row],[NO]],[1]Sheet1!$G$3:$K$1267,5,0),0)</f>
        <v>0</v>
      </c>
      <c r="F742" s="26" t="s">
        <v>1223</v>
      </c>
      <c r="G742" s="26">
        <v>12</v>
      </c>
      <c r="H742" s="26" t="s">
        <v>1675</v>
      </c>
      <c r="I742" s="49">
        <v>8993560033033</v>
      </c>
      <c r="J742" s="26" t="str">
        <f>Table43[[#This Row],[Nama Jenis Kemasan]]</f>
        <v>BTL</v>
      </c>
      <c r="K742" s="4" t="str">
        <f>TRIM(CONCATENATE(Table43[[#This Row],[Nama            KLP]]," ",Table43[[#This Row],[Nama            Sub KLP]]))</f>
        <v>HARPIC TOILET CLEANER</v>
      </c>
      <c r="L742" s="4" t="str">
        <f>CONCATENATE(Table43[[#This Row],[kode  2 Digit                (hrf+No)]],Table43[[#This Row],[kode  2 Digit                (Nomor)]],Table43[[#This Row],[kode  1 Digit                (Nomor)]])</f>
        <v>R1032</v>
      </c>
      <c r="M742" s="4" t="str">
        <f>IF(AH742="",CONCATENATE(R742,T742,V742,X742,Z742,AB742,AD742,AF742,Table43[[#This Row],[Tanda Kode Revisi]]),CONCATENATE(R742,T742,V742,X742,Z742,AB742,AD742,AH742))</f>
        <v>R1032005049510</v>
      </c>
      <c r="N742" s="11">
        <f t="shared" si="22"/>
        <v>14</v>
      </c>
      <c r="O742" s="13" t="str">
        <f>IF(AG742&lt;&gt;"",TRIM(UPPER(CONCATENATE(Q742," ",S742," ",U742," ",W742," ",Y742," ",AA742," ","X"," ",Table43[[#This Row],[ISI/CTN]]," ",AG742," ",AC742," ",AE742," ",AI742))),TRIM(UPPER(CONCATENATE(Q742," ",S742," ",U742," ",W742," ",Y742," ",AA742," ","X"," ",Table43[[#This Row],[ISI/CTN]]," ",AC742," ",AE742," ",AI742))))</f>
        <v>RB HARPIC TOILET CLEANER LEMON 495ML X 12 BTL</v>
      </c>
      <c r="P742" s="11">
        <f t="shared" si="23"/>
        <v>45</v>
      </c>
      <c r="Q742" s="4" t="s">
        <v>1487</v>
      </c>
      <c r="R742" s="7" t="s">
        <v>94</v>
      </c>
      <c r="S742" s="4" t="s">
        <v>1490</v>
      </c>
      <c r="T742" s="45" t="s">
        <v>1724</v>
      </c>
      <c r="U742" s="46" t="s">
        <v>1499</v>
      </c>
      <c r="V742" s="7">
        <v>2</v>
      </c>
      <c r="W742" s="46"/>
      <c r="X742" s="45" t="s">
        <v>1731</v>
      </c>
      <c r="Y742" s="4" t="s">
        <v>1548</v>
      </c>
      <c r="Z742" s="47" t="s">
        <v>1726</v>
      </c>
      <c r="AA742" s="4" t="s">
        <v>1549</v>
      </c>
      <c r="AB742" s="47" t="s">
        <v>1758</v>
      </c>
      <c r="AC742" s="4" t="s">
        <v>388</v>
      </c>
      <c r="AD742" s="7">
        <v>1</v>
      </c>
      <c r="AF742" s="7">
        <v>0</v>
      </c>
      <c r="AJ742" s="7">
        <f>IFERROR(VLOOKUP(Table43[[#This Row],[Kode BARANG Win2]],'[2]Template Impor Barang'!#REF!,2,0),0)</f>
        <v>0</v>
      </c>
      <c r="AK742" s="7">
        <f>Table43[[#This Row],[ISI/CTN]]</f>
        <v>12</v>
      </c>
      <c r="AL742" s="83">
        <f>Table43[[#This Row],[Kode Pcpl]]</f>
        <v>3111848</v>
      </c>
      <c r="AN742" s="36">
        <f>Table43[[#This Row],[Harga Jual Pcs GT
(-PPN)]]-(Table43[[#This Row],[Harga Jual Pcs GT
(-PPN)]]*8.5%)</f>
        <v>22015.662499999999</v>
      </c>
      <c r="AO742" s="36">
        <f>Table43[[#This Row],[Harga Beli Pcs
(-PPN)]]*Table43[[#This Row],[ISI/CTN]]</f>
        <v>264187.94999999995</v>
      </c>
      <c r="AP742" s="36">
        <f>Table43[[#This Row],[Harga Beli Pcs
(-PPN)]]*1.11</f>
        <v>24437.385375000002</v>
      </c>
      <c r="AQ742" s="36">
        <f>Table43[[#This Row],[Harga Beli Krt
(- PPN)]]*1.11</f>
        <v>293248.62449999998</v>
      </c>
      <c r="AR742" s="36">
        <v>24060.833333333332</v>
      </c>
      <c r="AS742" s="36">
        <f>Table43[[#This Row],[Harga Jual Pcs GT
(-PPN)]]*Table43[[#This Row],[ISI/CTN]]</f>
        <v>288730</v>
      </c>
      <c r="AT742" s="36">
        <f>Table43[[#This Row],[Harga Jual Pcs GT
(-PPN)]]*1.11</f>
        <v>26707.525000000001</v>
      </c>
      <c r="AU742" s="36">
        <f>Table43[[#This Row],[Harga Jual Krt GT
(- PPN)]]*1.11</f>
        <v>320490.30000000005</v>
      </c>
      <c r="AV742" s="36">
        <v>24060.833333333332</v>
      </c>
      <c r="AW742" s="36">
        <f>Table43[[#This Row],[Harga Jual Pcs MT
(-PPN)]]*Table43[[#This Row],[ISI/CTN]]</f>
        <v>288730</v>
      </c>
      <c r="AX742" s="36">
        <f>Table43[[#This Row],[Harga Jual Pcs MT
(-PPN)]]*1.11</f>
        <v>26707.525000000001</v>
      </c>
      <c r="AY742" s="36">
        <f>Table43[[#This Row],[Harga Jual Pcs MT
(+PPN)]]*Table43[[#This Row],[ISI/CTN]]</f>
        <v>320490.30000000005</v>
      </c>
      <c r="AZ742" s="44">
        <f>(Table43[[#This Row],[Harga Jual Pcs GT
(-PPN)]]-Table43[[#This Row],[Harga Beli Pcs
(-PPN)]])/Table43[[#This Row],[Harga Jual Pcs GT
(-PPN)]]</f>
        <v>8.500000000000002E-2</v>
      </c>
      <c r="BA742" s="51">
        <f>Table43[[#This Row],[Harga Jual Pcs MT
(-PPN)]]-Table43[[#This Row],[Harga Beli Pcs
(-PPN)]]</f>
        <v>2045.1708333333336</v>
      </c>
      <c r="BB742" s="57">
        <f>Table43[[#This Row],[Column1]]/Table43[[#This Row],[Harga Jual Pcs MT
(-PPN)]]</f>
        <v>8.500000000000002E-2</v>
      </c>
      <c r="BC742" s="50"/>
      <c r="BD742" s="7" t="str">
        <f>IFERROR(VLOOKUP(Table43[[#This Row],[Kode BARANG Win2]],'[3]Daftar Barang dan Jasa'!$B$2:$D$3515,3,0),0)</f>
        <v>RB HARPIC TOILET CLEANER LEMON 495ML X 12 BTL</v>
      </c>
      <c r="BE742" s="7" t="str">
        <f ca="1">IF(TODAY()-Table43[[#This Row],[Efektif
Pembuatan]]&gt;60,"Lama","Baru")</f>
        <v>Lama</v>
      </c>
      <c r="BF742" s="7" t="e">
        <f ca="1">IF(TODAY()-Table43[[#This Row],[Efektif Naik Harga]]&lt;30,"Naik","Sama")</f>
        <v>#VALUE!</v>
      </c>
      <c r="BG742" s="7" t="s">
        <v>400</v>
      </c>
      <c r="BH742" s="7" t="str">
        <f>IF(Table43[[#This Row],[Kode BARANG Win2]]&lt;&gt;"","IDR","")</f>
        <v>IDR</v>
      </c>
      <c r="BI742" s="7" t="str">
        <f>CONCATENATE(Table43[[#This Row],[kode  1 Digit
(Nomor)]],Table43[[#This Row],[kode  4 Digit                (Nomor)]])</f>
        <v>31118480495</v>
      </c>
      <c r="BJ742" s="7" t="str">
        <f>Table43[[#This Row],[Nama            Gramasi atau Jumlah Pack per CTN]]</f>
        <v>495ML</v>
      </c>
      <c r="BK742" s="7"/>
      <c r="BL742" s="7"/>
      <c r="BM742" s="4" t="str">
        <f>IF(Table43[[#This Row],[SATUAN Fix Win]]&lt;&gt;"","KRT")</f>
        <v>KRT</v>
      </c>
      <c r="BN742" s="4" t="str">
        <f>IF(Table43[[#This Row],[SATUAN Fix Win]]&lt;&gt;"","GD01")</f>
        <v>GD01</v>
      </c>
      <c r="BO742" s="4">
        <f>IF(Table43[[#This Row],[SATUAN Fix Win]]&lt;&gt;"",11611)</f>
        <v>11611</v>
      </c>
      <c r="BP742" s="4">
        <f>IF(Table43[[#This Row],[SATUAN Fix Win]]&lt;&gt;"",11612)</f>
        <v>11612</v>
      </c>
      <c r="BR742" s="4">
        <f>IF(Table43[[#This Row],[SATUAN Fix Win]]&lt;&gt;"",1)</f>
        <v>1</v>
      </c>
    </row>
    <row r="743" spans="1:70">
      <c r="A743" s="4" t="str">
        <f>CONCATENATE(Table43[[#This Row],[Kode BARANG Win2]],Table43[[#This Row],[No. Urut
Item Sama]])</f>
        <v>R1032005049510</v>
      </c>
      <c r="B743" s="7"/>
      <c r="C743" s="4" t="s">
        <v>1675</v>
      </c>
      <c r="D743" s="49" t="s">
        <v>592</v>
      </c>
      <c r="E743" s="49">
        <f>IFERROR(VLOOKUP(Table43[[#This Row],[NO]],[1]Sheet1!$G$3:$K$1267,5,0),0)</f>
        <v>0</v>
      </c>
      <c r="F743" s="26" t="s">
        <v>1224</v>
      </c>
      <c r="G743" s="26">
        <v>12</v>
      </c>
      <c r="H743" s="26" t="s">
        <v>2073</v>
      </c>
      <c r="I743" s="49">
        <v>8993560033033</v>
      </c>
      <c r="J743" s="26" t="str">
        <f>Table43[[#This Row],[Nama Jenis Kemasan]]</f>
        <v>BTL</v>
      </c>
      <c r="K743" s="4" t="str">
        <f>TRIM(CONCATENATE(Table43[[#This Row],[Nama            KLP]]," ",Table43[[#This Row],[Nama            Sub KLP]]))</f>
        <v>HARPIC TOILET CLEANER</v>
      </c>
      <c r="L743" s="4" t="str">
        <f>CONCATENATE(Table43[[#This Row],[kode  2 Digit                (hrf+No)]],Table43[[#This Row],[kode  2 Digit                (Nomor)]],Table43[[#This Row],[kode  1 Digit                (Nomor)]])</f>
        <v>R1032</v>
      </c>
      <c r="M743" s="4" t="str">
        <f>IF(AH743="",CONCATENATE(R743,T743,V743,X743,Z743,AB743,AD743,AF743,Table43[[#This Row],[Tanda Kode Revisi]]),CONCATENATE(R743,T743,V743,X743,Z743,AB743,AD743,AH743))</f>
        <v>R1032005049510</v>
      </c>
      <c r="N743" s="11">
        <f t="shared" si="22"/>
        <v>14</v>
      </c>
      <c r="O743" s="13" t="str">
        <f>IF(AG743&lt;&gt;"",TRIM(UPPER(CONCATENATE(Q743," ",S743," ",U743," ",W743," ",Y743," ",AA743," ","X"," ",Table43[[#This Row],[ISI/CTN]]," ",AG743," ",AC743," ",AE743," ",AI743))),TRIM(UPPER(CONCATENATE(Q743," ",S743," ",U743," ",W743," ",Y743," ",AA743," ","X"," ",Table43[[#This Row],[ISI/CTN]]," ",AC743," ",AE743," ",AI743))))</f>
        <v>RB HARPIC TOILET CLEANER LEMON 495ML X 12 BTL</v>
      </c>
      <c r="P743" s="11">
        <f t="shared" si="23"/>
        <v>45</v>
      </c>
      <c r="Q743" s="4" t="s">
        <v>1487</v>
      </c>
      <c r="R743" s="7" t="s">
        <v>94</v>
      </c>
      <c r="S743" s="4" t="s">
        <v>1490</v>
      </c>
      <c r="T743" s="45" t="s">
        <v>1724</v>
      </c>
      <c r="U743" s="46" t="s">
        <v>1499</v>
      </c>
      <c r="V743" s="7">
        <v>2</v>
      </c>
      <c r="W743" s="46"/>
      <c r="X743" s="45" t="s">
        <v>1731</v>
      </c>
      <c r="Y743" s="4" t="s">
        <v>1548</v>
      </c>
      <c r="Z743" s="47" t="s">
        <v>1726</v>
      </c>
      <c r="AA743" s="4" t="s">
        <v>1549</v>
      </c>
      <c r="AB743" s="47" t="s">
        <v>1758</v>
      </c>
      <c r="AC743" s="4" t="s">
        <v>388</v>
      </c>
      <c r="AD743" s="7">
        <v>1</v>
      </c>
      <c r="AF743" s="7">
        <v>0</v>
      </c>
      <c r="AJ743" s="7">
        <f>IFERROR(VLOOKUP(Table43[[#This Row],[Kode BARANG Win2]],'[2]Template Impor Barang'!#REF!,2,0),0)</f>
        <v>0</v>
      </c>
      <c r="AK743" s="7">
        <f>Table43[[#This Row],[ISI/CTN]]</f>
        <v>12</v>
      </c>
      <c r="AL743" s="83" t="str">
        <f>Table43[[#This Row],[Kode Pcpl]]</f>
        <v>ID0377869</v>
      </c>
      <c r="AN743" s="36">
        <f>Table43[[#This Row],[Harga Jual Pcs GT
(-PPN)]]-(Table43[[#This Row],[Harga Jual Pcs GT
(-PPN)]]*8.5%)</f>
        <v>22015.662499999999</v>
      </c>
      <c r="AO743" s="36">
        <f>Table43[[#This Row],[Harga Beli Pcs
(-PPN)]]*Table43[[#This Row],[ISI/CTN]]</f>
        <v>264187.94999999995</v>
      </c>
      <c r="AP743" s="36">
        <f>Table43[[#This Row],[Harga Beli Pcs
(-PPN)]]*1.11</f>
        <v>24437.385375000002</v>
      </c>
      <c r="AQ743" s="36">
        <f>Table43[[#This Row],[Harga Beli Krt
(- PPN)]]*1.11</f>
        <v>293248.62449999998</v>
      </c>
      <c r="AR743" s="36">
        <v>24060.833333333332</v>
      </c>
      <c r="AS743" s="36">
        <f>Table43[[#This Row],[Harga Jual Pcs GT
(-PPN)]]*Table43[[#This Row],[ISI/CTN]]</f>
        <v>288730</v>
      </c>
      <c r="AT743" s="36">
        <f>Table43[[#This Row],[Harga Jual Pcs GT
(-PPN)]]*1.11</f>
        <v>26707.525000000001</v>
      </c>
      <c r="AU743" s="36">
        <f>Table43[[#This Row],[Harga Jual Krt GT
(- PPN)]]*1.11</f>
        <v>320490.30000000005</v>
      </c>
      <c r="AV743" s="36">
        <v>24060.833333333332</v>
      </c>
      <c r="AW743" s="36">
        <f>Table43[[#This Row],[Harga Jual Pcs MT
(-PPN)]]*Table43[[#This Row],[ISI/CTN]]</f>
        <v>288730</v>
      </c>
      <c r="AX743" s="36">
        <f>Table43[[#This Row],[Harga Jual Pcs MT
(-PPN)]]*1.11</f>
        <v>26707.525000000001</v>
      </c>
      <c r="AY743" s="36">
        <f>Table43[[#This Row],[Harga Jual Pcs MT
(+PPN)]]*Table43[[#This Row],[ISI/CTN]]</f>
        <v>320490.30000000005</v>
      </c>
      <c r="AZ743" s="44">
        <f>(Table43[[#This Row],[Harga Jual Pcs GT
(-PPN)]]-Table43[[#This Row],[Harga Beli Pcs
(-PPN)]])/Table43[[#This Row],[Harga Jual Pcs GT
(-PPN)]]</f>
        <v>8.500000000000002E-2</v>
      </c>
      <c r="BA743" s="51">
        <f>Table43[[#This Row],[Harga Jual Pcs MT
(-PPN)]]-Table43[[#This Row],[Harga Beli Pcs
(-PPN)]]</f>
        <v>2045.1708333333336</v>
      </c>
      <c r="BB743" s="57">
        <f>Table43[[#This Row],[Column1]]/Table43[[#This Row],[Harga Jual Pcs MT
(-PPN)]]</f>
        <v>8.500000000000002E-2</v>
      </c>
      <c r="BC743" s="50"/>
      <c r="BD743" s="7" t="str">
        <f>IFERROR(VLOOKUP(Table43[[#This Row],[Kode BARANG Win2]],'[3]Daftar Barang dan Jasa'!$B$2:$D$3515,3,0),0)</f>
        <v>RB HARPIC TOILET CLEANER LEMON 495ML X 12 BTL</v>
      </c>
      <c r="BE743" s="7" t="str">
        <f ca="1">IF(TODAY()-Table43[[#This Row],[Efektif
Pembuatan]]&gt;60,"Lama","Baru")</f>
        <v>Lama</v>
      </c>
      <c r="BF743" s="7" t="e">
        <f ca="1">IF(TODAY()-Table43[[#This Row],[Efektif Naik Harga]]&lt;30,"Naik","Sama")</f>
        <v>#VALUE!</v>
      </c>
      <c r="BG743" s="7" t="s">
        <v>400</v>
      </c>
      <c r="BH743" s="7" t="str">
        <f>IF(Table43[[#This Row],[Kode BARANG Win2]]&lt;&gt;"","IDR","")</f>
        <v>IDR</v>
      </c>
      <c r="BI743" s="7" t="str">
        <f>CONCATENATE(Table43[[#This Row],[kode  1 Digit
(Nomor)]],Table43[[#This Row],[kode  4 Digit                (Nomor)]])</f>
        <v>ID03778690495</v>
      </c>
      <c r="BJ743" s="7" t="str">
        <f>Table43[[#This Row],[Nama            Gramasi atau Jumlah Pack per CTN]]</f>
        <v>495ML</v>
      </c>
      <c r="BK743" s="7"/>
      <c r="BL743" s="7"/>
      <c r="BM743" s="4" t="str">
        <f>IF(Table43[[#This Row],[SATUAN Fix Win]]&lt;&gt;"","KRT")</f>
        <v>KRT</v>
      </c>
      <c r="BN743" s="4" t="str">
        <f>IF(Table43[[#This Row],[SATUAN Fix Win]]&lt;&gt;"","GD01")</f>
        <v>GD01</v>
      </c>
      <c r="BO743" s="4">
        <f>IF(Table43[[#This Row],[SATUAN Fix Win]]&lt;&gt;"",11611)</f>
        <v>11611</v>
      </c>
      <c r="BP743" s="4">
        <f>IF(Table43[[#This Row],[SATUAN Fix Win]]&lt;&gt;"",11612)</f>
        <v>11612</v>
      </c>
      <c r="BR743" s="4">
        <f>IF(Table43[[#This Row],[SATUAN Fix Win]]&lt;&gt;"",1)</f>
        <v>1</v>
      </c>
    </row>
    <row r="744" spans="1:70">
      <c r="A744" s="4" t="str">
        <f>CONCATENATE(Table43[[#This Row],[Kode BARANG Win2]],Table43[[#This Row],[No. Urut
Item Sama]])</f>
        <v>R1032005049510</v>
      </c>
      <c r="B744" s="7"/>
      <c r="C744" s="4" t="s">
        <v>1675</v>
      </c>
      <c r="D744" s="49" t="s">
        <v>595</v>
      </c>
      <c r="E744" s="49">
        <f>IFERROR(VLOOKUP(Table43[[#This Row],[NO]],[1]Sheet1!$G$3:$K$1267,5,0),0)</f>
        <v>0</v>
      </c>
      <c r="F744" s="26" t="s">
        <v>1227</v>
      </c>
      <c r="G744" s="26">
        <v>12</v>
      </c>
      <c r="H744" s="26" t="s">
        <v>2073</v>
      </c>
      <c r="I744" s="49">
        <v>8993560033033</v>
      </c>
      <c r="J744" s="26" t="str">
        <f>Table43[[#This Row],[Nama Jenis Kemasan]]</f>
        <v>BTL</v>
      </c>
      <c r="K744" s="4" t="str">
        <f>TRIM(CONCATENATE(Table43[[#This Row],[Nama            KLP]]," ",Table43[[#This Row],[Nama            Sub KLP]]))</f>
        <v>HARPIC TOILET CLEANER</v>
      </c>
      <c r="L744" s="4" t="str">
        <f>CONCATENATE(Table43[[#This Row],[kode  2 Digit                (hrf+No)]],Table43[[#This Row],[kode  2 Digit                (Nomor)]],Table43[[#This Row],[kode  1 Digit                (Nomor)]])</f>
        <v>R1032</v>
      </c>
      <c r="M744" s="4" t="str">
        <f>IF(AH744="",CONCATENATE(R744,T744,V744,X744,Z744,AB744,AD744,AF744,Table43[[#This Row],[Tanda Kode Revisi]]),CONCATENATE(R744,T744,V744,X744,Z744,AB744,AD744,AH744))</f>
        <v>R1032005049510</v>
      </c>
      <c r="N744" s="11">
        <f t="shared" si="22"/>
        <v>14</v>
      </c>
      <c r="O744" s="13" t="str">
        <f>IF(AG744&lt;&gt;"",TRIM(UPPER(CONCATENATE(Q744," ",S744," ",U744," ",W744," ",Y744," ",AA744," ","X"," ",Table43[[#This Row],[ISI/CTN]]," ",AG744," ",AC744," ",AE744," ",AI744))),TRIM(UPPER(CONCATENATE(Q744," ",S744," ",U744," ",W744," ",Y744," ",AA744," ","X"," ",Table43[[#This Row],[ISI/CTN]]," ",AC744," ",AE744," ",AI744))))</f>
        <v>RB HARPIC TOILET CLEANER LEMON 495ML X 12 BTL</v>
      </c>
      <c r="P744" s="11">
        <f t="shared" si="23"/>
        <v>45</v>
      </c>
      <c r="Q744" s="4" t="s">
        <v>1487</v>
      </c>
      <c r="R744" s="7" t="s">
        <v>94</v>
      </c>
      <c r="S744" s="4" t="s">
        <v>1490</v>
      </c>
      <c r="T744" s="45" t="s">
        <v>1724</v>
      </c>
      <c r="U744" s="46" t="s">
        <v>1499</v>
      </c>
      <c r="V744" s="7">
        <v>2</v>
      </c>
      <c r="W744" s="46"/>
      <c r="X744" s="45" t="s">
        <v>1731</v>
      </c>
      <c r="Y744" s="4" t="s">
        <v>1548</v>
      </c>
      <c r="Z744" s="47" t="s">
        <v>1726</v>
      </c>
      <c r="AA744" s="4" t="s">
        <v>1549</v>
      </c>
      <c r="AB744" s="47" t="s">
        <v>1758</v>
      </c>
      <c r="AC744" s="4" t="s">
        <v>388</v>
      </c>
      <c r="AD744" s="7">
        <v>1</v>
      </c>
      <c r="AF744" s="7">
        <v>0</v>
      </c>
      <c r="AJ744" s="7">
        <f>IFERROR(VLOOKUP(Table43[[#This Row],[Kode BARANG Win2]],'[2]Template Impor Barang'!#REF!,2,0),0)</f>
        <v>0</v>
      </c>
      <c r="AK744" s="7">
        <f>Table43[[#This Row],[ISI/CTN]]</f>
        <v>12</v>
      </c>
      <c r="AL744" s="83" t="str">
        <f>Table43[[#This Row],[Kode Pcpl]]</f>
        <v>ID8153737</v>
      </c>
      <c r="AN744" s="36">
        <f>Table43[[#This Row],[Harga Jual Pcs GT
(-PPN)]]-(Table43[[#This Row],[Harga Jual Pcs GT
(-PPN)]]*8.5%)</f>
        <v>22015.662499999999</v>
      </c>
      <c r="AO744" s="36">
        <f>Table43[[#This Row],[Harga Beli Pcs
(-PPN)]]*Table43[[#This Row],[ISI/CTN]]</f>
        <v>264187.94999999995</v>
      </c>
      <c r="AP744" s="36">
        <f>Table43[[#This Row],[Harga Beli Pcs
(-PPN)]]*1.11</f>
        <v>24437.385375000002</v>
      </c>
      <c r="AQ744" s="36">
        <f>Table43[[#This Row],[Harga Beli Krt
(- PPN)]]*1.11</f>
        <v>293248.62449999998</v>
      </c>
      <c r="AR744" s="36">
        <v>24060.833333333332</v>
      </c>
      <c r="AS744" s="36">
        <f>Table43[[#This Row],[Harga Jual Pcs GT
(-PPN)]]*Table43[[#This Row],[ISI/CTN]]</f>
        <v>288730</v>
      </c>
      <c r="AT744" s="36">
        <f>Table43[[#This Row],[Harga Jual Pcs GT
(-PPN)]]*1.11</f>
        <v>26707.525000000001</v>
      </c>
      <c r="AU744" s="36">
        <f>Table43[[#This Row],[Harga Jual Krt GT
(- PPN)]]*1.11</f>
        <v>320490.30000000005</v>
      </c>
      <c r="AV744" s="36">
        <v>24060.833333333332</v>
      </c>
      <c r="AW744" s="36">
        <f>Table43[[#This Row],[Harga Jual Pcs MT
(-PPN)]]*Table43[[#This Row],[ISI/CTN]]</f>
        <v>288730</v>
      </c>
      <c r="AX744" s="36">
        <f>Table43[[#This Row],[Harga Jual Pcs MT
(-PPN)]]*1.11</f>
        <v>26707.525000000001</v>
      </c>
      <c r="AY744" s="36">
        <f>Table43[[#This Row],[Harga Jual Pcs MT
(+PPN)]]*Table43[[#This Row],[ISI/CTN]]</f>
        <v>320490.30000000005</v>
      </c>
      <c r="AZ744" s="44">
        <f>(Table43[[#This Row],[Harga Jual Pcs GT
(-PPN)]]-Table43[[#This Row],[Harga Beli Pcs
(-PPN)]])/Table43[[#This Row],[Harga Jual Pcs GT
(-PPN)]]</f>
        <v>8.500000000000002E-2</v>
      </c>
      <c r="BA744" s="51">
        <f>Table43[[#This Row],[Harga Jual Pcs MT
(-PPN)]]-Table43[[#This Row],[Harga Beli Pcs
(-PPN)]]</f>
        <v>2045.1708333333336</v>
      </c>
      <c r="BB744" s="57">
        <f>Table43[[#This Row],[Column1]]/Table43[[#This Row],[Harga Jual Pcs MT
(-PPN)]]</f>
        <v>8.500000000000002E-2</v>
      </c>
      <c r="BC744" s="50"/>
      <c r="BD744" s="7" t="str">
        <f>IFERROR(VLOOKUP(Table43[[#This Row],[Kode BARANG Win2]],'[3]Daftar Barang dan Jasa'!$B$2:$D$3515,3,0),0)</f>
        <v>RB HARPIC TOILET CLEANER LEMON 495ML X 12 BTL</v>
      </c>
      <c r="BE744" s="7" t="str">
        <f ca="1">IF(TODAY()-Table43[[#This Row],[Efektif
Pembuatan]]&gt;60,"Lama","Baru")</f>
        <v>Lama</v>
      </c>
      <c r="BF744" s="7" t="e">
        <f ca="1">IF(TODAY()-Table43[[#This Row],[Efektif Naik Harga]]&lt;30,"Naik","Sama")</f>
        <v>#VALUE!</v>
      </c>
      <c r="BG744" s="7" t="s">
        <v>400</v>
      </c>
      <c r="BH744" s="7" t="str">
        <f>IF(Table43[[#This Row],[Kode BARANG Win2]]&lt;&gt;"","IDR","")</f>
        <v>IDR</v>
      </c>
      <c r="BI744" s="7" t="str">
        <f>CONCATENATE(Table43[[#This Row],[kode  1 Digit
(Nomor)]],Table43[[#This Row],[kode  4 Digit                (Nomor)]])</f>
        <v>ID81537370495</v>
      </c>
      <c r="BJ744" s="7" t="str">
        <f>Table43[[#This Row],[Nama            Gramasi atau Jumlah Pack per CTN]]</f>
        <v>495ML</v>
      </c>
      <c r="BK744" s="7"/>
      <c r="BL744" s="7"/>
      <c r="BM744" s="4" t="str">
        <f>IF(Table43[[#This Row],[SATUAN Fix Win]]&lt;&gt;"","KRT")</f>
        <v>KRT</v>
      </c>
      <c r="BN744" s="4" t="str">
        <f>IF(Table43[[#This Row],[SATUAN Fix Win]]&lt;&gt;"","GD01")</f>
        <v>GD01</v>
      </c>
      <c r="BO744" s="4">
        <f>IF(Table43[[#This Row],[SATUAN Fix Win]]&lt;&gt;"",11611)</f>
        <v>11611</v>
      </c>
      <c r="BP744" s="4">
        <f>IF(Table43[[#This Row],[SATUAN Fix Win]]&lt;&gt;"",11612)</f>
        <v>11612</v>
      </c>
      <c r="BR744" s="4">
        <f>IF(Table43[[#This Row],[SATUAN Fix Win]]&lt;&gt;"",1)</f>
        <v>1</v>
      </c>
    </row>
    <row r="745" spans="1:70">
      <c r="A745" s="4" t="str">
        <f>CONCATENATE(Table43[[#This Row],[Kode BARANG Win2]],Table43[[#This Row],[No. Urut
Item Sama]])</f>
        <v>R1032005049510</v>
      </c>
      <c r="B745" s="7"/>
      <c r="C745" s="4" t="s">
        <v>1675</v>
      </c>
      <c r="D745" s="49" t="s">
        <v>593</v>
      </c>
      <c r="E745" s="49">
        <f>IFERROR(VLOOKUP(Table43[[#This Row],[NO]],[1]Sheet1!$G$3:$K$1267,5,0),0)</f>
        <v>0</v>
      </c>
      <c r="F745" s="26" t="s">
        <v>1225</v>
      </c>
      <c r="G745" s="26">
        <v>12</v>
      </c>
      <c r="H745" s="26" t="s">
        <v>2073</v>
      </c>
      <c r="I745" s="49">
        <v>8993560033033</v>
      </c>
      <c r="J745" s="26" t="str">
        <f>Table43[[#This Row],[Nama Jenis Kemasan]]</f>
        <v>BTL</v>
      </c>
      <c r="K745" s="4" t="str">
        <f>TRIM(CONCATENATE(Table43[[#This Row],[Nama            KLP]]," ",Table43[[#This Row],[Nama            Sub KLP]]))</f>
        <v>HARPIC TOILET CLEANER</v>
      </c>
      <c r="L745" s="4" t="str">
        <f>CONCATENATE(Table43[[#This Row],[kode  2 Digit                (hrf+No)]],Table43[[#This Row],[kode  2 Digit                (Nomor)]],Table43[[#This Row],[kode  1 Digit                (Nomor)]])</f>
        <v>R1032</v>
      </c>
      <c r="M745" s="4" t="str">
        <f>IF(AH745="",CONCATENATE(R745,T745,V745,X745,Z745,AB745,AD745,AF745,Table43[[#This Row],[Tanda Kode Revisi]]),CONCATENATE(R745,T745,V745,X745,Z745,AB745,AD745,AH745))</f>
        <v>R1032005049510</v>
      </c>
      <c r="N745" s="11">
        <f t="shared" si="22"/>
        <v>14</v>
      </c>
      <c r="O745" s="13" t="str">
        <f>IF(AG745&lt;&gt;"",TRIM(UPPER(CONCATENATE(Q745," ",S745," ",U745," ",W745," ",Y745," ",AA745," ","X"," ",Table43[[#This Row],[ISI/CTN]]," ",AG745," ",AC745," ",AE745," ",AI745))),TRIM(UPPER(CONCATENATE(Q745," ",S745," ",U745," ",W745," ",Y745," ",AA745," ","X"," ",Table43[[#This Row],[ISI/CTN]]," ",AC745," ",AE745," ",AI745))))</f>
        <v>RB HARPIC TOILET CLEANER LEMON 495ML X 12 BTL</v>
      </c>
      <c r="P745" s="11">
        <f t="shared" si="23"/>
        <v>45</v>
      </c>
      <c r="Q745" s="4" t="s">
        <v>1487</v>
      </c>
      <c r="R745" s="7" t="s">
        <v>94</v>
      </c>
      <c r="S745" s="4" t="s">
        <v>1490</v>
      </c>
      <c r="T745" s="45" t="s">
        <v>1724</v>
      </c>
      <c r="U745" s="46" t="s">
        <v>1499</v>
      </c>
      <c r="V745" s="7">
        <v>2</v>
      </c>
      <c r="W745" s="46"/>
      <c r="X745" s="45" t="s">
        <v>1731</v>
      </c>
      <c r="Y745" s="4" t="s">
        <v>1548</v>
      </c>
      <c r="Z745" s="47" t="s">
        <v>1726</v>
      </c>
      <c r="AA745" s="4" t="s">
        <v>1549</v>
      </c>
      <c r="AB745" s="47" t="s">
        <v>1758</v>
      </c>
      <c r="AC745" s="4" t="s">
        <v>388</v>
      </c>
      <c r="AD745" s="7">
        <v>1</v>
      </c>
      <c r="AF745" s="7">
        <v>0</v>
      </c>
      <c r="AJ745" s="7">
        <f>IFERROR(VLOOKUP(Table43[[#This Row],[Kode BARANG Win2]],'[2]Template Impor Barang'!#REF!,2,0),0)</f>
        <v>0</v>
      </c>
      <c r="AK745" s="7">
        <f>Table43[[#This Row],[ISI/CTN]]</f>
        <v>12</v>
      </c>
      <c r="AL745" s="83" t="str">
        <f>Table43[[#This Row],[Kode Pcpl]]</f>
        <v>ID0391396</v>
      </c>
      <c r="AN745" s="36">
        <f>Table43[[#This Row],[Harga Jual Pcs GT
(-PPN)]]-(Table43[[#This Row],[Harga Jual Pcs GT
(-PPN)]]*8.5%)</f>
        <v>22015.662499999999</v>
      </c>
      <c r="AO745" s="36">
        <f>Table43[[#This Row],[Harga Beli Pcs
(-PPN)]]*Table43[[#This Row],[ISI/CTN]]</f>
        <v>264187.94999999995</v>
      </c>
      <c r="AP745" s="36">
        <f>Table43[[#This Row],[Harga Beli Pcs
(-PPN)]]*1.11</f>
        <v>24437.385375000002</v>
      </c>
      <c r="AQ745" s="36">
        <f>Table43[[#This Row],[Harga Beli Krt
(- PPN)]]*1.11</f>
        <v>293248.62449999998</v>
      </c>
      <c r="AR745" s="36">
        <v>24060.833333333332</v>
      </c>
      <c r="AS745" s="36">
        <f>Table43[[#This Row],[Harga Jual Pcs GT
(-PPN)]]*Table43[[#This Row],[ISI/CTN]]</f>
        <v>288730</v>
      </c>
      <c r="AT745" s="36">
        <f>Table43[[#This Row],[Harga Jual Pcs GT
(-PPN)]]*1.11</f>
        <v>26707.525000000001</v>
      </c>
      <c r="AU745" s="36">
        <f>Table43[[#This Row],[Harga Jual Krt GT
(- PPN)]]*1.11</f>
        <v>320490.30000000005</v>
      </c>
      <c r="AV745" s="36">
        <v>24060.833333333332</v>
      </c>
      <c r="AW745" s="36">
        <f>Table43[[#This Row],[Harga Jual Pcs MT
(-PPN)]]*Table43[[#This Row],[ISI/CTN]]</f>
        <v>288730</v>
      </c>
      <c r="AX745" s="36">
        <f>Table43[[#This Row],[Harga Jual Pcs MT
(-PPN)]]*1.11</f>
        <v>26707.525000000001</v>
      </c>
      <c r="AY745" s="36">
        <f>Table43[[#This Row],[Harga Jual Pcs MT
(+PPN)]]*Table43[[#This Row],[ISI/CTN]]</f>
        <v>320490.30000000005</v>
      </c>
      <c r="AZ745" s="44">
        <f>(Table43[[#This Row],[Harga Jual Pcs GT
(-PPN)]]-Table43[[#This Row],[Harga Beli Pcs
(-PPN)]])/Table43[[#This Row],[Harga Jual Pcs GT
(-PPN)]]</f>
        <v>8.500000000000002E-2</v>
      </c>
      <c r="BA745" s="51">
        <f>Table43[[#This Row],[Harga Jual Pcs MT
(-PPN)]]-Table43[[#This Row],[Harga Beli Pcs
(-PPN)]]</f>
        <v>2045.1708333333336</v>
      </c>
      <c r="BB745" s="57">
        <f>Table43[[#This Row],[Column1]]/Table43[[#This Row],[Harga Jual Pcs MT
(-PPN)]]</f>
        <v>8.500000000000002E-2</v>
      </c>
      <c r="BC745" s="50"/>
      <c r="BD745" s="7" t="str">
        <f>IFERROR(VLOOKUP(Table43[[#This Row],[Kode BARANG Win2]],'[3]Daftar Barang dan Jasa'!$B$2:$D$3515,3,0),0)</f>
        <v>RB HARPIC TOILET CLEANER LEMON 495ML X 12 BTL</v>
      </c>
      <c r="BE745" s="7" t="str">
        <f ca="1">IF(TODAY()-Table43[[#This Row],[Efektif
Pembuatan]]&gt;60,"Lama","Baru")</f>
        <v>Lama</v>
      </c>
      <c r="BF745" s="7" t="e">
        <f ca="1">IF(TODAY()-Table43[[#This Row],[Efektif Naik Harga]]&lt;30,"Naik","Sama")</f>
        <v>#VALUE!</v>
      </c>
      <c r="BG745" s="7" t="s">
        <v>400</v>
      </c>
      <c r="BH745" s="7" t="str">
        <f>IF(Table43[[#This Row],[Kode BARANG Win2]]&lt;&gt;"","IDR","")</f>
        <v>IDR</v>
      </c>
      <c r="BI745" s="7" t="str">
        <f>CONCATENATE(Table43[[#This Row],[kode  1 Digit
(Nomor)]],Table43[[#This Row],[kode  4 Digit                (Nomor)]])</f>
        <v>ID03913960495</v>
      </c>
      <c r="BJ745" s="7" t="str">
        <f>Table43[[#This Row],[Nama            Gramasi atau Jumlah Pack per CTN]]</f>
        <v>495ML</v>
      </c>
      <c r="BK745" s="7"/>
      <c r="BL745" s="7"/>
      <c r="BM745" s="4" t="str">
        <f>IF(Table43[[#This Row],[SATUAN Fix Win]]&lt;&gt;"","KRT")</f>
        <v>KRT</v>
      </c>
      <c r="BN745" s="4" t="str">
        <f>IF(Table43[[#This Row],[SATUAN Fix Win]]&lt;&gt;"","GD01")</f>
        <v>GD01</v>
      </c>
      <c r="BO745" s="4">
        <f>IF(Table43[[#This Row],[SATUAN Fix Win]]&lt;&gt;"",11611)</f>
        <v>11611</v>
      </c>
      <c r="BP745" s="4">
        <f>IF(Table43[[#This Row],[SATUAN Fix Win]]&lt;&gt;"",11612)</f>
        <v>11612</v>
      </c>
      <c r="BR745" s="4">
        <f>IF(Table43[[#This Row],[SATUAN Fix Win]]&lt;&gt;"",1)</f>
        <v>1</v>
      </c>
    </row>
    <row r="746" spans="1:70">
      <c r="A746" s="4" t="str">
        <f>CONCATENATE(Table43[[#This Row],[Kode BARANG Win2]],Table43[[#This Row],[No. Urut
Item Sama]])</f>
        <v>R1032005049510</v>
      </c>
      <c r="B746" s="7"/>
      <c r="C746" s="4" t="s">
        <v>1675</v>
      </c>
      <c r="D746" s="49" t="s">
        <v>594</v>
      </c>
      <c r="E746" s="49">
        <f>IFERROR(VLOOKUP(Table43[[#This Row],[NO]],[1]Sheet1!$G$3:$K$1267,5,0),0)</f>
        <v>0</v>
      </c>
      <c r="F746" s="26" t="s">
        <v>1226</v>
      </c>
      <c r="G746" s="26">
        <v>12</v>
      </c>
      <c r="H746" s="26" t="s">
        <v>2073</v>
      </c>
      <c r="I746" s="49">
        <v>8993560033033</v>
      </c>
      <c r="J746" s="26" t="str">
        <f>Table43[[#This Row],[Nama Jenis Kemasan]]</f>
        <v>BTL</v>
      </c>
      <c r="K746" s="4" t="str">
        <f>TRIM(CONCATENATE(Table43[[#This Row],[Nama            KLP]]," ",Table43[[#This Row],[Nama            Sub KLP]]))</f>
        <v>HARPIC TOILET CLEANER</v>
      </c>
      <c r="L746" s="4" t="str">
        <f>CONCATENATE(Table43[[#This Row],[kode  2 Digit                (hrf+No)]],Table43[[#This Row],[kode  2 Digit                (Nomor)]],Table43[[#This Row],[kode  1 Digit                (Nomor)]])</f>
        <v>R1032</v>
      </c>
      <c r="M746" s="4" t="str">
        <f>IF(AH746="",CONCATENATE(R746,T746,V746,X746,Z746,AB746,AD746,AF746,Table43[[#This Row],[Tanda Kode Revisi]]),CONCATENATE(R746,T746,V746,X746,Z746,AB746,AD746,AH746))</f>
        <v>R1032005049510</v>
      </c>
      <c r="N746" s="11">
        <f t="shared" si="22"/>
        <v>14</v>
      </c>
      <c r="O746" s="13" t="str">
        <f>IF(AG746&lt;&gt;"",TRIM(UPPER(CONCATENATE(Q746," ",S746," ",U746," ",W746," ",Y746," ",AA746," ","X"," ",Table43[[#This Row],[ISI/CTN]]," ",AG746," ",AC746," ",AE746," ",AI746))),TRIM(UPPER(CONCATENATE(Q746," ",S746," ",U746," ",W746," ",Y746," ",AA746," ","X"," ",Table43[[#This Row],[ISI/CTN]]," ",AC746," ",AE746," ",AI746))))</f>
        <v>RB HARPIC TOILET CLEANER LEMON 495ML X 12 BTL</v>
      </c>
      <c r="P746" s="11">
        <f t="shared" si="23"/>
        <v>45</v>
      </c>
      <c r="Q746" s="4" t="s">
        <v>1487</v>
      </c>
      <c r="R746" s="7" t="s">
        <v>94</v>
      </c>
      <c r="S746" s="4" t="s">
        <v>1490</v>
      </c>
      <c r="T746" s="45" t="s">
        <v>1724</v>
      </c>
      <c r="U746" s="46" t="s">
        <v>1499</v>
      </c>
      <c r="V746" s="7">
        <v>2</v>
      </c>
      <c r="W746" s="46"/>
      <c r="X746" s="45" t="s">
        <v>1731</v>
      </c>
      <c r="Y746" s="4" t="s">
        <v>1548</v>
      </c>
      <c r="Z746" s="47" t="s">
        <v>1726</v>
      </c>
      <c r="AA746" s="4" t="s">
        <v>1549</v>
      </c>
      <c r="AB746" s="47" t="s">
        <v>1758</v>
      </c>
      <c r="AC746" s="4" t="s">
        <v>388</v>
      </c>
      <c r="AD746" s="7">
        <v>1</v>
      </c>
      <c r="AF746" s="7">
        <v>0</v>
      </c>
      <c r="AJ746" s="7">
        <f>IFERROR(VLOOKUP(Table43[[#This Row],[Kode BARANG Win2]],'[2]Template Impor Barang'!#REF!,2,0),0)</f>
        <v>0</v>
      </c>
      <c r="AK746" s="7">
        <f>Table43[[#This Row],[ISI/CTN]]</f>
        <v>12</v>
      </c>
      <c r="AL746" s="83" t="str">
        <f>Table43[[#This Row],[Kode Pcpl]]</f>
        <v>ID8102124</v>
      </c>
      <c r="AN746" s="36">
        <f>Table43[[#This Row],[Harga Jual Pcs GT
(-PPN)]]-(Table43[[#This Row],[Harga Jual Pcs GT
(-PPN)]]*8.5%)</f>
        <v>22015.662499999999</v>
      </c>
      <c r="AO746" s="36">
        <f>Table43[[#This Row],[Harga Beli Pcs
(-PPN)]]*Table43[[#This Row],[ISI/CTN]]</f>
        <v>264187.94999999995</v>
      </c>
      <c r="AP746" s="36">
        <f>Table43[[#This Row],[Harga Beli Pcs
(-PPN)]]*1.11</f>
        <v>24437.385375000002</v>
      </c>
      <c r="AQ746" s="36">
        <f>Table43[[#This Row],[Harga Beli Krt
(- PPN)]]*1.11</f>
        <v>293248.62449999998</v>
      </c>
      <c r="AR746" s="36">
        <v>24060.833333333332</v>
      </c>
      <c r="AS746" s="36">
        <f>Table43[[#This Row],[Harga Jual Pcs GT
(-PPN)]]*Table43[[#This Row],[ISI/CTN]]</f>
        <v>288730</v>
      </c>
      <c r="AT746" s="36">
        <f>Table43[[#This Row],[Harga Jual Pcs GT
(-PPN)]]*1.11</f>
        <v>26707.525000000001</v>
      </c>
      <c r="AU746" s="36">
        <f>Table43[[#This Row],[Harga Jual Krt GT
(- PPN)]]*1.11</f>
        <v>320490.30000000005</v>
      </c>
      <c r="AV746" s="36">
        <v>24060.833333333332</v>
      </c>
      <c r="AW746" s="36">
        <f>Table43[[#This Row],[Harga Jual Pcs MT
(-PPN)]]*Table43[[#This Row],[ISI/CTN]]</f>
        <v>288730</v>
      </c>
      <c r="AX746" s="36">
        <f>Table43[[#This Row],[Harga Jual Pcs MT
(-PPN)]]*1.11</f>
        <v>26707.525000000001</v>
      </c>
      <c r="AY746" s="36">
        <f>Table43[[#This Row],[Harga Jual Pcs MT
(+PPN)]]*Table43[[#This Row],[ISI/CTN]]</f>
        <v>320490.30000000005</v>
      </c>
      <c r="AZ746" s="44">
        <f>(Table43[[#This Row],[Harga Jual Pcs GT
(-PPN)]]-Table43[[#This Row],[Harga Beli Pcs
(-PPN)]])/Table43[[#This Row],[Harga Jual Pcs GT
(-PPN)]]</f>
        <v>8.500000000000002E-2</v>
      </c>
      <c r="BA746" s="51">
        <f>Table43[[#This Row],[Harga Jual Pcs MT
(-PPN)]]-Table43[[#This Row],[Harga Beli Pcs
(-PPN)]]</f>
        <v>2045.1708333333336</v>
      </c>
      <c r="BB746" s="57">
        <f>Table43[[#This Row],[Column1]]/Table43[[#This Row],[Harga Jual Pcs MT
(-PPN)]]</f>
        <v>8.500000000000002E-2</v>
      </c>
      <c r="BC746" s="50"/>
      <c r="BD746" s="7" t="str">
        <f>IFERROR(VLOOKUP(Table43[[#This Row],[Kode BARANG Win2]],'[3]Daftar Barang dan Jasa'!$B$2:$D$3515,3,0),0)</f>
        <v>RB HARPIC TOILET CLEANER LEMON 495ML X 12 BTL</v>
      </c>
      <c r="BE746" s="7" t="str">
        <f ca="1">IF(TODAY()-Table43[[#This Row],[Efektif
Pembuatan]]&gt;60,"Lama","Baru")</f>
        <v>Lama</v>
      </c>
      <c r="BF746" s="7" t="e">
        <f ca="1">IF(TODAY()-Table43[[#This Row],[Efektif Naik Harga]]&lt;30,"Naik","Sama")</f>
        <v>#VALUE!</v>
      </c>
      <c r="BG746" s="7" t="s">
        <v>400</v>
      </c>
      <c r="BH746" s="7" t="str">
        <f>IF(Table43[[#This Row],[Kode BARANG Win2]]&lt;&gt;"","IDR","")</f>
        <v>IDR</v>
      </c>
      <c r="BI746" s="7" t="str">
        <f>CONCATENATE(Table43[[#This Row],[kode  1 Digit
(Nomor)]],Table43[[#This Row],[kode  4 Digit                (Nomor)]])</f>
        <v>ID81021240495</v>
      </c>
      <c r="BJ746" s="7" t="str">
        <f>Table43[[#This Row],[Nama            Gramasi atau Jumlah Pack per CTN]]</f>
        <v>495ML</v>
      </c>
      <c r="BK746" s="7"/>
      <c r="BL746" s="7"/>
      <c r="BM746" s="4" t="str">
        <f>IF(Table43[[#This Row],[SATUAN Fix Win]]&lt;&gt;"","KRT")</f>
        <v>KRT</v>
      </c>
      <c r="BN746" s="4" t="str">
        <f>IF(Table43[[#This Row],[SATUAN Fix Win]]&lt;&gt;"","GD01")</f>
        <v>GD01</v>
      </c>
      <c r="BO746" s="4">
        <f>IF(Table43[[#This Row],[SATUAN Fix Win]]&lt;&gt;"",11611)</f>
        <v>11611</v>
      </c>
      <c r="BP746" s="4">
        <f>IF(Table43[[#This Row],[SATUAN Fix Win]]&lt;&gt;"",11612)</f>
        <v>11612</v>
      </c>
      <c r="BR746" s="4">
        <f>IF(Table43[[#This Row],[SATUAN Fix Win]]&lt;&gt;"",1)</f>
        <v>1</v>
      </c>
    </row>
    <row r="747" spans="1:70">
      <c r="A747" s="4" t="str">
        <f>CONCATENATE(Table43[[#This Row],[Kode BARANG Win2]],Table43[[#This Row],[No. Urut
Item Sama]])</f>
        <v>R1032005049510</v>
      </c>
      <c r="B747" s="7"/>
      <c r="C747" s="4" t="s">
        <v>1675</v>
      </c>
      <c r="D747" s="49">
        <v>3046079</v>
      </c>
      <c r="E747" s="49">
        <f>IFERROR(VLOOKUP(Table43[[#This Row],[NO]],[1]Sheet1!$G$3:$K$1267,5,0),0)</f>
        <v>0</v>
      </c>
      <c r="F747" s="26" t="s">
        <v>1228</v>
      </c>
      <c r="G747" s="26">
        <v>12</v>
      </c>
      <c r="H747" s="26" t="s">
        <v>2073</v>
      </c>
      <c r="I747" s="49">
        <v>8993560033033</v>
      </c>
      <c r="J747" s="26" t="str">
        <f>Table43[[#This Row],[Nama Jenis Kemasan]]</f>
        <v>BTL</v>
      </c>
      <c r="K747" s="4" t="str">
        <f>TRIM(CONCATENATE(Table43[[#This Row],[Nama            KLP]]," ",Table43[[#This Row],[Nama            Sub KLP]]))</f>
        <v>HARPIC TOILET CLEANER</v>
      </c>
      <c r="L747" s="4" t="str">
        <f>CONCATENATE(Table43[[#This Row],[kode  2 Digit                (hrf+No)]],Table43[[#This Row],[kode  2 Digit                (Nomor)]],Table43[[#This Row],[kode  1 Digit                (Nomor)]])</f>
        <v>R1032</v>
      </c>
      <c r="M747" s="4" t="str">
        <f>IF(AH747="",CONCATENATE(R747,T747,V747,X747,Z747,AB747,AD747,AF747,Table43[[#This Row],[Tanda Kode Revisi]]),CONCATENATE(R747,T747,V747,X747,Z747,AB747,AD747,AH747))</f>
        <v>R1032005049510</v>
      </c>
      <c r="N747" s="11">
        <f t="shared" si="22"/>
        <v>14</v>
      </c>
      <c r="O747" s="13" t="str">
        <f>IF(AG747&lt;&gt;"",TRIM(UPPER(CONCATENATE(Q747," ",S747," ",U747," ",W747," ",Y747," ",AA747," ","X"," ",Table43[[#This Row],[ISI/CTN]]," ",AG747," ",AC747," ",AE747," ",AI747))),TRIM(UPPER(CONCATENATE(Q747," ",S747," ",U747," ",W747," ",Y747," ",AA747," ","X"," ",Table43[[#This Row],[ISI/CTN]]," ",AC747," ",AE747," ",AI747))))</f>
        <v>RB HARPIC TOILET CLEANER LEMON 495ML X 12 BTL</v>
      </c>
      <c r="P747" s="11">
        <f t="shared" si="23"/>
        <v>45</v>
      </c>
      <c r="Q747" s="4" t="s">
        <v>1487</v>
      </c>
      <c r="R747" s="7" t="s">
        <v>94</v>
      </c>
      <c r="S747" s="4" t="s">
        <v>1490</v>
      </c>
      <c r="T747" s="45" t="s">
        <v>1724</v>
      </c>
      <c r="U747" s="46" t="s">
        <v>1499</v>
      </c>
      <c r="V747" s="7">
        <v>2</v>
      </c>
      <c r="W747" s="46"/>
      <c r="X747" s="45" t="s">
        <v>1731</v>
      </c>
      <c r="Y747" s="4" t="s">
        <v>1548</v>
      </c>
      <c r="Z747" s="47" t="s">
        <v>1726</v>
      </c>
      <c r="AA747" s="4" t="s">
        <v>1549</v>
      </c>
      <c r="AB747" s="47" t="s">
        <v>1758</v>
      </c>
      <c r="AC747" s="4" t="s">
        <v>388</v>
      </c>
      <c r="AD747" s="7">
        <v>1</v>
      </c>
      <c r="AF747" s="7">
        <v>0</v>
      </c>
      <c r="AJ747" s="7">
        <f>IFERROR(VLOOKUP(Table43[[#This Row],[Kode BARANG Win2]],'[2]Template Impor Barang'!#REF!,2,0),0)</f>
        <v>0</v>
      </c>
      <c r="AK747" s="7">
        <f>Table43[[#This Row],[ISI/CTN]]</f>
        <v>12</v>
      </c>
      <c r="AL747" s="83">
        <f>Table43[[#This Row],[Kode Pcpl]]</f>
        <v>3046079</v>
      </c>
      <c r="AN747" s="36">
        <f>Table43[[#This Row],[Harga Jual Pcs GT
(-PPN)]]-(Table43[[#This Row],[Harga Jual Pcs GT
(-PPN)]]*8.5%)</f>
        <v>22015.662499999999</v>
      </c>
      <c r="AO747" s="36">
        <f>Table43[[#This Row],[Harga Beli Pcs
(-PPN)]]*Table43[[#This Row],[ISI/CTN]]</f>
        <v>264187.94999999995</v>
      </c>
      <c r="AP747" s="36">
        <f>Table43[[#This Row],[Harga Beli Pcs
(-PPN)]]*1.11</f>
        <v>24437.385375000002</v>
      </c>
      <c r="AQ747" s="36">
        <f>Table43[[#This Row],[Harga Beli Krt
(- PPN)]]*1.11</f>
        <v>293248.62449999998</v>
      </c>
      <c r="AR747" s="36">
        <v>24060.833333333332</v>
      </c>
      <c r="AS747" s="36">
        <f>Table43[[#This Row],[Harga Jual Pcs GT
(-PPN)]]*Table43[[#This Row],[ISI/CTN]]</f>
        <v>288730</v>
      </c>
      <c r="AT747" s="36">
        <f>Table43[[#This Row],[Harga Jual Pcs GT
(-PPN)]]*1.11</f>
        <v>26707.525000000001</v>
      </c>
      <c r="AU747" s="36">
        <f>Table43[[#This Row],[Harga Jual Krt GT
(- PPN)]]*1.11</f>
        <v>320490.30000000005</v>
      </c>
      <c r="AV747" s="36">
        <v>24060.833333333332</v>
      </c>
      <c r="AW747" s="36">
        <f>Table43[[#This Row],[Harga Jual Pcs MT
(-PPN)]]*Table43[[#This Row],[ISI/CTN]]</f>
        <v>288730</v>
      </c>
      <c r="AX747" s="36">
        <f>Table43[[#This Row],[Harga Jual Pcs MT
(-PPN)]]*1.11</f>
        <v>26707.525000000001</v>
      </c>
      <c r="AY747" s="36">
        <f>Table43[[#This Row],[Harga Jual Pcs MT
(+PPN)]]*Table43[[#This Row],[ISI/CTN]]</f>
        <v>320490.30000000005</v>
      </c>
      <c r="AZ747" s="44">
        <f>(Table43[[#This Row],[Harga Jual Pcs GT
(-PPN)]]-Table43[[#This Row],[Harga Beli Pcs
(-PPN)]])/Table43[[#This Row],[Harga Jual Pcs GT
(-PPN)]]</f>
        <v>8.500000000000002E-2</v>
      </c>
      <c r="BA747" s="51">
        <f>Table43[[#This Row],[Harga Jual Pcs MT
(-PPN)]]-Table43[[#This Row],[Harga Beli Pcs
(-PPN)]]</f>
        <v>2045.1708333333336</v>
      </c>
      <c r="BB747" s="57">
        <f>Table43[[#This Row],[Column1]]/Table43[[#This Row],[Harga Jual Pcs MT
(-PPN)]]</f>
        <v>8.500000000000002E-2</v>
      </c>
      <c r="BC747" s="50"/>
      <c r="BD747" s="7" t="str">
        <f>IFERROR(VLOOKUP(Table43[[#This Row],[Kode BARANG Win2]],'[3]Daftar Barang dan Jasa'!$B$2:$D$3515,3,0),0)</f>
        <v>RB HARPIC TOILET CLEANER LEMON 495ML X 12 BTL</v>
      </c>
      <c r="BE747" s="7" t="str">
        <f ca="1">IF(TODAY()-Table43[[#This Row],[Efektif
Pembuatan]]&gt;60,"Lama","Baru")</f>
        <v>Lama</v>
      </c>
      <c r="BF747" s="7" t="e">
        <f ca="1">IF(TODAY()-Table43[[#This Row],[Efektif Naik Harga]]&lt;30,"Naik","Sama")</f>
        <v>#VALUE!</v>
      </c>
      <c r="BG747" s="7" t="s">
        <v>400</v>
      </c>
      <c r="BH747" s="7" t="str">
        <f>IF(Table43[[#This Row],[Kode BARANG Win2]]&lt;&gt;"","IDR","")</f>
        <v>IDR</v>
      </c>
      <c r="BI747" s="7" t="str">
        <f>CONCATENATE(Table43[[#This Row],[kode  1 Digit
(Nomor)]],Table43[[#This Row],[kode  4 Digit                (Nomor)]])</f>
        <v>30460790495</v>
      </c>
      <c r="BJ747" s="7" t="str">
        <f>Table43[[#This Row],[Nama            Gramasi atau Jumlah Pack per CTN]]</f>
        <v>495ML</v>
      </c>
      <c r="BK747" s="7"/>
      <c r="BL747" s="7"/>
      <c r="BM747" s="4" t="str">
        <f>IF(Table43[[#This Row],[SATUAN Fix Win]]&lt;&gt;"","KRT")</f>
        <v>KRT</v>
      </c>
      <c r="BN747" s="4" t="str">
        <f>IF(Table43[[#This Row],[SATUAN Fix Win]]&lt;&gt;"","GD01")</f>
        <v>GD01</v>
      </c>
      <c r="BO747" s="4">
        <f>IF(Table43[[#This Row],[SATUAN Fix Win]]&lt;&gt;"",11611)</f>
        <v>11611</v>
      </c>
      <c r="BP747" s="4">
        <f>IF(Table43[[#This Row],[SATUAN Fix Win]]&lt;&gt;"",11612)</f>
        <v>11612</v>
      </c>
      <c r="BR747" s="4">
        <f>IF(Table43[[#This Row],[SATUAN Fix Win]]&lt;&gt;"",1)</f>
        <v>1</v>
      </c>
    </row>
    <row r="748" spans="1:70">
      <c r="A748" s="4" t="str">
        <f>CONCATENATE(Table43[[#This Row],[Kode BARANG Win2]],Table43[[#This Row],[No. Urut
Item Sama]])</f>
        <v>R1032006020010</v>
      </c>
      <c r="B748" s="7"/>
      <c r="C748" s="4" t="s">
        <v>1676</v>
      </c>
      <c r="D748" s="49">
        <v>3171311</v>
      </c>
      <c r="E748" s="49">
        <f>IFERROR(VLOOKUP(Table43[[#This Row],[NO]],[1]Sheet1!$G$3:$K$1267,5,0),0)</f>
        <v>0</v>
      </c>
      <c r="F748" s="26" t="s">
        <v>1181</v>
      </c>
      <c r="G748" s="26">
        <v>24</v>
      </c>
      <c r="H748" s="26" t="s">
        <v>1676</v>
      </c>
      <c r="I748" s="49">
        <v>8993560033040</v>
      </c>
      <c r="J748" s="26" t="str">
        <f>Table43[[#This Row],[Nama Jenis Kemasan]]</f>
        <v>BTL</v>
      </c>
      <c r="K748" s="4" t="str">
        <f>TRIM(CONCATENATE(Table43[[#This Row],[Nama            KLP]]," ",Table43[[#This Row],[Nama            Sub KLP]]))</f>
        <v>HARPIC TOILET CLEANER</v>
      </c>
      <c r="L748" s="4" t="str">
        <f>CONCATENATE(Table43[[#This Row],[kode  2 Digit                (hrf+No)]],Table43[[#This Row],[kode  2 Digit                (Nomor)]],Table43[[#This Row],[kode  1 Digit                (Nomor)]])</f>
        <v>R1032</v>
      </c>
      <c r="M748" s="4" t="str">
        <f>IF(AH748="",CONCATENATE(R748,T748,V748,X748,Z748,AB748,AD748,AF748,Table43[[#This Row],[Tanda Kode Revisi]]),CONCATENATE(R748,T748,V748,X748,Z748,AB748,AD748,AH748))</f>
        <v>R1032006020010</v>
      </c>
      <c r="N748" s="11">
        <f t="shared" si="22"/>
        <v>14</v>
      </c>
      <c r="O748" s="13" t="str">
        <f>IF(AG748&lt;&gt;"",TRIM(UPPER(CONCATENATE(Q748," ",S748," ",U748," ",W748," ",Y748," ",AA748," ","X"," ",Table43[[#This Row],[ISI/CTN]]," ",AG748," ",AC748," ",AE748," ",AI748))),TRIM(UPPER(CONCATENATE(Q748," ",S748," ",U748," ",W748," ",Y748," ",AA748," ","X"," ",Table43[[#This Row],[ISI/CTN]]," ",AC748," ",AE748," ",AI748))))</f>
        <v>RB HARPIC TOILET CLEANER ORIGINAL 200ML X 24 BTL</v>
      </c>
      <c r="P748" s="11">
        <f t="shared" si="23"/>
        <v>48</v>
      </c>
      <c r="Q748" s="4" t="s">
        <v>1487</v>
      </c>
      <c r="R748" s="7" t="s">
        <v>94</v>
      </c>
      <c r="S748" s="4" t="s">
        <v>1490</v>
      </c>
      <c r="T748" s="45" t="s">
        <v>1724</v>
      </c>
      <c r="U748" s="46" t="s">
        <v>1499</v>
      </c>
      <c r="V748" s="7">
        <v>2</v>
      </c>
      <c r="W748" s="46"/>
      <c r="X748" s="45" t="s">
        <v>1731</v>
      </c>
      <c r="Y748" s="4" t="s">
        <v>1491</v>
      </c>
      <c r="Z748" s="47" t="s">
        <v>1727</v>
      </c>
      <c r="AA748" s="4" t="s">
        <v>387</v>
      </c>
      <c r="AB748" s="47" t="s">
        <v>1744</v>
      </c>
      <c r="AC748" s="4" t="s">
        <v>388</v>
      </c>
      <c r="AD748" s="7">
        <v>1</v>
      </c>
      <c r="AF748" s="7">
        <v>0</v>
      </c>
      <c r="AJ748" s="7">
        <f>IFERROR(VLOOKUP(Table43[[#This Row],[Kode BARANG Win2]],'[2]Template Impor Barang'!#REF!,2,0),0)</f>
        <v>0</v>
      </c>
      <c r="AK748" s="7">
        <f>Table43[[#This Row],[ISI/CTN]]</f>
        <v>24</v>
      </c>
      <c r="AL748" s="83">
        <f>Table43[[#This Row],[Kode Pcpl]]</f>
        <v>3171311</v>
      </c>
      <c r="AN748" s="36">
        <f>Table43[[#This Row],[Harga Jual Pcs GT
(-PPN)]]-(Table43[[#This Row],[Harga Jual Pcs GT
(-PPN)]]*8.5%)</f>
        <v>8946.7556249999998</v>
      </c>
      <c r="AO748" s="36">
        <f>Table43[[#This Row],[Harga Beli Pcs
(-PPN)]]*Table43[[#This Row],[ISI/CTN]]</f>
        <v>214722.13500000001</v>
      </c>
      <c r="AP748" s="36">
        <f>Table43[[#This Row],[Harga Beli Pcs
(-PPN)]]*1.11</f>
        <v>9930.89874375</v>
      </c>
      <c r="AQ748" s="36">
        <f>Table43[[#This Row],[Harga Beli Krt
(- PPN)]]*1.11</f>
        <v>238341.56985000003</v>
      </c>
      <c r="AR748" s="36">
        <v>9777.875</v>
      </c>
      <c r="AS748" s="36">
        <f>Table43[[#This Row],[Harga Jual Pcs GT
(-PPN)]]*Table43[[#This Row],[ISI/CTN]]</f>
        <v>234669</v>
      </c>
      <c r="AT748" s="36">
        <f>Table43[[#This Row],[Harga Jual Pcs GT
(-PPN)]]*1.11</f>
        <v>10853.441250000002</v>
      </c>
      <c r="AU748" s="36">
        <f>Table43[[#This Row],[Harga Jual Krt GT
(- PPN)]]*1.11</f>
        <v>260482.59000000003</v>
      </c>
      <c r="AV748" s="36">
        <v>9777.875</v>
      </c>
      <c r="AW748" s="36">
        <f>Table43[[#This Row],[Harga Jual Pcs MT
(-PPN)]]*Table43[[#This Row],[ISI/CTN]]</f>
        <v>234669</v>
      </c>
      <c r="AX748" s="36">
        <f>Table43[[#This Row],[Harga Jual Pcs MT
(-PPN)]]*1.11</f>
        <v>10853.441250000002</v>
      </c>
      <c r="AY748" s="36">
        <f>Table43[[#This Row],[Harga Jual Pcs MT
(+PPN)]]*Table43[[#This Row],[ISI/CTN]]</f>
        <v>260482.59000000003</v>
      </c>
      <c r="AZ748" s="44">
        <f>(Table43[[#This Row],[Harga Jual Pcs GT
(-PPN)]]-Table43[[#This Row],[Harga Beli Pcs
(-PPN)]])/Table43[[#This Row],[Harga Jual Pcs GT
(-PPN)]]</f>
        <v>8.500000000000002E-2</v>
      </c>
      <c r="BA748" s="51">
        <f>Table43[[#This Row],[Harga Jual Pcs MT
(-PPN)]]-Table43[[#This Row],[Harga Beli Pcs
(-PPN)]]</f>
        <v>831.11937500000022</v>
      </c>
      <c r="BB748" s="57">
        <f>Table43[[#This Row],[Column1]]/Table43[[#This Row],[Harga Jual Pcs MT
(-PPN)]]</f>
        <v>8.500000000000002E-2</v>
      </c>
      <c r="BC748" s="50"/>
      <c r="BD748" s="7" t="str">
        <f>IFERROR(VLOOKUP(Table43[[#This Row],[Kode BARANG Win2]],'[3]Daftar Barang dan Jasa'!$B$2:$D$3515,3,0),0)</f>
        <v>RB HARPIC TOILET CLEANER ORIGINAL 200ML X 24 BTL</v>
      </c>
      <c r="BE748" s="7" t="str">
        <f ca="1">IF(TODAY()-Table43[[#This Row],[Efektif
Pembuatan]]&gt;60,"Lama","Baru")</f>
        <v>Lama</v>
      </c>
      <c r="BF748" s="7" t="e">
        <f ca="1">IF(TODAY()-Table43[[#This Row],[Efektif Naik Harga]]&lt;30,"Naik","Sama")</f>
        <v>#VALUE!</v>
      </c>
      <c r="BG748" s="7" t="s">
        <v>400</v>
      </c>
      <c r="BH748" s="7" t="str">
        <f>IF(Table43[[#This Row],[Kode BARANG Win2]]&lt;&gt;"","IDR","")</f>
        <v>IDR</v>
      </c>
      <c r="BI748" s="7" t="str">
        <f>CONCATENATE(Table43[[#This Row],[kode  1 Digit
(Nomor)]],Table43[[#This Row],[kode  4 Digit                (Nomor)]])</f>
        <v>31713110200</v>
      </c>
      <c r="BJ748" s="7" t="str">
        <f>Table43[[#This Row],[Nama            Gramasi atau Jumlah Pack per CTN]]</f>
        <v>200ML</v>
      </c>
      <c r="BK748" s="7"/>
      <c r="BL748" s="7"/>
      <c r="BM748" s="4" t="str">
        <f>IF(Table43[[#This Row],[SATUAN Fix Win]]&lt;&gt;"","KRT")</f>
        <v>KRT</v>
      </c>
      <c r="BN748" s="4" t="str">
        <f>IF(Table43[[#This Row],[SATUAN Fix Win]]&lt;&gt;"","GD01")</f>
        <v>GD01</v>
      </c>
      <c r="BO748" s="4">
        <f>IF(Table43[[#This Row],[SATUAN Fix Win]]&lt;&gt;"",11611)</f>
        <v>11611</v>
      </c>
      <c r="BP748" s="4">
        <f>IF(Table43[[#This Row],[SATUAN Fix Win]]&lt;&gt;"",11612)</f>
        <v>11612</v>
      </c>
      <c r="BR748" s="4">
        <f>IF(Table43[[#This Row],[SATUAN Fix Win]]&lt;&gt;"",1)</f>
        <v>1</v>
      </c>
    </row>
    <row r="749" spans="1:70">
      <c r="A749" s="4" t="str">
        <f>CONCATENATE(Table43[[#This Row],[Kode BARANG Win2]],Table43[[#This Row],[No. Urut
Item Sama]])</f>
        <v>R1032006020010</v>
      </c>
      <c r="B749" s="7"/>
      <c r="C749" s="4" t="s">
        <v>1676</v>
      </c>
      <c r="D749" s="49">
        <v>3284568</v>
      </c>
      <c r="E749" s="49">
        <f>IFERROR(VLOOKUP(Table43[[#This Row],[NO]],[1]Sheet1!$G$3:$K$1267,5,0),0)</f>
        <v>0</v>
      </c>
      <c r="F749" s="26" t="s">
        <v>1185</v>
      </c>
      <c r="G749" s="26">
        <v>24</v>
      </c>
      <c r="H749" s="26" t="s">
        <v>1676</v>
      </c>
      <c r="I749" s="49">
        <v>8993560033040</v>
      </c>
      <c r="J749" s="26" t="str">
        <f>Table43[[#This Row],[Nama Jenis Kemasan]]</f>
        <v>BTL</v>
      </c>
      <c r="K749" s="4" t="str">
        <f>TRIM(CONCATENATE(Table43[[#This Row],[Nama            KLP]]," ",Table43[[#This Row],[Nama            Sub KLP]]))</f>
        <v>HARPIC TOILET CLEANER</v>
      </c>
      <c r="L749" s="4" t="str">
        <f>CONCATENATE(Table43[[#This Row],[kode  2 Digit                (hrf+No)]],Table43[[#This Row],[kode  2 Digit                (Nomor)]],Table43[[#This Row],[kode  1 Digit                (Nomor)]])</f>
        <v>R1032</v>
      </c>
      <c r="M749" s="4" t="str">
        <f>IF(AH749="",CONCATENATE(R749,T749,V749,X749,Z749,AB749,AD749,AF749,Table43[[#This Row],[Tanda Kode Revisi]]),CONCATENATE(R749,T749,V749,X749,Z749,AB749,AD749,AH749))</f>
        <v>R1032006020010</v>
      </c>
      <c r="N749" s="11">
        <f t="shared" si="22"/>
        <v>14</v>
      </c>
      <c r="O749" s="13" t="str">
        <f>IF(AG749&lt;&gt;"",TRIM(UPPER(CONCATENATE(Q749," ",S749," ",U749," ",W749," ",Y749," ",AA749," ","X"," ",Table43[[#This Row],[ISI/CTN]]," ",AG749," ",AC749," ",AE749," ",AI749))),TRIM(UPPER(CONCATENATE(Q749," ",S749," ",U749," ",W749," ",Y749," ",AA749," ","X"," ",Table43[[#This Row],[ISI/CTN]]," ",AC749," ",AE749," ",AI749))))</f>
        <v>RB HARPIC TOILET CLEANER ORIGINAL 200ML X 24 BTL</v>
      </c>
      <c r="P749" s="11">
        <f t="shared" si="23"/>
        <v>48</v>
      </c>
      <c r="Q749" s="4" t="s">
        <v>1487</v>
      </c>
      <c r="R749" s="7" t="s">
        <v>94</v>
      </c>
      <c r="S749" s="4" t="s">
        <v>1490</v>
      </c>
      <c r="T749" s="45" t="s">
        <v>1724</v>
      </c>
      <c r="U749" s="46" t="s">
        <v>1499</v>
      </c>
      <c r="V749" s="7">
        <v>2</v>
      </c>
      <c r="W749" s="46"/>
      <c r="X749" s="45" t="s">
        <v>1731</v>
      </c>
      <c r="Y749" s="4" t="s">
        <v>1491</v>
      </c>
      <c r="Z749" s="47" t="s">
        <v>1727</v>
      </c>
      <c r="AA749" s="4" t="s">
        <v>387</v>
      </c>
      <c r="AB749" s="47" t="s">
        <v>1744</v>
      </c>
      <c r="AC749" s="4" t="s">
        <v>388</v>
      </c>
      <c r="AD749" s="7">
        <v>1</v>
      </c>
      <c r="AF749" s="7">
        <v>0</v>
      </c>
      <c r="AJ749" s="7">
        <f>IFERROR(VLOOKUP(Table43[[#This Row],[Kode BARANG Win2]],'[2]Template Impor Barang'!#REF!,2,0),0)</f>
        <v>0</v>
      </c>
      <c r="AK749" s="7">
        <f>Table43[[#This Row],[ISI/CTN]]</f>
        <v>24</v>
      </c>
      <c r="AL749" s="83">
        <f>Table43[[#This Row],[Kode Pcpl]]</f>
        <v>3284568</v>
      </c>
      <c r="AN749" s="36">
        <f>Table43[[#This Row],[Harga Jual Pcs GT
(-PPN)]]-(Table43[[#This Row],[Harga Jual Pcs GT
(-PPN)]]*8.5%)</f>
        <v>8946.7556249999998</v>
      </c>
      <c r="AO749" s="36">
        <f>Table43[[#This Row],[Harga Beli Pcs
(-PPN)]]*Table43[[#This Row],[ISI/CTN]]</f>
        <v>214722.13500000001</v>
      </c>
      <c r="AP749" s="36">
        <f>Table43[[#This Row],[Harga Beli Pcs
(-PPN)]]*1.11</f>
        <v>9930.89874375</v>
      </c>
      <c r="AQ749" s="36">
        <f>Table43[[#This Row],[Harga Beli Krt
(- PPN)]]*1.11</f>
        <v>238341.56985000003</v>
      </c>
      <c r="AR749" s="36">
        <v>9777.875</v>
      </c>
      <c r="AS749" s="36">
        <f>Table43[[#This Row],[Harga Jual Pcs GT
(-PPN)]]*Table43[[#This Row],[ISI/CTN]]</f>
        <v>234669</v>
      </c>
      <c r="AT749" s="36">
        <f>Table43[[#This Row],[Harga Jual Pcs GT
(-PPN)]]*1.11</f>
        <v>10853.441250000002</v>
      </c>
      <c r="AU749" s="36">
        <f>Table43[[#This Row],[Harga Jual Krt GT
(- PPN)]]*1.11</f>
        <v>260482.59000000003</v>
      </c>
      <c r="AV749" s="36">
        <v>9777.875</v>
      </c>
      <c r="AW749" s="36">
        <f>Table43[[#This Row],[Harga Jual Pcs MT
(-PPN)]]*Table43[[#This Row],[ISI/CTN]]</f>
        <v>234669</v>
      </c>
      <c r="AX749" s="36">
        <f>Table43[[#This Row],[Harga Jual Pcs MT
(-PPN)]]*1.11</f>
        <v>10853.441250000002</v>
      </c>
      <c r="AY749" s="36">
        <f>Table43[[#This Row],[Harga Jual Pcs MT
(+PPN)]]*Table43[[#This Row],[ISI/CTN]]</f>
        <v>260482.59000000003</v>
      </c>
      <c r="AZ749" s="44">
        <f>(Table43[[#This Row],[Harga Jual Pcs GT
(-PPN)]]-Table43[[#This Row],[Harga Beli Pcs
(-PPN)]])/Table43[[#This Row],[Harga Jual Pcs GT
(-PPN)]]</f>
        <v>8.500000000000002E-2</v>
      </c>
      <c r="BA749" s="51">
        <f>Table43[[#This Row],[Harga Jual Pcs MT
(-PPN)]]-Table43[[#This Row],[Harga Beli Pcs
(-PPN)]]</f>
        <v>831.11937500000022</v>
      </c>
      <c r="BB749" s="57">
        <f>Table43[[#This Row],[Column1]]/Table43[[#This Row],[Harga Jual Pcs MT
(-PPN)]]</f>
        <v>8.500000000000002E-2</v>
      </c>
      <c r="BC749" s="50"/>
      <c r="BD749" s="7" t="str">
        <f>IFERROR(VLOOKUP(Table43[[#This Row],[Kode BARANG Win2]],'[3]Daftar Barang dan Jasa'!$B$2:$D$3515,3,0),0)</f>
        <v>RB HARPIC TOILET CLEANER ORIGINAL 200ML X 24 BTL</v>
      </c>
      <c r="BE749" s="7" t="str">
        <f ca="1">IF(TODAY()-Table43[[#This Row],[Efektif
Pembuatan]]&gt;60,"Lama","Baru")</f>
        <v>Lama</v>
      </c>
      <c r="BF749" s="7" t="e">
        <f ca="1">IF(TODAY()-Table43[[#This Row],[Efektif Naik Harga]]&lt;30,"Naik","Sama")</f>
        <v>#VALUE!</v>
      </c>
      <c r="BG749" s="7" t="s">
        <v>400</v>
      </c>
      <c r="BH749" s="7" t="str">
        <f>IF(Table43[[#This Row],[Kode BARANG Win2]]&lt;&gt;"","IDR","")</f>
        <v>IDR</v>
      </c>
      <c r="BI749" s="7" t="str">
        <f>CONCATENATE(Table43[[#This Row],[kode  1 Digit
(Nomor)]],Table43[[#This Row],[kode  4 Digit                (Nomor)]])</f>
        <v>32845680200</v>
      </c>
      <c r="BJ749" s="7" t="str">
        <f>Table43[[#This Row],[Nama            Gramasi atau Jumlah Pack per CTN]]</f>
        <v>200ML</v>
      </c>
      <c r="BK749" s="7"/>
      <c r="BL749" s="7"/>
      <c r="BM749" s="4" t="str">
        <f>IF(Table43[[#This Row],[SATUAN Fix Win]]&lt;&gt;"","KRT")</f>
        <v>KRT</v>
      </c>
      <c r="BN749" s="4" t="str">
        <f>IF(Table43[[#This Row],[SATUAN Fix Win]]&lt;&gt;"","GD01")</f>
        <v>GD01</v>
      </c>
      <c r="BO749" s="4">
        <f>IF(Table43[[#This Row],[SATUAN Fix Win]]&lt;&gt;"",11611)</f>
        <v>11611</v>
      </c>
      <c r="BP749" s="4">
        <f>IF(Table43[[#This Row],[SATUAN Fix Win]]&lt;&gt;"",11612)</f>
        <v>11612</v>
      </c>
      <c r="BR749" s="4">
        <f>IF(Table43[[#This Row],[SATUAN Fix Win]]&lt;&gt;"",1)</f>
        <v>1</v>
      </c>
    </row>
    <row r="750" spans="1:70">
      <c r="A750" s="4" t="str">
        <f>CONCATENATE(Table43[[#This Row],[Kode BARANG Win2]],Table43[[#This Row],[No. Urut
Item Sama]])</f>
        <v>R1032006020010</v>
      </c>
      <c r="B750" s="7"/>
      <c r="C750" s="4" t="s">
        <v>1676</v>
      </c>
      <c r="D750" s="49">
        <v>3135092</v>
      </c>
      <c r="E750" s="49">
        <f>IFERROR(VLOOKUP(Table43[[#This Row],[NO]],[1]Sheet1!$G$3:$K$1267,5,0),0)</f>
        <v>0</v>
      </c>
      <c r="F750" s="26" t="s">
        <v>1186</v>
      </c>
      <c r="G750" s="26">
        <v>24</v>
      </c>
      <c r="H750" s="26" t="s">
        <v>2073</v>
      </c>
      <c r="I750" s="49">
        <v>8993560033040</v>
      </c>
      <c r="J750" s="26" t="str">
        <f>Table43[[#This Row],[Nama Jenis Kemasan]]</f>
        <v>BTL</v>
      </c>
      <c r="K750" s="4" t="str">
        <f>TRIM(CONCATENATE(Table43[[#This Row],[Nama            KLP]]," ",Table43[[#This Row],[Nama            Sub KLP]]))</f>
        <v>HARPIC TOILET CLEANER</v>
      </c>
      <c r="L750" s="4" t="str">
        <f>CONCATENATE(Table43[[#This Row],[kode  2 Digit                (hrf+No)]],Table43[[#This Row],[kode  2 Digit                (Nomor)]],Table43[[#This Row],[kode  1 Digit                (Nomor)]])</f>
        <v>R1032</v>
      </c>
      <c r="M750" s="4" t="str">
        <f>IF(AH750="",CONCATENATE(R750,T750,V750,X750,Z750,AB750,AD750,AF750,Table43[[#This Row],[Tanda Kode Revisi]]),CONCATENATE(R750,T750,V750,X750,Z750,AB750,AD750,AH750))</f>
        <v>R1032006020010</v>
      </c>
      <c r="N750" s="11">
        <f t="shared" si="22"/>
        <v>14</v>
      </c>
      <c r="O750" s="13" t="str">
        <f>IF(AG750&lt;&gt;"",TRIM(UPPER(CONCATENATE(Q750," ",S750," ",U750," ",W750," ",Y750," ",AA750," ","X"," ",Table43[[#This Row],[ISI/CTN]]," ",AG750," ",AC750," ",AE750," ",AI750))),TRIM(UPPER(CONCATENATE(Q750," ",S750," ",U750," ",W750," ",Y750," ",AA750," ","X"," ",Table43[[#This Row],[ISI/CTN]]," ",AC750," ",AE750," ",AI750))))</f>
        <v>RB HARPIC TOILET CLEANER ORIGINAL 200ML X 24 BTL</v>
      </c>
      <c r="P750" s="11">
        <f t="shared" si="23"/>
        <v>48</v>
      </c>
      <c r="Q750" s="4" t="s">
        <v>1487</v>
      </c>
      <c r="R750" s="7" t="s">
        <v>94</v>
      </c>
      <c r="S750" s="4" t="s">
        <v>1490</v>
      </c>
      <c r="T750" s="45" t="s">
        <v>1724</v>
      </c>
      <c r="U750" s="46" t="s">
        <v>1499</v>
      </c>
      <c r="V750" s="7">
        <v>2</v>
      </c>
      <c r="W750" s="46"/>
      <c r="X750" s="45" t="s">
        <v>1731</v>
      </c>
      <c r="Y750" s="4" t="s">
        <v>1491</v>
      </c>
      <c r="Z750" s="47" t="s">
        <v>1727</v>
      </c>
      <c r="AA750" s="4" t="s">
        <v>387</v>
      </c>
      <c r="AB750" s="47" t="s">
        <v>1744</v>
      </c>
      <c r="AC750" s="4" t="s">
        <v>388</v>
      </c>
      <c r="AD750" s="7">
        <v>1</v>
      </c>
      <c r="AF750" s="7">
        <v>0</v>
      </c>
      <c r="AJ750" s="7">
        <f>IFERROR(VLOOKUP(Table43[[#This Row],[Kode BARANG Win2]],'[2]Template Impor Barang'!#REF!,2,0),0)</f>
        <v>0</v>
      </c>
      <c r="AK750" s="7">
        <f>Table43[[#This Row],[ISI/CTN]]</f>
        <v>24</v>
      </c>
      <c r="AL750" s="83">
        <f>Table43[[#This Row],[Kode Pcpl]]</f>
        <v>3135092</v>
      </c>
      <c r="AN750" s="36">
        <f>Table43[[#This Row],[Harga Jual Pcs GT
(-PPN)]]-(Table43[[#This Row],[Harga Jual Pcs GT
(-PPN)]]*8.5%)</f>
        <v>8946.7556249999998</v>
      </c>
      <c r="AO750" s="36">
        <f>Table43[[#This Row],[Harga Beli Pcs
(-PPN)]]*Table43[[#This Row],[ISI/CTN]]</f>
        <v>214722.13500000001</v>
      </c>
      <c r="AP750" s="36">
        <f>Table43[[#This Row],[Harga Beli Pcs
(-PPN)]]*1.11</f>
        <v>9930.89874375</v>
      </c>
      <c r="AQ750" s="36">
        <f>Table43[[#This Row],[Harga Beli Krt
(- PPN)]]*1.11</f>
        <v>238341.56985000003</v>
      </c>
      <c r="AR750" s="36">
        <v>9777.875</v>
      </c>
      <c r="AS750" s="36">
        <f>Table43[[#This Row],[Harga Jual Pcs GT
(-PPN)]]*Table43[[#This Row],[ISI/CTN]]</f>
        <v>234669</v>
      </c>
      <c r="AT750" s="36">
        <f>Table43[[#This Row],[Harga Jual Pcs GT
(-PPN)]]*1.11</f>
        <v>10853.441250000002</v>
      </c>
      <c r="AU750" s="36">
        <f>Table43[[#This Row],[Harga Jual Krt GT
(- PPN)]]*1.11</f>
        <v>260482.59000000003</v>
      </c>
      <c r="AV750" s="36">
        <v>9777.875</v>
      </c>
      <c r="AW750" s="36">
        <f>Table43[[#This Row],[Harga Jual Pcs MT
(-PPN)]]*Table43[[#This Row],[ISI/CTN]]</f>
        <v>234669</v>
      </c>
      <c r="AX750" s="36">
        <f>Table43[[#This Row],[Harga Jual Pcs MT
(-PPN)]]*1.11</f>
        <v>10853.441250000002</v>
      </c>
      <c r="AY750" s="36">
        <f>Table43[[#This Row],[Harga Jual Pcs MT
(+PPN)]]*Table43[[#This Row],[ISI/CTN]]</f>
        <v>260482.59000000003</v>
      </c>
      <c r="AZ750" s="44">
        <f>(Table43[[#This Row],[Harga Jual Pcs GT
(-PPN)]]-Table43[[#This Row],[Harga Beli Pcs
(-PPN)]])/Table43[[#This Row],[Harga Jual Pcs GT
(-PPN)]]</f>
        <v>8.500000000000002E-2</v>
      </c>
      <c r="BA750" s="51">
        <f>Table43[[#This Row],[Harga Jual Pcs MT
(-PPN)]]-Table43[[#This Row],[Harga Beli Pcs
(-PPN)]]</f>
        <v>831.11937500000022</v>
      </c>
      <c r="BB750" s="57">
        <f>Table43[[#This Row],[Column1]]/Table43[[#This Row],[Harga Jual Pcs MT
(-PPN)]]</f>
        <v>8.500000000000002E-2</v>
      </c>
      <c r="BC750" s="50"/>
      <c r="BD750" s="7" t="str">
        <f>IFERROR(VLOOKUP(Table43[[#This Row],[Kode BARANG Win2]],'[3]Daftar Barang dan Jasa'!$B$2:$D$3515,3,0),0)</f>
        <v>RB HARPIC TOILET CLEANER ORIGINAL 200ML X 24 BTL</v>
      </c>
      <c r="BE750" s="7" t="str">
        <f ca="1">IF(TODAY()-Table43[[#This Row],[Efektif
Pembuatan]]&gt;60,"Lama","Baru")</f>
        <v>Lama</v>
      </c>
      <c r="BF750" s="7" t="e">
        <f ca="1">IF(TODAY()-Table43[[#This Row],[Efektif Naik Harga]]&lt;30,"Naik","Sama")</f>
        <v>#VALUE!</v>
      </c>
      <c r="BG750" s="7" t="s">
        <v>400</v>
      </c>
      <c r="BH750" s="7" t="str">
        <f>IF(Table43[[#This Row],[Kode BARANG Win2]]&lt;&gt;"","IDR","")</f>
        <v>IDR</v>
      </c>
      <c r="BI750" s="7" t="str">
        <f>CONCATENATE(Table43[[#This Row],[kode  1 Digit
(Nomor)]],Table43[[#This Row],[kode  4 Digit                (Nomor)]])</f>
        <v>31350920200</v>
      </c>
      <c r="BJ750" s="7" t="str">
        <f>Table43[[#This Row],[Nama            Gramasi atau Jumlah Pack per CTN]]</f>
        <v>200ML</v>
      </c>
      <c r="BK750" s="7"/>
      <c r="BL750" s="7"/>
      <c r="BM750" s="4" t="str">
        <f>IF(Table43[[#This Row],[SATUAN Fix Win]]&lt;&gt;"","KRT")</f>
        <v>KRT</v>
      </c>
      <c r="BN750" s="4" t="str">
        <f>IF(Table43[[#This Row],[SATUAN Fix Win]]&lt;&gt;"","GD01")</f>
        <v>GD01</v>
      </c>
      <c r="BO750" s="4">
        <f>IF(Table43[[#This Row],[SATUAN Fix Win]]&lt;&gt;"",11611)</f>
        <v>11611</v>
      </c>
      <c r="BP750" s="4">
        <f>IF(Table43[[#This Row],[SATUAN Fix Win]]&lt;&gt;"",11612)</f>
        <v>11612</v>
      </c>
      <c r="BR750" s="4">
        <f>IF(Table43[[#This Row],[SATUAN Fix Win]]&lt;&gt;"",1)</f>
        <v>1</v>
      </c>
    </row>
    <row r="751" spans="1:70">
      <c r="A751" s="4" t="str">
        <f>CONCATENATE(Table43[[#This Row],[Kode BARANG Win2]],Table43[[#This Row],[No. Urut
Item Sama]])</f>
        <v>R1032006020010</v>
      </c>
      <c r="B751" s="7"/>
      <c r="C751" s="4" t="s">
        <v>1676</v>
      </c>
      <c r="D751" s="49">
        <v>3182014</v>
      </c>
      <c r="E751" s="49">
        <f>IFERROR(VLOOKUP(Table43[[#This Row],[NO]],[1]Sheet1!$G$3:$K$1267,5,0),0)</f>
        <v>0</v>
      </c>
      <c r="F751" s="26" t="s">
        <v>1187</v>
      </c>
      <c r="G751" s="26">
        <v>24</v>
      </c>
      <c r="H751" s="26" t="s">
        <v>2073</v>
      </c>
      <c r="I751" s="49">
        <v>8993560033040</v>
      </c>
      <c r="J751" s="26" t="str">
        <f>Table43[[#This Row],[Nama Jenis Kemasan]]</f>
        <v>BTL</v>
      </c>
      <c r="K751" s="4" t="str">
        <f>TRIM(CONCATENATE(Table43[[#This Row],[Nama            KLP]]," ",Table43[[#This Row],[Nama            Sub KLP]]))</f>
        <v>HARPIC TOILET CLEANER</v>
      </c>
      <c r="L751" s="4" t="str">
        <f>CONCATENATE(Table43[[#This Row],[kode  2 Digit                (hrf+No)]],Table43[[#This Row],[kode  2 Digit                (Nomor)]],Table43[[#This Row],[kode  1 Digit                (Nomor)]])</f>
        <v>R1032</v>
      </c>
      <c r="M751" s="4" t="str">
        <f>IF(AH751="",CONCATENATE(R751,T751,V751,X751,Z751,AB751,AD751,AF751,Table43[[#This Row],[Tanda Kode Revisi]]),CONCATENATE(R751,T751,V751,X751,Z751,AB751,AD751,AH751))</f>
        <v>R1032006020010</v>
      </c>
      <c r="N751" s="11">
        <f t="shared" si="22"/>
        <v>14</v>
      </c>
      <c r="O751" s="13" t="str">
        <f>IF(AG751&lt;&gt;"",TRIM(UPPER(CONCATENATE(Q751," ",S751," ",U751," ",W751," ",Y751," ",AA751," ","X"," ",Table43[[#This Row],[ISI/CTN]]," ",AG751," ",AC751," ",AE751," ",AI751))),TRIM(UPPER(CONCATENATE(Q751," ",S751," ",U751," ",W751," ",Y751," ",AA751," ","X"," ",Table43[[#This Row],[ISI/CTN]]," ",AC751," ",AE751," ",AI751))))</f>
        <v>RB HARPIC TOILET CLEANER ORIGINAL 200ML X 24 BTL</v>
      </c>
      <c r="P751" s="11">
        <f t="shared" si="23"/>
        <v>48</v>
      </c>
      <c r="Q751" s="4" t="s">
        <v>1487</v>
      </c>
      <c r="R751" s="7" t="s">
        <v>94</v>
      </c>
      <c r="S751" s="4" t="s">
        <v>1490</v>
      </c>
      <c r="T751" s="45" t="s">
        <v>1724</v>
      </c>
      <c r="U751" s="46" t="s">
        <v>1499</v>
      </c>
      <c r="V751" s="7">
        <v>2</v>
      </c>
      <c r="W751" s="46"/>
      <c r="X751" s="45" t="s">
        <v>1731</v>
      </c>
      <c r="Y751" s="4" t="s">
        <v>1491</v>
      </c>
      <c r="Z751" s="47" t="s">
        <v>1727</v>
      </c>
      <c r="AA751" s="4" t="s">
        <v>387</v>
      </c>
      <c r="AB751" s="47" t="s">
        <v>1744</v>
      </c>
      <c r="AC751" s="4" t="s">
        <v>388</v>
      </c>
      <c r="AD751" s="7">
        <v>1</v>
      </c>
      <c r="AF751" s="7">
        <v>0</v>
      </c>
      <c r="AJ751" s="7">
        <f>IFERROR(VLOOKUP(Table43[[#This Row],[Kode BARANG Win2]],'[2]Template Impor Barang'!#REF!,2,0),0)</f>
        <v>0</v>
      </c>
      <c r="AK751" s="7">
        <f>Table43[[#This Row],[ISI/CTN]]</f>
        <v>24</v>
      </c>
      <c r="AL751" s="83">
        <f>Table43[[#This Row],[Kode Pcpl]]</f>
        <v>3182014</v>
      </c>
      <c r="AN751" s="36">
        <f>Table43[[#This Row],[Harga Jual Pcs GT
(-PPN)]]-(Table43[[#This Row],[Harga Jual Pcs GT
(-PPN)]]*8.5%)</f>
        <v>8946.7556249999998</v>
      </c>
      <c r="AO751" s="36">
        <f>Table43[[#This Row],[Harga Beli Pcs
(-PPN)]]*Table43[[#This Row],[ISI/CTN]]</f>
        <v>214722.13500000001</v>
      </c>
      <c r="AP751" s="36">
        <f>Table43[[#This Row],[Harga Beli Pcs
(-PPN)]]*1.11</f>
        <v>9930.89874375</v>
      </c>
      <c r="AQ751" s="36">
        <f>Table43[[#This Row],[Harga Beli Krt
(- PPN)]]*1.11</f>
        <v>238341.56985000003</v>
      </c>
      <c r="AR751" s="36">
        <v>9777.875</v>
      </c>
      <c r="AS751" s="36">
        <f>Table43[[#This Row],[Harga Jual Pcs GT
(-PPN)]]*Table43[[#This Row],[ISI/CTN]]</f>
        <v>234669</v>
      </c>
      <c r="AT751" s="36">
        <f>Table43[[#This Row],[Harga Jual Pcs GT
(-PPN)]]*1.11</f>
        <v>10853.441250000002</v>
      </c>
      <c r="AU751" s="36">
        <f>Table43[[#This Row],[Harga Jual Krt GT
(- PPN)]]*1.11</f>
        <v>260482.59000000003</v>
      </c>
      <c r="AV751" s="36">
        <v>9777.875</v>
      </c>
      <c r="AW751" s="36">
        <f>Table43[[#This Row],[Harga Jual Pcs MT
(-PPN)]]*Table43[[#This Row],[ISI/CTN]]</f>
        <v>234669</v>
      </c>
      <c r="AX751" s="36">
        <f>Table43[[#This Row],[Harga Jual Pcs MT
(-PPN)]]*1.11</f>
        <v>10853.441250000002</v>
      </c>
      <c r="AY751" s="36">
        <f>Table43[[#This Row],[Harga Jual Pcs MT
(+PPN)]]*Table43[[#This Row],[ISI/CTN]]</f>
        <v>260482.59000000003</v>
      </c>
      <c r="AZ751" s="44">
        <f>(Table43[[#This Row],[Harga Jual Pcs GT
(-PPN)]]-Table43[[#This Row],[Harga Beli Pcs
(-PPN)]])/Table43[[#This Row],[Harga Jual Pcs GT
(-PPN)]]</f>
        <v>8.500000000000002E-2</v>
      </c>
      <c r="BA751" s="51">
        <f>Table43[[#This Row],[Harga Jual Pcs MT
(-PPN)]]-Table43[[#This Row],[Harga Beli Pcs
(-PPN)]]</f>
        <v>831.11937500000022</v>
      </c>
      <c r="BB751" s="57">
        <f>Table43[[#This Row],[Column1]]/Table43[[#This Row],[Harga Jual Pcs MT
(-PPN)]]</f>
        <v>8.500000000000002E-2</v>
      </c>
      <c r="BC751" s="50"/>
      <c r="BD751" s="7" t="str">
        <f>IFERROR(VLOOKUP(Table43[[#This Row],[Kode BARANG Win2]],'[3]Daftar Barang dan Jasa'!$B$2:$D$3515,3,0),0)</f>
        <v>RB HARPIC TOILET CLEANER ORIGINAL 200ML X 24 BTL</v>
      </c>
      <c r="BE751" s="7" t="str">
        <f ca="1">IF(TODAY()-Table43[[#This Row],[Efektif
Pembuatan]]&gt;60,"Lama","Baru")</f>
        <v>Lama</v>
      </c>
      <c r="BF751" s="7" t="e">
        <f ca="1">IF(TODAY()-Table43[[#This Row],[Efektif Naik Harga]]&lt;30,"Naik","Sama")</f>
        <v>#VALUE!</v>
      </c>
      <c r="BG751" s="7" t="s">
        <v>400</v>
      </c>
      <c r="BH751" s="7" t="str">
        <f>IF(Table43[[#This Row],[Kode BARANG Win2]]&lt;&gt;"","IDR","")</f>
        <v>IDR</v>
      </c>
      <c r="BI751" s="7" t="str">
        <f>CONCATENATE(Table43[[#This Row],[kode  1 Digit
(Nomor)]],Table43[[#This Row],[kode  4 Digit                (Nomor)]])</f>
        <v>31820140200</v>
      </c>
      <c r="BJ751" s="7" t="str">
        <f>Table43[[#This Row],[Nama            Gramasi atau Jumlah Pack per CTN]]</f>
        <v>200ML</v>
      </c>
      <c r="BK751" s="7"/>
      <c r="BL751" s="7"/>
      <c r="BM751" s="4" t="str">
        <f>IF(Table43[[#This Row],[SATUAN Fix Win]]&lt;&gt;"","KRT")</f>
        <v>KRT</v>
      </c>
      <c r="BN751" s="4" t="str">
        <f>IF(Table43[[#This Row],[SATUAN Fix Win]]&lt;&gt;"","GD01")</f>
        <v>GD01</v>
      </c>
      <c r="BO751" s="4">
        <f>IF(Table43[[#This Row],[SATUAN Fix Win]]&lt;&gt;"",11611)</f>
        <v>11611</v>
      </c>
      <c r="BP751" s="4">
        <f>IF(Table43[[#This Row],[SATUAN Fix Win]]&lt;&gt;"",11612)</f>
        <v>11612</v>
      </c>
      <c r="BR751" s="4">
        <f>IF(Table43[[#This Row],[SATUAN Fix Win]]&lt;&gt;"",1)</f>
        <v>1</v>
      </c>
    </row>
    <row r="752" spans="1:70">
      <c r="A752" s="4" t="str">
        <f>CONCATENATE(Table43[[#This Row],[Kode BARANG Win2]],Table43[[#This Row],[No. Urut
Item Sama]])</f>
        <v>R1032006020010</v>
      </c>
      <c r="B752" s="7"/>
      <c r="C752" s="4" t="s">
        <v>1676</v>
      </c>
      <c r="D752" s="49" t="s">
        <v>577</v>
      </c>
      <c r="E752" s="49">
        <f>IFERROR(VLOOKUP(Table43[[#This Row],[NO]],[1]Sheet1!$G$3:$K$1267,5,0),0)</f>
        <v>0</v>
      </c>
      <c r="F752" s="26" t="s">
        <v>1182</v>
      </c>
      <c r="G752" s="26">
        <v>24</v>
      </c>
      <c r="H752" s="26" t="s">
        <v>2073</v>
      </c>
      <c r="I752" s="49">
        <v>8993560033040</v>
      </c>
      <c r="J752" s="26" t="str">
        <f>Table43[[#This Row],[Nama Jenis Kemasan]]</f>
        <v>BTL</v>
      </c>
      <c r="K752" s="4" t="str">
        <f>TRIM(CONCATENATE(Table43[[#This Row],[Nama            KLP]]," ",Table43[[#This Row],[Nama            Sub KLP]]))</f>
        <v>HARPIC TOILET CLEANER</v>
      </c>
      <c r="L752" s="4" t="str">
        <f>CONCATENATE(Table43[[#This Row],[kode  2 Digit                (hrf+No)]],Table43[[#This Row],[kode  2 Digit                (Nomor)]],Table43[[#This Row],[kode  1 Digit                (Nomor)]])</f>
        <v>R1032</v>
      </c>
      <c r="M752" s="4" t="str">
        <f>IF(AH752="",CONCATENATE(R752,T752,V752,X752,Z752,AB752,AD752,AF752,Table43[[#This Row],[Tanda Kode Revisi]]),CONCATENATE(R752,T752,V752,X752,Z752,AB752,AD752,AH752))</f>
        <v>R1032006020010</v>
      </c>
      <c r="N752" s="11">
        <f t="shared" si="22"/>
        <v>14</v>
      </c>
      <c r="O752" s="13" t="str">
        <f>IF(AG752&lt;&gt;"",TRIM(UPPER(CONCATENATE(Q752," ",S752," ",U752," ",W752," ",Y752," ",AA752," ","X"," ",Table43[[#This Row],[ISI/CTN]]," ",AG752," ",AC752," ",AE752," ",AI752))),TRIM(UPPER(CONCATENATE(Q752," ",S752," ",U752," ",W752," ",Y752," ",AA752," ","X"," ",Table43[[#This Row],[ISI/CTN]]," ",AC752," ",AE752," ",AI752))))</f>
        <v>RB HARPIC TOILET CLEANER ORIGINAL 200ML X 24 BTL</v>
      </c>
      <c r="P752" s="11">
        <f t="shared" si="23"/>
        <v>48</v>
      </c>
      <c r="Q752" s="4" t="s">
        <v>1487</v>
      </c>
      <c r="R752" s="7" t="s">
        <v>94</v>
      </c>
      <c r="S752" s="4" t="s">
        <v>1490</v>
      </c>
      <c r="T752" s="45" t="s">
        <v>1724</v>
      </c>
      <c r="U752" s="46" t="s">
        <v>1499</v>
      </c>
      <c r="V752" s="7">
        <v>2</v>
      </c>
      <c r="W752" s="46"/>
      <c r="X752" s="45" t="s">
        <v>1731</v>
      </c>
      <c r="Y752" s="4" t="s">
        <v>1491</v>
      </c>
      <c r="Z752" s="47" t="s">
        <v>1727</v>
      </c>
      <c r="AA752" s="4" t="s">
        <v>387</v>
      </c>
      <c r="AB752" s="47" t="s">
        <v>1744</v>
      </c>
      <c r="AC752" s="4" t="s">
        <v>388</v>
      </c>
      <c r="AD752" s="7">
        <v>1</v>
      </c>
      <c r="AF752" s="7">
        <v>0</v>
      </c>
      <c r="AJ752" s="7">
        <f>IFERROR(VLOOKUP(Table43[[#This Row],[Kode BARANG Win2]],'[2]Template Impor Barang'!#REF!,2,0),0)</f>
        <v>0</v>
      </c>
      <c r="AK752" s="7">
        <f>Table43[[#This Row],[ISI/CTN]]</f>
        <v>24</v>
      </c>
      <c r="AL752" s="83" t="str">
        <f>Table43[[#This Row],[Kode Pcpl]]</f>
        <v>ID0336277</v>
      </c>
      <c r="AN752" s="36">
        <f>Table43[[#This Row],[Harga Jual Pcs GT
(-PPN)]]-(Table43[[#This Row],[Harga Jual Pcs GT
(-PPN)]]*8.5%)</f>
        <v>8946.7556249999998</v>
      </c>
      <c r="AO752" s="36">
        <f>Table43[[#This Row],[Harga Beli Pcs
(-PPN)]]*Table43[[#This Row],[ISI/CTN]]</f>
        <v>214722.13500000001</v>
      </c>
      <c r="AP752" s="36">
        <f>Table43[[#This Row],[Harga Beli Pcs
(-PPN)]]*1.11</f>
        <v>9930.89874375</v>
      </c>
      <c r="AQ752" s="36">
        <f>Table43[[#This Row],[Harga Beli Krt
(- PPN)]]*1.11</f>
        <v>238341.56985000003</v>
      </c>
      <c r="AR752" s="36">
        <v>9777.875</v>
      </c>
      <c r="AS752" s="36">
        <f>Table43[[#This Row],[Harga Jual Pcs GT
(-PPN)]]*Table43[[#This Row],[ISI/CTN]]</f>
        <v>234669</v>
      </c>
      <c r="AT752" s="36">
        <f>Table43[[#This Row],[Harga Jual Pcs GT
(-PPN)]]*1.11</f>
        <v>10853.441250000002</v>
      </c>
      <c r="AU752" s="36">
        <f>Table43[[#This Row],[Harga Jual Krt GT
(- PPN)]]*1.11</f>
        <v>260482.59000000003</v>
      </c>
      <c r="AV752" s="36">
        <v>9777.875</v>
      </c>
      <c r="AW752" s="36">
        <f>Table43[[#This Row],[Harga Jual Pcs MT
(-PPN)]]*Table43[[#This Row],[ISI/CTN]]</f>
        <v>234669</v>
      </c>
      <c r="AX752" s="36">
        <f>Table43[[#This Row],[Harga Jual Pcs MT
(-PPN)]]*1.11</f>
        <v>10853.441250000002</v>
      </c>
      <c r="AY752" s="36">
        <f>Table43[[#This Row],[Harga Jual Pcs MT
(+PPN)]]*Table43[[#This Row],[ISI/CTN]]</f>
        <v>260482.59000000003</v>
      </c>
      <c r="AZ752" s="44">
        <f>(Table43[[#This Row],[Harga Jual Pcs GT
(-PPN)]]-Table43[[#This Row],[Harga Beli Pcs
(-PPN)]])/Table43[[#This Row],[Harga Jual Pcs GT
(-PPN)]]</f>
        <v>8.500000000000002E-2</v>
      </c>
      <c r="BA752" s="51">
        <f>Table43[[#This Row],[Harga Jual Pcs MT
(-PPN)]]-Table43[[#This Row],[Harga Beli Pcs
(-PPN)]]</f>
        <v>831.11937500000022</v>
      </c>
      <c r="BB752" s="57">
        <f>Table43[[#This Row],[Column1]]/Table43[[#This Row],[Harga Jual Pcs MT
(-PPN)]]</f>
        <v>8.500000000000002E-2</v>
      </c>
      <c r="BC752" s="50"/>
      <c r="BD752" s="7" t="str">
        <f>IFERROR(VLOOKUP(Table43[[#This Row],[Kode BARANG Win2]],'[3]Daftar Barang dan Jasa'!$B$2:$D$3515,3,0),0)</f>
        <v>RB HARPIC TOILET CLEANER ORIGINAL 200ML X 24 BTL</v>
      </c>
      <c r="BE752" s="7" t="str">
        <f ca="1">IF(TODAY()-Table43[[#This Row],[Efektif
Pembuatan]]&gt;60,"Lama","Baru")</f>
        <v>Lama</v>
      </c>
      <c r="BF752" s="7" t="e">
        <f ca="1">IF(TODAY()-Table43[[#This Row],[Efektif Naik Harga]]&lt;30,"Naik","Sama")</f>
        <v>#VALUE!</v>
      </c>
      <c r="BG752" s="7" t="s">
        <v>400</v>
      </c>
      <c r="BH752" s="7" t="str">
        <f>IF(Table43[[#This Row],[Kode BARANG Win2]]&lt;&gt;"","IDR","")</f>
        <v>IDR</v>
      </c>
      <c r="BI752" s="7" t="str">
        <f>CONCATENATE(Table43[[#This Row],[kode  1 Digit
(Nomor)]],Table43[[#This Row],[kode  4 Digit                (Nomor)]])</f>
        <v>ID03362770200</v>
      </c>
      <c r="BJ752" s="7" t="str">
        <f>Table43[[#This Row],[Nama            Gramasi atau Jumlah Pack per CTN]]</f>
        <v>200ML</v>
      </c>
      <c r="BK752" s="7"/>
      <c r="BL752" s="7"/>
      <c r="BM752" s="4" t="str">
        <f>IF(Table43[[#This Row],[SATUAN Fix Win]]&lt;&gt;"","KRT")</f>
        <v>KRT</v>
      </c>
      <c r="BN752" s="4" t="str">
        <f>IF(Table43[[#This Row],[SATUAN Fix Win]]&lt;&gt;"","GD01")</f>
        <v>GD01</v>
      </c>
      <c r="BO752" s="4">
        <f>IF(Table43[[#This Row],[SATUAN Fix Win]]&lt;&gt;"",11611)</f>
        <v>11611</v>
      </c>
      <c r="BP752" s="4">
        <f>IF(Table43[[#This Row],[SATUAN Fix Win]]&lt;&gt;"",11612)</f>
        <v>11612</v>
      </c>
      <c r="BR752" s="4">
        <f>IF(Table43[[#This Row],[SATUAN Fix Win]]&lt;&gt;"",1)</f>
        <v>1</v>
      </c>
    </row>
    <row r="753" spans="1:70">
      <c r="A753" s="4" t="str">
        <f>CONCATENATE(Table43[[#This Row],[Kode BARANG Win2]],Table43[[#This Row],[No. Urut
Item Sama]])</f>
        <v>R1032006020010</v>
      </c>
      <c r="B753" s="7"/>
      <c r="C753" s="4" t="s">
        <v>1676</v>
      </c>
      <c r="D753" s="49" t="s">
        <v>579</v>
      </c>
      <c r="E753" s="49">
        <f>IFERROR(VLOOKUP(Table43[[#This Row],[NO]],[1]Sheet1!$G$3:$K$1267,5,0),0)</f>
        <v>0</v>
      </c>
      <c r="F753" s="26" t="s">
        <v>1184</v>
      </c>
      <c r="G753" s="26">
        <v>24</v>
      </c>
      <c r="H753" s="26" t="s">
        <v>2073</v>
      </c>
      <c r="I753" s="49">
        <v>8993560033040</v>
      </c>
      <c r="J753" s="26" t="str">
        <f>Table43[[#This Row],[Nama Jenis Kemasan]]</f>
        <v>BTL</v>
      </c>
      <c r="K753" s="4" t="str">
        <f>TRIM(CONCATENATE(Table43[[#This Row],[Nama            KLP]]," ",Table43[[#This Row],[Nama            Sub KLP]]))</f>
        <v>HARPIC TOILET CLEANER</v>
      </c>
      <c r="L753" s="4" t="str">
        <f>CONCATENATE(Table43[[#This Row],[kode  2 Digit                (hrf+No)]],Table43[[#This Row],[kode  2 Digit                (Nomor)]],Table43[[#This Row],[kode  1 Digit                (Nomor)]])</f>
        <v>R1032</v>
      </c>
      <c r="M753" s="4" t="str">
        <f>IF(AH753="",CONCATENATE(R753,T753,V753,X753,Z753,AB753,AD753,AF753,Table43[[#This Row],[Tanda Kode Revisi]]),CONCATENATE(R753,T753,V753,X753,Z753,AB753,AD753,AH753))</f>
        <v>R1032006020010</v>
      </c>
      <c r="N753" s="11">
        <f t="shared" si="22"/>
        <v>14</v>
      </c>
      <c r="O753" s="13" t="str">
        <f>IF(AG753&lt;&gt;"",TRIM(UPPER(CONCATENATE(Q753," ",S753," ",U753," ",W753," ",Y753," ",AA753," ","X"," ",Table43[[#This Row],[ISI/CTN]]," ",AG753," ",AC753," ",AE753," ",AI753))),TRIM(UPPER(CONCATENATE(Q753," ",S753," ",U753," ",W753," ",Y753," ",AA753," ","X"," ",Table43[[#This Row],[ISI/CTN]]," ",AC753," ",AE753," ",AI753))))</f>
        <v>RB HARPIC TOILET CLEANER ORIGINAL 200ML X 24 BTL</v>
      </c>
      <c r="P753" s="11">
        <f t="shared" si="23"/>
        <v>48</v>
      </c>
      <c r="Q753" s="4" t="s">
        <v>1487</v>
      </c>
      <c r="R753" s="7" t="s">
        <v>94</v>
      </c>
      <c r="S753" s="4" t="s">
        <v>1490</v>
      </c>
      <c r="T753" s="45" t="s">
        <v>1724</v>
      </c>
      <c r="U753" s="46" t="s">
        <v>1499</v>
      </c>
      <c r="V753" s="7">
        <v>2</v>
      </c>
      <c r="W753" s="46"/>
      <c r="X753" s="45" t="s">
        <v>1731</v>
      </c>
      <c r="Y753" s="4" t="s">
        <v>1491</v>
      </c>
      <c r="Z753" s="47" t="s">
        <v>1727</v>
      </c>
      <c r="AA753" s="4" t="s">
        <v>387</v>
      </c>
      <c r="AB753" s="47" t="s">
        <v>1744</v>
      </c>
      <c r="AC753" s="4" t="s">
        <v>388</v>
      </c>
      <c r="AD753" s="7">
        <v>1</v>
      </c>
      <c r="AF753" s="7">
        <v>0</v>
      </c>
      <c r="AJ753" s="7">
        <f>IFERROR(VLOOKUP(Table43[[#This Row],[Kode BARANG Win2]],'[2]Template Impor Barang'!#REF!,2,0),0)</f>
        <v>0</v>
      </c>
      <c r="AK753" s="7">
        <f>Table43[[#This Row],[ISI/CTN]]</f>
        <v>24</v>
      </c>
      <c r="AL753" s="83" t="str">
        <f>Table43[[#This Row],[Kode Pcpl]]</f>
        <v>ID8129044</v>
      </c>
      <c r="AN753" s="36">
        <f>Table43[[#This Row],[Harga Jual Pcs GT
(-PPN)]]-(Table43[[#This Row],[Harga Jual Pcs GT
(-PPN)]]*8.5%)</f>
        <v>8946.7556249999998</v>
      </c>
      <c r="AO753" s="36">
        <f>Table43[[#This Row],[Harga Beli Pcs
(-PPN)]]*Table43[[#This Row],[ISI/CTN]]</f>
        <v>214722.13500000001</v>
      </c>
      <c r="AP753" s="36">
        <f>Table43[[#This Row],[Harga Beli Pcs
(-PPN)]]*1.11</f>
        <v>9930.89874375</v>
      </c>
      <c r="AQ753" s="36">
        <f>Table43[[#This Row],[Harga Beli Krt
(- PPN)]]*1.11</f>
        <v>238341.56985000003</v>
      </c>
      <c r="AR753" s="36">
        <v>9777.875</v>
      </c>
      <c r="AS753" s="36">
        <f>Table43[[#This Row],[Harga Jual Pcs GT
(-PPN)]]*Table43[[#This Row],[ISI/CTN]]</f>
        <v>234669</v>
      </c>
      <c r="AT753" s="36">
        <f>Table43[[#This Row],[Harga Jual Pcs GT
(-PPN)]]*1.11</f>
        <v>10853.441250000002</v>
      </c>
      <c r="AU753" s="36">
        <f>Table43[[#This Row],[Harga Jual Krt GT
(- PPN)]]*1.11</f>
        <v>260482.59000000003</v>
      </c>
      <c r="AV753" s="36">
        <v>9777.875</v>
      </c>
      <c r="AW753" s="36">
        <f>Table43[[#This Row],[Harga Jual Pcs MT
(-PPN)]]*Table43[[#This Row],[ISI/CTN]]</f>
        <v>234669</v>
      </c>
      <c r="AX753" s="36">
        <f>Table43[[#This Row],[Harga Jual Pcs MT
(-PPN)]]*1.11</f>
        <v>10853.441250000002</v>
      </c>
      <c r="AY753" s="36">
        <f>Table43[[#This Row],[Harga Jual Pcs MT
(+PPN)]]*Table43[[#This Row],[ISI/CTN]]</f>
        <v>260482.59000000003</v>
      </c>
      <c r="AZ753" s="44">
        <f>(Table43[[#This Row],[Harga Jual Pcs GT
(-PPN)]]-Table43[[#This Row],[Harga Beli Pcs
(-PPN)]])/Table43[[#This Row],[Harga Jual Pcs GT
(-PPN)]]</f>
        <v>8.500000000000002E-2</v>
      </c>
      <c r="BA753" s="51">
        <f>Table43[[#This Row],[Harga Jual Pcs MT
(-PPN)]]-Table43[[#This Row],[Harga Beli Pcs
(-PPN)]]</f>
        <v>831.11937500000022</v>
      </c>
      <c r="BB753" s="57">
        <f>Table43[[#This Row],[Column1]]/Table43[[#This Row],[Harga Jual Pcs MT
(-PPN)]]</f>
        <v>8.500000000000002E-2</v>
      </c>
      <c r="BC753" s="50"/>
      <c r="BD753" s="7" t="str">
        <f>IFERROR(VLOOKUP(Table43[[#This Row],[Kode BARANG Win2]],'[3]Daftar Barang dan Jasa'!$B$2:$D$3515,3,0),0)</f>
        <v>RB HARPIC TOILET CLEANER ORIGINAL 200ML X 24 BTL</v>
      </c>
      <c r="BE753" s="7" t="str">
        <f ca="1">IF(TODAY()-Table43[[#This Row],[Efektif
Pembuatan]]&gt;60,"Lama","Baru")</f>
        <v>Lama</v>
      </c>
      <c r="BF753" s="7" t="e">
        <f ca="1">IF(TODAY()-Table43[[#This Row],[Efektif Naik Harga]]&lt;30,"Naik","Sama")</f>
        <v>#VALUE!</v>
      </c>
      <c r="BG753" s="7" t="s">
        <v>400</v>
      </c>
      <c r="BH753" s="7" t="str">
        <f>IF(Table43[[#This Row],[Kode BARANG Win2]]&lt;&gt;"","IDR","")</f>
        <v>IDR</v>
      </c>
      <c r="BI753" s="7" t="str">
        <f>CONCATENATE(Table43[[#This Row],[kode  1 Digit
(Nomor)]],Table43[[#This Row],[kode  4 Digit                (Nomor)]])</f>
        <v>ID81290440200</v>
      </c>
      <c r="BJ753" s="7" t="str">
        <f>Table43[[#This Row],[Nama            Gramasi atau Jumlah Pack per CTN]]</f>
        <v>200ML</v>
      </c>
      <c r="BK753" s="7"/>
      <c r="BL753" s="7"/>
      <c r="BM753" s="4" t="str">
        <f>IF(Table43[[#This Row],[SATUAN Fix Win]]&lt;&gt;"","KRT")</f>
        <v>KRT</v>
      </c>
      <c r="BN753" s="4" t="str">
        <f>IF(Table43[[#This Row],[SATUAN Fix Win]]&lt;&gt;"","GD01")</f>
        <v>GD01</v>
      </c>
      <c r="BO753" s="4">
        <f>IF(Table43[[#This Row],[SATUAN Fix Win]]&lt;&gt;"",11611)</f>
        <v>11611</v>
      </c>
      <c r="BP753" s="4">
        <f>IF(Table43[[#This Row],[SATUAN Fix Win]]&lt;&gt;"",11612)</f>
        <v>11612</v>
      </c>
      <c r="BR753" s="4">
        <f>IF(Table43[[#This Row],[SATUAN Fix Win]]&lt;&gt;"",1)</f>
        <v>1</v>
      </c>
    </row>
    <row r="754" spans="1:70">
      <c r="A754" s="4" t="str">
        <f>CONCATENATE(Table43[[#This Row],[Kode BARANG Win2]],Table43[[#This Row],[No. Urut
Item Sama]])</f>
        <v>R1032006020010</v>
      </c>
      <c r="B754" s="7"/>
      <c r="C754" s="4" t="s">
        <v>1676</v>
      </c>
      <c r="D754" s="49" t="s">
        <v>578</v>
      </c>
      <c r="E754" s="49">
        <f>IFERROR(VLOOKUP(Table43[[#This Row],[NO]],[1]Sheet1!$G$3:$K$1267,5,0),0)</f>
        <v>0</v>
      </c>
      <c r="F754" s="26" t="s">
        <v>1183</v>
      </c>
      <c r="G754" s="26">
        <v>24</v>
      </c>
      <c r="H754" s="26" t="s">
        <v>2073</v>
      </c>
      <c r="I754" s="49">
        <v>8993560033040</v>
      </c>
      <c r="J754" s="26" t="str">
        <f>Table43[[#This Row],[Nama Jenis Kemasan]]</f>
        <v>BTL</v>
      </c>
      <c r="K754" s="4" t="str">
        <f>TRIM(CONCATENATE(Table43[[#This Row],[Nama            KLP]]," ",Table43[[#This Row],[Nama            Sub KLP]]))</f>
        <v>HARPIC TOILET CLEANER</v>
      </c>
      <c r="L754" s="4" t="str">
        <f>CONCATENATE(Table43[[#This Row],[kode  2 Digit                (hrf+No)]],Table43[[#This Row],[kode  2 Digit                (Nomor)]],Table43[[#This Row],[kode  1 Digit                (Nomor)]])</f>
        <v>R1032</v>
      </c>
      <c r="M754" s="4" t="str">
        <f>IF(AH754="",CONCATENATE(R754,T754,V754,X754,Z754,AB754,AD754,AF754,Table43[[#This Row],[Tanda Kode Revisi]]),CONCATENATE(R754,T754,V754,X754,Z754,AB754,AD754,AH754))</f>
        <v>R1032006020010</v>
      </c>
      <c r="N754" s="11">
        <f t="shared" si="22"/>
        <v>14</v>
      </c>
      <c r="O754" s="13" t="str">
        <f>IF(AG754&lt;&gt;"",TRIM(UPPER(CONCATENATE(Q754," ",S754," ",U754," ",W754," ",Y754," ",AA754," ","X"," ",Table43[[#This Row],[ISI/CTN]]," ",AG754," ",AC754," ",AE754," ",AI754))),TRIM(UPPER(CONCATENATE(Q754," ",S754," ",U754," ",W754," ",Y754," ",AA754," ","X"," ",Table43[[#This Row],[ISI/CTN]]," ",AC754," ",AE754," ",AI754))))</f>
        <v>RB HARPIC TOILET CLEANER ORIGINAL 200ML X 24 BTL</v>
      </c>
      <c r="P754" s="11">
        <f t="shared" si="23"/>
        <v>48</v>
      </c>
      <c r="Q754" s="4" t="s">
        <v>1487</v>
      </c>
      <c r="R754" s="7" t="s">
        <v>94</v>
      </c>
      <c r="S754" s="4" t="s">
        <v>1490</v>
      </c>
      <c r="T754" s="45" t="s">
        <v>1724</v>
      </c>
      <c r="U754" s="46" t="s">
        <v>1499</v>
      </c>
      <c r="V754" s="7">
        <v>2</v>
      </c>
      <c r="W754" s="46"/>
      <c r="X754" s="45" t="s">
        <v>1731</v>
      </c>
      <c r="Y754" s="4" t="s">
        <v>1491</v>
      </c>
      <c r="Z754" s="47" t="s">
        <v>1727</v>
      </c>
      <c r="AA754" s="4" t="s">
        <v>387</v>
      </c>
      <c r="AB754" s="47" t="s">
        <v>1744</v>
      </c>
      <c r="AC754" s="4" t="s">
        <v>388</v>
      </c>
      <c r="AD754" s="7">
        <v>1</v>
      </c>
      <c r="AF754" s="7">
        <v>0</v>
      </c>
      <c r="AJ754" s="7">
        <f>IFERROR(VLOOKUP(Table43[[#This Row],[Kode BARANG Win2]],'[2]Template Impor Barang'!#REF!,2,0),0)</f>
        <v>0</v>
      </c>
      <c r="AK754" s="7">
        <f>Table43[[#This Row],[ISI/CTN]]</f>
        <v>24</v>
      </c>
      <c r="AL754" s="83" t="str">
        <f>Table43[[#This Row],[Kode Pcpl]]</f>
        <v>ID0377872</v>
      </c>
      <c r="AN754" s="36">
        <f>Table43[[#This Row],[Harga Jual Pcs GT
(-PPN)]]-(Table43[[#This Row],[Harga Jual Pcs GT
(-PPN)]]*8.5%)</f>
        <v>8946.7556249999998</v>
      </c>
      <c r="AO754" s="36">
        <f>Table43[[#This Row],[Harga Beli Pcs
(-PPN)]]*Table43[[#This Row],[ISI/CTN]]</f>
        <v>214722.13500000001</v>
      </c>
      <c r="AP754" s="36">
        <f>Table43[[#This Row],[Harga Beli Pcs
(-PPN)]]*1.11</f>
        <v>9930.89874375</v>
      </c>
      <c r="AQ754" s="36">
        <f>Table43[[#This Row],[Harga Beli Krt
(- PPN)]]*1.11</f>
        <v>238341.56985000003</v>
      </c>
      <c r="AR754" s="36">
        <v>9777.875</v>
      </c>
      <c r="AS754" s="36">
        <f>Table43[[#This Row],[Harga Jual Pcs GT
(-PPN)]]*Table43[[#This Row],[ISI/CTN]]</f>
        <v>234669</v>
      </c>
      <c r="AT754" s="36">
        <f>Table43[[#This Row],[Harga Jual Pcs GT
(-PPN)]]*1.11</f>
        <v>10853.441250000002</v>
      </c>
      <c r="AU754" s="36">
        <f>Table43[[#This Row],[Harga Jual Krt GT
(- PPN)]]*1.11</f>
        <v>260482.59000000003</v>
      </c>
      <c r="AV754" s="36">
        <v>9777.875</v>
      </c>
      <c r="AW754" s="36">
        <f>Table43[[#This Row],[Harga Jual Pcs MT
(-PPN)]]*Table43[[#This Row],[ISI/CTN]]</f>
        <v>234669</v>
      </c>
      <c r="AX754" s="36">
        <f>Table43[[#This Row],[Harga Jual Pcs MT
(-PPN)]]*1.11</f>
        <v>10853.441250000002</v>
      </c>
      <c r="AY754" s="36">
        <f>Table43[[#This Row],[Harga Jual Pcs MT
(+PPN)]]*Table43[[#This Row],[ISI/CTN]]</f>
        <v>260482.59000000003</v>
      </c>
      <c r="AZ754" s="44">
        <f>(Table43[[#This Row],[Harga Jual Pcs GT
(-PPN)]]-Table43[[#This Row],[Harga Beli Pcs
(-PPN)]])/Table43[[#This Row],[Harga Jual Pcs GT
(-PPN)]]</f>
        <v>8.500000000000002E-2</v>
      </c>
      <c r="BA754" s="51">
        <f>Table43[[#This Row],[Harga Jual Pcs MT
(-PPN)]]-Table43[[#This Row],[Harga Beli Pcs
(-PPN)]]</f>
        <v>831.11937500000022</v>
      </c>
      <c r="BB754" s="57">
        <f>Table43[[#This Row],[Column1]]/Table43[[#This Row],[Harga Jual Pcs MT
(-PPN)]]</f>
        <v>8.500000000000002E-2</v>
      </c>
      <c r="BC754" s="50"/>
      <c r="BD754" s="7" t="str">
        <f>IFERROR(VLOOKUP(Table43[[#This Row],[Kode BARANG Win2]],'[3]Daftar Barang dan Jasa'!$B$2:$D$3515,3,0),0)</f>
        <v>RB HARPIC TOILET CLEANER ORIGINAL 200ML X 24 BTL</v>
      </c>
      <c r="BE754" s="7" t="str">
        <f ca="1">IF(TODAY()-Table43[[#This Row],[Efektif
Pembuatan]]&gt;60,"Lama","Baru")</f>
        <v>Lama</v>
      </c>
      <c r="BF754" s="7" t="e">
        <f ca="1">IF(TODAY()-Table43[[#This Row],[Efektif Naik Harga]]&lt;30,"Naik","Sama")</f>
        <v>#VALUE!</v>
      </c>
      <c r="BG754" s="7" t="s">
        <v>400</v>
      </c>
      <c r="BH754" s="7" t="str">
        <f>IF(Table43[[#This Row],[Kode BARANG Win2]]&lt;&gt;"","IDR","")</f>
        <v>IDR</v>
      </c>
      <c r="BI754" s="7" t="str">
        <f>CONCATENATE(Table43[[#This Row],[kode  1 Digit
(Nomor)]],Table43[[#This Row],[kode  4 Digit                (Nomor)]])</f>
        <v>ID03778720200</v>
      </c>
      <c r="BJ754" s="7" t="str">
        <f>Table43[[#This Row],[Nama            Gramasi atau Jumlah Pack per CTN]]</f>
        <v>200ML</v>
      </c>
      <c r="BK754" s="7"/>
      <c r="BL754" s="7"/>
      <c r="BM754" s="4" t="str">
        <f>IF(Table43[[#This Row],[SATUAN Fix Win]]&lt;&gt;"","KRT")</f>
        <v>KRT</v>
      </c>
      <c r="BN754" s="4" t="str">
        <f>IF(Table43[[#This Row],[SATUAN Fix Win]]&lt;&gt;"","GD01")</f>
        <v>GD01</v>
      </c>
      <c r="BO754" s="4">
        <f>IF(Table43[[#This Row],[SATUAN Fix Win]]&lt;&gt;"",11611)</f>
        <v>11611</v>
      </c>
      <c r="BP754" s="4">
        <f>IF(Table43[[#This Row],[SATUAN Fix Win]]&lt;&gt;"",11612)</f>
        <v>11612</v>
      </c>
      <c r="BR754" s="4">
        <f>IF(Table43[[#This Row],[SATUAN Fix Win]]&lt;&gt;"",1)</f>
        <v>1</v>
      </c>
    </row>
    <row r="755" spans="1:70">
      <c r="A755" s="4" t="str">
        <f>CONCATENATE(Table43[[#This Row],[Kode BARANG Win2]],Table43[[#This Row],[No. Urut
Item Sama]])</f>
        <v>R1032006040510</v>
      </c>
      <c r="B755" s="7"/>
      <c r="C755" s="4" t="s">
        <v>1677</v>
      </c>
      <c r="D755" s="49">
        <v>3171305</v>
      </c>
      <c r="E755" s="49">
        <f>IFERROR(VLOOKUP(Table43[[#This Row],[NO]],[1]Sheet1!$G$3:$K$1267,5,0),0)</f>
        <v>0</v>
      </c>
      <c r="F755" s="26" t="s">
        <v>1169</v>
      </c>
      <c r="G755" s="26">
        <v>12</v>
      </c>
      <c r="H755" s="26" t="s">
        <v>1677</v>
      </c>
      <c r="I755" s="49">
        <v>8993560033491</v>
      </c>
      <c r="J755" s="26" t="str">
        <f>Table43[[#This Row],[Nama Jenis Kemasan]]</f>
        <v>BTL</v>
      </c>
      <c r="K755" s="4" t="str">
        <f>TRIM(CONCATENATE(Table43[[#This Row],[Nama            KLP]]," ",Table43[[#This Row],[Nama            Sub KLP]]))</f>
        <v>HARPIC TOILET CLEANER</v>
      </c>
      <c r="L755" s="4" t="str">
        <f>CONCATENATE(Table43[[#This Row],[kode  2 Digit                (hrf+No)]],Table43[[#This Row],[kode  2 Digit                (Nomor)]],Table43[[#This Row],[kode  1 Digit                (Nomor)]])</f>
        <v>R1032</v>
      </c>
      <c r="M755" s="4" t="str">
        <f>IF(AH755="",CONCATENATE(R755,T755,V755,X755,Z755,AB755,AD755,AF755,Table43[[#This Row],[Tanda Kode Revisi]]),CONCATENATE(R755,T755,V755,X755,Z755,AB755,AD755,AH755))</f>
        <v>R1032006040510</v>
      </c>
      <c r="N755" s="11">
        <f t="shared" si="22"/>
        <v>14</v>
      </c>
      <c r="O755" s="13" t="str">
        <f>IF(AG755&lt;&gt;"",TRIM(UPPER(CONCATENATE(Q755," ",S755," ",U755," ",W755," ",Y755," ",AA755," ","X"," ",Table43[[#This Row],[ISI/CTN]]," ",AG755," ",AC755," ",AE755," ",AI755))),TRIM(UPPER(CONCATENATE(Q755," ",S755," ",U755," ",W755," ",Y755," ",AA755," ","X"," ",Table43[[#This Row],[ISI/CTN]]," ",AC755," ",AE755," ",AI755))))</f>
        <v>RB HARPIC TOILET CLEANER ORIGINAL 405ML X 12 BTL</v>
      </c>
      <c r="P755" s="11">
        <f t="shared" si="23"/>
        <v>48</v>
      </c>
      <c r="Q755" s="4" t="s">
        <v>1487</v>
      </c>
      <c r="R755" s="7" t="s">
        <v>94</v>
      </c>
      <c r="S755" s="4" t="s">
        <v>1490</v>
      </c>
      <c r="T755" s="45" t="s">
        <v>1724</v>
      </c>
      <c r="U755" s="46" t="s">
        <v>1499</v>
      </c>
      <c r="V755" s="7">
        <v>2</v>
      </c>
      <c r="W755" s="46"/>
      <c r="X755" s="45" t="s">
        <v>1731</v>
      </c>
      <c r="Y755" s="4" t="s">
        <v>1491</v>
      </c>
      <c r="Z755" s="47" t="s">
        <v>1727</v>
      </c>
      <c r="AA755" s="4" t="s">
        <v>1552</v>
      </c>
      <c r="AB755" s="47" t="s">
        <v>1753</v>
      </c>
      <c r="AC755" s="4" t="s">
        <v>388</v>
      </c>
      <c r="AD755" s="7">
        <v>1</v>
      </c>
      <c r="AF755" s="7">
        <v>0</v>
      </c>
      <c r="AJ755" s="7">
        <f>IFERROR(VLOOKUP(Table43[[#This Row],[Kode BARANG Win2]],'[2]Template Impor Barang'!#REF!,2,0),0)</f>
        <v>0</v>
      </c>
      <c r="AK755" s="7">
        <f>Table43[[#This Row],[ISI/CTN]]</f>
        <v>12</v>
      </c>
      <c r="AL755" s="83">
        <f>Table43[[#This Row],[Kode Pcpl]]</f>
        <v>3171305</v>
      </c>
      <c r="AN755" s="36">
        <f>Table43[[#This Row],[Harga Jual Pcs GT
(-PPN)]]-(Table43[[#This Row],[Harga Jual Pcs GT
(-PPN)]]*8.5%)</f>
        <v>22015.662499999999</v>
      </c>
      <c r="AO755" s="36">
        <f>Table43[[#This Row],[Harga Beli Pcs
(-PPN)]]*Table43[[#This Row],[ISI/CTN]]</f>
        <v>264187.94999999995</v>
      </c>
      <c r="AP755" s="36">
        <f>Table43[[#This Row],[Harga Beli Pcs
(-PPN)]]*1.11</f>
        <v>24437.385375000002</v>
      </c>
      <c r="AQ755" s="36">
        <f>Table43[[#This Row],[Harga Beli Krt
(- PPN)]]*1.11</f>
        <v>293248.62449999998</v>
      </c>
      <c r="AR755" s="36">
        <v>24060.833333333332</v>
      </c>
      <c r="AS755" s="36">
        <f>Table43[[#This Row],[Harga Jual Pcs GT
(-PPN)]]*Table43[[#This Row],[ISI/CTN]]</f>
        <v>288730</v>
      </c>
      <c r="AT755" s="36">
        <f>Table43[[#This Row],[Harga Jual Pcs GT
(-PPN)]]*1.11</f>
        <v>26707.525000000001</v>
      </c>
      <c r="AU755" s="36">
        <f>Table43[[#This Row],[Harga Jual Krt GT
(- PPN)]]*1.11</f>
        <v>320490.30000000005</v>
      </c>
      <c r="AV755" s="36">
        <v>24060.833333333332</v>
      </c>
      <c r="AW755" s="36">
        <f>Table43[[#This Row],[Harga Jual Pcs MT
(-PPN)]]*Table43[[#This Row],[ISI/CTN]]</f>
        <v>288730</v>
      </c>
      <c r="AX755" s="36">
        <f>Table43[[#This Row],[Harga Jual Pcs MT
(-PPN)]]*1.11</f>
        <v>26707.525000000001</v>
      </c>
      <c r="AY755" s="36">
        <f>Table43[[#This Row],[Harga Jual Pcs MT
(+PPN)]]*Table43[[#This Row],[ISI/CTN]]</f>
        <v>320490.30000000005</v>
      </c>
      <c r="AZ755" s="44">
        <f>(Table43[[#This Row],[Harga Jual Pcs GT
(-PPN)]]-Table43[[#This Row],[Harga Beli Pcs
(-PPN)]])/Table43[[#This Row],[Harga Jual Pcs GT
(-PPN)]]</f>
        <v>8.500000000000002E-2</v>
      </c>
      <c r="BA755" s="51">
        <f>Table43[[#This Row],[Harga Jual Pcs MT
(-PPN)]]-Table43[[#This Row],[Harga Beli Pcs
(-PPN)]]</f>
        <v>2045.1708333333336</v>
      </c>
      <c r="BB755" s="57">
        <f>Table43[[#This Row],[Column1]]/Table43[[#This Row],[Harga Jual Pcs MT
(-PPN)]]</f>
        <v>8.500000000000002E-2</v>
      </c>
      <c r="BC755" s="50"/>
      <c r="BD755" s="7" t="str">
        <f>IFERROR(VLOOKUP(Table43[[#This Row],[Kode BARANG Win2]],'[3]Daftar Barang dan Jasa'!$B$2:$D$3515,3,0),0)</f>
        <v>RB HARPIC TOILET CLEANER ORIGINAL 405ML X 12 BTL</v>
      </c>
      <c r="BE755" s="7" t="str">
        <f ca="1">IF(TODAY()-Table43[[#This Row],[Efektif
Pembuatan]]&gt;60,"Lama","Baru")</f>
        <v>Lama</v>
      </c>
      <c r="BF755" s="7" t="e">
        <f ca="1">IF(TODAY()-Table43[[#This Row],[Efektif Naik Harga]]&lt;30,"Naik","Sama")</f>
        <v>#VALUE!</v>
      </c>
      <c r="BG755" s="7" t="s">
        <v>400</v>
      </c>
      <c r="BH755" s="7" t="str">
        <f>IF(Table43[[#This Row],[Kode BARANG Win2]]&lt;&gt;"","IDR","")</f>
        <v>IDR</v>
      </c>
      <c r="BI755" s="7" t="str">
        <f>CONCATENATE(Table43[[#This Row],[kode  1 Digit
(Nomor)]],Table43[[#This Row],[kode  4 Digit                (Nomor)]])</f>
        <v>31713050405</v>
      </c>
      <c r="BJ755" s="7" t="str">
        <f>Table43[[#This Row],[Nama            Gramasi atau Jumlah Pack per CTN]]</f>
        <v>405ML</v>
      </c>
      <c r="BK755" s="7"/>
      <c r="BL755" s="7"/>
      <c r="BM755" s="4" t="str">
        <f>IF(Table43[[#This Row],[SATUAN Fix Win]]&lt;&gt;"","KRT")</f>
        <v>KRT</v>
      </c>
      <c r="BN755" s="4" t="str">
        <f>IF(Table43[[#This Row],[SATUAN Fix Win]]&lt;&gt;"","GD01")</f>
        <v>GD01</v>
      </c>
      <c r="BO755" s="4">
        <f>IF(Table43[[#This Row],[SATUAN Fix Win]]&lt;&gt;"",11611)</f>
        <v>11611</v>
      </c>
      <c r="BP755" s="4">
        <f>IF(Table43[[#This Row],[SATUAN Fix Win]]&lt;&gt;"",11612)</f>
        <v>11612</v>
      </c>
      <c r="BR755" s="4">
        <f>IF(Table43[[#This Row],[SATUAN Fix Win]]&lt;&gt;"",1)</f>
        <v>1</v>
      </c>
    </row>
    <row r="756" spans="1:70">
      <c r="A756" s="4" t="str">
        <f>CONCATENATE(Table43[[#This Row],[Kode BARANG Win2]],Table43[[#This Row],[No. Urut
Item Sama]])</f>
        <v>R1032006040510</v>
      </c>
      <c r="B756" s="7"/>
      <c r="C756" s="4" t="s">
        <v>1677</v>
      </c>
      <c r="D756" s="49">
        <v>3111846</v>
      </c>
      <c r="E756" s="49">
        <f>IFERROR(VLOOKUP(Table43[[#This Row],[NO]],[1]Sheet1!$G$3:$K$1267,5,0),0)</f>
        <v>0</v>
      </c>
      <c r="F756" s="26" t="s">
        <v>1170</v>
      </c>
      <c r="G756" s="26">
        <v>12</v>
      </c>
      <c r="H756" s="26" t="s">
        <v>2073</v>
      </c>
      <c r="I756" s="49">
        <v>8993560033491</v>
      </c>
      <c r="J756" s="26" t="str">
        <f>Table43[[#This Row],[Nama Jenis Kemasan]]</f>
        <v>BTL</v>
      </c>
      <c r="K756" s="4" t="str">
        <f>TRIM(CONCATENATE(Table43[[#This Row],[Nama            KLP]]," ",Table43[[#This Row],[Nama            Sub KLP]]))</f>
        <v>HARPIC TOILET CLEANER</v>
      </c>
      <c r="L756" s="4" t="str">
        <f>CONCATENATE(Table43[[#This Row],[kode  2 Digit                (hrf+No)]],Table43[[#This Row],[kode  2 Digit                (Nomor)]],Table43[[#This Row],[kode  1 Digit                (Nomor)]])</f>
        <v>R1032</v>
      </c>
      <c r="M756" s="4" t="str">
        <f>IF(AH756="",CONCATENATE(R756,T756,V756,X756,Z756,AB756,AD756,AF756,Table43[[#This Row],[Tanda Kode Revisi]]),CONCATENATE(R756,T756,V756,X756,Z756,AB756,AD756,AH756))</f>
        <v>R1032006040510</v>
      </c>
      <c r="N756" s="11">
        <f t="shared" si="22"/>
        <v>14</v>
      </c>
      <c r="O756" s="13" t="str">
        <f>IF(AG756&lt;&gt;"",TRIM(UPPER(CONCATENATE(Q756," ",S756," ",U756," ",W756," ",Y756," ",AA756," ","X"," ",Table43[[#This Row],[ISI/CTN]]," ",AG756," ",AC756," ",AE756," ",AI756))),TRIM(UPPER(CONCATENATE(Q756," ",S756," ",U756," ",W756," ",Y756," ",AA756," ","X"," ",Table43[[#This Row],[ISI/CTN]]," ",AC756," ",AE756," ",AI756))))</f>
        <v>RB HARPIC TOILET CLEANER ORIGINAL 405ML X 12 BTL</v>
      </c>
      <c r="P756" s="11">
        <f t="shared" si="23"/>
        <v>48</v>
      </c>
      <c r="Q756" s="4" t="s">
        <v>1487</v>
      </c>
      <c r="R756" s="7" t="s">
        <v>94</v>
      </c>
      <c r="S756" s="4" t="s">
        <v>1490</v>
      </c>
      <c r="T756" s="45" t="s">
        <v>1724</v>
      </c>
      <c r="U756" s="46" t="s">
        <v>1499</v>
      </c>
      <c r="V756" s="7">
        <v>2</v>
      </c>
      <c r="W756" s="46"/>
      <c r="X756" s="45" t="s">
        <v>1731</v>
      </c>
      <c r="Y756" s="4" t="s">
        <v>1491</v>
      </c>
      <c r="Z756" s="47" t="s">
        <v>1727</v>
      </c>
      <c r="AA756" s="4" t="s">
        <v>1552</v>
      </c>
      <c r="AB756" s="47" t="s">
        <v>1753</v>
      </c>
      <c r="AC756" s="4" t="s">
        <v>388</v>
      </c>
      <c r="AD756" s="7">
        <v>1</v>
      </c>
      <c r="AF756" s="7">
        <v>0</v>
      </c>
      <c r="AJ756" s="7">
        <f>IFERROR(VLOOKUP(Table43[[#This Row],[Kode BARANG Win2]],'[2]Template Impor Barang'!#REF!,2,0),0)</f>
        <v>0</v>
      </c>
      <c r="AK756" s="7">
        <f>Table43[[#This Row],[ISI/CTN]]</f>
        <v>12</v>
      </c>
      <c r="AL756" s="83">
        <f>Table43[[#This Row],[Kode Pcpl]]</f>
        <v>3111846</v>
      </c>
      <c r="AN756" s="36">
        <f>Table43[[#This Row],[Harga Jual Pcs GT
(-PPN)]]-(Table43[[#This Row],[Harga Jual Pcs GT
(-PPN)]]*8.5%)</f>
        <v>22015.662499999999</v>
      </c>
      <c r="AO756" s="36">
        <f>Table43[[#This Row],[Harga Beli Pcs
(-PPN)]]*Table43[[#This Row],[ISI/CTN]]</f>
        <v>264187.94999999995</v>
      </c>
      <c r="AP756" s="36">
        <f>Table43[[#This Row],[Harga Beli Pcs
(-PPN)]]*1.11</f>
        <v>24437.385375000002</v>
      </c>
      <c r="AQ756" s="36">
        <f>Table43[[#This Row],[Harga Beli Krt
(- PPN)]]*1.11</f>
        <v>293248.62449999998</v>
      </c>
      <c r="AR756" s="36">
        <v>24060.833333333332</v>
      </c>
      <c r="AS756" s="36">
        <f>Table43[[#This Row],[Harga Jual Pcs GT
(-PPN)]]*Table43[[#This Row],[ISI/CTN]]</f>
        <v>288730</v>
      </c>
      <c r="AT756" s="36">
        <f>Table43[[#This Row],[Harga Jual Pcs GT
(-PPN)]]*1.11</f>
        <v>26707.525000000001</v>
      </c>
      <c r="AU756" s="36">
        <f>Table43[[#This Row],[Harga Jual Krt GT
(- PPN)]]*1.11</f>
        <v>320490.30000000005</v>
      </c>
      <c r="AV756" s="36">
        <v>24060.833333333332</v>
      </c>
      <c r="AW756" s="36">
        <f>Table43[[#This Row],[Harga Jual Pcs MT
(-PPN)]]*Table43[[#This Row],[ISI/CTN]]</f>
        <v>288730</v>
      </c>
      <c r="AX756" s="36">
        <f>Table43[[#This Row],[Harga Jual Pcs MT
(-PPN)]]*1.11</f>
        <v>26707.525000000001</v>
      </c>
      <c r="AY756" s="36">
        <f>Table43[[#This Row],[Harga Jual Pcs MT
(+PPN)]]*Table43[[#This Row],[ISI/CTN]]</f>
        <v>320490.30000000005</v>
      </c>
      <c r="AZ756" s="44">
        <f>(Table43[[#This Row],[Harga Jual Pcs GT
(-PPN)]]-Table43[[#This Row],[Harga Beli Pcs
(-PPN)]])/Table43[[#This Row],[Harga Jual Pcs GT
(-PPN)]]</f>
        <v>8.500000000000002E-2</v>
      </c>
      <c r="BA756" s="51">
        <f>Table43[[#This Row],[Harga Jual Pcs MT
(-PPN)]]-Table43[[#This Row],[Harga Beli Pcs
(-PPN)]]</f>
        <v>2045.1708333333336</v>
      </c>
      <c r="BB756" s="57">
        <f>Table43[[#This Row],[Column1]]/Table43[[#This Row],[Harga Jual Pcs MT
(-PPN)]]</f>
        <v>8.500000000000002E-2</v>
      </c>
      <c r="BC756" s="50"/>
      <c r="BD756" s="7" t="str">
        <f>IFERROR(VLOOKUP(Table43[[#This Row],[Kode BARANG Win2]],'[3]Daftar Barang dan Jasa'!$B$2:$D$3515,3,0),0)</f>
        <v>RB HARPIC TOILET CLEANER ORIGINAL 405ML X 12 BTL</v>
      </c>
      <c r="BE756" s="7" t="str">
        <f ca="1">IF(TODAY()-Table43[[#This Row],[Efektif
Pembuatan]]&gt;60,"Lama","Baru")</f>
        <v>Lama</v>
      </c>
      <c r="BF756" s="7" t="e">
        <f ca="1">IF(TODAY()-Table43[[#This Row],[Efektif Naik Harga]]&lt;30,"Naik","Sama")</f>
        <v>#VALUE!</v>
      </c>
      <c r="BG756" s="7" t="s">
        <v>400</v>
      </c>
      <c r="BH756" s="7" t="str">
        <f>IF(Table43[[#This Row],[Kode BARANG Win2]]&lt;&gt;"","IDR","")</f>
        <v>IDR</v>
      </c>
      <c r="BI756" s="7" t="str">
        <f>CONCATENATE(Table43[[#This Row],[kode  1 Digit
(Nomor)]],Table43[[#This Row],[kode  4 Digit                (Nomor)]])</f>
        <v>31118460405</v>
      </c>
      <c r="BJ756" s="7" t="str">
        <f>Table43[[#This Row],[Nama            Gramasi atau Jumlah Pack per CTN]]</f>
        <v>405ML</v>
      </c>
      <c r="BK756" s="7"/>
      <c r="BL756" s="7"/>
      <c r="BM756" s="4" t="str">
        <f>IF(Table43[[#This Row],[SATUAN Fix Win]]&lt;&gt;"","KRT")</f>
        <v>KRT</v>
      </c>
      <c r="BN756" s="4" t="str">
        <f>IF(Table43[[#This Row],[SATUAN Fix Win]]&lt;&gt;"","GD01")</f>
        <v>GD01</v>
      </c>
      <c r="BO756" s="4">
        <f>IF(Table43[[#This Row],[SATUAN Fix Win]]&lt;&gt;"",11611)</f>
        <v>11611</v>
      </c>
      <c r="BP756" s="4">
        <f>IF(Table43[[#This Row],[SATUAN Fix Win]]&lt;&gt;"",11612)</f>
        <v>11612</v>
      </c>
      <c r="BR756" s="4">
        <f>IF(Table43[[#This Row],[SATUAN Fix Win]]&lt;&gt;"",1)</f>
        <v>1</v>
      </c>
    </row>
    <row r="757" spans="1:70">
      <c r="A757" s="4" t="str">
        <f>CONCATENATE(Table43[[#This Row],[Kode BARANG Win2]],Table43[[#This Row],[No. Urut
Item Sama]])</f>
        <v>R1032006040510</v>
      </c>
      <c r="B757" s="7"/>
      <c r="C757" s="4" t="s">
        <v>1677</v>
      </c>
      <c r="D757" s="49">
        <v>3046078</v>
      </c>
      <c r="E757" s="49">
        <f>IFERROR(VLOOKUP(Table43[[#This Row],[NO]],[1]Sheet1!$G$3:$K$1267,5,0),0)</f>
        <v>0</v>
      </c>
      <c r="F757" s="26" t="s">
        <v>1171</v>
      </c>
      <c r="G757" s="26">
        <v>12</v>
      </c>
      <c r="H757" s="26" t="s">
        <v>2073</v>
      </c>
      <c r="I757" s="49">
        <v>8993560033491</v>
      </c>
      <c r="J757" s="26" t="str">
        <f>Table43[[#This Row],[Nama Jenis Kemasan]]</f>
        <v>BTL</v>
      </c>
      <c r="K757" s="4" t="str">
        <f>TRIM(CONCATENATE(Table43[[#This Row],[Nama            KLP]]," ",Table43[[#This Row],[Nama            Sub KLP]]))</f>
        <v>HARPIC TOILET CLEANER</v>
      </c>
      <c r="L757" s="4" t="str">
        <f>CONCATENATE(Table43[[#This Row],[kode  2 Digit                (hrf+No)]],Table43[[#This Row],[kode  2 Digit                (Nomor)]],Table43[[#This Row],[kode  1 Digit                (Nomor)]])</f>
        <v>R1032</v>
      </c>
      <c r="M757" s="4" t="str">
        <f>IF(AH757="",CONCATENATE(R757,T757,V757,X757,Z757,AB757,AD757,AF757,Table43[[#This Row],[Tanda Kode Revisi]]),CONCATENATE(R757,T757,V757,X757,Z757,AB757,AD757,AH757))</f>
        <v>R1032006040510</v>
      </c>
      <c r="N757" s="11">
        <f t="shared" si="22"/>
        <v>14</v>
      </c>
      <c r="O757" s="13" t="str">
        <f>IF(AG757&lt;&gt;"",TRIM(UPPER(CONCATENATE(Q757," ",S757," ",U757," ",W757," ",Y757," ",AA757," ","X"," ",Table43[[#This Row],[ISI/CTN]]," ",AG757," ",AC757," ",AE757," ",AI757))),TRIM(UPPER(CONCATENATE(Q757," ",S757," ",U757," ",W757," ",Y757," ",AA757," ","X"," ",Table43[[#This Row],[ISI/CTN]]," ",AC757," ",AE757," ",AI757))))</f>
        <v>RB HARPIC TOILET CLEANER ORIGINAL 405ML X 12 BTL</v>
      </c>
      <c r="P757" s="11">
        <f t="shared" si="23"/>
        <v>48</v>
      </c>
      <c r="Q757" s="4" t="s">
        <v>1487</v>
      </c>
      <c r="R757" s="7" t="s">
        <v>94</v>
      </c>
      <c r="S757" s="4" t="s">
        <v>1490</v>
      </c>
      <c r="T757" s="45" t="s">
        <v>1724</v>
      </c>
      <c r="U757" s="46" t="s">
        <v>1499</v>
      </c>
      <c r="V757" s="7">
        <v>2</v>
      </c>
      <c r="W757" s="46"/>
      <c r="X757" s="45" t="s">
        <v>1731</v>
      </c>
      <c r="Y757" s="4" t="s">
        <v>1491</v>
      </c>
      <c r="Z757" s="47" t="s">
        <v>1727</v>
      </c>
      <c r="AA757" s="4" t="s">
        <v>1552</v>
      </c>
      <c r="AB757" s="47" t="s">
        <v>1753</v>
      </c>
      <c r="AC757" s="4" t="s">
        <v>388</v>
      </c>
      <c r="AD757" s="7">
        <v>1</v>
      </c>
      <c r="AF757" s="7">
        <v>0</v>
      </c>
      <c r="AJ757" s="7">
        <f>IFERROR(VLOOKUP(Table43[[#This Row],[Kode BARANG Win2]],'[2]Template Impor Barang'!#REF!,2,0),0)</f>
        <v>0</v>
      </c>
      <c r="AK757" s="7">
        <f>Table43[[#This Row],[ISI/CTN]]</f>
        <v>12</v>
      </c>
      <c r="AL757" s="83">
        <f>Table43[[#This Row],[Kode Pcpl]]</f>
        <v>3046078</v>
      </c>
      <c r="AN757" s="36">
        <f>Table43[[#This Row],[Harga Jual Pcs GT
(-PPN)]]-(Table43[[#This Row],[Harga Jual Pcs GT
(-PPN)]]*8.5%)</f>
        <v>22015.662499999999</v>
      </c>
      <c r="AO757" s="36">
        <f>Table43[[#This Row],[Harga Beli Pcs
(-PPN)]]*Table43[[#This Row],[ISI/CTN]]</f>
        <v>264187.94999999995</v>
      </c>
      <c r="AP757" s="36">
        <f>Table43[[#This Row],[Harga Beli Pcs
(-PPN)]]*1.11</f>
        <v>24437.385375000002</v>
      </c>
      <c r="AQ757" s="36">
        <f>Table43[[#This Row],[Harga Beli Krt
(- PPN)]]*1.11</f>
        <v>293248.62449999998</v>
      </c>
      <c r="AR757" s="36">
        <v>24060.833333333332</v>
      </c>
      <c r="AS757" s="36">
        <f>Table43[[#This Row],[Harga Jual Pcs GT
(-PPN)]]*Table43[[#This Row],[ISI/CTN]]</f>
        <v>288730</v>
      </c>
      <c r="AT757" s="36">
        <f>Table43[[#This Row],[Harga Jual Pcs GT
(-PPN)]]*1.11</f>
        <v>26707.525000000001</v>
      </c>
      <c r="AU757" s="36">
        <f>Table43[[#This Row],[Harga Jual Krt GT
(- PPN)]]*1.11</f>
        <v>320490.30000000005</v>
      </c>
      <c r="AV757" s="36">
        <v>24060.833333333332</v>
      </c>
      <c r="AW757" s="36">
        <f>Table43[[#This Row],[Harga Jual Pcs MT
(-PPN)]]*Table43[[#This Row],[ISI/CTN]]</f>
        <v>288730</v>
      </c>
      <c r="AX757" s="36">
        <f>Table43[[#This Row],[Harga Jual Pcs MT
(-PPN)]]*1.11</f>
        <v>26707.525000000001</v>
      </c>
      <c r="AY757" s="36">
        <f>Table43[[#This Row],[Harga Jual Pcs MT
(+PPN)]]*Table43[[#This Row],[ISI/CTN]]</f>
        <v>320490.30000000005</v>
      </c>
      <c r="AZ757" s="44">
        <f>(Table43[[#This Row],[Harga Jual Pcs GT
(-PPN)]]-Table43[[#This Row],[Harga Beli Pcs
(-PPN)]])/Table43[[#This Row],[Harga Jual Pcs GT
(-PPN)]]</f>
        <v>8.500000000000002E-2</v>
      </c>
      <c r="BA757" s="51">
        <f>Table43[[#This Row],[Harga Jual Pcs MT
(-PPN)]]-Table43[[#This Row],[Harga Beli Pcs
(-PPN)]]</f>
        <v>2045.1708333333336</v>
      </c>
      <c r="BB757" s="57">
        <f>Table43[[#This Row],[Column1]]/Table43[[#This Row],[Harga Jual Pcs MT
(-PPN)]]</f>
        <v>8.500000000000002E-2</v>
      </c>
      <c r="BC757" s="50"/>
      <c r="BD757" s="7" t="str">
        <f>IFERROR(VLOOKUP(Table43[[#This Row],[Kode BARANG Win2]],'[3]Daftar Barang dan Jasa'!$B$2:$D$3515,3,0),0)</f>
        <v>RB HARPIC TOILET CLEANER ORIGINAL 405ML X 12 BTL</v>
      </c>
      <c r="BE757" s="7" t="str">
        <f ca="1">IF(TODAY()-Table43[[#This Row],[Efektif
Pembuatan]]&gt;60,"Lama","Baru")</f>
        <v>Lama</v>
      </c>
      <c r="BF757" s="7" t="e">
        <f ca="1">IF(TODAY()-Table43[[#This Row],[Efektif Naik Harga]]&lt;30,"Naik","Sama")</f>
        <v>#VALUE!</v>
      </c>
      <c r="BG757" s="7" t="s">
        <v>400</v>
      </c>
      <c r="BH757" s="7" t="str">
        <f>IF(Table43[[#This Row],[Kode BARANG Win2]]&lt;&gt;"","IDR","")</f>
        <v>IDR</v>
      </c>
      <c r="BI757" s="7" t="str">
        <f>CONCATENATE(Table43[[#This Row],[kode  1 Digit
(Nomor)]],Table43[[#This Row],[kode  4 Digit                (Nomor)]])</f>
        <v>30460780405</v>
      </c>
      <c r="BJ757" s="7" t="str">
        <f>Table43[[#This Row],[Nama            Gramasi atau Jumlah Pack per CTN]]</f>
        <v>405ML</v>
      </c>
      <c r="BK757" s="7"/>
      <c r="BL757" s="7"/>
      <c r="BM757" s="4" t="str">
        <f>IF(Table43[[#This Row],[SATUAN Fix Win]]&lt;&gt;"","KRT")</f>
        <v>KRT</v>
      </c>
      <c r="BN757" s="4" t="str">
        <f>IF(Table43[[#This Row],[SATUAN Fix Win]]&lt;&gt;"","GD01")</f>
        <v>GD01</v>
      </c>
      <c r="BO757" s="4">
        <f>IF(Table43[[#This Row],[SATUAN Fix Win]]&lt;&gt;"",11611)</f>
        <v>11611</v>
      </c>
      <c r="BP757" s="4">
        <f>IF(Table43[[#This Row],[SATUAN Fix Win]]&lt;&gt;"",11612)</f>
        <v>11612</v>
      </c>
      <c r="BR757" s="4">
        <f>IF(Table43[[#This Row],[SATUAN Fix Win]]&lt;&gt;"",1)</f>
        <v>1</v>
      </c>
    </row>
    <row r="758" spans="1:70">
      <c r="A758" s="4" t="str">
        <f>CONCATENATE(Table43[[#This Row],[Kode BARANG Win2]],Table43[[#This Row],[No. Urut
Item Sama]])</f>
        <v>R1032006040510</v>
      </c>
      <c r="B758" s="7"/>
      <c r="C758" s="4" t="s">
        <v>1677</v>
      </c>
      <c r="D758" s="49">
        <v>3054493</v>
      </c>
      <c r="E758" s="49">
        <f>IFERROR(VLOOKUP(Table43[[#This Row],[NO]],[1]Sheet1!$G$3:$K$1267,5,0),0)</f>
        <v>0</v>
      </c>
      <c r="F758" s="26" t="s">
        <v>1172</v>
      </c>
      <c r="G758" s="26">
        <v>12</v>
      </c>
      <c r="H758" s="26" t="s">
        <v>2073</v>
      </c>
      <c r="I758" s="49">
        <v>8993560033491</v>
      </c>
      <c r="J758" s="26" t="str">
        <f>Table43[[#This Row],[Nama Jenis Kemasan]]</f>
        <v>BTL</v>
      </c>
      <c r="K758" s="4" t="str">
        <f>TRIM(CONCATENATE(Table43[[#This Row],[Nama            KLP]]," ",Table43[[#This Row],[Nama            Sub KLP]]))</f>
        <v>HARPIC TOILET CLEANER</v>
      </c>
      <c r="L758" s="4" t="str">
        <f>CONCATENATE(Table43[[#This Row],[kode  2 Digit                (hrf+No)]],Table43[[#This Row],[kode  2 Digit                (Nomor)]],Table43[[#This Row],[kode  1 Digit                (Nomor)]])</f>
        <v>R1032</v>
      </c>
      <c r="M758" s="4" t="str">
        <f>IF(AH758="",CONCATENATE(R758,T758,V758,X758,Z758,AB758,AD758,AF758,Table43[[#This Row],[Tanda Kode Revisi]]),CONCATENATE(R758,T758,V758,X758,Z758,AB758,AD758,AH758))</f>
        <v>R1032006040510</v>
      </c>
      <c r="N758" s="11">
        <f t="shared" si="22"/>
        <v>14</v>
      </c>
      <c r="O758" s="13" t="str">
        <f>IF(AG758&lt;&gt;"",TRIM(UPPER(CONCATENATE(Q758," ",S758," ",U758," ",W758," ",Y758," ",AA758," ","X"," ",Table43[[#This Row],[ISI/CTN]]," ",AG758," ",AC758," ",AE758," ",AI758))),TRIM(UPPER(CONCATENATE(Q758," ",S758," ",U758," ",W758," ",Y758," ",AA758," ","X"," ",Table43[[#This Row],[ISI/CTN]]," ",AC758," ",AE758," ",AI758))))</f>
        <v>RB HARPIC TOILET CLEANER ORIGINAL 405ML X 12 BTL</v>
      </c>
      <c r="P758" s="11">
        <f t="shared" si="23"/>
        <v>48</v>
      </c>
      <c r="Q758" s="4" t="s">
        <v>1487</v>
      </c>
      <c r="R758" s="7" t="s">
        <v>94</v>
      </c>
      <c r="S758" s="4" t="s">
        <v>1490</v>
      </c>
      <c r="T758" s="45" t="s">
        <v>1724</v>
      </c>
      <c r="U758" s="46" t="s">
        <v>1499</v>
      </c>
      <c r="V758" s="7">
        <v>2</v>
      </c>
      <c r="W758" s="46"/>
      <c r="X758" s="45" t="s">
        <v>1731</v>
      </c>
      <c r="Y758" s="4" t="s">
        <v>1491</v>
      </c>
      <c r="Z758" s="47" t="s">
        <v>1727</v>
      </c>
      <c r="AA758" s="4" t="s">
        <v>1552</v>
      </c>
      <c r="AB758" s="47" t="s">
        <v>1753</v>
      </c>
      <c r="AC758" s="4" t="s">
        <v>388</v>
      </c>
      <c r="AD758" s="7">
        <v>1</v>
      </c>
      <c r="AF758" s="7">
        <v>0</v>
      </c>
      <c r="AJ758" s="7">
        <f>IFERROR(VLOOKUP(Table43[[#This Row],[Kode BARANG Win2]],'[2]Template Impor Barang'!#REF!,2,0),0)</f>
        <v>0</v>
      </c>
      <c r="AK758" s="7">
        <f>Table43[[#This Row],[ISI/CTN]]</f>
        <v>12</v>
      </c>
      <c r="AL758" s="83">
        <f>Table43[[#This Row],[Kode Pcpl]]</f>
        <v>3054493</v>
      </c>
      <c r="AN758" s="36">
        <f>Table43[[#This Row],[Harga Jual Pcs GT
(-PPN)]]-(Table43[[#This Row],[Harga Jual Pcs GT
(-PPN)]]*8.5%)</f>
        <v>22015.662499999999</v>
      </c>
      <c r="AO758" s="36">
        <f>Table43[[#This Row],[Harga Beli Pcs
(-PPN)]]*Table43[[#This Row],[ISI/CTN]]</f>
        <v>264187.94999999995</v>
      </c>
      <c r="AP758" s="36">
        <f>Table43[[#This Row],[Harga Beli Pcs
(-PPN)]]*1.11</f>
        <v>24437.385375000002</v>
      </c>
      <c r="AQ758" s="36">
        <f>Table43[[#This Row],[Harga Beli Krt
(- PPN)]]*1.11</f>
        <v>293248.62449999998</v>
      </c>
      <c r="AR758" s="36">
        <v>24060.833333333332</v>
      </c>
      <c r="AS758" s="36">
        <f>Table43[[#This Row],[Harga Jual Pcs GT
(-PPN)]]*Table43[[#This Row],[ISI/CTN]]</f>
        <v>288730</v>
      </c>
      <c r="AT758" s="36">
        <f>Table43[[#This Row],[Harga Jual Pcs GT
(-PPN)]]*1.11</f>
        <v>26707.525000000001</v>
      </c>
      <c r="AU758" s="36">
        <f>Table43[[#This Row],[Harga Jual Krt GT
(- PPN)]]*1.11</f>
        <v>320490.30000000005</v>
      </c>
      <c r="AV758" s="36">
        <v>24060.833333333332</v>
      </c>
      <c r="AW758" s="36">
        <f>Table43[[#This Row],[Harga Jual Pcs MT
(-PPN)]]*Table43[[#This Row],[ISI/CTN]]</f>
        <v>288730</v>
      </c>
      <c r="AX758" s="36">
        <f>Table43[[#This Row],[Harga Jual Pcs MT
(-PPN)]]*1.11</f>
        <v>26707.525000000001</v>
      </c>
      <c r="AY758" s="36">
        <f>Table43[[#This Row],[Harga Jual Pcs MT
(+PPN)]]*Table43[[#This Row],[ISI/CTN]]</f>
        <v>320490.30000000005</v>
      </c>
      <c r="AZ758" s="44">
        <f>(Table43[[#This Row],[Harga Jual Pcs GT
(-PPN)]]-Table43[[#This Row],[Harga Beli Pcs
(-PPN)]])/Table43[[#This Row],[Harga Jual Pcs GT
(-PPN)]]</f>
        <v>8.500000000000002E-2</v>
      </c>
      <c r="BA758" s="51">
        <f>Table43[[#This Row],[Harga Jual Pcs MT
(-PPN)]]-Table43[[#This Row],[Harga Beli Pcs
(-PPN)]]</f>
        <v>2045.1708333333336</v>
      </c>
      <c r="BB758" s="57">
        <f>Table43[[#This Row],[Column1]]/Table43[[#This Row],[Harga Jual Pcs MT
(-PPN)]]</f>
        <v>8.500000000000002E-2</v>
      </c>
      <c r="BC758" s="50"/>
      <c r="BD758" s="7" t="str">
        <f>IFERROR(VLOOKUP(Table43[[#This Row],[Kode BARANG Win2]],'[3]Daftar Barang dan Jasa'!$B$2:$D$3515,3,0),0)</f>
        <v>RB HARPIC TOILET CLEANER ORIGINAL 405ML X 12 BTL</v>
      </c>
      <c r="BE758" s="7" t="str">
        <f ca="1">IF(TODAY()-Table43[[#This Row],[Efektif
Pembuatan]]&gt;60,"Lama","Baru")</f>
        <v>Lama</v>
      </c>
      <c r="BF758" s="7" t="e">
        <f ca="1">IF(TODAY()-Table43[[#This Row],[Efektif Naik Harga]]&lt;30,"Naik","Sama")</f>
        <v>#VALUE!</v>
      </c>
      <c r="BG758" s="7" t="s">
        <v>400</v>
      </c>
      <c r="BH758" s="7" t="str">
        <f>IF(Table43[[#This Row],[Kode BARANG Win2]]&lt;&gt;"","IDR","")</f>
        <v>IDR</v>
      </c>
      <c r="BI758" s="7" t="str">
        <f>CONCATENATE(Table43[[#This Row],[kode  1 Digit
(Nomor)]],Table43[[#This Row],[kode  4 Digit                (Nomor)]])</f>
        <v>30544930405</v>
      </c>
      <c r="BJ758" s="7" t="str">
        <f>Table43[[#This Row],[Nama            Gramasi atau Jumlah Pack per CTN]]</f>
        <v>405ML</v>
      </c>
      <c r="BK758" s="7"/>
      <c r="BL758" s="7"/>
      <c r="BM758" s="4" t="str">
        <f>IF(Table43[[#This Row],[SATUAN Fix Win]]&lt;&gt;"","KRT")</f>
        <v>KRT</v>
      </c>
      <c r="BN758" s="4" t="str">
        <f>IF(Table43[[#This Row],[SATUAN Fix Win]]&lt;&gt;"","GD01")</f>
        <v>GD01</v>
      </c>
      <c r="BO758" s="4">
        <f>IF(Table43[[#This Row],[SATUAN Fix Win]]&lt;&gt;"",11611)</f>
        <v>11611</v>
      </c>
      <c r="BP758" s="4">
        <f>IF(Table43[[#This Row],[SATUAN Fix Win]]&lt;&gt;"",11612)</f>
        <v>11612</v>
      </c>
      <c r="BR758" s="4">
        <f>IF(Table43[[#This Row],[SATUAN Fix Win]]&lt;&gt;"",1)</f>
        <v>1</v>
      </c>
    </row>
    <row r="759" spans="1:70">
      <c r="A759" s="4" t="str">
        <f>CONCATENATE(Table43[[#This Row],[Kode BARANG Win2]],Table43[[#This Row],[No. Urut
Item Sama]])</f>
        <v>R1032006045010</v>
      </c>
      <c r="B759" s="7"/>
      <c r="C759" s="4" t="s">
        <v>1678</v>
      </c>
      <c r="D759" s="49">
        <v>3171312</v>
      </c>
      <c r="E759" s="49">
        <f>IFERROR(VLOOKUP(Table43[[#This Row],[NO]],[1]Sheet1!$G$3:$K$1267,5,0),0)</f>
        <v>0</v>
      </c>
      <c r="F759" s="26" t="s">
        <v>1193</v>
      </c>
      <c r="G759" s="26">
        <v>12</v>
      </c>
      <c r="H759" s="26" t="s">
        <v>1678</v>
      </c>
      <c r="I759" s="49">
        <v>8993560033002</v>
      </c>
      <c r="J759" s="26" t="str">
        <f>Table43[[#This Row],[Nama Jenis Kemasan]]</f>
        <v>BTL</v>
      </c>
      <c r="K759" s="4" t="str">
        <f>TRIM(CONCATENATE(Table43[[#This Row],[Nama            KLP]]," ",Table43[[#This Row],[Nama            Sub KLP]]))</f>
        <v>HARPIC TOILET CLEANER</v>
      </c>
      <c r="L759" s="4" t="str">
        <f>CONCATENATE(Table43[[#This Row],[kode  2 Digit                (hrf+No)]],Table43[[#This Row],[kode  2 Digit                (Nomor)]],Table43[[#This Row],[kode  1 Digit                (Nomor)]])</f>
        <v>R1032</v>
      </c>
      <c r="M759" s="4" t="str">
        <f>IF(AH759="",CONCATENATE(R759,T759,V759,X759,Z759,AB759,AD759,AF759,Table43[[#This Row],[Tanda Kode Revisi]]),CONCATENATE(R759,T759,V759,X759,Z759,AB759,AD759,AH759))</f>
        <v>R1032006045010</v>
      </c>
      <c r="N759" s="11">
        <f t="shared" si="22"/>
        <v>14</v>
      </c>
      <c r="O759" s="13" t="str">
        <f>IF(AG759&lt;&gt;"",TRIM(UPPER(CONCATENATE(Q759," ",S759," ",U759," ",W759," ",Y759," ",AA759," ","X"," ",Table43[[#This Row],[ISI/CTN]]," ",AG759," ",AC759," ",AE759," ",AI759))),TRIM(UPPER(CONCATENATE(Q759," ",S759," ",U759," ",W759," ",Y759," ",AA759," ","X"," ",Table43[[#This Row],[ISI/CTN]]," ",AC759," ",AE759," ",AI759))))</f>
        <v>RB HARPIC TOILET CLEANER ORIGINAL 450ML X 12 BTL</v>
      </c>
      <c r="P759" s="11">
        <f t="shared" si="23"/>
        <v>48</v>
      </c>
      <c r="Q759" s="4" t="s">
        <v>1487</v>
      </c>
      <c r="R759" s="7" t="s">
        <v>94</v>
      </c>
      <c r="S759" s="4" t="s">
        <v>1490</v>
      </c>
      <c r="T759" s="45" t="s">
        <v>1724</v>
      </c>
      <c r="U759" s="46" t="s">
        <v>1499</v>
      </c>
      <c r="V759" s="7">
        <v>2</v>
      </c>
      <c r="W759" s="46"/>
      <c r="X759" s="45" t="s">
        <v>1731</v>
      </c>
      <c r="Y759" s="4" t="s">
        <v>1491</v>
      </c>
      <c r="Z759" s="47" t="s">
        <v>1727</v>
      </c>
      <c r="AA759" s="4" t="s">
        <v>1516</v>
      </c>
      <c r="AB759" s="47" t="s">
        <v>1756</v>
      </c>
      <c r="AC759" s="4" t="s">
        <v>388</v>
      </c>
      <c r="AD759" s="7">
        <v>1</v>
      </c>
      <c r="AF759" s="7">
        <v>0</v>
      </c>
      <c r="AJ759" s="7">
        <f>IFERROR(VLOOKUP(Table43[[#This Row],[Kode BARANG Win2]],'[2]Template Impor Barang'!#REF!,2,0),0)</f>
        <v>0</v>
      </c>
      <c r="AK759" s="7">
        <f>Table43[[#This Row],[ISI/CTN]]</f>
        <v>12</v>
      </c>
      <c r="AL759" s="83">
        <f>Table43[[#This Row],[Kode Pcpl]]</f>
        <v>3171312</v>
      </c>
      <c r="AN759" s="36">
        <f>Table43[[#This Row],[Harga Jual Pcs GT
(-PPN)]]-(Table43[[#This Row],[Harga Jual Pcs GT
(-PPN)]]*8.5%)</f>
        <v>20803.744999999999</v>
      </c>
      <c r="AO759" s="36">
        <f>Table43[[#This Row],[Harga Beli Pcs
(-PPN)]]*Table43[[#This Row],[ISI/CTN]]</f>
        <v>249644.94</v>
      </c>
      <c r="AP759" s="36">
        <f>Table43[[#This Row],[Harga Beli Pcs
(-PPN)]]*1.11</f>
        <v>23092.156950000001</v>
      </c>
      <c r="AQ759" s="36">
        <f>Table43[[#This Row],[Harga Beli Krt
(- PPN)]]*1.11</f>
        <v>277105.88340000005</v>
      </c>
      <c r="AR759" s="36">
        <v>22736.333333333332</v>
      </c>
      <c r="AS759" s="36">
        <f>Table43[[#This Row],[Harga Jual Pcs GT
(-PPN)]]*Table43[[#This Row],[ISI/CTN]]</f>
        <v>272836</v>
      </c>
      <c r="AT759" s="36">
        <f>Table43[[#This Row],[Harga Jual Pcs GT
(-PPN)]]*1.11</f>
        <v>25237.33</v>
      </c>
      <c r="AU759" s="36">
        <f>Table43[[#This Row],[Harga Jual Krt GT
(- PPN)]]*1.11</f>
        <v>302847.96000000002</v>
      </c>
      <c r="AV759" s="36">
        <v>22736.333333333332</v>
      </c>
      <c r="AW759" s="36">
        <f>Table43[[#This Row],[Harga Jual Pcs MT
(-PPN)]]*Table43[[#This Row],[ISI/CTN]]</f>
        <v>272836</v>
      </c>
      <c r="AX759" s="36">
        <f>Table43[[#This Row],[Harga Jual Pcs MT
(-PPN)]]*1.11</f>
        <v>25237.33</v>
      </c>
      <c r="AY759" s="36">
        <f>Table43[[#This Row],[Harga Jual Pcs MT
(+PPN)]]*Table43[[#This Row],[ISI/CTN]]</f>
        <v>302847.96000000002</v>
      </c>
      <c r="AZ759" s="44">
        <f>(Table43[[#This Row],[Harga Jual Pcs GT
(-PPN)]]-Table43[[#This Row],[Harga Beli Pcs
(-PPN)]])/Table43[[#This Row],[Harga Jual Pcs GT
(-PPN)]]</f>
        <v>8.4999999999999992E-2</v>
      </c>
      <c r="BA759" s="51">
        <f>Table43[[#This Row],[Harga Jual Pcs MT
(-PPN)]]-Table43[[#This Row],[Harga Beli Pcs
(-PPN)]]</f>
        <v>1932.5883333333331</v>
      </c>
      <c r="BB759" s="57">
        <f>Table43[[#This Row],[Column1]]/Table43[[#This Row],[Harga Jual Pcs MT
(-PPN)]]</f>
        <v>8.4999999999999992E-2</v>
      </c>
      <c r="BC759" s="50"/>
      <c r="BD759" s="7" t="str">
        <f>IFERROR(VLOOKUP(Table43[[#This Row],[Kode BARANG Win2]],'[3]Daftar Barang dan Jasa'!$B$2:$D$3515,3,0),0)</f>
        <v>RB HARPIC TOILET CLEANER ORIGINAL 450ML X 12 BTL</v>
      </c>
      <c r="BE759" s="7" t="str">
        <f ca="1">IF(TODAY()-Table43[[#This Row],[Efektif
Pembuatan]]&gt;60,"Lama","Baru")</f>
        <v>Lama</v>
      </c>
      <c r="BF759" s="7" t="e">
        <f ca="1">IF(TODAY()-Table43[[#This Row],[Efektif Naik Harga]]&lt;30,"Naik","Sama")</f>
        <v>#VALUE!</v>
      </c>
      <c r="BG759" s="7" t="s">
        <v>400</v>
      </c>
      <c r="BH759" s="7" t="str">
        <f>IF(Table43[[#This Row],[Kode BARANG Win2]]&lt;&gt;"","IDR","")</f>
        <v>IDR</v>
      </c>
      <c r="BI759" s="7" t="str">
        <f>CONCATENATE(Table43[[#This Row],[kode  1 Digit
(Nomor)]],Table43[[#This Row],[kode  4 Digit                (Nomor)]])</f>
        <v>31713120450</v>
      </c>
      <c r="BJ759" s="7" t="str">
        <f>Table43[[#This Row],[Nama            Gramasi atau Jumlah Pack per CTN]]</f>
        <v>450ML</v>
      </c>
      <c r="BK759" s="7"/>
      <c r="BL759" s="7"/>
      <c r="BM759" s="4" t="str">
        <f>IF(Table43[[#This Row],[SATUAN Fix Win]]&lt;&gt;"","KRT")</f>
        <v>KRT</v>
      </c>
      <c r="BN759" s="4" t="str">
        <f>IF(Table43[[#This Row],[SATUAN Fix Win]]&lt;&gt;"","GD01")</f>
        <v>GD01</v>
      </c>
      <c r="BO759" s="4">
        <f>IF(Table43[[#This Row],[SATUAN Fix Win]]&lt;&gt;"",11611)</f>
        <v>11611</v>
      </c>
      <c r="BP759" s="4">
        <f>IF(Table43[[#This Row],[SATUAN Fix Win]]&lt;&gt;"",11612)</f>
        <v>11612</v>
      </c>
      <c r="BR759" s="4">
        <f>IF(Table43[[#This Row],[SATUAN Fix Win]]&lt;&gt;"",1)</f>
        <v>1</v>
      </c>
    </row>
    <row r="760" spans="1:70">
      <c r="A760" s="4" t="str">
        <f>CONCATENATE(Table43[[#This Row],[Kode BARANG Win2]],Table43[[#This Row],[No. Urut
Item Sama]])</f>
        <v>R1032006045010</v>
      </c>
      <c r="B760" s="7"/>
      <c r="C760" s="4" t="s">
        <v>1678</v>
      </c>
      <c r="D760" s="49">
        <v>3284569</v>
      </c>
      <c r="E760" s="49">
        <f>IFERROR(VLOOKUP(Table43[[#This Row],[NO]],[1]Sheet1!$G$3:$K$1267,5,0),0)</f>
        <v>0</v>
      </c>
      <c r="F760" s="26" t="s">
        <v>1199</v>
      </c>
      <c r="G760" s="26">
        <v>12</v>
      </c>
      <c r="H760" s="26" t="s">
        <v>1678</v>
      </c>
      <c r="I760" s="49">
        <v>8993560033002</v>
      </c>
      <c r="J760" s="26" t="str">
        <f>Table43[[#This Row],[Nama Jenis Kemasan]]</f>
        <v>BTL</v>
      </c>
      <c r="K760" s="4" t="str">
        <f>TRIM(CONCATENATE(Table43[[#This Row],[Nama            KLP]]," ",Table43[[#This Row],[Nama            Sub KLP]]))</f>
        <v>HARPIC TOILET CLEANER</v>
      </c>
      <c r="L760" s="4" t="str">
        <f>CONCATENATE(Table43[[#This Row],[kode  2 Digit                (hrf+No)]],Table43[[#This Row],[kode  2 Digit                (Nomor)]],Table43[[#This Row],[kode  1 Digit                (Nomor)]])</f>
        <v>R1032</v>
      </c>
      <c r="M760" s="4" t="str">
        <f>IF(AH760="",CONCATENATE(R760,T760,V760,X760,Z760,AB760,AD760,AF760,Table43[[#This Row],[Tanda Kode Revisi]]),CONCATENATE(R760,T760,V760,X760,Z760,AB760,AD760,AH760))</f>
        <v>R1032006045010</v>
      </c>
      <c r="N760" s="11">
        <f t="shared" si="22"/>
        <v>14</v>
      </c>
      <c r="O760" s="13" t="str">
        <f>IF(AG760&lt;&gt;"",TRIM(UPPER(CONCATENATE(Q760," ",S760," ",U760," ",W760," ",Y760," ",AA760," ","X"," ",Table43[[#This Row],[ISI/CTN]]," ",AG760," ",AC760," ",AE760," ",AI760))),TRIM(UPPER(CONCATENATE(Q760," ",S760," ",U760," ",W760," ",Y760," ",AA760," ","X"," ",Table43[[#This Row],[ISI/CTN]]," ",AC760," ",AE760," ",AI760))))</f>
        <v>RB HARPIC TOILET CLEANER ORIGINAL 450ML X 12 BTL</v>
      </c>
      <c r="P760" s="11">
        <f t="shared" si="23"/>
        <v>48</v>
      </c>
      <c r="Q760" s="4" t="s">
        <v>1487</v>
      </c>
      <c r="R760" s="7" t="s">
        <v>94</v>
      </c>
      <c r="S760" s="4" t="s">
        <v>1490</v>
      </c>
      <c r="T760" s="45" t="s">
        <v>1724</v>
      </c>
      <c r="U760" s="46" t="s">
        <v>1499</v>
      </c>
      <c r="V760" s="7">
        <v>2</v>
      </c>
      <c r="W760" s="46"/>
      <c r="X760" s="45" t="s">
        <v>1731</v>
      </c>
      <c r="Y760" s="4" t="s">
        <v>1491</v>
      </c>
      <c r="Z760" s="47" t="s">
        <v>1727</v>
      </c>
      <c r="AA760" s="4" t="s">
        <v>1516</v>
      </c>
      <c r="AB760" s="47" t="s">
        <v>1756</v>
      </c>
      <c r="AC760" s="4" t="s">
        <v>388</v>
      </c>
      <c r="AD760" s="7">
        <v>1</v>
      </c>
      <c r="AF760" s="7">
        <v>0</v>
      </c>
      <c r="AJ760" s="7">
        <f>IFERROR(VLOOKUP(Table43[[#This Row],[Kode BARANG Win2]],'[2]Template Impor Barang'!#REF!,2,0),0)</f>
        <v>0</v>
      </c>
      <c r="AK760" s="7">
        <f>Table43[[#This Row],[ISI/CTN]]</f>
        <v>12</v>
      </c>
      <c r="AL760" s="83">
        <f>Table43[[#This Row],[Kode Pcpl]]</f>
        <v>3284569</v>
      </c>
      <c r="AN760" s="36">
        <f>Table43[[#This Row],[Harga Jual Pcs GT
(-PPN)]]-(Table43[[#This Row],[Harga Jual Pcs GT
(-PPN)]]*8.5%)</f>
        <v>20803.744999999999</v>
      </c>
      <c r="AO760" s="36">
        <f>Table43[[#This Row],[Harga Beli Pcs
(-PPN)]]*Table43[[#This Row],[ISI/CTN]]</f>
        <v>249644.94</v>
      </c>
      <c r="AP760" s="36">
        <f>Table43[[#This Row],[Harga Beli Pcs
(-PPN)]]*1.11</f>
        <v>23092.156950000001</v>
      </c>
      <c r="AQ760" s="36">
        <f>Table43[[#This Row],[Harga Beli Krt
(- PPN)]]*1.11</f>
        <v>277105.88340000005</v>
      </c>
      <c r="AR760" s="36">
        <v>22736.333333333332</v>
      </c>
      <c r="AS760" s="36">
        <f>Table43[[#This Row],[Harga Jual Pcs GT
(-PPN)]]*Table43[[#This Row],[ISI/CTN]]</f>
        <v>272836</v>
      </c>
      <c r="AT760" s="36">
        <f>Table43[[#This Row],[Harga Jual Pcs GT
(-PPN)]]*1.11</f>
        <v>25237.33</v>
      </c>
      <c r="AU760" s="36">
        <f>Table43[[#This Row],[Harga Jual Krt GT
(- PPN)]]*1.11</f>
        <v>302847.96000000002</v>
      </c>
      <c r="AV760" s="36">
        <v>22736.333333333332</v>
      </c>
      <c r="AW760" s="36">
        <f>Table43[[#This Row],[Harga Jual Pcs MT
(-PPN)]]*Table43[[#This Row],[ISI/CTN]]</f>
        <v>272836</v>
      </c>
      <c r="AX760" s="36">
        <f>Table43[[#This Row],[Harga Jual Pcs MT
(-PPN)]]*1.11</f>
        <v>25237.33</v>
      </c>
      <c r="AY760" s="36">
        <f>Table43[[#This Row],[Harga Jual Pcs MT
(+PPN)]]*Table43[[#This Row],[ISI/CTN]]</f>
        <v>302847.96000000002</v>
      </c>
      <c r="AZ760" s="44">
        <f>(Table43[[#This Row],[Harga Jual Pcs GT
(-PPN)]]-Table43[[#This Row],[Harga Beli Pcs
(-PPN)]])/Table43[[#This Row],[Harga Jual Pcs GT
(-PPN)]]</f>
        <v>8.4999999999999992E-2</v>
      </c>
      <c r="BA760" s="51">
        <f>Table43[[#This Row],[Harga Jual Pcs MT
(-PPN)]]-Table43[[#This Row],[Harga Beli Pcs
(-PPN)]]</f>
        <v>1932.5883333333331</v>
      </c>
      <c r="BB760" s="57">
        <f>Table43[[#This Row],[Column1]]/Table43[[#This Row],[Harga Jual Pcs MT
(-PPN)]]</f>
        <v>8.4999999999999992E-2</v>
      </c>
      <c r="BC760" s="50"/>
      <c r="BD760" s="7" t="str">
        <f>IFERROR(VLOOKUP(Table43[[#This Row],[Kode BARANG Win2]],'[3]Daftar Barang dan Jasa'!$B$2:$D$3515,3,0),0)</f>
        <v>RB HARPIC TOILET CLEANER ORIGINAL 450ML X 12 BTL</v>
      </c>
      <c r="BE760" s="7" t="str">
        <f ca="1">IF(TODAY()-Table43[[#This Row],[Efektif
Pembuatan]]&gt;60,"Lama","Baru")</f>
        <v>Lama</v>
      </c>
      <c r="BF760" s="7" t="e">
        <f ca="1">IF(TODAY()-Table43[[#This Row],[Efektif Naik Harga]]&lt;30,"Naik","Sama")</f>
        <v>#VALUE!</v>
      </c>
      <c r="BG760" s="7" t="s">
        <v>400</v>
      </c>
      <c r="BH760" s="7" t="str">
        <f>IF(Table43[[#This Row],[Kode BARANG Win2]]&lt;&gt;"","IDR","")</f>
        <v>IDR</v>
      </c>
      <c r="BI760" s="7" t="str">
        <f>CONCATENATE(Table43[[#This Row],[kode  1 Digit
(Nomor)]],Table43[[#This Row],[kode  4 Digit                (Nomor)]])</f>
        <v>32845690450</v>
      </c>
      <c r="BJ760" s="7" t="str">
        <f>Table43[[#This Row],[Nama            Gramasi atau Jumlah Pack per CTN]]</f>
        <v>450ML</v>
      </c>
      <c r="BK760" s="7"/>
      <c r="BL760" s="7"/>
      <c r="BM760" s="4" t="str">
        <f>IF(Table43[[#This Row],[SATUAN Fix Win]]&lt;&gt;"","KRT")</f>
        <v>KRT</v>
      </c>
      <c r="BN760" s="4" t="str">
        <f>IF(Table43[[#This Row],[SATUAN Fix Win]]&lt;&gt;"","GD01")</f>
        <v>GD01</v>
      </c>
      <c r="BO760" s="4">
        <f>IF(Table43[[#This Row],[SATUAN Fix Win]]&lt;&gt;"",11611)</f>
        <v>11611</v>
      </c>
      <c r="BP760" s="4">
        <f>IF(Table43[[#This Row],[SATUAN Fix Win]]&lt;&gt;"",11612)</f>
        <v>11612</v>
      </c>
      <c r="BR760" s="4">
        <f>IF(Table43[[#This Row],[SATUAN Fix Win]]&lt;&gt;"",1)</f>
        <v>1</v>
      </c>
    </row>
    <row r="761" spans="1:70">
      <c r="A761" s="4" t="str">
        <f>CONCATENATE(Table43[[#This Row],[Kode BARANG Win2]],Table43[[#This Row],[No. Urut
Item Sama]])</f>
        <v>R1032006045010</v>
      </c>
      <c r="B761" s="7"/>
      <c r="C761" s="4" t="s">
        <v>1678</v>
      </c>
      <c r="D761" s="49">
        <v>3135036</v>
      </c>
      <c r="E761" s="49">
        <f>IFERROR(VLOOKUP(Table43[[#This Row],[NO]],[1]Sheet1!$G$3:$K$1267,5,0),0)</f>
        <v>0</v>
      </c>
      <c r="F761" s="26" t="s">
        <v>1201</v>
      </c>
      <c r="G761" s="26">
        <v>12</v>
      </c>
      <c r="H761" s="26" t="s">
        <v>2073</v>
      </c>
      <c r="I761" s="49">
        <v>8993560033002</v>
      </c>
      <c r="J761" s="26" t="str">
        <f>Table43[[#This Row],[Nama Jenis Kemasan]]</f>
        <v>BTL</v>
      </c>
      <c r="K761" s="4" t="str">
        <f>TRIM(CONCATENATE(Table43[[#This Row],[Nama            KLP]]," ",Table43[[#This Row],[Nama            Sub KLP]]))</f>
        <v>HARPIC TOILET CLEANER</v>
      </c>
      <c r="L761" s="4" t="str">
        <f>CONCATENATE(Table43[[#This Row],[kode  2 Digit                (hrf+No)]],Table43[[#This Row],[kode  2 Digit                (Nomor)]],Table43[[#This Row],[kode  1 Digit                (Nomor)]])</f>
        <v>R1032</v>
      </c>
      <c r="M761" s="4" t="str">
        <f>IF(AH761="",CONCATENATE(R761,T761,V761,X761,Z761,AB761,AD761,AF761,Table43[[#This Row],[Tanda Kode Revisi]]),CONCATENATE(R761,T761,V761,X761,Z761,AB761,AD761,AH761))</f>
        <v>R1032006045010</v>
      </c>
      <c r="N761" s="11">
        <f t="shared" si="22"/>
        <v>14</v>
      </c>
      <c r="O761" s="13" t="str">
        <f>IF(AG761&lt;&gt;"",TRIM(UPPER(CONCATENATE(Q761," ",S761," ",U761," ",W761," ",Y761," ",AA761," ","X"," ",Table43[[#This Row],[ISI/CTN]]," ",AG761," ",AC761," ",AE761," ",AI761))),TRIM(UPPER(CONCATENATE(Q761," ",S761," ",U761," ",W761," ",Y761," ",AA761," ","X"," ",Table43[[#This Row],[ISI/CTN]]," ",AC761," ",AE761," ",AI761))))</f>
        <v>RB HARPIC TOILET CLEANER ORIGINAL 450ML X 12 BTL</v>
      </c>
      <c r="P761" s="11">
        <f t="shared" si="23"/>
        <v>48</v>
      </c>
      <c r="Q761" s="4" t="s">
        <v>1487</v>
      </c>
      <c r="R761" s="7" t="s">
        <v>94</v>
      </c>
      <c r="S761" s="4" t="s">
        <v>1490</v>
      </c>
      <c r="T761" s="45" t="s">
        <v>1724</v>
      </c>
      <c r="U761" s="46" t="s">
        <v>1499</v>
      </c>
      <c r="V761" s="7">
        <v>2</v>
      </c>
      <c r="W761" s="46"/>
      <c r="X761" s="45" t="s">
        <v>1731</v>
      </c>
      <c r="Y761" s="4" t="s">
        <v>1491</v>
      </c>
      <c r="Z761" s="47" t="s">
        <v>1727</v>
      </c>
      <c r="AA761" s="4" t="s">
        <v>1516</v>
      </c>
      <c r="AB761" s="47" t="s">
        <v>1756</v>
      </c>
      <c r="AC761" s="4" t="s">
        <v>388</v>
      </c>
      <c r="AD761" s="7">
        <v>1</v>
      </c>
      <c r="AF761" s="7">
        <v>0</v>
      </c>
      <c r="AJ761" s="7">
        <f>IFERROR(VLOOKUP(Table43[[#This Row],[Kode BARANG Win2]],'[2]Template Impor Barang'!#REF!,2,0),0)</f>
        <v>0</v>
      </c>
      <c r="AK761" s="7">
        <f>Table43[[#This Row],[ISI/CTN]]</f>
        <v>12</v>
      </c>
      <c r="AL761" s="83">
        <f>Table43[[#This Row],[Kode Pcpl]]</f>
        <v>3135036</v>
      </c>
      <c r="AN761" s="36">
        <f>Table43[[#This Row],[Harga Jual Pcs GT
(-PPN)]]-(Table43[[#This Row],[Harga Jual Pcs GT
(-PPN)]]*8.5%)</f>
        <v>20803.744999999999</v>
      </c>
      <c r="AO761" s="36">
        <f>Table43[[#This Row],[Harga Beli Pcs
(-PPN)]]*Table43[[#This Row],[ISI/CTN]]</f>
        <v>249644.94</v>
      </c>
      <c r="AP761" s="36">
        <f>Table43[[#This Row],[Harga Beli Pcs
(-PPN)]]*1.11</f>
        <v>23092.156950000001</v>
      </c>
      <c r="AQ761" s="36">
        <f>Table43[[#This Row],[Harga Beli Krt
(- PPN)]]*1.11</f>
        <v>277105.88340000005</v>
      </c>
      <c r="AR761" s="36">
        <v>22736.333333333332</v>
      </c>
      <c r="AS761" s="36">
        <f>Table43[[#This Row],[Harga Jual Pcs GT
(-PPN)]]*Table43[[#This Row],[ISI/CTN]]</f>
        <v>272836</v>
      </c>
      <c r="AT761" s="36">
        <f>Table43[[#This Row],[Harga Jual Pcs GT
(-PPN)]]*1.11</f>
        <v>25237.33</v>
      </c>
      <c r="AU761" s="36">
        <f>Table43[[#This Row],[Harga Jual Krt GT
(- PPN)]]*1.11</f>
        <v>302847.96000000002</v>
      </c>
      <c r="AV761" s="36">
        <v>22736.333333333332</v>
      </c>
      <c r="AW761" s="36">
        <f>Table43[[#This Row],[Harga Jual Pcs MT
(-PPN)]]*Table43[[#This Row],[ISI/CTN]]</f>
        <v>272836</v>
      </c>
      <c r="AX761" s="36">
        <f>Table43[[#This Row],[Harga Jual Pcs MT
(-PPN)]]*1.11</f>
        <v>25237.33</v>
      </c>
      <c r="AY761" s="36">
        <f>Table43[[#This Row],[Harga Jual Pcs MT
(+PPN)]]*Table43[[#This Row],[ISI/CTN]]</f>
        <v>302847.96000000002</v>
      </c>
      <c r="AZ761" s="44">
        <f>(Table43[[#This Row],[Harga Jual Pcs GT
(-PPN)]]-Table43[[#This Row],[Harga Beli Pcs
(-PPN)]])/Table43[[#This Row],[Harga Jual Pcs GT
(-PPN)]]</f>
        <v>8.4999999999999992E-2</v>
      </c>
      <c r="BA761" s="51">
        <f>Table43[[#This Row],[Harga Jual Pcs MT
(-PPN)]]-Table43[[#This Row],[Harga Beli Pcs
(-PPN)]]</f>
        <v>1932.5883333333331</v>
      </c>
      <c r="BB761" s="57">
        <f>Table43[[#This Row],[Column1]]/Table43[[#This Row],[Harga Jual Pcs MT
(-PPN)]]</f>
        <v>8.4999999999999992E-2</v>
      </c>
      <c r="BC761" s="50"/>
      <c r="BD761" s="7" t="str">
        <f>IFERROR(VLOOKUP(Table43[[#This Row],[Kode BARANG Win2]],'[3]Daftar Barang dan Jasa'!$B$2:$D$3515,3,0),0)</f>
        <v>RB HARPIC TOILET CLEANER ORIGINAL 450ML X 12 BTL</v>
      </c>
      <c r="BE761" s="7" t="str">
        <f ca="1">IF(TODAY()-Table43[[#This Row],[Efektif
Pembuatan]]&gt;60,"Lama","Baru")</f>
        <v>Lama</v>
      </c>
      <c r="BF761" s="7" t="e">
        <f ca="1">IF(TODAY()-Table43[[#This Row],[Efektif Naik Harga]]&lt;30,"Naik","Sama")</f>
        <v>#VALUE!</v>
      </c>
      <c r="BG761" s="7" t="s">
        <v>400</v>
      </c>
      <c r="BH761" s="7" t="str">
        <f>IF(Table43[[#This Row],[Kode BARANG Win2]]&lt;&gt;"","IDR","")</f>
        <v>IDR</v>
      </c>
      <c r="BI761" s="7" t="str">
        <f>CONCATENATE(Table43[[#This Row],[kode  1 Digit
(Nomor)]],Table43[[#This Row],[kode  4 Digit                (Nomor)]])</f>
        <v>31350360450</v>
      </c>
      <c r="BJ761" s="7" t="str">
        <f>Table43[[#This Row],[Nama            Gramasi atau Jumlah Pack per CTN]]</f>
        <v>450ML</v>
      </c>
      <c r="BK761" s="7"/>
      <c r="BL761" s="7"/>
      <c r="BM761" s="4" t="str">
        <f>IF(Table43[[#This Row],[SATUAN Fix Win]]&lt;&gt;"","KRT")</f>
        <v>KRT</v>
      </c>
      <c r="BN761" s="4" t="str">
        <f>IF(Table43[[#This Row],[SATUAN Fix Win]]&lt;&gt;"","GD01")</f>
        <v>GD01</v>
      </c>
      <c r="BO761" s="4">
        <f>IF(Table43[[#This Row],[SATUAN Fix Win]]&lt;&gt;"",11611)</f>
        <v>11611</v>
      </c>
      <c r="BP761" s="4">
        <f>IF(Table43[[#This Row],[SATUAN Fix Win]]&lt;&gt;"",11612)</f>
        <v>11612</v>
      </c>
      <c r="BR761" s="4">
        <f>IF(Table43[[#This Row],[SATUAN Fix Win]]&lt;&gt;"",1)</f>
        <v>1</v>
      </c>
    </row>
    <row r="762" spans="1:70">
      <c r="A762" s="4" t="str">
        <f>CONCATENATE(Table43[[#This Row],[Kode BARANG Win2]],Table43[[#This Row],[No. Urut
Item Sama]])</f>
        <v>R1032006045010</v>
      </c>
      <c r="B762" s="7"/>
      <c r="C762" s="4" t="s">
        <v>1678</v>
      </c>
      <c r="D762" s="49">
        <v>3288420</v>
      </c>
      <c r="E762" s="49">
        <f>IFERROR(VLOOKUP(Table43[[#This Row],[NO]],[1]Sheet1!$G$3:$K$1267,5,0),0)</f>
        <v>0</v>
      </c>
      <c r="F762" s="26" t="s">
        <v>1200</v>
      </c>
      <c r="G762" s="26">
        <v>12</v>
      </c>
      <c r="H762" s="26" t="s">
        <v>2073</v>
      </c>
      <c r="I762" s="49">
        <v>8993560033002</v>
      </c>
      <c r="J762" s="26" t="str">
        <f>Table43[[#This Row],[Nama Jenis Kemasan]]</f>
        <v>BTL</v>
      </c>
      <c r="K762" s="4" t="str">
        <f>TRIM(CONCATENATE(Table43[[#This Row],[Nama            KLP]]," ",Table43[[#This Row],[Nama            Sub KLP]]))</f>
        <v>HARPIC TOILET CLEANER</v>
      </c>
      <c r="L762" s="4" t="str">
        <f>CONCATENATE(Table43[[#This Row],[kode  2 Digit                (hrf+No)]],Table43[[#This Row],[kode  2 Digit                (Nomor)]],Table43[[#This Row],[kode  1 Digit                (Nomor)]])</f>
        <v>R1032</v>
      </c>
      <c r="M762" s="4" t="str">
        <f>IF(AH762="",CONCATENATE(R762,T762,V762,X762,Z762,AB762,AD762,AF762,Table43[[#This Row],[Tanda Kode Revisi]]),CONCATENATE(R762,T762,V762,X762,Z762,AB762,AD762,AH762))</f>
        <v>R1032006045010</v>
      </c>
      <c r="N762" s="11">
        <f t="shared" si="22"/>
        <v>14</v>
      </c>
      <c r="O762" s="13" t="str">
        <f>IF(AG762&lt;&gt;"",TRIM(UPPER(CONCATENATE(Q762," ",S762," ",U762," ",W762," ",Y762," ",AA762," ","X"," ",Table43[[#This Row],[ISI/CTN]]," ",AG762," ",AC762," ",AE762," ",AI762))),TRIM(UPPER(CONCATENATE(Q762," ",S762," ",U762," ",W762," ",Y762," ",AA762," ","X"," ",Table43[[#This Row],[ISI/CTN]]," ",AC762," ",AE762," ",AI762))))</f>
        <v>RB HARPIC TOILET CLEANER ORIGINAL 450ML X 12 BTL</v>
      </c>
      <c r="P762" s="11">
        <f t="shared" si="23"/>
        <v>48</v>
      </c>
      <c r="Q762" s="4" t="s">
        <v>1487</v>
      </c>
      <c r="R762" s="7" t="s">
        <v>94</v>
      </c>
      <c r="S762" s="4" t="s">
        <v>1490</v>
      </c>
      <c r="T762" s="45" t="s">
        <v>1724</v>
      </c>
      <c r="U762" s="46" t="s">
        <v>1499</v>
      </c>
      <c r="V762" s="7">
        <v>2</v>
      </c>
      <c r="W762" s="46"/>
      <c r="X762" s="45" t="s">
        <v>1731</v>
      </c>
      <c r="Y762" s="4" t="s">
        <v>1491</v>
      </c>
      <c r="Z762" s="47" t="s">
        <v>1727</v>
      </c>
      <c r="AA762" s="4" t="s">
        <v>1516</v>
      </c>
      <c r="AB762" s="47" t="s">
        <v>1756</v>
      </c>
      <c r="AC762" s="4" t="s">
        <v>388</v>
      </c>
      <c r="AD762" s="7">
        <v>1</v>
      </c>
      <c r="AF762" s="7">
        <v>0</v>
      </c>
      <c r="AJ762" s="7">
        <f>IFERROR(VLOOKUP(Table43[[#This Row],[Kode BARANG Win2]],'[2]Template Impor Barang'!#REF!,2,0),0)</f>
        <v>0</v>
      </c>
      <c r="AK762" s="7">
        <f>Table43[[#This Row],[ISI/CTN]]</f>
        <v>12</v>
      </c>
      <c r="AL762" s="83">
        <f>Table43[[#This Row],[Kode Pcpl]]</f>
        <v>3288420</v>
      </c>
      <c r="AN762" s="36">
        <f>Table43[[#This Row],[Harga Jual Pcs GT
(-PPN)]]-(Table43[[#This Row],[Harga Jual Pcs GT
(-PPN)]]*8.5%)</f>
        <v>20803.744999999999</v>
      </c>
      <c r="AO762" s="36">
        <f>Table43[[#This Row],[Harga Beli Pcs
(-PPN)]]*Table43[[#This Row],[ISI/CTN]]</f>
        <v>249644.94</v>
      </c>
      <c r="AP762" s="36">
        <f>Table43[[#This Row],[Harga Beli Pcs
(-PPN)]]*1.11</f>
        <v>23092.156950000001</v>
      </c>
      <c r="AQ762" s="36">
        <f>Table43[[#This Row],[Harga Beli Krt
(- PPN)]]*1.11</f>
        <v>277105.88340000005</v>
      </c>
      <c r="AR762" s="36">
        <v>22736.333333333332</v>
      </c>
      <c r="AS762" s="36">
        <f>Table43[[#This Row],[Harga Jual Pcs GT
(-PPN)]]*Table43[[#This Row],[ISI/CTN]]</f>
        <v>272836</v>
      </c>
      <c r="AT762" s="36">
        <f>Table43[[#This Row],[Harga Jual Pcs GT
(-PPN)]]*1.11</f>
        <v>25237.33</v>
      </c>
      <c r="AU762" s="36">
        <f>Table43[[#This Row],[Harga Jual Krt GT
(- PPN)]]*1.11</f>
        <v>302847.96000000002</v>
      </c>
      <c r="AV762" s="36">
        <v>22736.333333333332</v>
      </c>
      <c r="AW762" s="36">
        <f>Table43[[#This Row],[Harga Jual Pcs MT
(-PPN)]]*Table43[[#This Row],[ISI/CTN]]</f>
        <v>272836</v>
      </c>
      <c r="AX762" s="36">
        <f>Table43[[#This Row],[Harga Jual Pcs MT
(-PPN)]]*1.11</f>
        <v>25237.33</v>
      </c>
      <c r="AY762" s="36">
        <f>Table43[[#This Row],[Harga Jual Pcs MT
(+PPN)]]*Table43[[#This Row],[ISI/CTN]]</f>
        <v>302847.96000000002</v>
      </c>
      <c r="AZ762" s="44">
        <f>(Table43[[#This Row],[Harga Jual Pcs GT
(-PPN)]]-Table43[[#This Row],[Harga Beli Pcs
(-PPN)]])/Table43[[#This Row],[Harga Jual Pcs GT
(-PPN)]]</f>
        <v>8.4999999999999992E-2</v>
      </c>
      <c r="BA762" s="51">
        <f>Table43[[#This Row],[Harga Jual Pcs MT
(-PPN)]]-Table43[[#This Row],[Harga Beli Pcs
(-PPN)]]</f>
        <v>1932.5883333333331</v>
      </c>
      <c r="BB762" s="57">
        <f>Table43[[#This Row],[Column1]]/Table43[[#This Row],[Harga Jual Pcs MT
(-PPN)]]</f>
        <v>8.4999999999999992E-2</v>
      </c>
      <c r="BC762" s="50"/>
      <c r="BD762" s="7" t="str">
        <f>IFERROR(VLOOKUP(Table43[[#This Row],[Kode BARANG Win2]],'[3]Daftar Barang dan Jasa'!$B$2:$D$3515,3,0),0)</f>
        <v>RB HARPIC TOILET CLEANER ORIGINAL 450ML X 12 BTL</v>
      </c>
      <c r="BE762" s="7" t="str">
        <f ca="1">IF(TODAY()-Table43[[#This Row],[Efektif
Pembuatan]]&gt;60,"Lama","Baru")</f>
        <v>Lama</v>
      </c>
      <c r="BF762" s="7" t="e">
        <f ca="1">IF(TODAY()-Table43[[#This Row],[Efektif Naik Harga]]&lt;30,"Naik","Sama")</f>
        <v>#VALUE!</v>
      </c>
      <c r="BG762" s="7" t="s">
        <v>400</v>
      </c>
      <c r="BH762" s="7" t="str">
        <f>IF(Table43[[#This Row],[Kode BARANG Win2]]&lt;&gt;"","IDR","")</f>
        <v>IDR</v>
      </c>
      <c r="BI762" s="7" t="str">
        <f>CONCATENATE(Table43[[#This Row],[kode  1 Digit
(Nomor)]],Table43[[#This Row],[kode  4 Digit                (Nomor)]])</f>
        <v>32884200450</v>
      </c>
      <c r="BJ762" s="7" t="str">
        <f>Table43[[#This Row],[Nama            Gramasi atau Jumlah Pack per CTN]]</f>
        <v>450ML</v>
      </c>
      <c r="BK762" s="7"/>
      <c r="BL762" s="7"/>
      <c r="BM762" s="4" t="str">
        <f>IF(Table43[[#This Row],[SATUAN Fix Win]]&lt;&gt;"","KRT")</f>
        <v>KRT</v>
      </c>
      <c r="BN762" s="4" t="str">
        <f>IF(Table43[[#This Row],[SATUAN Fix Win]]&lt;&gt;"","GD01")</f>
        <v>GD01</v>
      </c>
      <c r="BO762" s="4">
        <f>IF(Table43[[#This Row],[SATUAN Fix Win]]&lt;&gt;"",11611)</f>
        <v>11611</v>
      </c>
      <c r="BP762" s="4">
        <f>IF(Table43[[#This Row],[SATUAN Fix Win]]&lt;&gt;"",11612)</f>
        <v>11612</v>
      </c>
      <c r="BR762" s="4">
        <f>IF(Table43[[#This Row],[SATUAN Fix Win]]&lt;&gt;"",1)</f>
        <v>1</v>
      </c>
    </row>
    <row r="763" spans="1:70">
      <c r="A763" s="4" t="str">
        <f>CONCATENATE(Table43[[#This Row],[Kode BARANG Win2]],Table43[[#This Row],[No. Urut
Item Sama]])</f>
        <v>R1032006045010</v>
      </c>
      <c r="B763" s="7"/>
      <c r="C763" s="4" t="s">
        <v>1678</v>
      </c>
      <c r="D763" s="49" t="s">
        <v>580</v>
      </c>
      <c r="E763" s="49">
        <f>IFERROR(VLOOKUP(Table43[[#This Row],[NO]],[1]Sheet1!$G$3:$K$1267,5,0),0)</f>
        <v>0</v>
      </c>
      <c r="F763" s="26" t="s">
        <v>1195</v>
      </c>
      <c r="G763" s="26">
        <v>12</v>
      </c>
      <c r="H763" s="26" t="s">
        <v>2073</v>
      </c>
      <c r="I763" s="49">
        <v>8993560033002</v>
      </c>
      <c r="J763" s="26" t="str">
        <f>Table43[[#This Row],[Nama Jenis Kemasan]]</f>
        <v>BTL</v>
      </c>
      <c r="K763" s="4" t="str">
        <f>TRIM(CONCATENATE(Table43[[#This Row],[Nama            KLP]]," ",Table43[[#This Row],[Nama            Sub KLP]]))</f>
        <v>HARPIC TOILET CLEANER</v>
      </c>
      <c r="L763" s="4" t="str">
        <f>CONCATENATE(Table43[[#This Row],[kode  2 Digit                (hrf+No)]],Table43[[#This Row],[kode  2 Digit                (Nomor)]],Table43[[#This Row],[kode  1 Digit                (Nomor)]])</f>
        <v>R1032</v>
      </c>
      <c r="M763" s="4" t="str">
        <f>IF(AH763="",CONCATENATE(R763,T763,V763,X763,Z763,AB763,AD763,AF763,Table43[[#This Row],[Tanda Kode Revisi]]),CONCATENATE(R763,T763,V763,X763,Z763,AB763,AD763,AH763))</f>
        <v>R1032006045010</v>
      </c>
      <c r="N763" s="11">
        <f t="shared" si="22"/>
        <v>14</v>
      </c>
      <c r="O763" s="13" t="str">
        <f>IF(AG763&lt;&gt;"",TRIM(UPPER(CONCATENATE(Q763," ",S763," ",U763," ",W763," ",Y763," ",AA763," ","X"," ",Table43[[#This Row],[ISI/CTN]]," ",AG763," ",AC763," ",AE763," ",AI763))),TRIM(UPPER(CONCATENATE(Q763," ",S763," ",U763," ",W763," ",Y763," ",AA763," ","X"," ",Table43[[#This Row],[ISI/CTN]]," ",AC763," ",AE763," ",AI763))))</f>
        <v>RB HARPIC TOILET CLEANER ORIGINAL 450ML X 12 BTL</v>
      </c>
      <c r="P763" s="11">
        <f t="shared" si="23"/>
        <v>48</v>
      </c>
      <c r="Q763" s="4" t="s">
        <v>1487</v>
      </c>
      <c r="R763" s="7" t="s">
        <v>94</v>
      </c>
      <c r="S763" s="4" t="s">
        <v>1490</v>
      </c>
      <c r="T763" s="45" t="s">
        <v>1724</v>
      </c>
      <c r="U763" s="46" t="s">
        <v>1499</v>
      </c>
      <c r="V763" s="7">
        <v>2</v>
      </c>
      <c r="W763" s="46"/>
      <c r="X763" s="45" t="s">
        <v>1731</v>
      </c>
      <c r="Y763" s="4" t="s">
        <v>1491</v>
      </c>
      <c r="Z763" s="47" t="s">
        <v>1727</v>
      </c>
      <c r="AA763" s="4" t="s">
        <v>1516</v>
      </c>
      <c r="AB763" s="47" t="s">
        <v>1756</v>
      </c>
      <c r="AC763" s="4" t="s">
        <v>388</v>
      </c>
      <c r="AD763" s="7">
        <v>1</v>
      </c>
      <c r="AF763" s="7">
        <v>0</v>
      </c>
      <c r="AJ763" s="7">
        <f>IFERROR(VLOOKUP(Table43[[#This Row],[Kode BARANG Win2]],'[2]Template Impor Barang'!#REF!,2,0),0)</f>
        <v>0</v>
      </c>
      <c r="AK763" s="7">
        <f>Table43[[#This Row],[ISI/CTN]]</f>
        <v>12</v>
      </c>
      <c r="AL763" s="83" t="str">
        <f>Table43[[#This Row],[Kode Pcpl]]</f>
        <v>ID0377875</v>
      </c>
      <c r="AN763" s="36">
        <f>Table43[[#This Row],[Harga Jual Pcs GT
(-PPN)]]-(Table43[[#This Row],[Harga Jual Pcs GT
(-PPN)]]*8.5%)</f>
        <v>20803.744999999999</v>
      </c>
      <c r="AO763" s="36">
        <f>Table43[[#This Row],[Harga Beli Pcs
(-PPN)]]*Table43[[#This Row],[ISI/CTN]]</f>
        <v>249644.94</v>
      </c>
      <c r="AP763" s="36">
        <f>Table43[[#This Row],[Harga Beli Pcs
(-PPN)]]*1.11</f>
        <v>23092.156950000001</v>
      </c>
      <c r="AQ763" s="36">
        <f>Table43[[#This Row],[Harga Beli Krt
(- PPN)]]*1.11</f>
        <v>277105.88340000005</v>
      </c>
      <c r="AR763" s="36">
        <v>22736.333333333332</v>
      </c>
      <c r="AS763" s="36">
        <f>Table43[[#This Row],[Harga Jual Pcs GT
(-PPN)]]*Table43[[#This Row],[ISI/CTN]]</f>
        <v>272836</v>
      </c>
      <c r="AT763" s="36">
        <f>Table43[[#This Row],[Harga Jual Pcs GT
(-PPN)]]*1.11</f>
        <v>25237.33</v>
      </c>
      <c r="AU763" s="36">
        <f>Table43[[#This Row],[Harga Jual Krt GT
(- PPN)]]*1.11</f>
        <v>302847.96000000002</v>
      </c>
      <c r="AV763" s="36">
        <v>22736.333333333332</v>
      </c>
      <c r="AW763" s="36">
        <f>Table43[[#This Row],[Harga Jual Pcs MT
(-PPN)]]*Table43[[#This Row],[ISI/CTN]]</f>
        <v>272836</v>
      </c>
      <c r="AX763" s="36">
        <f>Table43[[#This Row],[Harga Jual Pcs MT
(-PPN)]]*1.11</f>
        <v>25237.33</v>
      </c>
      <c r="AY763" s="36">
        <f>Table43[[#This Row],[Harga Jual Pcs MT
(+PPN)]]*Table43[[#This Row],[ISI/CTN]]</f>
        <v>302847.96000000002</v>
      </c>
      <c r="AZ763" s="44">
        <f>(Table43[[#This Row],[Harga Jual Pcs GT
(-PPN)]]-Table43[[#This Row],[Harga Beli Pcs
(-PPN)]])/Table43[[#This Row],[Harga Jual Pcs GT
(-PPN)]]</f>
        <v>8.4999999999999992E-2</v>
      </c>
      <c r="BA763" s="51">
        <f>Table43[[#This Row],[Harga Jual Pcs MT
(-PPN)]]-Table43[[#This Row],[Harga Beli Pcs
(-PPN)]]</f>
        <v>1932.5883333333331</v>
      </c>
      <c r="BB763" s="57">
        <f>Table43[[#This Row],[Column1]]/Table43[[#This Row],[Harga Jual Pcs MT
(-PPN)]]</f>
        <v>8.4999999999999992E-2</v>
      </c>
      <c r="BC763" s="50"/>
      <c r="BD763" s="7" t="str">
        <f>IFERROR(VLOOKUP(Table43[[#This Row],[Kode BARANG Win2]],'[3]Daftar Barang dan Jasa'!$B$2:$D$3515,3,0),0)</f>
        <v>RB HARPIC TOILET CLEANER ORIGINAL 450ML X 12 BTL</v>
      </c>
      <c r="BE763" s="7" t="str">
        <f ca="1">IF(TODAY()-Table43[[#This Row],[Efektif
Pembuatan]]&gt;60,"Lama","Baru")</f>
        <v>Lama</v>
      </c>
      <c r="BF763" s="7" t="e">
        <f ca="1">IF(TODAY()-Table43[[#This Row],[Efektif Naik Harga]]&lt;30,"Naik","Sama")</f>
        <v>#VALUE!</v>
      </c>
      <c r="BG763" s="7" t="s">
        <v>400</v>
      </c>
      <c r="BH763" s="7" t="str">
        <f>IF(Table43[[#This Row],[Kode BARANG Win2]]&lt;&gt;"","IDR","")</f>
        <v>IDR</v>
      </c>
      <c r="BI763" s="7" t="str">
        <f>CONCATENATE(Table43[[#This Row],[kode  1 Digit
(Nomor)]],Table43[[#This Row],[kode  4 Digit                (Nomor)]])</f>
        <v>ID03778750450</v>
      </c>
      <c r="BJ763" s="7" t="str">
        <f>Table43[[#This Row],[Nama            Gramasi atau Jumlah Pack per CTN]]</f>
        <v>450ML</v>
      </c>
      <c r="BK763" s="7"/>
      <c r="BL763" s="7"/>
      <c r="BM763" s="4" t="str">
        <f>IF(Table43[[#This Row],[SATUAN Fix Win]]&lt;&gt;"","KRT")</f>
        <v>KRT</v>
      </c>
      <c r="BN763" s="4" t="str">
        <f>IF(Table43[[#This Row],[SATUAN Fix Win]]&lt;&gt;"","GD01")</f>
        <v>GD01</v>
      </c>
      <c r="BO763" s="4">
        <f>IF(Table43[[#This Row],[SATUAN Fix Win]]&lt;&gt;"",11611)</f>
        <v>11611</v>
      </c>
      <c r="BP763" s="4">
        <f>IF(Table43[[#This Row],[SATUAN Fix Win]]&lt;&gt;"",11612)</f>
        <v>11612</v>
      </c>
      <c r="BR763" s="4">
        <f>IF(Table43[[#This Row],[SATUAN Fix Win]]&lt;&gt;"",1)</f>
        <v>1</v>
      </c>
    </row>
    <row r="764" spans="1:70">
      <c r="A764" s="4" t="str">
        <f>CONCATENATE(Table43[[#This Row],[Kode BARANG Win2]],Table43[[#This Row],[No. Urut
Item Sama]])</f>
        <v>R1032006045010</v>
      </c>
      <c r="B764" s="7"/>
      <c r="C764" s="4" t="s">
        <v>1678</v>
      </c>
      <c r="D764" s="49" t="s">
        <v>584</v>
      </c>
      <c r="E764" s="49">
        <f>IFERROR(VLOOKUP(Table43[[#This Row],[NO]],[1]Sheet1!$G$3:$K$1267,5,0),0)</f>
        <v>0</v>
      </c>
      <c r="F764" s="26" t="s">
        <v>1198</v>
      </c>
      <c r="G764" s="26">
        <v>12</v>
      </c>
      <c r="H764" s="26" t="s">
        <v>2073</v>
      </c>
      <c r="I764" s="49">
        <v>8993560033002</v>
      </c>
      <c r="J764" s="26" t="str">
        <f>Table43[[#This Row],[Nama Jenis Kemasan]]</f>
        <v>BTL</v>
      </c>
      <c r="K764" s="4" t="str">
        <f>TRIM(CONCATENATE(Table43[[#This Row],[Nama            KLP]]," ",Table43[[#This Row],[Nama            Sub KLP]]))</f>
        <v>HARPIC TOILET CLEANER</v>
      </c>
      <c r="L764" s="4" t="str">
        <f>CONCATENATE(Table43[[#This Row],[kode  2 Digit                (hrf+No)]],Table43[[#This Row],[kode  2 Digit                (Nomor)]],Table43[[#This Row],[kode  1 Digit                (Nomor)]])</f>
        <v>R1032</v>
      </c>
      <c r="M764" s="4" t="str">
        <f>IF(AH764="",CONCATENATE(R764,T764,V764,X764,Z764,AB764,AD764,AF764,Table43[[#This Row],[Tanda Kode Revisi]]),CONCATENATE(R764,T764,V764,X764,Z764,AB764,AD764,AH764))</f>
        <v>R1032006045010</v>
      </c>
      <c r="N764" s="11">
        <f t="shared" si="22"/>
        <v>14</v>
      </c>
      <c r="O764" s="13" t="str">
        <f>IF(AG764&lt;&gt;"",TRIM(UPPER(CONCATENATE(Q764," ",S764," ",U764," ",W764," ",Y764," ",AA764," ","X"," ",Table43[[#This Row],[ISI/CTN]]," ",AG764," ",AC764," ",AE764," ",AI764))),TRIM(UPPER(CONCATENATE(Q764," ",S764," ",U764," ",W764," ",Y764," ",AA764," ","X"," ",Table43[[#This Row],[ISI/CTN]]," ",AC764," ",AE764," ",AI764))))</f>
        <v>RB HARPIC TOILET CLEANER ORIGINAL 450ML X 12 BTL</v>
      </c>
      <c r="P764" s="11">
        <f t="shared" si="23"/>
        <v>48</v>
      </c>
      <c r="Q764" s="4" t="s">
        <v>1487</v>
      </c>
      <c r="R764" s="7" t="s">
        <v>94</v>
      </c>
      <c r="S764" s="4" t="s">
        <v>1490</v>
      </c>
      <c r="T764" s="45" t="s">
        <v>1724</v>
      </c>
      <c r="U764" s="46" t="s">
        <v>1499</v>
      </c>
      <c r="V764" s="7">
        <v>2</v>
      </c>
      <c r="W764" s="46"/>
      <c r="X764" s="45" t="s">
        <v>1731</v>
      </c>
      <c r="Y764" s="4" t="s">
        <v>1491</v>
      </c>
      <c r="Z764" s="47" t="s">
        <v>1727</v>
      </c>
      <c r="AA764" s="4" t="s">
        <v>1516</v>
      </c>
      <c r="AB764" s="47" t="s">
        <v>1756</v>
      </c>
      <c r="AC764" s="4" t="s">
        <v>388</v>
      </c>
      <c r="AD764" s="7">
        <v>1</v>
      </c>
      <c r="AF764" s="7">
        <v>0</v>
      </c>
      <c r="AJ764" s="7">
        <f>IFERROR(VLOOKUP(Table43[[#This Row],[Kode BARANG Win2]],'[2]Template Impor Barang'!#REF!,2,0),0)</f>
        <v>0</v>
      </c>
      <c r="AK764" s="7">
        <f>Table43[[#This Row],[ISI/CTN]]</f>
        <v>12</v>
      </c>
      <c r="AL764" s="83" t="str">
        <f>Table43[[#This Row],[Kode Pcpl]]</f>
        <v>ID8153747</v>
      </c>
      <c r="AN764" s="36">
        <f>Table43[[#This Row],[Harga Jual Pcs GT
(-PPN)]]-(Table43[[#This Row],[Harga Jual Pcs GT
(-PPN)]]*8.5%)</f>
        <v>20803.744999999999</v>
      </c>
      <c r="AO764" s="36">
        <f>Table43[[#This Row],[Harga Beli Pcs
(-PPN)]]*Table43[[#This Row],[ISI/CTN]]</f>
        <v>249644.94</v>
      </c>
      <c r="AP764" s="36">
        <f>Table43[[#This Row],[Harga Beli Pcs
(-PPN)]]*1.11</f>
        <v>23092.156950000001</v>
      </c>
      <c r="AQ764" s="36">
        <f>Table43[[#This Row],[Harga Beli Krt
(- PPN)]]*1.11</f>
        <v>277105.88340000005</v>
      </c>
      <c r="AR764" s="36">
        <v>22736.333333333332</v>
      </c>
      <c r="AS764" s="36">
        <f>Table43[[#This Row],[Harga Jual Pcs GT
(-PPN)]]*Table43[[#This Row],[ISI/CTN]]</f>
        <v>272836</v>
      </c>
      <c r="AT764" s="36">
        <f>Table43[[#This Row],[Harga Jual Pcs GT
(-PPN)]]*1.11</f>
        <v>25237.33</v>
      </c>
      <c r="AU764" s="36">
        <f>Table43[[#This Row],[Harga Jual Krt GT
(- PPN)]]*1.11</f>
        <v>302847.96000000002</v>
      </c>
      <c r="AV764" s="36">
        <v>22736.333333333332</v>
      </c>
      <c r="AW764" s="36">
        <f>Table43[[#This Row],[Harga Jual Pcs MT
(-PPN)]]*Table43[[#This Row],[ISI/CTN]]</f>
        <v>272836</v>
      </c>
      <c r="AX764" s="36">
        <f>Table43[[#This Row],[Harga Jual Pcs MT
(-PPN)]]*1.11</f>
        <v>25237.33</v>
      </c>
      <c r="AY764" s="36">
        <f>Table43[[#This Row],[Harga Jual Pcs MT
(+PPN)]]*Table43[[#This Row],[ISI/CTN]]</f>
        <v>302847.96000000002</v>
      </c>
      <c r="AZ764" s="44">
        <f>(Table43[[#This Row],[Harga Jual Pcs GT
(-PPN)]]-Table43[[#This Row],[Harga Beli Pcs
(-PPN)]])/Table43[[#This Row],[Harga Jual Pcs GT
(-PPN)]]</f>
        <v>8.4999999999999992E-2</v>
      </c>
      <c r="BA764" s="51">
        <f>Table43[[#This Row],[Harga Jual Pcs MT
(-PPN)]]-Table43[[#This Row],[Harga Beli Pcs
(-PPN)]]</f>
        <v>1932.5883333333331</v>
      </c>
      <c r="BB764" s="57">
        <f>Table43[[#This Row],[Column1]]/Table43[[#This Row],[Harga Jual Pcs MT
(-PPN)]]</f>
        <v>8.4999999999999992E-2</v>
      </c>
      <c r="BC764" s="50"/>
      <c r="BD764" s="7" t="str">
        <f>IFERROR(VLOOKUP(Table43[[#This Row],[Kode BARANG Win2]],'[3]Daftar Barang dan Jasa'!$B$2:$D$3515,3,0),0)</f>
        <v>RB HARPIC TOILET CLEANER ORIGINAL 450ML X 12 BTL</v>
      </c>
      <c r="BE764" s="7" t="str">
        <f ca="1">IF(TODAY()-Table43[[#This Row],[Efektif
Pembuatan]]&gt;60,"Lama","Baru")</f>
        <v>Lama</v>
      </c>
      <c r="BF764" s="7" t="e">
        <f ca="1">IF(TODAY()-Table43[[#This Row],[Efektif Naik Harga]]&lt;30,"Naik","Sama")</f>
        <v>#VALUE!</v>
      </c>
      <c r="BG764" s="7" t="s">
        <v>400</v>
      </c>
      <c r="BH764" s="7" t="str">
        <f>IF(Table43[[#This Row],[Kode BARANG Win2]]&lt;&gt;"","IDR","")</f>
        <v>IDR</v>
      </c>
      <c r="BI764" s="7" t="str">
        <f>CONCATENATE(Table43[[#This Row],[kode  1 Digit
(Nomor)]],Table43[[#This Row],[kode  4 Digit                (Nomor)]])</f>
        <v>ID81537470450</v>
      </c>
      <c r="BJ764" s="7" t="str">
        <f>Table43[[#This Row],[Nama            Gramasi atau Jumlah Pack per CTN]]</f>
        <v>450ML</v>
      </c>
      <c r="BK764" s="7"/>
      <c r="BL764" s="7"/>
      <c r="BM764" s="4" t="str">
        <f>IF(Table43[[#This Row],[SATUAN Fix Win]]&lt;&gt;"","KRT")</f>
        <v>KRT</v>
      </c>
      <c r="BN764" s="4" t="str">
        <f>IF(Table43[[#This Row],[SATUAN Fix Win]]&lt;&gt;"","GD01")</f>
        <v>GD01</v>
      </c>
      <c r="BO764" s="4">
        <f>IF(Table43[[#This Row],[SATUAN Fix Win]]&lt;&gt;"",11611)</f>
        <v>11611</v>
      </c>
      <c r="BP764" s="4">
        <f>IF(Table43[[#This Row],[SATUAN Fix Win]]&lt;&gt;"",11612)</f>
        <v>11612</v>
      </c>
      <c r="BR764" s="4">
        <f>IF(Table43[[#This Row],[SATUAN Fix Win]]&lt;&gt;"",1)</f>
        <v>1</v>
      </c>
    </row>
    <row r="765" spans="1:70">
      <c r="A765" s="4" t="str">
        <f>CONCATENATE(Table43[[#This Row],[Kode BARANG Win2]],Table43[[#This Row],[No. Urut
Item Sama]])</f>
        <v>R1032006045010</v>
      </c>
      <c r="B765" s="7"/>
      <c r="C765" s="4" t="s">
        <v>1678</v>
      </c>
      <c r="D765" s="49" t="s">
        <v>581</v>
      </c>
      <c r="E765" s="49">
        <f>IFERROR(VLOOKUP(Table43[[#This Row],[NO]],[1]Sheet1!$G$3:$K$1267,5,0),0)</f>
        <v>0</v>
      </c>
      <c r="F765" s="26" t="s">
        <v>1196</v>
      </c>
      <c r="G765" s="26">
        <v>12</v>
      </c>
      <c r="H765" s="26" t="s">
        <v>2073</v>
      </c>
      <c r="I765" s="49">
        <v>8993560033002</v>
      </c>
      <c r="J765" s="26" t="str">
        <f>Table43[[#This Row],[Nama Jenis Kemasan]]</f>
        <v>BTL</v>
      </c>
      <c r="K765" s="4" t="str">
        <f>TRIM(CONCATENATE(Table43[[#This Row],[Nama            KLP]]," ",Table43[[#This Row],[Nama            Sub KLP]]))</f>
        <v>HARPIC TOILET CLEANER</v>
      </c>
      <c r="L765" s="4" t="str">
        <f>CONCATENATE(Table43[[#This Row],[kode  2 Digit                (hrf+No)]],Table43[[#This Row],[kode  2 Digit                (Nomor)]],Table43[[#This Row],[kode  1 Digit                (Nomor)]])</f>
        <v>R1032</v>
      </c>
      <c r="M765" s="4" t="str">
        <f>IF(AH765="",CONCATENATE(R765,T765,V765,X765,Z765,AB765,AD765,AF765,Table43[[#This Row],[Tanda Kode Revisi]]),CONCATENATE(R765,T765,V765,X765,Z765,AB765,AD765,AH765))</f>
        <v>R1032006045010</v>
      </c>
      <c r="N765" s="11">
        <f t="shared" si="22"/>
        <v>14</v>
      </c>
      <c r="O765" s="13" t="str">
        <f>IF(AG765&lt;&gt;"",TRIM(UPPER(CONCATENATE(Q765," ",S765," ",U765," ",W765," ",Y765," ",AA765," ","X"," ",Table43[[#This Row],[ISI/CTN]]," ",AG765," ",AC765," ",AE765," ",AI765))),TRIM(UPPER(CONCATENATE(Q765," ",S765," ",U765," ",W765," ",Y765," ",AA765," ","X"," ",Table43[[#This Row],[ISI/CTN]]," ",AC765," ",AE765," ",AI765))))</f>
        <v>RB HARPIC TOILET CLEANER ORIGINAL 450ML X 12 BTL</v>
      </c>
      <c r="P765" s="11">
        <f t="shared" si="23"/>
        <v>48</v>
      </c>
      <c r="Q765" s="4" t="s">
        <v>1487</v>
      </c>
      <c r="R765" s="7" t="s">
        <v>94</v>
      </c>
      <c r="S765" s="4" t="s">
        <v>1490</v>
      </c>
      <c r="T765" s="45" t="s">
        <v>1724</v>
      </c>
      <c r="U765" s="46" t="s">
        <v>1499</v>
      </c>
      <c r="V765" s="7">
        <v>2</v>
      </c>
      <c r="W765" s="46"/>
      <c r="X765" s="45" t="s">
        <v>1731</v>
      </c>
      <c r="Y765" s="4" t="s">
        <v>1491</v>
      </c>
      <c r="Z765" s="47" t="s">
        <v>1727</v>
      </c>
      <c r="AA765" s="4" t="s">
        <v>1516</v>
      </c>
      <c r="AB765" s="47" t="s">
        <v>1756</v>
      </c>
      <c r="AC765" s="4" t="s">
        <v>388</v>
      </c>
      <c r="AD765" s="7">
        <v>1</v>
      </c>
      <c r="AF765" s="7">
        <v>0</v>
      </c>
      <c r="AJ765" s="7">
        <f>IFERROR(VLOOKUP(Table43[[#This Row],[Kode BARANG Win2]],'[2]Template Impor Barang'!#REF!,2,0),0)</f>
        <v>0</v>
      </c>
      <c r="AK765" s="7">
        <f>Table43[[#This Row],[ISI/CTN]]</f>
        <v>12</v>
      </c>
      <c r="AL765" s="83" t="str">
        <f>Table43[[#This Row],[Kode Pcpl]]</f>
        <v>ID0391397</v>
      </c>
      <c r="AN765" s="36">
        <f>Table43[[#This Row],[Harga Jual Pcs GT
(-PPN)]]-(Table43[[#This Row],[Harga Jual Pcs GT
(-PPN)]]*8.5%)</f>
        <v>20803.744999999999</v>
      </c>
      <c r="AO765" s="36">
        <f>Table43[[#This Row],[Harga Beli Pcs
(-PPN)]]*Table43[[#This Row],[ISI/CTN]]</f>
        <v>249644.94</v>
      </c>
      <c r="AP765" s="36">
        <f>Table43[[#This Row],[Harga Beli Pcs
(-PPN)]]*1.11</f>
        <v>23092.156950000001</v>
      </c>
      <c r="AQ765" s="36">
        <f>Table43[[#This Row],[Harga Beli Krt
(- PPN)]]*1.11</f>
        <v>277105.88340000005</v>
      </c>
      <c r="AR765" s="36">
        <v>22736.333333333332</v>
      </c>
      <c r="AS765" s="36">
        <f>Table43[[#This Row],[Harga Jual Pcs GT
(-PPN)]]*Table43[[#This Row],[ISI/CTN]]</f>
        <v>272836</v>
      </c>
      <c r="AT765" s="36">
        <f>Table43[[#This Row],[Harga Jual Pcs GT
(-PPN)]]*1.11</f>
        <v>25237.33</v>
      </c>
      <c r="AU765" s="36">
        <f>Table43[[#This Row],[Harga Jual Krt GT
(- PPN)]]*1.11</f>
        <v>302847.96000000002</v>
      </c>
      <c r="AV765" s="36">
        <v>22736.333333333332</v>
      </c>
      <c r="AW765" s="36">
        <f>Table43[[#This Row],[Harga Jual Pcs MT
(-PPN)]]*Table43[[#This Row],[ISI/CTN]]</f>
        <v>272836</v>
      </c>
      <c r="AX765" s="36">
        <f>Table43[[#This Row],[Harga Jual Pcs MT
(-PPN)]]*1.11</f>
        <v>25237.33</v>
      </c>
      <c r="AY765" s="36">
        <f>Table43[[#This Row],[Harga Jual Pcs MT
(+PPN)]]*Table43[[#This Row],[ISI/CTN]]</f>
        <v>302847.96000000002</v>
      </c>
      <c r="AZ765" s="44">
        <f>(Table43[[#This Row],[Harga Jual Pcs GT
(-PPN)]]-Table43[[#This Row],[Harga Beli Pcs
(-PPN)]])/Table43[[#This Row],[Harga Jual Pcs GT
(-PPN)]]</f>
        <v>8.4999999999999992E-2</v>
      </c>
      <c r="BA765" s="51">
        <f>Table43[[#This Row],[Harga Jual Pcs MT
(-PPN)]]-Table43[[#This Row],[Harga Beli Pcs
(-PPN)]]</f>
        <v>1932.5883333333331</v>
      </c>
      <c r="BB765" s="57">
        <f>Table43[[#This Row],[Column1]]/Table43[[#This Row],[Harga Jual Pcs MT
(-PPN)]]</f>
        <v>8.4999999999999992E-2</v>
      </c>
      <c r="BC765" s="50"/>
      <c r="BD765" s="7" t="str">
        <f>IFERROR(VLOOKUP(Table43[[#This Row],[Kode BARANG Win2]],'[3]Daftar Barang dan Jasa'!$B$2:$D$3515,3,0),0)</f>
        <v>RB HARPIC TOILET CLEANER ORIGINAL 450ML X 12 BTL</v>
      </c>
      <c r="BE765" s="7" t="str">
        <f ca="1">IF(TODAY()-Table43[[#This Row],[Efektif
Pembuatan]]&gt;60,"Lama","Baru")</f>
        <v>Lama</v>
      </c>
      <c r="BF765" s="7" t="e">
        <f ca="1">IF(TODAY()-Table43[[#This Row],[Efektif Naik Harga]]&lt;30,"Naik","Sama")</f>
        <v>#VALUE!</v>
      </c>
      <c r="BG765" s="7" t="s">
        <v>400</v>
      </c>
      <c r="BH765" s="7" t="str">
        <f>IF(Table43[[#This Row],[Kode BARANG Win2]]&lt;&gt;"","IDR","")</f>
        <v>IDR</v>
      </c>
      <c r="BI765" s="7" t="str">
        <f>CONCATENATE(Table43[[#This Row],[kode  1 Digit
(Nomor)]],Table43[[#This Row],[kode  4 Digit                (Nomor)]])</f>
        <v>ID03913970450</v>
      </c>
      <c r="BJ765" s="7" t="str">
        <f>Table43[[#This Row],[Nama            Gramasi atau Jumlah Pack per CTN]]</f>
        <v>450ML</v>
      </c>
      <c r="BK765" s="7"/>
      <c r="BL765" s="7"/>
      <c r="BM765" s="4" t="str">
        <f>IF(Table43[[#This Row],[SATUAN Fix Win]]&lt;&gt;"","KRT")</f>
        <v>KRT</v>
      </c>
      <c r="BN765" s="4" t="str">
        <f>IF(Table43[[#This Row],[SATUAN Fix Win]]&lt;&gt;"","GD01")</f>
        <v>GD01</v>
      </c>
      <c r="BO765" s="4">
        <f>IF(Table43[[#This Row],[SATUAN Fix Win]]&lt;&gt;"",11611)</f>
        <v>11611</v>
      </c>
      <c r="BP765" s="4">
        <f>IF(Table43[[#This Row],[SATUAN Fix Win]]&lt;&gt;"",11612)</f>
        <v>11612</v>
      </c>
      <c r="BR765" s="4">
        <f>IF(Table43[[#This Row],[SATUAN Fix Win]]&lt;&gt;"",1)</f>
        <v>1</v>
      </c>
    </row>
    <row r="766" spans="1:70">
      <c r="A766" s="4" t="str">
        <f>CONCATENATE(Table43[[#This Row],[Kode BARANG Win2]],Table43[[#This Row],[No. Urut
Item Sama]])</f>
        <v>R1032006045010</v>
      </c>
      <c r="B766" s="7"/>
      <c r="C766" s="4" t="s">
        <v>1678</v>
      </c>
      <c r="D766" s="49" t="s">
        <v>583</v>
      </c>
      <c r="E766" s="49">
        <f>IFERROR(VLOOKUP(Table43[[#This Row],[NO]],[1]Sheet1!$G$3:$K$1267,5,0),0)</f>
        <v>0</v>
      </c>
      <c r="F766" s="26" t="s">
        <v>1196</v>
      </c>
      <c r="G766" s="26">
        <v>12</v>
      </c>
      <c r="H766" s="26" t="s">
        <v>2073</v>
      </c>
      <c r="I766" s="49">
        <v>8993560033002</v>
      </c>
      <c r="J766" s="26" t="str">
        <f>Table43[[#This Row],[Nama Jenis Kemasan]]</f>
        <v>BTL</v>
      </c>
      <c r="K766" s="4" t="str">
        <f>TRIM(CONCATENATE(Table43[[#This Row],[Nama            KLP]]," ",Table43[[#This Row],[Nama            Sub KLP]]))</f>
        <v>HARPIC TOILET CLEANER</v>
      </c>
      <c r="L766" s="4" t="str">
        <f>CONCATENATE(Table43[[#This Row],[kode  2 Digit                (hrf+No)]],Table43[[#This Row],[kode  2 Digit                (Nomor)]],Table43[[#This Row],[kode  1 Digit                (Nomor)]])</f>
        <v>R1032</v>
      </c>
      <c r="M766" s="4" t="str">
        <f>IF(AH766="",CONCATENATE(R766,T766,V766,X766,Z766,AB766,AD766,AF766,Table43[[#This Row],[Tanda Kode Revisi]]),CONCATENATE(R766,T766,V766,X766,Z766,AB766,AD766,AH766))</f>
        <v>R1032006045010</v>
      </c>
      <c r="N766" s="11">
        <f t="shared" si="22"/>
        <v>14</v>
      </c>
      <c r="O766" s="13" t="str">
        <f>IF(AG766&lt;&gt;"",TRIM(UPPER(CONCATENATE(Q766," ",S766," ",U766," ",W766," ",Y766," ",AA766," ","X"," ",Table43[[#This Row],[ISI/CTN]]," ",AG766," ",AC766," ",AE766," ",AI766))),TRIM(UPPER(CONCATENATE(Q766," ",S766," ",U766," ",W766," ",Y766," ",AA766," ","X"," ",Table43[[#This Row],[ISI/CTN]]," ",AC766," ",AE766," ",AI766))))</f>
        <v>RB HARPIC TOILET CLEANER ORIGINAL 450ML X 12 BTL</v>
      </c>
      <c r="P766" s="11">
        <f t="shared" si="23"/>
        <v>48</v>
      </c>
      <c r="Q766" s="4" t="s">
        <v>1487</v>
      </c>
      <c r="R766" s="7" t="s">
        <v>94</v>
      </c>
      <c r="S766" s="4" t="s">
        <v>1490</v>
      </c>
      <c r="T766" s="45" t="s">
        <v>1724</v>
      </c>
      <c r="U766" s="46" t="s">
        <v>1499</v>
      </c>
      <c r="V766" s="7">
        <v>2</v>
      </c>
      <c r="W766" s="46"/>
      <c r="X766" s="45" t="s">
        <v>1731</v>
      </c>
      <c r="Y766" s="4" t="s">
        <v>1491</v>
      </c>
      <c r="Z766" s="47" t="s">
        <v>1727</v>
      </c>
      <c r="AA766" s="4" t="s">
        <v>1516</v>
      </c>
      <c r="AB766" s="47" t="s">
        <v>1756</v>
      </c>
      <c r="AC766" s="4" t="s">
        <v>388</v>
      </c>
      <c r="AD766" s="7">
        <v>1</v>
      </c>
      <c r="AF766" s="7">
        <v>0</v>
      </c>
      <c r="AJ766" s="7">
        <f>IFERROR(VLOOKUP(Table43[[#This Row],[Kode BARANG Win2]],'[2]Template Impor Barang'!#REF!,2,0),0)</f>
        <v>0</v>
      </c>
      <c r="AK766" s="7">
        <f>Table43[[#This Row],[ISI/CTN]]</f>
        <v>12</v>
      </c>
      <c r="AL766" s="83" t="str">
        <f>Table43[[#This Row],[Kode Pcpl]]</f>
        <v>ID8109162</v>
      </c>
      <c r="AN766" s="36">
        <f>Table43[[#This Row],[Harga Jual Pcs GT
(-PPN)]]-(Table43[[#This Row],[Harga Jual Pcs GT
(-PPN)]]*8.5%)</f>
        <v>20803.744999999999</v>
      </c>
      <c r="AO766" s="36">
        <f>Table43[[#This Row],[Harga Beli Pcs
(-PPN)]]*Table43[[#This Row],[ISI/CTN]]</f>
        <v>249644.94</v>
      </c>
      <c r="AP766" s="36">
        <f>Table43[[#This Row],[Harga Beli Pcs
(-PPN)]]*1.11</f>
        <v>23092.156950000001</v>
      </c>
      <c r="AQ766" s="36">
        <f>Table43[[#This Row],[Harga Beli Krt
(- PPN)]]*1.11</f>
        <v>277105.88340000005</v>
      </c>
      <c r="AR766" s="36">
        <v>22736.333333333332</v>
      </c>
      <c r="AS766" s="36">
        <f>Table43[[#This Row],[Harga Jual Pcs GT
(-PPN)]]*Table43[[#This Row],[ISI/CTN]]</f>
        <v>272836</v>
      </c>
      <c r="AT766" s="36">
        <f>Table43[[#This Row],[Harga Jual Pcs GT
(-PPN)]]*1.11</f>
        <v>25237.33</v>
      </c>
      <c r="AU766" s="36">
        <f>Table43[[#This Row],[Harga Jual Krt GT
(- PPN)]]*1.11</f>
        <v>302847.96000000002</v>
      </c>
      <c r="AV766" s="36">
        <v>22736.333333333332</v>
      </c>
      <c r="AW766" s="36">
        <f>Table43[[#This Row],[Harga Jual Pcs MT
(-PPN)]]*Table43[[#This Row],[ISI/CTN]]</f>
        <v>272836</v>
      </c>
      <c r="AX766" s="36">
        <f>Table43[[#This Row],[Harga Jual Pcs MT
(-PPN)]]*1.11</f>
        <v>25237.33</v>
      </c>
      <c r="AY766" s="36">
        <f>Table43[[#This Row],[Harga Jual Pcs MT
(+PPN)]]*Table43[[#This Row],[ISI/CTN]]</f>
        <v>302847.96000000002</v>
      </c>
      <c r="AZ766" s="44">
        <f>(Table43[[#This Row],[Harga Jual Pcs GT
(-PPN)]]-Table43[[#This Row],[Harga Beli Pcs
(-PPN)]])/Table43[[#This Row],[Harga Jual Pcs GT
(-PPN)]]</f>
        <v>8.4999999999999992E-2</v>
      </c>
      <c r="BA766" s="51">
        <f>Table43[[#This Row],[Harga Jual Pcs MT
(-PPN)]]-Table43[[#This Row],[Harga Beli Pcs
(-PPN)]]</f>
        <v>1932.5883333333331</v>
      </c>
      <c r="BB766" s="57">
        <f>Table43[[#This Row],[Column1]]/Table43[[#This Row],[Harga Jual Pcs MT
(-PPN)]]</f>
        <v>8.4999999999999992E-2</v>
      </c>
      <c r="BC766" s="50"/>
      <c r="BD766" s="7" t="str">
        <f>IFERROR(VLOOKUP(Table43[[#This Row],[Kode BARANG Win2]],'[3]Daftar Barang dan Jasa'!$B$2:$D$3515,3,0),0)</f>
        <v>RB HARPIC TOILET CLEANER ORIGINAL 450ML X 12 BTL</v>
      </c>
      <c r="BE766" s="7" t="str">
        <f ca="1">IF(TODAY()-Table43[[#This Row],[Efektif
Pembuatan]]&gt;60,"Lama","Baru")</f>
        <v>Lama</v>
      </c>
      <c r="BF766" s="7" t="e">
        <f ca="1">IF(TODAY()-Table43[[#This Row],[Efektif Naik Harga]]&lt;30,"Naik","Sama")</f>
        <v>#VALUE!</v>
      </c>
      <c r="BG766" s="7" t="s">
        <v>400</v>
      </c>
      <c r="BH766" s="7" t="str">
        <f>IF(Table43[[#This Row],[Kode BARANG Win2]]&lt;&gt;"","IDR","")</f>
        <v>IDR</v>
      </c>
      <c r="BI766" s="7" t="str">
        <f>CONCATENATE(Table43[[#This Row],[kode  1 Digit
(Nomor)]],Table43[[#This Row],[kode  4 Digit                (Nomor)]])</f>
        <v>ID81091620450</v>
      </c>
      <c r="BJ766" s="7" t="str">
        <f>Table43[[#This Row],[Nama            Gramasi atau Jumlah Pack per CTN]]</f>
        <v>450ML</v>
      </c>
      <c r="BK766" s="7"/>
      <c r="BL766" s="7"/>
      <c r="BM766" s="4" t="str">
        <f>IF(Table43[[#This Row],[SATUAN Fix Win]]&lt;&gt;"","KRT")</f>
        <v>KRT</v>
      </c>
      <c r="BN766" s="4" t="str">
        <f>IF(Table43[[#This Row],[SATUAN Fix Win]]&lt;&gt;"","GD01")</f>
        <v>GD01</v>
      </c>
      <c r="BO766" s="4">
        <f>IF(Table43[[#This Row],[SATUAN Fix Win]]&lt;&gt;"",11611)</f>
        <v>11611</v>
      </c>
      <c r="BP766" s="4">
        <f>IF(Table43[[#This Row],[SATUAN Fix Win]]&lt;&gt;"",11612)</f>
        <v>11612</v>
      </c>
      <c r="BR766" s="4">
        <f>IF(Table43[[#This Row],[SATUAN Fix Win]]&lt;&gt;"",1)</f>
        <v>1</v>
      </c>
    </row>
    <row r="767" spans="1:70">
      <c r="A767" s="4" t="str">
        <f>CONCATENATE(Table43[[#This Row],[Kode BARANG Win2]],Table43[[#This Row],[No. Urut
Item Sama]])</f>
        <v>R1032006045010</v>
      </c>
      <c r="B767" s="7"/>
      <c r="C767" s="4" t="s">
        <v>1678</v>
      </c>
      <c r="D767" s="49">
        <v>3026264</v>
      </c>
      <c r="E767" s="49">
        <f>IFERROR(VLOOKUP(Table43[[#This Row],[NO]],[1]Sheet1!$G$3:$K$1267,5,0),0)</f>
        <v>0</v>
      </c>
      <c r="F767" s="26" t="s">
        <v>1194</v>
      </c>
      <c r="G767" s="26">
        <v>12</v>
      </c>
      <c r="H767" s="26" t="s">
        <v>2073</v>
      </c>
      <c r="I767" s="49">
        <v>8993560033002</v>
      </c>
      <c r="J767" s="26" t="str">
        <f>Table43[[#This Row],[Nama Jenis Kemasan]]</f>
        <v>BTL</v>
      </c>
      <c r="K767" s="4" t="str">
        <f>TRIM(CONCATENATE(Table43[[#This Row],[Nama            KLP]]," ",Table43[[#This Row],[Nama            Sub KLP]]))</f>
        <v>HARPIC TOILET CLEANER</v>
      </c>
      <c r="L767" s="4" t="str">
        <f>CONCATENATE(Table43[[#This Row],[kode  2 Digit                (hrf+No)]],Table43[[#This Row],[kode  2 Digit                (Nomor)]],Table43[[#This Row],[kode  1 Digit                (Nomor)]])</f>
        <v>R1032</v>
      </c>
      <c r="M767" s="4" t="str">
        <f>IF(AH767="",CONCATENATE(R767,T767,V767,X767,Z767,AB767,AD767,AF767,Table43[[#This Row],[Tanda Kode Revisi]]),CONCATENATE(R767,T767,V767,X767,Z767,AB767,AD767,AH767))</f>
        <v>R1032006045010</v>
      </c>
      <c r="N767" s="11">
        <f t="shared" si="22"/>
        <v>14</v>
      </c>
      <c r="O767" s="13" t="str">
        <f>IF(AG767&lt;&gt;"",TRIM(UPPER(CONCATENATE(Q767," ",S767," ",U767," ",W767," ",Y767," ",AA767," ","X"," ",Table43[[#This Row],[ISI/CTN]]," ",AG767," ",AC767," ",AE767," ",AI767))),TRIM(UPPER(CONCATENATE(Q767," ",S767," ",U767," ",W767," ",Y767," ",AA767," ","X"," ",Table43[[#This Row],[ISI/CTN]]," ",AC767," ",AE767," ",AI767))))</f>
        <v>RB HARPIC TOILET CLEANER ORIGINAL 450ML X 12 BTL</v>
      </c>
      <c r="P767" s="11">
        <f t="shared" si="23"/>
        <v>48</v>
      </c>
      <c r="Q767" s="4" t="s">
        <v>1487</v>
      </c>
      <c r="R767" s="7" t="s">
        <v>94</v>
      </c>
      <c r="S767" s="4" t="s">
        <v>1490</v>
      </c>
      <c r="T767" s="45" t="s">
        <v>1724</v>
      </c>
      <c r="U767" s="46" t="s">
        <v>1499</v>
      </c>
      <c r="V767" s="7">
        <v>2</v>
      </c>
      <c r="W767" s="46"/>
      <c r="X767" s="45" t="s">
        <v>1731</v>
      </c>
      <c r="Y767" s="4" t="s">
        <v>1491</v>
      </c>
      <c r="Z767" s="47" t="s">
        <v>1727</v>
      </c>
      <c r="AA767" s="4" t="s">
        <v>1516</v>
      </c>
      <c r="AB767" s="47" t="s">
        <v>1756</v>
      </c>
      <c r="AC767" s="4" t="s">
        <v>388</v>
      </c>
      <c r="AD767" s="7">
        <v>1</v>
      </c>
      <c r="AF767" s="7">
        <v>0</v>
      </c>
      <c r="AJ767" s="7">
        <f>IFERROR(VLOOKUP(Table43[[#This Row],[Kode BARANG Win2]],'[2]Template Impor Barang'!#REF!,2,0),0)</f>
        <v>0</v>
      </c>
      <c r="AK767" s="7">
        <f>Table43[[#This Row],[ISI/CTN]]</f>
        <v>12</v>
      </c>
      <c r="AL767" s="83">
        <f>Table43[[#This Row],[Kode Pcpl]]</f>
        <v>3026264</v>
      </c>
      <c r="AN767" s="36">
        <f>Table43[[#This Row],[Harga Jual Pcs GT
(-PPN)]]-(Table43[[#This Row],[Harga Jual Pcs GT
(-PPN)]]*8.5%)</f>
        <v>20803.744999999999</v>
      </c>
      <c r="AO767" s="36">
        <f>Table43[[#This Row],[Harga Beli Pcs
(-PPN)]]*Table43[[#This Row],[ISI/CTN]]</f>
        <v>249644.94</v>
      </c>
      <c r="AP767" s="36">
        <f>Table43[[#This Row],[Harga Beli Pcs
(-PPN)]]*1.11</f>
        <v>23092.156950000001</v>
      </c>
      <c r="AQ767" s="36">
        <f>Table43[[#This Row],[Harga Beli Krt
(- PPN)]]*1.11</f>
        <v>277105.88340000005</v>
      </c>
      <c r="AR767" s="36">
        <v>22736.333333333332</v>
      </c>
      <c r="AS767" s="36">
        <f>Table43[[#This Row],[Harga Jual Pcs GT
(-PPN)]]*Table43[[#This Row],[ISI/CTN]]</f>
        <v>272836</v>
      </c>
      <c r="AT767" s="36">
        <f>Table43[[#This Row],[Harga Jual Pcs GT
(-PPN)]]*1.11</f>
        <v>25237.33</v>
      </c>
      <c r="AU767" s="36">
        <f>Table43[[#This Row],[Harga Jual Krt GT
(- PPN)]]*1.11</f>
        <v>302847.96000000002</v>
      </c>
      <c r="AV767" s="36">
        <v>22736.333333333332</v>
      </c>
      <c r="AW767" s="36">
        <f>Table43[[#This Row],[Harga Jual Pcs MT
(-PPN)]]*Table43[[#This Row],[ISI/CTN]]</f>
        <v>272836</v>
      </c>
      <c r="AX767" s="36">
        <f>Table43[[#This Row],[Harga Jual Pcs MT
(-PPN)]]*1.11</f>
        <v>25237.33</v>
      </c>
      <c r="AY767" s="36">
        <f>Table43[[#This Row],[Harga Jual Pcs MT
(+PPN)]]*Table43[[#This Row],[ISI/CTN]]</f>
        <v>302847.96000000002</v>
      </c>
      <c r="AZ767" s="44">
        <f>(Table43[[#This Row],[Harga Jual Pcs GT
(-PPN)]]-Table43[[#This Row],[Harga Beli Pcs
(-PPN)]])/Table43[[#This Row],[Harga Jual Pcs GT
(-PPN)]]</f>
        <v>8.4999999999999992E-2</v>
      </c>
      <c r="BA767" s="51">
        <f>Table43[[#This Row],[Harga Jual Pcs MT
(-PPN)]]-Table43[[#This Row],[Harga Beli Pcs
(-PPN)]]</f>
        <v>1932.5883333333331</v>
      </c>
      <c r="BB767" s="57">
        <f>Table43[[#This Row],[Column1]]/Table43[[#This Row],[Harga Jual Pcs MT
(-PPN)]]</f>
        <v>8.4999999999999992E-2</v>
      </c>
      <c r="BC767" s="50"/>
      <c r="BD767" s="7" t="str">
        <f>IFERROR(VLOOKUP(Table43[[#This Row],[Kode BARANG Win2]],'[3]Daftar Barang dan Jasa'!$B$2:$D$3515,3,0),0)</f>
        <v>RB HARPIC TOILET CLEANER ORIGINAL 450ML X 12 BTL</v>
      </c>
      <c r="BE767" s="7" t="str">
        <f ca="1">IF(TODAY()-Table43[[#This Row],[Efektif
Pembuatan]]&gt;60,"Lama","Baru")</f>
        <v>Lama</v>
      </c>
      <c r="BF767" s="7" t="e">
        <f ca="1">IF(TODAY()-Table43[[#This Row],[Efektif Naik Harga]]&lt;30,"Naik","Sama")</f>
        <v>#VALUE!</v>
      </c>
      <c r="BG767" s="7" t="s">
        <v>400</v>
      </c>
      <c r="BH767" s="7" t="str">
        <f>IF(Table43[[#This Row],[Kode BARANG Win2]]&lt;&gt;"","IDR","")</f>
        <v>IDR</v>
      </c>
      <c r="BI767" s="7" t="str">
        <f>CONCATENATE(Table43[[#This Row],[kode  1 Digit
(Nomor)]],Table43[[#This Row],[kode  4 Digit                (Nomor)]])</f>
        <v>30262640450</v>
      </c>
      <c r="BJ767" s="7" t="str">
        <f>Table43[[#This Row],[Nama            Gramasi atau Jumlah Pack per CTN]]</f>
        <v>450ML</v>
      </c>
      <c r="BK767" s="7"/>
      <c r="BL767" s="7"/>
      <c r="BM767" s="4" t="str">
        <f>IF(Table43[[#This Row],[SATUAN Fix Win]]&lt;&gt;"","KRT")</f>
        <v>KRT</v>
      </c>
      <c r="BN767" s="4" t="str">
        <f>IF(Table43[[#This Row],[SATUAN Fix Win]]&lt;&gt;"","GD01")</f>
        <v>GD01</v>
      </c>
      <c r="BO767" s="4">
        <f>IF(Table43[[#This Row],[SATUAN Fix Win]]&lt;&gt;"",11611)</f>
        <v>11611</v>
      </c>
      <c r="BP767" s="4">
        <f>IF(Table43[[#This Row],[SATUAN Fix Win]]&lt;&gt;"",11612)</f>
        <v>11612</v>
      </c>
      <c r="BR767" s="4">
        <f>IF(Table43[[#This Row],[SATUAN Fix Win]]&lt;&gt;"",1)</f>
        <v>1</v>
      </c>
    </row>
    <row r="768" spans="1:70">
      <c r="A768" s="4" t="str">
        <f>CONCATENATE(Table43[[#This Row],[Kode BARANG Win2]],Table43[[#This Row],[No. Urut
Item Sama]])</f>
        <v>R1032006045010</v>
      </c>
      <c r="B768" s="7"/>
      <c r="C768" s="4" t="s">
        <v>1678</v>
      </c>
      <c r="D768" s="49" t="s">
        <v>582</v>
      </c>
      <c r="E768" s="49">
        <f>IFERROR(VLOOKUP(Table43[[#This Row],[NO]],[1]Sheet1!$G$3:$K$1267,5,0),0)</f>
        <v>0</v>
      </c>
      <c r="F768" s="26" t="s">
        <v>1197</v>
      </c>
      <c r="G768" s="26">
        <v>12</v>
      </c>
      <c r="H768" s="26" t="s">
        <v>2073</v>
      </c>
      <c r="I768" s="49">
        <v>8993560033002</v>
      </c>
      <c r="J768" s="26" t="str">
        <f>Table43[[#This Row],[Nama Jenis Kemasan]]</f>
        <v>BTL</v>
      </c>
      <c r="K768" s="4" t="str">
        <f>TRIM(CONCATENATE(Table43[[#This Row],[Nama            KLP]]," ",Table43[[#This Row],[Nama            Sub KLP]]))</f>
        <v>HARPIC TOILET CLEANER</v>
      </c>
      <c r="L768" s="4" t="str">
        <f>CONCATENATE(Table43[[#This Row],[kode  2 Digit                (hrf+No)]],Table43[[#This Row],[kode  2 Digit                (Nomor)]],Table43[[#This Row],[kode  1 Digit                (Nomor)]])</f>
        <v>R1032</v>
      </c>
      <c r="M768" s="4" t="str">
        <f>IF(AH768="",CONCATENATE(R768,T768,V768,X768,Z768,AB768,AD768,AF768,Table43[[#This Row],[Tanda Kode Revisi]]),CONCATENATE(R768,T768,V768,X768,Z768,AB768,AD768,AH768))</f>
        <v>R1032006045010</v>
      </c>
      <c r="N768" s="11">
        <f t="shared" si="22"/>
        <v>14</v>
      </c>
      <c r="O768" s="13" t="str">
        <f>IF(AG768&lt;&gt;"",TRIM(UPPER(CONCATENATE(Q768," ",S768," ",U768," ",W768," ",Y768," ",AA768," ","X"," ",Table43[[#This Row],[ISI/CTN]]," ",AG768," ",AC768," ",AE768," ",AI768))),TRIM(UPPER(CONCATENATE(Q768," ",S768," ",U768," ",W768," ",Y768," ",AA768," ","X"," ",Table43[[#This Row],[ISI/CTN]]," ",AC768," ",AE768," ",AI768))))</f>
        <v>RB HARPIC TOILET CLEANER ORIGINAL 450ML X 12 BTL</v>
      </c>
      <c r="P768" s="11">
        <f t="shared" si="23"/>
        <v>48</v>
      </c>
      <c r="Q768" s="4" t="s">
        <v>1487</v>
      </c>
      <c r="R768" s="7" t="s">
        <v>94</v>
      </c>
      <c r="S768" s="4" t="s">
        <v>1490</v>
      </c>
      <c r="T768" s="45" t="s">
        <v>1724</v>
      </c>
      <c r="U768" s="46" t="s">
        <v>1499</v>
      </c>
      <c r="V768" s="7">
        <v>2</v>
      </c>
      <c r="W768" s="46"/>
      <c r="X768" s="45" t="s">
        <v>1731</v>
      </c>
      <c r="Y768" s="4" t="s">
        <v>1491</v>
      </c>
      <c r="Z768" s="47" t="s">
        <v>1727</v>
      </c>
      <c r="AA768" s="4" t="s">
        <v>1516</v>
      </c>
      <c r="AB768" s="47" t="s">
        <v>1756</v>
      </c>
      <c r="AC768" s="4" t="s">
        <v>388</v>
      </c>
      <c r="AD768" s="7">
        <v>1</v>
      </c>
      <c r="AF768" s="7">
        <v>0</v>
      </c>
      <c r="AJ768" s="7">
        <f>IFERROR(VLOOKUP(Table43[[#This Row],[Kode BARANG Win2]],'[2]Template Impor Barang'!#REF!,2,0),0)</f>
        <v>0</v>
      </c>
      <c r="AK768" s="7">
        <f>Table43[[#This Row],[ISI/CTN]]</f>
        <v>12</v>
      </c>
      <c r="AL768" s="83" t="str">
        <f>Table43[[#This Row],[Kode Pcpl]]</f>
        <v>ID8102127</v>
      </c>
      <c r="AN768" s="36">
        <f>Table43[[#This Row],[Harga Jual Pcs GT
(-PPN)]]-(Table43[[#This Row],[Harga Jual Pcs GT
(-PPN)]]*8.5%)</f>
        <v>20803.744999999999</v>
      </c>
      <c r="AO768" s="36">
        <f>Table43[[#This Row],[Harga Beli Pcs
(-PPN)]]*Table43[[#This Row],[ISI/CTN]]</f>
        <v>249644.94</v>
      </c>
      <c r="AP768" s="36">
        <f>Table43[[#This Row],[Harga Beli Pcs
(-PPN)]]*1.11</f>
        <v>23092.156950000001</v>
      </c>
      <c r="AQ768" s="36">
        <f>Table43[[#This Row],[Harga Beli Krt
(- PPN)]]*1.11</f>
        <v>277105.88340000005</v>
      </c>
      <c r="AR768" s="36">
        <v>22736.333333333332</v>
      </c>
      <c r="AS768" s="36">
        <f>Table43[[#This Row],[Harga Jual Pcs GT
(-PPN)]]*Table43[[#This Row],[ISI/CTN]]</f>
        <v>272836</v>
      </c>
      <c r="AT768" s="36">
        <f>Table43[[#This Row],[Harga Jual Pcs GT
(-PPN)]]*1.11</f>
        <v>25237.33</v>
      </c>
      <c r="AU768" s="36">
        <f>Table43[[#This Row],[Harga Jual Krt GT
(- PPN)]]*1.11</f>
        <v>302847.96000000002</v>
      </c>
      <c r="AV768" s="36">
        <v>22736.333333333332</v>
      </c>
      <c r="AW768" s="36">
        <f>Table43[[#This Row],[Harga Jual Pcs MT
(-PPN)]]*Table43[[#This Row],[ISI/CTN]]</f>
        <v>272836</v>
      </c>
      <c r="AX768" s="36">
        <f>Table43[[#This Row],[Harga Jual Pcs MT
(-PPN)]]*1.11</f>
        <v>25237.33</v>
      </c>
      <c r="AY768" s="36">
        <f>Table43[[#This Row],[Harga Jual Pcs MT
(+PPN)]]*Table43[[#This Row],[ISI/CTN]]</f>
        <v>302847.96000000002</v>
      </c>
      <c r="AZ768" s="44">
        <f>(Table43[[#This Row],[Harga Jual Pcs GT
(-PPN)]]-Table43[[#This Row],[Harga Beli Pcs
(-PPN)]])/Table43[[#This Row],[Harga Jual Pcs GT
(-PPN)]]</f>
        <v>8.4999999999999992E-2</v>
      </c>
      <c r="BA768" s="51">
        <f>Table43[[#This Row],[Harga Jual Pcs MT
(-PPN)]]-Table43[[#This Row],[Harga Beli Pcs
(-PPN)]]</f>
        <v>1932.5883333333331</v>
      </c>
      <c r="BB768" s="57">
        <f>Table43[[#This Row],[Column1]]/Table43[[#This Row],[Harga Jual Pcs MT
(-PPN)]]</f>
        <v>8.4999999999999992E-2</v>
      </c>
      <c r="BC768" s="50"/>
      <c r="BD768" s="7" t="str">
        <f>IFERROR(VLOOKUP(Table43[[#This Row],[Kode BARANG Win2]],'[3]Daftar Barang dan Jasa'!$B$2:$D$3515,3,0),0)</f>
        <v>RB HARPIC TOILET CLEANER ORIGINAL 450ML X 12 BTL</v>
      </c>
      <c r="BE768" s="7" t="str">
        <f ca="1">IF(TODAY()-Table43[[#This Row],[Efektif
Pembuatan]]&gt;60,"Lama","Baru")</f>
        <v>Lama</v>
      </c>
      <c r="BF768" s="7" t="e">
        <f ca="1">IF(TODAY()-Table43[[#This Row],[Efektif Naik Harga]]&lt;30,"Naik","Sama")</f>
        <v>#VALUE!</v>
      </c>
      <c r="BG768" s="7" t="s">
        <v>400</v>
      </c>
      <c r="BH768" s="7" t="str">
        <f>IF(Table43[[#This Row],[Kode BARANG Win2]]&lt;&gt;"","IDR","")</f>
        <v>IDR</v>
      </c>
      <c r="BI768" s="7" t="str">
        <f>CONCATENATE(Table43[[#This Row],[kode  1 Digit
(Nomor)]],Table43[[#This Row],[kode  4 Digit                (Nomor)]])</f>
        <v>ID81021270450</v>
      </c>
      <c r="BJ768" s="7" t="str">
        <f>Table43[[#This Row],[Nama            Gramasi atau Jumlah Pack per CTN]]</f>
        <v>450ML</v>
      </c>
      <c r="BK768" s="7"/>
      <c r="BL768" s="7"/>
      <c r="BM768" s="4" t="str">
        <f>IF(Table43[[#This Row],[SATUAN Fix Win]]&lt;&gt;"","KRT")</f>
        <v>KRT</v>
      </c>
      <c r="BN768" s="4" t="str">
        <f>IF(Table43[[#This Row],[SATUAN Fix Win]]&lt;&gt;"","GD01")</f>
        <v>GD01</v>
      </c>
      <c r="BO768" s="4">
        <f>IF(Table43[[#This Row],[SATUAN Fix Win]]&lt;&gt;"",11611)</f>
        <v>11611</v>
      </c>
      <c r="BP768" s="4">
        <f>IF(Table43[[#This Row],[SATUAN Fix Win]]&lt;&gt;"",11612)</f>
        <v>11612</v>
      </c>
      <c r="BR768" s="4">
        <f>IF(Table43[[#This Row],[SATUAN Fix Win]]&lt;&gt;"",1)</f>
        <v>1</v>
      </c>
    </row>
    <row r="769" spans="1:70">
      <c r="A769" s="4" t="str">
        <f>CONCATENATE(Table43[[#This Row],[Kode BARANG Win2]],Table43[[#This Row],[No. Urut
Item Sama]])</f>
        <v>R1032006075010</v>
      </c>
      <c r="B769" s="7"/>
      <c r="C769" s="4" t="s">
        <v>1679</v>
      </c>
      <c r="D769" s="49">
        <v>3171315</v>
      </c>
      <c r="E769" s="49">
        <f>IFERROR(VLOOKUP(Table43[[#This Row],[NO]],[1]Sheet1!$G$3:$K$1267,5,0),0)</f>
        <v>0</v>
      </c>
      <c r="F769" s="26" t="s">
        <v>1188</v>
      </c>
      <c r="G769" s="26">
        <v>12</v>
      </c>
      <c r="H769" s="26" t="s">
        <v>1679</v>
      </c>
      <c r="I769" s="49">
        <v>8993560033729</v>
      </c>
      <c r="J769" s="26" t="str">
        <f>Table43[[#This Row],[Nama Jenis Kemasan]]</f>
        <v>BTL</v>
      </c>
      <c r="K769" s="4" t="str">
        <f>TRIM(CONCATENATE(Table43[[#This Row],[Nama            KLP]]," ",Table43[[#This Row],[Nama            Sub KLP]]))</f>
        <v>HARPIC TOILET CLEANER</v>
      </c>
      <c r="L769" s="4" t="str">
        <f>CONCATENATE(Table43[[#This Row],[kode  2 Digit                (hrf+No)]],Table43[[#This Row],[kode  2 Digit                (Nomor)]],Table43[[#This Row],[kode  1 Digit                (Nomor)]])</f>
        <v>R1032</v>
      </c>
      <c r="M769" s="4" t="str">
        <f>IF(AH769="",CONCATENATE(R769,T769,V769,X769,Z769,AB769,AD769,AF769,Table43[[#This Row],[Tanda Kode Revisi]]),CONCATENATE(R769,T769,V769,X769,Z769,AB769,AD769,AH769))</f>
        <v>R1032006075010</v>
      </c>
      <c r="N769" s="11">
        <f t="shared" si="22"/>
        <v>14</v>
      </c>
      <c r="O769" s="13" t="str">
        <f>IF(AG769&lt;&gt;"",TRIM(UPPER(CONCATENATE(Q769," ",S769," ",U769," ",W769," ",Y769," ",AA769," ","X"," ",Table43[[#This Row],[ISI/CTN]]," ",AG769," ",AC769," ",AE769," ",AI769))),TRIM(UPPER(CONCATENATE(Q769," ",S769," ",U769," ",W769," ",Y769," ",AA769," ","X"," ",Table43[[#This Row],[ISI/CTN]]," ",AC769," ",AE769," ",AI769))))</f>
        <v>RB HARPIC TOILET CLEANER ORIGINAL 750ML X 12 BTL</v>
      </c>
      <c r="P769" s="11">
        <f t="shared" si="23"/>
        <v>48</v>
      </c>
      <c r="Q769" s="4" t="s">
        <v>1487</v>
      </c>
      <c r="R769" s="7" t="s">
        <v>94</v>
      </c>
      <c r="S769" s="4" t="s">
        <v>1490</v>
      </c>
      <c r="T769" s="45" t="s">
        <v>1724</v>
      </c>
      <c r="U769" s="46" t="s">
        <v>1499</v>
      </c>
      <c r="V769" s="7">
        <v>2</v>
      </c>
      <c r="W769" s="46"/>
      <c r="X769" s="45" t="s">
        <v>1731</v>
      </c>
      <c r="Y769" s="4" t="s">
        <v>1491</v>
      </c>
      <c r="Z769" s="47" t="s">
        <v>1727</v>
      </c>
      <c r="AA769" s="4" t="s">
        <v>1500</v>
      </c>
      <c r="AB769" s="47" t="s">
        <v>1766</v>
      </c>
      <c r="AC769" s="4" t="s">
        <v>388</v>
      </c>
      <c r="AD769" s="7">
        <v>1</v>
      </c>
      <c r="AF769" s="7">
        <v>0</v>
      </c>
      <c r="AJ769" s="7">
        <f>IFERROR(VLOOKUP(Table43[[#This Row],[Kode BARANG Win2]],'[2]Template Impor Barang'!#REF!,2,0),0)</f>
        <v>0</v>
      </c>
      <c r="AK769" s="7">
        <f>Table43[[#This Row],[ISI/CTN]]</f>
        <v>12</v>
      </c>
      <c r="AL769" s="83">
        <f>Table43[[#This Row],[Kode Pcpl]]</f>
        <v>3171315</v>
      </c>
      <c r="AN769" s="36">
        <f>Table43[[#This Row],[Harga Jual Pcs GT
(-PPN)]]-(Table43[[#This Row],[Harga Jual Pcs GT
(-PPN)]]*8.5%)</f>
        <v>31810.813749999998</v>
      </c>
      <c r="AO769" s="36">
        <f>Table43[[#This Row],[Harga Beli Pcs
(-PPN)]]*Table43[[#This Row],[ISI/CTN]]</f>
        <v>381729.76499999996</v>
      </c>
      <c r="AP769" s="36">
        <f>Table43[[#This Row],[Harga Beli Pcs
(-PPN)]]*1.11</f>
        <v>35310.003262500002</v>
      </c>
      <c r="AQ769" s="36">
        <f>Table43[[#This Row],[Harga Beli Krt
(- PPN)]]*1.11</f>
        <v>423720.03914999997</v>
      </c>
      <c r="AR769" s="36">
        <v>34765.916666666664</v>
      </c>
      <c r="AS769" s="36">
        <f>Table43[[#This Row],[Harga Jual Pcs GT
(-PPN)]]*Table43[[#This Row],[ISI/CTN]]</f>
        <v>417191</v>
      </c>
      <c r="AT769" s="36">
        <f>Table43[[#This Row],[Harga Jual Pcs GT
(-PPN)]]*1.11</f>
        <v>38590.167500000003</v>
      </c>
      <c r="AU769" s="36">
        <f>Table43[[#This Row],[Harga Jual Krt GT
(- PPN)]]*1.11</f>
        <v>463082.01000000007</v>
      </c>
      <c r="AV769" s="36">
        <v>34765.916666666664</v>
      </c>
      <c r="AW769" s="36">
        <f>Table43[[#This Row],[Harga Jual Pcs MT
(-PPN)]]*Table43[[#This Row],[ISI/CTN]]</f>
        <v>417191</v>
      </c>
      <c r="AX769" s="36">
        <f>Table43[[#This Row],[Harga Jual Pcs MT
(-PPN)]]*1.11</f>
        <v>38590.167500000003</v>
      </c>
      <c r="AY769" s="36">
        <f>Table43[[#This Row],[Harga Jual Pcs MT
(+PPN)]]*Table43[[#This Row],[ISI/CTN]]</f>
        <v>463082.01</v>
      </c>
      <c r="AZ769" s="44">
        <f>(Table43[[#This Row],[Harga Jual Pcs GT
(-PPN)]]-Table43[[#This Row],[Harga Beli Pcs
(-PPN)]])/Table43[[#This Row],[Harga Jual Pcs GT
(-PPN)]]</f>
        <v>8.5000000000000006E-2</v>
      </c>
      <c r="BA769" s="51">
        <f>Table43[[#This Row],[Harga Jual Pcs MT
(-PPN)]]-Table43[[#This Row],[Harga Beli Pcs
(-PPN)]]</f>
        <v>2955.1029166666667</v>
      </c>
      <c r="BB769" s="57">
        <f>Table43[[#This Row],[Column1]]/Table43[[#This Row],[Harga Jual Pcs MT
(-PPN)]]</f>
        <v>8.5000000000000006E-2</v>
      </c>
      <c r="BC769" s="50"/>
      <c r="BD769" s="7" t="str">
        <f>IFERROR(VLOOKUP(Table43[[#This Row],[Kode BARANG Win2]],'[3]Daftar Barang dan Jasa'!$B$2:$D$3515,3,0),0)</f>
        <v>RB HARPIC TOILET CLEANER ORIGINAL 750ML X 12 BTL</v>
      </c>
      <c r="BE769" s="7" t="str">
        <f ca="1">IF(TODAY()-Table43[[#This Row],[Efektif
Pembuatan]]&gt;60,"Lama","Baru")</f>
        <v>Lama</v>
      </c>
      <c r="BF769" s="7" t="e">
        <f ca="1">IF(TODAY()-Table43[[#This Row],[Efektif Naik Harga]]&lt;30,"Naik","Sama")</f>
        <v>#VALUE!</v>
      </c>
      <c r="BG769" s="7" t="s">
        <v>400</v>
      </c>
      <c r="BH769" s="7" t="str">
        <f>IF(Table43[[#This Row],[Kode BARANG Win2]]&lt;&gt;"","IDR","")</f>
        <v>IDR</v>
      </c>
      <c r="BI769" s="7" t="str">
        <f>CONCATENATE(Table43[[#This Row],[kode  1 Digit
(Nomor)]],Table43[[#This Row],[kode  4 Digit                (Nomor)]])</f>
        <v>31713150750</v>
      </c>
      <c r="BJ769" s="7" t="str">
        <f>Table43[[#This Row],[Nama            Gramasi atau Jumlah Pack per CTN]]</f>
        <v>750ML</v>
      </c>
      <c r="BK769" s="7"/>
      <c r="BL769" s="7"/>
      <c r="BM769" s="4" t="str">
        <f>IF(Table43[[#This Row],[SATUAN Fix Win]]&lt;&gt;"","KRT")</f>
        <v>KRT</v>
      </c>
      <c r="BN769" s="4" t="str">
        <f>IF(Table43[[#This Row],[SATUAN Fix Win]]&lt;&gt;"","GD01")</f>
        <v>GD01</v>
      </c>
      <c r="BO769" s="4">
        <f>IF(Table43[[#This Row],[SATUAN Fix Win]]&lt;&gt;"",11611)</f>
        <v>11611</v>
      </c>
      <c r="BP769" s="4">
        <f>IF(Table43[[#This Row],[SATUAN Fix Win]]&lt;&gt;"",11612)</f>
        <v>11612</v>
      </c>
      <c r="BR769" s="4">
        <f>IF(Table43[[#This Row],[SATUAN Fix Win]]&lt;&gt;"",1)</f>
        <v>1</v>
      </c>
    </row>
    <row r="770" spans="1:70">
      <c r="A770" s="4" t="str">
        <f>CONCATENATE(Table43[[#This Row],[Kode BARANG Win2]],Table43[[#This Row],[No. Urut
Item Sama]])</f>
        <v>R1032006075010</v>
      </c>
      <c r="B770" s="7"/>
      <c r="C770" s="4" t="s">
        <v>1679</v>
      </c>
      <c r="D770" s="49">
        <v>3284581</v>
      </c>
      <c r="E770" s="49">
        <f>IFERROR(VLOOKUP(Table43[[#This Row],[NO]],[1]Sheet1!$G$3:$K$1267,5,0),0)</f>
        <v>0</v>
      </c>
      <c r="F770" s="26" t="s">
        <v>1189</v>
      </c>
      <c r="G770" s="26">
        <v>12</v>
      </c>
      <c r="H770" s="26" t="s">
        <v>1679</v>
      </c>
      <c r="I770" s="49">
        <v>8993560033729</v>
      </c>
      <c r="J770" s="26" t="str">
        <f>Table43[[#This Row],[Nama Jenis Kemasan]]</f>
        <v>BTL</v>
      </c>
      <c r="K770" s="4" t="str">
        <f>TRIM(CONCATENATE(Table43[[#This Row],[Nama            KLP]]," ",Table43[[#This Row],[Nama            Sub KLP]]))</f>
        <v>HARPIC TOILET CLEANER</v>
      </c>
      <c r="L770" s="4" t="str">
        <f>CONCATENATE(Table43[[#This Row],[kode  2 Digit                (hrf+No)]],Table43[[#This Row],[kode  2 Digit                (Nomor)]],Table43[[#This Row],[kode  1 Digit                (Nomor)]])</f>
        <v>R1032</v>
      </c>
      <c r="M770" s="4" t="str">
        <f>IF(AH770="",CONCATENATE(R770,T770,V770,X770,Z770,AB770,AD770,AF770,Table43[[#This Row],[Tanda Kode Revisi]]),CONCATENATE(R770,T770,V770,X770,Z770,AB770,AD770,AH770))</f>
        <v>R1032006075010</v>
      </c>
      <c r="N770" s="11">
        <f t="shared" si="22"/>
        <v>14</v>
      </c>
      <c r="O770" s="13" t="str">
        <f>IF(AG770&lt;&gt;"",TRIM(UPPER(CONCATENATE(Q770," ",S770," ",U770," ",W770," ",Y770," ",AA770," ","X"," ",Table43[[#This Row],[ISI/CTN]]," ",AG770," ",AC770," ",AE770," ",AI770))),TRIM(UPPER(CONCATENATE(Q770," ",S770," ",U770," ",W770," ",Y770," ",AA770," ","X"," ",Table43[[#This Row],[ISI/CTN]]," ",AC770," ",AE770," ",AI770))))</f>
        <v>RB HARPIC TOILET CLEANER ORIGINAL 750ML X 12 BTL</v>
      </c>
      <c r="P770" s="11">
        <f t="shared" si="23"/>
        <v>48</v>
      </c>
      <c r="Q770" s="4" t="s">
        <v>1487</v>
      </c>
      <c r="R770" s="7" t="s">
        <v>94</v>
      </c>
      <c r="S770" s="4" t="s">
        <v>1490</v>
      </c>
      <c r="T770" s="45" t="s">
        <v>1724</v>
      </c>
      <c r="U770" s="46" t="s">
        <v>1499</v>
      </c>
      <c r="V770" s="7">
        <v>2</v>
      </c>
      <c r="W770" s="46"/>
      <c r="X770" s="45" t="s">
        <v>1731</v>
      </c>
      <c r="Y770" s="4" t="s">
        <v>1491</v>
      </c>
      <c r="Z770" s="47" t="s">
        <v>1727</v>
      </c>
      <c r="AA770" s="4" t="s">
        <v>1500</v>
      </c>
      <c r="AB770" s="47" t="s">
        <v>1766</v>
      </c>
      <c r="AC770" s="4" t="s">
        <v>388</v>
      </c>
      <c r="AD770" s="7">
        <v>1</v>
      </c>
      <c r="AF770" s="7">
        <v>0</v>
      </c>
      <c r="AJ770" s="7">
        <f>IFERROR(VLOOKUP(Table43[[#This Row],[Kode BARANG Win2]],'[2]Template Impor Barang'!#REF!,2,0),0)</f>
        <v>0</v>
      </c>
      <c r="AK770" s="7">
        <f>Table43[[#This Row],[ISI/CTN]]</f>
        <v>12</v>
      </c>
      <c r="AL770" s="83">
        <f>Table43[[#This Row],[Kode Pcpl]]</f>
        <v>3284581</v>
      </c>
      <c r="AN770" s="36">
        <f>Table43[[#This Row],[Harga Jual Pcs GT
(-PPN)]]-(Table43[[#This Row],[Harga Jual Pcs GT
(-PPN)]]*8.5%)</f>
        <v>31810.813749999998</v>
      </c>
      <c r="AO770" s="36">
        <f>Table43[[#This Row],[Harga Beli Pcs
(-PPN)]]*Table43[[#This Row],[ISI/CTN]]</f>
        <v>381729.76499999996</v>
      </c>
      <c r="AP770" s="36">
        <f>Table43[[#This Row],[Harga Beli Pcs
(-PPN)]]*1.11</f>
        <v>35310.003262500002</v>
      </c>
      <c r="AQ770" s="36">
        <f>Table43[[#This Row],[Harga Beli Krt
(- PPN)]]*1.11</f>
        <v>423720.03914999997</v>
      </c>
      <c r="AR770" s="36">
        <v>34765.916666666664</v>
      </c>
      <c r="AS770" s="36">
        <f>Table43[[#This Row],[Harga Jual Pcs GT
(-PPN)]]*Table43[[#This Row],[ISI/CTN]]</f>
        <v>417191</v>
      </c>
      <c r="AT770" s="36">
        <f>Table43[[#This Row],[Harga Jual Pcs GT
(-PPN)]]*1.11</f>
        <v>38590.167500000003</v>
      </c>
      <c r="AU770" s="36">
        <f>Table43[[#This Row],[Harga Jual Krt GT
(- PPN)]]*1.11</f>
        <v>463082.01000000007</v>
      </c>
      <c r="AV770" s="36">
        <v>34765.916666666664</v>
      </c>
      <c r="AW770" s="36">
        <f>Table43[[#This Row],[Harga Jual Pcs MT
(-PPN)]]*Table43[[#This Row],[ISI/CTN]]</f>
        <v>417191</v>
      </c>
      <c r="AX770" s="36">
        <f>Table43[[#This Row],[Harga Jual Pcs MT
(-PPN)]]*1.11</f>
        <v>38590.167500000003</v>
      </c>
      <c r="AY770" s="36">
        <f>Table43[[#This Row],[Harga Jual Pcs MT
(+PPN)]]*Table43[[#This Row],[ISI/CTN]]</f>
        <v>463082.01</v>
      </c>
      <c r="AZ770" s="44">
        <f>(Table43[[#This Row],[Harga Jual Pcs GT
(-PPN)]]-Table43[[#This Row],[Harga Beli Pcs
(-PPN)]])/Table43[[#This Row],[Harga Jual Pcs GT
(-PPN)]]</f>
        <v>8.5000000000000006E-2</v>
      </c>
      <c r="BA770" s="51">
        <f>Table43[[#This Row],[Harga Jual Pcs MT
(-PPN)]]-Table43[[#This Row],[Harga Beli Pcs
(-PPN)]]</f>
        <v>2955.1029166666667</v>
      </c>
      <c r="BB770" s="57">
        <f>Table43[[#This Row],[Column1]]/Table43[[#This Row],[Harga Jual Pcs MT
(-PPN)]]</f>
        <v>8.5000000000000006E-2</v>
      </c>
      <c r="BC770" s="50"/>
      <c r="BD770" s="7" t="str">
        <f>IFERROR(VLOOKUP(Table43[[#This Row],[Kode BARANG Win2]],'[3]Daftar Barang dan Jasa'!$B$2:$D$3515,3,0),0)</f>
        <v>RB HARPIC TOILET CLEANER ORIGINAL 750ML X 12 BTL</v>
      </c>
      <c r="BE770" s="7" t="str">
        <f ca="1">IF(TODAY()-Table43[[#This Row],[Efektif
Pembuatan]]&gt;60,"Lama","Baru")</f>
        <v>Lama</v>
      </c>
      <c r="BF770" s="7" t="e">
        <f ca="1">IF(TODAY()-Table43[[#This Row],[Efektif Naik Harga]]&lt;30,"Naik","Sama")</f>
        <v>#VALUE!</v>
      </c>
      <c r="BG770" s="7" t="s">
        <v>400</v>
      </c>
      <c r="BH770" s="7" t="str">
        <f>IF(Table43[[#This Row],[Kode BARANG Win2]]&lt;&gt;"","IDR","")</f>
        <v>IDR</v>
      </c>
      <c r="BI770" s="7" t="str">
        <f>CONCATENATE(Table43[[#This Row],[kode  1 Digit
(Nomor)]],Table43[[#This Row],[kode  4 Digit                (Nomor)]])</f>
        <v>32845810750</v>
      </c>
      <c r="BJ770" s="7" t="str">
        <f>Table43[[#This Row],[Nama            Gramasi atau Jumlah Pack per CTN]]</f>
        <v>750ML</v>
      </c>
      <c r="BK770" s="7"/>
      <c r="BL770" s="7"/>
      <c r="BM770" s="4" t="str">
        <f>IF(Table43[[#This Row],[SATUAN Fix Win]]&lt;&gt;"","KRT")</f>
        <v>KRT</v>
      </c>
      <c r="BN770" s="4" t="str">
        <f>IF(Table43[[#This Row],[SATUAN Fix Win]]&lt;&gt;"","GD01")</f>
        <v>GD01</v>
      </c>
      <c r="BO770" s="4">
        <f>IF(Table43[[#This Row],[SATUAN Fix Win]]&lt;&gt;"",11611)</f>
        <v>11611</v>
      </c>
      <c r="BP770" s="4">
        <f>IF(Table43[[#This Row],[SATUAN Fix Win]]&lt;&gt;"",11612)</f>
        <v>11612</v>
      </c>
      <c r="BR770" s="4">
        <f>IF(Table43[[#This Row],[SATUAN Fix Win]]&lt;&gt;"",1)</f>
        <v>1</v>
      </c>
    </row>
    <row r="771" spans="1:70">
      <c r="A771" s="4" t="str">
        <f>CONCATENATE(Table43[[#This Row],[Kode BARANG Win2]],Table43[[#This Row],[No. Urut
Item Sama]])</f>
        <v>R1032006075010</v>
      </c>
      <c r="B771" s="7"/>
      <c r="C771" s="4" t="s">
        <v>1679</v>
      </c>
      <c r="D771" s="49">
        <v>3135038</v>
      </c>
      <c r="E771" s="49">
        <f>IFERROR(VLOOKUP(Table43[[#This Row],[NO]],[1]Sheet1!$G$3:$K$1267,5,0),0)</f>
        <v>0</v>
      </c>
      <c r="F771" s="26" t="s">
        <v>1191</v>
      </c>
      <c r="G771" s="26">
        <v>12</v>
      </c>
      <c r="H771" s="26" t="s">
        <v>2073</v>
      </c>
      <c r="I771" s="49">
        <v>8993560033729</v>
      </c>
      <c r="J771" s="26" t="str">
        <f>Table43[[#This Row],[Nama Jenis Kemasan]]</f>
        <v>BTL</v>
      </c>
      <c r="K771" s="4" t="str">
        <f>TRIM(CONCATENATE(Table43[[#This Row],[Nama            KLP]]," ",Table43[[#This Row],[Nama            Sub KLP]]))</f>
        <v>HARPIC TOILET CLEANER</v>
      </c>
      <c r="L771" s="4" t="str">
        <f>CONCATENATE(Table43[[#This Row],[kode  2 Digit                (hrf+No)]],Table43[[#This Row],[kode  2 Digit                (Nomor)]],Table43[[#This Row],[kode  1 Digit                (Nomor)]])</f>
        <v>R1032</v>
      </c>
      <c r="M771" s="4" t="str">
        <f>IF(AH771="",CONCATENATE(R771,T771,V771,X771,Z771,AB771,AD771,AF771,Table43[[#This Row],[Tanda Kode Revisi]]),CONCATENATE(R771,T771,V771,X771,Z771,AB771,AD771,AH771))</f>
        <v>R1032006075010</v>
      </c>
      <c r="N771" s="11">
        <f t="shared" si="22"/>
        <v>14</v>
      </c>
      <c r="O771" s="13" t="str">
        <f>IF(AG771&lt;&gt;"",TRIM(UPPER(CONCATENATE(Q771," ",S771," ",U771," ",W771," ",Y771," ",AA771," ","X"," ",Table43[[#This Row],[ISI/CTN]]," ",AG771," ",AC771," ",AE771," ",AI771))),TRIM(UPPER(CONCATENATE(Q771," ",S771," ",U771," ",W771," ",Y771," ",AA771," ","X"," ",Table43[[#This Row],[ISI/CTN]]," ",AC771," ",AE771," ",AI771))))</f>
        <v>RB HARPIC TOILET CLEANER ORIGINAL 750ML X 12 BTL</v>
      </c>
      <c r="P771" s="11">
        <f t="shared" si="23"/>
        <v>48</v>
      </c>
      <c r="Q771" s="4" t="s">
        <v>1487</v>
      </c>
      <c r="R771" s="7" t="s">
        <v>94</v>
      </c>
      <c r="S771" s="4" t="s">
        <v>1490</v>
      </c>
      <c r="T771" s="45" t="s">
        <v>1724</v>
      </c>
      <c r="U771" s="46" t="s">
        <v>1499</v>
      </c>
      <c r="V771" s="7">
        <v>2</v>
      </c>
      <c r="W771" s="46"/>
      <c r="X771" s="45" t="s">
        <v>1731</v>
      </c>
      <c r="Y771" s="4" t="s">
        <v>1491</v>
      </c>
      <c r="Z771" s="47" t="s">
        <v>1727</v>
      </c>
      <c r="AA771" s="4" t="s">
        <v>1500</v>
      </c>
      <c r="AB771" s="47" t="s">
        <v>1766</v>
      </c>
      <c r="AC771" s="4" t="s">
        <v>388</v>
      </c>
      <c r="AD771" s="7">
        <v>1</v>
      </c>
      <c r="AF771" s="7">
        <v>0</v>
      </c>
      <c r="AJ771" s="7">
        <f>IFERROR(VLOOKUP(Table43[[#This Row],[Kode BARANG Win2]],'[2]Template Impor Barang'!#REF!,2,0),0)</f>
        <v>0</v>
      </c>
      <c r="AK771" s="7">
        <f>Table43[[#This Row],[ISI/CTN]]</f>
        <v>12</v>
      </c>
      <c r="AL771" s="83">
        <f>Table43[[#This Row],[Kode Pcpl]]</f>
        <v>3135038</v>
      </c>
      <c r="AN771" s="36">
        <f>Table43[[#This Row],[Harga Jual Pcs GT
(-PPN)]]-(Table43[[#This Row],[Harga Jual Pcs GT
(-PPN)]]*8.5%)</f>
        <v>31810.813749999998</v>
      </c>
      <c r="AO771" s="36">
        <f>Table43[[#This Row],[Harga Beli Pcs
(-PPN)]]*Table43[[#This Row],[ISI/CTN]]</f>
        <v>381729.76499999996</v>
      </c>
      <c r="AP771" s="36">
        <f>Table43[[#This Row],[Harga Beli Pcs
(-PPN)]]*1.11</f>
        <v>35310.003262500002</v>
      </c>
      <c r="AQ771" s="36">
        <f>Table43[[#This Row],[Harga Beli Krt
(- PPN)]]*1.11</f>
        <v>423720.03914999997</v>
      </c>
      <c r="AR771" s="36">
        <v>34765.916666666664</v>
      </c>
      <c r="AS771" s="36">
        <f>Table43[[#This Row],[Harga Jual Pcs GT
(-PPN)]]*Table43[[#This Row],[ISI/CTN]]</f>
        <v>417191</v>
      </c>
      <c r="AT771" s="36">
        <f>Table43[[#This Row],[Harga Jual Pcs GT
(-PPN)]]*1.11</f>
        <v>38590.167500000003</v>
      </c>
      <c r="AU771" s="36">
        <f>Table43[[#This Row],[Harga Jual Krt GT
(- PPN)]]*1.11</f>
        <v>463082.01000000007</v>
      </c>
      <c r="AV771" s="36">
        <v>34765.916666666664</v>
      </c>
      <c r="AW771" s="36">
        <f>Table43[[#This Row],[Harga Jual Pcs MT
(-PPN)]]*Table43[[#This Row],[ISI/CTN]]</f>
        <v>417191</v>
      </c>
      <c r="AX771" s="36">
        <f>Table43[[#This Row],[Harga Jual Pcs MT
(-PPN)]]*1.11</f>
        <v>38590.167500000003</v>
      </c>
      <c r="AY771" s="36">
        <f>Table43[[#This Row],[Harga Jual Pcs MT
(+PPN)]]*Table43[[#This Row],[ISI/CTN]]</f>
        <v>463082.01</v>
      </c>
      <c r="AZ771" s="44">
        <f>(Table43[[#This Row],[Harga Jual Pcs GT
(-PPN)]]-Table43[[#This Row],[Harga Beli Pcs
(-PPN)]])/Table43[[#This Row],[Harga Jual Pcs GT
(-PPN)]]</f>
        <v>8.5000000000000006E-2</v>
      </c>
      <c r="BA771" s="51">
        <f>Table43[[#This Row],[Harga Jual Pcs MT
(-PPN)]]-Table43[[#This Row],[Harga Beli Pcs
(-PPN)]]</f>
        <v>2955.1029166666667</v>
      </c>
      <c r="BB771" s="57">
        <f>Table43[[#This Row],[Column1]]/Table43[[#This Row],[Harga Jual Pcs MT
(-PPN)]]</f>
        <v>8.5000000000000006E-2</v>
      </c>
      <c r="BC771" s="50"/>
      <c r="BD771" s="7" t="str">
        <f>IFERROR(VLOOKUP(Table43[[#This Row],[Kode BARANG Win2]],'[3]Daftar Barang dan Jasa'!$B$2:$D$3515,3,0),0)</f>
        <v>RB HARPIC TOILET CLEANER ORIGINAL 750ML X 12 BTL</v>
      </c>
      <c r="BE771" s="7" t="str">
        <f ca="1">IF(TODAY()-Table43[[#This Row],[Efektif
Pembuatan]]&gt;60,"Lama","Baru")</f>
        <v>Lama</v>
      </c>
      <c r="BF771" s="7" t="e">
        <f ca="1">IF(TODAY()-Table43[[#This Row],[Efektif Naik Harga]]&lt;30,"Naik","Sama")</f>
        <v>#VALUE!</v>
      </c>
      <c r="BG771" s="7" t="s">
        <v>400</v>
      </c>
      <c r="BH771" s="7" t="str">
        <f>IF(Table43[[#This Row],[Kode BARANG Win2]]&lt;&gt;"","IDR","")</f>
        <v>IDR</v>
      </c>
      <c r="BI771" s="7" t="str">
        <f>CONCATENATE(Table43[[#This Row],[kode  1 Digit
(Nomor)]],Table43[[#This Row],[kode  4 Digit                (Nomor)]])</f>
        <v>31350380750</v>
      </c>
      <c r="BJ771" s="7" t="str">
        <f>Table43[[#This Row],[Nama            Gramasi atau Jumlah Pack per CTN]]</f>
        <v>750ML</v>
      </c>
      <c r="BK771" s="7"/>
      <c r="BL771" s="7"/>
      <c r="BM771" s="4" t="str">
        <f>IF(Table43[[#This Row],[SATUAN Fix Win]]&lt;&gt;"","KRT")</f>
        <v>KRT</v>
      </c>
      <c r="BN771" s="4" t="str">
        <f>IF(Table43[[#This Row],[SATUAN Fix Win]]&lt;&gt;"","GD01")</f>
        <v>GD01</v>
      </c>
      <c r="BO771" s="4">
        <f>IF(Table43[[#This Row],[SATUAN Fix Win]]&lt;&gt;"",11611)</f>
        <v>11611</v>
      </c>
      <c r="BP771" s="4">
        <f>IF(Table43[[#This Row],[SATUAN Fix Win]]&lt;&gt;"",11612)</f>
        <v>11612</v>
      </c>
      <c r="BR771" s="4">
        <f>IF(Table43[[#This Row],[SATUAN Fix Win]]&lt;&gt;"",1)</f>
        <v>1</v>
      </c>
    </row>
    <row r="772" spans="1:70">
      <c r="A772" s="4" t="str">
        <f>CONCATENATE(Table43[[#This Row],[Kode BARANG Win2]],Table43[[#This Row],[No. Urut
Item Sama]])</f>
        <v>R1032006075010</v>
      </c>
      <c r="B772" s="7"/>
      <c r="C772" s="4" t="s">
        <v>1679</v>
      </c>
      <c r="D772" s="49">
        <v>3180176</v>
      </c>
      <c r="E772" s="49">
        <f>IFERROR(VLOOKUP(Table43[[#This Row],[NO]],[1]Sheet1!$G$3:$K$1267,5,0),0)</f>
        <v>0</v>
      </c>
      <c r="F772" s="26" t="s">
        <v>1192</v>
      </c>
      <c r="G772" s="26">
        <v>12</v>
      </c>
      <c r="H772" s="26" t="s">
        <v>2073</v>
      </c>
      <c r="I772" s="49">
        <v>8993560033729</v>
      </c>
      <c r="J772" s="26" t="str">
        <f>Table43[[#This Row],[Nama Jenis Kemasan]]</f>
        <v>BTL</v>
      </c>
      <c r="K772" s="4" t="str">
        <f>TRIM(CONCATENATE(Table43[[#This Row],[Nama            KLP]]," ",Table43[[#This Row],[Nama            Sub KLP]]))</f>
        <v>HARPIC TOILET CLEANER</v>
      </c>
      <c r="L772" s="4" t="str">
        <f>CONCATENATE(Table43[[#This Row],[kode  2 Digit                (hrf+No)]],Table43[[#This Row],[kode  2 Digit                (Nomor)]],Table43[[#This Row],[kode  1 Digit                (Nomor)]])</f>
        <v>R1032</v>
      </c>
      <c r="M772" s="4" t="str">
        <f>IF(AH772="",CONCATENATE(R772,T772,V772,X772,Z772,AB772,AD772,AF772,Table43[[#This Row],[Tanda Kode Revisi]]),CONCATENATE(R772,T772,V772,X772,Z772,AB772,AD772,AH772))</f>
        <v>R1032006075010</v>
      </c>
      <c r="N772" s="11">
        <f t="shared" si="22"/>
        <v>14</v>
      </c>
      <c r="O772" s="13" t="str">
        <f>IF(AG772&lt;&gt;"",TRIM(UPPER(CONCATENATE(Q772," ",S772," ",U772," ",W772," ",Y772," ",AA772," ","X"," ",Table43[[#This Row],[ISI/CTN]]," ",AG772," ",AC772," ",AE772," ",AI772))),TRIM(UPPER(CONCATENATE(Q772," ",S772," ",U772," ",W772," ",Y772," ",AA772," ","X"," ",Table43[[#This Row],[ISI/CTN]]," ",AC772," ",AE772," ",AI772))))</f>
        <v>RB HARPIC TOILET CLEANER ORIGINAL 750ML X 12 BTL</v>
      </c>
      <c r="P772" s="11">
        <f t="shared" si="23"/>
        <v>48</v>
      </c>
      <c r="Q772" s="4" t="s">
        <v>1487</v>
      </c>
      <c r="R772" s="7" t="s">
        <v>94</v>
      </c>
      <c r="S772" s="4" t="s">
        <v>1490</v>
      </c>
      <c r="T772" s="45" t="s">
        <v>1724</v>
      </c>
      <c r="U772" s="46" t="s">
        <v>1499</v>
      </c>
      <c r="V772" s="7">
        <v>2</v>
      </c>
      <c r="W772" s="46"/>
      <c r="X772" s="45" t="s">
        <v>1731</v>
      </c>
      <c r="Y772" s="4" t="s">
        <v>1491</v>
      </c>
      <c r="Z772" s="47" t="s">
        <v>1727</v>
      </c>
      <c r="AA772" s="4" t="s">
        <v>1500</v>
      </c>
      <c r="AB772" s="47" t="s">
        <v>1766</v>
      </c>
      <c r="AC772" s="4" t="s">
        <v>388</v>
      </c>
      <c r="AD772" s="7">
        <v>1</v>
      </c>
      <c r="AF772" s="7">
        <v>0</v>
      </c>
      <c r="AJ772" s="7">
        <f>IFERROR(VLOOKUP(Table43[[#This Row],[Kode BARANG Win2]],'[2]Template Impor Barang'!#REF!,2,0),0)</f>
        <v>0</v>
      </c>
      <c r="AK772" s="7">
        <f>Table43[[#This Row],[ISI/CTN]]</f>
        <v>12</v>
      </c>
      <c r="AL772" s="83">
        <f>Table43[[#This Row],[Kode Pcpl]]</f>
        <v>3180176</v>
      </c>
      <c r="AN772" s="36">
        <f>Table43[[#This Row],[Harga Jual Pcs GT
(-PPN)]]-(Table43[[#This Row],[Harga Jual Pcs GT
(-PPN)]]*8.5%)</f>
        <v>31810.813749999998</v>
      </c>
      <c r="AO772" s="36">
        <f>Table43[[#This Row],[Harga Beli Pcs
(-PPN)]]*Table43[[#This Row],[ISI/CTN]]</f>
        <v>381729.76499999996</v>
      </c>
      <c r="AP772" s="36">
        <f>Table43[[#This Row],[Harga Beli Pcs
(-PPN)]]*1.11</f>
        <v>35310.003262500002</v>
      </c>
      <c r="AQ772" s="36">
        <f>Table43[[#This Row],[Harga Beli Krt
(- PPN)]]*1.11</f>
        <v>423720.03914999997</v>
      </c>
      <c r="AR772" s="36">
        <v>34765.916666666664</v>
      </c>
      <c r="AS772" s="36">
        <f>Table43[[#This Row],[Harga Jual Pcs GT
(-PPN)]]*Table43[[#This Row],[ISI/CTN]]</f>
        <v>417191</v>
      </c>
      <c r="AT772" s="36">
        <f>Table43[[#This Row],[Harga Jual Pcs GT
(-PPN)]]*1.11</f>
        <v>38590.167500000003</v>
      </c>
      <c r="AU772" s="36">
        <f>Table43[[#This Row],[Harga Jual Krt GT
(- PPN)]]*1.11</f>
        <v>463082.01000000007</v>
      </c>
      <c r="AV772" s="36">
        <v>34765.916666666664</v>
      </c>
      <c r="AW772" s="36">
        <f>Table43[[#This Row],[Harga Jual Pcs MT
(-PPN)]]*Table43[[#This Row],[ISI/CTN]]</f>
        <v>417191</v>
      </c>
      <c r="AX772" s="36">
        <f>Table43[[#This Row],[Harga Jual Pcs MT
(-PPN)]]*1.11</f>
        <v>38590.167500000003</v>
      </c>
      <c r="AY772" s="36">
        <f>Table43[[#This Row],[Harga Jual Pcs MT
(+PPN)]]*Table43[[#This Row],[ISI/CTN]]</f>
        <v>463082.01</v>
      </c>
      <c r="AZ772" s="44">
        <f>(Table43[[#This Row],[Harga Jual Pcs GT
(-PPN)]]-Table43[[#This Row],[Harga Beli Pcs
(-PPN)]])/Table43[[#This Row],[Harga Jual Pcs GT
(-PPN)]]</f>
        <v>8.5000000000000006E-2</v>
      </c>
      <c r="BA772" s="51">
        <f>Table43[[#This Row],[Harga Jual Pcs MT
(-PPN)]]-Table43[[#This Row],[Harga Beli Pcs
(-PPN)]]</f>
        <v>2955.1029166666667</v>
      </c>
      <c r="BB772" s="57">
        <f>Table43[[#This Row],[Column1]]/Table43[[#This Row],[Harga Jual Pcs MT
(-PPN)]]</f>
        <v>8.5000000000000006E-2</v>
      </c>
      <c r="BC772" s="50"/>
      <c r="BD772" s="7" t="str">
        <f>IFERROR(VLOOKUP(Table43[[#This Row],[Kode BARANG Win2]],'[3]Daftar Barang dan Jasa'!$B$2:$D$3515,3,0),0)</f>
        <v>RB HARPIC TOILET CLEANER ORIGINAL 750ML X 12 BTL</v>
      </c>
      <c r="BE772" s="7" t="str">
        <f ca="1">IF(TODAY()-Table43[[#This Row],[Efektif
Pembuatan]]&gt;60,"Lama","Baru")</f>
        <v>Lama</v>
      </c>
      <c r="BF772" s="7" t="e">
        <f ca="1">IF(TODAY()-Table43[[#This Row],[Efektif Naik Harga]]&lt;30,"Naik","Sama")</f>
        <v>#VALUE!</v>
      </c>
      <c r="BG772" s="7" t="s">
        <v>400</v>
      </c>
      <c r="BH772" s="7" t="str">
        <f>IF(Table43[[#This Row],[Kode BARANG Win2]]&lt;&gt;"","IDR","")</f>
        <v>IDR</v>
      </c>
      <c r="BI772" s="7" t="str">
        <f>CONCATENATE(Table43[[#This Row],[kode  1 Digit
(Nomor)]],Table43[[#This Row],[kode  4 Digit                (Nomor)]])</f>
        <v>31801760750</v>
      </c>
      <c r="BJ772" s="7" t="str">
        <f>Table43[[#This Row],[Nama            Gramasi atau Jumlah Pack per CTN]]</f>
        <v>750ML</v>
      </c>
      <c r="BK772" s="7"/>
      <c r="BL772" s="7"/>
      <c r="BM772" s="4" t="str">
        <f>IF(Table43[[#This Row],[SATUAN Fix Win]]&lt;&gt;"","KRT")</f>
        <v>KRT</v>
      </c>
      <c r="BN772" s="4" t="str">
        <f>IF(Table43[[#This Row],[SATUAN Fix Win]]&lt;&gt;"","GD01")</f>
        <v>GD01</v>
      </c>
      <c r="BO772" s="4">
        <f>IF(Table43[[#This Row],[SATUAN Fix Win]]&lt;&gt;"",11611)</f>
        <v>11611</v>
      </c>
      <c r="BP772" s="4">
        <f>IF(Table43[[#This Row],[SATUAN Fix Win]]&lt;&gt;"",11612)</f>
        <v>11612</v>
      </c>
      <c r="BR772" s="4">
        <f>IF(Table43[[#This Row],[SATUAN Fix Win]]&lt;&gt;"",1)</f>
        <v>1</v>
      </c>
    </row>
    <row r="773" spans="1:70">
      <c r="A773" s="4" t="str">
        <f>CONCATENATE(Table43[[#This Row],[Kode BARANG Win2]],Table43[[#This Row],[No. Urut
Item Sama]])</f>
        <v>R1032006075010</v>
      </c>
      <c r="B773" s="7"/>
      <c r="C773" s="4" t="s">
        <v>1679</v>
      </c>
      <c r="D773" s="49">
        <v>3107663</v>
      </c>
      <c r="E773" s="49">
        <f>IFERROR(VLOOKUP(Table43[[#This Row],[NO]],[1]Sheet1!$G$3:$K$1267,5,0),0)</f>
        <v>0</v>
      </c>
      <c r="F773" s="26" t="s">
        <v>1190</v>
      </c>
      <c r="G773" s="26">
        <v>12</v>
      </c>
      <c r="H773" s="26" t="s">
        <v>2073</v>
      </c>
      <c r="I773" s="49">
        <v>8993560033729</v>
      </c>
      <c r="J773" s="26" t="str">
        <f>Table43[[#This Row],[Nama Jenis Kemasan]]</f>
        <v>BTL</v>
      </c>
      <c r="K773" s="4" t="str">
        <f>TRIM(CONCATENATE(Table43[[#This Row],[Nama            KLP]]," ",Table43[[#This Row],[Nama            Sub KLP]]))</f>
        <v>HARPIC TOILET CLEANER</v>
      </c>
      <c r="L773" s="4" t="str">
        <f>CONCATENATE(Table43[[#This Row],[kode  2 Digit                (hrf+No)]],Table43[[#This Row],[kode  2 Digit                (Nomor)]],Table43[[#This Row],[kode  1 Digit                (Nomor)]])</f>
        <v>R1032</v>
      </c>
      <c r="M773" s="4" t="str">
        <f>IF(AH773="",CONCATENATE(R773,T773,V773,X773,Z773,AB773,AD773,AF773,Table43[[#This Row],[Tanda Kode Revisi]]),CONCATENATE(R773,T773,V773,X773,Z773,AB773,AD773,AH773))</f>
        <v>R1032006075010</v>
      </c>
      <c r="N773" s="11">
        <f t="shared" si="22"/>
        <v>14</v>
      </c>
      <c r="O773" s="13" t="str">
        <f>IF(AG773&lt;&gt;"",TRIM(UPPER(CONCATENATE(Q773," ",S773," ",U773," ",W773," ",Y773," ",AA773," ","X"," ",Table43[[#This Row],[ISI/CTN]]," ",AG773," ",AC773," ",AE773," ",AI773))),TRIM(UPPER(CONCATENATE(Q773," ",S773," ",U773," ",W773," ",Y773," ",AA773," ","X"," ",Table43[[#This Row],[ISI/CTN]]," ",AC773," ",AE773," ",AI773))))</f>
        <v>RB HARPIC TOILET CLEANER ORIGINAL 750ML X 12 BTL</v>
      </c>
      <c r="P773" s="11">
        <f t="shared" si="23"/>
        <v>48</v>
      </c>
      <c r="Q773" s="4" t="s">
        <v>1487</v>
      </c>
      <c r="R773" s="7" t="s">
        <v>94</v>
      </c>
      <c r="S773" s="4" t="s">
        <v>1490</v>
      </c>
      <c r="T773" s="45" t="s">
        <v>1724</v>
      </c>
      <c r="U773" s="46" t="s">
        <v>1499</v>
      </c>
      <c r="V773" s="7">
        <v>2</v>
      </c>
      <c r="W773" s="46"/>
      <c r="X773" s="45" t="s">
        <v>1731</v>
      </c>
      <c r="Y773" s="4" t="s">
        <v>1491</v>
      </c>
      <c r="Z773" s="47" t="s">
        <v>1727</v>
      </c>
      <c r="AA773" s="4" t="s">
        <v>1500</v>
      </c>
      <c r="AB773" s="47" t="s">
        <v>1766</v>
      </c>
      <c r="AC773" s="4" t="s">
        <v>388</v>
      </c>
      <c r="AD773" s="7">
        <v>1</v>
      </c>
      <c r="AF773" s="7">
        <v>0</v>
      </c>
      <c r="AJ773" s="7">
        <f>IFERROR(VLOOKUP(Table43[[#This Row],[Kode BARANG Win2]],'[2]Template Impor Barang'!#REF!,2,0),0)</f>
        <v>0</v>
      </c>
      <c r="AK773" s="7">
        <f>Table43[[#This Row],[ISI/CTN]]</f>
        <v>12</v>
      </c>
      <c r="AL773" s="83">
        <f>Table43[[#This Row],[Kode Pcpl]]</f>
        <v>3107663</v>
      </c>
      <c r="AN773" s="36">
        <f>Table43[[#This Row],[Harga Jual Pcs GT
(-PPN)]]-(Table43[[#This Row],[Harga Jual Pcs GT
(-PPN)]]*8.5%)</f>
        <v>31810.813749999998</v>
      </c>
      <c r="AO773" s="36">
        <f>Table43[[#This Row],[Harga Beli Pcs
(-PPN)]]*Table43[[#This Row],[ISI/CTN]]</f>
        <v>381729.76499999996</v>
      </c>
      <c r="AP773" s="36">
        <f>Table43[[#This Row],[Harga Beli Pcs
(-PPN)]]*1.11</f>
        <v>35310.003262500002</v>
      </c>
      <c r="AQ773" s="36">
        <f>Table43[[#This Row],[Harga Beli Krt
(- PPN)]]*1.11</f>
        <v>423720.03914999997</v>
      </c>
      <c r="AR773" s="36">
        <v>34765.916666666664</v>
      </c>
      <c r="AS773" s="36">
        <f>Table43[[#This Row],[Harga Jual Pcs GT
(-PPN)]]*Table43[[#This Row],[ISI/CTN]]</f>
        <v>417191</v>
      </c>
      <c r="AT773" s="36">
        <f>Table43[[#This Row],[Harga Jual Pcs GT
(-PPN)]]*1.11</f>
        <v>38590.167500000003</v>
      </c>
      <c r="AU773" s="36">
        <f>Table43[[#This Row],[Harga Jual Krt GT
(- PPN)]]*1.11</f>
        <v>463082.01000000007</v>
      </c>
      <c r="AV773" s="36">
        <v>34765.916666666664</v>
      </c>
      <c r="AW773" s="36">
        <f>Table43[[#This Row],[Harga Jual Pcs MT
(-PPN)]]*Table43[[#This Row],[ISI/CTN]]</f>
        <v>417191</v>
      </c>
      <c r="AX773" s="36">
        <f>Table43[[#This Row],[Harga Jual Pcs MT
(-PPN)]]*1.11</f>
        <v>38590.167500000003</v>
      </c>
      <c r="AY773" s="36">
        <f>Table43[[#This Row],[Harga Jual Pcs MT
(+PPN)]]*Table43[[#This Row],[ISI/CTN]]</f>
        <v>463082.01</v>
      </c>
      <c r="AZ773" s="44">
        <f>(Table43[[#This Row],[Harga Jual Pcs GT
(-PPN)]]-Table43[[#This Row],[Harga Beli Pcs
(-PPN)]])/Table43[[#This Row],[Harga Jual Pcs GT
(-PPN)]]</f>
        <v>8.5000000000000006E-2</v>
      </c>
      <c r="BA773" s="51">
        <f>Table43[[#This Row],[Harga Jual Pcs MT
(-PPN)]]-Table43[[#This Row],[Harga Beli Pcs
(-PPN)]]</f>
        <v>2955.1029166666667</v>
      </c>
      <c r="BB773" s="57">
        <f>Table43[[#This Row],[Column1]]/Table43[[#This Row],[Harga Jual Pcs MT
(-PPN)]]</f>
        <v>8.5000000000000006E-2</v>
      </c>
      <c r="BC773" s="50"/>
      <c r="BD773" s="7" t="str">
        <f>IFERROR(VLOOKUP(Table43[[#This Row],[Kode BARANG Win2]],'[3]Daftar Barang dan Jasa'!$B$2:$D$3515,3,0),0)</f>
        <v>RB HARPIC TOILET CLEANER ORIGINAL 750ML X 12 BTL</v>
      </c>
      <c r="BE773" s="7" t="str">
        <f ca="1">IF(TODAY()-Table43[[#This Row],[Efektif
Pembuatan]]&gt;60,"Lama","Baru")</f>
        <v>Lama</v>
      </c>
      <c r="BF773" s="7" t="e">
        <f ca="1">IF(TODAY()-Table43[[#This Row],[Efektif Naik Harga]]&lt;30,"Naik","Sama")</f>
        <v>#VALUE!</v>
      </c>
      <c r="BG773" s="7" t="s">
        <v>400</v>
      </c>
      <c r="BH773" s="7" t="str">
        <f>IF(Table43[[#This Row],[Kode BARANG Win2]]&lt;&gt;"","IDR","")</f>
        <v>IDR</v>
      </c>
      <c r="BI773" s="7" t="str">
        <f>CONCATENATE(Table43[[#This Row],[kode  1 Digit
(Nomor)]],Table43[[#This Row],[kode  4 Digit                (Nomor)]])</f>
        <v>31076630750</v>
      </c>
      <c r="BJ773" s="7" t="str">
        <f>Table43[[#This Row],[Nama            Gramasi atau Jumlah Pack per CTN]]</f>
        <v>750ML</v>
      </c>
      <c r="BK773" s="7"/>
      <c r="BL773" s="7"/>
      <c r="BM773" s="4" t="str">
        <f>IF(Table43[[#This Row],[SATUAN Fix Win]]&lt;&gt;"","KRT")</f>
        <v>KRT</v>
      </c>
      <c r="BN773" s="4" t="str">
        <f>IF(Table43[[#This Row],[SATUAN Fix Win]]&lt;&gt;"","GD01")</f>
        <v>GD01</v>
      </c>
      <c r="BO773" s="4">
        <f>IF(Table43[[#This Row],[SATUAN Fix Win]]&lt;&gt;"",11611)</f>
        <v>11611</v>
      </c>
      <c r="BP773" s="4">
        <f>IF(Table43[[#This Row],[SATUAN Fix Win]]&lt;&gt;"",11612)</f>
        <v>11612</v>
      </c>
      <c r="BR773" s="4">
        <f>IF(Table43[[#This Row],[SATUAN Fix Win]]&lt;&gt;"",1)</f>
        <v>1</v>
      </c>
    </row>
    <row r="774" spans="1:70">
      <c r="A774" s="4" t="str">
        <f>CONCATENATE(Table43[[#This Row],[Kode BARANG Win2]],Table43[[#This Row],[No. Urut
Item Sama]])</f>
        <v>R1032006075020</v>
      </c>
      <c r="B774" s="7"/>
      <c r="C774" s="4" t="s">
        <v>1680</v>
      </c>
      <c r="D774" s="49">
        <v>3289670</v>
      </c>
      <c r="E774" s="49">
        <f>IFERROR(VLOOKUP(Table43[[#This Row],[NO]],[1]Sheet1!$G$3:$K$1267,5,0),0)</f>
        <v>0</v>
      </c>
      <c r="F774" s="26" t="s">
        <v>1179</v>
      </c>
      <c r="G774" s="26">
        <v>6</v>
      </c>
      <c r="H774" s="26" t="s">
        <v>1680</v>
      </c>
      <c r="I774" s="49">
        <v>8993560003647</v>
      </c>
      <c r="J774" s="26" t="str">
        <f>Table43[[#This Row],[Nama Jenis Kemasan]]</f>
        <v>PACK</v>
      </c>
      <c r="K774" s="4" t="str">
        <f>TRIM(CONCATENATE(Table43[[#This Row],[Nama            KLP]]," ",Table43[[#This Row],[Nama            Sub KLP]]))</f>
        <v>HARPIC TOILET CLEANER</v>
      </c>
      <c r="L774" s="4" t="str">
        <f>CONCATENATE(Table43[[#This Row],[kode  2 Digit                (hrf+No)]],Table43[[#This Row],[kode  2 Digit                (Nomor)]],Table43[[#This Row],[kode  1 Digit                (Nomor)]])</f>
        <v>R1032</v>
      </c>
      <c r="M774" s="4" t="str">
        <f>IF(AH774="",CONCATENATE(R774,T774,V774,X774,Z774,AB774,AD774,AF774,Table43[[#This Row],[Tanda Kode Revisi]]),CONCATENATE(R774,T774,V774,X774,Z774,AB774,AD774,AH774))</f>
        <v>R1032006075020</v>
      </c>
      <c r="N774" s="11">
        <f t="shared" si="22"/>
        <v>14</v>
      </c>
      <c r="O774" s="13" t="str">
        <f>IF(AG774&lt;&gt;"",TRIM(UPPER(CONCATENATE(Q774," ",S774," ",U774," ",W774," ",Y774," ",AA774," ","X"," ",Table43[[#This Row],[ISI/CTN]]," ",AG774," ",AC774," ",AE774," ",AI774))),TRIM(UPPER(CONCATENATE(Q774," ",S774," ",U774," ",W774," ",Y774," ",AA774," ","X"," ",Table43[[#This Row],[ISI/CTN]]," ",AC774," ",AE774," ",AI774))))</f>
        <v>RB HARPIC TOILET CLEANER ORIGINAL 750ML X 6 PACK</v>
      </c>
      <c r="P774" s="11">
        <f t="shared" si="23"/>
        <v>48</v>
      </c>
      <c r="Q774" s="4" t="s">
        <v>1487</v>
      </c>
      <c r="R774" s="7" t="s">
        <v>94</v>
      </c>
      <c r="S774" s="4" t="s">
        <v>1490</v>
      </c>
      <c r="T774" s="45" t="s">
        <v>1724</v>
      </c>
      <c r="U774" s="46" t="s">
        <v>1499</v>
      </c>
      <c r="V774" s="7">
        <v>2</v>
      </c>
      <c r="W774" s="46"/>
      <c r="X774" s="45" t="s">
        <v>1731</v>
      </c>
      <c r="Y774" s="4" t="s">
        <v>1491</v>
      </c>
      <c r="Z774" s="47" t="s">
        <v>1727</v>
      </c>
      <c r="AA774" s="4" t="s">
        <v>1500</v>
      </c>
      <c r="AB774" s="47" t="s">
        <v>1766</v>
      </c>
      <c r="AC774" s="4" t="s">
        <v>394</v>
      </c>
      <c r="AD774" s="7">
        <v>2</v>
      </c>
      <c r="AF774" s="7">
        <v>0</v>
      </c>
      <c r="AJ774" s="7">
        <f>IFERROR(VLOOKUP(Table43[[#This Row],[Kode BARANG Win2]],'[2]Template Impor Barang'!#REF!,2,0),0)</f>
        <v>0</v>
      </c>
      <c r="AK774" s="7">
        <f>Table43[[#This Row],[ISI/CTN]]</f>
        <v>6</v>
      </c>
      <c r="AL774" s="83">
        <f>Table43[[#This Row],[Kode Pcpl]]</f>
        <v>3289670</v>
      </c>
      <c r="AN774" s="36">
        <f>Table43[[#This Row],[Harga Jual Pcs GT
(-PPN)]]-(Table43[[#This Row],[Harga Jual Pcs GT
(-PPN)]]*8.5%)</f>
        <v>59621.4</v>
      </c>
      <c r="AO774" s="36">
        <f>Table43[[#This Row],[Harga Beli Pcs
(-PPN)]]*Table43[[#This Row],[ISI/CTN]]</f>
        <v>357728.4</v>
      </c>
      <c r="AP774" s="36">
        <f>Table43[[#This Row],[Harga Beli Pcs
(-PPN)]]*1.11</f>
        <v>66179.754000000001</v>
      </c>
      <c r="AQ774" s="36">
        <f>Table43[[#This Row],[Harga Beli Krt
(- PPN)]]*1.11</f>
        <v>397078.52400000003</v>
      </c>
      <c r="AR774" s="36">
        <v>65160</v>
      </c>
      <c r="AS774" s="36">
        <f>Table43[[#This Row],[Harga Jual Pcs GT
(-PPN)]]*Table43[[#This Row],[ISI/CTN]]</f>
        <v>390960</v>
      </c>
      <c r="AT774" s="36">
        <f>Table43[[#This Row],[Harga Jual Pcs GT
(-PPN)]]*1.11</f>
        <v>72327.600000000006</v>
      </c>
      <c r="AU774" s="36">
        <f>Table43[[#This Row],[Harga Jual Krt GT
(- PPN)]]*1.11</f>
        <v>433965.60000000003</v>
      </c>
      <c r="AV774" s="36">
        <v>65160</v>
      </c>
      <c r="AW774" s="36">
        <f>Table43[[#This Row],[Harga Jual Pcs MT
(-PPN)]]*Table43[[#This Row],[ISI/CTN]]</f>
        <v>390960</v>
      </c>
      <c r="AX774" s="36">
        <f>Table43[[#This Row],[Harga Jual Pcs MT
(-PPN)]]*1.11</f>
        <v>72327.600000000006</v>
      </c>
      <c r="AY774" s="36">
        <f>Table43[[#This Row],[Harga Jual Pcs MT
(+PPN)]]*Table43[[#This Row],[ISI/CTN]]</f>
        <v>433965.60000000003</v>
      </c>
      <c r="AZ774" s="44">
        <f>(Table43[[#This Row],[Harga Jual Pcs GT
(-PPN)]]-Table43[[#This Row],[Harga Beli Pcs
(-PPN)]])/Table43[[#This Row],[Harga Jual Pcs GT
(-PPN)]]</f>
        <v>8.4999999999999978E-2</v>
      </c>
      <c r="BA774" s="51">
        <f>Table43[[#This Row],[Harga Jual Pcs MT
(-PPN)]]-Table43[[#This Row],[Harga Beli Pcs
(-PPN)]]</f>
        <v>5538.5999999999985</v>
      </c>
      <c r="BB774" s="57">
        <f>Table43[[#This Row],[Column1]]/Table43[[#This Row],[Harga Jual Pcs MT
(-PPN)]]</f>
        <v>8.4999999999999978E-2</v>
      </c>
      <c r="BC774" s="50"/>
      <c r="BD774" s="7" t="str">
        <f>IFERROR(VLOOKUP(Table43[[#This Row],[Kode BARANG Win2]],'[3]Daftar Barang dan Jasa'!$B$2:$D$3515,3,0),0)</f>
        <v>RB HARPIC TOILET CLEANER ORIGINAL 750ML X 6 PACK</v>
      </c>
      <c r="BE774" s="7" t="str">
        <f ca="1">IF(TODAY()-Table43[[#This Row],[Efektif
Pembuatan]]&gt;60,"Lama","Baru")</f>
        <v>Lama</v>
      </c>
      <c r="BF774" s="7" t="e">
        <f ca="1">IF(TODAY()-Table43[[#This Row],[Efektif Naik Harga]]&lt;30,"Naik","Sama")</f>
        <v>#VALUE!</v>
      </c>
      <c r="BG774" s="7" t="s">
        <v>400</v>
      </c>
      <c r="BH774" s="7" t="str">
        <f>IF(Table43[[#This Row],[Kode BARANG Win2]]&lt;&gt;"","IDR","")</f>
        <v>IDR</v>
      </c>
      <c r="BI774" s="7" t="str">
        <f>CONCATENATE(Table43[[#This Row],[kode  1 Digit
(Nomor)]],Table43[[#This Row],[kode  4 Digit                (Nomor)]])</f>
        <v>32896700750</v>
      </c>
      <c r="BJ774" s="7" t="str">
        <f>Table43[[#This Row],[Nama            Gramasi atau Jumlah Pack per CTN]]</f>
        <v>750ML</v>
      </c>
      <c r="BK774" s="7"/>
      <c r="BL774" s="7"/>
      <c r="BM774" s="4" t="str">
        <f>IF(Table43[[#This Row],[SATUAN Fix Win]]&lt;&gt;"","KRT")</f>
        <v>KRT</v>
      </c>
      <c r="BN774" s="4" t="str">
        <f>IF(Table43[[#This Row],[SATUAN Fix Win]]&lt;&gt;"","GD01")</f>
        <v>GD01</v>
      </c>
      <c r="BO774" s="4">
        <f>IF(Table43[[#This Row],[SATUAN Fix Win]]&lt;&gt;"",11611)</f>
        <v>11611</v>
      </c>
      <c r="BP774" s="4">
        <f>IF(Table43[[#This Row],[SATUAN Fix Win]]&lt;&gt;"",11612)</f>
        <v>11612</v>
      </c>
      <c r="BR774" s="4">
        <f>IF(Table43[[#This Row],[SATUAN Fix Win]]&lt;&gt;"",1)</f>
        <v>1</v>
      </c>
    </row>
    <row r="775" spans="1:70">
      <c r="A775" s="4" t="str">
        <f>CONCATENATE(Table43[[#This Row],[Kode BARANG Win2]],Table43[[#This Row],[No. Urut
Item Sama]])</f>
        <v>R1032006075020</v>
      </c>
      <c r="B775" s="7"/>
      <c r="C775" s="4" t="s">
        <v>1680</v>
      </c>
      <c r="D775" s="49">
        <v>3299440</v>
      </c>
      <c r="E775" s="49">
        <f>IFERROR(VLOOKUP(Table43[[#This Row],[NO]],[1]Sheet1!$G$3:$K$1267,5,0),0)</f>
        <v>0</v>
      </c>
      <c r="F775" s="26" t="s">
        <v>1180</v>
      </c>
      <c r="G775" s="26">
        <v>6</v>
      </c>
      <c r="H775" s="26" t="s">
        <v>1680</v>
      </c>
      <c r="I775" s="49">
        <v>8993560003647</v>
      </c>
      <c r="J775" s="26" t="str">
        <f>Table43[[#This Row],[Nama Jenis Kemasan]]</f>
        <v>PACK</v>
      </c>
      <c r="K775" s="4" t="str">
        <f>TRIM(CONCATENATE(Table43[[#This Row],[Nama            KLP]]," ",Table43[[#This Row],[Nama            Sub KLP]]))</f>
        <v>HARPIC TOILET CLEANER</v>
      </c>
      <c r="L775" s="4" t="str">
        <f>CONCATENATE(Table43[[#This Row],[kode  2 Digit                (hrf+No)]],Table43[[#This Row],[kode  2 Digit                (Nomor)]],Table43[[#This Row],[kode  1 Digit                (Nomor)]])</f>
        <v>R1032</v>
      </c>
      <c r="M775" s="4" t="str">
        <f>IF(AH775="",CONCATENATE(R775,T775,V775,X775,Z775,AB775,AD775,AF775,Table43[[#This Row],[Tanda Kode Revisi]]),CONCATENATE(R775,T775,V775,X775,Z775,AB775,AD775,AH775))</f>
        <v>R1032006075020</v>
      </c>
      <c r="N775" s="11">
        <f t="shared" si="22"/>
        <v>14</v>
      </c>
      <c r="O775" s="13" t="str">
        <f>IF(AG775&lt;&gt;"",TRIM(UPPER(CONCATENATE(Q775," ",S775," ",U775," ",W775," ",Y775," ",AA775," ","X"," ",Table43[[#This Row],[ISI/CTN]]," ",AG775," ",AC775," ",AE775," ",AI775))),TRIM(UPPER(CONCATENATE(Q775," ",S775," ",U775," ",W775," ",Y775," ",AA775," ","X"," ",Table43[[#This Row],[ISI/CTN]]," ",AC775," ",AE775," ",AI775))))</f>
        <v>RB HARPIC TOILET CLEANER ORIGINAL 750ML X 6 PACK</v>
      </c>
      <c r="P775" s="11">
        <f t="shared" si="23"/>
        <v>48</v>
      </c>
      <c r="Q775" s="4" t="s">
        <v>1487</v>
      </c>
      <c r="R775" s="7" t="s">
        <v>94</v>
      </c>
      <c r="S775" s="4" t="s">
        <v>1490</v>
      </c>
      <c r="T775" s="45" t="s">
        <v>1724</v>
      </c>
      <c r="U775" s="46" t="s">
        <v>1499</v>
      </c>
      <c r="V775" s="7">
        <v>2</v>
      </c>
      <c r="W775" s="46"/>
      <c r="X775" s="45" t="s">
        <v>1731</v>
      </c>
      <c r="Y775" s="4" t="s">
        <v>1491</v>
      </c>
      <c r="Z775" s="47" t="s">
        <v>1727</v>
      </c>
      <c r="AA775" s="4" t="s">
        <v>1500</v>
      </c>
      <c r="AB775" s="47" t="s">
        <v>1766</v>
      </c>
      <c r="AC775" s="4" t="s">
        <v>394</v>
      </c>
      <c r="AD775" s="7">
        <v>2</v>
      </c>
      <c r="AF775" s="7">
        <v>0</v>
      </c>
      <c r="AJ775" s="7">
        <f>IFERROR(VLOOKUP(Table43[[#This Row],[Kode BARANG Win2]],'[2]Template Impor Barang'!#REF!,2,0),0)</f>
        <v>0</v>
      </c>
      <c r="AK775" s="7">
        <f>Table43[[#This Row],[ISI/CTN]]</f>
        <v>6</v>
      </c>
      <c r="AL775" s="83">
        <f>Table43[[#This Row],[Kode Pcpl]]</f>
        <v>3299440</v>
      </c>
      <c r="AN775" s="36">
        <f>Table43[[#This Row],[Harga Jual Pcs GT
(-PPN)]]-(Table43[[#This Row],[Harga Jual Pcs GT
(-PPN)]]*8.5%)</f>
        <v>59621.4</v>
      </c>
      <c r="AO775" s="36">
        <f>Table43[[#This Row],[Harga Beli Pcs
(-PPN)]]*Table43[[#This Row],[ISI/CTN]]</f>
        <v>357728.4</v>
      </c>
      <c r="AP775" s="36">
        <f>Table43[[#This Row],[Harga Beli Pcs
(-PPN)]]*1.11</f>
        <v>66179.754000000001</v>
      </c>
      <c r="AQ775" s="36">
        <f>Table43[[#This Row],[Harga Beli Krt
(- PPN)]]*1.11</f>
        <v>397078.52400000003</v>
      </c>
      <c r="AR775" s="36">
        <v>65160</v>
      </c>
      <c r="AS775" s="36">
        <f>Table43[[#This Row],[Harga Jual Pcs GT
(-PPN)]]*Table43[[#This Row],[ISI/CTN]]</f>
        <v>390960</v>
      </c>
      <c r="AT775" s="36">
        <f>Table43[[#This Row],[Harga Jual Pcs GT
(-PPN)]]*1.11</f>
        <v>72327.600000000006</v>
      </c>
      <c r="AU775" s="36">
        <f>Table43[[#This Row],[Harga Jual Krt GT
(- PPN)]]*1.11</f>
        <v>433965.60000000003</v>
      </c>
      <c r="AV775" s="36">
        <v>65160</v>
      </c>
      <c r="AW775" s="36">
        <f>Table43[[#This Row],[Harga Jual Pcs MT
(-PPN)]]*Table43[[#This Row],[ISI/CTN]]</f>
        <v>390960</v>
      </c>
      <c r="AX775" s="36">
        <f>Table43[[#This Row],[Harga Jual Pcs MT
(-PPN)]]*1.11</f>
        <v>72327.600000000006</v>
      </c>
      <c r="AY775" s="36">
        <f>Table43[[#This Row],[Harga Jual Pcs MT
(+PPN)]]*Table43[[#This Row],[ISI/CTN]]</f>
        <v>433965.60000000003</v>
      </c>
      <c r="AZ775" s="44">
        <f>(Table43[[#This Row],[Harga Jual Pcs GT
(-PPN)]]-Table43[[#This Row],[Harga Beli Pcs
(-PPN)]])/Table43[[#This Row],[Harga Jual Pcs GT
(-PPN)]]</f>
        <v>8.4999999999999978E-2</v>
      </c>
      <c r="BA775" s="51">
        <f>Table43[[#This Row],[Harga Jual Pcs MT
(-PPN)]]-Table43[[#This Row],[Harga Beli Pcs
(-PPN)]]</f>
        <v>5538.5999999999985</v>
      </c>
      <c r="BB775" s="57">
        <f>Table43[[#This Row],[Column1]]/Table43[[#This Row],[Harga Jual Pcs MT
(-PPN)]]</f>
        <v>8.4999999999999978E-2</v>
      </c>
      <c r="BC775" s="50"/>
      <c r="BD775" s="7" t="str">
        <f>IFERROR(VLOOKUP(Table43[[#This Row],[Kode BARANG Win2]],'[3]Daftar Barang dan Jasa'!$B$2:$D$3515,3,0),0)</f>
        <v>RB HARPIC TOILET CLEANER ORIGINAL 750ML X 6 PACK</v>
      </c>
      <c r="BE775" s="7" t="str">
        <f ca="1">IF(TODAY()-Table43[[#This Row],[Efektif
Pembuatan]]&gt;60,"Lama","Baru")</f>
        <v>Lama</v>
      </c>
      <c r="BF775" s="7" t="e">
        <f ca="1">IF(TODAY()-Table43[[#This Row],[Efektif Naik Harga]]&lt;30,"Naik","Sama")</f>
        <v>#VALUE!</v>
      </c>
      <c r="BG775" s="7" t="s">
        <v>400</v>
      </c>
      <c r="BH775" s="7" t="str">
        <f>IF(Table43[[#This Row],[Kode BARANG Win2]]&lt;&gt;"","IDR","")</f>
        <v>IDR</v>
      </c>
      <c r="BI775" s="7" t="str">
        <f>CONCATENATE(Table43[[#This Row],[kode  1 Digit
(Nomor)]],Table43[[#This Row],[kode  4 Digit                (Nomor)]])</f>
        <v>32994400750</v>
      </c>
      <c r="BJ775" s="7" t="str">
        <f>Table43[[#This Row],[Nama            Gramasi atau Jumlah Pack per CTN]]</f>
        <v>750ML</v>
      </c>
      <c r="BK775" s="7"/>
      <c r="BL775" s="7"/>
      <c r="BM775" s="4" t="str">
        <f>IF(Table43[[#This Row],[SATUAN Fix Win]]&lt;&gt;"","KRT")</f>
        <v>KRT</v>
      </c>
      <c r="BN775" s="4" t="str">
        <f>IF(Table43[[#This Row],[SATUAN Fix Win]]&lt;&gt;"","GD01")</f>
        <v>GD01</v>
      </c>
      <c r="BO775" s="4">
        <f>IF(Table43[[#This Row],[SATUAN Fix Win]]&lt;&gt;"",11611)</f>
        <v>11611</v>
      </c>
      <c r="BP775" s="4">
        <f>IF(Table43[[#This Row],[SATUAN Fix Win]]&lt;&gt;"",11612)</f>
        <v>11612</v>
      </c>
      <c r="BR775" s="4">
        <f>IF(Table43[[#This Row],[SATUAN Fix Win]]&lt;&gt;"",1)</f>
        <v>1</v>
      </c>
    </row>
    <row r="776" spans="1:70">
      <c r="A776" s="4" t="str">
        <f>CONCATENATE(Table43[[#This Row],[Kode BARANG Win2]],Table43[[#This Row],[No. Urut
Item Sama]])</f>
        <v>R1032007045010</v>
      </c>
      <c r="B776" s="7"/>
      <c r="C776" s="4" t="s">
        <v>1681</v>
      </c>
      <c r="D776" s="49">
        <v>3317542</v>
      </c>
      <c r="E776" s="49">
        <f>IFERROR(VLOOKUP(Table43[[#This Row],[NO]],[1]Sheet1!$G$3:$K$1267,5,0),0)</f>
        <v>0</v>
      </c>
      <c r="F776" s="26" t="s">
        <v>1168</v>
      </c>
      <c r="G776" s="26">
        <v>12</v>
      </c>
      <c r="H776" s="26" t="s">
        <v>1681</v>
      </c>
      <c r="I776" s="49">
        <v>8993560003876</v>
      </c>
      <c r="J776" s="26" t="str">
        <f>Table43[[#This Row],[Nama Jenis Kemasan]]</f>
        <v>BTL</v>
      </c>
      <c r="K776" s="4" t="str">
        <f>TRIM(CONCATENATE(Table43[[#This Row],[Nama            KLP]]," ",Table43[[#This Row],[Nama            Sub KLP]]))</f>
        <v>HARPIC TOILET CLEANER</v>
      </c>
      <c r="L776" s="4" t="str">
        <f>CONCATENATE(Table43[[#This Row],[kode  2 Digit                (hrf+No)]],Table43[[#This Row],[kode  2 Digit                (Nomor)]],Table43[[#This Row],[kode  1 Digit                (Nomor)]])</f>
        <v>R1032</v>
      </c>
      <c r="M776" s="4" t="str">
        <f>IF(AH776="",CONCATENATE(R776,T776,V776,X776,Z776,AB776,AD776,AF776,Table43[[#This Row],[Tanda Kode Revisi]]),CONCATENATE(R776,T776,V776,X776,Z776,AB776,AD776,AH776))</f>
        <v>R1032007045010</v>
      </c>
      <c r="N776" s="11">
        <f t="shared" si="22"/>
        <v>14</v>
      </c>
      <c r="O776" s="13" t="str">
        <f>IF(AG776&lt;&gt;"",TRIM(UPPER(CONCATENATE(Q776," ",S776," ",U776," ",W776," ",Y776," ",AA776," ","X"," ",Table43[[#This Row],[ISI/CTN]]," ",AG776," ",AC776," ",AE776," ",AI776))),TRIM(UPPER(CONCATENATE(Q776," ",S776," ",U776," ",W776," ",Y776," ",AA776," ","X"," ",Table43[[#This Row],[ISI/CTN]]," ",AC776," ",AE776," ",AI776))))</f>
        <v>RB HARPIC TOILET CLEANER WHITE &amp; SHINE 450ML X 12 BTL</v>
      </c>
      <c r="P776" s="11">
        <f t="shared" si="23"/>
        <v>53</v>
      </c>
      <c r="Q776" s="4" t="s">
        <v>1487</v>
      </c>
      <c r="R776" s="7" t="s">
        <v>94</v>
      </c>
      <c r="S776" s="4" t="s">
        <v>1490</v>
      </c>
      <c r="T776" s="45" t="s">
        <v>1724</v>
      </c>
      <c r="U776" s="46" t="s">
        <v>1499</v>
      </c>
      <c r="V776" s="7">
        <v>2</v>
      </c>
      <c r="W776" s="46"/>
      <c r="X776" s="45" t="s">
        <v>1731</v>
      </c>
      <c r="Y776" s="4" t="s">
        <v>1515</v>
      </c>
      <c r="Z776" s="47" t="s">
        <v>1728</v>
      </c>
      <c r="AA776" s="4" t="s">
        <v>1516</v>
      </c>
      <c r="AB776" s="47" t="s">
        <v>1756</v>
      </c>
      <c r="AC776" s="4" t="s">
        <v>388</v>
      </c>
      <c r="AD776" s="7">
        <v>1</v>
      </c>
      <c r="AF776" s="7">
        <v>0</v>
      </c>
      <c r="AJ776" s="7">
        <f>IFERROR(VLOOKUP(Table43[[#This Row],[Kode BARANG Win2]],'[2]Template Impor Barang'!#REF!,2,0),0)</f>
        <v>0</v>
      </c>
      <c r="AK776" s="7">
        <f>Table43[[#This Row],[ISI/CTN]]</f>
        <v>12</v>
      </c>
      <c r="AL776" s="83">
        <f>Table43[[#This Row],[Kode Pcpl]]</f>
        <v>3317542</v>
      </c>
      <c r="AN776" s="36">
        <f>Table43[[#This Row],[Harga Jual Pcs GT
(-PPN)]]-(Table43[[#This Row],[Harga Jual Pcs GT
(-PPN)]]*8.5%)</f>
        <v>18429.4725</v>
      </c>
      <c r="AO776" s="36">
        <f>Table43[[#This Row],[Harga Beli Pcs
(-PPN)]]*Table43[[#This Row],[ISI/CTN]]</f>
        <v>221153.66999999998</v>
      </c>
      <c r="AP776" s="36">
        <f>Table43[[#This Row],[Harga Beli Pcs
(-PPN)]]*1.11</f>
        <v>20456.714475000001</v>
      </c>
      <c r="AQ776" s="36">
        <f>Table43[[#This Row],[Harga Beli Krt
(- PPN)]]*1.11</f>
        <v>245480.57370000001</v>
      </c>
      <c r="AR776" s="36">
        <v>20141.5</v>
      </c>
      <c r="AS776" s="36">
        <f>Table43[[#This Row],[Harga Jual Pcs GT
(-PPN)]]*Table43[[#This Row],[ISI/CTN]]</f>
        <v>241698</v>
      </c>
      <c r="AT776" s="36">
        <f>Table43[[#This Row],[Harga Jual Pcs GT
(-PPN)]]*1.11</f>
        <v>22357.065000000002</v>
      </c>
      <c r="AU776" s="36">
        <f>Table43[[#This Row],[Harga Jual Krt GT
(- PPN)]]*1.11</f>
        <v>268284.78000000003</v>
      </c>
      <c r="AV776" s="36">
        <v>20141.5</v>
      </c>
      <c r="AW776" s="36">
        <f>Table43[[#This Row],[Harga Jual Pcs MT
(-PPN)]]*Table43[[#This Row],[ISI/CTN]]</f>
        <v>241698</v>
      </c>
      <c r="AX776" s="36">
        <f>Table43[[#This Row],[Harga Jual Pcs MT
(-PPN)]]*1.11</f>
        <v>22357.065000000002</v>
      </c>
      <c r="AY776" s="36">
        <f>Table43[[#This Row],[Harga Jual Pcs MT
(+PPN)]]*Table43[[#This Row],[ISI/CTN]]</f>
        <v>268284.78000000003</v>
      </c>
      <c r="AZ776" s="44">
        <f>(Table43[[#This Row],[Harga Jual Pcs GT
(-PPN)]]-Table43[[#This Row],[Harga Beli Pcs
(-PPN)]])/Table43[[#This Row],[Harga Jual Pcs GT
(-PPN)]]</f>
        <v>8.5000000000000006E-2</v>
      </c>
      <c r="BA776" s="51">
        <f>Table43[[#This Row],[Harga Jual Pcs MT
(-PPN)]]-Table43[[#This Row],[Harga Beli Pcs
(-PPN)]]</f>
        <v>1712.0275000000001</v>
      </c>
      <c r="BB776" s="57">
        <f>Table43[[#This Row],[Column1]]/Table43[[#This Row],[Harga Jual Pcs MT
(-PPN)]]</f>
        <v>8.5000000000000006E-2</v>
      </c>
      <c r="BC776" s="50"/>
      <c r="BD776" s="7" t="str">
        <f>IFERROR(VLOOKUP(Table43[[#This Row],[Kode BARANG Win2]],'[3]Daftar Barang dan Jasa'!$B$2:$D$3515,3,0),0)</f>
        <v>RB HARPIC TOILET CLEANER WHITE &amp; SHINE 450ML X 12 BTL</v>
      </c>
      <c r="BE776" s="7" t="str">
        <f ca="1">IF(TODAY()-Table43[[#This Row],[Efektif
Pembuatan]]&gt;60,"Lama","Baru")</f>
        <v>Lama</v>
      </c>
      <c r="BF776" s="7" t="e">
        <f ca="1">IF(TODAY()-Table43[[#This Row],[Efektif Naik Harga]]&lt;30,"Naik","Sama")</f>
        <v>#VALUE!</v>
      </c>
      <c r="BG776" s="7" t="s">
        <v>400</v>
      </c>
      <c r="BH776" s="7" t="str">
        <f>IF(Table43[[#This Row],[Kode BARANG Win2]]&lt;&gt;"","IDR","")</f>
        <v>IDR</v>
      </c>
      <c r="BI776" s="7" t="str">
        <f>CONCATENATE(Table43[[#This Row],[kode  1 Digit
(Nomor)]],Table43[[#This Row],[kode  4 Digit                (Nomor)]])</f>
        <v>33175420450</v>
      </c>
      <c r="BJ776" s="7" t="str">
        <f>Table43[[#This Row],[Nama            Gramasi atau Jumlah Pack per CTN]]</f>
        <v>450ML</v>
      </c>
      <c r="BK776" s="7"/>
      <c r="BL776" s="7"/>
      <c r="BM776" s="4" t="str">
        <f>IF(Table43[[#This Row],[SATUAN Fix Win]]&lt;&gt;"","KRT")</f>
        <v>KRT</v>
      </c>
      <c r="BN776" s="4" t="str">
        <f>IF(Table43[[#This Row],[SATUAN Fix Win]]&lt;&gt;"","GD01")</f>
        <v>GD01</v>
      </c>
      <c r="BO776" s="4">
        <f>IF(Table43[[#This Row],[SATUAN Fix Win]]&lt;&gt;"",11611)</f>
        <v>11611</v>
      </c>
      <c r="BP776" s="4">
        <f>IF(Table43[[#This Row],[SATUAN Fix Win]]&lt;&gt;"",11612)</f>
        <v>11612</v>
      </c>
      <c r="BR776" s="4">
        <f>IF(Table43[[#This Row],[SATUAN Fix Win]]&lt;&gt;"",1)</f>
        <v>1</v>
      </c>
    </row>
    <row r="777" spans="1:70">
      <c r="A777" s="4" t="str">
        <f>CONCATENATE(Table43[[#This Row],[Kode BARANG Win2]],Table43[[#This Row],[No. Urut
Item Sama]])</f>
        <v>R1032008045010</v>
      </c>
      <c r="B777" s="7"/>
      <c r="D777" s="49">
        <v>3077391</v>
      </c>
      <c r="E777" s="49">
        <f>IFERROR(VLOOKUP(Table43[[#This Row],[NO]],[1]Sheet1!$G$3:$K$1267,5,0),0)</f>
        <v>20010010100010</v>
      </c>
      <c r="F777" s="26"/>
      <c r="G777" s="26">
        <v>12</v>
      </c>
      <c r="H777" s="26" t="s">
        <v>1830</v>
      </c>
      <c r="I777" s="49"/>
      <c r="J777" s="26" t="str">
        <f>Table43[[#This Row],[Nama Jenis Kemasan]]</f>
        <v>BTL</v>
      </c>
      <c r="K777" s="4" t="str">
        <f>TRIM(CONCATENATE(Table43[[#This Row],[Nama            KLP]]," ",Table43[[#This Row],[Nama            Sub KLP]]))</f>
        <v>HARPIC TOILET CLEANER</v>
      </c>
      <c r="L777" s="4" t="str">
        <f>CONCATENATE(Table43[[#This Row],[kode  2 Digit                (hrf+No)]],Table43[[#This Row],[kode  2 Digit                (Nomor)]],Table43[[#This Row],[kode  1 Digit                (Nomor)]])</f>
        <v>R1032</v>
      </c>
      <c r="M777" s="4" t="str">
        <f>IF(AH777="",CONCATENATE(R777,T777,V777,X777,Z777,AB777,AD777,AF777,Table43[[#This Row],[Tanda Kode Revisi]]),CONCATENATE(R777,T777,V777,X777,Z777,AB777,AD777,AH777))</f>
        <v>R1032008045010</v>
      </c>
      <c r="N777" s="11">
        <f t="shared" si="22"/>
        <v>14</v>
      </c>
      <c r="O777" s="13" t="str">
        <f>IF(AG777&lt;&gt;"",TRIM(UPPER(CONCATENATE(Q777," ",S777," ",U777," ",W777," ",Y777," ",AA777," ","X"," ",Table43[[#This Row],[ISI/CTN]]," ",AG777," ",AC777," ",AE777," ",AI777))),TRIM(UPPER(CONCATENATE(Q777," ",S777," ",U777," ",W777," ",Y777," ",AA777," ","X"," ",Table43[[#This Row],[ISI/CTN]]," ",AC777," ",AE777," ",AI777))))</f>
        <v>RB HARPIC TOILET CLEANER ROSE 450ML X 12 BTL</v>
      </c>
      <c r="P777" s="11">
        <f t="shared" si="23"/>
        <v>44</v>
      </c>
      <c r="Q777" s="4" t="s">
        <v>1487</v>
      </c>
      <c r="R777" s="7" t="s">
        <v>94</v>
      </c>
      <c r="S777" s="4" t="s">
        <v>1490</v>
      </c>
      <c r="T777" s="45" t="s">
        <v>1724</v>
      </c>
      <c r="U777" s="46" t="s">
        <v>1499</v>
      </c>
      <c r="V777" s="7">
        <v>2</v>
      </c>
      <c r="W777" s="46"/>
      <c r="X777" s="45" t="s">
        <v>1731</v>
      </c>
      <c r="Y777" s="4" t="s">
        <v>2079</v>
      </c>
      <c r="Z777" s="47" t="s">
        <v>1729</v>
      </c>
      <c r="AA777" s="4" t="s">
        <v>1516</v>
      </c>
      <c r="AB777" s="47" t="s">
        <v>1756</v>
      </c>
      <c r="AC777" s="4" t="s">
        <v>388</v>
      </c>
      <c r="AD777" s="7">
        <v>1</v>
      </c>
      <c r="AF777" s="7">
        <v>0</v>
      </c>
      <c r="AJ777" s="7">
        <f>IFERROR(VLOOKUP(Table43[[#This Row],[Kode BARANG Win2]],'[2]Template Impor Barang'!#REF!,2,0),0)</f>
        <v>0</v>
      </c>
      <c r="AK777" s="7">
        <f>Table43[[#This Row],[ISI/CTN]]</f>
        <v>12</v>
      </c>
      <c r="AL777" s="83">
        <f>Table43[[#This Row],[Kode Pcpl]]</f>
        <v>3077391</v>
      </c>
      <c r="AN777" s="36">
        <f>Table43[[#This Row],[Harga Jual Pcs GT
(-PPN)]]-(Table43[[#This Row],[Harga Jual Pcs GT
(-PPN)]]*8.5%)</f>
        <v>20803.744999999999</v>
      </c>
      <c r="AO777" s="36">
        <f>Table43[[#This Row],[Harga Beli Pcs
(-PPN)]]*Table43[[#This Row],[ISI/CTN]]</f>
        <v>249644.94</v>
      </c>
      <c r="AP777" s="36">
        <f>Table43[[#This Row],[Harga Beli Pcs
(-PPN)]]*1.11</f>
        <v>23092.156950000001</v>
      </c>
      <c r="AQ777" s="36">
        <f>Table43[[#This Row],[Harga Beli Krt
(- PPN)]]*1.11</f>
        <v>277105.88340000005</v>
      </c>
      <c r="AR777" s="36">
        <v>22736.333333333332</v>
      </c>
      <c r="AS777" s="36">
        <f>Table43[[#This Row],[Harga Jual Pcs GT
(-PPN)]]*Table43[[#This Row],[ISI/CTN]]</f>
        <v>272836</v>
      </c>
      <c r="AT777" s="36">
        <f>Table43[[#This Row],[Harga Jual Pcs GT
(-PPN)]]*1.11</f>
        <v>25237.33</v>
      </c>
      <c r="AU777" s="36">
        <f>Table43[[#This Row],[Harga Jual Krt GT
(- PPN)]]*1.11</f>
        <v>302847.96000000002</v>
      </c>
      <c r="AV777" s="36"/>
      <c r="AW777" s="36">
        <f>Table43[[#This Row],[Harga Jual Pcs MT
(-PPN)]]*Table43[[#This Row],[ISI/CTN]]</f>
        <v>0</v>
      </c>
      <c r="AX777" s="36">
        <f>Table43[[#This Row],[Harga Jual Pcs MT
(-PPN)]]*1.11</f>
        <v>0</v>
      </c>
      <c r="AY777" s="36">
        <f>Table43[[#This Row],[Harga Jual Pcs MT
(+PPN)]]*Table43[[#This Row],[ISI/CTN]]</f>
        <v>0</v>
      </c>
      <c r="AZ777" s="44">
        <f>(Table43[[#This Row],[Harga Jual Pcs GT
(-PPN)]]-Table43[[#This Row],[Harga Beli Pcs
(-PPN)]])/Table43[[#This Row],[Harga Jual Pcs GT
(-PPN)]]</f>
        <v>8.4999999999999992E-2</v>
      </c>
      <c r="BA777" s="51">
        <f>Table43[[#This Row],[Harga Jual Pcs MT
(-PPN)]]-Table43[[#This Row],[Harga Beli Pcs
(-PPN)]]</f>
        <v>-20803.744999999999</v>
      </c>
      <c r="BB777" s="57" t="e">
        <f>Table43[[#This Row],[Column1]]/Table43[[#This Row],[Harga Jual Pcs MT
(-PPN)]]</f>
        <v>#DIV/0!</v>
      </c>
      <c r="BC777" s="50"/>
      <c r="BD777" s="7">
        <f>IFERROR(VLOOKUP(Table43[[#This Row],[Kode BARANG Win2]],'[3]Daftar Barang dan Jasa'!$B$2:$D$3515,3,0),0)</f>
        <v>0</v>
      </c>
      <c r="BE777" s="7" t="str">
        <f ca="1">IF(TODAY()-Table43[[#This Row],[Efektif
Pembuatan]]&gt;60,"Lama","Baru")</f>
        <v>Lama</v>
      </c>
      <c r="BF777" s="7" t="str">
        <f ca="1">IF(TODAY()-Table43[[#This Row],[Efektif Naik Harga]]&lt;30,"Naik","Sama")</f>
        <v>Sama</v>
      </c>
      <c r="BG777" s="7" t="s">
        <v>400</v>
      </c>
      <c r="BH777" s="7" t="str">
        <f>IF(Table43[[#This Row],[Kode BARANG Win2]]&lt;&gt;"","IDR","")</f>
        <v>IDR</v>
      </c>
      <c r="BI777" s="7" t="str">
        <f>CONCATENATE(Table43[[#This Row],[kode  1 Digit
(Nomor)]],Table43[[#This Row],[kode  4 Digit                (Nomor)]])</f>
        <v>30773910450</v>
      </c>
      <c r="BJ777" s="7" t="str">
        <f>Table43[[#This Row],[Nama            Gramasi atau Jumlah Pack per CTN]]</f>
        <v>450ML</v>
      </c>
      <c r="BK777" s="7"/>
      <c r="BL777" s="7"/>
      <c r="BM777" s="4" t="str">
        <f>IF(Table43[[#This Row],[SATUAN Fix Win]]&lt;&gt;"","KRT")</f>
        <v>KRT</v>
      </c>
      <c r="BN777" s="4" t="str">
        <f>IF(Table43[[#This Row],[SATUAN Fix Win]]&lt;&gt;"","GD01")</f>
        <v>GD01</v>
      </c>
      <c r="BO777" s="4">
        <f>IF(Table43[[#This Row],[SATUAN Fix Win]]&lt;&gt;"",11611)</f>
        <v>11611</v>
      </c>
      <c r="BP777" s="4">
        <f>IF(Table43[[#This Row],[SATUAN Fix Win]]&lt;&gt;"",11612)</f>
        <v>11612</v>
      </c>
      <c r="BR777" s="4">
        <f>IF(Table43[[#This Row],[SATUAN Fix Win]]&lt;&gt;"",1)</f>
        <v>1</v>
      </c>
    </row>
    <row r="778" spans="1:70">
      <c r="A778" s="4" t="str">
        <f>CONCATENATE(Table43[[#This Row],[Kode BARANG Win2]],Table43[[#This Row],[No. Urut
Item Sama]])</f>
        <v>R1033001045010</v>
      </c>
      <c r="B778" s="7"/>
      <c r="D778" s="49" t="s">
        <v>596</v>
      </c>
      <c r="E778" s="49">
        <f>IFERROR(VLOOKUP(Table43[[#This Row],[NO]],[1]Sheet1!$G$3:$K$1267,5,0),0)</f>
        <v>20010010100010</v>
      </c>
      <c r="F778" s="26"/>
      <c r="G778" s="26">
        <v>12</v>
      </c>
      <c r="H778" s="26" t="s">
        <v>1793</v>
      </c>
      <c r="I778" s="49"/>
      <c r="J778" s="26" t="str">
        <f>Table43[[#This Row],[Nama Jenis Kemasan]]</f>
        <v>BTL</v>
      </c>
      <c r="K778" s="4" t="str">
        <f>TRIM(CONCATENATE(Table43[[#This Row],[Nama            KLP]]," ",Table43[[#This Row],[Nama            Sub KLP]]))</f>
        <v>HARPIC DISINFECTANT</v>
      </c>
      <c r="L778" s="4" t="str">
        <f>CONCATENATE(Table43[[#This Row],[kode  2 Digit                (hrf+No)]],Table43[[#This Row],[kode  2 Digit                (Nomor)]],Table43[[#This Row],[kode  1 Digit                (Nomor)]])</f>
        <v>R1033</v>
      </c>
      <c r="M778" s="4" t="str">
        <f>IF(AH778="",CONCATENATE(R778,T778,V778,X778,Z778,AB778,AD778,AF778,Table43[[#This Row],[Tanda Kode Revisi]]),CONCATENATE(R778,T778,V778,X778,Z778,AB778,AD778,AH778))</f>
        <v>R1033001045010</v>
      </c>
      <c r="N778" s="11">
        <f t="shared" si="22"/>
        <v>14</v>
      </c>
      <c r="O778" s="13" t="str">
        <f>IF(AG778&lt;&gt;"",TRIM(UPPER(CONCATENATE(Q778," ",S778," ",U778," ",W778," ",Y778," ",AA778," ","X"," ",Table43[[#This Row],[ISI/CTN]]," ",AG778," ",AC778," ",AE778," ",AI778))),TRIM(UPPER(CONCATENATE(Q778," ",S778," ",U778," ",W778," ",Y778," ",AA778," ","X"," ",Table43[[#This Row],[ISI/CTN]]," ",AC778," ",AE778," ",AI778))))</f>
        <v>RB HARPIC DISINFECTANT FLORAL 450ML X 12 BTL</v>
      </c>
      <c r="P778" s="11">
        <f t="shared" si="23"/>
        <v>44</v>
      </c>
      <c r="Q778" s="4" t="s">
        <v>1487</v>
      </c>
      <c r="R778" s="7" t="s">
        <v>94</v>
      </c>
      <c r="S778" s="4" t="s">
        <v>1490</v>
      </c>
      <c r="T778" s="45" t="s">
        <v>1724</v>
      </c>
      <c r="U778" s="46" t="s">
        <v>2076</v>
      </c>
      <c r="V778" s="7">
        <v>3</v>
      </c>
      <c r="W778" s="46"/>
      <c r="X778" s="45" t="s">
        <v>1731</v>
      </c>
      <c r="Y778" s="4" t="s">
        <v>1540</v>
      </c>
      <c r="Z778" s="47" t="s">
        <v>1722</v>
      </c>
      <c r="AA778" s="4" t="s">
        <v>1516</v>
      </c>
      <c r="AB778" s="47" t="s">
        <v>1756</v>
      </c>
      <c r="AC778" s="4" t="s">
        <v>388</v>
      </c>
      <c r="AD778" s="7">
        <v>1</v>
      </c>
      <c r="AF778" s="7">
        <v>0</v>
      </c>
      <c r="AJ778" s="7">
        <f>IFERROR(VLOOKUP(Table43[[#This Row],[Kode BARANG Win2]],'[2]Template Impor Barang'!#REF!,2,0),0)</f>
        <v>0</v>
      </c>
      <c r="AK778" s="7">
        <f>Table43[[#This Row],[ISI/CTN]]</f>
        <v>12</v>
      </c>
      <c r="AL778" s="83" t="str">
        <f>Table43[[#This Row],[Kode Pcpl]]</f>
        <v>ID0377866</v>
      </c>
      <c r="AN778" s="36">
        <f>Table43[[#This Row],[Harga Jual Pcs GT
(-PPN)]]-(Table43[[#This Row],[Harga Jual Pcs GT
(-PPN)]]*8.5%)</f>
        <v>20803.744999999999</v>
      </c>
      <c r="AO778" s="36">
        <f>Table43[[#This Row],[Harga Beli Pcs
(-PPN)]]*Table43[[#This Row],[ISI/CTN]]</f>
        <v>249644.94</v>
      </c>
      <c r="AP778" s="36">
        <f>Table43[[#This Row],[Harga Beli Pcs
(-PPN)]]*1.11</f>
        <v>23092.156950000001</v>
      </c>
      <c r="AQ778" s="36">
        <f>Table43[[#This Row],[Harga Beli Krt
(- PPN)]]*1.11</f>
        <v>277105.88340000005</v>
      </c>
      <c r="AR778" s="36">
        <v>22736.333333333332</v>
      </c>
      <c r="AS778" s="36">
        <f>Table43[[#This Row],[Harga Jual Pcs GT
(-PPN)]]*Table43[[#This Row],[ISI/CTN]]</f>
        <v>272836</v>
      </c>
      <c r="AT778" s="36">
        <f>Table43[[#This Row],[Harga Jual Pcs GT
(-PPN)]]*1.11</f>
        <v>25237.33</v>
      </c>
      <c r="AU778" s="36">
        <f>Table43[[#This Row],[Harga Jual Krt GT
(- PPN)]]*1.11</f>
        <v>302847.96000000002</v>
      </c>
      <c r="AV778" s="36"/>
      <c r="AW778" s="36">
        <f>Table43[[#This Row],[Harga Jual Pcs MT
(-PPN)]]*Table43[[#This Row],[ISI/CTN]]</f>
        <v>0</v>
      </c>
      <c r="AX778" s="36">
        <f>Table43[[#This Row],[Harga Jual Pcs MT
(-PPN)]]*1.11</f>
        <v>0</v>
      </c>
      <c r="AY778" s="36">
        <f>Table43[[#This Row],[Harga Jual Pcs MT
(+PPN)]]*Table43[[#This Row],[ISI/CTN]]</f>
        <v>0</v>
      </c>
      <c r="AZ778" s="44">
        <f>(Table43[[#This Row],[Harga Jual Pcs GT
(-PPN)]]-Table43[[#This Row],[Harga Beli Pcs
(-PPN)]])/Table43[[#This Row],[Harga Jual Pcs GT
(-PPN)]]</f>
        <v>8.4999999999999992E-2</v>
      </c>
      <c r="BA778" s="51">
        <f>Table43[[#This Row],[Harga Jual Pcs MT
(-PPN)]]-Table43[[#This Row],[Harga Beli Pcs
(-PPN)]]</f>
        <v>-20803.744999999999</v>
      </c>
      <c r="BB778" s="57" t="e">
        <f>Table43[[#This Row],[Column1]]/Table43[[#This Row],[Harga Jual Pcs MT
(-PPN)]]</f>
        <v>#DIV/0!</v>
      </c>
      <c r="BC778" s="50"/>
      <c r="BD778" s="7" t="str">
        <f>IFERROR(VLOOKUP(Table43[[#This Row],[Kode BARANG Win2]],'[3]Daftar Barang dan Jasa'!$B$2:$D$3515,3,0),0)</f>
        <v>RB HARPIC DISINFECTANT FLORAL 450ML X 12 BTL</v>
      </c>
      <c r="BE778" s="7" t="str">
        <f ca="1">IF(TODAY()-Table43[[#This Row],[Efektif
Pembuatan]]&gt;60,"Lama","Baru")</f>
        <v>Lama</v>
      </c>
      <c r="BF778" s="7" t="e">
        <f ca="1">IF(TODAY()-Table43[[#This Row],[Efektif Naik Harga]]&lt;30,"Naik","Sama")</f>
        <v>#VALUE!</v>
      </c>
      <c r="BG778" s="7" t="s">
        <v>400</v>
      </c>
      <c r="BH778" s="7" t="str">
        <f>IF(Table43[[#This Row],[Kode BARANG Win2]]&lt;&gt;"","IDR","")</f>
        <v>IDR</v>
      </c>
      <c r="BI778" s="7" t="str">
        <f>CONCATENATE(Table43[[#This Row],[kode  1 Digit
(Nomor)]],Table43[[#This Row],[kode  4 Digit                (Nomor)]])</f>
        <v>ID03778660450</v>
      </c>
      <c r="BJ778" s="7" t="str">
        <f>Table43[[#This Row],[Nama            Gramasi atau Jumlah Pack per CTN]]</f>
        <v>450ML</v>
      </c>
      <c r="BK778" s="7"/>
      <c r="BL778" s="7"/>
      <c r="BM778" s="4" t="str">
        <f>IF(Table43[[#This Row],[SATUAN Fix Win]]&lt;&gt;"","KRT")</f>
        <v>KRT</v>
      </c>
      <c r="BN778" s="4" t="str">
        <f>IF(Table43[[#This Row],[SATUAN Fix Win]]&lt;&gt;"","GD01")</f>
        <v>GD01</v>
      </c>
      <c r="BO778" s="4">
        <f>IF(Table43[[#This Row],[SATUAN Fix Win]]&lt;&gt;"",11611)</f>
        <v>11611</v>
      </c>
      <c r="BP778" s="4">
        <f>IF(Table43[[#This Row],[SATUAN Fix Win]]&lt;&gt;"",11612)</f>
        <v>11612</v>
      </c>
      <c r="BR778" s="4">
        <f>IF(Table43[[#This Row],[SATUAN Fix Win]]&lt;&gt;"",1)</f>
        <v>1</v>
      </c>
    </row>
    <row r="779" spans="1:70">
      <c r="A779" s="4" t="str">
        <f>CONCATENATE(Table43[[#This Row],[Kode BARANG Win2]],Table43[[#This Row],[No. Urut
Item Sama]])</f>
        <v>R1041000004510</v>
      </c>
      <c r="B779" s="7"/>
      <c r="C779" s="4" t="s">
        <v>1684</v>
      </c>
      <c r="D779" s="49">
        <v>3212637</v>
      </c>
      <c r="E779" s="49">
        <f>IFERROR(VLOOKUP(Table43[[#This Row],[NO]],[1]Sheet1!$G$3:$K$1267,5,0),0)</f>
        <v>0</v>
      </c>
      <c r="F779" s="26" t="s">
        <v>1109</v>
      </c>
      <c r="G779" s="26">
        <v>48</v>
      </c>
      <c r="H779" s="26" t="s">
        <v>1684</v>
      </c>
      <c r="I779" s="49">
        <v>8993560022006</v>
      </c>
      <c r="J779" s="26" t="str">
        <f>Table43[[#This Row],[Nama Jenis Kemasan]]</f>
        <v>BTL</v>
      </c>
      <c r="K779" s="4" t="str">
        <f>TRIM(CONCATENATE(Table43[[#This Row],[Nama            KLP]]," ",Table43[[#This Row],[Nama            Sub KLP]]))</f>
        <v>LIQUID MOSAIC</v>
      </c>
      <c r="L779" s="4" t="str">
        <f>CONCATENATE(Table43[[#This Row],[kode  2 Digit                (hrf+No)]],Table43[[#This Row],[kode  2 Digit                (Nomor)]],Table43[[#This Row],[kode  1 Digit                (Nomor)]])</f>
        <v>R1041</v>
      </c>
      <c r="M779" s="4" t="str">
        <f>IF(AH779="",CONCATENATE(R779,T779,V779,X779,Z779,AB779,AD779,AF779,Table43[[#This Row],[Tanda Kode Revisi]]),CONCATENATE(R779,T779,V779,X779,Z779,AB779,AD779,AH779))</f>
        <v>R1041000004510</v>
      </c>
      <c r="N779" s="11">
        <f t="shared" si="22"/>
        <v>14</v>
      </c>
      <c r="O779" s="13" t="str">
        <f>IF(AG779&lt;&gt;"",TRIM(UPPER(CONCATENATE(Q779," ",S779," ",U779," ",W779," ",Y779," ",AA779," ","X"," ",Table43[[#This Row],[ISI/CTN]]," ",AG779," ",AC779," ",AE779," ",AI779))),TRIM(UPPER(CONCATENATE(Q779," ",S779," ",U779," ",W779," ",Y779," ",AA779," ","X"," ",Table43[[#This Row],[ISI/CTN]]," ",AC779," ",AE779," ",AI779))))</f>
        <v>RB LIQUID MOSAIC 45ML X 48 BTL</v>
      </c>
      <c r="P779" s="11">
        <f t="shared" si="23"/>
        <v>30</v>
      </c>
      <c r="Q779" s="4" t="s">
        <v>1487</v>
      </c>
      <c r="R779" s="7" t="s">
        <v>94</v>
      </c>
      <c r="S779" s="4" t="s">
        <v>1514</v>
      </c>
      <c r="T779" s="45" t="s">
        <v>1725</v>
      </c>
      <c r="U779" s="46" t="s">
        <v>1557</v>
      </c>
      <c r="V779" s="7">
        <v>1</v>
      </c>
      <c r="W779" s="46"/>
      <c r="X779" s="45" t="s">
        <v>1731</v>
      </c>
      <c r="Z779" s="47" t="s">
        <v>1734</v>
      </c>
      <c r="AA779" s="4" t="s">
        <v>1560</v>
      </c>
      <c r="AB779" s="47" t="s">
        <v>1757</v>
      </c>
      <c r="AC779" s="4" t="s">
        <v>388</v>
      </c>
      <c r="AD779" s="7">
        <v>1</v>
      </c>
      <c r="AF779" s="7">
        <v>0</v>
      </c>
      <c r="AJ779" s="7">
        <f>IFERROR(VLOOKUP(Table43[[#This Row],[Kode BARANG Win2]],'[2]Template Impor Barang'!#REF!,2,0),0)</f>
        <v>0</v>
      </c>
      <c r="AK779" s="7">
        <f>Table43[[#This Row],[ISI/CTN]]</f>
        <v>48</v>
      </c>
      <c r="AL779" s="83">
        <f>Table43[[#This Row],[Kode Pcpl]]</f>
        <v>3212637</v>
      </c>
      <c r="AN779" s="36">
        <f>Table43[[#This Row],[Harga Jual Pcs GT
(-PPN)]]-(Table43[[#This Row],[Harga Jual Pcs GT
(-PPN)]]*8.5%)</f>
        <v>10902.110624999999</v>
      </c>
      <c r="AO779" s="36">
        <f>Table43[[#This Row],[Harga Beli Pcs
(-PPN)]]*Table43[[#This Row],[ISI/CTN]]</f>
        <v>523301.30999999994</v>
      </c>
      <c r="AP779" s="36">
        <f>Table43[[#This Row],[Harga Beli Pcs
(-PPN)]]*1.11</f>
        <v>12101.34279375</v>
      </c>
      <c r="AQ779" s="36">
        <f>Table43[[#This Row],[Harga Beli Krt
(- PPN)]]*1.11</f>
        <v>580864.45409999997</v>
      </c>
      <c r="AR779" s="36">
        <v>11914.875</v>
      </c>
      <c r="AS779" s="36">
        <f>Table43[[#This Row],[Harga Jual Pcs GT
(-PPN)]]*Table43[[#This Row],[ISI/CTN]]</f>
        <v>571914</v>
      </c>
      <c r="AT779" s="36">
        <f>Table43[[#This Row],[Harga Jual Pcs GT
(-PPN)]]*1.11</f>
        <v>13225.511250000001</v>
      </c>
      <c r="AU779" s="36">
        <f>Table43[[#This Row],[Harga Jual Krt GT
(- PPN)]]*1.11</f>
        <v>634824.54</v>
      </c>
      <c r="AV779" s="36">
        <v>11914.875</v>
      </c>
      <c r="AW779" s="36">
        <f>Table43[[#This Row],[Harga Jual Pcs MT
(-PPN)]]*Table43[[#This Row],[ISI/CTN]]</f>
        <v>571914</v>
      </c>
      <c r="AX779" s="36">
        <f>Table43[[#This Row],[Harga Jual Pcs MT
(-PPN)]]*1.11</f>
        <v>13225.511250000001</v>
      </c>
      <c r="AY779" s="36">
        <f>Table43[[#This Row],[Harga Jual Pcs MT
(+PPN)]]*Table43[[#This Row],[ISI/CTN]]</f>
        <v>634824.54</v>
      </c>
      <c r="AZ779" s="44">
        <f>(Table43[[#This Row],[Harga Jual Pcs GT
(-PPN)]]-Table43[[#This Row],[Harga Beli Pcs
(-PPN)]])/Table43[[#This Row],[Harga Jual Pcs GT
(-PPN)]]</f>
        <v>8.5000000000000062E-2</v>
      </c>
      <c r="BA779" s="51">
        <f>Table43[[#This Row],[Harga Jual Pcs MT
(-PPN)]]-Table43[[#This Row],[Harga Beli Pcs
(-PPN)]]</f>
        <v>1012.7643750000007</v>
      </c>
      <c r="BB779" s="57">
        <f>Table43[[#This Row],[Column1]]/Table43[[#This Row],[Harga Jual Pcs MT
(-PPN)]]</f>
        <v>8.5000000000000062E-2</v>
      </c>
      <c r="BC779" s="50"/>
      <c r="BD779" s="7" t="str">
        <f>IFERROR(VLOOKUP(Table43[[#This Row],[Kode BARANG Win2]],'[3]Daftar Barang dan Jasa'!$B$2:$D$3515,3,0),0)</f>
        <v>RB LIQUID MOSAIC 45ML X 48 BTL</v>
      </c>
      <c r="BE779" s="7" t="str">
        <f ca="1">IF(TODAY()-Table43[[#This Row],[Efektif
Pembuatan]]&gt;60,"Lama","Baru")</f>
        <v>Lama</v>
      </c>
      <c r="BF779" s="7" t="e">
        <f ca="1">IF(TODAY()-Table43[[#This Row],[Efektif Naik Harga]]&lt;30,"Naik","Sama")</f>
        <v>#VALUE!</v>
      </c>
      <c r="BG779" s="7" t="s">
        <v>400</v>
      </c>
      <c r="BH779" s="7" t="str">
        <f>IF(Table43[[#This Row],[Kode BARANG Win2]]&lt;&gt;"","IDR","")</f>
        <v>IDR</v>
      </c>
      <c r="BI779" s="7" t="str">
        <f>CONCATENATE(Table43[[#This Row],[kode  1 Digit
(Nomor)]],Table43[[#This Row],[kode  4 Digit                (Nomor)]])</f>
        <v>32126370045</v>
      </c>
      <c r="BJ779" s="7" t="str">
        <f>Table43[[#This Row],[Nama            Gramasi atau Jumlah Pack per CTN]]</f>
        <v>45ML</v>
      </c>
      <c r="BK779" s="7"/>
      <c r="BL779" s="7"/>
      <c r="BM779" s="4" t="str">
        <f>IF(Table43[[#This Row],[SATUAN Fix Win]]&lt;&gt;"","KRT")</f>
        <v>KRT</v>
      </c>
      <c r="BN779" s="4" t="str">
        <f>IF(Table43[[#This Row],[SATUAN Fix Win]]&lt;&gt;"","GD01")</f>
        <v>GD01</v>
      </c>
      <c r="BO779" s="4">
        <f>IF(Table43[[#This Row],[SATUAN Fix Win]]&lt;&gt;"",11611)</f>
        <v>11611</v>
      </c>
      <c r="BP779" s="4">
        <f>IF(Table43[[#This Row],[SATUAN Fix Win]]&lt;&gt;"",11612)</f>
        <v>11612</v>
      </c>
      <c r="BR779" s="4">
        <f>IF(Table43[[#This Row],[SATUAN Fix Win]]&lt;&gt;"",1)</f>
        <v>1</v>
      </c>
    </row>
    <row r="780" spans="1:70">
      <c r="A780" s="4" t="str">
        <f>CONCATENATE(Table43[[#This Row],[Kode BARANG Win2]],Table43[[#This Row],[No. Urut
Item Sama]])</f>
        <v>R1041000004510</v>
      </c>
      <c r="B780" s="7"/>
      <c r="C780" s="4" t="s">
        <v>1684</v>
      </c>
      <c r="D780" s="49">
        <v>3181092</v>
      </c>
      <c r="E780" s="49">
        <f>IFERROR(VLOOKUP(Table43[[#This Row],[NO]],[1]Sheet1!$G$3:$K$1267,5,0),0)</f>
        <v>0</v>
      </c>
      <c r="F780" s="26" t="s">
        <v>1111</v>
      </c>
      <c r="G780" s="26">
        <v>48</v>
      </c>
      <c r="H780" s="26" t="s">
        <v>2073</v>
      </c>
      <c r="I780" s="49">
        <v>8993560022006</v>
      </c>
      <c r="J780" s="26" t="str">
        <f>Table43[[#This Row],[Nama Jenis Kemasan]]</f>
        <v>BTL</v>
      </c>
      <c r="K780" s="4" t="str">
        <f>TRIM(CONCATENATE(Table43[[#This Row],[Nama            KLP]]," ",Table43[[#This Row],[Nama            Sub KLP]]))</f>
        <v>LIQUID MOSAIC</v>
      </c>
      <c r="L780" s="4" t="str">
        <f>CONCATENATE(Table43[[#This Row],[kode  2 Digit                (hrf+No)]],Table43[[#This Row],[kode  2 Digit                (Nomor)]],Table43[[#This Row],[kode  1 Digit                (Nomor)]])</f>
        <v>R1041</v>
      </c>
      <c r="M780" s="4" t="str">
        <f>IF(AH780="",CONCATENATE(R780,T780,V780,X780,Z780,AB780,AD780,AF780,Table43[[#This Row],[Tanda Kode Revisi]]),CONCATENATE(R780,T780,V780,X780,Z780,AB780,AD780,AH780))</f>
        <v>R1041000004510</v>
      </c>
      <c r="N780" s="11">
        <f t="shared" si="22"/>
        <v>14</v>
      </c>
      <c r="O780" s="13" t="str">
        <f>IF(AG780&lt;&gt;"",TRIM(UPPER(CONCATENATE(Q780," ",S780," ",U780," ",W780," ",Y780," ",AA780," ","X"," ",Table43[[#This Row],[ISI/CTN]]," ",AG780," ",AC780," ",AE780," ",AI780))),TRIM(UPPER(CONCATENATE(Q780," ",S780," ",U780," ",W780," ",Y780," ",AA780," ","X"," ",Table43[[#This Row],[ISI/CTN]]," ",AC780," ",AE780," ",AI780))))</f>
        <v>RB LIQUID MOSAIC 45ML X 48 BTL</v>
      </c>
      <c r="P780" s="11">
        <f t="shared" si="23"/>
        <v>30</v>
      </c>
      <c r="Q780" s="4" t="s">
        <v>1487</v>
      </c>
      <c r="R780" s="7" t="s">
        <v>94</v>
      </c>
      <c r="S780" s="4" t="s">
        <v>1514</v>
      </c>
      <c r="T780" s="45" t="s">
        <v>1725</v>
      </c>
      <c r="U780" s="46" t="s">
        <v>1557</v>
      </c>
      <c r="V780" s="7">
        <v>1</v>
      </c>
      <c r="W780" s="46"/>
      <c r="X780" s="45" t="s">
        <v>1731</v>
      </c>
      <c r="Z780" s="47" t="s">
        <v>1734</v>
      </c>
      <c r="AA780" s="4" t="s">
        <v>1560</v>
      </c>
      <c r="AB780" s="47" t="s">
        <v>1757</v>
      </c>
      <c r="AC780" s="4" t="s">
        <v>388</v>
      </c>
      <c r="AD780" s="7">
        <v>1</v>
      </c>
      <c r="AF780" s="7">
        <v>0</v>
      </c>
      <c r="AJ780" s="7">
        <f>IFERROR(VLOOKUP(Table43[[#This Row],[Kode BARANG Win2]],'[2]Template Impor Barang'!#REF!,2,0),0)</f>
        <v>0</v>
      </c>
      <c r="AK780" s="7">
        <f>Table43[[#This Row],[ISI/CTN]]</f>
        <v>48</v>
      </c>
      <c r="AL780" s="83">
        <f>Table43[[#This Row],[Kode Pcpl]]</f>
        <v>3181092</v>
      </c>
      <c r="AN780" s="36">
        <f>Table43[[#This Row],[Harga Jual Pcs GT
(-PPN)]]-(Table43[[#This Row],[Harga Jual Pcs GT
(-PPN)]]*8.5%)</f>
        <v>10902.110624999999</v>
      </c>
      <c r="AO780" s="36">
        <f>Table43[[#This Row],[Harga Beli Pcs
(-PPN)]]*Table43[[#This Row],[ISI/CTN]]</f>
        <v>523301.30999999994</v>
      </c>
      <c r="AP780" s="36">
        <f>Table43[[#This Row],[Harga Beli Pcs
(-PPN)]]*1.11</f>
        <v>12101.34279375</v>
      </c>
      <c r="AQ780" s="36">
        <f>Table43[[#This Row],[Harga Beli Krt
(- PPN)]]*1.11</f>
        <v>580864.45409999997</v>
      </c>
      <c r="AR780" s="36">
        <v>11914.875</v>
      </c>
      <c r="AS780" s="36">
        <f>Table43[[#This Row],[Harga Jual Pcs GT
(-PPN)]]*Table43[[#This Row],[ISI/CTN]]</f>
        <v>571914</v>
      </c>
      <c r="AT780" s="36">
        <f>Table43[[#This Row],[Harga Jual Pcs GT
(-PPN)]]*1.11</f>
        <v>13225.511250000001</v>
      </c>
      <c r="AU780" s="36">
        <f>Table43[[#This Row],[Harga Jual Krt GT
(- PPN)]]*1.11</f>
        <v>634824.54</v>
      </c>
      <c r="AV780" s="36">
        <v>11914.875</v>
      </c>
      <c r="AW780" s="36">
        <f>Table43[[#This Row],[Harga Jual Pcs MT
(-PPN)]]*Table43[[#This Row],[ISI/CTN]]</f>
        <v>571914</v>
      </c>
      <c r="AX780" s="36">
        <f>Table43[[#This Row],[Harga Jual Pcs MT
(-PPN)]]*1.11</f>
        <v>13225.511250000001</v>
      </c>
      <c r="AY780" s="36">
        <f>Table43[[#This Row],[Harga Jual Pcs MT
(+PPN)]]*Table43[[#This Row],[ISI/CTN]]</f>
        <v>634824.54</v>
      </c>
      <c r="AZ780" s="44">
        <f>(Table43[[#This Row],[Harga Jual Pcs GT
(-PPN)]]-Table43[[#This Row],[Harga Beli Pcs
(-PPN)]])/Table43[[#This Row],[Harga Jual Pcs GT
(-PPN)]]</f>
        <v>8.5000000000000062E-2</v>
      </c>
      <c r="BA780" s="51">
        <f>Table43[[#This Row],[Harga Jual Pcs MT
(-PPN)]]-Table43[[#This Row],[Harga Beli Pcs
(-PPN)]]</f>
        <v>1012.7643750000007</v>
      </c>
      <c r="BB780" s="57">
        <f>Table43[[#This Row],[Column1]]/Table43[[#This Row],[Harga Jual Pcs MT
(-PPN)]]</f>
        <v>8.5000000000000062E-2</v>
      </c>
      <c r="BC780" s="50"/>
      <c r="BD780" s="7" t="str">
        <f>IFERROR(VLOOKUP(Table43[[#This Row],[Kode BARANG Win2]],'[3]Daftar Barang dan Jasa'!$B$2:$D$3515,3,0),0)</f>
        <v>RB LIQUID MOSAIC 45ML X 48 BTL</v>
      </c>
      <c r="BE780" s="7" t="str">
        <f ca="1">IF(TODAY()-Table43[[#This Row],[Efektif
Pembuatan]]&gt;60,"Lama","Baru")</f>
        <v>Lama</v>
      </c>
      <c r="BF780" s="7" t="e">
        <f ca="1">IF(TODAY()-Table43[[#This Row],[Efektif Naik Harga]]&lt;30,"Naik","Sama")</f>
        <v>#VALUE!</v>
      </c>
      <c r="BG780" s="7" t="s">
        <v>400</v>
      </c>
      <c r="BH780" s="7" t="str">
        <f>IF(Table43[[#This Row],[Kode BARANG Win2]]&lt;&gt;"","IDR","")</f>
        <v>IDR</v>
      </c>
      <c r="BI780" s="7" t="str">
        <f>CONCATENATE(Table43[[#This Row],[kode  1 Digit
(Nomor)]],Table43[[#This Row],[kode  4 Digit                (Nomor)]])</f>
        <v>31810920045</v>
      </c>
      <c r="BJ780" s="7" t="str">
        <f>Table43[[#This Row],[Nama            Gramasi atau Jumlah Pack per CTN]]</f>
        <v>45ML</v>
      </c>
      <c r="BK780" s="7"/>
      <c r="BL780" s="7"/>
      <c r="BM780" s="4" t="str">
        <f>IF(Table43[[#This Row],[SATUAN Fix Win]]&lt;&gt;"","KRT")</f>
        <v>KRT</v>
      </c>
      <c r="BN780" s="4" t="str">
        <f>IF(Table43[[#This Row],[SATUAN Fix Win]]&lt;&gt;"","GD01")</f>
        <v>GD01</v>
      </c>
      <c r="BO780" s="4">
        <f>IF(Table43[[#This Row],[SATUAN Fix Win]]&lt;&gt;"",11611)</f>
        <v>11611</v>
      </c>
      <c r="BP780" s="4">
        <f>IF(Table43[[#This Row],[SATUAN Fix Win]]&lt;&gt;"",11612)</f>
        <v>11612</v>
      </c>
      <c r="BR780" s="4">
        <f>IF(Table43[[#This Row],[SATUAN Fix Win]]&lt;&gt;"",1)</f>
        <v>1</v>
      </c>
    </row>
    <row r="781" spans="1:70">
      <c r="A781" s="4" t="str">
        <f>CONCATENATE(Table43[[#This Row],[Kode BARANG Win2]],Table43[[#This Row],[No. Urut
Item Sama]])</f>
        <v>R1041000004510</v>
      </c>
      <c r="B781" s="7"/>
      <c r="C781" s="4" t="s">
        <v>1684</v>
      </c>
      <c r="D781" s="49" t="s">
        <v>560</v>
      </c>
      <c r="E781" s="49">
        <f>IFERROR(VLOOKUP(Table43[[#This Row],[NO]],[1]Sheet1!$G$3:$K$1267,5,0),0)</f>
        <v>0</v>
      </c>
      <c r="F781" s="26" t="s">
        <v>1110</v>
      </c>
      <c r="G781" s="26">
        <v>48</v>
      </c>
      <c r="H781" s="26" t="s">
        <v>2073</v>
      </c>
      <c r="I781" s="49">
        <v>8993560022006</v>
      </c>
      <c r="J781" s="26" t="str">
        <f>Table43[[#This Row],[Nama Jenis Kemasan]]</f>
        <v>BTL</v>
      </c>
      <c r="K781" s="4" t="str">
        <f>TRIM(CONCATENATE(Table43[[#This Row],[Nama            KLP]]," ",Table43[[#This Row],[Nama            Sub KLP]]))</f>
        <v>LIQUID MOSAIC</v>
      </c>
      <c r="L781" s="4" t="str">
        <f>CONCATENATE(Table43[[#This Row],[kode  2 Digit                (hrf+No)]],Table43[[#This Row],[kode  2 Digit                (Nomor)]],Table43[[#This Row],[kode  1 Digit                (Nomor)]])</f>
        <v>R1041</v>
      </c>
      <c r="M781" s="4" t="str">
        <f>IF(AH781="",CONCATENATE(R781,T781,V781,X781,Z781,AB781,AD781,AF781,Table43[[#This Row],[Tanda Kode Revisi]]),CONCATENATE(R781,T781,V781,X781,Z781,AB781,AD781,AH781))</f>
        <v>R1041000004510</v>
      </c>
      <c r="N781" s="11">
        <f t="shared" ref="N781:N844" si="24">LEN(M781)</f>
        <v>14</v>
      </c>
      <c r="O781" s="13" t="str">
        <f>IF(AG781&lt;&gt;"",TRIM(UPPER(CONCATENATE(Q781," ",S781," ",U781," ",W781," ",Y781," ",AA781," ","X"," ",Table43[[#This Row],[ISI/CTN]]," ",AG781," ",AC781," ",AE781," ",AI781))),TRIM(UPPER(CONCATENATE(Q781," ",S781," ",U781," ",W781," ",Y781," ",AA781," ","X"," ",Table43[[#This Row],[ISI/CTN]]," ",AC781," ",AE781," ",AI781))))</f>
        <v>RB LIQUID MOSAIC 45ML X 48 BTL</v>
      </c>
      <c r="P781" s="11">
        <f t="shared" ref="P781:P844" si="25">LEN(O781)</f>
        <v>30</v>
      </c>
      <c r="Q781" s="4" t="s">
        <v>1487</v>
      </c>
      <c r="R781" s="7" t="s">
        <v>94</v>
      </c>
      <c r="S781" s="4" t="s">
        <v>1514</v>
      </c>
      <c r="T781" s="45" t="s">
        <v>1725</v>
      </c>
      <c r="U781" s="46" t="s">
        <v>1557</v>
      </c>
      <c r="V781" s="7">
        <v>1</v>
      </c>
      <c r="W781" s="46"/>
      <c r="X781" s="45" t="s">
        <v>1731</v>
      </c>
      <c r="Z781" s="47" t="s">
        <v>1734</v>
      </c>
      <c r="AA781" s="4" t="s">
        <v>1560</v>
      </c>
      <c r="AB781" s="47" t="s">
        <v>1757</v>
      </c>
      <c r="AC781" s="4" t="s">
        <v>388</v>
      </c>
      <c r="AD781" s="7">
        <v>1</v>
      </c>
      <c r="AF781" s="7">
        <v>0</v>
      </c>
      <c r="AJ781" s="7">
        <f>IFERROR(VLOOKUP(Table43[[#This Row],[Kode BARANG Win2]],'[2]Template Impor Barang'!#REF!,2,0),0)</f>
        <v>0</v>
      </c>
      <c r="AK781" s="7">
        <f>Table43[[#This Row],[ISI/CTN]]</f>
        <v>48</v>
      </c>
      <c r="AL781" s="83" t="str">
        <f>Table43[[#This Row],[Kode Pcpl]]</f>
        <v>ID0140059</v>
      </c>
      <c r="AN781" s="36">
        <f>Table43[[#This Row],[Harga Jual Pcs GT
(-PPN)]]-(Table43[[#This Row],[Harga Jual Pcs GT
(-PPN)]]*8.5%)</f>
        <v>10902.110624999999</v>
      </c>
      <c r="AO781" s="36">
        <f>Table43[[#This Row],[Harga Beli Pcs
(-PPN)]]*Table43[[#This Row],[ISI/CTN]]</f>
        <v>523301.30999999994</v>
      </c>
      <c r="AP781" s="36">
        <f>Table43[[#This Row],[Harga Beli Pcs
(-PPN)]]*1.11</f>
        <v>12101.34279375</v>
      </c>
      <c r="AQ781" s="36">
        <f>Table43[[#This Row],[Harga Beli Krt
(- PPN)]]*1.11</f>
        <v>580864.45409999997</v>
      </c>
      <c r="AR781" s="36">
        <v>11914.875</v>
      </c>
      <c r="AS781" s="36">
        <f>Table43[[#This Row],[Harga Jual Pcs GT
(-PPN)]]*Table43[[#This Row],[ISI/CTN]]</f>
        <v>571914</v>
      </c>
      <c r="AT781" s="36">
        <f>Table43[[#This Row],[Harga Jual Pcs GT
(-PPN)]]*1.11</f>
        <v>13225.511250000001</v>
      </c>
      <c r="AU781" s="36">
        <f>Table43[[#This Row],[Harga Jual Krt GT
(- PPN)]]*1.11</f>
        <v>634824.54</v>
      </c>
      <c r="AV781" s="36">
        <v>11914.875</v>
      </c>
      <c r="AW781" s="36">
        <f>Table43[[#This Row],[Harga Jual Pcs MT
(-PPN)]]*Table43[[#This Row],[ISI/CTN]]</f>
        <v>571914</v>
      </c>
      <c r="AX781" s="36">
        <f>Table43[[#This Row],[Harga Jual Pcs MT
(-PPN)]]*1.11</f>
        <v>13225.511250000001</v>
      </c>
      <c r="AY781" s="36">
        <f>Table43[[#This Row],[Harga Jual Pcs MT
(+PPN)]]*Table43[[#This Row],[ISI/CTN]]</f>
        <v>634824.54</v>
      </c>
      <c r="AZ781" s="44">
        <f>(Table43[[#This Row],[Harga Jual Pcs GT
(-PPN)]]-Table43[[#This Row],[Harga Beli Pcs
(-PPN)]])/Table43[[#This Row],[Harga Jual Pcs GT
(-PPN)]]</f>
        <v>8.5000000000000062E-2</v>
      </c>
      <c r="BA781" s="51">
        <f>Table43[[#This Row],[Harga Jual Pcs MT
(-PPN)]]-Table43[[#This Row],[Harga Beli Pcs
(-PPN)]]</f>
        <v>1012.7643750000007</v>
      </c>
      <c r="BB781" s="57">
        <f>Table43[[#This Row],[Column1]]/Table43[[#This Row],[Harga Jual Pcs MT
(-PPN)]]</f>
        <v>8.5000000000000062E-2</v>
      </c>
      <c r="BC781" s="50"/>
      <c r="BD781" s="7" t="str">
        <f>IFERROR(VLOOKUP(Table43[[#This Row],[Kode BARANG Win2]],'[3]Daftar Barang dan Jasa'!$B$2:$D$3515,3,0),0)</f>
        <v>RB LIQUID MOSAIC 45ML X 48 BTL</v>
      </c>
      <c r="BE781" s="7" t="str">
        <f ca="1">IF(TODAY()-Table43[[#This Row],[Efektif
Pembuatan]]&gt;60,"Lama","Baru")</f>
        <v>Lama</v>
      </c>
      <c r="BF781" s="7" t="e">
        <f ca="1">IF(TODAY()-Table43[[#This Row],[Efektif Naik Harga]]&lt;30,"Naik","Sama")</f>
        <v>#VALUE!</v>
      </c>
      <c r="BG781" s="7" t="s">
        <v>400</v>
      </c>
      <c r="BH781" s="7" t="str">
        <f>IF(Table43[[#This Row],[Kode BARANG Win2]]&lt;&gt;"","IDR","")</f>
        <v>IDR</v>
      </c>
      <c r="BI781" s="7" t="str">
        <f>CONCATENATE(Table43[[#This Row],[kode  1 Digit
(Nomor)]],Table43[[#This Row],[kode  4 Digit                (Nomor)]])</f>
        <v>ID01400590045</v>
      </c>
      <c r="BJ781" s="7" t="str">
        <f>Table43[[#This Row],[Nama            Gramasi atau Jumlah Pack per CTN]]</f>
        <v>45ML</v>
      </c>
      <c r="BK781" s="7"/>
      <c r="BL781" s="7"/>
      <c r="BM781" s="4" t="str">
        <f>IF(Table43[[#This Row],[SATUAN Fix Win]]&lt;&gt;"","KRT")</f>
        <v>KRT</v>
      </c>
      <c r="BN781" s="4" t="str">
        <f>IF(Table43[[#This Row],[SATUAN Fix Win]]&lt;&gt;"","GD01")</f>
        <v>GD01</v>
      </c>
      <c r="BO781" s="4">
        <f>IF(Table43[[#This Row],[SATUAN Fix Win]]&lt;&gt;"",11611)</f>
        <v>11611</v>
      </c>
      <c r="BP781" s="4">
        <f>IF(Table43[[#This Row],[SATUAN Fix Win]]&lt;&gt;"",11612)</f>
        <v>11612</v>
      </c>
      <c r="BR781" s="4">
        <f>IF(Table43[[#This Row],[SATUAN Fix Win]]&lt;&gt;"",1)</f>
        <v>1</v>
      </c>
    </row>
    <row r="782" spans="1:70">
      <c r="A782" s="4" t="str">
        <f>CONCATENATE(Table43[[#This Row],[Kode BARANG Win2]],Table43[[#This Row],[No. Urut
Item Sama]])</f>
        <v>R1041000009510</v>
      </c>
      <c r="B782" s="7"/>
      <c r="C782" s="4" t="s">
        <v>1685</v>
      </c>
      <c r="D782" s="49">
        <v>3212638</v>
      </c>
      <c r="E782" s="49">
        <f>IFERROR(VLOOKUP(Table43[[#This Row],[NO]],[1]Sheet1!$G$3:$K$1267,5,0),0)</f>
        <v>0</v>
      </c>
      <c r="F782" s="26" t="s">
        <v>1104</v>
      </c>
      <c r="G782" s="26">
        <v>48</v>
      </c>
      <c r="H782" s="26" t="s">
        <v>1685</v>
      </c>
      <c r="I782" s="49">
        <v>8993560022020</v>
      </c>
      <c r="J782" s="26" t="str">
        <f>Table43[[#This Row],[Nama Jenis Kemasan]]</f>
        <v>BTL</v>
      </c>
      <c r="K782" s="4" t="str">
        <f>TRIM(CONCATENATE(Table43[[#This Row],[Nama            KLP]]," ",Table43[[#This Row],[Nama            Sub KLP]]))</f>
        <v>LIQUID MOSAIC</v>
      </c>
      <c r="L782" s="4" t="str">
        <f>CONCATENATE(Table43[[#This Row],[kode  2 Digit                (hrf+No)]],Table43[[#This Row],[kode  2 Digit                (Nomor)]],Table43[[#This Row],[kode  1 Digit                (Nomor)]])</f>
        <v>R1041</v>
      </c>
      <c r="M782" s="4" t="str">
        <f>IF(AH782="",CONCATENATE(R782,T782,V782,X782,Z782,AB782,AD782,AF782,Table43[[#This Row],[Tanda Kode Revisi]]),CONCATENATE(R782,T782,V782,X782,Z782,AB782,AD782,AH782))</f>
        <v>R1041000009510</v>
      </c>
      <c r="N782" s="11">
        <f t="shared" si="24"/>
        <v>14</v>
      </c>
      <c r="O782" s="13" t="str">
        <f>IF(AG782&lt;&gt;"",TRIM(UPPER(CONCATENATE(Q782," ",S782," ",U782," ",W782," ",Y782," ",AA782," ","X"," ",Table43[[#This Row],[ISI/CTN]]," ",AG782," ",AC782," ",AE782," ",AI782))),TRIM(UPPER(CONCATENATE(Q782," ",S782," ",U782," ",W782," ",Y782," ",AA782," ","X"," ",Table43[[#This Row],[ISI/CTN]]," ",AC782," ",AE782," ",AI782))))</f>
        <v>RB LIQUID MOSAIC 95ML X 48 BTL</v>
      </c>
      <c r="P782" s="11">
        <f t="shared" si="25"/>
        <v>30</v>
      </c>
      <c r="Q782" s="4" t="s">
        <v>1487</v>
      </c>
      <c r="R782" s="7" t="s">
        <v>94</v>
      </c>
      <c r="S782" s="4" t="s">
        <v>1514</v>
      </c>
      <c r="T782" s="45" t="s">
        <v>1725</v>
      </c>
      <c r="U782" s="46" t="s">
        <v>1557</v>
      </c>
      <c r="V782" s="7">
        <v>1</v>
      </c>
      <c r="W782" s="46"/>
      <c r="X782" s="45" t="s">
        <v>1731</v>
      </c>
      <c r="Z782" s="47" t="s">
        <v>1734</v>
      </c>
      <c r="AA782" s="4" t="s">
        <v>1767</v>
      </c>
      <c r="AB782" s="47" t="s">
        <v>1768</v>
      </c>
      <c r="AC782" s="4" t="s">
        <v>388</v>
      </c>
      <c r="AD782" s="7">
        <v>1</v>
      </c>
      <c r="AF782" s="7">
        <v>0</v>
      </c>
      <c r="AJ782" s="7">
        <f>IFERROR(VLOOKUP(Table43[[#This Row],[Kode BARANG Win2]],'[2]Template Impor Barang'!#REF!,2,0),0)</f>
        <v>0</v>
      </c>
      <c r="AK782" s="7">
        <f>Table43[[#This Row],[ISI/CTN]]</f>
        <v>48</v>
      </c>
      <c r="AL782" s="83">
        <f>Table43[[#This Row],[Kode Pcpl]]</f>
        <v>3212638</v>
      </c>
      <c r="AN782" s="36">
        <f>Table43[[#This Row],[Harga Jual Pcs GT
(-PPN)]]-(Table43[[#This Row],[Harga Jual Pcs GT
(-PPN)]]*8.5%)</f>
        <v>20063.28125</v>
      </c>
      <c r="AO782" s="36">
        <f>Table43[[#This Row],[Harga Beli Pcs
(-PPN)]]*Table43[[#This Row],[ISI/CTN]]</f>
        <v>963037.5</v>
      </c>
      <c r="AP782" s="36">
        <f>Table43[[#This Row],[Harga Beli Pcs
(-PPN)]]*1.11</f>
        <v>22270.242187500004</v>
      </c>
      <c r="AQ782" s="36">
        <f>Table43[[#This Row],[Harga Beli Krt
(- PPN)]]*1.11</f>
        <v>1068971.625</v>
      </c>
      <c r="AR782" s="36">
        <v>21927.083333333332</v>
      </c>
      <c r="AS782" s="36">
        <f>Table43[[#This Row],[Harga Jual Pcs GT
(-PPN)]]*Table43[[#This Row],[ISI/CTN]]</f>
        <v>1052500</v>
      </c>
      <c r="AT782" s="36">
        <f>Table43[[#This Row],[Harga Jual Pcs GT
(-PPN)]]*1.11</f>
        <v>24339.0625</v>
      </c>
      <c r="AU782" s="36">
        <f>Table43[[#This Row],[Harga Jual Krt GT
(- PPN)]]*1.11</f>
        <v>1168275</v>
      </c>
      <c r="AV782" s="36">
        <v>21927.083333333332</v>
      </c>
      <c r="AW782" s="36">
        <f>Table43[[#This Row],[Harga Jual Pcs MT
(-PPN)]]*Table43[[#This Row],[ISI/CTN]]</f>
        <v>1052500</v>
      </c>
      <c r="AX782" s="36">
        <f>Table43[[#This Row],[Harga Jual Pcs MT
(-PPN)]]*1.11</f>
        <v>24339.0625</v>
      </c>
      <c r="AY782" s="36">
        <f>Table43[[#This Row],[Harga Jual Pcs MT
(+PPN)]]*Table43[[#This Row],[ISI/CTN]]</f>
        <v>1168275</v>
      </c>
      <c r="AZ782" s="44">
        <f>(Table43[[#This Row],[Harga Jual Pcs GT
(-PPN)]]-Table43[[#This Row],[Harga Beli Pcs
(-PPN)]])/Table43[[#This Row],[Harga Jual Pcs GT
(-PPN)]]</f>
        <v>8.4999999999999951E-2</v>
      </c>
      <c r="BA782" s="51">
        <f>Table43[[#This Row],[Harga Jual Pcs MT
(-PPN)]]-Table43[[#This Row],[Harga Beli Pcs
(-PPN)]]</f>
        <v>1863.8020833333321</v>
      </c>
      <c r="BB782" s="57">
        <f>Table43[[#This Row],[Column1]]/Table43[[#This Row],[Harga Jual Pcs MT
(-PPN)]]</f>
        <v>8.4999999999999951E-2</v>
      </c>
      <c r="BC782" s="50"/>
      <c r="BD782" s="7" t="str">
        <f>IFERROR(VLOOKUP(Table43[[#This Row],[Kode BARANG Win2]],'[3]Daftar Barang dan Jasa'!$B$2:$D$3515,3,0),0)</f>
        <v>RB LIQUID MOSAIC 95ML X 48 BTL</v>
      </c>
      <c r="BE782" s="7" t="str">
        <f ca="1">IF(TODAY()-Table43[[#This Row],[Efektif
Pembuatan]]&gt;60,"Lama","Baru")</f>
        <v>Lama</v>
      </c>
      <c r="BF782" s="7" t="e">
        <f ca="1">IF(TODAY()-Table43[[#This Row],[Efektif Naik Harga]]&lt;30,"Naik","Sama")</f>
        <v>#VALUE!</v>
      </c>
      <c r="BG782" s="7" t="s">
        <v>400</v>
      </c>
      <c r="BH782" s="7" t="str">
        <f>IF(Table43[[#This Row],[Kode BARANG Win2]]&lt;&gt;"","IDR","")</f>
        <v>IDR</v>
      </c>
      <c r="BI782" s="7" t="str">
        <f>CONCATENATE(Table43[[#This Row],[kode  1 Digit
(Nomor)]],Table43[[#This Row],[kode  4 Digit                (Nomor)]])</f>
        <v>32126380095</v>
      </c>
      <c r="BJ782" s="7" t="str">
        <f>Table43[[#This Row],[Nama            Gramasi atau Jumlah Pack per CTN]]</f>
        <v>95ML</v>
      </c>
      <c r="BK782" s="7"/>
      <c r="BL782" s="7"/>
      <c r="BM782" s="4" t="str">
        <f>IF(Table43[[#This Row],[SATUAN Fix Win]]&lt;&gt;"","KRT")</f>
        <v>KRT</v>
      </c>
      <c r="BN782" s="4" t="str">
        <f>IF(Table43[[#This Row],[SATUAN Fix Win]]&lt;&gt;"","GD01")</f>
        <v>GD01</v>
      </c>
      <c r="BO782" s="4">
        <f>IF(Table43[[#This Row],[SATUAN Fix Win]]&lt;&gt;"",11611)</f>
        <v>11611</v>
      </c>
      <c r="BP782" s="4">
        <f>IF(Table43[[#This Row],[SATUAN Fix Win]]&lt;&gt;"",11612)</f>
        <v>11612</v>
      </c>
      <c r="BR782" s="4">
        <f>IF(Table43[[#This Row],[SATUAN Fix Win]]&lt;&gt;"",1)</f>
        <v>1</v>
      </c>
    </row>
    <row r="783" spans="1:70">
      <c r="A783" s="4" t="str">
        <f>CONCATENATE(Table43[[#This Row],[Kode BARANG Win2]],Table43[[#This Row],[No. Urut
Item Sama]])</f>
        <v>R1041000009510</v>
      </c>
      <c r="B783" s="7"/>
      <c r="C783" s="4" t="s">
        <v>1685</v>
      </c>
      <c r="D783" s="49">
        <v>3255721</v>
      </c>
      <c r="E783" s="49">
        <f>IFERROR(VLOOKUP(Table43[[#This Row],[NO]],[1]Sheet1!$G$3:$K$1267,5,0),0)</f>
        <v>0</v>
      </c>
      <c r="F783" s="26" t="s">
        <v>1105</v>
      </c>
      <c r="G783" s="26">
        <v>48</v>
      </c>
      <c r="H783" s="26" t="s">
        <v>2073</v>
      </c>
      <c r="I783" s="49">
        <v>8993560022020</v>
      </c>
      <c r="J783" s="26" t="str">
        <f>Table43[[#This Row],[Nama Jenis Kemasan]]</f>
        <v>BTL</v>
      </c>
      <c r="K783" s="4" t="str">
        <f>TRIM(CONCATENATE(Table43[[#This Row],[Nama            KLP]]," ",Table43[[#This Row],[Nama            Sub KLP]]))</f>
        <v>LIQUID MOSAIC</v>
      </c>
      <c r="L783" s="4" t="str">
        <f>CONCATENATE(Table43[[#This Row],[kode  2 Digit                (hrf+No)]],Table43[[#This Row],[kode  2 Digit                (Nomor)]],Table43[[#This Row],[kode  1 Digit                (Nomor)]])</f>
        <v>R1041</v>
      </c>
      <c r="M783" s="4" t="str">
        <f>IF(AH783="",CONCATENATE(R783,T783,V783,X783,Z783,AB783,AD783,AF783,Table43[[#This Row],[Tanda Kode Revisi]]),CONCATENATE(R783,T783,V783,X783,Z783,AB783,AD783,AH783))</f>
        <v>R1041000009510</v>
      </c>
      <c r="N783" s="11">
        <f t="shared" si="24"/>
        <v>14</v>
      </c>
      <c r="O783" s="13" t="str">
        <f>IF(AG783&lt;&gt;"",TRIM(UPPER(CONCATENATE(Q783," ",S783," ",U783," ",W783," ",Y783," ",AA783," ","X"," ",Table43[[#This Row],[ISI/CTN]]," ",AG783," ",AC783," ",AE783," ",AI783))),TRIM(UPPER(CONCATENATE(Q783," ",S783," ",U783," ",W783," ",Y783," ",AA783," ","X"," ",Table43[[#This Row],[ISI/CTN]]," ",AC783," ",AE783," ",AI783))))</f>
        <v>RB LIQUID MOSAIC 95ML X 48 BTL</v>
      </c>
      <c r="P783" s="11">
        <f t="shared" si="25"/>
        <v>30</v>
      </c>
      <c r="Q783" s="4" t="s">
        <v>1487</v>
      </c>
      <c r="R783" s="7" t="s">
        <v>94</v>
      </c>
      <c r="S783" s="4" t="s">
        <v>1514</v>
      </c>
      <c r="T783" s="45" t="s">
        <v>1725</v>
      </c>
      <c r="U783" s="46" t="s">
        <v>1557</v>
      </c>
      <c r="V783" s="7">
        <v>1</v>
      </c>
      <c r="W783" s="46"/>
      <c r="X783" s="45" t="s">
        <v>1731</v>
      </c>
      <c r="Z783" s="47" t="s">
        <v>1734</v>
      </c>
      <c r="AA783" s="4" t="s">
        <v>1767</v>
      </c>
      <c r="AB783" s="47" t="s">
        <v>1768</v>
      </c>
      <c r="AC783" s="4" t="s">
        <v>388</v>
      </c>
      <c r="AD783" s="7">
        <v>1</v>
      </c>
      <c r="AF783" s="7">
        <v>0</v>
      </c>
      <c r="AJ783" s="7">
        <f>IFERROR(VLOOKUP(Table43[[#This Row],[Kode BARANG Win2]],'[2]Template Impor Barang'!#REF!,2,0),0)</f>
        <v>0</v>
      </c>
      <c r="AK783" s="7">
        <f>Table43[[#This Row],[ISI/CTN]]</f>
        <v>48</v>
      </c>
      <c r="AL783" s="83">
        <f>Table43[[#This Row],[Kode Pcpl]]</f>
        <v>3255721</v>
      </c>
      <c r="AN783" s="36">
        <f>Table43[[#This Row],[Harga Jual Pcs GT
(-PPN)]]-(Table43[[#This Row],[Harga Jual Pcs GT
(-PPN)]]*8.5%)</f>
        <v>20063.28125</v>
      </c>
      <c r="AO783" s="36">
        <f>Table43[[#This Row],[Harga Beli Pcs
(-PPN)]]*Table43[[#This Row],[ISI/CTN]]</f>
        <v>963037.5</v>
      </c>
      <c r="AP783" s="36">
        <f>Table43[[#This Row],[Harga Beli Pcs
(-PPN)]]*1.11</f>
        <v>22270.242187500004</v>
      </c>
      <c r="AQ783" s="36">
        <f>Table43[[#This Row],[Harga Beli Krt
(- PPN)]]*1.11</f>
        <v>1068971.625</v>
      </c>
      <c r="AR783" s="36">
        <v>21927.083333333332</v>
      </c>
      <c r="AS783" s="36">
        <f>Table43[[#This Row],[Harga Jual Pcs GT
(-PPN)]]*Table43[[#This Row],[ISI/CTN]]</f>
        <v>1052500</v>
      </c>
      <c r="AT783" s="36">
        <f>Table43[[#This Row],[Harga Jual Pcs GT
(-PPN)]]*1.11</f>
        <v>24339.0625</v>
      </c>
      <c r="AU783" s="36">
        <f>Table43[[#This Row],[Harga Jual Krt GT
(- PPN)]]*1.11</f>
        <v>1168275</v>
      </c>
      <c r="AV783" s="36">
        <v>21927.083333333332</v>
      </c>
      <c r="AW783" s="36">
        <f>Table43[[#This Row],[Harga Jual Pcs MT
(-PPN)]]*Table43[[#This Row],[ISI/CTN]]</f>
        <v>1052500</v>
      </c>
      <c r="AX783" s="36">
        <f>Table43[[#This Row],[Harga Jual Pcs MT
(-PPN)]]*1.11</f>
        <v>24339.0625</v>
      </c>
      <c r="AY783" s="36">
        <f>Table43[[#This Row],[Harga Jual Pcs MT
(+PPN)]]*Table43[[#This Row],[ISI/CTN]]</f>
        <v>1168275</v>
      </c>
      <c r="AZ783" s="44">
        <f>(Table43[[#This Row],[Harga Jual Pcs GT
(-PPN)]]-Table43[[#This Row],[Harga Beli Pcs
(-PPN)]])/Table43[[#This Row],[Harga Jual Pcs GT
(-PPN)]]</f>
        <v>8.4999999999999951E-2</v>
      </c>
      <c r="BA783" s="51">
        <f>Table43[[#This Row],[Harga Jual Pcs MT
(-PPN)]]-Table43[[#This Row],[Harga Beli Pcs
(-PPN)]]</f>
        <v>1863.8020833333321</v>
      </c>
      <c r="BB783" s="57">
        <f>Table43[[#This Row],[Column1]]/Table43[[#This Row],[Harga Jual Pcs MT
(-PPN)]]</f>
        <v>8.4999999999999951E-2</v>
      </c>
      <c r="BC783" s="50"/>
      <c r="BD783" s="7" t="str">
        <f>IFERROR(VLOOKUP(Table43[[#This Row],[Kode BARANG Win2]],'[3]Daftar Barang dan Jasa'!$B$2:$D$3515,3,0),0)</f>
        <v>RB LIQUID MOSAIC 95ML X 48 BTL</v>
      </c>
      <c r="BE783" s="7" t="str">
        <f ca="1">IF(TODAY()-Table43[[#This Row],[Efektif
Pembuatan]]&gt;60,"Lama","Baru")</f>
        <v>Lama</v>
      </c>
      <c r="BF783" s="7" t="e">
        <f ca="1">IF(TODAY()-Table43[[#This Row],[Efektif Naik Harga]]&lt;30,"Naik","Sama")</f>
        <v>#VALUE!</v>
      </c>
      <c r="BG783" s="7" t="s">
        <v>400</v>
      </c>
      <c r="BH783" s="7" t="str">
        <f>IF(Table43[[#This Row],[Kode BARANG Win2]]&lt;&gt;"","IDR","")</f>
        <v>IDR</v>
      </c>
      <c r="BI783" s="7" t="str">
        <f>CONCATENATE(Table43[[#This Row],[kode  1 Digit
(Nomor)]],Table43[[#This Row],[kode  4 Digit                (Nomor)]])</f>
        <v>32557210095</v>
      </c>
      <c r="BJ783" s="7" t="str">
        <f>Table43[[#This Row],[Nama            Gramasi atau Jumlah Pack per CTN]]</f>
        <v>95ML</v>
      </c>
      <c r="BK783" s="7"/>
      <c r="BL783" s="7"/>
      <c r="BM783" s="4" t="str">
        <f>IF(Table43[[#This Row],[SATUAN Fix Win]]&lt;&gt;"","KRT")</f>
        <v>KRT</v>
      </c>
      <c r="BN783" s="4" t="str">
        <f>IF(Table43[[#This Row],[SATUAN Fix Win]]&lt;&gt;"","GD01")</f>
        <v>GD01</v>
      </c>
      <c r="BO783" s="4">
        <f>IF(Table43[[#This Row],[SATUAN Fix Win]]&lt;&gt;"",11611)</f>
        <v>11611</v>
      </c>
      <c r="BP783" s="4">
        <f>IF(Table43[[#This Row],[SATUAN Fix Win]]&lt;&gt;"",11612)</f>
        <v>11612</v>
      </c>
      <c r="BR783" s="4">
        <f>IF(Table43[[#This Row],[SATUAN Fix Win]]&lt;&gt;"",1)</f>
        <v>1</v>
      </c>
    </row>
    <row r="784" spans="1:70">
      <c r="A784" s="4" t="str">
        <f>CONCATENATE(Table43[[#This Row],[Kode BARANG Win2]],Table43[[#This Row],[No. Urut
Item Sama]])</f>
        <v>R1041000009510</v>
      </c>
      <c r="B784" s="7"/>
      <c r="C784" s="4" t="s">
        <v>1685</v>
      </c>
      <c r="D784" s="49">
        <v>3255730</v>
      </c>
      <c r="E784" s="49">
        <f>IFERROR(VLOOKUP(Table43[[#This Row],[NO]],[1]Sheet1!$G$3:$K$1267,5,0),0)</f>
        <v>0</v>
      </c>
      <c r="F784" s="26" t="s">
        <v>1106</v>
      </c>
      <c r="G784" s="26">
        <v>48</v>
      </c>
      <c r="H784" s="26" t="s">
        <v>2073</v>
      </c>
      <c r="I784" s="49">
        <v>8993560022020</v>
      </c>
      <c r="J784" s="26" t="str">
        <f>Table43[[#This Row],[Nama Jenis Kemasan]]</f>
        <v>BTL</v>
      </c>
      <c r="K784" s="4" t="str">
        <f>TRIM(CONCATENATE(Table43[[#This Row],[Nama            KLP]]," ",Table43[[#This Row],[Nama            Sub KLP]]))</f>
        <v>LIQUID MOSAIC</v>
      </c>
      <c r="L784" s="4" t="str">
        <f>CONCATENATE(Table43[[#This Row],[kode  2 Digit                (hrf+No)]],Table43[[#This Row],[kode  2 Digit                (Nomor)]],Table43[[#This Row],[kode  1 Digit                (Nomor)]])</f>
        <v>R1041</v>
      </c>
      <c r="M784" s="4" t="str">
        <f>IF(AH784="",CONCATENATE(R784,T784,V784,X784,Z784,AB784,AD784,AF784,Table43[[#This Row],[Tanda Kode Revisi]]),CONCATENATE(R784,T784,V784,X784,Z784,AB784,AD784,AH784))</f>
        <v>R1041000009510</v>
      </c>
      <c r="N784" s="11">
        <f t="shared" si="24"/>
        <v>14</v>
      </c>
      <c r="O784" s="13" t="str">
        <f>IF(AG784&lt;&gt;"",TRIM(UPPER(CONCATENATE(Q784," ",S784," ",U784," ",W784," ",Y784," ",AA784," ","X"," ",Table43[[#This Row],[ISI/CTN]]," ",AG784," ",AC784," ",AE784," ",AI784))),TRIM(UPPER(CONCATENATE(Q784," ",S784," ",U784," ",W784," ",Y784," ",AA784," ","X"," ",Table43[[#This Row],[ISI/CTN]]," ",AC784," ",AE784," ",AI784))))</f>
        <v>RB LIQUID MOSAIC 95ML X 48 BTL</v>
      </c>
      <c r="P784" s="11">
        <f t="shared" si="25"/>
        <v>30</v>
      </c>
      <c r="Q784" s="4" t="s">
        <v>1487</v>
      </c>
      <c r="R784" s="7" t="s">
        <v>94</v>
      </c>
      <c r="S784" s="4" t="s">
        <v>1514</v>
      </c>
      <c r="T784" s="45" t="s">
        <v>1725</v>
      </c>
      <c r="U784" s="46" t="s">
        <v>1557</v>
      </c>
      <c r="V784" s="7">
        <v>1</v>
      </c>
      <c r="W784" s="46"/>
      <c r="X784" s="45" t="s">
        <v>1731</v>
      </c>
      <c r="Z784" s="47" t="s">
        <v>1734</v>
      </c>
      <c r="AA784" s="4" t="s">
        <v>1767</v>
      </c>
      <c r="AB784" s="47" t="s">
        <v>1768</v>
      </c>
      <c r="AC784" s="4" t="s">
        <v>388</v>
      </c>
      <c r="AD784" s="7">
        <v>1</v>
      </c>
      <c r="AF784" s="7">
        <v>0</v>
      </c>
      <c r="AJ784" s="7">
        <f>IFERROR(VLOOKUP(Table43[[#This Row],[Kode BARANG Win2]],'[2]Template Impor Barang'!#REF!,2,0),0)</f>
        <v>0</v>
      </c>
      <c r="AK784" s="7">
        <f>Table43[[#This Row],[ISI/CTN]]</f>
        <v>48</v>
      </c>
      <c r="AL784" s="83">
        <f>Table43[[#This Row],[Kode Pcpl]]</f>
        <v>3255730</v>
      </c>
      <c r="AN784" s="36">
        <f>Table43[[#This Row],[Harga Jual Pcs GT
(-PPN)]]-(Table43[[#This Row],[Harga Jual Pcs GT
(-PPN)]]*8.5%)</f>
        <v>20063.28125</v>
      </c>
      <c r="AO784" s="36">
        <f>Table43[[#This Row],[Harga Beli Pcs
(-PPN)]]*Table43[[#This Row],[ISI/CTN]]</f>
        <v>963037.5</v>
      </c>
      <c r="AP784" s="36">
        <f>Table43[[#This Row],[Harga Beli Pcs
(-PPN)]]*1.11</f>
        <v>22270.242187500004</v>
      </c>
      <c r="AQ784" s="36">
        <f>Table43[[#This Row],[Harga Beli Krt
(- PPN)]]*1.11</f>
        <v>1068971.625</v>
      </c>
      <c r="AR784" s="36">
        <v>21927.083333333332</v>
      </c>
      <c r="AS784" s="36">
        <f>Table43[[#This Row],[Harga Jual Pcs GT
(-PPN)]]*Table43[[#This Row],[ISI/CTN]]</f>
        <v>1052500</v>
      </c>
      <c r="AT784" s="36">
        <f>Table43[[#This Row],[Harga Jual Pcs GT
(-PPN)]]*1.11</f>
        <v>24339.0625</v>
      </c>
      <c r="AU784" s="36">
        <f>Table43[[#This Row],[Harga Jual Krt GT
(- PPN)]]*1.11</f>
        <v>1168275</v>
      </c>
      <c r="AV784" s="36">
        <v>21927.083333333332</v>
      </c>
      <c r="AW784" s="36">
        <f>Table43[[#This Row],[Harga Jual Pcs MT
(-PPN)]]*Table43[[#This Row],[ISI/CTN]]</f>
        <v>1052500</v>
      </c>
      <c r="AX784" s="36">
        <f>Table43[[#This Row],[Harga Jual Pcs MT
(-PPN)]]*1.11</f>
        <v>24339.0625</v>
      </c>
      <c r="AY784" s="36">
        <f>Table43[[#This Row],[Harga Jual Pcs MT
(+PPN)]]*Table43[[#This Row],[ISI/CTN]]</f>
        <v>1168275</v>
      </c>
      <c r="AZ784" s="44">
        <f>(Table43[[#This Row],[Harga Jual Pcs GT
(-PPN)]]-Table43[[#This Row],[Harga Beli Pcs
(-PPN)]])/Table43[[#This Row],[Harga Jual Pcs GT
(-PPN)]]</f>
        <v>8.4999999999999951E-2</v>
      </c>
      <c r="BA784" s="51">
        <f>Table43[[#This Row],[Harga Jual Pcs MT
(-PPN)]]-Table43[[#This Row],[Harga Beli Pcs
(-PPN)]]</f>
        <v>1863.8020833333321</v>
      </c>
      <c r="BB784" s="57">
        <f>Table43[[#This Row],[Column1]]/Table43[[#This Row],[Harga Jual Pcs MT
(-PPN)]]</f>
        <v>8.4999999999999951E-2</v>
      </c>
      <c r="BC784" s="50"/>
      <c r="BD784" s="7" t="str">
        <f>IFERROR(VLOOKUP(Table43[[#This Row],[Kode BARANG Win2]],'[3]Daftar Barang dan Jasa'!$B$2:$D$3515,3,0),0)</f>
        <v>RB LIQUID MOSAIC 95ML X 48 BTL</v>
      </c>
      <c r="BE784" s="7" t="str">
        <f ca="1">IF(TODAY()-Table43[[#This Row],[Efektif
Pembuatan]]&gt;60,"Lama","Baru")</f>
        <v>Lama</v>
      </c>
      <c r="BF784" s="7" t="e">
        <f ca="1">IF(TODAY()-Table43[[#This Row],[Efektif Naik Harga]]&lt;30,"Naik","Sama")</f>
        <v>#VALUE!</v>
      </c>
      <c r="BG784" s="7" t="s">
        <v>400</v>
      </c>
      <c r="BH784" s="7" t="str">
        <f>IF(Table43[[#This Row],[Kode BARANG Win2]]&lt;&gt;"","IDR","")</f>
        <v>IDR</v>
      </c>
      <c r="BI784" s="7" t="str">
        <f>CONCATENATE(Table43[[#This Row],[kode  1 Digit
(Nomor)]],Table43[[#This Row],[kode  4 Digit                (Nomor)]])</f>
        <v>32557300095</v>
      </c>
      <c r="BJ784" s="7" t="str">
        <f>Table43[[#This Row],[Nama            Gramasi atau Jumlah Pack per CTN]]</f>
        <v>95ML</v>
      </c>
      <c r="BK784" s="7"/>
      <c r="BL784" s="7"/>
      <c r="BM784" s="4" t="str">
        <f>IF(Table43[[#This Row],[SATUAN Fix Win]]&lt;&gt;"","KRT")</f>
        <v>KRT</v>
      </c>
      <c r="BN784" s="4" t="str">
        <f>IF(Table43[[#This Row],[SATUAN Fix Win]]&lt;&gt;"","GD01")</f>
        <v>GD01</v>
      </c>
      <c r="BO784" s="4">
        <f>IF(Table43[[#This Row],[SATUAN Fix Win]]&lt;&gt;"",11611)</f>
        <v>11611</v>
      </c>
      <c r="BP784" s="4">
        <f>IF(Table43[[#This Row],[SATUAN Fix Win]]&lt;&gt;"",11612)</f>
        <v>11612</v>
      </c>
      <c r="BR784" s="4">
        <f>IF(Table43[[#This Row],[SATUAN Fix Win]]&lt;&gt;"",1)</f>
        <v>1</v>
      </c>
    </row>
    <row r="785" spans="1:70">
      <c r="A785" s="4" t="str">
        <f>CONCATENATE(Table43[[#This Row],[Kode BARANG Win2]],Table43[[#This Row],[No. Urut
Item Sama]])</f>
        <v>R1041000009510</v>
      </c>
      <c r="B785" s="7"/>
      <c r="C785" s="4" t="s">
        <v>1685</v>
      </c>
      <c r="D785" s="49">
        <v>3181105</v>
      </c>
      <c r="E785" s="49">
        <f>IFERROR(VLOOKUP(Table43[[#This Row],[NO]],[1]Sheet1!$G$3:$K$1267,5,0),0)</f>
        <v>0</v>
      </c>
      <c r="F785" s="26" t="s">
        <v>1108</v>
      </c>
      <c r="G785" s="26">
        <v>48</v>
      </c>
      <c r="H785" s="26" t="s">
        <v>2073</v>
      </c>
      <c r="I785" s="49">
        <v>8993560022020</v>
      </c>
      <c r="J785" s="26" t="str">
        <f>Table43[[#This Row],[Nama Jenis Kemasan]]</f>
        <v>BTL</v>
      </c>
      <c r="K785" s="4" t="str">
        <f>TRIM(CONCATENATE(Table43[[#This Row],[Nama            KLP]]," ",Table43[[#This Row],[Nama            Sub KLP]]))</f>
        <v>LIQUID MOSAIC</v>
      </c>
      <c r="L785" s="4" t="str">
        <f>CONCATENATE(Table43[[#This Row],[kode  2 Digit                (hrf+No)]],Table43[[#This Row],[kode  2 Digit                (Nomor)]],Table43[[#This Row],[kode  1 Digit                (Nomor)]])</f>
        <v>R1041</v>
      </c>
      <c r="M785" s="4" t="str">
        <f>IF(AH785="",CONCATENATE(R785,T785,V785,X785,Z785,AB785,AD785,AF785,Table43[[#This Row],[Tanda Kode Revisi]]),CONCATENATE(R785,T785,V785,X785,Z785,AB785,AD785,AH785))</f>
        <v>R1041000009510</v>
      </c>
      <c r="N785" s="11">
        <f t="shared" si="24"/>
        <v>14</v>
      </c>
      <c r="O785" s="13" t="str">
        <f>IF(AG785&lt;&gt;"",TRIM(UPPER(CONCATENATE(Q785," ",S785," ",U785," ",W785," ",Y785," ",AA785," ","X"," ",Table43[[#This Row],[ISI/CTN]]," ",AG785," ",AC785," ",AE785," ",AI785))),TRIM(UPPER(CONCATENATE(Q785," ",S785," ",U785," ",W785," ",Y785," ",AA785," ","X"," ",Table43[[#This Row],[ISI/CTN]]," ",AC785," ",AE785," ",AI785))))</f>
        <v>RB LIQUID MOSAIC 95ML X 48 BTL</v>
      </c>
      <c r="P785" s="11">
        <f t="shared" si="25"/>
        <v>30</v>
      </c>
      <c r="Q785" s="4" t="s">
        <v>1487</v>
      </c>
      <c r="R785" s="7" t="s">
        <v>94</v>
      </c>
      <c r="S785" s="4" t="s">
        <v>1514</v>
      </c>
      <c r="T785" s="45" t="s">
        <v>1725</v>
      </c>
      <c r="U785" s="46" t="s">
        <v>1557</v>
      </c>
      <c r="V785" s="7">
        <v>1</v>
      </c>
      <c r="W785" s="46"/>
      <c r="X785" s="45" t="s">
        <v>1731</v>
      </c>
      <c r="Z785" s="47" t="s">
        <v>1734</v>
      </c>
      <c r="AA785" s="4" t="s">
        <v>1767</v>
      </c>
      <c r="AB785" s="47" t="s">
        <v>1768</v>
      </c>
      <c r="AC785" s="4" t="s">
        <v>388</v>
      </c>
      <c r="AD785" s="7">
        <v>1</v>
      </c>
      <c r="AF785" s="7">
        <v>0</v>
      </c>
      <c r="AJ785" s="7">
        <f>IFERROR(VLOOKUP(Table43[[#This Row],[Kode BARANG Win2]],'[2]Template Impor Barang'!#REF!,2,0),0)</f>
        <v>0</v>
      </c>
      <c r="AK785" s="7">
        <f>Table43[[#This Row],[ISI/CTN]]</f>
        <v>48</v>
      </c>
      <c r="AL785" s="83">
        <f>Table43[[#This Row],[Kode Pcpl]]</f>
        <v>3181105</v>
      </c>
      <c r="AN785" s="36">
        <f>Table43[[#This Row],[Harga Jual Pcs GT
(-PPN)]]-(Table43[[#This Row],[Harga Jual Pcs GT
(-PPN)]]*8.5%)</f>
        <v>20063.28125</v>
      </c>
      <c r="AO785" s="36">
        <f>Table43[[#This Row],[Harga Beli Pcs
(-PPN)]]*Table43[[#This Row],[ISI/CTN]]</f>
        <v>963037.5</v>
      </c>
      <c r="AP785" s="36">
        <f>Table43[[#This Row],[Harga Beli Pcs
(-PPN)]]*1.11</f>
        <v>22270.242187500004</v>
      </c>
      <c r="AQ785" s="36">
        <f>Table43[[#This Row],[Harga Beli Krt
(- PPN)]]*1.11</f>
        <v>1068971.625</v>
      </c>
      <c r="AR785" s="36">
        <v>21927.083333333332</v>
      </c>
      <c r="AS785" s="36">
        <f>Table43[[#This Row],[Harga Jual Pcs GT
(-PPN)]]*Table43[[#This Row],[ISI/CTN]]</f>
        <v>1052500</v>
      </c>
      <c r="AT785" s="36">
        <f>Table43[[#This Row],[Harga Jual Pcs GT
(-PPN)]]*1.11</f>
        <v>24339.0625</v>
      </c>
      <c r="AU785" s="36">
        <f>Table43[[#This Row],[Harga Jual Krt GT
(- PPN)]]*1.11</f>
        <v>1168275</v>
      </c>
      <c r="AV785" s="36">
        <v>21927.083333333332</v>
      </c>
      <c r="AW785" s="36">
        <f>Table43[[#This Row],[Harga Jual Pcs MT
(-PPN)]]*Table43[[#This Row],[ISI/CTN]]</f>
        <v>1052500</v>
      </c>
      <c r="AX785" s="36">
        <f>Table43[[#This Row],[Harga Jual Pcs MT
(-PPN)]]*1.11</f>
        <v>24339.0625</v>
      </c>
      <c r="AY785" s="36">
        <f>Table43[[#This Row],[Harga Jual Pcs MT
(+PPN)]]*Table43[[#This Row],[ISI/CTN]]</f>
        <v>1168275</v>
      </c>
      <c r="AZ785" s="44">
        <f>(Table43[[#This Row],[Harga Jual Pcs GT
(-PPN)]]-Table43[[#This Row],[Harga Beli Pcs
(-PPN)]])/Table43[[#This Row],[Harga Jual Pcs GT
(-PPN)]]</f>
        <v>8.4999999999999951E-2</v>
      </c>
      <c r="BA785" s="51">
        <f>Table43[[#This Row],[Harga Jual Pcs MT
(-PPN)]]-Table43[[#This Row],[Harga Beli Pcs
(-PPN)]]</f>
        <v>1863.8020833333321</v>
      </c>
      <c r="BB785" s="57">
        <f>Table43[[#This Row],[Column1]]/Table43[[#This Row],[Harga Jual Pcs MT
(-PPN)]]</f>
        <v>8.4999999999999951E-2</v>
      </c>
      <c r="BC785" s="50"/>
      <c r="BD785" s="7" t="str">
        <f>IFERROR(VLOOKUP(Table43[[#This Row],[Kode BARANG Win2]],'[3]Daftar Barang dan Jasa'!$B$2:$D$3515,3,0),0)</f>
        <v>RB LIQUID MOSAIC 95ML X 48 BTL</v>
      </c>
      <c r="BE785" s="7" t="str">
        <f ca="1">IF(TODAY()-Table43[[#This Row],[Efektif
Pembuatan]]&gt;60,"Lama","Baru")</f>
        <v>Lama</v>
      </c>
      <c r="BF785" s="7" t="e">
        <f ca="1">IF(TODAY()-Table43[[#This Row],[Efektif Naik Harga]]&lt;30,"Naik","Sama")</f>
        <v>#VALUE!</v>
      </c>
      <c r="BG785" s="7" t="s">
        <v>400</v>
      </c>
      <c r="BH785" s="7" t="str">
        <f>IF(Table43[[#This Row],[Kode BARANG Win2]]&lt;&gt;"","IDR","")</f>
        <v>IDR</v>
      </c>
      <c r="BI785" s="7" t="str">
        <f>CONCATENATE(Table43[[#This Row],[kode  1 Digit
(Nomor)]],Table43[[#This Row],[kode  4 Digit                (Nomor)]])</f>
        <v>31811050095</v>
      </c>
      <c r="BJ785" s="7" t="str">
        <f>Table43[[#This Row],[Nama            Gramasi atau Jumlah Pack per CTN]]</f>
        <v>95ML</v>
      </c>
      <c r="BK785" s="7"/>
      <c r="BL785" s="7"/>
      <c r="BM785" s="4" t="str">
        <f>IF(Table43[[#This Row],[SATUAN Fix Win]]&lt;&gt;"","KRT")</f>
        <v>KRT</v>
      </c>
      <c r="BN785" s="4" t="str">
        <f>IF(Table43[[#This Row],[SATUAN Fix Win]]&lt;&gt;"","GD01")</f>
        <v>GD01</v>
      </c>
      <c r="BO785" s="4">
        <f>IF(Table43[[#This Row],[SATUAN Fix Win]]&lt;&gt;"",11611)</f>
        <v>11611</v>
      </c>
      <c r="BP785" s="4">
        <f>IF(Table43[[#This Row],[SATUAN Fix Win]]&lt;&gt;"",11612)</f>
        <v>11612</v>
      </c>
      <c r="BR785" s="4">
        <f>IF(Table43[[#This Row],[SATUAN Fix Win]]&lt;&gt;"",1)</f>
        <v>1</v>
      </c>
    </row>
    <row r="786" spans="1:70">
      <c r="A786" s="4" t="str">
        <f>CONCATENATE(Table43[[#This Row],[Kode BARANG Win2]],Table43[[#This Row],[No. Urut
Item Sama]])</f>
        <v>R1041000009510</v>
      </c>
      <c r="B786" s="7"/>
      <c r="C786" s="4" t="s">
        <v>1685</v>
      </c>
      <c r="D786" s="49" t="s">
        <v>559</v>
      </c>
      <c r="E786" s="49">
        <f>IFERROR(VLOOKUP(Table43[[#This Row],[NO]],[1]Sheet1!$G$3:$K$1267,5,0),0)</f>
        <v>0</v>
      </c>
      <c r="F786" s="26" t="s">
        <v>1107</v>
      </c>
      <c r="G786" s="26">
        <v>48</v>
      </c>
      <c r="H786" s="26" t="s">
        <v>2073</v>
      </c>
      <c r="I786" s="49">
        <v>8993560022020</v>
      </c>
      <c r="J786" s="26" t="str">
        <f>Table43[[#This Row],[Nama Jenis Kemasan]]</f>
        <v>BTL</v>
      </c>
      <c r="K786" s="4" t="str">
        <f>TRIM(CONCATENATE(Table43[[#This Row],[Nama            KLP]]," ",Table43[[#This Row],[Nama            Sub KLP]]))</f>
        <v>LIQUID MOSAIC</v>
      </c>
      <c r="L786" s="4" t="str">
        <f>CONCATENATE(Table43[[#This Row],[kode  2 Digit                (hrf+No)]],Table43[[#This Row],[kode  2 Digit                (Nomor)]],Table43[[#This Row],[kode  1 Digit                (Nomor)]])</f>
        <v>R1041</v>
      </c>
      <c r="M786" s="4" t="str">
        <f>IF(AH786="",CONCATENATE(R786,T786,V786,X786,Z786,AB786,AD786,AF786,Table43[[#This Row],[Tanda Kode Revisi]]),CONCATENATE(R786,T786,V786,X786,Z786,AB786,AD786,AH786))</f>
        <v>R1041000009510</v>
      </c>
      <c r="N786" s="11">
        <f t="shared" si="24"/>
        <v>14</v>
      </c>
      <c r="O786" s="13" t="str">
        <f>IF(AG786&lt;&gt;"",TRIM(UPPER(CONCATENATE(Q786," ",S786," ",U786," ",W786," ",Y786," ",AA786," ","X"," ",Table43[[#This Row],[ISI/CTN]]," ",AG786," ",AC786," ",AE786," ",AI786))),TRIM(UPPER(CONCATENATE(Q786," ",S786," ",U786," ",W786," ",Y786," ",AA786," ","X"," ",Table43[[#This Row],[ISI/CTN]]," ",AC786," ",AE786," ",AI786))))</f>
        <v>RB LIQUID MOSAIC 95ML X 48 BTL</v>
      </c>
      <c r="P786" s="11">
        <f t="shared" si="25"/>
        <v>30</v>
      </c>
      <c r="Q786" s="4" t="s">
        <v>1487</v>
      </c>
      <c r="R786" s="7" t="s">
        <v>94</v>
      </c>
      <c r="S786" s="4" t="s">
        <v>1514</v>
      </c>
      <c r="T786" s="45" t="s">
        <v>1725</v>
      </c>
      <c r="U786" s="46" t="s">
        <v>1557</v>
      </c>
      <c r="V786" s="7">
        <v>1</v>
      </c>
      <c r="W786" s="46"/>
      <c r="X786" s="45" t="s">
        <v>1731</v>
      </c>
      <c r="Z786" s="47" t="s">
        <v>1734</v>
      </c>
      <c r="AA786" s="4" t="s">
        <v>1767</v>
      </c>
      <c r="AB786" s="47" t="s">
        <v>1768</v>
      </c>
      <c r="AC786" s="4" t="s">
        <v>388</v>
      </c>
      <c r="AD786" s="7">
        <v>1</v>
      </c>
      <c r="AF786" s="7">
        <v>0</v>
      </c>
      <c r="AJ786" s="7">
        <f>IFERROR(VLOOKUP(Table43[[#This Row],[Kode BARANG Win2]],'[2]Template Impor Barang'!#REF!,2,0),0)</f>
        <v>0</v>
      </c>
      <c r="AK786" s="7">
        <f>Table43[[#This Row],[ISI/CTN]]</f>
        <v>48</v>
      </c>
      <c r="AL786" s="83" t="str">
        <f>Table43[[#This Row],[Kode Pcpl]]</f>
        <v>ID0140063</v>
      </c>
      <c r="AN786" s="36">
        <f>Table43[[#This Row],[Harga Jual Pcs GT
(-PPN)]]-(Table43[[#This Row],[Harga Jual Pcs GT
(-PPN)]]*8.5%)</f>
        <v>20063.28125</v>
      </c>
      <c r="AO786" s="36">
        <f>Table43[[#This Row],[Harga Beli Pcs
(-PPN)]]*Table43[[#This Row],[ISI/CTN]]</f>
        <v>963037.5</v>
      </c>
      <c r="AP786" s="36">
        <f>Table43[[#This Row],[Harga Beli Pcs
(-PPN)]]*1.11</f>
        <v>22270.242187500004</v>
      </c>
      <c r="AQ786" s="36">
        <f>Table43[[#This Row],[Harga Beli Krt
(- PPN)]]*1.11</f>
        <v>1068971.625</v>
      </c>
      <c r="AR786" s="36">
        <v>21927.083333333332</v>
      </c>
      <c r="AS786" s="36">
        <f>Table43[[#This Row],[Harga Jual Pcs GT
(-PPN)]]*Table43[[#This Row],[ISI/CTN]]</f>
        <v>1052500</v>
      </c>
      <c r="AT786" s="36">
        <f>Table43[[#This Row],[Harga Jual Pcs GT
(-PPN)]]*1.11</f>
        <v>24339.0625</v>
      </c>
      <c r="AU786" s="36">
        <f>Table43[[#This Row],[Harga Jual Krt GT
(- PPN)]]*1.11</f>
        <v>1168275</v>
      </c>
      <c r="AV786" s="36">
        <v>21927.083333333332</v>
      </c>
      <c r="AW786" s="36">
        <f>Table43[[#This Row],[Harga Jual Pcs MT
(-PPN)]]*Table43[[#This Row],[ISI/CTN]]</f>
        <v>1052500</v>
      </c>
      <c r="AX786" s="36">
        <f>Table43[[#This Row],[Harga Jual Pcs MT
(-PPN)]]*1.11</f>
        <v>24339.0625</v>
      </c>
      <c r="AY786" s="36">
        <f>Table43[[#This Row],[Harga Jual Pcs MT
(+PPN)]]*Table43[[#This Row],[ISI/CTN]]</f>
        <v>1168275</v>
      </c>
      <c r="AZ786" s="44">
        <f>(Table43[[#This Row],[Harga Jual Pcs GT
(-PPN)]]-Table43[[#This Row],[Harga Beli Pcs
(-PPN)]])/Table43[[#This Row],[Harga Jual Pcs GT
(-PPN)]]</f>
        <v>8.4999999999999951E-2</v>
      </c>
      <c r="BA786" s="51">
        <f>Table43[[#This Row],[Harga Jual Pcs MT
(-PPN)]]-Table43[[#This Row],[Harga Beli Pcs
(-PPN)]]</f>
        <v>1863.8020833333321</v>
      </c>
      <c r="BB786" s="57">
        <f>Table43[[#This Row],[Column1]]/Table43[[#This Row],[Harga Jual Pcs MT
(-PPN)]]</f>
        <v>8.4999999999999951E-2</v>
      </c>
      <c r="BC786" s="50"/>
      <c r="BD786" s="7" t="str">
        <f>IFERROR(VLOOKUP(Table43[[#This Row],[Kode BARANG Win2]],'[3]Daftar Barang dan Jasa'!$B$2:$D$3515,3,0),0)</f>
        <v>RB LIQUID MOSAIC 95ML X 48 BTL</v>
      </c>
      <c r="BE786" s="7" t="str">
        <f ca="1">IF(TODAY()-Table43[[#This Row],[Efektif
Pembuatan]]&gt;60,"Lama","Baru")</f>
        <v>Lama</v>
      </c>
      <c r="BF786" s="7" t="e">
        <f ca="1">IF(TODAY()-Table43[[#This Row],[Efektif Naik Harga]]&lt;30,"Naik","Sama")</f>
        <v>#VALUE!</v>
      </c>
      <c r="BG786" s="7" t="s">
        <v>400</v>
      </c>
      <c r="BH786" s="7" t="str">
        <f>IF(Table43[[#This Row],[Kode BARANG Win2]]&lt;&gt;"","IDR","")</f>
        <v>IDR</v>
      </c>
      <c r="BI786" s="7" t="str">
        <f>CONCATENATE(Table43[[#This Row],[kode  1 Digit
(Nomor)]],Table43[[#This Row],[kode  4 Digit                (Nomor)]])</f>
        <v>ID01400630095</v>
      </c>
      <c r="BJ786" s="7" t="str">
        <f>Table43[[#This Row],[Nama            Gramasi atau Jumlah Pack per CTN]]</f>
        <v>95ML</v>
      </c>
      <c r="BK786" s="7"/>
      <c r="BL786" s="7"/>
      <c r="BM786" s="4" t="str">
        <f>IF(Table43[[#This Row],[SATUAN Fix Win]]&lt;&gt;"","KRT")</f>
        <v>KRT</v>
      </c>
      <c r="BN786" s="4" t="str">
        <f>IF(Table43[[#This Row],[SATUAN Fix Win]]&lt;&gt;"","GD01")</f>
        <v>GD01</v>
      </c>
      <c r="BO786" s="4">
        <f>IF(Table43[[#This Row],[SATUAN Fix Win]]&lt;&gt;"",11611)</f>
        <v>11611</v>
      </c>
      <c r="BP786" s="4">
        <f>IF(Table43[[#This Row],[SATUAN Fix Win]]&lt;&gt;"",11612)</f>
        <v>11612</v>
      </c>
      <c r="BR786" s="4">
        <f>IF(Table43[[#This Row],[SATUAN Fix Win]]&lt;&gt;"",1)</f>
        <v>1</v>
      </c>
    </row>
    <row r="787" spans="1:70">
      <c r="A787" s="4" t="str">
        <f>CONCATENATE(Table43[[#This Row],[Kode BARANG Win2]],Table43[[#This Row],[No. Urut
Item Sama]])</f>
        <v>R1041000024510</v>
      </c>
      <c r="B787" s="7"/>
      <c r="C787" s="4" t="s">
        <v>1688</v>
      </c>
      <c r="D787" s="49">
        <v>3212639</v>
      </c>
      <c r="E787" s="49">
        <f>IFERROR(VLOOKUP(Table43[[#This Row],[NO]],[1]Sheet1!$G$3:$K$1267,5,0),0)</f>
        <v>0</v>
      </c>
      <c r="F787" s="26" t="s">
        <v>1112</v>
      </c>
      <c r="G787" s="26">
        <v>24</v>
      </c>
      <c r="H787" s="26" t="s">
        <v>1688</v>
      </c>
      <c r="I787" s="49">
        <v>8993560022044</v>
      </c>
      <c r="J787" s="26" t="str">
        <f>Table43[[#This Row],[Nama Jenis Kemasan]]</f>
        <v>BTL</v>
      </c>
      <c r="K787" s="4" t="str">
        <f>TRIM(CONCATENATE(Table43[[#This Row],[Nama            KLP]]," ",Table43[[#This Row],[Nama            Sub KLP]]))</f>
        <v>LIQUID MOSAIC</v>
      </c>
      <c r="L787" s="4" t="str">
        <f>CONCATENATE(Table43[[#This Row],[kode  2 Digit                (hrf+No)]],Table43[[#This Row],[kode  2 Digit                (Nomor)]],Table43[[#This Row],[kode  1 Digit                (Nomor)]])</f>
        <v>R1041</v>
      </c>
      <c r="M787" s="4" t="str">
        <f>IF(AH787="",CONCATENATE(R787,T787,V787,X787,Z787,AB787,AD787,AF787,Table43[[#This Row],[Tanda Kode Revisi]]),CONCATENATE(R787,T787,V787,X787,Z787,AB787,AD787,AH787))</f>
        <v>R1041000024510</v>
      </c>
      <c r="N787" s="11">
        <f t="shared" si="24"/>
        <v>14</v>
      </c>
      <c r="O787" s="13" t="str">
        <f>IF(AG787&lt;&gt;"",TRIM(UPPER(CONCATENATE(Q787," ",S787," ",U787," ",W787," ",Y787," ",AA787," ","X"," ",Table43[[#This Row],[ISI/CTN]]," ",AG787," ",AC787," ",AE787," ",AI787))),TRIM(UPPER(CONCATENATE(Q787," ",S787," ",U787," ",W787," ",Y787," ",AA787," ","X"," ",Table43[[#This Row],[ISI/CTN]]," ",AC787," ",AE787," ",AI787))))</f>
        <v>RB LIQUID MOSAIC 245ML X 24 BTL</v>
      </c>
      <c r="P787" s="11">
        <f t="shared" si="25"/>
        <v>31</v>
      </c>
      <c r="Q787" s="4" t="s">
        <v>1487</v>
      </c>
      <c r="R787" s="7" t="s">
        <v>94</v>
      </c>
      <c r="S787" s="4" t="s">
        <v>1514</v>
      </c>
      <c r="T787" s="45" t="s">
        <v>1725</v>
      </c>
      <c r="U787" s="46" t="s">
        <v>1557</v>
      </c>
      <c r="V787" s="7">
        <v>1</v>
      </c>
      <c r="W787" s="46"/>
      <c r="X787" s="45" t="s">
        <v>1731</v>
      </c>
      <c r="Z787" s="47" t="s">
        <v>1734</v>
      </c>
      <c r="AA787" s="4" t="s">
        <v>1556</v>
      </c>
      <c r="AB787" s="47" t="s">
        <v>1745</v>
      </c>
      <c r="AC787" s="4" t="s">
        <v>388</v>
      </c>
      <c r="AD787" s="7">
        <v>1</v>
      </c>
      <c r="AF787" s="7">
        <v>0</v>
      </c>
      <c r="AJ787" s="7">
        <f>IFERROR(VLOOKUP(Table43[[#This Row],[Kode BARANG Win2]],'[2]Template Impor Barang'!#REF!,2,0),0)</f>
        <v>0</v>
      </c>
      <c r="AK787" s="7">
        <f>Table43[[#This Row],[ISI/CTN]]</f>
        <v>24</v>
      </c>
      <c r="AL787" s="83">
        <f>Table43[[#This Row],[Kode Pcpl]]</f>
        <v>3212639</v>
      </c>
      <c r="AN787" s="36">
        <f>Table43[[#This Row],[Harga Jual Pcs GT
(-PPN)]]-(Table43[[#This Row],[Harga Jual Pcs GT
(-PPN)]]*8.5%)</f>
        <v>48929.586875000001</v>
      </c>
      <c r="AO787" s="36">
        <f>Table43[[#This Row],[Harga Beli Pcs
(-PPN)]]*Table43[[#This Row],[ISI/CTN]]</f>
        <v>1174310.085</v>
      </c>
      <c r="AP787" s="36">
        <f>Table43[[#This Row],[Harga Beli Pcs
(-PPN)]]*1.11</f>
        <v>54311.841431250003</v>
      </c>
      <c r="AQ787" s="36">
        <f>Table43[[#This Row],[Harga Beli Krt
(- PPN)]]*1.11</f>
        <v>1303484.19435</v>
      </c>
      <c r="AR787" s="36">
        <v>53474.958333333336</v>
      </c>
      <c r="AS787" s="36">
        <f>Table43[[#This Row],[Harga Jual Pcs GT
(-PPN)]]*Table43[[#This Row],[ISI/CTN]]</f>
        <v>1283399</v>
      </c>
      <c r="AT787" s="36">
        <f>Table43[[#This Row],[Harga Jual Pcs GT
(-PPN)]]*1.11</f>
        <v>59357.203750000008</v>
      </c>
      <c r="AU787" s="36">
        <f>Table43[[#This Row],[Harga Jual Krt GT
(- PPN)]]*1.11</f>
        <v>1424572.8900000001</v>
      </c>
      <c r="AV787" s="36">
        <v>53474.958333333336</v>
      </c>
      <c r="AW787" s="36">
        <f>Table43[[#This Row],[Harga Jual Pcs MT
(-PPN)]]*Table43[[#This Row],[ISI/CTN]]</f>
        <v>1283399</v>
      </c>
      <c r="AX787" s="36">
        <f>Table43[[#This Row],[Harga Jual Pcs MT
(-PPN)]]*1.11</f>
        <v>59357.203750000008</v>
      </c>
      <c r="AY787" s="36">
        <f>Table43[[#This Row],[Harga Jual Pcs MT
(+PPN)]]*Table43[[#This Row],[ISI/CTN]]</f>
        <v>1424572.8900000001</v>
      </c>
      <c r="AZ787" s="44">
        <f>(Table43[[#This Row],[Harga Jual Pcs GT
(-PPN)]]-Table43[[#This Row],[Harga Beli Pcs
(-PPN)]])/Table43[[#This Row],[Harga Jual Pcs GT
(-PPN)]]</f>
        <v>8.500000000000002E-2</v>
      </c>
      <c r="BA787" s="51">
        <f>Table43[[#This Row],[Harga Jual Pcs MT
(-PPN)]]-Table43[[#This Row],[Harga Beli Pcs
(-PPN)]]</f>
        <v>4545.3714583333349</v>
      </c>
      <c r="BB787" s="57">
        <f>Table43[[#This Row],[Column1]]/Table43[[#This Row],[Harga Jual Pcs MT
(-PPN)]]</f>
        <v>8.500000000000002E-2</v>
      </c>
      <c r="BC787" s="50"/>
      <c r="BD787" s="7" t="str">
        <f>IFERROR(VLOOKUP(Table43[[#This Row],[Kode BARANG Win2]],'[3]Daftar Barang dan Jasa'!$B$2:$D$3515,3,0),0)</f>
        <v>RB LIQUID MOSAIC 245ML X 24 BTL</v>
      </c>
      <c r="BE787" s="7" t="str">
        <f ca="1">IF(TODAY()-Table43[[#This Row],[Efektif
Pembuatan]]&gt;60,"Lama","Baru")</f>
        <v>Lama</v>
      </c>
      <c r="BF787" s="7" t="e">
        <f ca="1">IF(TODAY()-Table43[[#This Row],[Efektif Naik Harga]]&lt;30,"Naik","Sama")</f>
        <v>#VALUE!</v>
      </c>
      <c r="BG787" s="7" t="s">
        <v>400</v>
      </c>
      <c r="BH787" s="7" t="str">
        <f>IF(Table43[[#This Row],[Kode BARANG Win2]]&lt;&gt;"","IDR","")</f>
        <v>IDR</v>
      </c>
      <c r="BI787" s="7" t="str">
        <f>CONCATENATE(Table43[[#This Row],[kode  1 Digit
(Nomor)]],Table43[[#This Row],[kode  4 Digit                (Nomor)]])</f>
        <v>32126390245</v>
      </c>
      <c r="BJ787" s="7" t="str">
        <f>Table43[[#This Row],[Nama            Gramasi atau Jumlah Pack per CTN]]</f>
        <v>245ML</v>
      </c>
      <c r="BK787" s="7"/>
      <c r="BL787" s="7"/>
      <c r="BM787" s="4" t="str">
        <f>IF(Table43[[#This Row],[SATUAN Fix Win]]&lt;&gt;"","KRT")</f>
        <v>KRT</v>
      </c>
      <c r="BN787" s="4" t="str">
        <f>IF(Table43[[#This Row],[SATUAN Fix Win]]&lt;&gt;"","GD01")</f>
        <v>GD01</v>
      </c>
      <c r="BO787" s="4">
        <f>IF(Table43[[#This Row],[SATUAN Fix Win]]&lt;&gt;"",11611)</f>
        <v>11611</v>
      </c>
      <c r="BP787" s="4">
        <f>IF(Table43[[#This Row],[SATUAN Fix Win]]&lt;&gt;"",11612)</f>
        <v>11612</v>
      </c>
      <c r="BR787" s="4">
        <f>IF(Table43[[#This Row],[SATUAN Fix Win]]&lt;&gt;"",1)</f>
        <v>1</v>
      </c>
    </row>
    <row r="788" spans="1:70">
      <c r="A788" s="4" t="str">
        <f>CONCATENATE(Table43[[#This Row],[Kode BARANG Win2]],Table43[[#This Row],[No. Urut
Item Sama]])</f>
        <v>R1041000024510</v>
      </c>
      <c r="B788" s="7"/>
      <c r="C788" s="4" t="s">
        <v>1688</v>
      </c>
      <c r="D788" s="49">
        <v>3181106</v>
      </c>
      <c r="E788" s="49">
        <f>IFERROR(VLOOKUP(Table43[[#This Row],[NO]],[1]Sheet1!$G$3:$K$1267,5,0),0)</f>
        <v>0</v>
      </c>
      <c r="F788" s="26" t="s">
        <v>1116</v>
      </c>
      <c r="G788" s="26">
        <v>24</v>
      </c>
      <c r="H788" s="26" t="s">
        <v>1688</v>
      </c>
      <c r="I788" s="49">
        <v>8993560022044</v>
      </c>
      <c r="J788" s="26" t="str">
        <f>Table43[[#This Row],[Nama Jenis Kemasan]]</f>
        <v>BTL</v>
      </c>
      <c r="K788" s="4" t="str">
        <f>TRIM(CONCATENATE(Table43[[#This Row],[Nama            KLP]]," ",Table43[[#This Row],[Nama            Sub KLP]]))</f>
        <v>LIQUID MOSAIC</v>
      </c>
      <c r="L788" s="4" t="str">
        <f>CONCATENATE(Table43[[#This Row],[kode  2 Digit                (hrf+No)]],Table43[[#This Row],[kode  2 Digit                (Nomor)]],Table43[[#This Row],[kode  1 Digit                (Nomor)]])</f>
        <v>R1041</v>
      </c>
      <c r="M788" s="4" t="str">
        <f>IF(AH788="",CONCATENATE(R788,T788,V788,X788,Z788,AB788,AD788,AF788,Table43[[#This Row],[Tanda Kode Revisi]]),CONCATENATE(R788,T788,V788,X788,Z788,AB788,AD788,AH788))</f>
        <v>R1041000024510</v>
      </c>
      <c r="N788" s="11">
        <f t="shared" si="24"/>
        <v>14</v>
      </c>
      <c r="O788" s="13" t="str">
        <f>IF(AG788&lt;&gt;"",TRIM(UPPER(CONCATENATE(Q788," ",S788," ",U788," ",W788," ",Y788," ",AA788," ","X"," ",Table43[[#This Row],[ISI/CTN]]," ",AG788," ",AC788," ",AE788," ",AI788))),TRIM(UPPER(CONCATENATE(Q788," ",S788," ",U788," ",W788," ",Y788," ",AA788," ","X"," ",Table43[[#This Row],[ISI/CTN]]," ",AC788," ",AE788," ",AI788))))</f>
        <v>RB LIQUID MOSAIC 245ML X 24 BTL</v>
      </c>
      <c r="P788" s="11">
        <f t="shared" si="25"/>
        <v>31</v>
      </c>
      <c r="Q788" s="4" t="s">
        <v>1487</v>
      </c>
      <c r="R788" s="7" t="s">
        <v>94</v>
      </c>
      <c r="S788" s="4" t="s">
        <v>1514</v>
      </c>
      <c r="T788" s="45" t="s">
        <v>1725</v>
      </c>
      <c r="U788" s="46" t="s">
        <v>1557</v>
      </c>
      <c r="V788" s="7">
        <v>1</v>
      </c>
      <c r="W788" s="46"/>
      <c r="X788" s="45" t="s">
        <v>1731</v>
      </c>
      <c r="Z788" s="47" t="s">
        <v>1734</v>
      </c>
      <c r="AA788" s="4" t="s">
        <v>1556</v>
      </c>
      <c r="AB788" s="47" t="s">
        <v>1745</v>
      </c>
      <c r="AC788" s="4" t="s">
        <v>388</v>
      </c>
      <c r="AD788" s="7">
        <v>1</v>
      </c>
      <c r="AF788" s="7">
        <v>0</v>
      </c>
      <c r="AJ788" s="7">
        <f>IFERROR(VLOOKUP(Table43[[#This Row],[Kode BARANG Win2]],'[2]Template Impor Barang'!#REF!,2,0),0)</f>
        <v>0</v>
      </c>
      <c r="AK788" s="7">
        <f>Table43[[#This Row],[ISI/CTN]]</f>
        <v>24</v>
      </c>
      <c r="AL788" s="83">
        <f>Table43[[#This Row],[Kode Pcpl]]</f>
        <v>3181106</v>
      </c>
      <c r="AN788" s="36">
        <f>Table43[[#This Row],[Harga Jual Pcs GT
(-PPN)]]-(Table43[[#This Row],[Harga Jual Pcs GT
(-PPN)]]*8.5%)</f>
        <v>48929.586875000001</v>
      </c>
      <c r="AO788" s="36">
        <f>Table43[[#This Row],[Harga Beli Pcs
(-PPN)]]*Table43[[#This Row],[ISI/CTN]]</f>
        <v>1174310.085</v>
      </c>
      <c r="AP788" s="36">
        <f>Table43[[#This Row],[Harga Beli Pcs
(-PPN)]]*1.11</f>
        <v>54311.841431250003</v>
      </c>
      <c r="AQ788" s="36">
        <f>Table43[[#This Row],[Harga Beli Krt
(- PPN)]]*1.11</f>
        <v>1303484.19435</v>
      </c>
      <c r="AR788" s="36">
        <v>53474.958333333336</v>
      </c>
      <c r="AS788" s="36">
        <f>Table43[[#This Row],[Harga Jual Pcs GT
(-PPN)]]*Table43[[#This Row],[ISI/CTN]]</f>
        <v>1283399</v>
      </c>
      <c r="AT788" s="36">
        <f>Table43[[#This Row],[Harga Jual Pcs GT
(-PPN)]]*1.11</f>
        <v>59357.203750000008</v>
      </c>
      <c r="AU788" s="36">
        <f>Table43[[#This Row],[Harga Jual Krt GT
(- PPN)]]*1.11</f>
        <v>1424572.8900000001</v>
      </c>
      <c r="AV788" s="36">
        <v>53474.958333333336</v>
      </c>
      <c r="AW788" s="36">
        <f>Table43[[#This Row],[Harga Jual Pcs MT
(-PPN)]]*Table43[[#This Row],[ISI/CTN]]</f>
        <v>1283399</v>
      </c>
      <c r="AX788" s="36">
        <f>Table43[[#This Row],[Harga Jual Pcs MT
(-PPN)]]*1.11</f>
        <v>59357.203750000008</v>
      </c>
      <c r="AY788" s="36">
        <f>Table43[[#This Row],[Harga Jual Pcs MT
(+PPN)]]*Table43[[#This Row],[ISI/CTN]]</f>
        <v>1424572.8900000001</v>
      </c>
      <c r="AZ788" s="44">
        <f>(Table43[[#This Row],[Harga Jual Pcs GT
(-PPN)]]-Table43[[#This Row],[Harga Beli Pcs
(-PPN)]])/Table43[[#This Row],[Harga Jual Pcs GT
(-PPN)]]</f>
        <v>8.500000000000002E-2</v>
      </c>
      <c r="BA788" s="51">
        <f>Table43[[#This Row],[Harga Jual Pcs MT
(-PPN)]]-Table43[[#This Row],[Harga Beli Pcs
(-PPN)]]</f>
        <v>4545.3714583333349</v>
      </c>
      <c r="BB788" s="57">
        <f>Table43[[#This Row],[Column1]]/Table43[[#This Row],[Harga Jual Pcs MT
(-PPN)]]</f>
        <v>8.500000000000002E-2</v>
      </c>
      <c r="BC788" s="50"/>
      <c r="BD788" s="7" t="str">
        <f>IFERROR(VLOOKUP(Table43[[#This Row],[Kode BARANG Win2]],'[3]Daftar Barang dan Jasa'!$B$2:$D$3515,3,0),0)</f>
        <v>RB LIQUID MOSAIC 245ML X 24 BTL</v>
      </c>
      <c r="BE788" s="7" t="str">
        <f ca="1">IF(TODAY()-Table43[[#This Row],[Efektif
Pembuatan]]&gt;60,"Lama","Baru")</f>
        <v>Lama</v>
      </c>
      <c r="BF788" s="7" t="e">
        <f ca="1">IF(TODAY()-Table43[[#This Row],[Efektif Naik Harga]]&lt;30,"Naik","Sama")</f>
        <v>#VALUE!</v>
      </c>
      <c r="BG788" s="7" t="s">
        <v>400</v>
      </c>
      <c r="BH788" s="7" t="str">
        <f>IF(Table43[[#This Row],[Kode BARANG Win2]]&lt;&gt;"","IDR","")</f>
        <v>IDR</v>
      </c>
      <c r="BI788" s="7" t="str">
        <f>CONCATENATE(Table43[[#This Row],[kode  1 Digit
(Nomor)]],Table43[[#This Row],[kode  4 Digit                (Nomor)]])</f>
        <v>31811060245</v>
      </c>
      <c r="BJ788" s="7" t="str">
        <f>Table43[[#This Row],[Nama            Gramasi atau Jumlah Pack per CTN]]</f>
        <v>245ML</v>
      </c>
      <c r="BK788" s="7"/>
      <c r="BL788" s="7"/>
      <c r="BM788" s="4" t="str">
        <f>IF(Table43[[#This Row],[SATUAN Fix Win]]&lt;&gt;"","KRT")</f>
        <v>KRT</v>
      </c>
      <c r="BN788" s="4" t="str">
        <f>IF(Table43[[#This Row],[SATUAN Fix Win]]&lt;&gt;"","GD01")</f>
        <v>GD01</v>
      </c>
      <c r="BO788" s="4">
        <f>IF(Table43[[#This Row],[SATUAN Fix Win]]&lt;&gt;"",11611)</f>
        <v>11611</v>
      </c>
      <c r="BP788" s="4">
        <f>IF(Table43[[#This Row],[SATUAN Fix Win]]&lt;&gt;"",11612)</f>
        <v>11612</v>
      </c>
      <c r="BR788" s="4">
        <f>IF(Table43[[#This Row],[SATUAN Fix Win]]&lt;&gt;"",1)</f>
        <v>1</v>
      </c>
    </row>
    <row r="789" spans="1:70">
      <c r="A789" s="4" t="str">
        <f>CONCATENATE(Table43[[#This Row],[Kode BARANG Win2]],Table43[[#This Row],[No. Urut
Item Sama]])</f>
        <v>R1041000024510</v>
      </c>
      <c r="B789" s="7"/>
      <c r="C789" s="4" t="s">
        <v>1688</v>
      </c>
      <c r="D789" s="49">
        <v>3255744</v>
      </c>
      <c r="E789" s="49">
        <f>IFERROR(VLOOKUP(Table43[[#This Row],[NO]],[1]Sheet1!$G$3:$K$1267,5,0),0)</f>
        <v>0</v>
      </c>
      <c r="F789" s="26" t="s">
        <v>1115</v>
      </c>
      <c r="G789" s="26">
        <v>24</v>
      </c>
      <c r="H789" s="26" t="s">
        <v>2073</v>
      </c>
      <c r="I789" s="49">
        <v>8993560022044</v>
      </c>
      <c r="J789" s="26" t="str">
        <f>Table43[[#This Row],[Nama Jenis Kemasan]]</f>
        <v>BTL</v>
      </c>
      <c r="K789" s="4" t="str">
        <f>TRIM(CONCATENATE(Table43[[#This Row],[Nama            KLP]]," ",Table43[[#This Row],[Nama            Sub KLP]]))</f>
        <v>LIQUID MOSAIC</v>
      </c>
      <c r="L789" s="4" t="str">
        <f>CONCATENATE(Table43[[#This Row],[kode  2 Digit                (hrf+No)]],Table43[[#This Row],[kode  2 Digit                (Nomor)]],Table43[[#This Row],[kode  1 Digit                (Nomor)]])</f>
        <v>R1041</v>
      </c>
      <c r="M789" s="4" t="str">
        <f>IF(AH789="",CONCATENATE(R789,T789,V789,X789,Z789,AB789,AD789,AF789,Table43[[#This Row],[Tanda Kode Revisi]]),CONCATENATE(R789,T789,V789,X789,Z789,AB789,AD789,AH789))</f>
        <v>R1041000024510</v>
      </c>
      <c r="N789" s="11">
        <f t="shared" si="24"/>
        <v>14</v>
      </c>
      <c r="O789" s="13" t="str">
        <f>IF(AG789&lt;&gt;"",TRIM(UPPER(CONCATENATE(Q789," ",S789," ",U789," ",W789," ",Y789," ",AA789," ","X"," ",Table43[[#This Row],[ISI/CTN]]," ",AG789," ",AC789," ",AE789," ",AI789))),TRIM(UPPER(CONCATENATE(Q789," ",S789," ",U789," ",W789," ",Y789," ",AA789," ","X"," ",Table43[[#This Row],[ISI/CTN]]," ",AC789," ",AE789," ",AI789))))</f>
        <v>RB LIQUID MOSAIC 245ML X 24 BTL</v>
      </c>
      <c r="P789" s="11">
        <f t="shared" si="25"/>
        <v>31</v>
      </c>
      <c r="Q789" s="4" t="s">
        <v>1487</v>
      </c>
      <c r="R789" s="7" t="s">
        <v>94</v>
      </c>
      <c r="S789" s="4" t="s">
        <v>1514</v>
      </c>
      <c r="T789" s="45" t="s">
        <v>1725</v>
      </c>
      <c r="U789" s="46" t="s">
        <v>1557</v>
      </c>
      <c r="V789" s="7">
        <v>1</v>
      </c>
      <c r="W789" s="46"/>
      <c r="X789" s="45" t="s">
        <v>1731</v>
      </c>
      <c r="Z789" s="47" t="s">
        <v>1734</v>
      </c>
      <c r="AA789" s="4" t="s">
        <v>1556</v>
      </c>
      <c r="AB789" s="47" t="s">
        <v>1745</v>
      </c>
      <c r="AC789" s="4" t="s">
        <v>388</v>
      </c>
      <c r="AD789" s="7">
        <v>1</v>
      </c>
      <c r="AF789" s="7">
        <v>0</v>
      </c>
      <c r="AJ789" s="7">
        <f>IFERROR(VLOOKUP(Table43[[#This Row],[Kode BARANG Win2]],'[2]Template Impor Barang'!#REF!,2,0),0)</f>
        <v>0</v>
      </c>
      <c r="AK789" s="7">
        <f>Table43[[#This Row],[ISI/CTN]]</f>
        <v>24</v>
      </c>
      <c r="AL789" s="83">
        <f>Table43[[#This Row],[Kode Pcpl]]</f>
        <v>3255744</v>
      </c>
      <c r="AN789" s="36">
        <f>Table43[[#This Row],[Harga Jual Pcs GT
(-PPN)]]-(Table43[[#This Row],[Harga Jual Pcs GT
(-PPN)]]*8.5%)</f>
        <v>48929.586875000001</v>
      </c>
      <c r="AO789" s="36">
        <f>Table43[[#This Row],[Harga Beli Pcs
(-PPN)]]*Table43[[#This Row],[ISI/CTN]]</f>
        <v>1174310.085</v>
      </c>
      <c r="AP789" s="36">
        <f>Table43[[#This Row],[Harga Beli Pcs
(-PPN)]]*1.11</f>
        <v>54311.841431250003</v>
      </c>
      <c r="AQ789" s="36">
        <f>Table43[[#This Row],[Harga Beli Krt
(- PPN)]]*1.11</f>
        <v>1303484.19435</v>
      </c>
      <c r="AR789" s="36">
        <v>53474.958333333336</v>
      </c>
      <c r="AS789" s="36">
        <f>Table43[[#This Row],[Harga Jual Pcs GT
(-PPN)]]*Table43[[#This Row],[ISI/CTN]]</f>
        <v>1283399</v>
      </c>
      <c r="AT789" s="36">
        <f>Table43[[#This Row],[Harga Jual Pcs GT
(-PPN)]]*1.11</f>
        <v>59357.203750000008</v>
      </c>
      <c r="AU789" s="36">
        <f>Table43[[#This Row],[Harga Jual Krt GT
(- PPN)]]*1.11</f>
        <v>1424572.8900000001</v>
      </c>
      <c r="AV789" s="36">
        <v>53474.958333333336</v>
      </c>
      <c r="AW789" s="36">
        <f>Table43[[#This Row],[Harga Jual Pcs MT
(-PPN)]]*Table43[[#This Row],[ISI/CTN]]</f>
        <v>1283399</v>
      </c>
      <c r="AX789" s="36">
        <f>Table43[[#This Row],[Harga Jual Pcs MT
(-PPN)]]*1.11</f>
        <v>59357.203750000008</v>
      </c>
      <c r="AY789" s="36">
        <f>Table43[[#This Row],[Harga Jual Pcs MT
(+PPN)]]*Table43[[#This Row],[ISI/CTN]]</f>
        <v>1424572.8900000001</v>
      </c>
      <c r="AZ789" s="44">
        <f>(Table43[[#This Row],[Harga Jual Pcs GT
(-PPN)]]-Table43[[#This Row],[Harga Beli Pcs
(-PPN)]])/Table43[[#This Row],[Harga Jual Pcs GT
(-PPN)]]</f>
        <v>8.500000000000002E-2</v>
      </c>
      <c r="BA789" s="51">
        <f>Table43[[#This Row],[Harga Jual Pcs MT
(-PPN)]]-Table43[[#This Row],[Harga Beli Pcs
(-PPN)]]</f>
        <v>4545.3714583333349</v>
      </c>
      <c r="BB789" s="57">
        <f>Table43[[#This Row],[Column1]]/Table43[[#This Row],[Harga Jual Pcs MT
(-PPN)]]</f>
        <v>8.500000000000002E-2</v>
      </c>
      <c r="BC789" s="50"/>
      <c r="BD789" s="7" t="str">
        <f>IFERROR(VLOOKUP(Table43[[#This Row],[Kode BARANG Win2]],'[3]Daftar Barang dan Jasa'!$B$2:$D$3515,3,0),0)</f>
        <v>RB LIQUID MOSAIC 245ML X 24 BTL</v>
      </c>
      <c r="BE789" s="7" t="str">
        <f ca="1">IF(TODAY()-Table43[[#This Row],[Efektif
Pembuatan]]&gt;60,"Lama","Baru")</f>
        <v>Lama</v>
      </c>
      <c r="BF789" s="7" t="e">
        <f ca="1">IF(TODAY()-Table43[[#This Row],[Efektif Naik Harga]]&lt;30,"Naik","Sama")</f>
        <v>#VALUE!</v>
      </c>
      <c r="BG789" s="7" t="s">
        <v>400</v>
      </c>
      <c r="BH789" s="7" t="str">
        <f>IF(Table43[[#This Row],[Kode BARANG Win2]]&lt;&gt;"","IDR","")</f>
        <v>IDR</v>
      </c>
      <c r="BI789" s="7" t="str">
        <f>CONCATENATE(Table43[[#This Row],[kode  1 Digit
(Nomor)]],Table43[[#This Row],[kode  4 Digit                (Nomor)]])</f>
        <v>32557440245</v>
      </c>
      <c r="BJ789" s="7" t="str">
        <f>Table43[[#This Row],[Nama            Gramasi atau Jumlah Pack per CTN]]</f>
        <v>245ML</v>
      </c>
      <c r="BK789" s="7"/>
      <c r="BL789" s="7"/>
      <c r="BM789" s="4" t="str">
        <f>IF(Table43[[#This Row],[SATUAN Fix Win]]&lt;&gt;"","KRT")</f>
        <v>KRT</v>
      </c>
      <c r="BN789" s="4" t="str">
        <f>IF(Table43[[#This Row],[SATUAN Fix Win]]&lt;&gt;"","GD01")</f>
        <v>GD01</v>
      </c>
      <c r="BO789" s="4">
        <f>IF(Table43[[#This Row],[SATUAN Fix Win]]&lt;&gt;"",11611)</f>
        <v>11611</v>
      </c>
      <c r="BP789" s="4">
        <f>IF(Table43[[#This Row],[SATUAN Fix Win]]&lt;&gt;"",11612)</f>
        <v>11612</v>
      </c>
      <c r="BR789" s="4">
        <f>IF(Table43[[#This Row],[SATUAN Fix Win]]&lt;&gt;"",1)</f>
        <v>1</v>
      </c>
    </row>
    <row r="790" spans="1:70">
      <c r="A790" s="4" t="str">
        <f>CONCATENATE(Table43[[#This Row],[Kode BARANG Win2]],Table43[[#This Row],[No. Urut
Item Sama]])</f>
        <v>R1041000024510</v>
      </c>
      <c r="B790" s="7"/>
      <c r="C790" s="4" t="s">
        <v>1688</v>
      </c>
      <c r="D790" s="49">
        <v>3255742</v>
      </c>
      <c r="E790" s="49">
        <f>IFERROR(VLOOKUP(Table43[[#This Row],[NO]],[1]Sheet1!$G$3:$K$1267,5,0),0)</f>
        <v>0</v>
      </c>
      <c r="F790" s="26" t="s">
        <v>1114</v>
      </c>
      <c r="G790" s="26">
        <v>24</v>
      </c>
      <c r="H790" s="26" t="s">
        <v>2073</v>
      </c>
      <c r="I790" s="49">
        <v>8993560022044</v>
      </c>
      <c r="J790" s="26" t="str">
        <f>Table43[[#This Row],[Nama Jenis Kemasan]]</f>
        <v>BTL</v>
      </c>
      <c r="K790" s="4" t="str">
        <f>TRIM(CONCATENATE(Table43[[#This Row],[Nama            KLP]]," ",Table43[[#This Row],[Nama            Sub KLP]]))</f>
        <v>LIQUID MOSAIC</v>
      </c>
      <c r="L790" s="4" t="str">
        <f>CONCATENATE(Table43[[#This Row],[kode  2 Digit                (hrf+No)]],Table43[[#This Row],[kode  2 Digit                (Nomor)]],Table43[[#This Row],[kode  1 Digit                (Nomor)]])</f>
        <v>R1041</v>
      </c>
      <c r="M790" s="4" t="str">
        <f>IF(AH790="",CONCATENATE(R790,T790,V790,X790,Z790,AB790,AD790,AF790,Table43[[#This Row],[Tanda Kode Revisi]]),CONCATENATE(R790,T790,V790,X790,Z790,AB790,AD790,AH790))</f>
        <v>R1041000024510</v>
      </c>
      <c r="N790" s="11">
        <f t="shared" si="24"/>
        <v>14</v>
      </c>
      <c r="O790" s="13" t="str">
        <f>IF(AG790&lt;&gt;"",TRIM(UPPER(CONCATENATE(Q790," ",S790," ",U790," ",W790," ",Y790," ",AA790," ","X"," ",Table43[[#This Row],[ISI/CTN]]," ",AG790," ",AC790," ",AE790," ",AI790))),TRIM(UPPER(CONCATENATE(Q790," ",S790," ",U790," ",W790," ",Y790," ",AA790," ","X"," ",Table43[[#This Row],[ISI/CTN]]," ",AC790," ",AE790," ",AI790))))</f>
        <v>RB LIQUID MOSAIC 245ML X 24 BTL</v>
      </c>
      <c r="P790" s="11">
        <f t="shared" si="25"/>
        <v>31</v>
      </c>
      <c r="Q790" s="4" t="s">
        <v>1487</v>
      </c>
      <c r="R790" s="7" t="s">
        <v>94</v>
      </c>
      <c r="S790" s="4" t="s">
        <v>1514</v>
      </c>
      <c r="T790" s="45" t="s">
        <v>1725</v>
      </c>
      <c r="U790" s="46" t="s">
        <v>1557</v>
      </c>
      <c r="V790" s="7">
        <v>1</v>
      </c>
      <c r="W790" s="46"/>
      <c r="X790" s="45" t="s">
        <v>1731</v>
      </c>
      <c r="Z790" s="47" t="s">
        <v>1734</v>
      </c>
      <c r="AA790" s="4" t="s">
        <v>1556</v>
      </c>
      <c r="AB790" s="47" t="s">
        <v>1745</v>
      </c>
      <c r="AC790" s="4" t="s">
        <v>388</v>
      </c>
      <c r="AD790" s="7">
        <v>1</v>
      </c>
      <c r="AF790" s="7">
        <v>0</v>
      </c>
      <c r="AJ790" s="7">
        <f>IFERROR(VLOOKUP(Table43[[#This Row],[Kode BARANG Win2]],'[2]Template Impor Barang'!#REF!,2,0),0)</f>
        <v>0</v>
      </c>
      <c r="AK790" s="7">
        <f>Table43[[#This Row],[ISI/CTN]]</f>
        <v>24</v>
      </c>
      <c r="AL790" s="83">
        <f>Table43[[#This Row],[Kode Pcpl]]</f>
        <v>3255742</v>
      </c>
      <c r="AN790" s="36">
        <f>Table43[[#This Row],[Harga Jual Pcs GT
(-PPN)]]-(Table43[[#This Row],[Harga Jual Pcs GT
(-PPN)]]*8.5%)</f>
        <v>48929.586875000001</v>
      </c>
      <c r="AO790" s="36">
        <f>Table43[[#This Row],[Harga Beli Pcs
(-PPN)]]*Table43[[#This Row],[ISI/CTN]]</f>
        <v>1174310.085</v>
      </c>
      <c r="AP790" s="36">
        <f>Table43[[#This Row],[Harga Beli Pcs
(-PPN)]]*1.11</f>
        <v>54311.841431250003</v>
      </c>
      <c r="AQ790" s="36">
        <f>Table43[[#This Row],[Harga Beli Krt
(- PPN)]]*1.11</f>
        <v>1303484.19435</v>
      </c>
      <c r="AR790" s="36">
        <v>53474.958333333336</v>
      </c>
      <c r="AS790" s="36">
        <f>Table43[[#This Row],[Harga Jual Pcs GT
(-PPN)]]*Table43[[#This Row],[ISI/CTN]]</f>
        <v>1283399</v>
      </c>
      <c r="AT790" s="36">
        <f>Table43[[#This Row],[Harga Jual Pcs GT
(-PPN)]]*1.11</f>
        <v>59357.203750000008</v>
      </c>
      <c r="AU790" s="36">
        <f>Table43[[#This Row],[Harga Jual Krt GT
(- PPN)]]*1.11</f>
        <v>1424572.8900000001</v>
      </c>
      <c r="AV790" s="36">
        <v>53474.958333333336</v>
      </c>
      <c r="AW790" s="36">
        <f>Table43[[#This Row],[Harga Jual Pcs MT
(-PPN)]]*Table43[[#This Row],[ISI/CTN]]</f>
        <v>1283399</v>
      </c>
      <c r="AX790" s="36">
        <f>Table43[[#This Row],[Harga Jual Pcs MT
(-PPN)]]*1.11</f>
        <v>59357.203750000008</v>
      </c>
      <c r="AY790" s="36">
        <f>Table43[[#This Row],[Harga Jual Pcs MT
(+PPN)]]*Table43[[#This Row],[ISI/CTN]]</f>
        <v>1424572.8900000001</v>
      </c>
      <c r="AZ790" s="44">
        <f>(Table43[[#This Row],[Harga Jual Pcs GT
(-PPN)]]-Table43[[#This Row],[Harga Beli Pcs
(-PPN)]])/Table43[[#This Row],[Harga Jual Pcs GT
(-PPN)]]</f>
        <v>8.500000000000002E-2</v>
      </c>
      <c r="BA790" s="51">
        <f>Table43[[#This Row],[Harga Jual Pcs MT
(-PPN)]]-Table43[[#This Row],[Harga Beli Pcs
(-PPN)]]</f>
        <v>4545.3714583333349</v>
      </c>
      <c r="BB790" s="57">
        <f>Table43[[#This Row],[Column1]]/Table43[[#This Row],[Harga Jual Pcs MT
(-PPN)]]</f>
        <v>8.500000000000002E-2</v>
      </c>
      <c r="BC790" s="50"/>
      <c r="BD790" s="7" t="str">
        <f>IFERROR(VLOOKUP(Table43[[#This Row],[Kode BARANG Win2]],'[3]Daftar Barang dan Jasa'!$B$2:$D$3515,3,0),0)</f>
        <v>RB LIQUID MOSAIC 245ML X 24 BTL</v>
      </c>
      <c r="BE790" s="7" t="str">
        <f ca="1">IF(TODAY()-Table43[[#This Row],[Efektif
Pembuatan]]&gt;60,"Lama","Baru")</f>
        <v>Lama</v>
      </c>
      <c r="BF790" s="7" t="e">
        <f ca="1">IF(TODAY()-Table43[[#This Row],[Efektif Naik Harga]]&lt;30,"Naik","Sama")</f>
        <v>#VALUE!</v>
      </c>
      <c r="BG790" s="7" t="s">
        <v>400</v>
      </c>
      <c r="BH790" s="7" t="str">
        <f>IF(Table43[[#This Row],[Kode BARANG Win2]]&lt;&gt;"","IDR","")</f>
        <v>IDR</v>
      </c>
      <c r="BI790" s="7" t="str">
        <f>CONCATENATE(Table43[[#This Row],[kode  1 Digit
(Nomor)]],Table43[[#This Row],[kode  4 Digit                (Nomor)]])</f>
        <v>32557420245</v>
      </c>
      <c r="BJ790" s="7" t="str">
        <f>Table43[[#This Row],[Nama            Gramasi atau Jumlah Pack per CTN]]</f>
        <v>245ML</v>
      </c>
      <c r="BK790" s="7"/>
      <c r="BL790" s="7"/>
      <c r="BM790" s="4" t="str">
        <f>IF(Table43[[#This Row],[SATUAN Fix Win]]&lt;&gt;"","KRT")</f>
        <v>KRT</v>
      </c>
      <c r="BN790" s="4" t="str">
        <f>IF(Table43[[#This Row],[SATUAN Fix Win]]&lt;&gt;"","GD01")</f>
        <v>GD01</v>
      </c>
      <c r="BO790" s="4">
        <f>IF(Table43[[#This Row],[SATUAN Fix Win]]&lt;&gt;"",11611)</f>
        <v>11611</v>
      </c>
      <c r="BP790" s="4">
        <f>IF(Table43[[#This Row],[SATUAN Fix Win]]&lt;&gt;"",11612)</f>
        <v>11612</v>
      </c>
      <c r="BR790" s="4">
        <f>IF(Table43[[#This Row],[SATUAN Fix Win]]&lt;&gt;"",1)</f>
        <v>1</v>
      </c>
    </row>
    <row r="791" spans="1:70">
      <c r="A791" s="4" t="str">
        <f>CONCATENATE(Table43[[#This Row],[Kode BARANG Win2]],Table43[[#This Row],[No. Urut
Item Sama]])</f>
        <v>R1041000024510</v>
      </c>
      <c r="B791" s="7"/>
      <c r="C791" s="4" t="s">
        <v>1688</v>
      </c>
      <c r="D791" s="49" t="s">
        <v>561</v>
      </c>
      <c r="E791" s="49">
        <f>IFERROR(VLOOKUP(Table43[[#This Row],[NO]],[1]Sheet1!$G$3:$K$1267,5,0),0)</f>
        <v>0</v>
      </c>
      <c r="F791" s="26" t="s">
        <v>1113</v>
      </c>
      <c r="G791" s="26">
        <v>24</v>
      </c>
      <c r="H791" s="26" t="s">
        <v>2073</v>
      </c>
      <c r="I791" s="49">
        <v>8993560022044</v>
      </c>
      <c r="J791" s="26" t="str">
        <f>Table43[[#This Row],[Nama Jenis Kemasan]]</f>
        <v>BTL</v>
      </c>
      <c r="K791" s="4" t="str">
        <f>TRIM(CONCATENATE(Table43[[#This Row],[Nama            KLP]]," ",Table43[[#This Row],[Nama            Sub KLP]]))</f>
        <v>LIQUID MOSAIC</v>
      </c>
      <c r="L791" s="4" t="str">
        <f>CONCATENATE(Table43[[#This Row],[kode  2 Digit                (hrf+No)]],Table43[[#This Row],[kode  2 Digit                (Nomor)]],Table43[[#This Row],[kode  1 Digit                (Nomor)]])</f>
        <v>R1041</v>
      </c>
      <c r="M791" s="4" t="str">
        <f>IF(AH791="",CONCATENATE(R791,T791,V791,X791,Z791,AB791,AD791,AF791,Table43[[#This Row],[Tanda Kode Revisi]]),CONCATENATE(R791,T791,V791,X791,Z791,AB791,AD791,AH791))</f>
        <v>R1041000024510</v>
      </c>
      <c r="N791" s="11">
        <f t="shared" si="24"/>
        <v>14</v>
      </c>
      <c r="O791" s="13" t="str">
        <f>IF(AG791&lt;&gt;"",TRIM(UPPER(CONCATENATE(Q791," ",S791," ",U791," ",W791," ",Y791," ",AA791," ","X"," ",Table43[[#This Row],[ISI/CTN]]," ",AG791," ",AC791," ",AE791," ",AI791))),TRIM(UPPER(CONCATENATE(Q791," ",S791," ",U791," ",W791," ",Y791," ",AA791," ","X"," ",Table43[[#This Row],[ISI/CTN]]," ",AC791," ",AE791," ",AI791))))</f>
        <v>RB LIQUID MOSAIC 245ML X 24 BTL</v>
      </c>
      <c r="P791" s="11">
        <f t="shared" si="25"/>
        <v>31</v>
      </c>
      <c r="Q791" s="4" t="s">
        <v>1487</v>
      </c>
      <c r="R791" s="7" t="s">
        <v>94</v>
      </c>
      <c r="S791" s="4" t="s">
        <v>1514</v>
      </c>
      <c r="T791" s="45" t="s">
        <v>1725</v>
      </c>
      <c r="U791" s="46" t="s">
        <v>1557</v>
      </c>
      <c r="V791" s="7">
        <v>1</v>
      </c>
      <c r="W791" s="46"/>
      <c r="X791" s="45" t="s">
        <v>1731</v>
      </c>
      <c r="Z791" s="47" t="s">
        <v>1734</v>
      </c>
      <c r="AA791" s="4" t="s">
        <v>1556</v>
      </c>
      <c r="AB791" s="47" t="s">
        <v>1745</v>
      </c>
      <c r="AC791" s="4" t="s">
        <v>388</v>
      </c>
      <c r="AD791" s="7">
        <v>1</v>
      </c>
      <c r="AF791" s="7">
        <v>0</v>
      </c>
      <c r="AJ791" s="7">
        <f>IFERROR(VLOOKUP(Table43[[#This Row],[Kode BARANG Win2]],'[2]Template Impor Barang'!#REF!,2,0),0)</f>
        <v>0</v>
      </c>
      <c r="AK791" s="7">
        <f>Table43[[#This Row],[ISI/CTN]]</f>
        <v>24</v>
      </c>
      <c r="AL791" s="83" t="str">
        <f>Table43[[#This Row],[Kode Pcpl]]</f>
        <v>ID0140191</v>
      </c>
      <c r="AN791" s="36">
        <f>Table43[[#This Row],[Harga Jual Pcs GT
(-PPN)]]-(Table43[[#This Row],[Harga Jual Pcs GT
(-PPN)]]*8.5%)</f>
        <v>48929.586875000001</v>
      </c>
      <c r="AO791" s="36">
        <f>Table43[[#This Row],[Harga Beli Pcs
(-PPN)]]*Table43[[#This Row],[ISI/CTN]]</f>
        <v>1174310.085</v>
      </c>
      <c r="AP791" s="36">
        <f>Table43[[#This Row],[Harga Beli Pcs
(-PPN)]]*1.11</f>
        <v>54311.841431250003</v>
      </c>
      <c r="AQ791" s="36">
        <f>Table43[[#This Row],[Harga Beli Krt
(- PPN)]]*1.11</f>
        <v>1303484.19435</v>
      </c>
      <c r="AR791" s="36">
        <v>53474.958333333336</v>
      </c>
      <c r="AS791" s="36">
        <f>Table43[[#This Row],[Harga Jual Pcs GT
(-PPN)]]*Table43[[#This Row],[ISI/CTN]]</f>
        <v>1283399</v>
      </c>
      <c r="AT791" s="36">
        <f>Table43[[#This Row],[Harga Jual Pcs GT
(-PPN)]]*1.11</f>
        <v>59357.203750000008</v>
      </c>
      <c r="AU791" s="36">
        <f>Table43[[#This Row],[Harga Jual Krt GT
(- PPN)]]*1.11</f>
        <v>1424572.8900000001</v>
      </c>
      <c r="AV791" s="36">
        <v>53474.958333333336</v>
      </c>
      <c r="AW791" s="36">
        <f>Table43[[#This Row],[Harga Jual Pcs MT
(-PPN)]]*Table43[[#This Row],[ISI/CTN]]</f>
        <v>1283399</v>
      </c>
      <c r="AX791" s="36">
        <f>Table43[[#This Row],[Harga Jual Pcs MT
(-PPN)]]*1.11</f>
        <v>59357.203750000008</v>
      </c>
      <c r="AY791" s="36">
        <f>Table43[[#This Row],[Harga Jual Pcs MT
(+PPN)]]*Table43[[#This Row],[ISI/CTN]]</f>
        <v>1424572.8900000001</v>
      </c>
      <c r="AZ791" s="44">
        <f>(Table43[[#This Row],[Harga Jual Pcs GT
(-PPN)]]-Table43[[#This Row],[Harga Beli Pcs
(-PPN)]])/Table43[[#This Row],[Harga Jual Pcs GT
(-PPN)]]</f>
        <v>8.500000000000002E-2</v>
      </c>
      <c r="BA791" s="51">
        <f>Table43[[#This Row],[Harga Jual Pcs MT
(-PPN)]]-Table43[[#This Row],[Harga Beli Pcs
(-PPN)]]</f>
        <v>4545.3714583333349</v>
      </c>
      <c r="BB791" s="57">
        <f>Table43[[#This Row],[Column1]]/Table43[[#This Row],[Harga Jual Pcs MT
(-PPN)]]</f>
        <v>8.500000000000002E-2</v>
      </c>
      <c r="BC791" s="50"/>
      <c r="BD791" s="7" t="str">
        <f>IFERROR(VLOOKUP(Table43[[#This Row],[Kode BARANG Win2]],'[3]Daftar Barang dan Jasa'!$B$2:$D$3515,3,0),0)</f>
        <v>RB LIQUID MOSAIC 245ML X 24 BTL</v>
      </c>
      <c r="BE791" s="7" t="str">
        <f ca="1">IF(TODAY()-Table43[[#This Row],[Efektif
Pembuatan]]&gt;60,"Lama","Baru")</f>
        <v>Lama</v>
      </c>
      <c r="BF791" s="7" t="e">
        <f ca="1">IF(TODAY()-Table43[[#This Row],[Efektif Naik Harga]]&lt;30,"Naik","Sama")</f>
        <v>#VALUE!</v>
      </c>
      <c r="BG791" s="7" t="s">
        <v>400</v>
      </c>
      <c r="BH791" s="7" t="str">
        <f>IF(Table43[[#This Row],[Kode BARANG Win2]]&lt;&gt;"","IDR","")</f>
        <v>IDR</v>
      </c>
      <c r="BI791" s="7" t="str">
        <f>CONCATENATE(Table43[[#This Row],[kode  1 Digit
(Nomor)]],Table43[[#This Row],[kode  4 Digit                (Nomor)]])</f>
        <v>ID01401910245</v>
      </c>
      <c r="BJ791" s="7" t="str">
        <f>Table43[[#This Row],[Nama            Gramasi atau Jumlah Pack per CTN]]</f>
        <v>245ML</v>
      </c>
      <c r="BK791" s="7"/>
      <c r="BL791" s="7"/>
      <c r="BM791" s="4" t="str">
        <f>IF(Table43[[#This Row],[SATUAN Fix Win]]&lt;&gt;"","KRT")</f>
        <v>KRT</v>
      </c>
      <c r="BN791" s="4" t="str">
        <f>IF(Table43[[#This Row],[SATUAN Fix Win]]&lt;&gt;"","GD01")</f>
        <v>GD01</v>
      </c>
      <c r="BO791" s="4">
        <f>IF(Table43[[#This Row],[SATUAN Fix Win]]&lt;&gt;"",11611)</f>
        <v>11611</v>
      </c>
      <c r="BP791" s="4">
        <f>IF(Table43[[#This Row],[SATUAN Fix Win]]&lt;&gt;"",11612)</f>
        <v>11612</v>
      </c>
      <c r="BR791" s="4">
        <f>IF(Table43[[#This Row],[SATUAN Fix Win]]&lt;&gt;"",1)</f>
        <v>1</v>
      </c>
    </row>
    <row r="792" spans="1:70">
      <c r="A792" s="4" t="str">
        <f>CONCATENATE(Table43[[#This Row],[Kode BARANG Win2]],Table43[[#This Row],[No. Urut
Item Sama]])</f>
        <v>R1041000049510</v>
      </c>
      <c r="B792" s="7"/>
      <c r="C792" s="4" t="s">
        <v>1686</v>
      </c>
      <c r="D792" s="49">
        <v>3212640</v>
      </c>
      <c r="E792" s="49">
        <f>IFERROR(VLOOKUP(Table43[[#This Row],[NO]],[1]Sheet1!$G$3:$K$1267,5,0),0)</f>
        <v>0</v>
      </c>
      <c r="F792" s="26" t="s">
        <v>1124</v>
      </c>
      <c r="G792" s="26">
        <v>12</v>
      </c>
      <c r="H792" s="26" t="s">
        <v>1686</v>
      </c>
      <c r="I792" s="49">
        <v>8993560022051</v>
      </c>
      <c r="J792" s="26" t="str">
        <f>Table43[[#This Row],[Nama Jenis Kemasan]]</f>
        <v>BTL</v>
      </c>
      <c r="K792" s="4" t="str">
        <f>TRIM(CONCATENATE(Table43[[#This Row],[Nama            KLP]]," ",Table43[[#This Row],[Nama            Sub KLP]]))</f>
        <v>LIQUID MOSAIC</v>
      </c>
      <c r="L792" s="4" t="str">
        <f>CONCATENATE(Table43[[#This Row],[kode  2 Digit                (hrf+No)]],Table43[[#This Row],[kode  2 Digit                (Nomor)]],Table43[[#This Row],[kode  1 Digit                (Nomor)]])</f>
        <v>R1041</v>
      </c>
      <c r="M792" s="4" t="str">
        <f>IF(AH792="",CONCATENATE(R792,T792,V792,X792,Z792,AB792,AD792,AF792,Table43[[#This Row],[Tanda Kode Revisi]]),CONCATENATE(R792,T792,V792,X792,Z792,AB792,AD792,AH792))</f>
        <v>R1041000049510</v>
      </c>
      <c r="N792" s="11">
        <f t="shared" si="24"/>
        <v>14</v>
      </c>
      <c r="O792" s="13" t="str">
        <f>IF(AG792&lt;&gt;"",TRIM(UPPER(CONCATENATE(Q792," ",S792," ",U792," ",W792," ",Y792," ",AA792," ","X"," ",Table43[[#This Row],[ISI/CTN]]," ",AG792," ",AC792," ",AE792," ",AI792))),TRIM(UPPER(CONCATENATE(Q792," ",S792," ",U792," ",W792," ",Y792," ",AA792," ","X"," ",Table43[[#This Row],[ISI/CTN]]," ",AC792," ",AE792," ",AI792))))</f>
        <v>RB LIQUID MOSAIC 495ML X 12 BTL</v>
      </c>
      <c r="P792" s="11">
        <f t="shared" si="25"/>
        <v>31</v>
      </c>
      <c r="Q792" s="4" t="s">
        <v>1487</v>
      </c>
      <c r="R792" s="7" t="s">
        <v>94</v>
      </c>
      <c r="S792" s="4" t="s">
        <v>1514</v>
      </c>
      <c r="T792" s="45" t="s">
        <v>1725</v>
      </c>
      <c r="U792" s="46" t="s">
        <v>1557</v>
      </c>
      <c r="V792" s="7">
        <v>1</v>
      </c>
      <c r="W792" s="46"/>
      <c r="X792" s="45" t="s">
        <v>1731</v>
      </c>
      <c r="Z792" s="47" t="s">
        <v>1734</v>
      </c>
      <c r="AA792" s="4" t="s">
        <v>1549</v>
      </c>
      <c r="AB792" s="47" t="s">
        <v>1758</v>
      </c>
      <c r="AC792" s="4" t="s">
        <v>388</v>
      </c>
      <c r="AD792" s="7">
        <v>1</v>
      </c>
      <c r="AF792" s="7">
        <v>0</v>
      </c>
      <c r="AJ792" s="7">
        <f>IFERROR(VLOOKUP(Table43[[#This Row],[Kode BARANG Win2]],'[2]Template Impor Barang'!#REF!,2,0),0)</f>
        <v>0</v>
      </c>
      <c r="AK792" s="7">
        <f>Table43[[#This Row],[ISI/CTN]]</f>
        <v>12</v>
      </c>
      <c r="AL792" s="83">
        <f>Table43[[#This Row],[Kode Pcpl]]</f>
        <v>3212640</v>
      </c>
      <c r="AN792" s="36">
        <f>Table43[[#This Row],[Harga Jual Pcs GT
(-PPN)]]-(Table43[[#This Row],[Harga Jual Pcs GT
(-PPN)]]*8.5%)</f>
        <v>98326.510000000009</v>
      </c>
      <c r="AO792" s="36">
        <f>Table43[[#This Row],[Harga Beli Pcs
(-PPN)]]*Table43[[#This Row],[ISI/CTN]]</f>
        <v>1179918.1200000001</v>
      </c>
      <c r="AP792" s="36">
        <f>Table43[[#This Row],[Harga Beli Pcs
(-PPN)]]*1.11</f>
        <v>109142.42610000003</v>
      </c>
      <c r="AQ792" s="36">
        <f>Table43[[#This Row],[Harga Beli Krt
(- PPN)]]*1.11</f>
        <v>1309709.1132000003</v>
      </c>
      <c r="AR792" s="36">
        <v>107460.66666666667</v>
      </c>
      <c r="AS792" s="36">
        <f>Table43[[#This Row],[Harga Jual Pcs GT
(-PPN)]]*Table43[[#This Row],[ISI/CTN]]</f>
        <v>1289528</v>
      </c>
      <c r="AT792" s="36">
        <f>Table43[[#This Row],[Harga Jual Pcs GT
(-PPN)]]*1.11</f>
        <v>119281.34000000001</v>
      </c>
      <c r="AU792" s="36">
        <f>Table43[[#This Row],[Harga Jual Krt GT
(- PPN)]]*1.11</f>
        <v>1431376.08</v>
      </c>
      <c r="AV792" s="36">
        <v>107460.66666666667</v>
      </c>
      <c r="AW792" s="36">
        <f>Table43[[#This Row],[Harga Jual Pcs MT
(-PPN)]]*Table43[[#This Row],[ISI/CTN]]</f>
        <v>1289528</v>
      </c>
      <c r="AX792" s="36">
        <f>Table43[[#This Row],[Harga Jual Pcs MT
(-PPN)]]*1.11</f>
        <v>119281.34000000001</v>
      </c>
      <c r="AY792" s="36">
        <f>Table43[[#This Row],[Harga Jual Pcs MT
(+PPN)]]*Table43[[#This Row],[ISI/CTN]]</f>
        <v>1431376.08</v>
      </c>
      <c r="AZ792" s="44">
        <f>(Table43[[#This Row],[Harga Jual Pcs GT
(-PPN)]]-Table43[[#This Row],[Harga Beli Pcs
(-PPN)]])/Table43[[#This Row],[Harga Jual Pcs GT
(-PPN)]]</f>
        <v>8.4999999999999951E-2</v>
      </c>
      <c r="BA792" s="51">
        <f>Table43[[#This Row],[Harga Jual Pcs MT
(-PPN)]]-Table43[[#This Row],[Harga Beli Pcs
(-PPN)]]</f>
        <v>9134.1566666666622</v>
      </c>
      <c r="BB792" s="57">
        <f>Table43[[#This Row],[Column1]]/Table43[[#This Row],[Harga Jual Pcs MT
(-PPN)]]</f>
        <v>8.4999999999999951E-2</v>
      </c>
      <c r="BC792" s="50"/>
      <c r="BD792" s="7" t="str">
        <f>IFERROR(VLOOKUP(Table43[[#This Row],[Kode BARANG Win2]],'[3]Daftar Barang dan Jasa'!$B$2:$D$3515,3,0),0)</f>
        <v>RB LIQUID MOSAIC 495ML X 12 BTL</v>
      </c>
      <c r="BE792" s="7" t="str">
        <f ca="1">IF(TODAY()-Table43[[#This Row],[Efektif
Pembuatan]]&gt;60,"Lama","Baru")</f>
        <v>Lama</v>
      </c>
      <c r="BF792" s="7" t="e">
        <f ca="1">IF(TODAY()-Table43[[#This Row],[Efektif Naik Harga]]&lt;30,"Naik","Sama")</f>
        <v>#VALUE!</v>
      </c>
      <c r="BG792" s="7" t="s">
        <v>400</v>
      </c>
      <c r="BH792" s="7" t="str">
        <f>IF(Table43[[#This Row],[Kode BARANG Win2]]&lt;&gt;"","IDR","")</f>
        <v>IDR</v>
      </c>
      <c r="BI792" s="7" t="str">
        <f>CONCATENATE(Table43[[#This Row],[kode  1 Digit
(Nomor)]],Table43[[#This Row],[kode  4 Digit                (Nomor)]])</f>
        <v>32126400495</v>
      </c>
      <c r="BJ792" s="7" t="str">
        <f>Table43[[#This Row],[Nama            Gramasi atau Jumlah Pack per CTN]]</f>
        <v>495ML</v>
      </c>
      <c r="BK792" s="7"/>
      <c r="BL792" s="7"/>
      <c r="BM792" s="4" t="str">
        <f>IF(Table43[[#This Row],[SATUAN Fix Win]]&lt;&gt;"","KRT")</f>
        <v>KRT</v>
      </c>
      <c r="BN792" s="4" t="str">
        <f>IF(Table43[[#This Row],[SATUAN Fix Win]]&lt;&gt;"","GD01")</f>
        <v>GD01</v>
      </c>
      <c r="BO792" s="4">
        <f>IF(Table43[[#This Row],[SATUAN Fix Win]]&lt;&gt;"",11611)</f>
        <v>11611</v>
      </c>
      <c r="BP792" s="4">
        <f>IF(Table43[[#This Row],[SATUAN Fix Win]]&lt;&gt;"",11612)</f>
        <v>11612</v>
      </c>
      <c r="BR792" s="4">
        <f>IF(Table43[[#This Row],[SATUAN Fix Win]]&lt;&gt;"",1)</f>
        <v>1</v>
      </c>
    </row>
    <row r="793" spans="1:70">
      <c r="A793" s="4" t="str">
        <f>CONCATENATE(Table43[[#This Row],[Kode BARANG Win2]],Table43[[#This Row],[No. Urut
Item Sama]])</f>
        <v>R1041000049510</v>
      </c>
      <c r="B793" s="7"/>
      <c r="C793" s="4" t="s">
        <v>1686</v>
      </c>
      <c r="D793" s="49">
        <v>3181107</v>
      </c>
      <c r="E793" s="49">
        <f>IFERROR(VLOOKUP(Table43[[#This Row],[NO]],[1]Sheet1!$G$3:$K$1267,5,0),0)</f>
        <v>0</v>
      </c>
      <c r="F793" s="26" t="s">
        <v>1122</v>
      </c>
      <c r="G793" s="26">
        <v>12</v>
      </c>
      <c r="H793" s="26" t="s">
        <v>1686</v>
      </c>
      <c r="I793" s="49">
        <v>8993560022051</v>
      </c>
      <c r="J793" s="26" t="str">
        <f>Table43[[#This Row],[Nama Jenis Kemasan]]</f>
        <v>BTL</v>
      </c>
      <c r="K793" s="4" t="str">
        <f>TRIM(CONCATENATE(Table43[[#This Row],[Nama            KLP]]," ",Table43[[#This Row],[Nama            Sub KLP]]))</f>
        <v>LIQUID MOSAIC</v>
      </c>
      <c r="L793" s="4" t="str">
        <f>CONCATENATE(Table43[[#This Row],[kode  2 Digit                (hrf+No)]],Table43[[#This Row],[kode  2 Digit                (Nomor)]],Table43[[#This Row],[kode  1 Digit                (Nomor)]])</f>
        <v>R1041</v>
      </c>
      <c r="M793" s="4" t="str">
        <f>IF(AH793="",CONCATENATE(R793,T793,V793,X793,Z793,AB793,AD793,AF793,Table43[[#This Row],[Tanda Kode Revisi]]),CONCATENATE(R793,T793,V793,X793,Z793,AB793,AD793,AH793))</f>
        <v>R1041000049510</v>
      </c>
      <c r="N793" s="11">
        <f t="shared" si="24"/>
        <v>14</v>
      </c>
      <c r="O793" s="13" t="str">
        <f>IF(AG793&lt;&gt;"",TRIM(UPPER(CONCATENATE(Q793," ",S793," ",U793," ",W793," ",Y793," ",AA793," ","X"," ",Table43[[#This Row],[ISI/CTN]]," ",AG793," ",AC793," ",AE793," ",AI793))),TRIM(UPPER(CONCATENATE(Q793," ",S793," ",U793," ",W793," ",Y793," ",AA793," ","X"," ",Table43[[#This Row],[ISI/CTN]]," ",AC793," ",AE793," ",AI793))))</f>
        <v>RB LIQUID MOSAIC 495ML X 12 BTL</v>
      </c>
      <c r="P793" s="11">
        <f t="shared" si="25"/>
        <v>31</v>
      </c>
      <c r="Q793" s="4" t="s">
        <v>1487</v>
      </c>
      <c r="R793" s="7" t="s">
        <v>94</v>
      </c>
      <c r="S793" s="4" t="s">
        <v>1514</v>
      </c>
      <c r="T793" s="45" t="s">
        <v>1725</v>
      </c>
      <c r="U793" s="46" t="s">
        <v>1557</v>
      </c>
      <c r="V793" s="7">
        <v>1</v>
      </c>
      <c r="W793" s="46"/>
      <c r="X793" s="45" t="s">
        <v>1731</v>
      </c>
      <c r="Z793" s="47" t="s">
        <v>1734</v>
      </c>
      <c r="AA793" s="4" t="s">
        <v>1549</v>
      </c>
      <c r="AB793" s="47" t="s">
        <v>1758</v>
      </c>
      <c r="AC793" s="4" t="s">
        <v>388</v>
      </c>
      <c r="AD793" s="7">
        <v>1</v>
      </c>
      <c r="AF793" s="7">
        <v>0</v>
      </c>
      <c r="AJ793" s="7">
        <f>IFERROR(VLOOKUP(Table43[[#This Row],[Kode BARANG Win2]],'[2]Template Impor Barang'!#REF!,2,0),0)</f>
        <v>0</v>
      </c>
      <c r="AK793" s="7">
        <f>Table43[[#This Row],[ISI/CTN]]</f>
        <v>12</v>
      </c>
      <c r="AL793" s="83">
        <f>Table43[[#This Row],[Kode Pcpl]]</f>
        <v>3181107</v>
      </c>
      <c r="AN793" s="36">
        <f>Table43[[#This Row],[Harga Jual Pcs GT
(-PPN)]]-(Table43[[#This Row],[Harga Jual Pcs GT
(-PPN)]]*8.5%)</f>
        <v>98326.510000000009</v>
      </c>
      <c r="AO793" s="36">
        <f>Table43[[#This Row],[Harga Beli Pcs
(-PPN)]]*Table43[[#This Row],[ISI/CTN]]</f>
        <v>1179918.1200000001</v>
      </c>
      <c r="AP793" s="36">
        <f>Table43[[#This Row],[Harga Beli Pcs
(-PPN)]]*1.11</f>
        <v>109142.42610000003</v>
      </c>
      <c r="AQ793" s="36">
        <f>Table43[[#This Row],[Harga Beli Krt
(- PPN)]]*1.11</f>
        <v>1309709.1132000003</v>
      </c>
      <c r="AR793" s="36">
        <v>107460.66666666667</v>
      </c>
      <c r="AS793" s="36">
        <f>Table43[[#This Row],[Harga Jual Pcs GT
(-PPN)]]*Table43[[#This Row],[ISI/CTN]]</f>
        <v>1289528</v>
      </c>
      <c r="AT793" s="36">
        <f>Table43[[#This Row],[Harga Jual Pcs GT
(-PPN)]]*1.11</f>
        <v>119281.34000000001</v>
      </c>
      <c r="AU793" s="36">
        <f>Table43[[#This Row],[Harga Jual Krt GT
(- PPN)]]*1.11</f>
        <v>1431376.08</v>
      </c>
      <c r="AV793" s="36">
        <v>107460.66666666667</v>
      </c>
      <c r="AW793" s="36">
        <f>Table43[[#This Row],[Harga Jual Pcs MT
(-PPN)]]*Table43[[#This Row],[ISI/CTN]]</f>
        <v>1289528</v>
      </c>
      <c r="AX793" s="36">
        <f>Table43[[#This Row],[Harga Jual Pcs MT
(-PPN)]]*1.11</f>
        <v>119281.34000000001</v>
      </c>
      <c r="AY793" s="36">
        <f>Table43[[#This Row],[Harga Jual Pcs MT
(+PPN)]]*Table43[[#This Row],[ISI/CTN]]</f>
        <v>1431376.08</v>
      </c>
      <c r="AZ793" s="44">
        <f>(Table43[[#This Row],[Harga Jual Pcs GT
(-PPN)]]-Table43[[#This Row],[Harga Beli Pcs
(-PPN)]])/Table43[[#This Row],[Harga Jual Pcs GT
(-PPN)]]</f>
        <v>8.4999999999999951E-2</v>
      </c>
      <c r="BA793" s="51">
        <f>Table43[[#This Row],[Harga Jual Pcs MT
(-PPN)]]-Table43[[#This Row],[Harga Beli Pcs
(-PPN)]]</f>
        <v>9134.1566666666622</v>
      </c>
      <c r="BB793" s="57">
        <f>Table43[[#This Row],[Column1]]/Table43[[#This Row],[Harga Jual Pcs MT
(-PPN)]]</f>
        <v>8.4999999999999951E-2</v>
      </c>
      <c r="BC793" s="50"/>
      <c r="BD793" s="7" t="str">
        <f>IFERROR(VLOOKUP(Table43[[#This Row],[Kode BARANG Win2]],'[3]Daftar Barang dan Jasa'!$B$2:$D$3515,3,0),0)</f>
        <v>RB LIQUID MOSAIC 495ML X 12 BTL</v>
      </c>
      <c r="BE793" s="7" t="str">
        <f ca="1">IF(TODAY()-Table43[[#This Row],[Efektif
Pembuatan]]&gt;60,"Lama","Baru")</f>
        <v>Lama</v>
      </c>
      <c r="BF793" s="7" t="e">
        <f ca="1">IF(TODAY()-Table43[[#This Row],[Efektif Naik Harga]]&lt;30,"Naik","Sama")</f>
        <v>#VALUE!</v>
      </c>
      <c r="BG793" s="7" t="s">
        <v>400</v>
      </c>
      <c r="BH793" s="7" t="str">
        <f>IF(Table43[[#This Row],[Kode BARANG Win2]]&lt;&gt;"","IDR","")</f>
        <v>IDR</v>
      </c>
      <c r="BI793" s="7" t="str">
        <f>CONCATENATE(Table43[[#This Row],[kode  1 Digit
(Nomor)]],Table43[[#This Row],[kode  4 Digit                (Nomor)]])</f>
        <v>31811070495</v>
      </c>
      <c r="BJ793" s="7" t="str">
        <f>Table43[[#This Row],[Nama            Gramasi atau Jumlah Pack per CTN]]</f>
        <v>495ML</v>
      </c>
      <c r="BK793" s="7"/>
      <c r="BL793" s="7"/>
      <c r="BM793" s="4" t="str">
        <f>IF(Table43[[#This Row],[SATUAN Fix Win]]&lt;&gt;"","KRT")</f>
        <v>KRT</v>
      </c>
      <c r="BN793" s="4" t="str">
        <f>IF(Table43[[#This Row],[SATUAN Fix Win]]&lt;&gt;"","GD01")</f>
        <v>GD01</v>
      </c>
      <c r="BO793" s="4">
        <f>IF(Table43[[#This Row],[SATUAN Fix Win]]&lt;&gt;"",11611)</f>
        <v>11611</v>
      </c>
      <c r="BP793" s="4">
        <f>IF(Table43[[#This Row],[SATUAN Fix Win]]&lt;&gt;"",11612)</f>
        <v>11612</v>
      </c>
      <c r="BR793" s="4">
        <f>IF(Table43[[#This Row],[SATUAN Fix Win]]&lt;&gt;"",1)</f>
        <v>1</v>
      </c>
    </row>
    <row r="794" spans="1:70">
      <c r="A794" s="4" t="str">
        <f>CONCATENATE(Table43[[#This Row],[Kode BARANG Win2]],Table43[[#This Row],[No. Urut
Item Sama]])</f>
        <v>R1041000049510</v>
      </c>
      <c r="B794" s="7"/>
      <c r="C794" s="4" t="s">
        <v>1686</v>
      </c>
      <c r="D794" s="49" t="s">
        <v>563</v>
      </c>
      <c r="E794" s="49">
        <f>IFERROR(VLOOKUP(Table43[[#This Row],[NO]],[1]Sheet1!$G$3:$K$1267,5,0),0)</f>
        <v>0</v>
      </c>
      <c r="F794" s="26" t="s">
        <v>1123</v>
      </c>
      <c r="G794" s="26">
        <v>12</v>
      </c>
      <c r="H794" s="26" t="s">
        <v>2073</v>
      </c>
      <c r="I794" s="49">
        <v>8993560022051</v>
      </c>
      <c r="J794" s="26" t="str">
        <f>Table43[[#This Row],[Nama Jenis Kemasan]]</f>
        <v>BTL</v>
      </c>
      <c r="K794" s="4" t="str">
        <f>TRIM(CONCATENATE(Table43[[#This Row],[Nama            KLP]]," ",Table43[[#This Row],[Nama            Sub KLP]]))</f>
        <v>LIQUID MOSAIC</v>
      </c>
      <c r="L794" s="4" t="str">
        <f>CONCATENATE(Table43[[#This Row],[kode  2 Digit                (hrf+No)]],Table43[[#This Row],[kode  2 Digit                (Nomor)]],Table43[[#This Row],[kode  1 Digit                (Nomor)]])</f>
        <v>R1041</v>
      </c>
      <c r="M794" s="4" t="str">
        <f>IF(AH794="",CONCATENATE(R794,T794,V794,X794,Z794,AB794,AD794,AF794,Table43[[#This Row],[Tanda Kode Revisi]]),CONCATENATE(R794,T794,V794,X794,Z794,AB794,AD794,AH794))</f>
        <v>R1041000049510</v>
      </c>
      <c r="N794" s="11">
        <f t="shared" si="24"/>
        <v>14</v>
      </c>
      <c r="O794" s="13" t="str">
        <f>IF(AG794&lt;&gt;"",TRIM(UPPER(CONCATENATE(Q794," ",S794," ",U794," ",W794," ",Y794," ",AA794," ","X"," ",Table43[[#This Row],[ISI/CTN]]," ",AG794," ",AC794," ",AE794," ",AI794))),TRIM(UPPER(CONCATENATE(Q794," ",S794," ",U794," ",W794," ",Y794," ",AA794," ","X"," ",Table43[[#This Row],[ISI/CTN]]," ",AC794," ",AE794," ",AI794))))</f>
        <v>RB LIQUID MOSAIC 495ML X 12 BTL</v>
      </c>
      <c r="P794" s="11">
        <f t="shared" si="25"/>
        <v>31</v>
      </c>
      <c r="Q794" s="4" t="s">
        <v>1487</v>
      </c>
      <c r="R794" s="7" t="s">
        <v>94</v>
      </c>
      <c r="S794" s="4" t="s">
        <v>1514</v>
      </c>
      <c r="T794" s="45" t="s">
        <v>1725</v>
      </c>
      <c r="U794" s="46" t="s">
        <v>1557</v>
      </c>
      <c r="V794" s="7">
        <v>1</v>
      </c>
      <c r="W794" s="46"/>
      <c r="X794" s="45" t="s">
        <v>1731</v>
      </c>
      <c r="Z794" s="47" t="s">
        <v>1734</v>
      </c>
      <c r="AA794" s="4" t="s">
        <v>1549</v>
      </c>
      <c r="AB794" s="47" t="s">
        <v>1758</v>
      </c>
      <c r="AC794" s="4" t="s">
        <v>388</v>
      </c>
      <c r="AD794" s="7">
        <v>1</v>
      </c>
      <c r="AF794" s="7">
        <v>0</v>
      </c>
      <c r="AJ794" s="7">
        <f>IFERROR(VLOOKUP(Table43[[#This Row],[Kode BARANG Win2]],'[2]Template Impor Barang'!#REF!,2,0),0)</f>
        <v>0</v>
      </c>
      <c r="AK794" s="7">
        <f>Table43[[#This Row],[ISI/CTN]]</f>
        <v>12</v>
      </c>
      <c r="AL794" s="83" t="str">
        <f>Table43[[#This Row],[Kode Pcpl]]</f>
        <v>ID0140195</v>
      </c>
      <c r="AN794" s="36">
        <f>Table43[[#This Row],[Harga Jual Pcs GT
(-PPN)]]-(Table43[[#This Row],[Harga Jual Pcs GT
(-PPN)]]*8.5%)</f>
        <v>98326.510000000009</v>
      </c>
      <c r="AO794" s="36">
        <f>Table43[[#This Row],[Harga Beli Pcs
(-PPN)]]*Table43[[#This Row],[ISI/CTN]]</f>
        <v>1179918.1200000001</v>
      </c>
      <c r="AP794" s="36">
        <f>Table43[[#This Row],[Harga Beli Pcs
(-PPN)]]*1.11</f>
        <v>109142.42610000003</v>
      </c>
      <c r="AQ794" s="36">
        <f>Table43[[#This Row],[Harga Beli Krt
(- PPN)]]*1.11</f>
        <v>1309709.1132000003</v>
      </c>
      <c r="AR794" s="36">
        <v>107460.66666666667</v>
      </c>
      <c r="AS794" s="36">
        <f>Table43[[#This Row],[Harga Jual Pcs GT
(-PPN)]]*Table43[[#This Row],[ISI/CTN]]</f>
        <v>1289528</v>
      </c>
      <c r="AT794" s="36">
        <f>Table43[[#This Row],[Harga Jual Pcs GT
(-PPN)]]*1.11</f>
        <v>119281.34000000001</v>
      </c>
      <c r="AU794" s="36">
        <f>Table43[[#This Row],[Harga Jual Krt GT
(- PPN)]]*1.11</f>
        <v>1431376.08</v>
      </c>
      <c r="AV794" s="36">
        <v>107460.66666666667</v>
      </c>
      <c r="AW794" s="36">
        <f>Table43[[#This Row],[Harga Jual Pcs MT
(-PPN)]]*Table43[[#This Row],[ISI/CTN]]</f>
        <v>1289528</v>
      </c>
      <c r="AX794" s="36">
        <f>Table43[[#This Row],[Harga Jual Pcs MT
(-PPN)]]*1.11</f>
        <v>119281.34000000001</v>
      </c>
      <c r="AY794" s="36">
        <f>Table43[[#This Row],[Harga Jual Pcs MT
(+PPN)]]*Table43[[#This Row],[ISI/CTN]]</f>
        <v>1431376.08</v>
      </c>
      <c r="AZ794" s="44">
        <f>(Table43[[#This Row],[Harga Jual Pcs GT
(-PPN)]]-Table43[[#This Row],[Harga Beli Pcs
(-PPN)]])/Table43[[#This Row],[Harga Jual Pcs GT
(-PPN)]]</f>
        <v>8.4999999999999951E-2</v>
      </c>
      <c r="BA794" s="51">
        <f>Table43[[#This Row],[Harga Jual Pcs MT
(-PPN)]]-Table43[[#This Row],[Harga Beli Pcs
(-PPN)]]</f>
        <v>9134.1566666666622</v>
      </c>
      <c r="BB794" s="57">
        <f>Table43[[#This Row],[Column1]]/Table43[[#This Row],[Harga Jual Pcs MT
(-PPN)]]</f>
        <v>8.4999999999999951E-2</v>
      </c>
      <c r="BC794" s="50"/>
      <c r="BD794" s="7" t="str">
        <f>IFERROR(VLOOKUP(Table43[[#This Row],[Kode BARANG Win2]],'[3]Daftar Barang dan Jasa'!$B$2:$D$3515,3,0),0)</f>
        <v>RB LIQUID MOSAIC 495ML X 12 BTL</v>
      </c>
      <c r="BE794" s="7" t="str">
        <f ca="1">IF(TODAY()-Table43[[#This Row],[Efektif
Pembuatan]]&gt;60,"Lama","Baru")</f>
        <v>Lama</v>
      </c>
      <c r="BF794" s="7" t="e">
        <f ca="1">IF(TODAY()-Table43[[#This Row],[Efektif Naik Harga]]&lt;30,"Naik","Sama")</f>
        <v>#VALUE!</v>
      </c>
      <c r="BG794" s="7" t="s">
        <v>400</v>
      </c>
      <c r="BH794" s="7" t="str">
        <f>IF(Table43[[#This Row],[Kode BARANG Win2]]&lt;&gt;"","IDR","")</f>
        <v>IDR</v>
      </c>
      <c r="BI794" s="7" t="str">
        <f>CONCATENATE(Table43[[#This Row],[kode  1 Digit
(Nomor)]],Table43[[#This Row],[kode  4 Digit                (Nomor)]])</f>
        <v>ID01401950495</v>
      </c>
      <c r="BJ794" s="7" t="str">
        <f>Table43[[#This Row],[Nama            Gramasi atau Jumlah Pack per CTN]]</f>
        <v>495ML</v>
      </c>
      <c r="BK794" s="7"/>
      <c r="BL794" s="7"/>
      <c r="BM794" s="4" t="str">
        <f>IF(Table43[[#This Row],[SATUAN Fix Win]]&lt;&gt;"","KRT")</f>
        <v>KRT</v>
      </c>
      <c r="BN794" s="4" t="str">
        <f>IF(Table43[[#This Row],[SATUAN Fix Win]]&lt;&gt;"","GD01")</f>
        <v>GD01</v>
      </c>
      <c r="BO794" s="4">
        <f>IF(Table43[[#This Row],[SATUAN Fix Win]]&lt;&gt;"",11611)</f>
        <v>11611</v>
      </c>
      <c r="BP794" s="4">
        <f>IF(Table43[[#This Row],[SATUAN Fix Win]]&lt;&gt;"",11612)</f>
        <v>11612</v>
      </c>
      <c r="BR794" s="4">
        <f>IF(Table43[[#This Row],[SATUAN Fix Win]]&lt;&gt;"",1)</f>
        <v>1</v>
      </c>
    </row>
    <row r="795" spans="1:70">
      <c r="A795" s="4" t="str">
        <f>CONCATENATE(Table43[[#This Row],[Kode BARANG Win2]],Table43[[#This Row],[No. Urut
Item Sama]])</f>
        <v>R1041000075010</v>
      </c>
      <c r="B795" s="7"/>
      <c r="C795" s="4" t="s">
        <v>1687</v>
      </c>
      <c r="D795" s="49">
        <v>3212641</v>
      </c>
      <c r="E795" s="49">
        <f>IFERROR(VLOOKUP(Table43[[#This Row],[NO]],[1]Sheet1!$G$3:$K$1267,5,0),0)</f>
        <v>0</v>
      </c>
      <c r="F795" s="26" t="s">
        <v>1121</v>
      </c>
      <c r="G795" s="26">
        <v>12</v>
      </c>
      <c r="H795" s="26" t="s">
        <v>1687</v>
      </c>
      <c r="I795" s="49">
        <v>8993560022068</v>
      </c>
      <c r="J795" s="26" t="str">
        <f>Table43[[#This Row],[Nama Jenis Kemasan]]</f>
        <v>BTL</v>
      </c>
      <c r="K795" s="4" t="str">
        <f>TRIM(CONCATENATE(Table43[[#This Row],[Nama            KLP]]," ",Table43[[#This Row],[Nama            Sub KLP]]))</f>
        <v>LIQUID MOSAIC</v>
      </c>
      <c r="L795" s="4" t="str">
        <f>CONCATENATE(Table43[[#This Row],[kode  2 Digit                (hrf+No)]],Table43[[#This Row],[kode  2 Digit                (Nomor)]],Table43[[#This Row],[kode  1 Digit                (Nomor)]])</f>
        <v>R1041</v>
      </c>
      <c r="M795" s="4" t="str">
        <f>IF(AH795="",CONCATENATE(R795,T795,V795,X795,Z795,AB795,AD795,AF795,Table43[[#This Row],[Tanda Kode Revisi]]),CONCATENATE(R795,T795,V795,X795,Z795,AB795,AD795,AH795))</f>
        <v>R1041000075010</v>
      </c>
      <c r="N795" s="11">
        <f t="shared" si="24"/>
        <v>14</v>
      </c>
      <c r="O795" s="13" t="str">
        <f>IF(AG795&lt;&gt;"",TRIM(UPPER(CONCATENATE(Q795," ",S795," ",U795," ",W795," ",Y795," ",AA795," ","X"," ",Table43[[#This Row],[ISI/CTN]]," ",AG795," ",AC795," ",AE795," ",AI795))),TRIM(UPPER(CONCATENATE(Q795," ",S795," ",U795," ",W795," ",Y795," ",AA795," ","X"," ",Table43[[#This Row],[ISI/CTN]]," ",AC795," ",AE795," ",AI795))))</f>
        <v>RB LIQUID MOSAIC 750ML X 12 BTL</v>
      </c>
      <c r="P795" s="11">
        <f t="shared" si="25"/>
        <v>31</v>
      </c>
      <c r="Q795" s="4" t="s">
        <v>1487</v>
      </c>
      <c r="R795" s="7" t="s">
        <v>94</v>
      </c>
      <c r="S795" s="4" t="s">
        <v>1514</v>
      </c>
      <c r="T795" s="45" t="s">
        <v>1725</v>
      </c>
      <c r="U795" s="46" t="s">
        <v>1557</v>
      </c>
      <c r="V795" s="7">
        <v>1</v>
      </c>
      <c r="W795" s="46"/>
      <c r="X795" s="45" t="s">
        <v>1731</v>
      </c>
      <c r="Z795" s="47" t="s">
        <v>1734</v>
      </c>
      <c r="AA795" s="4" t="s">
        <v>1500</v>
      </c>
      <c r="AB795" s="47" t="s">
        <v>1766</v>
      </c>
      <c r="AC795" s="4" t="s">
        <v>388</v>
      </c>
      <c r="AD795" s="7">
        <v>1</v>
      </c>
      <c r="AF795" s="7">
        <v>0</v>
      </c>
      <c r="AJ795" s="7">
        <f>IFERROR(VLOOKUP(Table43[[#This Row],[Kode BARANG Win2]],'[2]Template Impor Barang'!#REF!,2,0),0)</f>
        <v>0</v>
      </c>
      <c r="AK795" s="7">
        <f>Table43[[#This Row],[ISI/CTN]]</f>
        <v>12</v>
      </c>
      <c r="AL795" s="83">
        <f>Table43[[#This Row],[Kode Pcpl]]</f>
        <v>3212641</v>
      </c>
      <c r="AN795" s="36">
        <f>Table43[[#This Row],[Harga Jual Pcs GT
(-PPN)]]-(Table43[[#This Row],[Harga Jual Pcs GT
(-PPN)]]*8.5%)</f>
        <v>132314.56625</v>
      </c>
      <c r="AO795" s="36">
        <f>Table43[[#This Row],[Harga Beli Pcs
(-PPN)]]*Table43[[#This Row],[ISI/CTN]]</f>
        <v>1587774.7949999999</v>
      </c>
      <c r="AP795" s="36">
        <f>Table43[[#This Row],[Harga Beli Pcs
(-PPN)]]*1.11</f>
        <v>146869.16853750002</v>
      </c>
      <c r="AQ795" s="36">
        <f>Table43[[#This Row],[Harga Beli Krt
(- PPN)]]*1.11</f>
        <v>1762430.02245</v>
      </c>
      <c r="AR795" s="36">
        <v>144606.08333333334</v>
      </c>
      <c r="AS795" s="36">
        <f>Table43[[#This Row],[Harga Jual Pcs GT
(-PPN)]]*Table43[[#This Row],[ISI/CTN]]</f>
        <v>1735273</v>
      </c>
      <c r="AT795" s="36">
        <f>Table43[[#This Row],[Harga Jual Pcs GT
(-PPN)]]*1.11</f>
        <v>160512.75250000003</v>
      </c>
      <c r="AU795" s="36">
        <f>Table43[[#This Row],[Harga Jual Krt GT
(- PPN)]]*1.11</f>
        <v>1926153.0300000003</v>
      </c>
      <c r="AV795" s="36">
        <v>144606.08333333334</v>
      </c>
      <c r="AW795" s="36">
        <f>Table43[[#This Row],[Harga Jual Pcs MT
(-PPN)]]*Table43[[#This Row],[ISI/CTN]]</f>
        <v>1735273</v>
      </c>
      <c r="AX795" s="36">
        <f>Table43[[#This Row],[Harga Jual Pcs MT
(-PPN)]]*1.11</f>
        <v>160512.75250000003</v>
      </c>
      <c r="AY795" s="36">
        <f>Table43[[#This Row],[Harga Jual Pcs MT
(+PPN)]]*Table43[[#This Row],[ISI/CTN]]</f>
        <v>1926153.0300000003</v>
      </c>
      <c r="AZ795" s="44">
        <f>(Table43[[#This Row],[Harga Jual Pcs GT
(-PPN)]]-Table43[[#This Row],[Harga Beli Pcs
(-PPN)]])/Table43[[#This Row],[Harga Jual Pcs GT
(-PPN)]]</f>
        <v>8.5000000000000034E-2</v>
      </c>
      <c r="BA795" s="51">
        <f>Table43[[#This Row],[Harga Jual Pcs MT
(-PPN)]]-Table43[[#This Row],[Harga Beli Pcs
(-PPN)]]</f>
        <v>12291.51708333334</v>
      </c>
      <c r="BB795" s="57">
        <f>Table43[[#This Row],[Column1]]/Table43[[#This Row],[Harga Jual Pcs MT
(-PPN)]]</f>
        <v>8.5000000000000034E-2</v>
      </c>
      <c r="BC795" s="50"/>
      <c r="BD795" s="7" t="str">
        <f>IFERROR(VLOOKUP(Table43[[#This Row],[Kode BARANG Win2]],'[3]Daftar Barang dan Jasa'!$B$2:$D$3515,3,0),0)</f>
        <v>RB LIQUID MOSAIC 750ML X 12 BTL</v>
      </c>
      <c r="BE795" s="7" t="str">
        <f ca="1">IF(TODAY()-Table43[[#This Row],[Efektif
Pembuatan]]&gt;60,"Lama","Baru")</f>
        <v>Lama</v>
      </c>
      <c r="BF795" s="7" t="e">
        <f ca="1">IF(TODAY()-Table43[[#This Row],[Efektif Naik Harga]]&lt;30,"Naik","Sama")</f>
        <v>#VALUE!</v>
      </c>
      <c r="BG795" s="7" t="s">
        <v>400</v>
      </c>
      <c r="BH795" s="7" t="str">
        <f>IF(Table43[[#This Row],[Kode BARANG Win2]]&lt;&gt;"","IDR","")</f>
        <v>IDR</v>
      </c>
      <c r="BI795" s="7" t="str">
        <f>CONCATENATE(Table43[[#This Row],[kode  1 Digit
(Nomor)]],Table43[[#This Row],[kode  4 Digit                (Nomor)]])</f>
        <v>32126410750</v>
      </c>
      <c r="BJ795" s="7" t="str">
        <f>Table43[[#This Row],[Nama            Gramasi atau Jumlah Pack per CTN]]</f>
        <v>750ML</v>
      </c>
      <c r="BK795" s="7"/>
      <c r="BL795" s="7"/>
      <c r="BM795" s="4" t="str">
        <f>IF(Table43[[#This Row],[SATUAN Fix Win]]&lt;&gt;"","KRT")</f>
        <v>KRT</v>
      </c>
      <c r="BN795" s="4" t="str">
        <f>IF(Table43[[#This Row],[SATUAN Fix Win]]&lt;&gt;"","GD01")</f>
        <v>GD01</v>
      </c>
      <c r="BO795" s="4">
        <f>IF(Table43[[#This Row],[SATUAN Fix Win]]&lt;&gt;"",11611)</f>
        <v>11611</v>
      </c>
      <c r="BP795" s="4">
        <f>IF(Table43[[#This Row],[SATUAN Fix Win]]&lt;&gt;"",11612)</f>
        <v>11612</v>
      </c>
      <c r="BR795" s="4">
        <f>IF(Table43[[#This Row],[SATUAN Fix Win]]&lt;&gt;"",1)</f>
        <v>1</v>
      </c>
    </row>
    <row r="796" spans="1:70">
      <c r="A796" s="4" t="str">
        <f>CONCATENATE(Table43[[#This Row],[Kode BARANG Win2]],Table43[[#This Row],[No. Urut
Item Sama]])</f>
        <v>R1041000075010</v>
      </c>
      <c r="B796" s="7"/>
      <c r="C796" s="4" t="s">
        <v>1687</v>
      </c>
      <c r="D796" s="49">
        <v>3181108</v>
      </c>
      <c r="E796" s="49">
        <f>IFERROR(VLOOKUP(Table43[[#This Row],[NO]],[1]Sheet1!$G$3:$K$1267,5,0),0)</f>
        <v>0</v>
      </c>
      <c r="F796" s="26" t="s">
        <v>1117</v>
      </c>
      <c r="G796" s="26">
        <v>12</v>
      </c>
      <c r="H796" s="26" t="s">
        <v>1687</v>
      </c>
      <c r="I796" s="49">
        <v>8993560022068</v>
      </c>
      <c r="J796" s="26" t="str">
        <f>Table43[[#This Row],[Nama Jenis Kemasan]]</f>
        <v>BTL</v>
      </c>
      <c r="K796" s="4" t="str">
        <f>TRIM(CONCATENATE(Table43[[#This Row],[Nama            KLP]]," ",Table43[[#This Row],[Nama            Sub KLP]]))</f>
        <v>LIQUID MOSAIC</v>
      </c>
      <c r="L796" s="4" t="str">
        <f>CONCATENATE(Table43[[#This Row],[kode  2 Digit                (hrf+No)]],Table43[[#This Row],[kode  2 Digit                (Nomor)]],Table43[[#This Row],[kode  1 Digit                (Nomor)]])</f>
        <v>R1041</v>
      </c>
      <c r="M796" s="4" t="str">
        <f>IF(AH796="",CONCATENATE(R796,T796,V796,X796,Z796,AB796,AD796,AF796,Table43[[#This Row],[Tanda Kode Revisi]]),CONCATENATE(R796,T796,V796,X796,Z796,AB796,AD796,AH796))</f>
        <v>R1041000075010</v>
      </c>
      <c r="N796" s="11">
        <f t="shared" si="24"/>
        <v>14</v>
      </c>
      <c r="O796" s="13" t="str">
        <f>IF(AG796&lt;&gt;"",TRIM(UPPER(CONCATENATE(Q796," ",S796," ",U796," ",W796," ",Y796," ",AA796," ","X"," ",Table43[[#This Row],[ISI/CTN]]," ",AG796," ",AC796," ",AE796," ",AI796))),TRIM(UPPER(CONCATENATE(Q796," ",S796," ",U796," ",W796," ",Y796," ",AA796," ","X"," ",Table43[[#This Row],[ISI/CTN]]," ",AC796," ",AE796," ",AI796))))</f>
        <v>RB LIQUID MOSAIC 750ML X 12 BTL</v>
      </c>
      <c r="P796" s="11">
        <f t="shared" si="25"/>
        <v>31</v>
      </c>
      <c r="Q796" s="4" t="s">
        <v>1487</v>
      </c>
      <c r="R796" s="7" t="s">
        <v>94</v>
      </c>
      <c r="S796" s="4" t="s">
        <v>1514</v>
      </c>
      <c r="T796" s="45" t="s">
        <v>1725</v>
      </c>
      <c r="U796" s="46" t="s">
        <v>1557</v>
      </c>
      <c r="V796" s="7">
        <v>1</v>
      </c>
      <c r="W796" s="46"/>
      <c r="X796" s="45" t="s">
        <v>1731</v>
      </c>
      <c r="Z796" s="47" t="s">
        <v>1734</v>
      </c>
      <c r="AA796" s="4" t="s">
        <v>1500</v>
      </c>
      <c r="AB796" s="47" t="s">
        <v>1766</v>
      </c>
      <c r="AC796" s="4" t="s">
        <v>388</v>
      </c>
      <c r="AD796" s="7">
        <v>1</v>
      </c>
      <c r="AF796" s="7">
        <v>0</v>
      </c>
      <c r="AJ796" s="7">
        <f>IFERROR(VLOOKUP(Table43[[#This Row],[Kode BARANG Win2]],'[2]Template Impor Barang'!#REF!,2,0),0)</f>
        <v>0</v>
      </c>
      <c r="AK796" s="7">
        <f>Table43[[#This Row],[ISI/CTN]]</f>
        <v>12</v>
      </c>
      <c r="AL796" s="83">
        <f>Table43[[#This Row],[Kode Pcpl]]</f>
        <v>3181108</v>
      </c>
      <c r="AN796" s="36">
        <f>Table43[[#This Row],[Harga Jual Pcs GT
(-PPN)]]-(Table43[[#This Row],[Harga Jual Pcs GT
(-PPN)]]*8.5%)</f>
        <v>132314.56625</v>
      </c>
      <c r="AO796" s="36">
        <f>Table43[[#This Row],[Harga Beli Pcs
(-PPN)]]*Table43[[#This Row],[ISI/CTN]]</f>
        <v>1587774.7949999999</v>
      </c>
      <c r="AP796" s="36">
        <f>Table43[[#This Row],[Harga Beli Pcs
(-PPN)]]*1.11</f>
        <v>146869.16853750002</v>
      </c>
      <c r="AQ796" s="36">
        <f>Table43[[#This Row],[Harga Beli Krt
(- PPN)]]*1.11</f>
        <v>1762430.02245</v>
      </c>
      <c r="AR796" s="36">
        <v>144606.08333333334</v>
      </c>
      <c r="AS796" s="36">
        <f>Table43[[#This Row],[Harga Jual Pcs GT
(-PPN)]]*Table43[[#This Row],[ISI/CTN]]</f>
        <v>1735273</v>
      </c>
      <c r="AT796" s="36">
        <f>Table43[[#This Row],[Harga Jual Pcs GT
(-PPN)]]*1.11</f>
        <v>160512.75250000003</v>
      </c>
      <c r="AU796" s="36">
        <f>Table43[[#This Row],[Harga Jual Krt GT
(- PPN)]]*1.11</f>
        <v>1926153.0300000003</v>
      </c>
      <c r="AV796" s="36">
        <v>144606.08333333334</v>
      </c>
      <c r="AW796" s="36">
        <f>Table43[[#This Row],[Harga Jual Pcs MT
(-PPN)]]*Table43[[#This Row],[ISI/CTN]]</f>
        <v>1735273</v>
      </c>
      <c r="AX796" s="36">
        <f>Table43[[#This Row],[Harga Jual Pcs MT
(-PPN)]]*1.11</f>
        <v>160512.75250000003</v>
      </c>
      <c r="AY796" s="36">
        <f>Table43[[#This Row],[Harga Jual Pcs MT
(+PPN)]]*Table43[[#This Row],[ISI/CTN]]</f>
        <v>1926153.0300000003</v>
      </c>
      <c r="AZ796" s="44">
        <f>(Table43[[#This Row],[Harga Jual Pcs GT
(-PPN)]]-Table43[[#This Row],[Harga Beli Pcs
(-PPN)]])/Table43[[#This Row],[Harga Jual Pcs GT
(-PPN)]]</f>
        <v>8.5000000000000034E-2</v>
      </c>
      <c r="BA796" s="51">
        <f>Table43[[#This Row],[Harga Jual Pcs MT
(-PPN)]]-Table43[[#This Row],[Harga Beli Pcs
(-PPN)]]</f>
        <v>12291.51708333334</v>
      </c>
      <c r="BB796" s="57">
        <f>Table43[[#This Row],[Column1]]/Table43[[#This Row],[Harga Jual Pcs MT
(-PPN)]]</f>
        <v>8.5000000000000034E-2</v>
      </c>
      <c r="BC796" s="50"/>
      <c r="BD796" s="7" t="str">
        <f>IFERROR(VLOOKUP(Table43[[#This Row],[Kode BARANG Win2]],'[3]Daftar Barang dan Jasa'!$B$2:$D$3515,3,0),0)</f>
        <v>RB LIQUID MOSAIC 750ML X 12 BTL</v>
      </c>
      <c r="BE796" s="7" t="str">
        <f ca="1">IF(TODAY()-Table43[[#This Row],[Efektif
Pembuatan]]&gt;60,"Lama","Baru")</f>
        <v>Lama</v>
      </c>
      <c r="BF796" s="7" t="e">
        <f ca="1">IF(TODAY()-Table43[[#This Row],[Efektif Naik Harga]]&lt;30,"Naik","Sama")</f>
        <v>#VALUE!</v>
      </c>
      <c r="BG796" s="7" t="s">
        <v>400</v>
      </c>
      <c r="BH796" s="7" t="str">
        <f>IF(Table43[[#This Row],[Kode BARANG Win2]]&lt;&gt;"","IDR","")</f>
        <v>IDR</v>
      </c>
      <c r="BI796" s="7" t="str">
        <f>CONCATENATE(Table43[[#This Row],[kode  1 Digit
(Nomor)]],Table43[[#This Row],[kode  4 Digit                (Nomor)]])</f>
        <v>31811080750</v>
      </c>
      <c r="BJ796" s="7" t="str">
        <f>Table43[[#This Row],[Nama            Gramasi atau Jumlah Pack per CTN]]</f>
        <v>750ML</v>
      </c>
      <c r="BK796" s="7"/>
      <c r="BL796" s="7"/>
      <c r="BM796" s="4" t="str">
        <f>IF(Table43[[#This Row],[SATUAN Fix Win]]&lt;&gt;"","KRT")</f>
        <v>KRT</v>
      </c>
      <c r="BN796" s="4" t="str">
        <f>IF(Table43[[#This Row],[SATUAN Fix Win]]&lt;&gt;"","GD01")</f>
        <v>GD01</v>
      </c>
      <c r="BO796" s="4">
        <f>IF(Table43[[#This Row],[SATUAN Fix Win]]&lt;&gt;"",11611)</f>
        <v>11611</v>
      </c>
      <c r="BP796" s="4">
        <f>IF(Table43[[#This Row],[SATUAN Fix Win]]&lt;&gt;"",11612)</f>
        <v>11612</v>
      </c>
      <c r="BR796" s="4">
        <f>IF(Table43[[#This Row],[SATUAN Fix Win]]&lt;&gt;"",1)</f>
        <v>1</v>
      </c>
    </row>
    <row r="797" spans="1:70">
      <c r="A797" s="4" t="str">
        <f>CONCATENATE(Table43[[#This Row],[Kode BARANG Win2]],Table43[[#This Row],[No. Urut
Item Sama]])</f>
        <v>R1041000075010</v>
      </c>
      <c r="B797" s="7"/>
      <c r="C797" s="4" t="s">
        <v>1687</v>
      </c>
      <c r="D797" s="49">
        <v>3066005</v>
      </c>
      <c r="E797" s="49">
        <f>IFERROR(VLOOKUP(Table43[[#This Row],[NO]],[1]Sheet1!$G$3:$K$1267,5,0),0)</f>
        <v>0</v>
      </c>
      <c r="F797" s="26" t="s">
        <v>1120</v>
      </c>
      <c r="G797" s="26">
        <v>12</v>
      </c>
      <c r="H797" s="26" t="s">
        <v>2073</v>
      </c>
      <c r="I797" s="49">
        <v>8993560022068</v>
      </c>
      <c r="J797" s="26" t="str">
        <f>Table43[[#This Row],[Nama Jenis Kemasan]]</f>
        <v>BTL</v>
      </c>
      <c r="K797" s="4" t="str">
        <f>TRIM(CONCATENATE(Table43[[#This Row],[Nama            KLP]]," ",Table43[[#This Row],[Nama            Sub KLP]]))</f>
        <v>LIQUID MOSAIC</v>
      </c>
      <c r="L797" s="4" t="str">
        <f>CONCATENATE(Table43[[#This Row],[kode  2 Digit                (hrf+No)]],Table43[[#This Row],[kode  2 Digit                (Nomor)]],Table43[[#This Row],[kode  1 Digit                (Nomor)]])</f>
        <v>R1041</v>
      </c>
      <c r="M797" s="4" t="str">
        <f>IF(AH797="",CONCATENATE(R797,T797,V797,X797,Z797,AB797,AD797,AF797,Table43[[#This Row],[Tanda Kode Revisi]]),CONCATENATE(R797,T797,V797,X797,Z797,AB797,AD797,AH797))</f>
        <v>R1041000075010</v>
      </c>
      <c r="N797" s="11">
        <f t="shared" si="24"/>
        <v>14</v>
      </c>
      <c r="O797" s="13" t="str">
        <f>IF(AG797&lt;&gt;"",TRIM(UPPER(CONCATENATE(Q797," ",S797," ",U797," ",W797," ",Y797," ",AA797," ","X"," ",Table43[[#This Row],[ISI/CTN]]," ",AG797," ",AC797," ",AE797," ",AI797))),TRIM(UPPER(CONCATENATE(Q797," ",S797," ",U797," ",W797," ",Y797," ",AA797," ","X"," ",Table43[[#This Row],[ISI/CTN]]," ",AC797," ",AE797," ",AI797))))</f>
        <v>RB LIQUID MOSAIC 750ML X 12 BTL</v>
      </c>
      <c r="P797" s="11">
        <f t="shared" si="25"/>
        <v>31</v>
      </c>
      <c r="Q797" s="4" t="s">
        <v>1487</v>
      </c>
      <c r="R797" s="7" t="s">
        <v>94</v>
      </c>
      <c r="S797" s="4" t="s">
        <v>1514</v>
      </c>
      <c r="T797" s="45" t="s">
        <v>1725</v>
      </c>
      <c r="U797" s="46" t="s">
        <v>1557</v>
      </c>
      <c r="V797" s="7">
        <v>1</v>
      </c>
      <c r="W797" s="46"/>
      <c r="X797" s="45" t="s">
        <v>1731</v>
      </c>
      <c r="Z797" s="47" t="s">
        <v>1734</v>
      </c>
      <c r="AA797" s="4" t="s">
        <v>1500</v>
      </c>
      <c r="AB797" s="47" t="s">
        <v>1766</v>
      </c>
      <c r="AC797" s="4" t="s">
        <v>388</v>
      </c>
      <c r="AD797" s="7">
        <v>1</v>
      </c>
      <c r="AF797" s="7">
        <v>0</v>
      </c>
      <c r="AJ797" s="7">
        <f>IFERROR(VLOOKUP(Table43[[#This Row],[Kode BARANG Win2]],'[2]Template Impor Barang'!#REF!,2,0),0)</f>
        <v>0</v>
      </c>
      <c r="AK797" s="7">
        <f>Table43[[#This Row],[ISI/CTN]]</f>
        <v>12</v>
      </c>
      <c r="AL797" s="83">
        <f>Table43[[#This Row],[Kode Pcpl]]</f>
        <v>3066005</v>
      </c>
      <c r="AN797" s="36">
        <f>Table43[[#This Row],[Harga Jual Pcs GT
(-PPN)]]-(Table43[[#This Row],[Harga Jual Pcs GT
(-PPN)]]*8.5%)</f>
        <v>132314.56625</v>
      </c>
      <c r="AO797" s="36">
        <f>Table43[[#This Row],[Harga Beli Pcs
(-PPN)]]*Table43[[#This Row],[ISI/CTN]]</f>
        <v>1587774.7949999999</v>
      </c>
      <c r="AP797" s="36">
        <f>Table43[[#This Row],[Harga Beli Pcs
(-PPN)]]*1.11</f>
        <v>146869.16853750002</v>
      </c>
      <c r="AQ797" s="36">
        <f>Table43[[#This Row],[Harga Beli Krt
(- PPN)]]*1.11</f>
        <v>1762430.02245</v>
      </c>
      <c r="AR797" s="36">
        <v>144606.08333333334</v>
      </c>
      <c r="AS797" s="36">
        <f>Table43[[#This Row],[Harga Jual Pcs GT
(-PPN)]]*Table43[[#This Row],[ISI/CTN]]</f>
        <v>1735273</v>
      </c>
      <c r="AT797" s="36">
        <f>Table43[[#This Row],[Harga Jual Pcs GT
(-PPN)]]*1.11</f>
        <v>160512.75250000003</v>
      </c>
      <c r="AU797" s="36">
        <f>Table43[[#This Row],[Harga Jual Krt GT
(- PPN)]]*1.11</f>
        <v>1926153.0300000003</v>
      </c>
      <c r="AV797" s="36">
        <v>144606.08333333334</v>
      </c>
      <c r="AW797" s="36">
        <f>Table43[[#This Row],[Harga Jual Pcs MT
(-PPN)]]*Table43[[#This Row],[ISI/CTN]]</f>
        <v>1735273</v>
      </c>
      <c r="AX797" s="36">
        <f>Table43[[#This Row],[Harga Jual Pcs MT
(-PPN)]]*1.11</f>
        <v>160512.75250000003</v>
      </c>
      <c r="AY797" s="36">
        <f>Table43[[#This Row],[Harga Jual Pcs MT
(+PPN)]]*Table43[[#This Row],[ISI/CTN]]</f>
        <v>1926153.0300000003</v>
      </c>
      <c r="AZ797" s="44">
        <f>(Table43[[#This Row],[Harga Jual Pcs GT
(-PPN)]]-Table43[[#This Row],[Harga Beli Pcs
(-PPN)]])/Table43[[#This Row],[Harga Jual Pcs GT
(-PPN)]]</f>
        <v>8.5000000000000034E-2</v>
      </c>
      <c r="BA797" s="51">
        <f>Table43[[#This Row],[Harga Jual Pcs MT
(-PPN)]]-Table43[[#This Row],[Harga Beli Pcs
(-PPN)]]</f>
        <v>12291.51708333334</v>
      </c>
      <c r="BB797" s="57">
        <f>Table43[[#This Row],[Column1]]/Table43[[#This Row],[Harga Jual Pcs MT
(-PPN)]]</f>
        <v>8.5000000000000034E-2</v>
      </c>
      <c r="BC797" s="50"/>
      <c r="BD797" s="7" t="str">
        <f>IFERROR(VLOOKUP(Table43[[#This Row],[Kode BARANG Win2]],'[3]Daftar Barang dan Jasa'!$B$2:$D$3515,3,0),0)</f>
        <v>RB LIQUID MOSAIC 750ML X 12 BTL</v>
      </c>
      <c r="BE797" s="7" t="str">
        <f ca="1">IF(TODAY()-Table43[[#This Row],[Efektif
Pembuatan]]&gt;60,"Lama","Baru")</f>
        <v>Lama</v>
      </c>
      <c r="BF797" s="7" t="e">
        <f ca="1">IF(TODAY()-Table43[[#This Row],[Efektif Naik Harga]]&lt;30,"Naik","Sama")</f>
        <v>#VALUE!</v>
      </c>
      <c r="BG797" s="7" t="s">
        <v>400</v>
      </c>
      <c r="BH797" s="7" t="str">
        <f>IF(Table43[[#This Row],[Kode BARANG Win2]]&lt;&gt;"","IDR","")</f>
        <v>IDR</v>
      </c>
      <c r="BI797" s="7" t="str">
        <f>CONCATENATE(Table43[[#This Row],[kode  1 Digit
(Nomor)]],Table43[[#This Row],[kode  4 Digit                (Nomor)]])</f>
        <v>30660050750</v>
      </c>
      <c r="BJ797" s="7" t="str">
        <f>Table43[[#This Row],[Nama            Gramasi atau Jumlah Pack per CTN]]</f>
        <v>750ML</v>
      </c>
      <c r="BK797" s="7"/>
      <c r="BL797" s="7"/>
      <c r="BM797" s="4" t="str">
        <f>IF(Table43[[#This Row],[SATUAN Fix Win]]&lt;&gt;"","KRT")</f>
        <v>KRT</v>
      </c>
      <c r="BN797" s="4" t="str">
        <f>IF(Table43[[#This Row],[SATUAN Fix Win]]&lt;&gt;"","GD01")</f>
        <v>GD01</v>
      </c>
      <c r="BO797" s="4">
        <f>IF(Table43[[#This Row],[SATUAN Fix Win]]&lt;&gt;"",11611)</f>
        <v>11611</v>
      </c>
      <c r="BP797" s="4">
        <f>IF(Table43[[#This Row],[SATUAN Fix Win]]&lt;&gt;"",11612)</f>
        <v>11612</v>
      </c>
      <c r="BR797" s="4">
        <f>IF(Table43[[#This Row],[SATUAN Fix Win]]&lt;&gt;"",1)</f>
        <v>1</v>
      </c>
    </row>
    <row r="798" spans="1:70">
      <c r="A798" s="4" t="str">
        <f>CONCATENATE(Table43[[#This Row],[Kode BARANG Win2]],Table43[[#This Row],[No. Urut
Item Sama]])</f>
        <v>R1041000075010</v>
      </c>
      <c r="B798" s="7"/>
      <c r="C798" s="4" t="s">
        <v>1687</v>
      </c>
      <c r="D798" s="49">
        <v>3254081</v>
      </c>
      <c r="E798" s="49">
        <f>IFERROR(VLOOKUP(Table43[[#This Row],[NO]],[1]Sheet1!$G$3:$K$1267,5,0),0)</f>
        <v>0</v>
      </c>
      <c r="F798" s="26" t="s">
        <v>1119</v>
      </c>
      <c r="G798" s="26">
        <v>12</v>
      </c>
      <c r="H798" s="26" t="s">
        <v>2073</v>
      </c>
      <c r="I798" s="49">
        <v>8993560022068</v>
      </c>
      <c r="J798" s="26" t="str">
        <f>Table43[[#This Row],[Nama Jenis Kemasan]]</f>
        <v>BTL</v>
      </c>
      <c r="K798" s="4" t="str">
        <f>TRIM(CONCATENATE(Table43[[#This Row],[Nama            KLP]]," ",Table43[[#This Row],[Nama            Sub KLP]]))</f>
        <v>LIQUID MOSAIC</v>
      </c>
      <c r="L798" s="4" t="str">
        <f>CONCATENATE(Table43[[#This Row],[kode  2 Digit                (hrf+No)]],Table43[[#This Row],[kode  2 Digit                (Nomor)]],Table43[[#This Row],[kode  1 Digit                (Nomor)]])</f>
        <v>R1041</v>
      </c>
      <c r="M798" s="4" t="str">
        <f>IF(AH798="",CONCATENATE(R798,T798,V798,X798,Z798,AB798,AD798,AF798,Table43[[#This Row],[Tanda Kode Revisi]]),CONCATENATE(R798,T798,V798,X798,Z798,AB798,AD798,AH798))</f>
        <v>R1041000075010</v>
      </c>
      <c r="N798" s="11">
        <f t="shared" si="24"/>
        <v>14</v>
      </c>
      <c r="O798" s="13" t="str">
        <f>IF(AG798&lt;&gt;"",TRIM(UPPER(CONCATENATE(Q798," ",S798," ",U798," ",W798," ",Y798," ",AA798," ","X"," ",Table43[[#This Row],[ISI/CTN]]," ",AG798," ",AC798," ",AE798," ",AI798))),TRIM(UPPER(CONCATENATE(Q798," ",S798," ",U798," ",W798," ",Y798," ",AA798," ","X"," ",Table43[[#This Row],[ISI/CTN]]," ",AC798," ",AE798," ",AI798))))</f>
        <v>RB LIQUID MOSAIC 750ML X 12 BTL</v>
      </c>
      <c r="P798" s="11">
        <f t="shared" si="25"/>
        <v>31</v>
      </c>
      <c r="Q798" s="4" t="s">
        <v>1487</v>
      </c>
      <c r="R798" s="7" t="s">
        <v>94</v>
      </c>
      <c r="S798" s="4" t="s">
        <v>1514</v>
      </c>
      <c r="T798" s="45" t="s">
        <v>1725</v>
      </c>
      <c r="U798" s="46" t="s">
        <v>1557</v>
      </c>
      <c r="V798" s="7">
        <v>1</v>
      </c>
      <c r="W798" s="46"/>
      <c r="X798" s="45" t="s">
        <v>1731</v>
      </c>
      <c r="Z798" s="47" t="s">
        <v>1734</v>
      </c>
      <c r="AA798" s="4" t="s">
        <v>1500</v>
      </c>
      <c r="AB798" s="47" t="s">
        <v>1766</v>
      </c>
      <c r="AC798" s="4" t="s">
        <v>388</v>
      </c>
      <c r="AD798" s="7">
        <v>1</v>
      </c>
      <c r="AF798" s="7">
        <v>0</v>
      </c>
      <c r="AJ798" s="7">
        <f>IFERROR(VLOOKUP(Table43[[#This Row],[Kode BARANG Win2]],'[2]Template Impor Barang'!#REF!,2,0),0)</f>
        <v>0</v>
      </c>
      <c r="AK798" s="7">
        <f>Table43[[#This Row],[ISI/CTN]]</f>
        <v>12</v>
      </c>
      <c r="AL798" s="83">
        <f>Table43[[#This Row],[Kode Pcpl]]</f>
        <v>3254081</v>
      </c>
      <c r="AN798" s="36">
        <f>Table43[[#This Row],[Harga Jual Pcs GT
(-PPN)]]-(Table43[[#This Row],[Harga Jual Pcs GT
(-PPN)]]*8.5%)</f>
        <v>132314.56625</v>
      </c>
      <c r="AO798" s="36">
        <f>Table43[[#This Row],[Harga Beli Pcs
(-PPN)]]*Table43[[#This Row],[ISI/CTN]]</f>
        <v>1587774.7949999999</v>
      </c>
      <c r="AP798" s="36">
        <f>Table43[[#This Row],[Harga Beli Pcs
(-PPN)]]*1.11</f>
        <v>146869.16853750002</v>
      </c>
      <c r="AQ798" s="36">
        <f>Table43[[#This Row],[Harga Beli Krt
(- PPN)]]*1.11</f>
        <v>1762430.02245</v>
      </c>
      <c r="AR798" s="36">
        <v>144606.08333333334</v>
      </c>
      <c r="AS798" s="36">
        <f>Table43[[#This Row],[Harga Jual Pcs GT
(-PPN)]]*Table43[[#This Row],[ISI/CTN]]</f>
        <v>1735273</v>
      </c>
      <c r="AT798" s="36">
        <f>Table43[[#This Row],[Harga Jual Pcs GT
(-PPN)]]*1.11</f>
        <v>160512.75250000003</v>
      </c>
      <c r="AU798" s="36">
        <f>Table43[[#This Row],[Harga Jual Krt GT
(- PPN)]]*1.11</f>
        <v>1926153.0300000003</v>
      </c>
      <c r="AV798" s="36">
        <v>144606.08333333334</v>
      </c>
      <c r="AW798" s="36">
        <f>Table43[[#This Row],[Harga Jual Pcs MT
(-PPN)]]*Table43[[#This Row],[ISI/CTN]]</f>
        <v>1735273</v>
      </c>
      <c r="AX798" s="36">
        <f>Table43[[#This Row],[Harga Jual Pcs MT
(-PPN)]]*1.11</f>
        <v>160512.75250000003</v>
      </c>
      <c r="AY798" s="36">
        <f>Table43[[#This Row],[Harga Jual Pcs MT
(+PPN)]]*Table43[[#This Row],[ISI/CTN]]</f>
        <v>1926153.0300000003</v>
      </c>
      <c r="AZ798" s="44">
        <f>(Table43[[#This Row],[Harga Jual Pcs GT
(-PPN)]]-Table43[[#This Row],[Harga Beli Pcs
(-PPN)]])/Table43[[#This Row],[Harga Jual Pcs GT
(-PPN)]]</f>
        <v>8.5000000000000034E-2</v>
      </c>
      <c r="BA798" s="51">
        <f>Table43[[#This Row],[Harga Jual Pcs MT
(-PPN)]]-Table43[[#This Row],[Harga Beli Pcs
(-PPN)]]</f>
        <v>12291.51708333334</v>
      </c>
      <c r="BB798" s="57">
        <f>Table43[[#This Row],[Column1]]/Table43[[#This Row],[Harga Jual Pcs MT
(-PPN)]]</f>
        <v>8.5000000000000034E-2</v>
      </c>
      <c r="BC798" s="50"/>
      <c r="BD798" s="7" t="str">
        <f>IFERROR(VLOOKUP(Table43[[#This Row],[Kode BARANG Win2]],'[3]Daftar Barang dan Jasa'!$B$2:$D$3515,3,0),0)</f>
        <v>RB LIQUID MOSAIC 750ML X 12 BTL</v>
      </c>
      <c r="BE798" s="7" t="str">
        <f ca="1">IF(TODAY()-Table43[[#This Row],[Efektif
Pembuatan]]&gt;60,"Lama","Baru")</f>
        <v>Lama</v>
      </c>
      <c r="BF798" s="7" t="e">
        <f ca="1">IF(TODAY()-Table43[[#This Row],[Efektif Naik Harga]]&lt;30,"Naik","Sama")</f>
        <v>#VALUE!</v>
      </c>
      <c r="BG798" s="7" t="s">
        <v>400</v>
      </c>
      <c r="BH798" s="7" t="str">
        <f>IF(Table43[[#This Row],[Kode BARANG Win2]]&lt;&gt;"","IDR","")</f>
        <v>IDR</v>
      </c>
      <c r="BI798" s="7" t="str">
        <f>CONCATENATE(Table43[[#This Row],[kode  1 Digit
(Nomor)]],Table43[[#This Row],[kode  4 Digit                (Nomor)]])</f>
        <v>32540810750</v>
      </c>
      <c r="BJ798" s="7" t="str">
        <f>Table43[[#This Row],[Nama            Gramasi atau Jumlah Pack per CTN]]</f>
        <v>750ML</v>
      </c>
      <c r="BK798" s="7"/>
      <c r="BL798" s="7"/>
      <c r="BM798" s="4" t="str">
        <f>IF(Table43[[#This Row],[SATUAN Fix Win]]&lt;&gt;"","KRT")</f>
        <v>KRT</v>
      </c>
      <c r="BN798" s="4" t="str">
        <f>IF(Table43[[#This Row],[SATUAN Fix Win]]&lt;&gt;"","GD01")</f>
        <v>GD01</v>
      </c>
      <c r="BO798" s="4">
        <f>IF(Table43[[#This Row],[SATUAN Fix Win]]&lt;&gt;"",11611)</f>
        <v>11611</v>
      </c>
      <c r="BP798" s="4">
        <f>IF(Table43[[#This Row],[SATUAN Fix Win]]&lt;&gt;"",11612)</f>
        <v>11612</v>
      </c>
      <c r="BR798" s="4">
        <f>IF(Table43[[#This Row],[SATUAN Fix Win]]&lt;&gt;"",1)</f>
        <v>1</v>
      </c>
    </row>
    <row r="799" spans="1:70">
      <c r="A799" s="4" t="str">
        <f>CONCATENATE(Table43[[#This Row],[Kode BARANG Win2]],Table43[[#This Row],[No. Urut
Item Sama]])</f>
        <v>R1041000075010</v>
      </c>
      <c r="B799" s="7"/>
      <c r="C799" s="4" t="s">
        <v>1687</v>
      </c>
      <c r="D799" s="49" t="s">
        <v>562</v>
      </c>
      <c r="E799" s="49">
        <f>IFERROR(VLOOKUP(Table43[[#This Row],[NO]],[1]Sheet1!$G$3:$K$1267,5,0),0)</f>
        <v>0</v>
      </c>
      <c r="F799" s="26" t="s">
        <v>1118</v>
      </c>
      <c r="G799" s="26">
        <v>12</v>
      </c>
      <c r="H799" s="26" t="s">
        <v>2073</v>
      </c>
      <c r="I799" s="49">
        <v>8993560022068</v>
      </c>
      <c r="J799" s="26" t="str">
        <f>Table43[[#This Row],[Nama Jenis Kemasan]]</f>
        <v>BTL</v>
      </c>
      <c r="K799" s="4" t="str">
        <f>TRIM(CONCATENATE(Table43[[#This Row],[Nama            KLP]]," ",Table43[[#This Row],[Nama            Sub KLP]]))</f>
        <v>LIQUID MOSAIC</v>
      </c>
      <c r="L799" s="4" t="str">
        <f>CONCATENATE(Table43[[#This Row],[kode  2 Digit                (hrf+No)]],Table43[[#This Row],[kode  2 Digit                (Nomor)]],Table43[[#This Row],[kode  1 Digit                (Nomor)]])</f>
        <v>R1041</v>
      </c>
      <c r="M799" s="4" t="str">
        <f>IF(AH799="",CONCATENATE(R799,T799,V799,X799,Z799,AB799,AD799,AF799,Table43[[#This Row],[Tanda Kode Revisi]]),CONCATENATE(R799,T799,V799,X799,Z799,AB799,AD799,AH799))</f>
        <v>R1041000075010</v>
      </c>
      <c r="N799" s="11">
        <f t="shared" si="24"/>
        <v>14</v>
      </c>
      <c r="O799" s="13" t="str">
        <f>IF(AG799&lt;&gt;"",TRIM(UPPER(CONCATENATE(Q799," ",S799," ",U799," ",W799," ",Y799," ",AA799," ","X"," ",Table43[[#This Row],[ISI/CTN]]," ",AG799," ",AC799," ",AE799," ",AI799))),TRIM(UPPER(CONCATENATE(Q799," ",S799," ",U799," ",W799," ",Y799," ",AA799," ","X"," ",Table43[[#This Row],[ISI/CTN]]," ",AC799," ",AE799," ",AI799))))</f>
        <v>RB LIQUID MOSAIC 750ML X 12 BTL</v>
      </c>
      <c r="P799" s="11">
        <f t="shared" si="25"/>
        <v>31</v>
      </c>
      <c r="Q799" s="4" t="s">
        <v>1487</v>
      </c>
      <c r="R799" s="7" t="s">
        <v>94</v>
      </c>
      <c r="S799" s="4" t="s">
        <v>1514</v>
      </c>
      <c r="T799" s="45" t="s">
        <v>1725</v>
      </c>
      <c r="U799" s="46" t="s">
        <v>1557</v>
      </c>
      <c r="V799" s="7">
        <v>1</v>
      </c>
      <c r="W799" s="46"/>
      <c r="X799" s="45" t="s">
        <v>1731</v>
      </c>
      <c r="Z799" s="47" t="s">
        <v>1734</v>
      </c>
      <c r="AA799" s="4" t="s">
        <v>1500</v>
      </c>
      <c r="AB799" s="47" t="s">
        <v>1766</v>
      </c>
      <c r="AC799" s="4" t="s">
        <v>388</v>
      </c>
      <c r="AD799" s="7">
        <v>1</v>
      </c>
      <c r="AF799" s="7">
        <v>0</v>
      </c>
      <c r="AJ799" s="7">
        <f>IFERROR(VLOOKUP(Table43[[#This Row],[Kode BARANG Win2]],'[2]Template Impor Barang'!#REF!,2,0),0)</f>
        <v>0</v>
      </c>
      <c r="AK799" s="7">
        <f>Table43[[#This Row],[ISI/CTN]]</f>
        <v>12</v>
      </c>
      <c r="AL799" s="83" t="str">
        <f>Table43[[#This Row],[Kode Pcpl]]</f>
        <v>ID0140198</v>
      </c>
      <c r="AN799" s="36">
        <f>Table43[[#This Row],[Harga Jual Pcs GT
(-PPN)]]-(Table43[[#This Row],[Harga Jual Pcs GT
(-PPN)]]*8.5%)</f>
        <v>132314.56625</v>
      </c>
      <c r="AO799" s="36">
        <f>Table43[[#This Row],[Harga Beli Pcs
(-PPN)]]*Table43[[#This Row],[ISI/CTN]]</f>
        <v>1587774.7949999999</v>
      </c>
      <c r="AP799" s="36">
        <f>Table43[[#This Row],[Harga Beli Pcs
(-PPN)]]*1.11</f>
        <v>146869.16853750002</v>
      </c>
      <c r="AQ799" s="36">
        <f>Table43[[#This Row],[Harga Beli Krt
(- PPN)]]*1.11</f>
        <v>1762430.02245</v>
      </c>
      <c r="AR799" s="36">
        <v>144606.08333333334</v>
      </c>
      <c r="AS799" s="36">
        <f>Table43[[#This Row],[Harga Jual Pcs GT
(-PPN)]]*Table43[[#This Row],[ISI/CTN]]</f>
        <v>1735273</v>
      </c>
      <c r="AT799" s="36">
        <f>Table43[[#This Row],[Harga Jual Pcs GT
(-PPN)]]*1.11</f>
        <v>160512.75250000003</v>
      </c>
      <c r="AU799" s="36">
        <f>Table43[[#This Row],[Harga Jual Krt GT
(- PPN)]]*1.11</f>
        <v>1926153.0300000003</v>
      </c>
      <c r="AV799" s="36">
        <v>144606.08333333334</v>
      </c>
      <c r="AW799" s="36">
        <f>Table43[[#This Row],[Harga Jual Pcs MT
(-PPN)]]*Table43[[#This Row],[ISI/CTN]]</f>
        <v>1735273</v>
      </c>
      <c r="AX799" s="36">
        <f>Table43[[#This Row],[Harga Jual Pcs MT
(-PPN)]]*1.11</f>
        <v>160512.75250000003</v>
      </c>
      <c r="AY799" s="36">
        <f>Table43[[#This Row],[Harga Jual Pcs MT
(+PPN)]]*Table43[[#This Row],[ISI/CTN]]</f>
        <v>1926153.0300000003</v>
      </c>
      <c r="AZ799" s="44">
        <f>(Table43[[#This Row],[Harga Jual Pcs GT
(-PPN)]]-Table43[[#This Row],[Harga Beli Pcs
(-PPN)]])/Table43[[#This Row],[Harga Jual Pcs GT
(-PPN)]]</f>
        <v>8.5000000000000034E-2</v>
      </c>
      <c r="BA799" s="51">
        <f>Table43[[#This Row],[Harga Jual Pcs MT
(-PPN)]]-Table43[[#This Row],[Harga Beli Pcs
(-PPN)]]</f>
        <v>12291.51708333334</v>
      </c>
      <c r="BB799" s="57">
        <f>Table43[[#This Row],[Column1]]/Table43[[#This Row],[Harga Jual Pcs MT
(-PPN)]]</f>
        <v>8.5000000000000034E-2</v>
      </c>
      <c r="BC799" s="50"/>
      <c r="BD799" s="7" t="str">
        <f>IFERROR(VLOOKUP(Table43[[#This Row],[Kode BARANG Win2]],'[3]Daftar Barang dan Jasa'!$B$2:$D$3515,3,0),0)</f>
        <v>RB LIQUID MOSAIC 750ML X 12 BTL</v>
      </c>
      <c r="BE799" s="7" t="str">
        <f ca="1">IF(TODAY()-Table43[[#This Row],[Efektif
Pembuatan]]&gt;60,"Lama","Baru")</f>
        <v>Lama</v>
      </c>
      <c r="BF799" s="7" t="e">
        <f ca="1">IF(TODAY()-Table43[[#This Row],[Efektif Naik Harga]]&lt;30,"Naik","Sama")</f>
        <v>#VALUE!</v>
      </c>
      <c r="BG799" s="7" t="s">
        <v>400</v>
      </c>
      <c r="BH799" s="7" t="str">
        <f>IF(Table43[[#This Row],[Kode BARANG Win2]]&lt;&gt;"","IDR","")</f>
        <v>IDR</v>
      </c>
      <c r="BI799" s="7" t="str">
        <f>CONCATENATE(Table43[[#This Row],[kode  1 Digit
(Nomor)]],Table43[[#This Row],[kode  4 Digit                (Nomor)]])</f>
        <v>ID01401980750</v>
      </c>
      <c r="BJ799" s="7" t="str">
        <f>Table43[[#This Row],[Nama            Gramasi atau Jumlah Pack per CTN]]</f>
        <v>750ML</v>
      </c>
      <c r="BK799" s="7"/>
      <c r="BL799" s="7"/>
      <c r="BM799" s="4" t="str">
        <f>IF(Table43[[#This Row],[SATUAN Fix Win]]&lt;&gt;"","KRT")</f>
        <v>KRT</v>
      </c>
      <c r="BN799" s="4" t="str">
        <f>IF(Table43[[#This Row],[SATUAN Fix Win]]&lt;&gt;"","GD01")</f>
        <v>GD01</v>
      </c>
      <c r="BO799" s="4">
        <f>IF(Table43[[#This Row],[SATUAN Fix Win]]&lt;&gt;"",11611)</f>
        <v>11611</v>
      </c>
      <c r="BP799" s="4">
        <f>IF(Table43[[#This Row],[SATUAN Fix Win]]&lt;&gt;"",11612)</f>
        <v>11612</v>
      </c>
      <c r="BR799" s="4">
        <f>IF(Table43[[#This Row],[SATUAN Fix Win]]&lt;&gt;"",1)</f>
        <v>1</v>
      </c>
    </row>
    <row r="800" spans="1:70">
      <c r="A800" s="4" t="str">
        <f>CONCATENATE(Table43[[#This Row],[Kode BARANG Win2]],Table43[[#This Row],[No. Urut
Item Sama]])</f>
        <v>R1041000100110</v>
      </c>
      <c r="B800" s="7"/>
      <c r="C800" s="4" t="s">
        <v>1682</v>
      </c>
      <c r="D800" s="49">
        <v>3212642</v>
      </c>
      <c r="E800" s="49">
        <f>IFERROR(VLOOKUP(Table43[[#This Row],[NO]],[1]Sheet1!$G$3:$K$1267,5,0),0)</f>
        <v>0</v>
      </c>
      <c r="F800" s="26" t="s">
        <v>1127</v>
      </c>
      <c r="G800" s="26">
        <v>12</v>
      </c>
      <c r="H800" s="26" t="s">
        <v>1682</v>
      </c>
      <c r="I800" s="49">
        <v>8993560156114</v>
      </c>
      <c r="J800" s="26" t="str">
        <f>Table43[[#This Row],[Nama Jenis Kemasan]]</f>
        <v>BTL</v>
      </c>
      <c r="K800" s="4" t="str">
        <f>TRIM(CONCATENATE(Table43[[#This Row],[Nama            KLP]]," ",Table43[[#This Row],[Nama            Sub KLP]]))</f>
        <v>LIQUID MOSAIC</v>
      </c>
      <c r="L800" s="4" t="str">
        <f>CONCATENATE(Table43[[#This Row],[kode  2 Digit                (hrf+No)]],Table43[[#This Row],[kode  2 Digit                (Nomor)]],Table43[[#This Row],[kode  1 Digit                (Nomor)]])</f>
        <v>R1041</v>
      </c>
      <c r="M800" s="4" t="str">
        <f>IF(AH800="",CONCATENATE(R800,T800,V800,X800,Z800,AB800,AD800,AF800,Table43[[#This Row],[Tanda Kode Revisi]]),CONCATENATE(R800,T800,V800,X800,Z800,AB800,AD800,AH800))</f>
        <v>R1041000100110</v>
      </c>
      <c r="N800" s="11">
        <f t="shared" si="24"/>
        <v>14</v>
      </c>
      <c r="O800" s="13" t="str">
        <f>IF(AG800&lt;&gt;"",TRIM(UPPER(CONCATENATE(Q800," ",S800," ",U800," ",W800," ",Y800," ",AA800," ","X"," ",Table43[[#This Row],[ISI/CTN]]," ",AG800," ",AC800," ",AE800," ",AI800))),TRIM(UPPER(CONCATENATE(Q800," ",S800," ",U800," ",W800," ",Y800," ",AA800," ","X"," ",Table43[[#This Row],[ISI/CTN]]," ",AC800," ",AE800," ",AI800))))</f>
        <v>RB LIQUID MOSAIC 1L X 12 BTL</v>
      </c>
      <c r="P800" s="11">
        <f t="shared" si="25"/>
        <v>28</v>
      </c>
      <c r="Q800" s="4" t="s">
        <v>1487</v>
      </c>
      <c r="R800" s="7" t="s">
        <v>94</v>
      </c>
      <c r="S800" s="4" t="s">
        <v>1514</v>
      </c>
      <c r="T800" s="45" t="s">
        <v>1725</v>
      </c>
      <c r="U800" s="46" t="s">
        <v>1557</v>
      </c>
      <c r="V800" s="7">
        <v>1</v>
      </c>
      <c r="W800" s="46"/>
      <c r="X800" s="45" t="s">
        <v>1731</v>
      </c>
      <c r="Z800" s="47" t="s">
        <v>1734</v>
      </c>
      <c r="AA800" s="4" t="s">
        <v>1558</v>
      </c>
      <c r="AB800" s="47" t="s">
        <v>1743</v>
      </c>
      <c r="AC800" s="4" t="s">
        <v>388</v>
      </c>
      <c r="AD800" s="7">
        <v>1</v>
      </c>
      <c r="AF800" s="7">
        <v>0</v>
      </c>
      <c r="AJ800" s="7">
        <f>IFERROR(VLOOKUP(Table43[[#This Row],[Kode BARANG Win2]],'[2]Template Impor Barang'!#REF!,2,0),0)</f>
        <v>0</v>
      </c>
      <c r="AK800" s="7">
        <f>Table43[[#This Row],[ISI/CTN]]</f>
        <v>12</v>
      </c>
      <c r="AL800" s="83">
        <f>Table43[[#This Row],[Kode Pcpl]]</f>
        <v>3212642</v>
      </c>
      <c r="AN800" s="36">
        <f>Table43[[#This Row],[Harga Jual Pcs GT
(-PPN)]]-(Table43[[#This Row],[Harga Jual Pcs GT
(-PPN)]]*8.5%)</f>
        <v>166990.01624999999</v>
      </c>
      <c r="AO800" s="36">
        <f>Table43[[#This Row],[Harga Beli Pcs
(-PPN)]]*Table43[[#This Row],[ISI/CTN]]</f>
        <v>2003880.1949999998</v>
      </c>
      <c r="AP800" s="36">
        <f>Table43[[#This Row],[Harga Beli Pcs
(-PPN)]]*1.11</f>
        <v>185358.9180375</v>
      </c>
      <c r="AQ800" s="36">
        <f>Table43[[#This Row],[Harga Beli Krt
(- PPN)]]*1.11</f>
        <v>2224307.01645</v>
      </c>
      <c r="AR800" s="36">
        <v>182502.75</v>
      </c>
      <c r="AS800" s="36">
        <f>Table43[[#This Row],[Harga Jual Pcs GT
(-PPN)]]*Table43[[#This Row],[ISI/CTN]]</f>
        <v>2190033</v>
      </c>
      <c r="AT800" s="36">
        <f>Table43[[#This Row],[Harga Jual Pcs GT
(-PPN)]]*1.11</f>
        <v>202578.05250000002</v>
      </c>
      <c r="AU800" s="36">
        <f>Table43[[#This Row],[Harga Jual Krt GT
(- PPN)]]*1.11</f>
        <v>2430936.6300000004</v>
      </c>
      <c r="AV800" s="36">
        <v>182502.75</v>
      </c>
      <c r="AW800" s="36">
        <f>Table43[[#This Row],[Harga Jual Pcs MT
(-PPN)]]*Table43[[#This Row],[ISI/CTN]]</f>
        <v>2190033</v>
      </c>
      <c r="AX800" s="36">
        <f>Table43[[#This Row],[Harga Jual Pcs MT
(-PPN)]]*1.11</f>
        <v>202578.05250000002</v>
      </c>
      <c r="AY800" s="36">
        <f>Table43[[#This Row],[Harga Jual Pcs MT
(+PPN)]]*Table43[[#This Row],[ISI/CTN]]</f>
        <v>2430936.6300000004</v>
      </c>
      <c r="AZ800" s="44">
        <f>(Table43[[#This Row],[Harga Jual Pcs GT
(-PPN)]]-Table43[[#This Row],[Harga Beli Pcs
(-PPN)]])/Table43[[#This Row],[Harga Jual Pcs GT
(-PPN)]]</f>
        <v>8.5000000000000075E-2</v>
      </c>
      <c r="BA800" s="51">
        <f>Table43[[#This Row],[Harga Jual Pcs MT
(-PPN)]]-Table43[[#This Row],[Harga Beli Pcs
(-PPN)]]</f>
        <v>15512.733750000014</v>
      </c>
      <c r="BB800" s="57">
        <f>Table43[[#This Row],[Column1]]/Table43[[#This Row],[Harga Jual Pcs MT
(-PPN)]]</f>
        <v>8.5000000000000075E-2</v>
      </c>
      <c r="BC800" s="50"/>
      <c r="BD800" s="7" t="str">
        <f>IFERROR(VLOOKUP(Table43[[#This Row],[Kode BARANG Win2]],'[3]Daftar Barang dan Jasa'!$B$2:$D$3515,3,0),0)</f>
        <v>RB LIQUID MOSAIC 1L X 12 BTL</v>
      </c>
      <c r="BE800" s="7" t="str">
        <f ca="1">IF(TODAY()-Table43[[#This Row],[Efektif
Pembuatan]]&gt;60,"Lama","Baru")</f>
        <v>Lama</v>
      </c>
      <c r="BF800" s="7" t="e">
        <f ca="1">IF(TODAY()-Table43[[#This Row],[Efektif Naik Harga]]&lt;30,"Naik","Sama")</f>
        <v>#VALUE!</v>
      </c>
      <c r="BG800" s="7" t="s">
        <v>400</v>
      </c>
      <c r="BH800" s="7" t="str">
        <f>IF(Table43[[#This Row],[Kode BARANG Win2]]&lt;&gt;"","IDR","")</f>
        <v>IDR</v>
      </c>
      <c r="BI800" s="7" t="str">
        <f>CONCATENATE(Table43[[#This Row],[kode  1 Digit
(Nomor)]],Table43[[#This Row],[kode  4 Digit                (Nomor)]])</f>
        <v>32126421001</v>
      </c>
      <c r="BJ800" s="7" t="str">
        <f>Table43[[#This Row],[Nama            Gramasi atau Jumlah Pack per CTN]]</f>
        <v>1L</v>
      </c>
      <c r="BK800" s="7"/>
      <c r="BL800" s="7"/>
      <c r="BM800" s="4" t="str">
        <f>IF(Table43[[#This Row],[SATUAN Fix Win]]&lt;&gt;"","KRT")</f>
        <v>KRT</v>
      </c>
      <c r="BN800" s="4" t="str">
        <f>IF(Table43[[#This Row],[SATUAN Fix Win]]&lt;&gt;"","GD01")</f>
        <v>GD01</v>
      </c>
      <c r="BO800" s="4">
        <f>IF(Table43[[#This Row],[SATUAN Fix Win]]&lt;&gt;"",11611)</f>
        <v>11611</v>
      </c>
      <c r="BP800" s="4">
        <f>IF(Table43[[#This Row],[SATUAN Fix Win]]&lt;&gt;"",11612)</f>
        <v>11612</v>
      </c>
      <c r="BR800" s="4">
        <f>IF(Table43[[#This Row],[SATUAN Fix Win]]&lt;&gt;"",1)</f>
        <v>1</v>
      </c>
    </row>
    <row r="801" spans="1:70">
      <c r="A801" s="4" t="str">
        <f>CONCATENATE(Table43[[#This Row],[Kode BARANG Win2]],Table43[[#This Row],[No. Urut
Item Sama]])</f>
        <v>R1041000100110</v>
      </c>
      <c r="B801" s="7"/>
      <c r="C801" s="4" t="s">
        <v>1682</v>
      </c>
      <c r="D801" s="49">
        <v>3181110</v>
      </c>
      <c r="E801" s="49">
        <f>IFERROR(VLOOKUP(Table43[[#This Row],[NO]],[1]Sheet1!$G$3:$K$1267,5,0),0)</f>
        <v>0</v>
      </c>
      <c r="F801" s="26" t="s">
        <v>1125</v>
      </c>
      <c r="G801" s="26">
        <v>12</v>
      </c>
      <c r="H801" s="26" t="s">
        <v>1682</v>
      </c>
      <c r="I801" s="49">
        <v>8993560156114</v>
      </c>
      <c r="J801" s="26" t="str">
        <f>Table43[[#This Row],[Nama Jenis Kemasan]]</f>
        <v>BTL</v>
      </c>
      <c r="K801" s="4" t="str">
        <f>TRIM(CONCATENATE(Table43[[#This Row],[Nama            KLP]]," ",Table43[[#This Row],[Nama            Sub KLP]]))</f>
        <v>LIQUID MOSAIC</v>
      </c>
      <c r="L801" s="4" t="str">
        <f>CONCATENATE(Table43[[#This Row],[kode  2 Digit                (hrf+No)]],Table43[[#This Row],[kode  2 Digit                (Nomor)]],Table43[[#This Row],[kode  1 Digit                (Nomor)]])</f>
        <v>R1041</v>
      </c>
      <c r="M801" s="4" t="str">
        <f>IF(AH801="",CONCATENATE(R801,T801,V801,X801,Z801,AB801,AD801,AF801,Table43[[#This Row],[Tanda Kode Revisi]]),CONCATENATE(R801,T801,V801,X801,Z801,AB801,AD801,AH801))</f>
        <v>R1041000100110</v>
      </c>
      <c r="N801" s="11">
        <f t="shared" si="24"/>
        <v>14</v>
      </c>
      <c r="O801" s="13" t="str">
        <f>IF(AG801&lt;&gt;"",TRIM(UPPER(CONCATENATE(Q801," ",S801," ",U801," ",W801," ",Y801," ",AA801," ","X"," ",Table43[[#This Row],[ISI/CTN]]," ",AG801," ",AC801," ",AE801," ",AI801))),TRIM(UPPER(CONCATENATE(Q801," ",S801," ",U801," ",W801," ",Y801," ",AA801," ","X"," ",Table43[[#This Row],[ISI/CTN]]," ",AC801," ",AE801," ",AI801))))</f>
        <v>RB LIQUID MOSAIC 1L X 12 BTL</v>
      </c>
      <c r="P801" s="11">
        <f t="shared" si="25"/>
        <v>28</v>
      </c>
      <c r="Q801" s="4" t="s">
        <v>1487</v>
      </c>
      <c r="R801" s="7" t="s">
        <v>94</v>
      </c>
      <c r="S801" s="4" t="s">
        <v>1514</v>
      </c>
      <c r="T801" s="45" t="s">
        <v>1725</v>
      </c>
      <c r="U801" s="46" t="s">
        <v>1557</v>
      </c>
      <c r="V801" s="7">
        <v>1</v>
      </c>
      <c r="W801" s="46"/>
      <c r="X801" s="45" t="s">
        <v>1731</v>
      </c>
      <c r="Z801" s="47" t="s">
        <v>1734</v>
      </c>
      <c r="AA801" s="4" t="s">
        <v>1558</v>
      </c>
      <c r="AB801" s="47" t="s">
        <v>1743</v>
      </c>
      <c r="AC801" s="4" t="s">
        <v>388</v>
      </c>
      <c r="AD801" s="7">
        <v>1</v>
      </c>
      <c r="AF801" s="7">
        <v>0</v>
      </c>
      <c r="AJ801" s="7">
        <f>IFERROR(VLOOKUP(Table43[[#This Row],[Kode BARANG Win2]],'[2]Template Impor Barang'!#REF!,2,0),0)</f>
        <v>0</v>
      </c>
      <c r="AK801" s="7">
        <f>Table43[[#This Row],[ISI/CTN]]</f>
        <v>12</v>
      </c>
      <c r="AL801" s="83">
        <f>Table43[[#This Row],[Kode Pcpl]]</f>
        <v>3181110</v>
      </c>
      <c r="AN801" s="36">
        <f>Table43[[#This Row],[Harga Jual Pcs GT
(-PPN)]]-(Table43[[#This Row],[Harga Jual Pcs GT
(-PPN)]]*8.5%)</f>
        <v>166990.01624999999</v>
      </c>
      <c r="AO801" s="36">
        <f>Table43[[#This Row],[Harga Beli Pcs
(-PPN)]]*Table43[[#This Row],[ISI/CTN]]</f>
        <v>2003880.1949999998</v>
      </c>
      <c r="AP801" s="36">
        <f>Table43[[#This Row],[Harga Beli Pcs
(-PPN)]]*1.11</f>
        <v>185358.9180375</v>
      </c>
      <c r="AQ801" s="36">
        <f>Table43[[#This Row],[Harga Beli Krt
(- PPN)]]*1.11</f>
        <v>2224307.01645</v>
      </c>
      <c r="AR801" s="36">
        <v>182502.75</v>
      </c>
      <c r="AS801" s="36">
        <f>Table43[[#This Row],[Harga Jual Pcs GT
(-PPN)]]*Table43[[#This Row],[ISI/CTN]]</f>
        <v>2190033</v>
      </c>
      <c r="AT801" s="36">
        <f>Table43[[#This Row],[Harga Jual Pcs GT
(-PPN)]]*1.11</f>
        <v>202578.05250000002</v>
      </c>
      <c r="AU801" s="36">
        <f>Table43[[#This Row],[Harga Jual Krt GT
(- PPN)]]*1.11</f>
        <v>2430936.6300000004</v>
      </c>
      <c r="AV801" s="36">
        <v>182502.75</v>
      </c>
      <c r="AW801" s="36">
        <f>Table43[[#This Row],[Harga Jual Pcs MT
(-PPN)]]*Table43[[#This Row],[ISI/CTN]]</f>
        <v>2190033</v>
      </c>
      <c r="AX801" s="36">
        <f>Table43[[#This Row],[Harga Jual Pcs MT
(-PPN)]]*1.11</f>
        <v>202578.05250000002</v>
      </c>
      <c r="AY801" s="36">
        <f>Table43[[#This Row],[Harga Jual Pcs MT
(+PPN)]]*Table43[[#This Row],[ISI/CTN]]</f>
        <v>2430936.6300000004</v>
      </c>
      <c r="AZ801" s="44">
        <f>(Table43[[#This Row],[Harga Jual Pcs GT
(-PPN)]]-Table43[[#This Row],[Harga Beli Pcs
(-PPN)]])/Table43[[#This Row],[Harga Jual Pcs GT
(-PPN)]]</f>
        <v>8.5000000000000075E-2</v>
      </c>
      <c r="BA801" s="51">
        <f>Table43[[#This Row],[Harga Jual Pcs MT
(-PPN)]]-Table43[[#This Row],[Harga Beli Pcs
(-PPN)]]</f>
        <v>15512.733750000014</v>
      </c>
      <c r="BB801" s="57">
        <f>Table43[[#This Row],[Column1]]/Table43[[#This Row],[Harga Jual Pcs MT
(-PPN)]]</f>
        <v>8.5000000000000075E-2</v>
      </c>
      <c r="BC801" s="50"/>
      <c r="BD801" s="7" t="str">
        <f>IFERROR(VLOOKUP(Table43[[#This Row],[Kode BARANG Win2]],'[3]Daftar Barang dan Jasa'!$B$2:$D$3515,3,0),0)</f>
        <v>RB LIQUID MOSAIC 1L X 12 BTL</v>
      </c>
      <c r="BE801" s="7" t="str">
        <f ca="1">IF(TODAY()-Table43[[#This Row],[Efektif
Pembuatan]]&gt;60,"Lama","Baru")</f>
        <v>Lama</v>
      </c>
      <c r="BF801" s="7" t="e">
        <f ca="1">IF(TODAY()-Table43[[#This Row],[Efektif Naik Harga]]&lt;30,"Naik","Sama")</f>
        <v>#VALUE!</v>
      </c>
      <c r="BG801" s="7" t="s">
        <v>400</v>
      </c>
      <c r="BH801" s="7" t="str">
        <f>IF(Table43[[#This Row],[Kode BARANG Win2]]&lt;&gt;"","IDR","")</f>
        <v>IDR</v>
      </c>
      <c r="BI801" s="7" t="str">
        <f>CONCATENATE(Table43[[#This Row],[kode  1 Digit
(Nomor)]],Table43[[#This Row],[kode  4 Digit                (Nomor)]])</f>
        <v>31811101001</v>
      </c>
      <c r="BJ801" s="7" t="str">
        <f>Table43[[#This Row],[Nama            Gramasi atau Jumlah Pack per CTN]]</f>
        <v>1L</v>
      </c>
      <c r="BK801" s="7"/>
      <c r="BL801" s="7"/>
      <c r="BM801" s="4" t="str">
        <f>IF(Table43[[#This Row],[SATUAN Fix Win]]&lt;&gt;"","KRT")</f>
        <v>KRT</v>
      </c>
      <c r="BN801" s="4" t="str">
        <f>IF(Table43[[#This Row],[SATUAN Fix Win]]&lt;&gt;"","GD01")</f>
        <v>GD01</v>
      </c>
      <c r="BO801" s="4">
        <f>IF(Table43[[#This Row],[SATUAN Fix Win]]&lt;&gt;"",11611)</f>
        <v>11611</v>
      </c>
      <c r="BP801" s="4">
        <f>IF(Table43[[#This Row],[SATUAN Fix Win]]&lt;&gt;"",11612)</f>
        <v>11612</v>
      </c>
      <c r="BR801" s="4">
        <f>IF(Table43[[#This Row],[SATUAN Fix Win]]&lt;&gt;"",1)</f>
        <v>1</v>
      </c>
    </row>
    <row r="802" spans="1:70">
      <c r="A802" s="4" t="str">
        <f>CONCATENATE(Table43[[#This Row],[Kode BARANG Win2]],Table43[[#This Row],[No. Urut
Item Sama]])</f>
        <v>R1041000100110</v>
      </c>
      <c r="B802" s="7"/>
      <c r="C802" s="4" t="s">
        <v>1682</v>
      </c>
      <c r="D802" s="49">
        <v>3165027</v>
      </c>
      <c r="E802" s="49">
        <f>IFERROR(VLOOKUP(Table43[[#This Row],[NO]],[1]Sheet1!$G$3:$K$1267,5,0),0)</f>
        <v>0</v>
      </c>
      <c r="F802" s="26" t="s">
        <v>1126</v>
      </c>
      <c r="G802" s="26">
        <v>12</v>
      </c>
      <c r="H802" s="26" t="s">
        <v>2073</v>
      </c>
      <c r="I802" s="49">
        <v>8993560156114</v>
      </c>
      <c r="J802" s="26" t="str">
        <f>Table43[[#This Row],[Nama Jenis Kemasan]]</f>
        <v>BTL</v>
      </c>
      <c r="K802" s="4" t="str">
        <f>TRIM(CONCATENATE(Table43[[#This Row],[Nama            KLP]]," ",Table43[[#This Row],[Nama            Sub KLP]]))</f>
        <v>LIQUID MOSAIC</v>
      </c>
      <c r="L802" s="4" t="str">
        <f>CONCATENATE(Table43[[#This Row],[kode  2 Digit                (hrf+No)]],Table43[[#This Row],[kode  2 Digit                (Nomor)]],Table43[[#This Row],[kode  1 Digit                (Nomor)]])</f>
        <v>R1041</v>
      </c>
      <c r="M802" s="4" t="str">
        <f>IF(AH802="",CONCATENATE(R802,T802,V802,X802,Z802,AB802,AD802,AF802,Table43[[#This Row],[Tanda Kode Revisi]]),CONCATENATE(R802,T802,V802,X802,Z802,AB802,AD802,AH802))</f>
        <v>R1041000100110</v>
      </c>
      <c r="N802" s="11">
        <f t="shared" si="24"/>
        <v>14</v>
      </c>
      <c r="O802" s="13" t="str">
        <f>IF(AG802&lt;&gt;"",TRIM(UPPER(CONCATENATE(Q802," ",S802," ",U802," ",W802," ",Y802," ",AA802," ","X"," ",Table43[[#This Row],[ISI/CTN]]," ",AG802," ",AC802," ",AE802," ",AI802))),TRIM(UPPER(CONCATENATE(Q802," ",S802," ",U802," ",W802," ",Y802," ",AA802," ","X"," ",Table43[[#This Row],[ISI/CTN]]," ",AC802," ",AE802," ",AI802))))</f>
        <v>RB LIQUID MOSAIC 1L X 12 BTL</v>
      </c>
      <c r="P802" s="11">
        <f t="shared" si="25"/>
        <v>28</v>
      </c>
      <c r="Q802" s="4" t="s">
        <v>1487</v>
      </c>
      <c r="R802" s="7" t="s">
        <v>94</v>
      </c>
      <c r="S802" s="4" t="s">
        <v>1514</v>
      </c>
      <c r="T802" s="45" t="s">
        <v>1725</v>
      </c>
      <c r="U802" s="46" t="s">
        <v>1557</v>
      </c>
      <c r="V802" s="7">
        <v>1</v>
      </c>
      <c r="W802" s="46"/>
      <c r="X802" s="45" t="s">
        <v>1731</v>
      </c>
      <c r="Z802" s="47" t="s">
        <v>1734</v>
      </c>
      <c r="AA802" s="4" t="s">
        <v>1558</v>
      </c>
      <c r="AB802" s="47" t="s">
        <v>1743</v>
      </c>
      <c r="AC802" s="4" t="s">
        <v>388</v>
      </c>
      <c r="AD802" s="7">
        <v>1</v>
      </c>
      <c r="AF802" s="7">
        <v>0</v>
      </c>
      <c r="AJ802" s="7">
        <f>IFERROR(VLOOKUP(Table43[[#This Row],[Kode BARANG Win2]],'[2]Template Impor Barang'!#REF!,2,0),0)</f>
        <v>0</v>
      </c>
      <c r="AK802" s="7">
        <f>Table43[[#This Row],[ISI/CTN]]</f>
        <v>12</v>
      </c>
      <c r="AL802" s="83">
        <f>Table43[[#This Row],[Kode Pcpl]]</f>
        <v>3165027</v>
      </c>
      <c r="AN802" s="36">
        <f>Table43[[#This Row],[Harga Jual Pcs GT
(-PPN)]]-(Table43[[#This Row],[Harga Jual Pcs GT
(-PPN)]]*8.5%)</f>
        <v>166990.01624999999</v>
      </c>
      <c r="AO802" s="36">
        <f>Table43[[#This Row],[Harga Beli Pcs
(-PPN)]]*Table43[[#This Row],[ISI/CTN]]</f>
        <v>2003880.1949999998</v>
      </c>
      <c r="AP802" s="36">
        <f>Table43[[#This Row],[Harga Beli Pcs
(-PPN)]]*1.11</f>
        <v>185358.9180375</v>
      </c>
      <c r="AQ802" s="36">
        <f>Table43[[#This Row],[Harga Beli Krt
(- PPN)]]*1.11</f>
        <v>2224307.01645</v>
      </c>
      <c r="AR802" s="36">
        <v>182502.75</v>
      </c>
      <c r="AS802" s="36">
        <f>Table43[[#This Row],[Harga Jual Pcs GT
(-PPN)]]*Table43[[#This Row],[ISI/CTN]]</f>
        <v>2190033</v>
      </c>
      <c r="AT802" s="36">
        <f>Table43[[#This Row],[Harga Jual Pcs GT
(-PPN)]]*1.11</f>
        <v>202578.05250000002</v>
      </c>
      <c r="AU802" s="36">
        <f>Table43[[#This Row],[Harga Jual Krt GT
(- PPN)]]*1.11</f>
        <v>2430936.6300000004</v>
      </c>
      <c r="AV802" s="36">
        <v>182502.75</v>
      </c>
      <c r="AW802" s="36">
        <f>Table43[[#This Row],[Harga Jual Pcs MT
(-PPN)]]*Table43[[#This Row],[ISI/CTN]]</f>
        <v>2190033</v>
      </c>
      <c r="AX802" s="36">
        <f>Table43[[#This Row],[Harga Jual Pcs MT
(-PPN)]]*1.11</f>
        <v>202578.05250000002</v>
      </c>
      <c r="AY802" s="36">
        <f>Table43[[#This Row],[Harga Jual Pcs MT
(+PPN)]]*Table43[[#This Row],[ISI/CTN]]</f>
        <v>2430936.6300000004</v>
      </c>
      <c r="AZ802" s="44">
        <f>(Table43[[#This Row],[Harga Jual Pcs GT
(-PPN)]]-Table43[[#This Row],[Harga Beli Pcs
(-PPN)]])/Table43[[#This Row],[Harga Jual Pcs GT
(-PPN)]]</f>
        <v>8.5000000000000075E-2</v>
      </c>
      <c r="BA802" s="51">
        <f>Table43[[#This Row],[Harga Jual Pcs MT
(-PPN)]]-Table43[[#This Row],[Harga Beli Pcs
(-PPN)]]</f>
        <v>15512.733750000014</v>
      </c>
      <c r="BB802" s="57">
        <f>Table43[[#This Row],[Column1]]/Table43[[#This Row],[Harga Jual Pcs MT
(-PPN)]]</f>
        <v>8.5000000000000075E-2</v>
      </c>
      <c r="BC802" s="50"/>
      <c r="BD802" s="7" t="str">
        <f>IFERROR(VLOOKUP(Table43[[#This Row],[Kode BARANG Win2]],'[3]Daftar Barang dan Jasa'!$B$2:$D$3515,3,0),0)</f>
        <v>RB LIQUID MOSAIC 1L X 12 BTL</v>
      </c>
      <c r="BE802" s="7" t="str">
        <f ca="1">IF(TODAY()-Table43[[#This Row],[Efektif
Pembuatan]]&gt;60,"Lama","Baru")</f>
        <v>Lama</v>
      </c>
      <c r="BF802" s="7" t="e">
        <f ca="1">IF(TODAY()-Table43[[#This Row],[Efektif Naik Harga]]&lt;30,"Naik","Sama")</f>
        <v>#VALUE!</v>
      </c>
      <c r="BG802" s="7" t="s">
        <v>400</v>
      </c>
      <c r="BH802" s="7" t="str">
        <f>IF(Table43[[#This Row],[Kode BARANG Win2]]&lt;&gt;"","IDR","")</f>
        <v>IDR</v>
      </c>
      <c r="BI802" s="7" t="str">
        <f>CONCATENATE(Table43[[#This Row],[kode  1 Digit
(Nomor)]],Table43[[#This Row],[kode  4 Digit                (Nomor)]])</f>
        <v>31650271001</v>
      </c>
      <c r="BJ802" s="7" t="str">
        <f>Table43[[#This Row],[Nama            Gramasi atau Jumlah Pack per CTN]]</f>
        <v>1L</v>
      </c>
      <c r="BK802" s="7"/>
      <c r="BL802" s="7"/>
      <c r="BM802" s="4" t="str">
        <f>IF(Table43[[#This Row],[SATUAN Fix Win]]&lt;&gt;"","KRT")</f>
        <v>KRT</v>
      </c>
      <c r="BN802" s="4" t="str">
        <f>IF(Table43[[#This Row],[SATUAN Fix Win]]&lt;&gt;"","GD01")</f>
        <v>GD01</v>
      </c>
      <c r="BO802" s="4">
        <f>IF(Table43[[#This Row],[SATUAN Fix Win]]&lt;&gt;"",11611)</f>
        <v>11611</v>
      </c>
      <c r="BP802" s="4">
        <f>IF(Table43[[#This Row],[SATUAN Fix Win]]&lt;&gt;"",11612)</f>
        <v>11612</v>
      </c>
      <c r="BR802" s="4">
        <f>IF(Table43[[#This Row],[SATUAN Fix Win]]&lt;&gt;"",1)</f>
        <v>1</v>
      </c>
    </row>
    <row r="803" spans="1:70">
      <c r="A803" s="4" t="str">
        <f>CONCATENATE(Table43[[#This Row],[Kode BARANG Win2]],Table43[[#This Row],[No. Urut
Item Sama]])</f>
        <v>R1041000100420</v>
      </c>
      <c r="B803" s="7"/>
      <c r="C803" s="4" t="s">
        <v>1683</v>
      </c>
      <c r="D803" s="49">
        <v>3212643</v>
      </c>
      <c r="E803" s="49">
        <f>IFERROR(VLOOKUP(Table43[[#This Row],[NO]],[1]Sheet1!$G$3:$K$1267,5,0),0)</f>
        <v>0</v>
      </c>
      <c r="F803" s="26" t="s">
        <v>1103</v>
      </c>
      <c r="G803" s="26">
        <v>4</v>
      </c>
      <c r="H803" s="26" t="s">
        <v>1683</v>
      </c>
      <c r="I803" s="49">
        <v>8993560022556</v>
      </c>
      <c r="J803" s="26" t="str">
        <f>Table43[[#This Row],[Nama Jenis Kemasan]]</f>
        <v>JRG</v>
      </c>
      <c r="K803" s="4" t="str">
        <f>TRIM(CONCATENATE(Table43[[#This Row],[Nama            KLP]]," ",Table43[[#This Row],[Nama            Sub KLP]]))</f>
        <v>LIQUID MOSAIC</v>
      </c>
      <c r="L803" s="4" t="str">
        <f>CONCATENATE(Table43[[#This Row],[kode  2 Digit                (hrf+No)]],Table43[[#This Row],[kode  2 Digit                (Nomor)]],Table43[[#This Row],[kode  1 Digit                (Nomor)]])</f>
        <v>R1041</v>
      </c>
      <c r="M803" s="4" t="str">
        <f>IF(AH803="",CONCATENATE(R803,T803,V803,X803,Z803,AB803,AD803,AF803,Table43[[#This Row],[Tanda Kode Revisi]]),CONCATENATE(R803,T803,V803,X803,Z803,AB803,AD803,AH803))</f>
        <v>R1041000100420</v>
      </c>
      <c r="N803" s="11">
        <f t="shared" si="24"/>
        <v>14</v>
      </c>
      <c r="O803" s="13" t="str">
        <f>IF(AG803&lt;&gt;"",TRIM(UPPER(CONCATENATE(Q803," ",S803," ",U803," ",W803," ",Y803," ",AA803," ","X"," ",Table43[[#This Row],[ISI/CTN]]," ",AG803," ",AC803," ",AE803," ",AI803))),TRIM(UPPER(CONCATENATE(Q803," ",S803," ",U803," ",W803," ",Y803," ",AA803," ","X"," ",Table43[[#This Row],[ISI/CTN]]," ",AC803," ",AE803," ",AI803))))</f>
        <v>RB LIQUID MOSAIC 4.5L X 4 JRG</v>
      </c>
      <c r="P803" s="11">
        <f t="shared" si="25"/>
        <v>29</v>
      </c>
      <c r="Q803" s="4" t="s">
        <v>1487</v>
      </c>
      <c r="R803" s="7" t="s">
        <v>94</v>
      </c>
      <c r="S803" s="4" t="s">
        <v>1514</v>
      </c>
      <c r="T803" s="45" t="s">
        <v>1725</v>
      </c>
      <c r="U803" s="46" t="s">
        <v>1557</v>
      </c>
      <c r="V803" s="7">
        <v>1</v>
      </c>
      <c r="W803" s="46"/>
      <c r="X803" s="45" t="s">
        <v>1731</v>
      </c>
      <c r="Z803" s="47" t="s">
        <v>1734</v>
      </c>
      <c r="AA803" s="4" t="s">
        <v>1561</v>
      </c>
      <c r="AB803" s="47" t="s">
        <v>1751</v>
      </c>
      <c r="AC803" s="4" t="s">
        <v>1559</v>
      </c>
      <c r="AD803" s="7">
        <v>2</v>
      </c>
      <c r="AF803" s="7">
        <v>0</v>
      </c>
      <c r="AJ803" s="7">
        <f>IFERROR(VLOOKUP(Table43[[#This Row],[Kode BARANG Win2]],'[2]Template Impor Barang'!#REF!,2,0),0)</f>
        <v>0</v>
      </c>
      <c r="AK803" s="7">
        <f>Table43[[#This Row],[ISI/CTN]]</f>
        <v>4</v>
      </c>
      <c r="AL803" s="83">
        <f>Table43[[#This Row],[Kode Pcpl]]</f>
        <v>3212643</v>
      </c>
      <c r="AN803" s="36">
        <f>Table43[[#This Row],[Harga Jual Pcs GT
(-PPN)]]-(Table43[[#This Row],[Harga Jual Pcs GT
(-PPN)]]*8.5%)</f>
        <v>700369.13624999998</v>
      </c>
      <c r="AO803" s="36">
        <f>Table43[[#This Row],[Harga Beli Pcs
(-PPN)]]*Table43[[#This Row],[ISI/CTN]]</f>
        <v>2801476.5449999999</v>
      </c>
      <c r="AP803" s="36">
        <f>Table43[[#This Row],[Harga Beli Pcs
(-PPN)]]*1.11</f>
        <v>777409.7412375001</v>
      </c>
      <c r="AQ803" s="36">
        <f>Table43[[#This Row],[Harga Beli Krt
(- PPN)]]*1.11</f>
        <v>3109638.9649500004</v>
      </c>
      <c r="AR803" s="36">
        <v>765430.75</v>
      </c>
      <c r="AS803" s="36">
        <f>Table43[[#This Row],[Harga Jual Pcs GT
(-PPN)]]*Table43[[#This Row],[ISI/CTN]]</f>
        <v>3061723</v>
      </c>
      <c r="AT803" s="36">
        <f>Table43[[#This Row],[Harga Jual Pcs GT
(-PPN)]]*1.11</f>
        <v>849628.13250000007</v>
      </c>
      <c r="AU803" s="36">
        <f>Table43[[#This Row],[Harga Jual Krt GT
(- PPN)]]*1.11</f>
        <v>3398512.5300000003</v>
      </c>
      <c r="AV803" s="36">
        <v>765430.75</v>
      </c>
      <c r="AW803" s="36">
        <f>Table43[[#This Row],[Harga Jual Pcs MT
(-PPN)]]*Table43[[#This Row],[ISI/CTN]]</f>
        <v>3061723</v>
      </c>
      <c r="AX803" s="36">
        <f>Table43[[#This Row],[Harga Jual Pcs MT
(-PPN)]]*1.11</f>
        <v>849628.13250000007</v>
      </c>
      <c r="AY803" s="36">
        <f>Table43[[#This Row],[Harga Jual Pcs MT
(+PPN)]]*Table43[[#This Row],[ISI/CTN]]</f>
        <v>3398512.5300000003</v>
      </c>
      <c r="AZ803" s="44">
        <f>(Table43[[#This Row],[Harga Jual Pcs GT
(-PPN)]]-Table43[[#This Row],[Harga Beli Pcs
(-PPN)]])/Table43[[#This Row],[Harga Jual Pcs GT
(-PPN)]]</f>
        <v>8.500000000000002E-2</v>
      </c>
      <c r="BA803" s="51">
        <f>Table43[[#This Row],[Harga Jual Pcs MT
(-PPN)]]-Table43[[#This Row],[Harga Beli Pcs
(-PPN)]]</f>
        <v>65061.613750000019</v>
      </c>
      <c r="BB803" s="57">
        <f>Table43[[#This Row],[Column1]]/Table43[[#This Row],[Harga Jual Pcs MT
(-PPN)]]</f>
        <v>8.500000000000002E-2</v>
      </c>
      <c r="BC803" s="50"/>
      <c r="BD803" s="7" t="str">
        <f>IFERROR(VLOOKUP(Table43[[#This Row],[Kode BARANG Win2]],'[3]Daftar Barang dan Jasa'!$B$2:$D$3515,3,0),0)</f>
        <v>RB LIQUID MOSAIC 4.5L X 4 JRG</v>
      </c>
      <c r="BE803" s="7" t="str">
        <f ca="1">IF(TODAY()-Table43[[#This Row],[Efektif
Pembuatan]]&gt;60,"Lama","Baru")</f>
        <v>Lama</v>
      </c>
      <c r="BF803" s="7" t="e">
        <f ca="1">IF(TODAY()-Table43[[#This Row],[Efektif Naik Harga]]&lt;30,"Naik","Sama")</f>
        <v>#VALUE!</v>
      </c>
      <c r="BG803" s="7" t="s">
        <v>400</v>
      </c>
      <c r="BH803" s="7" t="str">
        <f>IF(Table43[[#This Row],[Kode BARANG Win2]]&lt;&gt;"","IDR","")</f>
        <v>IDR</v>
      </c>
      <c r="BI803" s="7" t="str">
        <f>CONCATENATE(Table43[[#This Row],[kode  1 Digit
(Nomor)]],Table43[[#This Row],[kode  4 Digit                (Nomor)]])</f>
        <v>32126431004</v>
      </c>
      <c r="BJ803" s="7" t="str">
        <f>Table43[[#This Row],[Nama            Gramasi atau Jumlah Pack per CTN]]</f>
        <v>4.5L</v>
      </c>
      <c r="BK803" s="7"/>
      <c r="BL803" s="7"/>
      <c r="BM803" s="4" t="str">
        <f>IF(Table43[[#This Row],[SATUAN Fix Win]]&lt;&gt;"","KRT")</f>
        <v>KRT</v>
      </c>
      <c r="BN803" s="4" t="str">
        <f>IF(Table43[[#This Row],[SATUAN Fix Win]]&lt;&gt;"","GD01")</f>
        <v>GD01</v>
      </c>
      <c r="BO803" s="4">
        <f>IF(Table43[[#This Row],[SATUAN Fix Win]]&lt;&gt;"",11611)</f>
        <v>11611</v>
      </c>
      <c r="BP803" s="4">
        <f>IF(Table43[[#This Row],[SATUAN Fix Win]]&lt;&gt;"",11612)</f>
        <v>11612</v>
      </c>
      <c r="BR803" s="4">
        <f>IF(Table43[[#This Row],[SATUAN Fix Win]]&lt;&gt;"",1)</f>
        <v>1</v>
      </c>
    </row>
    <row r="804" spans="1:70">
      <c r="A804" s="4" t="str">
        <f>CONCATENATE(Table43[[#This Row],[Kode BARANG Win2]],Table43[[#This Row],[No. Urut
Item Sama]])</f>
        <v>R1041000100420</v>
      </c>
      <c r="B804" s="7"/>
      <c r="C804" s="4" t="s">
        <v>1683</v>
      </c>
      <c r="D804" s="49">
        <v>3117522</v>
      </c>
      <c r="E804" s="49">
        <f>IFERROR(VLOOKUP(Table43[[#This Row],[NO]],[1]Sheet1!$G$3:$K$1267,5,0),0)</f>
        <v>0</v>
      </c>
      <c r="F804" s="26" t="s">
        <v>1102</v>
      </c>
      <c r="G804" s="26">
        <v>4</v>
      </c>
      <c r="H804" s="26" t="s">
        <v>2073</v>
      </c>
      <c r="I804" s="49">
        <v>8993560022556</v>
      </c>
      <c r="J804" s="26" t="str">
        <f>Table43[[#This Row],[Nama Jenis Kemasan]]</f>
        <v>JRG</v>
      </c>
      <c r="K804" s="4" t="str">
        <f>TRIM(CONCATENATE(Table43[[#This Row],[Nama            KLP]]," ",Table43[[#This Row],[Nama            Sub KLP]]))</f>
        <v>LIQUID MOSAIC</v>
      </c>
      <c r="L804" s="4" t="str">
        <f>CONCATENATE(Table43[[#This Row],[kode  2 Digit                (hrf+No)]],Table43[[#This Row],[kode  2 Digit                (Nomor)]],Table43[[#This Row],[kode  1 Digit                (Nomor)]])</f>
        <v>R1041</v>
      </c>
      <c r="M804" s="4" t="str">
        <f>IF(AH804="",CONCATENATE(R804,T804,V804,X804,Z804,AB804,AD804,AF804,Table43[[#This Row],[Tanda Kode Revisi]]),CONCATENATE(R804,T804,V804,X804,Z804,AB804,AD804,AH804))</f>
        <v>R1041000100420</v>
      </c>
      <c r="N804" s="11">
        <f t="shared" si="24"/>
        <v>14</v>
      </c>
      <c r="O804" s="13" t="str">
        <f>IF(AG804&lt;&gt;"",TRIM(UPPER(CONCATENATE(Q804," ",S804," ",U804," ",W804," ",Y804," ",AA804," ","X"," ",Table43[[#This Row],[ISI/CTN]]," ",AG804," ",AC804," ",AE804," ",AI804))),TRIM(UPPER(CONCATENATE(Q804," ",S804," ",U804," ",W804," ",Y804," ",AA804," ","X"," ",Table43[[#This Row],[ISI/CTN]]," ",AC804," ",AE804," ",AI804))))</f>
        <v>RB LIQUID MOSAIC 4.5L X 4 JRG</v>
      </c>
      <c r="P804" s="11">
        <f t="shared" si="25"/>
        <v>29</v>
      </c>
      <c r="Q804" s="4" t="s">
        <v>1487</v>
      </c>
      <c r="R804" s="7" t="s">
        <v>94</v>
      </c>
      <c r="S804" s="4" t="s">
        <v>1514</v>
      </c>
      <c r="T804" s="45" t="s">
        <v>1725</v>
      </c>
      <c r="U804" s="46" t="s">
        <v>1557</v>
      </c>
      <c r="V804" s="7">
        <v>1</v>
      </c>
      <c r="W804" s="46"/>
      <c r="X804" s="45" t="s">
        <v>1731</v>
      </c>
      <c r="Z804" s="47" t="s">
        <v>1734</v>
      </c>
      <c r="AA804" s="4" t="s">
        <v>1561</v>
      </c>
      <c r="AB804" s="47" t="s">
        <v>1751</v>
      </c>
      <c r="AC804" s="4" t="s">
        <v>1559</v>
      </c>
      <c r="AD804" s="7">
        <v>2</v>
      </c>
      <c r="AF804" s="7">
        <v>0</v>
      </c>
      <c r="AJ804" s="7">
        <f>IFERROR(VLOOKUP(Table43[[#This Row],[Kode BARANG Win2]],'[2]Template Impor Barang'!#REF!,2,0),0)</f>
        <v>0</v>
      </c>
      <c r="AK804" s="7">
        <f>Table43[[#This Row],[ISI/CTN]]</f>
        <v>4</v>
      </c>
      <c r="AL804" s="83">
        <f>Table43[[#This Row],[Kode Pcpl]]</f>
        <v>3117522</v>
      </c>
      <c r="AN804" s="36">
        <f>Table43[[#This Row],[Harga Jual Pcs GT
(-PPN)]]-(Table43[[#This Row],[Harga Jual Pcs GT
(-PPN)]]*8.5%)</f>
        <v>700369.13624999998</v>
      </c>
      <c r="AO804" s="36">
        <f>Table43[[#This Row],[Harga Beli Pcs
(-PPN)]]*Table43[[#This Row],[ISI/CTN]]</f>
        <v>2801476.5449999999</v>
      </c>
      <c r="AP804" s="36">
        <f>Table43[[#This Row],[Harga Beli Pcs
(-PPN)]]*1.11</f>
        <v>777409.7412375001</v>
      </c>
      <c r="AQ804" s="36">
        <f>Table43[[#This Row],[Harga Beli Krt
(- PPN)]]*1.11</f>
        <v>3109638.9649500004</v>
      </c>
      <c r="AR804" s="36">
        <v>765430.75</v>
      </c>
      <c r="AS804" s="36">
        <f>Table43[[#This Row],[Harga Jual Pcs GT
(-PPN)]]*Table43[[#This Row],[ISI/CTN]]</f>
        <v>3061723</v>
      </c>
      <c r="AT804" s="36">
        <f>Table43[[#This Row],[Harga Jual Pcs GT
(-PPN)]]*1.11</f>
        <v>849628.13250000007</v>
      </c>
      <c r="AU804" s="36">
        <f>Table43[[#This Row],[Harga Jual Krt GT
(- PPN)]]*1.11</f>
        <v>3398512.5300000003</v>
      </c>
      <c r="AV804" s="36">
        <v>765430.75</v>
      </c>
      <c r="AW804" s="36">
        <f>Table43[[#This Row],[Harga Jual Pcs MT
(-PPN)]]*Table43[[#This Row],[ISI/CTN]]</f>
        <v>3061723</v>
      </c>
      <c r="AX804" s="36">
        <f>Table43[[#This Row],[Harga Jual Pcs MT
(-PPN)]]*1.11</f>
        <v>849628.13250000007</v>
      </c>
      <c r="AY804" s="36">
        <f>Table43[[#This Row],[Harga Jual Pcs MT
(+PPN)]]*Table43[[#This Row],[ISI/CTN]]</f>
        <v>3398512.5300000003</v>
      </c>
      <c r="AZ804" s="44">
        <f>(Table43[[#This Row],[Harga Jual Pcs GT
(-PPN)]]-Table43[[#This Row],[Harga Beli Pcs
(-PPN)]])/Table43[[#This Row],[Harga Jual Pcs GT
(-PPN)]]</f>
        <v>8.500000000000002E-2</v>
      </c>
      <c r="BA804" s="51">
        <f>Table43[[#This Row],[Harga Jual Pcs MT
(-PPN)]]-Table43[[#This Row],[Harga Beli Pcs
(-PPN)]]</f>
        <v>65061.613750000019</v>
      </c>
      <c r="BB804" s="57">
        <f>Table43[[#This Row],[Column1]]/Table43[[#This Row],[Harga Jual Pcs MT
(-PPN)]]</f>
        <v>8.500000000000002E-2</v>
      </c>
      <c r="BC804" s="50"/>
      <c r="BD804" s="7" t="str">
        <f>IFERROR(VLOOKUP(Table43[[#This Row],[Kode BARANG Win2]],'[3]Daftar Barang dan Jasa'!$B$2:$D$3515,3,0),0)</f>
        <v>RB LIQUID MOSAIC 4.5L X 4 JRG</v>
      </c>
      <c r="BE804" s="7" t="str">
        <f ca="1">IF(TODAY()-Table43[[#This Row],[Efektif
Pembuatan]]&gt;60,"Lama","Baru")</f>
        <v>Lama</v>
      </c>
      <c r="BF804" s="7" t="e">
        <f ca="1">IF(TODAY()-Table43[[#This Row],[Efektif Naik Harga]]&lt;30,"Naik","Sama")</f>
        <v>#VALUE!</v>
      </c>
      <c r="BG804" s="7" t="s">
        <v>400</v>
      </c>
      <c r="BH804" s="7" t="str">
        <f>IF(Table43[[#This Row],[Kode BARANG Win2]]&lt;&gt;"","IDR","")</f>
        <v>IDR</v>
      </c>
      <c r="BI804" s="7" t="str">
        <f>CONCATENATE(Table43[[#This Row],[kode  1 Digit
(Nomor)]],Table43[[#This Row],[kode  4 Digit                (Nomor)]])</f>
        <v>31175221004</v>
      </c>
      <c r="BJ804" s="7" t="str">
        <f>Table43[[#This Row],[Nama            Gramasi atau Jumlah Pack per CTN]]</f>
        <v>4.5L</v>
      </c>
      <c r="BK804" s="7"/>
      <c r="BL804" s="7"/>
      <c r="BM804" s="4" t="str">
        <f>IF(Table43[[#This Row],[SATUAN Fix Win]]&lt;&gt;"","KRT")</f>
        <v>KRT</v>
      </c>
      <c r="BN804" s="4" t="str">
        <f>IF(Table43[[#This Row],[SATUAN Fix Win]]&lt;&gt;"","GD01")</f>
        <v>GD01</v>
      </c>
      <c r="BO804" s="4">
        <f>IF(Table43[[#This Row],[SATUAN Fix Win]]&lt;&gt;"",11611)</f>
        <v>11611</v>
      </c>
      <c r="BP804" s="4">
        <f>IF(Table43[[#This Row],[SATUAN Fix Win]]&lt;&gt;"",11612)</f>
        <v>11612</v>
      </c>
      <c r="BR804" s="4">
        <f>IF(Table43[[#This Row],[SATUAN Fix Win]]&lt;&gt;"",1)</f>
        <v>1</v>
      </c>
    </row>
    <row r="805" spans="1:70">
      <c r="A805" s="4" t="str">
        <f>CONCATENATE(Table43[[#This Row],[Kode BARANG Win2]],Table43[[#This Row],[No. Urut
Item Sama]])</f>
        <v>R1041000100420</v>
      </c>
      <c r="B805" s="7"/>
      <c r="C805" s="4" t="s">
        <v>1683</v>
      </c>
      <c r="D805" s="49">
        <v>3181109</v>
      </c>
      <c r="E805" s="49">
        <f>IFERROR(VLOOKUP(Table43[[#This Row],[NO]],[1]Sheet1!$G$3:$K$1267,5,0),0)</f>
        <v>0</v>
      </c>
      <c r="F805" s="26" t="s">
        <v>1101</v>
      </c>
      <c r="G805" s="26">
        <v>4</v>
      </c>
      <c r="H805" s="26" t="s">
        <v>2073</v>
      </c>
      <c r="I805" s="49">
        <v>8993560022556</v>
      </c>
      <c r="J805" s="26" t="str">
        <f>Table43[[#This Row],[Nama Jenis Kemasan]]</f>
        <v>JRG</v>
      </c>
      <c r="K805" s="4" t="str">
        <f>TRIM(CONCATENATE(Table43[[#This Row],[Nama            KLP]]," ",Table43[[#This Row],[Nama            Sub KLP]]))</f>
        <v>LIQUID MOSAIC</v>
      </c>
      <c r="L805" s="4" t="str">
        <f>CONCATENATE(Table43[[#This Row],[kode  2 Digit                (hrf+No)]],Table43[[#This Row],[kode  2 Digit                (Nomor)]],Table43[[#This Row],[kode  1 Digit                (Nomor)]])</f>
        <v>R1041</v>
      </c>
      <c r="M805" s="4" t="str">
        <f>IF(AH805="",CONCATENATE(R805,T805,V805,X805,Z805,AB805,AD805,AF805,Table43[[#This Row],[Tanda Kode Revisi]]),CONCATENATE(R805,T805,V805,X805,Z805,AB805,AD805,AH805))</f>
        <v>R1041000100420</v>
      </c>
      <c r="N805" s="11">
        <f t="shared" si="24"/>
        <v>14</v>
      </c>
      <c r="O805" s="13" t="str">
        <f>IF(AG805&lt;&gt;"",TRIM(UPPER(CONCATENATE(Q805," ",S805," ",U805," ",W805," ",Y805," ",AA805," ","X"," ",Table43[[#This Row],[ISI/CTN]]," ",AG805," ",AC805," ",AE805," ",AI805))),TRIM(UPPER(CONCATENATE(Q805," ",S805," ",U805," ",W805," ",Y805," ",AA805," ","X"," ",Table43[[#This Row],[ISI/CTN]]," ",AC805," ",AE805," ",AI805))))</f>
        <v>RB LIQUID MOSAIC 4.5L X 4 JRG</v>
      </c>
      <c r="P805" s="11">
        <f t="shared" si="25"/>
        <v>29</v>
      </c>
      <c r="Q805" s="4" t="s">
        <v>1487</v>
      </c>
      <c r="R805" s="7" t="s">
        <v>94</v>
      </c>
      <c r="S805" s="4" t="s">
        <v>1514</v>
      </c>
      <c r="T805" s="45" t="s">
        <v>1725</v>
      </c>
      <c r="U805" s="46" t="s">
        <v>1557</v>
      </c>
      <c r="V805" s="7">
        <v>1</v>
      </c>
      <c r="W805" s="46"/>
      <c r="X805" s="45" t="s">
        <v>1731</v>
      </c>
      <c r="Z805" s="47" t="s">
        <v>1734</v>
      </c>
      <c r="AA805" s="4" t="s">
        <v>1561</v>
      </c>
      <c r="AB805" s="47" t="s">
        <v>1751</v>
      </c>
      <c r="AC805" s="4" t="s">
        <v>1559</v>
      </c>
      <c r="AD805" s="7">
        <v>2</v>
      </c>
      <c r="AF805" s="7">
        <v>0</v>
      </c>
      <c r="AJ805" s="7">
        <f>IFERROR(VLOOKUP(Table43[[#This Row],[Kode BARANG Win2]],'[2]Template Impor Barang'!#REF!,2,0),0)</f>
        <v>0</v>
      </c>
      <c r="AK805" s="7">
        <f>Table43[[#This Row],[ISI/CTN]]</f>
        <v>4</v>
      </c>
      <c r="AL805" s="83">
        <f>Table43[[#This Row],[Kode Pcpl]]</f>
        <v>3181109</v>
      </c>
      <c r="AN805" s="36">
        <f>Table43[[#This Row],[Harga Jual Pcs GT
(-PPN)]]-(Table43[[#This Row],[Harga Jual Pcs GT
(-PPN)]]*8.5%)</f>
        <v>700369.13624999998</v>
      </c>
      <c r="AO805" s="36">
        <f>Table43[[#This Row],[Harga Beli Pcs
(-PPN)]]*Table43[[#This Row],[ISI/CTN]]</f>
        <v>2801476.5449999999</v>
      </c>
      <c r="AP805" s="36">
        <f>Table43[[#This Row],[Harga Beli Pcs
(-PPN)]]*1.11</f>
        <v>777409.7412375001</v>
      </c>
      <c r="AQ805" s="36">
        <f>Table43[[#This Row],[Harga Beli Krt
(- PPN)]]*1.11</f>
        <v>3109638.9649500004</v>
      </c>
      <c r="AR805" s="36">
        <v>765430.75</v>
      </c>
      <c r="AS805" s="36">
        <f>Table43[[#This Row],[Harga Jual Pcs GT
(-PPN)]]*Table43[[#This Row],[ISI/CTN]]</f>
        <v>3061723</v>
      </c>
      <c r="AT805" s="36">
        <f>Table43[[#This Row],[Harga Jual Pcs GT
(-PPN)]]*1.11</f>
        <v>849628.13250000007</v>
      </c>
      <c r="AU805" s="36">
        <f>Table43[[#This Row],[Harga Jual Krt GT
(- PPN)]]*1.11</f>
        <v>3398512.5300000003</v>
      </c>
      <c r="AV805" s="36">
        <v>765430.75</v>
      </c>
      <c r="AW805" s="36">
        <f>Table43[[#This Row],[Harga Jual Pcs MT
(-PPN)]]*Table43[[#This Row],[ISI/CTN]]</f>
        <v>3061723</v>
      </c>
      <c r="AX805" s="36">
        <f>Table43[[#This Row],[Harga Jual Pcs MT
(-PPN)]]*1.11</f>
        <v>849628.13250000007</v>
      </c>
      <c r="AY805" s="36">
        <f>Table43[[#This Row],[Harga Jual Pcs MT
(+PPN)]]*Table43[[#This Row],[ISI/CTN]]</f>
        <v>3398512.5300000003</v>
      </c>
      <c r="AZ805" s="44">
        <f>(Table43[[#This Row],[Harga Jual Pcs GT
(-PPN)]]-Table43[[#This Row],[Harga Beli Pcs
(-PPN)]])/Table43[[#This Row],[Harga Jual Pcs GT
(-PPN)]]</f>
        <v>8.500000000000002E-2</v>
      </c>
      <c r="BA805" s="51">
        <f>Table43[[#This Row],[Harga Jual Pcs MT
(-PPN)]]-Table43[[#This Row],[Harga Beli Pcs
(-PPN)]]</f>
        <v>65061.613750000019</v>
      </c>
      <c r="BB805" s="57">
        <f>Table43[[#This Row],[Column1]]/Table43[[#This Row],[Harga Jual Pcs MT
(-PPN)]]</f>
        <v>8.500000000000002E-2</v>
      </c>
      <c r="BC805" s="50"/>
      <c r="BD805" s="7" t="str">
        <f>IFERROR(VLOOKUP(Table43[[#This Row],[Kode BARANG Win2]],'[3]Daftar Barang dan Jasa'!$B$2:$D$3515,3,0),0)</f>
        <v>RB LIQUID MOSAIC 4.5L X 4 JRG</v>
      </c>
      <c r="BE805" s="7" t="str">
        <f ca="1">IF(TODAY()-Table43[[#This Row],[Efektif
Pembuatan]]&gt;60,"Lama","Baru")</f>
        <v>Lama</v>
      </c>
      <c r="BF805" s="7" t="e">
        <f ca="1">IF(TODAY()-Table43[[#This Row],[Efektif Naik Harga]]&lt;30,"Naik","Sama")</f>
        <v>#VALUE!</v>
      </c>
      <c r="BG805" s="7" t="s">
        <v>400</v>
      </c>
      <c r="BH805" s="7" t="str">
        <f>IF(Table43[[#This Row],[Kode BARANG Win2]]&lt;&gt;"","IDR","")</f>
        <v>IDR</v>
      </c>
      <c r="BI805" s="7" t="str">
        <f>CONCATENATE(Table43[[#This Row],[kode  1 Digit
(Nomor)]],Table43[[#This Row],[kode  4 Digit                (Nomor)]])</f>
        <v>31811091004</v>
      </c>
      <c r="BJ805" s="7" t="str">
        <f>Table43[[#This Row],[Nama            Gramasi atau Jumlah Pack per CTN]]</f>
        <v>4.5L</v>
      </c>
      <c r="BK805" s="7"/>
      <c r="BL805" s="7"/>
      <c r="BM805" s="4" t="str">
        <f>IF(Table43[[#This Row],[SATUAN Fix Win]]&lt;&gt;"","KRT")</f>
        <v>KRT</v>
      </c>
      <c r="BN805" s="4" t="str">
        <f>IF(Table43[[#This Row],[SATUAN Fix Win]]&lt;&gt;"","GD01")</f>
        <v>GD01</v>
      </c>
      <c r="BO805" s="4">
        <f>IF(Table43[[#This Row],[SATUAN Fix Win]]&lt;&gt;"",11611)</f>
        <v>11611</v>
      </c>
      <c r="BP805" s="4">
        <f>IF(Table43[[#This Row],[SATUAN Fix Win]]&lt;&gt;"",11612)</f>
        <v>11612</v>
      </c>
      <c r="BR805" s="4">
        <f>IF(Table43[[#This Row],[SATUAN Fix Win]]&lt;&gt;"",1)</f>
        <v>1</v>
      </c>
    </row>
    <row r="806" spans="1:70">
      <c r="A806" s="4" t="str">
        <f>CONCATENATE(Table43[[#This Row],[Kode BARANG Win2]],Table43[[#This Row],[No. Urut
Item Sama]])</f>
        <v>R1051001000010</v>
      </c>
      <c r="B806" s="7"/>
      <c r="C806" s="4" t="s">
        <v>1689</v>
      </c>
      <c r="D806" s="49">
        <v>3038920</v>
      </c>
      <c r="E806" s="49">
        <f>IFERROR(VLOOKUP(Table43[[#This Row],[NO]],[1]Sheet1!$G$3:$K$1267,5,0),0)</f>
        <v>0</v>
      </c>
      <c r="F806" s="26" t="s">
        <v>759</v>
      </c>
      <c r="G806" s="26">
        <v>576</v>
      </c>
      <c r="H806" s="26" t="s">
        <v>1689</v>
      </c>
      <c r="I806" s="49">
        <v>95506302</v>
      </c>
      <c r="J806" s="26" t="str">
        <f>Table43[[#This Row],[Nama Jenis Kemasan]]</f>
        <v>PCS</v>
      </c>
      <c r="K806" s="4" t="str">
        <f>TRIM(CONCATENATE(Table43[[#This Row],[Nama            KLP]]," ",Table43[[#This Row],[Nama            Sub KLP]]))</f>
        <v>STREPSILS 12X8S</v>
      </c>
      <c r="L806" s="4" t="str">
        <f>CONCATENATE(Table43[[#This Row],[kode  2 Digit                (hrf+No)]],Table43[[#This Row],[kode  2 Digit                (Nomor)]],Table43[[#This Row],[kode  1 Digit                (Nomor)]])</f>
        <v>R1051</v>
      </c>
      <c r="M806" s="4" t="str">
        <f>IF(AH806="",CONCATENATE(R806,T806,V806,X806,Z806,AB806,AD806,AF806,Table43[[#This Row],[Tanda Kode Revisi]]),CONCATENATE(R806,T806,V806,X806,Z806,AB806,AD806,AH806))</f>
        <v>R1051001000010</v>
      </c>
      <c r="N806" s="11">
        <f t="shared" si="24"/>
        <v>14</v>
      </c>
      <c r="O806" s="13" t="str">
        <f>IF(AG806&lt;&gt;"",TRIM(UPPER(CONCATENATE(Q806," ",S806," ",U806," ",W806," ",Y806," ",AA806," ","X"," ",Table43[[#This Row],[ISI/CTN]]," ",AG806," ",AC806," ",AE806," ",AI806))),TRIM(UPPER(CONCATENATE(Q806," ",S806," ",U806," ",W806," ",Y806," ",AA806," ","X"," ",Table43[[#This Row],[ISI/CTN]]," ",AC806," ",AE806," ",AI806))))</f>
        <v>RB STREPSILS 12X8S COOL X 576 PCS</v>
      </c>
      <c r="P806" s="11">
        <f t="shared" si="25"/>
        <v>33</v>
      </c>
      <c r="Q806" s="4" t="s">
        <v>1487</v>
      </c>
      <c r="R806" s="7" t="s">
        <v>94</v>
      </c>
      <c r="S806" s="4" t="s">
        <v>1489</v>
      </c>
      <c r="T806" s="45" t="s">
        <v>1726</v>
      </c>
      <c r="U806" s="46" t="s">
        <v>1568</v>
      </c>
      <c r="V806" s="7">
        <v>1</v>
      </c>
      <c r="W806" s="46"/>
      <c r="X806" s="45" t="s">
        <v>1731</v>
      </c>
      <c r="Y806" s="4" t="s">
        <v>1492</v>
      </c>
      <c r="Z806" s="47" t="s">
        <v>1722</v>
      </c>
      <c r="AB806" s="47" t="s">
        <v>1738</v>
      </c>
      <c r="AC806" s="4" t="s">
        <v>186</v>
      </c>
      <c r="AD806" s="7">
        <v>1</v>
      </c>
      <c r="AF806" s="7">
        <v>0</v>
      </c>
      <c r="AJ806" s="7">
        <f>IFERROR(VLOOKUP(Table43[[#This Row],[Kode BARANG Win2]],'[2]Template Impor Barang'!#REF!,2,0),0)</f>
        <v>0</v>
      </c>
      <c r="AK806" s="7">
        <f>Table43[[#This Row],[ISI/CTN]]</f>
        <v>576</v>
      </c>
      <c r="AL806" s="83">
        <f>Table43[[#This Row],[Kode Pcpl]]</f>
        <v>3038920</v>
      </c>
      <c r="AN806" s="36">
        <f>Table43[[#This Row],[Harga Jual Pcs GT
(-PPN)]]-(Table43[[#This Row],[Harga Jual Pcs GT
(-PPN)]]*8.5%)</f>
        <v>13676.471640624999</v>
      </c>
      <c r="AO806" s="36">
        <f>Table43[[#This Row],[Harga Beli Pcs
(-PPN)]]*Table43[[#This Row],[ISI/CTN]]</f>
        <v>7877647.6649999991</v>
      </c>
      <c r="AP806" s="36">
        <f>Table43[[#This Row],[Harga Beli Pcs
(-PPN)]]*1.11</f>
        <v>15180.88352109375</v>
      </c>
      <c r="AQ806" s="36">
        <f>Table43[[#This Row],[Harga Beli Krt
(- PPN)]]*1.11</f>
        <v>8744188.9081500005</v>
      </c>
      <c r="AR806" s="36">
        <v>14946.963541666666</v>
      </c>
      <c r="AS806" s="36">
        <f>Table43[[#This Row],[Harga Jual Pcs GT
(-PPN)]]*Table43[[#This Row],[ISI/CTN]]</f>
        <v>8609451</v>
      </c>
      <c r="AT806" s="36">
        <f>Table43[[#This Row],[Harga Jual Pcs GT
(-PPN)]]*1.11</f>
        <v>16591.129531250001</v>
      </c>
      <c r="AU806" s="36">
        <f>Table43[[#This Row],[Harga Jual Krt GT
(- PPN)]]*1.11</f>
        <v>9556490.6100000013</v>
      </c>
      <c r="AV806" s="36">
        <v>14946.963541666666</v>
      </c>
      <c r="AW806" s="36">
        <f>Table43[[#This Row],[Harga Jual Pcs MT
(-PPN)]]*Table43[[#This Row],[ISI/CTN]]</f>
        <v>8609451</v>
      </c>
      <c r="AX806" s="36">
        <f>Table43[[#This Row],[Harga Jual Pcs MT
(-PPN)]]*1.11</f>
        <v>16591.129531250001</v>
      </c>
      <c r="AY806" s="36">
        <f>Table43[[#This Row],[Harga Jual Pcs MT
(+PPN)]]*Table43[[#This Row],[ISI/CTN]]</f>
        <v>9556490.6099999994</v>
      </c>
      <c r="AZ806" s="44">
        <f>(Table43[[#This Row],[Harga Jual Pcs GT
(-PPN)]]-Table43[[#This Row],[Harga Beli Pcs
(-PPN)]])/Table43[[#This Row],[Harga Jual Pcs GT
(-PPN)]]</f>
        <v>8.500000000000002E-2</v>
      </c>
      <c r="BA806" s="51">
        <f>Table43[[#This Row],[Harga Jual Pcs MT
(-PPN)]]-Table43[[#This Row],[Harga Beli Pcs
(-PPN)]]</f>
        <v>1270.491901041667</v>
      </c>
      <c r="BB806" s="57">
        <f>Table43[[#This Row],[Column1]]/Table43[[#This Row],[Harga Jual Pcs MT
(-PPN)]]</f>
        <v>8.500000000000002E-2</v>
      </c>
      <c r="BC806" s="50"/>
      <c r="BD806" s="7" t="str">
        <f>IFERROR(VLOOKUP(Table43[[#This Row],[Kode BARANG Win2]],'[3]Daftar Barang dan Jasa'!$B$2:$D$3515,3,0),0)</f>
        <v>RB STREPSILS 12X8S COOL X 576 PCS</v>
      </c>
      <c r="BE806" s="7" t="str">
        <f ca="1">IF(TODAY()-Table43[[#This Row],[Efektif
Pembuatan]]&gt;60,"Lama","Baru")</f>
        <v>Lama</v>
      </c>
      <c r="BF806" s="7" t="e">
        <f ca="1">IF(TODAY()-Table43[[#This Row],[Efektif Naik Harga]]&lt;30,"Naik","Sama")</f>
        <v>#VALUE!</v>
      </c>
      <c r="BG806" s="7" t="s">
        <v>400</v>
      </c>
      <c r="BH806" s="7" t="str">
        <f>IF(Table43[[#This Row],[Kode BARANG Win2]]&lt;&gt;"","IDR","")</f>
        <v>IDR</v>
      </c>
      <c r="BI806" s="7" t="str">
        <f>CONCATENATE(Table43[[#This Row],[kode  1 Digit
(Nomor)]],Table43[[#This Row],[kode  4 Digit                (Nomor)]])</f>
        <v>30389200000</v>
      </c>
      <c r="BJ806" s="7">
        <f>Table43[[#This Row],[Nama            Gramasi atau Jumlah Pack per CTN]]</f>
        <v>0</v>
      </c>
      <c r="BK806" s="7"/>
      <c r="BL806" s="7"/>
      <c r="BM806" s="4" t="str">
        <f>IF(Table43[[#This Row],[SATUAN Fix Win]]&lt;&gt;"","KRT")</f>
        <v>KRT</v>
      </c>
      <c r="BN806" s="4" t="str">
        <f>IF(Table43[[#This Row],[SATUAN Fix Win]]&lt;&gt;"","GD01")</f>
        <v>GD01</v>
      </c>
      <c r="BO806" s="4">
        <f>IF(Table43[[#This Row],[SATUAN Fix Win]]&lt;&gt;"",11611)</f>
        <v>11611</v>
      </c>
      <c r="BP806" s="4">
        <f>IF(Table43[[#This Row],[SATUAN Fix Win]]&lt;&gt;"",11612)</f>
        <v>11612</v>
      </c>
      <c r="BR806" s="4">
        <f>IF(Table43[[#This Row],[SATUAN Fix Win]]&lt;&gt;"",1)</f>
        <v>1</v>
      </c>
    </row>
    <row r="807" spans="1:70">
      <c r="A807" s="4" t="str">
        <f>CONCATENATE(Table43[[#This Row],[Kode BARANG Win2]],Table43[[#This Row],[No. Urut
Item Sama]])</f>
        <v>R1051002000010</v>
      </c>
      <c r="B807" s="7"/>
      <c r="C807" s="4" t="s">
        <v>1690</v>
      </c>
      <c r="D807" s="49">
        <v>3054687</v>
      </c>
      <c r="E807" s="49">
        <f>IFERROR(VLOOKUP(Table43[[#This Row],[NO]],[1]Sheet1!$G$3:$K$1267,5,0),0)</f>
        <v>0</v>
      </c>
      <c r="F807" s="26" t="s">
        <v>758</v>
      </c>
      <c r="G807" s="26">
        <v>12</v>
      </c>
      <c r="H807" s="26" t="s">
        <v>1690</v>
      </c>
      <c r="I807" s="49">
        <v>8993560155384</v>
      </c>
      <c r="J807" s="26" t="str">
        <f>Table43[[#This Row],[Nama Jenis Kemasan]]</f>
        <v>PCS</v>
      </c>
      <c r="K807" s="4" t="str">
        <f>TRIM(CONCATENATE(Table43[[#This Row],[Nama            KLP]]," ",Table43[[#This Row],[Nama            Sub KLP]]))</f>
        <v>STREPSILS 12X8S</v>
      </c>
      <c r="L807" s="4" t="str">
        <f>CONCATENATE(Table43[[#This Row],[kode  2 Digit                (hrf+No)]],Table43[[#This Row],[kode  2 Digit                (Nomor)]],Table43[[#This Row],[kode  1 Digit                (Nomor)]])</f>
        <v>R1051</v>
      </c>
      <c r="M807" s="4" t="str">
        <f>IF(AH807="",CONCATENATE(R807,T807,V807,X807,Z807,AB807,AD807,AF807,Table43[[#This Row],[Tanda Kode Revisi]]),CONCATENATE(R807,T807,V807,X807,Z807,AB807,AD807,AH807))</f>
        <v>R1051002000010</v>
      </c>
      <c r="N807" s="11">
        <f t="shared" si="24"/>
        <v>14</v>
      </c>
      <c r="O807" s="13" t="str">
        <f>IF(AG807&lt;&gt;"",TRIM(UPPER(CONCATENATE(Q807," ",S807," ",U807," ",W807," ",Y807," ",AA807," ","X"," ",Table43[[#This Row],[ISI/CTN]]," ",AG807," ",AC807," ",AE807," ",AI807))),TRIM(UPPER(CONCATENATE(Q807," ",S807," ",U807," ",W807," ",Y807," ",AA807," ","X"," ",Table43[[#This Row],[ISI/CTN]]," ",AC807," ",AE807," ",AI807))))</f>
        <v>RB STREPSILS 12X8S COOL + VIT C X 12 PCS</v>
      </c>
      <c r="P807" s="11">
        <f t="shared" si="25"/>
        <v>40</v>
      </c>
      <c r="Q807" s="4" t="s">
        <v>1487</v>
      </c>
      <c r="R807" s="7" t="s">
        <v>94</v>
      </c>
      <c r="S807" s="4" t="s">
        <v>1489</v>
      </c>
      <c r="T807" s="45" t="s">
        <v>1726</v>
      </c>
      <c r="U807" s="46" t="s">
        <v>1568</v>
      </c>
      <c r="V807" s="7">
        <v>1</v>
      </c>
      <c r="W807" s="46"/>
      <c r="X807" s="45" t="s">
        <v>1731</v>
      </c>
      <c r="Y807" s="4" t="s">
        <v>1570</v>
      </c>
      <c r="Z807" s="47" t="s">
        <v>1723</v>
      </c>
      <c r="AB807" s="47" t="s">
        <v>1738</v>
      </c>
      <c r="AC807" s="4" t="s">
        <v>186</v>
      </c>
      <c r="AD807" s="7">
        <v>1</v>
      </c>
      <c r="AF807" s="7">
        <v>0</v>
      </c>
      <c r="AJ807" s="7">
        <f>IFERROR(VLOOKUP(Table43[[#This Row],[Kode BARANG Win2]],'[2]Template Impor Barang'!#REF!,2,0),0)</f>
        <v>0</v>
      </c>
      <c r="AK807" s="7">
        <f>Table43[[#This Row],[ISI/CTN]]</f>
        <v>12</v>
      </c>
      <c r="AL807" s="83">
        <f>Table43[[#This Row],[Kode Pcpl]]</f>
        <v>3054687</v>
      </c>
      <c r="AN807" s="36">
        <f>Table43[[#This Row],[Harga Jual Pcs GT
(-PPN)]]-(Table43[[#This Row],[Harga Jual Pcs GT
(-PPN)]]*8.5%)</f>
        <v>516508.12124999997</v>
      </c>
      <c r="AO807" s="36">
        <f>Table43[[#This Row],[Harga Beli Pcs
(-PPN)]]*Table43[[#This Row],[ISI/CTN]]</f>
        <v>6198097.4550000001</v>
      </c>
      <c r="AP807" s="36">
        <f>Table43[[#This Row],[Harga Beli Pcs
(-PPN)]]*1.11</f>
        <v>573324.01458750002</v>
      </c>
      <c r="AQ807" s="36">
        <f>Table43[[#This Row],[Harga Beli Krt
(- PPN)]]*1.11</f>
        <v>6879888.1750500007</v>
      </c>
      <c r="AR807" s="36">
        <v>564489.75</v>
      </c>
      <c r="AS807" s="36">
        <f>Table43[[#This Row],[Harga Jual Pcs GT
(-PPN)]]*Table43[[#This Row],[ISI/CTN]]</f>
        <v>6773877</v>
      </c>
      <c r="AT807" s="36">
        <f>Table43[[#This Row],[Harga Jual Pcs GT
(-PPN)]]*1.11</f>
        <v>626583.62250000006</v>
      </c>
      <c r="AU807" s="36">
        <f>Table43[[#This Row],[Harga Jual Krt GT
(- PPN)]]*1.11</f>
        <v>7519003.4700000007</v>
      </c>
      <c r="AV807" s="36">
        <v>564489.75</v>
      </c>
      <c r="AW807" s="36">
        <f>Table43[[#This Row],[Harga Jual Pcs MT
(-PPN)]]*Table43[[#This Row],[ISI/CTN]]</f>
        <v>6773877</v>
      </c>
      <c r="AX807" s="36">
        <f>Table43[[#This Row],[Harga Jual Pcs MT
(-PPN)]]*1.11</f>
        <v>626583.62250000006</v>
      </c>
      <c r="AY807" s="36">
        <f>Table43[[#This Row],[Harga Jual Pcs MT
(+PPN)]]*Table43[[#This Row],[ISI/CTN]]</f>
        <v>7519003.4700000007</v>
      </c>
      <c r="AZ807" s="44">
        <f>(Table43[[#This Row],[Harga Jual Pcs GT
(-PPN)]]-Table43[[#This Row],[Harga Beli Pcs
(-PPN)]])/Table43[[#This Row],[Harga Jual Pcs GT
(-PPN)]]</f>
        <v>8.5000000000000062E-2</v>
      </c>
      <c r="BA807" s="51">
        <f>Table43[[#This Row],[Harga Jual Pcs MT
(-PPN)]]-Table43[[#This Row],[Harga Beli Pcs
(-PPN)]]</f>
        <v>47981.628750000033</v>
      </c>
      <c r="BB807" s="57">
        <f>Table43[[#This Row],[Column1]]/Table43[[#This Row],[Harga Jual Pcs MT
(-PPN)]]</f>
        <v>8.5000000000000062E-2</v>
      </c>
      <c r="BC807" s="50"/>
      <c r="BD807" s="7" t="str">
        <f>IFERROR(VLOOKUP(Table43[[#This Row],[Kode BARANG Win2]],'[3]Daftar Barang dan Jasa'!$B$2:$D$3515,3,0),0)</f>
        <v>RB STREPSILS 12X8S COOL + VIT C X 12 PCS</v>
      </c>
      <c r="BE807" s="7" t="str">
        <f ca="1">IF(TODAY()-Table43[[#This Row],[Efektif
Pembuatan]]&gt;60,"Lama","Baru")</f>
        <v>Lama</v>
      </c>
      <c r="BF807" s="7" t="e">
        <f ca="1">IF(TODAY()-Table43[[#This Row],[Efektif Naik Harga]]&lt;30,"Naik","Sama")</f>
        <v>#VALUE!</v>
      </c>
      <c r="BG807" s="7" t="s">
        <v>400</v>
      </c>
      <c r="BH807" s="7" t="str">
        <f>IF(Table43[[#This Row],[Kode BARANG Win2]]&lt;&gt;"","IDR","")</f>
        <v>IDR</v>
      </c>
      <c r="BI807" s="7" t="str">
        <f>CONCATENATE(Table43[[#This Row],[kode  1 Digit
(Nomor)]],Table43[[#This Row],[kode  4 Digit                (Nomor)]])</f>
        <v>30546870000</v>
      </c>
      <c r="BJ807" s="7">
        <f>Table43[[#This Row],[Nama            Gramasi atau Jumlah Pack per CTN]]</f>
        <v>0</v>
      </c>
      <c r="BK807" s="7"/>
      <c r="BL807" s="7"/>
      <c r="BM807" s="4" t="str">
        <f>IF(Table43[[#This Row],[SATUAN Fix Win]]&lt;&gt;"","KRT")</f>
        <v>KRT</v>
      </c>
      <c r="BN807" s="4" t="str">
        <f>IF(Table43[[#This Row],[SATUAN Fix Win]]&lt;&gt;"","GD01")</f>
        <v>GD01</v>
      </c>
      <c r="BO807" s="4">
        <f>IF(Table43[[#This Row],[SATUAN Fix Win]]&lt;&gt;"",11611)</f>
        <v>11611</v>
      </c>
      <c r="BP807" s="4">
        <f>IF(Table43[[#This Row],[SATUAN Fix Win]]&lt;&gt;"",11612)</f>
        <v>11612</v>
      </c>
      <c r="BR807" s="4">
        <f>IF(Table43[[#This Row],[SATUAN Fix Win]]&lt;&gt;"",1)</f>
        <v>1</v>
      </c>
    </row>
    <row r="808" spans="1:70">
      <c r="A808" s="4" t="str">
        <f>CONCATENATE(Table43[[#This Row],[Kode BARANG Win2]],Table43[[#This Row],[No. Urut
Item Sama]])</f>
        <v>R1051003000010</v>
      </c>
      <c r="B808" s="7"/>
      <c r="C808" s="4" t="s">
        <v>1691</v>
      </c>
      <c r="D808" s="49">
        <v>3065116</v>
      </c>
      <c r="E808" s="49">
        <f>IFERROR(VLOOKUP(Table43[[#This Row],[NO]],[1]Sheet1!$G$3:$K$1267,5,0),0)</f>
        <v>0</v>
      </c>
      <c r="F808" s="26" t="s">
        <v>757</v>
      </c>
      <c r="G808" s="26">
        <v>576</v>
      </c>
      <c r="H808" s="26" t="s">
        <v>1691</v>
      </c>
      <c r="I808" s="49">
        <v>8993560155452</v>
      </c>
      <c r="J808" s="26" t="str">
        <f>Table43[[#This Row],[Nama Jenis Kemasan]]</f>
        <v>PCS</v>
      </c>
      <c r="K808" s="4" t="str">
        <f>TRIM(CONCATENATE(Table43[[#This Row],[Nama            KLP]]," ",Table43[[#This Row],[Nama            Sub KLP]]))</f>
        <v>STREPSILS 12X8S</v>
      </c>
      <c r="L808" s="4" t="str">
        <f>CONCATENATE(Table43[[#This Row],[kode  2 Digit                (hrf+No)]],Table43[[#This Row],[kode  2 Digit                (Nomor)]],Table43[[#This Row],[kode  1 Digit                (Nomor)]])</f>
        <v>R1051</v>
      </c>
      <c r="M808" s="4" t="str">
        <f>IF(AH808="",CONCATENATE(R808,T808,V808,X808,Z808,AB808,AD808,AF808,Table43[[#This Row],[Tanda Kode Revisi]]),CONCATENATE(R808,T808,V808,X808,Z808,AB808,AD808,AH808))</f>
        <v>R1051003000010</v>
      </c>
      <c r="N808" s="11">
        <f t="shared" si="24"/>
        <v>14</v>
      </c>
      <c r="O808" s="13" t="str">
        <f>IF(AG808&lt;&gt;"",TRIM(UPPER(CONCATENATE(Q808," ",S808," ",U808," ",W808," ",Y808," ",AA808," ","X"," ",Table43[[#This Row],[ISI/CTN]]," ",AG808," ",AC808," ",AE808," ",AI808))),TRIM(UPPER(CONCATENATE(Q808," ",S808," ",U808," ",W808," ",Y808," ",AA808," ","X"," ",Table43[[#This Row],[ISI/CTN]]," ",AC808," ",AE808," ",AI808))))</f>
        <v>RB STREPSILS 12X8S MENTHOL &amp; VANILLA X 576 PCS</v>
      </c>
      <c r="P808" s="11">
        <f t="shared" si="25"/>
        <v>46</v>
      </c>
      <c r="Q808" s="4" t="s">
        <v>1487</v>
      </c>
      <c r="R808" s="7" t="s">
        <v>94</v>
      </c>
      <c r="S808" s="4" t="s">
        <v>1489</v>
      </c>
      <c r="T808" s="45" t="s">
        <v>1726</v>
      </c>
      <c r="U808" s="46" t="s">
        <v>1568</v>
      </c>
      <c r="V808" s="7">
        <v>1</v>
      </c>
      <c r="W808" s="46"/>
      <c r="X808" s="45" t="s">
        <v>1731</v>
      </c>
      <c r="Y808" s="4" t="s">
        <v>1571</v>
      </c>
      <c r="Z808" s="47" t="s">
        <v>1724</v>
      </c>
      <c r="AB808" s="47" t="s">
        <v>1738</v>
      </c>
      <c r="AC808" s="4" t="s">
        <v>186</v>
      </c>
      <c r="AD808" s="7">
        <v>1</v>
      </c>
      <c r="AF808" s="7">
        <v>0</v>
      </c>
      <c r="AJ808" s="7">
        <f>IFERROR(VLOOKUP(Table43[[#This Row],[Kode BARANG Win2]],'[2]Template Impor Barang'!#REF!,2,0),0)</f>
        <v>0</v>
      </c>
      <c r="AK808" s="7">
        <f>Table43[[#This Row],[ISI/CTN]]</f>
        <v>576</v>
      </c>
      <c r="AL808" s="83">
        <f>Table43[[#This Row],[Kode Pcpl]]</f>
        <v>3065116</v>
      </c>
      <c r="AN808" s="36">
        <f>Table43[[#This Row],[Harga Jual Pcs GT
(-PPN)]]-(Table43[[#This Row],[Harga Jual Pcs GT
(-PPN)]]*8.5%)</f>
        <v>13676.471640624999</v>
      </c>
      <c r="AO808" s="36">
        <f>Table43[[#This Row],[Harga Beli Pcs
(-PPN)]]*Table43[[#This Row],[ISI/CTN]]</f>
        <v>7877647.6649999991</v>
      </c>
      <c r="AP808" s="36">
        <f>Table43[[#This Row],[Harga Beli Pcs
(-PPN)]]*1.11</f>
        <v>15180.88352109375</v>
      </c>
      <c r="AQ808" s="36">
        <f>Table43[[#This Row],[Harga Beli Krt
(- PPN)]]*1.11</f>
        <v>8744188.9081500005</v>
      </c>
      <c r="AR808" s="36">
        <v>14946.963541666666</v>
      </c>
      <c r="AS808" s="36">
        <f>Table43[[#This Row],[Harga Jual Pcs GT
(-PPN)]]*Table43[[#This Row],[ISI/CTN]]</f>
        <v>8609451</v>
      </c>
      <c r="AT808" s="36">
        <f>Table43[[#This Row],[Harga Jual Pcs GT
(-PPN)]]*1.11</f>
        <v>16591.129531250001</v>
      </c>
      <c r="AU808" s="36">
        <f>Table43[[#This Row],[Harga Jual Krt GT
(- PPN)]]*1.11</f>
        <v>9556490.6100000013</v>
      </c>
      <c r="AV808" s="36">
        <v>14946.963541666666</v>
      </c>
      <c r="AW808" s="36">
        <f>Table43[[#This Row],[Harga Jual Pcs MT
(-PPN)]]*Table43[[#This Row],[ISI/CTN]]</f>
        <v>8609451</v>
      </c>
      <c r="AX808" s="36">
        <f>Table43[[#This Row],[Harga Jual Pcs MT
(-PPN)]]*1.11</f>
        <v>16591.129531250001</v>
      </c>
      <c r="AY808" s="36">
        <f>Table43[[#This Row],[Harga Jual Pcs MT
(+PPN)]]*Table43[[#This Row],[ISI/CTN]]</f>
        <v>9556490.6099999994</v>
      </c>
      <c r="AZ808" s="44">
        <f>(Table43[[#This Row],[Harga Jual Pcs GT
(-PPN)]]-Table43[[#This Row],[Harga Beli Pcs
(-PPN)]])/Table43[[#This Row],[Harga Jual Pcs GT
(-PPN)]]</f>
        <v>8.500000000000002E-2</v>
      </c>
      <c r="BA808" s="51">
        <f>Table43[[#This Row],[Harga Jual Pcs MT
(-PPN)]]-Table43[[#This Row],[Harga Beli Pcs
(-PPN)]]</f>
        <v>1270.491901041667</v>
      </c>
      <c r="BB808" s="57">
        <f>Table43[[#This Row],[Column1]]/Table43[[#This Row],[Harga Jual Pcs MT
(-PPN)]]</f>
        <v>8.500000000000002E-2</v>
      </c>
      <c r="BC808" s="50"/>
      <c r="BD808" s="7" t="str">
        <f>IFERROR(VLOOKUP(Table43[[#This Row],[Kode BARANG Win2]],'[3]Daftar Barang dan Jasa'!$B$2:$D$3515,3,0),0)</f>
        <v>RB STREPSILS 12X8S MENTHOL &amp; VANILLA X 576 PCS</v>
      </c>
      <c r="BE808" s="7" t="str">
        <f ca="1">IF(TODAY()-Table43[[#This Row],[Efektif
Pembuatan]]&gt;60,"Lama","Baru")</f>
        <v>Lama</v>
      </c>
      <c r="BF808" s="7" t="e">
        <f ca="1">IF(TODAY()-Table43[[#This Row],[Efektif Naik Harga]]&lt;30,"Naik","Sama")</f>
        <v>#VALUE!</v>
      </c>
      <c r="BG808" s="7" t="s">
        <v>400</v>
      </c>
      <c r="BH808" s="7" t="str">
        <f>IF(Table43[[#This Row],[Kode BARANG Win2]]&lt;&gt;"","IDR","")</f>
        <v>IDR</v>
      </c>
      <c r="BI808" s="7" t="str">
        <f>CONCATENATE(Table43[[#This Row],[kode  1 Digit
(Nomor)]],Table43[[#This Row],[kode  4 Digit                (Nomor)]])</f>
        <v>30651160000</v>
      </c>
      <c r="BJ808" s="7">
        <f>Table43[[#This Row],[Nama            Gramasi atau Jumlah Pack per CTN]]</f>
        <v>0</v>
      </c>
      <c r="BK808" s="7"/>
      <c r="BL808" s="7"/>
      <c r="BM808" s="4" t="str">
        <f>IF(Table43[[#This Row],[SATUAN Fix Win]]&lt;&gt;"","KRT")</f>
        <v>KRT</v>
      </c>
      <c r="BN808" s="4" t="str">
        <f>IF(Table43[[#This Row],[SATUAN Fix Win]]&lt;&gt;"","GD01")</f>
        <v>GD01</v>
      </c>
      <c r="BO808" s="4">
        <f>IF(Table43[[#This Row],[SATUAN Fix Win]]&lt;&gt;"",11611)</f>
        <v>11611</v>
      </c>
      <c r="BP808" s="4">
        <f>IF(Table43[[#This Row],[SATUAN Fix Win]]&lt;&gt;"",11612)</f>
        <v>11612</v>
      </c>
      <c r="BR808" s="4">
        <f>IF(Table43[[#This Row],[SATUAN Fix Win]]&lt;&gt;"",1)</f>
        <v>1</v>
      </c>
    </row>
    <row r="809" spans="1:70">
      <c r="A809" s="4" t="str">
        <f>CONCATENATE(Table43[[#This Row],[Kode BARANG Win2]],Table43[[#This Row],[No. Urut
Item Sama]])</f>
        <v>R1051004000010</v>
      </c>
      <c r="B809" s="7"/>
      <c r="C809" s="4" t="s">
        <v>1692</v>
      </c>
      <c r="D809" s="49">
        <v>3038921</v>
      </c>
      <c r="E809" s="49">
        <f>IFERROR(VLOOKUP(Table43[[#This Row],[NO]],[1]Sheet1!$G$3:$K$1267,5,0),0)</f>
        <v>0</v>
      </c>
      <c r="F809" s="26" t="s">
        <v>756</v>
      </c>
      <c r="G809" s="26">
        <v>576</v>
      </c>
      <c r="H809" s="26" t="s">
        <v>1692</v>
      </c>
      <c r="I809" s="49">
        <v>95506296</v>
      </c>
      <c r="J809" s="26" t="str">
        <f>Table43[[#This Row],[Nama Jenis Kemasan]]</f>
        <v>PCS</v>
      </c>
      <c r="K809" s="4" t="str">
        <f>TRIM(CONCATENATE(Table43[[#This Row],[Nama            KLP]]," ",Table43[[#This Row],[Nama            Sub KLP]]))</f>
        <v>STREPSILS 12X8S</v>
      </c>
      <c r="L809" s="4" t="str">
        <f>CONCATENATE(Table43[[#This Row],[kode  2 Digit                (hrf+No)]],Table43[[#This Row],[kode  2 Digit                (Nomor)]],Table43[[#This Row],[kode  1 Digit                (Nomor)]])</f>
        <v>R1051</v>
      </c>
      <c r="M809" s="4" t="str">
        <f>IF(AH809="",CONCATENATE(R809,T809,V809,X809,Z809,AB809,AD809,AF809,Table43[[#This Row],[Tanda Kode Revisi]]),CONCATENATE(R809,T809,V809,X809,Z809,AB809,AD809,AH809))</f>
        <v>R1051004000010</v>
      </c>
      <c r="N809" s="11">
        <f t="shared" si="24"/>
        <v>14</v>
      </c>
      <c r="O809" s="13" t="str">
        <f>IF(AG809&lt;&gt;"",TRIM(UPPER(CONCATENATE(Q809," ",S809," ",U809," ",W809," ",Y809," ",AA809," ","X"," ",Table43[[#This Row],[ISI/CTN]]," ",AG809," ",AC809," ",AE809," ",AI809))),TRIM(UPPER(CONCATENATE(Q809," ",S809," ",U809," ",W809," ",Y809," ",AA809," ","X"," ",Table43[[#This Row],[ISI/CTN]]," ",AC809," ",AE809," ",AI809))))</f>
        <v>RB STREPSILS 12X8S ORIGINAL X 576 PCS</v>
      </c>
      <c r="P809" s="11">
        <f t="shared" si="25"/>
        <v>37</v>
      </c>
      <c r="Q809" s="4" t="s">
        <v>1487</v>
      </c>
      <c r="R809" s="7" t="s">
        <v>94</v>
      </c>
      <c r="S809" s="4" t="s">
        <v>1489</v>
      </c>
      <c r="T809" s="45" t="s">
        <v>1726</v>
      </c>
      <c r="U809" s="46" t="s">
        <v>1568</v>
      </c>
      <c r="V809" s="7">
        <v>1</v>
      </c>
      <c r="W809" s="46"/>
      <c r="X809" s="45" t="s">
        <v>1731</v>
      </c>
      <c r="Y809" s="4" t="s">
        <v>1491</v>
      </c>
      <c r="Z809" s="47" t="s">
        <v>1725</v>
      </c>
      <c r="AB809" s="47" t="s">
        <v>1738</v>
      </c>
      <c r="AC809" s="4" t="s">
        <v>186</v>
      </c>
      <c r="AD809" s="7">
        <v>1</v>
      </c>
      <c r="AF809" s="7">
        <v>0</v>
      </c>
      <c r="AJ809" s="7">
        <f>IFERROR(VLOOKUP(Table43[[#This Row],[Kode BARANG Win2]],'[2]Template Impor Barang'!#REF!,2,0),0)</f>
        <v>0</v>
      </c>
      <c r="AK809" s="7">
        <f>Table43[[#This Row],[ISI/CTN]]</f>
        <v>576</v>
      </c>
      <c r="AL809" s="83">
        <f>Table43[[#This Row],[Kode Pcpl]]</f>
        <v>3038921</v>
      </c>
      <c r="AN809" s="36">
        <f>Table43[[#This Row],[Harga Jual Pcs GT
(-PPN)]]-(Table43[[#This Row],[Harga Jual Pcs GT
(-PPN)]]*8.5%)</f>
        <v>13676.471640624999</v>
      </c>
      <c r="AO809" s="36">
        <f>Table43[[#This Row],[Harga Beli Pcs
(-PPN)]]*Table43[[#This Row],[ISI/CTN]]</f>
        <v>7877647.6649999991</v>
      </c>
      <c r="AP809" s="36">
        <f>Table43[[#This Row],[Harga Beli Pcs
(-PPN)]]*1.11</f>
        <v>15180.88352109375</v>
      </c>
      <c r="AQ809" s="36">
        <f>Table43[[#This Row],[Harga Beli Krt
(- PPN)]]*1.11</f>
        <v>8744188.9081500005</v>
      </c>
      <c r="AR809" s="36">
        <v>14946.963541666666</v>
      </c>
      <c r="AS809" s="36">
        <f>Table43[[#This Row],[Harga Jual Pcs GT
(-PPN)]]*Table43[[#This Row],[ISI/CTN]]</f>
        <v>8609451</v>
      </c>
      <c r="AT809" s="36">
        <f>Table43[[#This Row],[Harga Jual Pcs GT
(-PPN)]]*1.11</f>
        <v>16591.129531250001</v>
      </c>
      <c r="AU809" s="36">
        <f>Table43[[#This Row],[Harga Jual Krt GT
(- PPN)]]*1.11</f>
        <v>9556490.6100000013</v>
      </c>
      <c r="AV809" s="36">
        <v>14946.963541666666</v>
      </c>
      <c r="AW809" s="36">
        <f>Table43[[#This Row],[Harga Jual Pcs MT
(-PPN)]]*Table43[[#This Row],[ISI/CTN]]</f>
        <v>8609451</v>
      </c>
      <c r="AX809" s="36">
        <f>Table43[[#This Row],[Harga Jual Pcs MT
(-PPN)]]*1.11</f>
        <v>16591.129531250001</v>
      </c>
      <c r="AY809" s="36">
        <f>Table43[[#This Row],[Harga Jual Pcs MT
(+PPN)]]*Table43[[#This Row],[ISI/CTN]]</f>
        <v>9556490.6099999994</v>
      </c>
      <c r="AZ809" s="44">
        <f>(Table43[[#This Row],[Harga Jual Pcs GT
(-PPN)]]-Table43[[#This Row],[Harga Beli Pcs
(-PPN)]])/Table43[[#This Row],[Harga Jual Pcs GT
(-PPN)]]</f>
        <v>8.500000000000002E-2</v>
      </c>
      <c r="BA809" s="51">
        <f>Table43[[#This Row],[Harga Jual Pcs MT
(-PPN)]]-Table43[[#This Row],[Harga Beli Pcs
(-PPN)]]</f>
        <v>1270.491901041667</v>
      </c>
      <c r="BB809" s="57">
        <f>Table43[[#This Row],[Column1]]/Table43[[#This Row],[Harga Jual Pcs MT
(-PPN)]]</f>
        <v>8.500000000000002E-2</v>
      </c>
      <c r="BC809" s="50"/>
      <c r="BD809" s="7" t="str">
        <f>IFERROR(VLOOKUP(Table43[[#This Row],[Kode BARANG Win2]],'[3]Daftar Barang dan Jasa'!$B$2:$D$3515,3,0),0)</f>
        <v>RB STREPSILS 12X8S ORIGINAL X 576 PCS</v>
      </c>
      <c r="BE809" s="7" t="str">
        <f ca="1">IF(TODAY()-Table43[[#This Row],[Efektif
Pembuatan]]&gt;60,"Lama","Baru")</f>
        <v>Lama</v>
      </c>
      <c r="BF809" s="7" t="e">
        <f ca="1">IF(TODAY()-Table43[[#This Row],[Efektif Naik Harga]]&lt;30,"Naik","Sama")</f>
        <v>#VALUE!</v>
      </c>
      <c r="BG809" s="7" t="s">
        <v>400</v>
      </c>
      <c r="BH809" s="7" t="str">
        <f>IF(Table43[[#This Row],[Kode BARANG Win2]]&lt;&gt;"","IDR","")</f>
        <v>IDR</v>
      </c>
      <c r="BI809" s="7" t="str">
        <f>CONCATENATE(Table43[[#This Row],[kode  1 Digit
(Nomor)]],Table43[[#This Row],[kode  4 Digit                (Nomor)]])</f>
        <v>30389210000</v>
      </c>
      <c r="BJ809" s="7">
        <f>Table43[[#This Row],[Nama            Gramasi atau Jumlah Pack per CTN]]</f>
        <v>0</v>
      </c>
      <c r="BK809" s="7"/>
      <c r="BL809" s="7"/>
      <c r="BM809" s="4" t="str">
        <f>IF(Table43[[#This Row],[SATUAN Fix Win]]&lt;&gt;"","KRT")</f>
        <v>KRT</v>
      </c>
      <c r="BN809" s="4" t="str">
        <f>IF(Table43[[#This Row],[SATUAN Fix Win]]&lt;&gt;"","GD01")</f>
        <v>GD01</v>
      </c>
      <c r="BO809" s="4">
        <f>IF(Table43[[#This Row],[SATUAN Fix Win]]&lt;&gt;"",11611)</f>
        <v>11611</v>
      </c>
      <c r="BP809" s="4">
        <f>IF(Table43[[#This Row],[SATUAN Fix Win]]&lt;&gt;"",11612)</f>
        <v>11612</v>
      </c>
      <c r="BR809" s="4">
        <f>IF(Table43[[#This Row],[SATUAN Fix Win]]&lt;&gt;"",1)</f>
        <v>1</v>
      </c>
    </row>
    <row r="810" spans="1:70">
      <c r="A810" s="4" t="str">
        <f>CONCATENATE(Table43[[#This Row],[Kode BARANG Win2]],Table43[[#This Row],[No. Urut
Item Sama]])</f>
        <v>R1051005000010</v>
      </c>
      <c r="B810" s="7"/>
      <c r="C810" s="4" t="s">
        <v>1693</v>
      </c>
      <c r="D810" s="49">
        <v>3038922</v>
      </c>
      <c r="E810" s="49">
        <f>IFERROR(VLOOKUP(Table43[[#This Row],[NO]],[1]Sheet1!$G$3:$K$1267,5,0),0)</f>
        <v>0</v>
      </c>
      <c r="F810" s="26" t="s">
        <v>754</v>
      </c>
      <c r="G810" s="26">
        <v>576</v>
      </c>
      <c r="H810" s="26" t="s">
        <v>1693</v>
      </c>
      <c r="I810" s="49">
        <v>95506319</v>
      </c>
      <c r="J810" s="26" t="str">
        <f>Table43[[#This Row],[Nama Jenis Kemasan]]</f>
        <v>PCS</v>
      </c>
      <c r="K810" s="4" t="str">
        <f>TRIM(CONCATENATE(Table43[[#This Row],[Nama            KLP]]," ",Table43[[#This Row],[Nama            Sub KLP]]))</f>
        <v>STREPSILS 12X8S</v>
      </c>
      <c r="L810" s="4" t="str">
        <f>CONCATENATE(Table43[[#This Row],[kode  2 Digit                (hrf+No)]],Table43[[#This Row],[kode  2 Digit                (Nomor)]],Table43[[#This Row],[kode  1 Digit                (Nomor)]])</f>
        <v>R1051</v>
      </c>
      <c r="M810" s="4" t="str">
        <f>IF(AH810="",CONCATENATE(R810,T810,V810,X810,Z810,AB810,AD810,AF810,Table43[[#This Row],[Tanda Kode Revisi]]),CONCATENATE(R810,T810,V810,X810,Z810,AB810,AD810,AH810))</f>
        <v>R1051005000010</v>
      </c>
      <c r="N810" s="11">
        <f t="shared" si="24"/>
        <v>14</v>
      </c>
      <c r="O810" s="13" t="str">
        <f>IF(AG810&lt;&gt;"",TRIM(UPPER(CONCATENATE(Q810," ",S810," ",U810," ",W810," ",Y810," ",AA810," ","X"," ",Table43[[#This Row],[ISI/CTN]]," ",AG810," ",AC810," ",AE810," ",AI810))),TRIM(UPPER(CONCATENATE(Q810," ",S810," ",U810," ",W810," ",Y810," ",AA810," ","X"," ",Table43[[#This Row],[ISI/CTN]]," ",AC810," ",AE810," ",AI810))))</f>
        <v>RB STREPSILS 12X8S SOOTHINGS X 576 PCS</v>
      </c>
      <c r="P810" s="11">
        <f t="shared" si="25"/>
        <v>38</v>
      </c>
      <c r="Q810" s="4" t="s">
        <v>1487</v>
      </c>
      <c r="R810" s="7" t="s">
        <v>94</v>
      </c>
      <c r="S810" s="4" t="s">
        <v>1489</v>
      </c>
      <c r="T810" s="45" t="s">
        <v>1726</v>
      </c>
      <c r="U810" s="46" t="s">
        <v>1568</v>
      </c>
      <c r="V810" s="7">
        <v>1</v>
      </c>
      <c r="W810" s="46"/>
      <c r="X810" s="45" t="s">
        <v>1731</v>
      </c>
      <c r="Y810" s="4" t="s">
        <v>1493</v>
      </c>
      <c r="Z810" s="47" t="s">
        <v>1726</v>
      </c>
      <c r="AB810" s="47" t="s">
        <v>1738</v>
      </c>
      <c r="AC810" s="4" t="s">
        <v>186</v>
      </c>
      <c r="AD810" s="7">
        <v>1</v>
      </c>
      <c r="AF810" s="7">
        <v>0</v>
      </c>
      <c r="AJ810" s="7">
        <f>IFERROR(VLOOKUP(Table43[[#This Row],[Kode BARANG Win2]],'[2]Template Impor Barang'!#REF!,2,0),0)</f>
        <v>0</v>
      </c>
      <c r="AK810" s="7">
        <f>Table43[[#This Row],[ISI/CTN]]</f>
        <v>576</v>
      </c>
      <c r="AL810" s="83">
        <f>Table43[[#This Row],[Kode Pcpl]]</f>
        <v>3038922</v>
      </c>
      <c r="AN810" s="36">
        <f>Table43[[#This Row],[Harga Jual Pcs GT
(-PPN)]]-(Table43[[#This Row],[Harga Jual Pcs GT
(-PPN)]]*8.5%)</f>
        <v>13676.471640624999</v>
      </c>
      <c r="AO810" s="36">
        <f>Table43[[#This Row],[Harga Beli Pcs
(-PPN)]]*Table43[[#This Row],[ISI/CTN]]</f>
        <v>7877647.6649999991</v>
      </c>
      <c r="AP810" s="36">
        <f>Table43[[#This Row],[Harga Beli Pcs
(-PPN)]]*1.11</f>
        <v>15180.88352109375</v>
      </c>
      <c r="AQ810" s="36">
        <f>Table43[[#This Row],[Harga Beli Krt
(- PPN)]]*1.11</f>
        <v>8744188.9081500005</v>
      </c>
      <c r="AR810" s="36">
        <v>14946.963541666666</v>
      </c>
      <c r="AS810" s="36">
        <f>Table43[[#This Row],[Harga Jual Pcs GT
(-PPN)]]*Table43[[#This Row],[ISI/CTN]]</f>
        <v>8609451</v>
      </c>
      <c r="AT810" s="36">
        <f>Table43[[#This Row],[Harga Jual Pcs GT
(-PPN)]]*1.11</f>
        <v>16591.129531250001</v>
      </c>
      <c r="AU810" s="36">
        <f>Table43[[#This Row],[Harga Jual Krt GT
(- PPN)]]*1.11</f>
        <v>9556490.6100000013</v>
      </c>
      <c r="AV810" s="36">
        <v>14946.963541666666</v>
      </c>
      <c r="AW810" s="36">
        <f>Table43[[#This Row],[Harga Jual Pcs MT
(-PPN)]]*Table43[[#This Row],[ISI/CTN]]</f>
        <v>8609451</v>
      </c>
      <c r="AX810" s="36">
        <f>Table43[[#This Row],[Harga Jual Pcs MT
(-PPN)]]*1.11</f>
        <v>16591.129531250001</v>
      </c>
      <c r="AY810" s="36">
        <f>Table43[[#This Row],[Harga Jual Pcs MT
(+PPN)]]*Table43[[#This Row],[ISI/CTN]]</f>
        <v>9556490.6099999994</v>
      </c>
      <c r="AZ810" s="44">
        <f>(Table43[[#This Row],[Harga Jual Pcs GT
(-PPN)]]-Table43[[#This Row],[Harga Beli Pcs
(-PPN)]])/Table43[[#This Row],[Harga Jual Pcs GT
(-PPN)]]</f>
        <v>8.500000000000002E-2</v>
      </c>
      <c r="BA810" s="51">
        <f>Table43[[#This Row],[Harga Jual Pcs MT
(-PPN)]]-Table43[[#This Row],[Harga Beli Pcs
(-PPN)]]</f>
        <v>1270.491901041667</v>
      </c>
      <c r="BB810" s="57">
        <f>Table43[[#This Row],[Column1]]/Table43[[#This Row],[Harga Jual Pcs MT
(-PPN)]]</f>
        <v>8.500000000000002E-2</v>
      </c>
      <c r="BC810" s="50"/>
      <c r="BD810" s="7" t="str">
        <f>IFERROR(VLOOKUP(Table43[[#This Row],[Kode BARANG Win2]],'[3]Daftar Barang dan Jasa'!$B$2:$D$3515,3,0),0)</f>
        <v>RB STREPSILS 12X8S SOOTHINGS X 576 PCS</v>
      </c>
      <c r="BE810" s="7" t="str">
        <f ca="1">IF(TODAY()-Table43[[#This Row],[Efektif
Pembuatan]]&gt;60,"Lama","Baru")</f>
        <v>Lama</v>
      </c>
      <c r="BF810" s="7" t="e">
        <f ca="1">IF(TODAY()-Table43[[#This Row],[Efektif Naik Harga]]&lt;30,"Naik","Sama")</f>
        <v>#VALUE!</v>
      </c>
      <c r="BG810" s="7" t="s">
        <v>400</v>
      </c>
      <c r="BH810" s="7" t="str">
        <f>IF(Table43[[#This Row],[Kode BARANG Win2]]&lt;&gt;"","IDR","")</f>
        <v>IDR</v>
      </c>
      <c r="BI810" s="7" t="str">
        <f>CONCATENATE(Table43[[#This Row],[kode  1 Digit
(Nomor)]],Table43[[#This Row],[kode  4 Digit                (Nomor)]])</f>
        <v>30389220000</v>
      </c>
      <c r="BJ810" s="7">
        <f>Table43[[#This Row],[Nama            Gramasi atau Jumlah Pack per CTN]]</f>
        <v>0</v>
      </c>
      <c r="BK810" s="7"/>
      <c r="BL810" s="7"/>
      <c r="BM810" s="4" t="str">
        <f>IF(Table43[[#This Row],[SATUAN Fix Win]]&lt;&gt;"","KRT")</f>
        <v>KRT</v>
      </c>
      <c r="BN810" s="4" t="str">
        <f>IF(Table43[[#This Row],[SATUAN Fix Win]]&lt;&gt;"","GD01")</f>
        <v>GD01</v>
      </c>
      <c r="BO810" s="4">
        <f>IF(Table43[[#This Row],[SATUAN Fix Win]]&lt;&gt;"",11611)</f>
        <v>11611</v>
      </c>
      <c r="BP810" s="4">
        <f>IF(Table43[[#This Row],[SATUAN Fix Win]]&lt;&gt;"",11612)</f>
        <v>11612</v>
      </c>
      <c r="BR810" s="4">
        <f>IF(Table43[[#This Row],[SATUAN Fix Win]]&lt;&gt;"",1)</f>
        <v>1</v>
      </c>
    </row>
    <row r="811" spans="1:70">
      <c r="A811" s="4" t="str">
        <f>CONCATENATE(Table43[[#This Row],[Kode BARANG Win2]],Table43[[#This Row],[No. Urut
Item Sama]])</f>
        <v>R1051006000010</v>
      </c>
      <c r="B811" s="7"/>
      <c r="C811" s="4" t="s">
        <v>1694</v>
      </c>
      <c r="D811" s="49">
        <v>3038924</v>
      </c>
      <c r="E811" s="49">
        <f>IFERROR(VLOOKUP(Table43[[#This Row],[NO]],[1]Sheet1!$G$3:$K$1267,5,0),0)</f>
        <v>0</v>
      </c>
      <c r="F811" s="26" t="s">
        <v>755</v>
      </c>
      <c r="G811" s="26">
        <v>576</v>
      </c>
      <c r="H811" s="26" t="s">
        <v>1694</v>
      </c>
      <c r="I811" s="49">
        <v>8993560151041</v>
      </c>
      <c r="J811" s="26" t="str">
        <f>Table43[[#This Row],[Nama Jenis Kemasan]]</f>
        <v>PCS</v>
      </c>
      <c r="K811" s="4" t="str">
        <f>TRIM(CONCATENATE(Table43[[#This Row],[Nama            KLP]]," ",Table43[[#This Row],[Nama            Sub KLP]]))</f>
        <v>STREPSILS 12X8S</v>
      </c>
      <c r="L811" s="4" t="str">
        <f>CONCATENATE(Table43[[#This Row],[kode  2 Digit                (hrf+No)]],Table43[[#This Row],[kode  2 Digit                (Nomor)]],Table43[[#This Row],[kode  1 Digit                (Nomor)]])</f>
        <v>R1051</v>
      </c>
      <c r="M811" s="4" t="str">
        <f>IF(AH811="",CONCATENATE(R811,T811,V811,X811,Z811,AB811,AD811,AF811,Table43[[#This Row],[Tanda Kode Revisi]]),CONCATENATE(R811,T811,V811,X811,Z811,AB811,AD811,AH811))</f>
        <v>R1051006000010</v>
      </c>
      <c r="N811" s="11">
        <f t="shared" si="24"/>
        <v>14</v>
      </c>
      <c r="O811" s="13" t="str">
        <f>IF(AG811&lt;&gt;"",TRIM(UPPER(CONCATENATE(Q811," ",S811," ",U811," ",W811," ",Y811," ",AA811," ","X"," ",Table43[[#This Row],[ISI/CTN]]," ",AG811," ",AC811," ",AE811," ",AI811))),TRIM(UPPER(CONCATENATE(Q811," ",S811," ",U811," ",W811," ",Y811," ",AA811," ","X"," ",Table43[[#This Row],[ISI/CTN]]," ",AC811," ",AE811," ",AI811))))</f>
        <v>RB STREPSILS 12X8S SUGAR FREE X 576 PCS</v>
      </c>
      <c r="P811" s="11">
        <f t="shared" si="25"/>
        <v>39</v>
      </c>
      <c r="Q811" s="4" t="s">
        <v>1487</v>
      </c>
      <c r="R811" s="7" t="s">
        <v>94</v>
      </c>
      <c r="S811" s="4" t="s">
        <v>1489</v>
      </c>
      <c r="T811" s="45" t="s">
        <v>1726</v>
      </c>
      <c r="U811" s="46" t="s">
        <v>1568</v>
      </c>
      <c r="V811" s="7">
        <v>1</v>
      </c>
      <c r="W811" s="46"/>
      <c r="X811" s="45" t="s">
        <v>1731</v>
      </c>
      <c r="Y811" s="4" t="s">
        <v>1572</v>
      </c>
      <c r="Z811" s="47" t="s">
        <v>1727</v>
      </c>
      <c r="AB811" s="47" t="s">
        <v>1738</v>
      </c>
      <c r="AC811" s="4" t="s">
        <v>186</v>
      </c>
      <c r="AD811" s="7">
        <v>1</v>
      </c>
      <c r="AF811" s="7">
        <v>0</v>
      </c>
      <c r="AJ811" s="7">
        <f>IFERROR(VLOOKUP(Table43[[#This Row],[Kode BARANG Win2]],'[2]Template Impor Barang'!#REF!,2,0),0)</f>
        <v>0</v>
      </c>
      <c r="AK811" s="7">
        <f>Table43[[#This Row],[ISI/CTN]]</f>
        <v>576</v>
      </c>
      <c r="AL811" s="83">
        <f>Table43[[#This Row],[Kode Pcpl]]</f>
        <v>3038924</v>
      </c>
      <c r="AN811" s="36">
        <f>Table43[[#This Row],[Harga Jual Pcs GT
(-PPN)]]-(Table43[[#This Row],[Harga Jual Pcs GT
(-PPN)]]*8.5%)</f>
        <v>14553.271979166666</v>
      </c>
      <c r="AO811" s="36">
        <f>Table43[[#This Row],[Harga Beli Pcs
(-PPN)]]*Table43[[#This Row],[ISI/CTN]]</f>
        <v>8382684.6599999992</v>
      </c>
      <c r="AP811" s="36">
        <f>Table43[[#This Row],[Harga Beli Pcs
(-PPN)]]*1.11</f>
        <v>16154.131896875</v>
      </c>
      <c r="AQ811" s="36">
        <f>Table43[[#This Row],[Harga Beli Krt
(- PPN)]]*1.11</f>
        <v>9304779.9726</v>
      </c>
      <c r="AR811" s="36">
        <v>15905.215277777777</v>
      </c>
      <c r="AS811" s="36">
        <f>Table43[[#This Row],[Harga Jual Pcs GT
(-PPN)]]*Table43[[#This Row],[ISI/CTN]]</f>
        <v>9161404</v>
      </c>
      <c r="AT811" s="36">
        <f>Table43[[#This Row],[Harga Jual Pcs GT
(-PPN)]]*1.11</f>
        <v>17654.788958333334</v>
      </c>
      <c r="AU811" s="36">
        <f>Table43[[#This Row],[Harga Jual Krt GT
(- PPN)]]*1.11</f>
        <v>10169158.440000001</v>
      </c>
      <c r="AV811" s="36">
        <v>15905.215277777777</v>
      </c>
      <c r="AW811" s="36">
        <f>Table43[[#This Row],[Harga Jual Pcs MT
(-PPN)]]*Table43[[#This Row],[ISI/CTN]]</f>
        <v>9161404</v>
      </c>
      <c r="AX811" s="36">
        <f>Table43[[#This Row],[Harga Jual Pcs MT
(-PPN)]]*1.11</f>
        <v>17654.788958333334</v>
      </c>
      <c r="AY811" s="36">
        <f>Table43[[#This Row],[Harga Jual Pcs MT
(+PPN)]]*Table43[[#This Row],[ISI/CTN]]</f>
        <v>10169158.440000001</v>
      </c>
      <c r="AZ811" s="44">
        <f>(Table43[[#This Row],[Harga Jual Pcs GT
(-PPN)]]-Table43[[#This Row],[Harga Beli Pcs
(-PPN)]])/Table43[[#This Row],[Harga Jual Pcs GT
(-PPN)]]</f>
        <v>8.500000000000002E-2</v>
      </c>
      <c r="BA811" s="51">
        <f>Table43[[#This Row],[Harga Jual Pcs MT
(-PPN)]]-Table43[[#This Row],[Harga Beli Pcs
(-PPN)]]</f>
        <v>1351.9432986111115</v>
      </c>
      <c r="BB811" s="57">
        <f>Table43[[#This Row],[Column1]]/Table43[[#This Row],[Harga Jual Pcs MT
(-PPN)]]</f>
        <v>8.500000000000002E-2</v>
      </c>
      <c r="BC811" s="50"/>
      <c r="BD811" s="7" t="str">
        <f>IFERROR(VLOOKUP(Table43[[#This Row],[Kode BARANG Win2]],'[3]Daftar Barang dan Jasa'!$B$2:$D$3515,3,0),0)</f>
        <v>RB STREPSILS 12X8S SUGAR FREE X 576 PCS</v>
      </c>
      <c r="BE811" s="7" t="str">
        <f ca="1">IF(TODAY()-Table43[[#This Row],[Efektif
Pembuatan]]&gt;60,"Lama","Baru")</f>
        <v>Lama</v>
      </c>
      <c r="BF811" s="7" t="e">
        <f ca="1">IF(TODAY()-Table43[[#This Row],[Efektif Naik Harga]]&lt;30,"Naik","Sama")</f>
        <v>#VALUE!</v>
      </c>
      <c r="BG811" s="7" t="s">
        <v>400</v>
      </c>
      <c r="BH811" s="7" t="str">
        <f>IF(Table43[[#This Row],[Kode BARANG Win2]]&lt;&gt;"","IDR","")</f>
        <v>IDR</v>
      </c>
      <c r="BI811" s="7" t="str">
        <f>CONCATENATE(Table43[[#This Row],[kode  1 Digit
(Nomor)]],Table43[[#This Row],[kode  4 Digit                (Nomor)]])</f>
        <v>30389240000</v>
      </c>
      <c r="BJ811" s="7">
        <f>Table43[[#This Row],[Nama            Gramasi atau Jumlah Pack per CTN]]</f>
        <v>0</v>
      </c>
      <c r="BK811" s="7"/>
      <c r="BL811" s="7"/>
      <c r="BM811" s="4" t="str">
        <f>IF(Table43[[#This Row],[SATUAN Fix Win]]&lt;&gt;"","KRT")</f>
        <v>KRT</v>
      </c>
      <c r="BN811" s="4" t="str">
        <f>IF(Table43[[#This Row],[SATUAN Fix Win]]&lt;&gt;"","GD01")</f>
        <v>GD01</v>
      </c>
      <c r="BO811" s="4">
        <f>IF(Table43[[#This Row],[SATUAN Fix Win]]&lt;&gt;"",11611)</f>
        <v>11611</v>
      </c>
      <c r="BP811" s="4">
        <f>IF(Table43[[#This Row],[SATUAN Fix Win]]&lt;&gt;"",11612)</f>
        <v>11612</v>
      </c>
      <c r="BR811" s="4">
        <f>IF(Table43[[#This Row],[SATUAN Fix Win]]&lt;&gt;"",1)</f>
        <v>1</v>
      </c>
    </row>
    <row r="812" spans="1:70">
      <c r="A812" s="4" t="str">
        <f>CONCATENATE(Table43[[#This Row],[Kode BARANG Win2]],Table43[[#This Row],[No. Urut
Item Sama]])</f>
        <v>R1051007000010</v>
      </c>
      <c r="B812" s="7"/>
      <c r="C812" s="4" t="s">
        <v>1695</v>
      </c>
      <c r="D812" s="49">
        <v>3038923</v>
      </c>
      <c r="E812" s="49">
        <f>IFERROR(VLOOKUP(Table43[[#This Row],[NO]],[1]Sheet1!$G$3:$K$1267,5,0),0)</f>
        <v>0</v>
      </c>
      <c r="F812" s="26" t="s">
        <v>753</v>
      </c>
      <c r="G812" s="26">
        <v>576</v>
      </c>
      <c r="H812" s="26" t="s">
        <v>1695</v>
      </c>
      <c r="I812" s="49">
        <v>95506913</v>
      </c>
      <c r="J812" s="26" t="str">
        <f>Table43[[#This Row],[Nama Jenis Kemasan]]</f>
        <v>PCS</v>
      </c>
      <c r="K812" s="4" t="str">
        <f>TRIM(CONCATENATE(Table43[[#This Row],[Nama            KLP]]," ",Table43[[#This Row],[Nama            Sub KLP]]))</f>
        <v>STREPSILS 12X8S</v>
      </c>
      <c r="L812" s="4" t="str">
        <f>CONCATENATE(Table43[[#This Row],[kode  2 Digit                (hrf+No)]],Table43[[#This Row],[kode  2 Digit                (Nomor)]],Table43[[#This Row],[kode  1 Digit                (Nomor)]])</f>
        <v>R1051</v>
      </c>
      <c r="M812" s="4" t="str">
        <f>IF(AH812="",CONCATENATE(R812,T812,V812,X812,Z812,AB812,AD812,AF812,Table43[[#This Row],[Tanda Kode Revisi]]),CONCATENATE(R812,T812,V812,X812,Z812,AB812,AD812,AH812))</f>
        <v>R1051007000010</v>
      </c>
      <c r="N812" s="11">
        <f t="shared" si="24"/>
        <v>14</v>
      </c>
      <c r="O812" s="13" t="str">
        <f>IF(AG812&lt;&gt;"",TRIM(UPPER(CONCATENATE(Q812," ",S812," ",U812," ",W812," ",Y812," ",AA812," ","X"," ",Table43[[#This Row],[ISI/CTN]]," ",AG812," ",AC812," ",AE812," ",AI812))),TRIM(UPPER(CONCATENATE(Q812," ",S812," ",U812," ",W812," ",Y812," ",AA812," ","X"," ",Table43[[#This Row],[ISI/CTN]]," ",AC812," ",AE812," ",AI812))))</f>
        <v>RB STREPSILS 12X8S VITAMIN C X 576 PCS</v>
      </c>
      <c r="P812" s="11">
        <f t="shared" si="25"/>
        <v>38</v>
      </c>
      <c r="Q812" s="4" t="s">
        <v>1487</v>
      </c>
      <c r="R812" s="7" t="s">
        <v>94</v>
      </c>
      <c r="S812" s="4" t="s">
        <v>1489</v>
      </c>
      <c r="T812" s="45" t="s">
        <v>1726</v>
      </c>
      <c r="U812" s="46" t="s">
        <v>1568</v>
      </c>
      <c r="V812" s="7">
        <v>1</v>
      </c>
      <c r="W812" s="46"/>
      <c r="X812" s="45" t="s">
        <v>1731</v>
      </c>
      <c r="Y812" s="4" t="s">
        <v>1494</v>
      </c>
      <c r="Z812" s="47" t="s">
        <v>1728</v>
      </c>
      <c r="AB812" s="47" t="s">
        <v>1738</v>
      </c>
      <c r="AC812" s="4" t="s">
        <v>186</v>
      </c>
      <c r="AD812" s="7">
        <v>1</v>
      </c>
      <c r="AF812" s="7">
        <v>0</v>
      </c>
      <c r="AJ812" s="7">
        <f>IFERROR(VLOOKUP(Table43[[#This Row],[Kode BARANG Win2]],'[2]Template Impor Barang'!#REF!,2,0),0)</f>
        <v>0</v>
      </c>
      <c r="AK812" s="7">
        <f>Table43[[#This Row],[ISI/CTN]]</f>
        <v>576</v>
      </c>
      <c r="AL812" s="83">
        <f>Table43[[#This Row],[Kode Pcpl]]</f>
        <v>3038923</v>
      </c>
      <c r="AN812" s="36">
        <f>Table43[[#This Row],[Harga Jual Pcs GT
(-PPN)]]-(Table43[[#This Row],[Harga Jual Pcs GT
(-PPN)]]*8.5%)</f>
        <v>13676.471640624999</v>
      </c>
      <c r="AO812" s="36">
        <f>Table43[[#This Row],[Harga Beli Pcs
(-PPN)]]*Table43[[#This Row],[ISI/CTN]]</f>
        <v>7877647.6649999991</v>
      </c>
      <c r="AP812" s="36">
        <f>Table43[[#This Row],[Harga Beli Pcs
(-PPN)]]*1.11</f>
        <v>15180.88352109375</v>
      </c>
      <c r="AQ812" s="36">
        <f>Table43[[#This Row],[Harga Beli Krt
(- PPN)]]*1.11</f>
        <v>8744188.9081500005</v>
      </c>
      <c r="AR812" s="36">
        <v>14946.963541666666</v>
      </c>
      <c r="AS812" s="36">
        <f>Table43[[#This Row],[Harga Jual Pcs GT
(-PPN)]]*Table43[[#This Row],[ISI/CTN]]</f>
        <v>8609451</v>
      </c>
      <c r="AT812" s="36">
        <f>Table43[[#This Row],[Harga Jual Pcs GT
(-PPN)]]*1.11</f>
        <v>16591.129531250001</v>
      </c>
      <c r="AU812" s="36">
        <f>Table43[[#This Row],[Harga Jual Krt GT
(- PPN)]]*1.11</f>
        <v>9556490.6100000013</v>
      </c>
      <c r="AV812" s="36">
        <v>14946.963541666666</v>
      </c>
      <c r="AW812" s="36">
        <f>Table43[[#This Row],[Harga Jual Pcs MT
(-PPN)]]*Table43[[#This Row],[ISI/CTN]]</f>
        <v>8609451</v>
      </c>
      <c r="AX812" s="36">
        <f>Table43[[#This Row],[Harga Jual Pcs MT
(-PPN)]]*1.11</f>
        <v>16591.129531250001</v>
      </c>
      <c r="AY812" s="36">
        <f>Table43[[#This Row],[Harga Jual Pcs MT
(+PPN)]]*Table43[[#This Row],[ISI/CTN]]</f>
        <v>9556490.6099999994</v>
      </c>
      <c r="AZ812" s="44">
        <f>(Table43[[#This Row],[Harga Jual Pcs GT
(-PPN)]]-Table43[[#This Row],[Harga Beli Pcs
(-PPN)]])/Table43[[#This Row],[Harga Jual Pcs GT
(-PPN)]]</f>
        <v>8.500000000000002E-2</v>
      </c>
      <c r="BA812" s="51">
        <f>Table43[[#This Row],[Harga Jual Pcs MT
(-PPN)]]-Table43[[#This Row],[Harga Beli Pcs
(-PPN)]]</f>
        <v>1270.491901041667</v>
      </c>
      <c r="BB812" s="57">
        <f>Table43[[#This Row],[Column1]]/Table43[[#This Row],[Harga Jual Pcs MT
(-PPN)]]</f>
        <v>8.500000000000002E-2</v>
      </c>
      <c r="BC812" s="50"/>
      <c r="BD812" s="7" t="str">
        <f>IFERROR(VLOOKUP(Table43[[#This Row],[Kode BARANG Win2]],'[3]Daftar Barang dan Jasa'!$B$2:$D$3515,3,0),0)</f>
        <v>RB STREPSILS 12X8S VITAMIN C X 576 PCS</v>
      </c>
      <c r="BE812" s="7" t="str">
        <f ca="1">IF(TODAY()-Table43[[#This Row],[Efektif
Pembuatan]]&gt;60,"Lama","Baru")</f>
        <v>Lama</v>
      </c>
      <c r="BF812" s="7" t="e">
        <f ca="1">IF(TODAY()-Table43[[#This Row],[Efektif Naik Harga]]&lt;30,"Naik","Sama")</f>
        <v>#VALUE!</v>
      </c>
      <c r="BG812" s="7" t="s">
        <v>400</v>
      </c>
      <c r="BH812" s="7" t="str">
        <f>IF(Table43[[#This Row],[Kode BARANG Win2]]&lt;&gt;"","IDR","")</f>
        <v>IDR</v>
      </c>
      <c r="BI812" s="7" t="str">
        <f>CONCATENATE(Table43[[#This Row],[kode  1 Digit
(Nomor)]],Table43[[#This Row],[kode  4 Digit                (Nomor)]])</f>
        <v>30389230000</v>
      </c>
      <c r="BJ812" s="7">
        <f>Table43[[#This Row],[Nama            Gramasi atau Jumlah Pack per CTN]]</f>
        <v>0</v>
      </c>
      <c r="BK812" s="7"/>
      <c r="BL812" s="7"/>
      <c r="BM812" s="4" t="str">
        <f>IF(Table43[[#This Row],[SATUAN Fix Win]]&lt;&gt;"","KRT")</f>
        <v>KRT</v>
      </c>
      <c r="BN812" s="4" t="str">
        <f>IF(Table43[[#This Row],[SATUAN Fix Win]]&lt;&gt;"","GD01")</f>
        <v>GD01</v>
      </c>
      <c r="BO812" s="4">
        <f>IF(Table43[[#This Row],[SATUAN Fix Win]]&lt;&gt;"",11611)</f>
        <v>11611</v>
      </c>
      <c r="BP812" s="4">
        <f>IF(Table43[[#This Row],[SATUAN Fix Win]]&lt;&gt;"",11612)</f>
        <v>11612</v>
      </c>
      <c r="BR812" s="4">
        <f>IF(Table43[[#This Row],[SATUAN Fix Win]]&lt;&gt;"",1)</f>
        <v>1</v>
      </c>
    </row>
    <row r="813" spans="1:70">
      <c r="A813" s="4" t="str">
        <f>CONCATENATE(Table43[[#This Row],[Kode BARANG Win2]],Table43[[#This Row],[No. Urut
Item Sama]])</f>
        <v>R10520010000101</v>
      </c>
      <c r="B813" s="7">
        <v>1</v>
      </c>
      <c r="C813" s="4" t="s">
        <v>1696</v>
      </c>
      <c r="D813" s="49">
        <v>8021804</v>
      </c>
      <c r="E813" s="49">
        <f>IFERROR(VLOOKUP(Table43[[#This Row],[NO]],[1]Sheet1!$G$3:$K$1267,5,0),0)</f>
        <v>0</v>
      </c>
      <c r="F813" s="26" t="s">
        <v>752</v>
      </c>
      <c r="G813" s="26">
        <v>576</v>
      </c>
      <c r="H813" s="26" t="s">
        <v>1696</v>
      </c>
      <c r="I813" s="49">
        <v>8993560155087</v>
      </c>
      <c r="J813" s="26" t="str">
        <f>Table43[[#This Row],[Nama Jenis Kemasan]]</f>
        <v>PCS</v>
      </c>
      <c r="K813" s="4" t="str">
        <f>TRIM(CONCATENATE(Table43[[#This Row],[Nama            KLP]]," ",Table43[[#This Row],[Nama            Sub KLP]]))</f>
        <v>STREPSILS 24X1</v>
      </c>
      <c r="L813" s="4" t="str">
        <f>CONCATENATE(Table43[[#This Row],[kode  2 Digit                (hrf+No)]],Table43[[#This Row],[kode  2 Digit                (Nomor)]],Table43[[#This Row],[kode  1 Digit                (Nomor)]])</f>
        <v>R1052</v>
      </c>
      <c r="M813" s="4" t="str">
        <f>IF(AH813="",CONCATENATE(R813,T813,V813,X813,Z813,AB813,AD813,AF813,Table43[[#This Row],[Tanda Kode Revisi]]),CONCATENATE(R813,T813,V813,X813,Z813,AB813,AD813,AH813))</f>
        <v>R1052001000010</v>
      </c>
      <c r="N813" s="11">
        <f t="shared" si="24"/>
        <v>14</v>
      </c>
      <c r="O813" s="13" t="str">
        <f>IF(AG813&lt;&gt;"",TRIM(UPPER(CONCATENATE(Q813," ",S813," ",U813," ",W813," ",Y813," ",AA813," ","X"," ",Table43[[#This Row],[ISI/CTN]]," ",AG813," ",AC813," ",AE813," ",AI813))),TRIM(UPPER(CONCATENATE(Q813," ",S813," ",U813," ",W813," ",Y813," ",AA813," ","X"," ",Table43[[#This Row],[ISI/CTN]]," ",AC813," ",AE813," ",AI813))))</f>
        <v>RB STREPSILS 24X1 COOL X 576 PCS</v>
      </c>
      <c r="P813" s="11">
        <f t="shared" si="25"/>
        <v>32</v>
      </c>
      <c r="Q813" s="4" t="s">
        <v>1487</v>
      </c>
      <c r="R813" s="7" t="s">
        <v>94</v>
      </c>
      <c r="S813" s="4" t="s">
        <v>1489</v>
      </c>
      <c r="T813" s="45" t="s">
        <v>1726</v>
      </c>
      <c r="U813" s="46" t="s">
        <v>1573</v>
      </c>
      <c r="V813" s="7">
        <v>2</v>
      </c>
      <c r="W813" s="46"/>
      <c r="X813" s="45" t="s">
        <v>1731</v>
      </c>
      <c r="Y813" s="4" t="s">
        <v>1492</v>
      </c>
      <c r="Z813" s="47" t="s">
        <v>1722</v>
      </c>
      <c r="AB813" s="47" t="s">
        <v>1738</v>
      </c>
      <c r="AC813" s="4" t="s">
        <v>186</v>
      </c>
      <c r="AD813" s="7">
        <v>1</v>
      </c>
      <c r="AF813" s="7">
        <v>0</v>
      </c>
      <c r="AJ813" s="7">
        <f>IFERROR(VLOOKUP(Table43[[#This Row],[Kode BARANG Win2]],'[2]Template Impor Barang'!#REF!,2,0),0)</f>
        <v>0</v>
      </c>
      <c r="AK813" s="7">
        <f>Table43[[#This Row],[ISI/CTN]]</f>
        <v>576</v>
      </c>
      <c r="AL813" s="83">
        <f>Table43[[#This Row],[Kode Pcpl]]</f>
        <v>8021804</v>
      </c>
      <c r="AN813" s="36">
        <f>Table43[[#This Row],[Harga Jual Pcs GT
(-PPN)]]-(Table43[[#This Row],[Harga Jual Pcs GT
(-PPN)]]*8.5%)</f>
        <v>1084.6991406250002</v>
      </c>
      <c r="AO813" s="36">
        <f>Table43[[#This Row],[Harga Beli Pcs
(-PPN)]]*Table43[[#This Row],[ISI/CTN]]</f>
        <v>624786.70500000007</v>
      </c>
      <c r="AP813" s="36">
        <f>Table43[[#This Row],[Harga Beli Pcs
(-PPN)]]*1.11</f>
        <v>1204.0160460937502</v>
      </c>
      <c r="AQ813" s="36">
        <f>Table43[[#This Row],[Harga Beli Krt
(- PPN)]]*1.11</f>
        <v>693513.2425500002</v>
      </c>
      <c r="AR813" s="36">
        <v>1185.4635416666667</v>
      </c>
      <c r="AS813" s="36">
        <f>Table43[[#This Row],[Harga Jual Pcs GT
(-PPN)]]*Table43[[#This Row],[ISI/CTN]]</f>
        <v>682827</v>
      </c>
      <c r="AT813" s="36">
        <f>Table43[[#This Row],[Harga Jual Pcs GT
(-PPN)]]*1.11</f>
        <v>1315.8645312500003</v>
      </c>
      <c r="AU813" s="36">
        <f>Table43[[#This Row],[Harga Jual Krt GT
(- PPN)]]*1.11</f>
        <v>757937.97000000009</v>
      </c>
      <c r="AV813" s="36">
        <v>1185.4635416666667</v>
      </c>
      <c r="AW813" s="36">
        <f>Table43[[#This Row],[Harga Jual Pcs MT
(-PPN)]]*Table43[[#This Row],[ISI/CTN]]</f>
        <v>682827</v>
      </c>
      <c r="AX813" s="36">
        <f>Table43[[#This Row],[Harga Jual Pcs MT
(-PPN)]]*1.11</f>
        <v>1315.8645312500003</v>
      </c>
      <c r="AY813" s="36">
        <f>Table43[[#This Row],[Harga Jual Pcs MT
(+PPN)]]*Table43[[#This Row],[ISI/CTN]]</f>
        <v>757937.9700000002</v>
      </c>
      <c r="AZ813" s="44">
        <f>(Table43[[#This Row],[Harga Jual Pcs GT
(-PPN)]]-Table43[[#This Row],[Harga Beli Pcs
(-PPN)]])/Table43[[#This Row],[Harga Jual Pcs GT
(-PPN)]]</f>
        <v>8.4999999999999923E-2</v>
      </c>
      <c r="BA813" s="51">
        <f>Table43[[#This Row],[Harga Jual Pcs MT
(-PPN)]]-Table43[[#This Row],[Harga Beli Pcs
(-PPN)]]</f>
        <v>100.76440104166659</v>
      </c>
      <c r="BB813" s="57">
        <f>Table43[[#This Row],[Column1]]/Table43[[#This Row],[Harga Jual Pcs MT
(-PPN)]]</f>
        <v>8.4999999999999923E-2</v>
      </c>
      <c r="BC813" s="50"/>
      <c r="BD813" s="7" t="str">
        <f>IFERROR(VLOOKUP(Table43[[#This Row],[Kode BARANG Win2]],'[3]Daftar Barang dan Jasa'!$B$2:$D$3515,3,0),0)</f>
        <v>RB STREPSILS 24X1 COOL X 576 PCS</v>
      </c>
      <c r="BE813" s="7" t="str">
        <f ca="1">IF(TODAY()-Table43[[#This Row],[Efektif
Pembuatan]]&gt;60,"Lama","Baru")</f>
        <v>Lama</v>
      </c>
      <c r="BF813" s="7" t="e">
        <f ca="1">IF(TODAY()-Table43[[#This Row],[Efektif Naik Harga]]&lt;30,"Naik","Sama")</f>
        <v>#VALUE!</v>
      </c>
      <c r="BG813" s="7" t="s">
        <v>400</v>
      </c>
      <c r="BH813" s="7" t="str">
        <f>IF(Table43[[#This Row],[Kode BARANG Win2]]&lt;&gt;"","IDR","")</f>
        <v>IDR</v>
      </c>
      <c r="BI813" s="7" t="str">
        <f>CONCATENATE(Table43[[#This Row],[kode  1 Digit
(Nomor)]],Table43[[#This Row],[kode  4 Digit                (Nomor)]])</f>
        <v>80218040000</v>
      </c>
      <c r="BJ813" s="7">
        <f>Table43[[#This Row],[Nama            Gramasi atau Jumlah Pack per CTN]]</f>
        <v>0</v>
      </c>
      <c r="BK813" s="7"/>
      <c r="BL813" s="7"/>
      <c r="BM813" s="4" t="str">
        <f>IF(Table43[[#This Row],[SATUAN Fix Win]]&lt;&gt;"","KRT")</f>
        <v>KRT</v>
      </c>
      <c r="BN813" s="4" t="str">
        <f>IF(Table43[[#This Row],[SATUAN Fix Win]]&lt;&gt;"","GD01")</f>
        <v>GD01</v>
      </c>
      <c r="BO813" s="4">
        <f>IF(Table43[[#This Row],[SATUAN Fix Win]]&lt;&gt;"",11611)</f>
        <v>11611</v>
      </c>
      <c r="BP813" s="4">
        <f>IF(Table43[[#This Row],[SATUAN Fix Win]]&lt;&gt;"",11612)</f>
        <v>11612</v>
      </c>
      <c r="BR813" s="4">
        <f>IF(Table43[[#This Row],[SATUAN Fix Win]]&lt;&gt;"",1)</f>
        <v>1</v>
      </c>
    </row>
    <row r="814" spans="1:70">
      <c r="A814" s="4" t="str">
        <f>CONCATENATE(Table43[[#This Row],[Kode BARANG Win2]],Table43[[#This Row],[No. Urut
Item Sama]])</f>
        <v>R10520020000101</v>
      </c>
      <c r="B814" s="7">
        <v>1</v>
      </c>
      <c r="C814" s="4" t="s">
        <v>1697</v>
      </c>
      <c r="D814" s="49">
        <v>8021803</v>
      </c>
      <c r="E814" s="49">
        <f>IFERROR(VLOOKUP(Table43[[#This Row],[NO]],[1]Sheet1!$G$3:$K$1267,5,0),0)</f>
        <v>0</v>
      </c>
      <c r="F814" s="26" t="s">
        <v>751</v>
      </c>
      <c r="G814" s="26">
        <v>576</v>
      </c>
      <c r="H814" s="26" t="s">
        <v>1697</v>
      </c>
      <c r="I814" s="49">
        <v>8993560155070</v>
      </c>
      <c r="J814" s="26" t="str">
        <f>Table43[[#This Row],[Nama Jenis Kemasan]]</f>
        <v>PCS</v>
      </c>
      <c r="K814" s="4" t="str">
        <f>TRIM(CONCATENATE(Table43[[#This Row],[Nama            KLP]]," ",Table43[[#This Row],[Nama            Sub KLP]]))</f>
        <v>STREPSILS 24X1</v>
      </c>
      <c r="L814" s="4" t="str">
        <f>CONCATENATE(Table43[[#This Row],[kode  2 Digit                (hrf+No)]],Table43[[#This Row],[kode  2 Digit                (Nomor)]],Table43[[#This Row],[kode  1 Digit                (Nomor)]])</f>
        <v>R1052</v>
      </c>
      <c r="M814" s="4" t="str">
        <f>IF(AH814="",CONCATENATE(R814,T814,V814,X814,Z814,AB814,AD814,AF814,Table43[[#This Row],[Tanda Kode Revisi]]),CONCATENATE(R814,T814,V814,X814,Z814,AB814,AD814,AH814))</f>
        <v>R1052002000010</v>
      </c>
      <c r="N814" s="11">
        <f t="shared" si="24"/>
        <v>14</v>
      </c>
      <c r="O814" s="13" t="str">
        <f>IF(AG814&lt;&gt;"",TRIM(UPPER(CONCATENATE(Q814," ",S814," ",U814," ",W814," ",Y814," ",AA814," ","X"," ",Table43[[#This Row],[ISI/CTN]]," ",AG814," ",AC814," ",AE814," ",AI814))),TRIM(UPPER(CONCATENATE(Q814," ",S814," ",U814," ",W814," ",Y814," ",AA814," ","X"," ",Table43[[#This Row],[ISI/CTN]]," ",AC814," ",AE814," ",AI814))))</f>
        <v>RB STREPSILS 24X1 SOOTHINGS X 576 PCS</v>
      </c>
      <c r="P814" s="11">
        <f t="shared" si="25"/>
        <v>37</v>
      </c>
      <c r="Q814" s="4" t="s">
        <v>1487</v>
      </c>
      <c r="R814" s="7" t="s">
        <v>94</v>
      </c>
      <c r="S814" s="4" t="s">
        <v>1489</v>
      </c>
      <c r="T814" s="45" t="s">
        <v>1726</v>
      </c>
      <c r="U814" s="46" t="s">
        <v>1573</v>
      </c>
      <c r="V814" s="7">
        <v>2</v>
      </c>
      <c r="W814" s="46"/>
      <c r="X814" s="45" t="s">
        <v>1731</v>
      </c>
      <c r="Y814" s="4" t="s">
        <v>1493</v>
      </c>
      <c r="Z814" s="47" t="s">
        <v>1723</v>
      </c>
      <c r="AB814" s="47" t="s">
        <v>1738</v>
      </c>
      <c r="AC814" s="4" t="s">
        <v>186</v>
      </c>
      <c r="AD814" s="7">
        <v>1</v>
      </c>
      <c r="AF814" s="7">
        <v>0</v>
      </c>
      <c r="AJ814" s="7">
        <f>IFERROR(VLOOKUP(Table43[[#This Row],[Kode BARANG Win2]],'[2]Template Impor Barang'!#REF!,2,0),0)</f>
        <v>0</v>
      </c>
      <c r="AK814" s="7">
        <f>Table43[[#This Row],[ISI/CTN]]</f>
        <v>576</v>
      </c>
      <c r="AL814" s="83">
        <f>Table43[[#This Row],[Kode Pcpl]]</f>
        <v>8021803</v>
      </c>
      <c r="AN814" s="36">
        <f>Table43[[#This Row],[Harga Jual Pcs GT
(-PPN)]]-(Table43[[#This Row],[Harga Jual Pcs GT
(-PPN)]]*8.5%)</f>
        <v>1084.6991406250002</v>
      </c>
      <c r="AO814" s="36">
        <f>Table43[[#This Row],[Harga Beli Pcs
(-PPN)]]*Table43[[#This Row],[ISI/CTN]]</f>
        <v>624786.70500000007</v>
      </c>
      <c r="AP814" s="36">
        <f>Table43[[#This Row],[Harga Beli Pcs
(-PPN)]]*1.11</f>
        <v>1204.0160460937502</v>
      </c>
      <c r="AQ814" s="36">
        <f>Table43[[#This Row],[Harga Beli Krt
(- PPN)]]*1.11</f>
        <v>693513.2425500002</v>
      </c>
      <c r="AR814" s="36">
        <v>1185.4635416666667</v>
      </c>
      <c r="AS814" s="36">
        <f>Table43[[#This Row],[Harga Jual Pcs GT
(-PPN)]]*Table43[[#This Row],[ISI/CTN]]</f>
        <v>682827</v>
      </c>
      <c r="AT814" s="36">
        <f>Table43[[#This Row],[Harga Jual Pcs GT
(-PPN)]]*1.11</f>
        <v>1315.8645312500003</v>
      </c>
      <c r="AU814" s="36">
        <f>Table43[[#This Row],[Harga Jual Krt GT
(- PPN)]]*1.11</f>
        <v>757937.97000000009</v>
      </c>
      <c r="AV814" s="36">
        <v>1185.4635416666667</v>
      </c>
      <c r="AW814" s="36">
        <f>Table43[[#This Row],[Harga Jual Pcs MT
(-PPN)]]*Table43[[#This Row],[ISI/CTN]]</f>
        <v>682827</v>
      </c>
      <c r="AX814" s="36">
        <f>Table43[[#This Row],[Harga Jual Pcs MT
(-PPN)]]*1.11</f>
        <v>1315.8645312500003</v>
      </c>
      <c r="AY814" s="36">
        <f>Table43[[#This Row],[Harga Jual Pcs MT
(+PPN)]]*Table43[[#This Row],[ISI/CTN]]</f>
        <v>757937.9700000002</v>
      </c>
      <c r="AZ814" s="44">
        <f>(Table43[[#This Row],[Harga Jual Pcs GT
(-PPN)]]-Table43[[#This Row],[Harga Beli Pcs
(-PPN)]])/Table43[[#This Row],[Harga Jual Pcs GT
(-PPN)]]</f>
        <v>8.4999999999999923E-2</v>
      </c>
      <c r="BA814" s="51">
        <f>Table43[[#This Row],[Harga Jual Pcs MT
(-PPN)]]-Table43[[#This Row],[Harga Beli Pcs
(-PPN)]]</f>
        <v>100.76440104166659</v>
      </c>
      <c r="BB814" s="57">
        <f>Table43[[#This Row],[Column1]]/Table43[[#This Row],[Harga Jual Pcs MT
(-PPN)]]</f>
        <v>8.4999999999999923E-2</v>
      </c>
      <c r="BC814" s="50"/>
      <c r="BD814" s="7" t="str">
        <f>IFERROR(VLOOKUP(Table43[[#This Row],[Kode BARANG Win2]],'[3]Daftar Barang dan Jasa'!$B$2:$D$3515,3,0),0)</f>
        <v>RB STREPSILS 24X1 SOOTHINGS X 576 PCS</v>
      </c>
      <c r="BE814" s="7" t="str">
        <f ca="1">IF(TODAY()-Table43[[#This Row],[Efektif
Pembuatan]]&gt;60,"Lama","Baru")</f>
        <v>Lama</v>
      </c>
      <c r="BF814" s="7" t="e">
        <f ca="1">IF(TODAY()-Table43[[#This Row],[Efektif Naik Harga]]&lt;30,"Naik","Sama")</f>
        <v>#VALUE!</v>
      </c>
      <c r="BG814" s="7" t="s">
        <v>400</v>
      </c>
      <c r="BH814" s="7" t="str">
        <f>IF(Table43[[#This Row],[Kode BARANG Win2]]&lt;&gt;"","IDR","")</f>
        <v>IDR</v>
      </c>
      <c r="BI814" s="7" t="str">
        <f>CONCATENATE(Table43[[#This Row],[kode  1 Digit
(Nomor)]],Table43[[#This Row],[kode  4 Digit                (Nomor)]])</f>
        <v>80218030000</v>
      </c>
      <c r="BJ814" s="7">
        <f>Table43[[#This Row],[Nama            Gramasi atau Jumlah Pack per CTN]]</f>
        <v>0</v>
      </c>
      <c r="BK814" s="7"/>
      <c r="BL814" s="7"/>
      <c r="BM814" s="4" t="str">
        <f>IF(Table43[[#This Row],[SATUAN Fix Win]]&lt;&gt;"","KRT")</f>
        <v>KRT</v>
      </c>
      <c r="BN814" s="4" t="str">
        <f>IF(Table43[[#This Row],[SATUAN Fix Win]]&lt;&gt;"","GD01")</f>
        <v>GD01</v>
      </c>
      <c r="BO814" s="4">
        <f>IF(Table43[[#This Row],[SATUAN Fix Win]]&lt;&gt;"",11611)</f>
        <v>11611</v>
      </c>
      <c r="BP814" s="4">
        <f>IF(Table43[[#This Row],[SATUAN Fix Win]]&lt;&gt;"",11612)</f>
        <v>11612</v>
      </c>
      <c r="BR814" s="4">
        <f>IF(Table43[[#This Row],[SATUAN Fix Win]]&lt;&gt;"",1)</f>
        <v>1</v>
      </c>
    </row>
    <row r="815" spans="1:70">
      <c r="A815" s="4" t="str">
        <f>CONCATENATE(Table43[[#This Row],[Kode BARANG Win2]],Table43[[#This Row],[No. Urut
Item Sama]])</f>
        <v>R1053001000010</v>
      </c>
      <c r="B815" s="7"/>
      <c r="C815" s="4" t="s">
        <v>1698</v>
      </c>
      <c r="D815" s="85" t="s">
        <v>2481</v>
      </c>
      <c r="E815" s="49">
        <f>IFERROR(VLOOKUP(Table43[[#This Row],[NO]],[1]Sheet1!$G$3:$K$1267,5,0),0)</f>
        <v>0</v>
      </c>
      <c r="F815" s="26" t="s">
        <v>750</v>
      </c>
      <c r="G815" s="26">
        <v>288</v>
      </c>
      <c r="H815" s="26" t="s">
        <v>1698</v>
      </c>
      <c r="I815" s="49">
        <v>9556108212018</v>
      </c>
      <c r="J815" s="26" t="str">
        <f>Table43[[#This Row],[Nama Jenis Kemasan]]</f>
        <v>PCS</v>
      </c>
      <c r="K815" s="4" t="str">
        <f>TRIM(CONCATENATE(Table43[[#This Row],[Nama            KLP]]," ",Table43[[#This Row],[Nama            Sub KLP]]))</f>
        <v>STREPSILS 2X6</v>
      </c>
      <c r="L815" s="4" t="str">
        <f>CONCATENATE(Table43[[#This Row],[kode  2 Digit                (hrf+No)]],Table43[[#This Row],[kode  2 Digit                (Nomor)]],Table43[[#This Row],[kode  1 Digit                (Nomor)]])</f>
        <v>R1053</v>
      </c>
      <c r="M815" s="4" t="str">
        <f>IF(AH815="",CONCATENATE(R815,T815,V815,X815,Z815,AB815,AD815,AF815,Table43[[#This Row],[Tanda Kode Revisi]]),CONCATENATE(R815,T815,V815,X815,Z815,AB815,AD815,AH815))</f>
        <v>R1053001000010</v>
      </c>
      <c r="N815" s="11">
        <f t="shared" si="24"/>
        <v>14</v>
      </c>
      <c r="O815" s="13" t="str">
        <f>IF(AG815&lt;&gt;"",TRIM(UPPER(CONCATENATE(Q815," ",S815," ",U815," ",W815," ",Y815," ",AA815," ","X"," ",Table43[[#This Row],[ISI/CTN]]," ",AG815," ",AC815," ",AE815," ",AI815))),TRIM(UPPER(CONCATENATE(Q815," ",S815," ",U815," ",W815," ",Y815," ",AA815," ","X"," ",Table43[[#This Row],[ISI/CTN]]," ",AC815," ",AE815," ",AI815))))</f>
        <v>RB STREPSILS 2X6 COOL X 288 PCS</v>
      </c>
      <c r="P815" s="11">
        <f t="shared" si="25"/>
        <v>31</v>
      </c>
      <c r="Q815" s="4" t="s">
        <v>1487</v>
      </c>
      <c r="R815" s="7" t="s">
        <v>94</v>
      </c>
      <c r="S815" s="4" t="s">
        <v>1489</v>
      </c>
      <c r="T815" s="45" t="s">
        <v>1726</v>
      </c>
      <c r="U815" s="46" t="s">
        <v>1574</v>
      </c>
      <c r="V815" s="7">
        <v>3</v>
      </c>
      <c r="W815" s="46"/>
      <c r="X815" s="45" t="s">
        <v>1731</v>
      </c>
      <c r="Y815" s="4" t="s">
        <v>1492</v>
      </c>
      <c r="Z815" s="47" t="s">
        <v>1722</v>
      </c>
      <c r="AB815" s="47" t="s">
        <v>1738</v>
      </c>
      <c r="AC815" s="4" t="s">
        <v>186</v>
      </c>
      <c r="AD815" s="7">
        <v>1</v>
      </c>
      <c r="AF815" s="7">
        <v>0</v>
      </c>
      <c r="AJ815" s="7">
        <f>IFERROR(VLOOKUP(Table43[[#This Row],[Kode BARANG Win2]],'[2]Template Impor Barang'!#REF!,2,0),0)</f>
        <v>0</v>
      </c>
      <c r="AK815" s="7">
        <f>Table43[[#This Row],[ISI/CTN]]</f>
        <v>288</v>
      </c>
      <c r="AL815" s="83" t="str">
        <f>Table43[[#This Row],[Kode Pcpl]]</f>
        <v>0373104</v>
      </c>
      <c r="AN815" s="36">
        <f>Table43[[#This Row],[Harga Jual Pcs GT
(-PPN)]]-(Table43[[#This Row],[Harga Jual Pcs GT
(-PPN)]]*8.5%)</f>
        <v>17436.405208333334</v>
      </c>
      <c r="AO815" s="36">
        <f>Table43[[#This Row],[Harga Beli Pcs
(-PPN)]]*Table43[[#This Row],[ISI/CTN]]</f>
        <v>5021684.7</v>
      </c>
      <c r="AP815" s="36">
        <f>Table43[[#This Row],[Harga Beli Pcs
(-PPN)]]*1.11</f>
        <v>19354.40978125</v>
      </c>
      <c r="AQ815" s="36">
        <f>Table43[[#This Row],[Harga Beli Krt
(- PPN)]]*1.11</f>
        <v>5574070.0170000009</v>
      </c>
      <c r="AR815" s="36">
        <v>19056.180555555555</v>
      </c>
      <c r="AS815" s="36">
        <f>Table43[[#This Row],[Harga Jual Pcs GT
(-PPN)]]*Table43[[#This Row],[ISI/CTN]]</f>
        <v>5488180</v>
      </c>
      <c r="AT815" s="36">
        <f>Table43[[#This Row],[Harga Jual Pcs GT
(-PPN)]]*1.11</f>
        <v>21152.360416666666</v>
      </c>
      <c r="AU815" s="36">
        <f>Table43[[#This Row],[Harga Jual Krt GT
(- PPN)]]*1.11</f>
        <v>6091879.8000000007</v>
      </c>
      <c r="AV815" s="36">
        <v>19056.180555555555</v>
      </c>
      <c r="AW815" s="36">
        <f>Table43[[#This Row],[Harga Jual Pcs MT
(-PPN)]]*Table43[[#This Row],[ISI/CTN]]</f>
        <v>5488180</v>
      </c>
      <c r="AX815" s="36">
        <f>Table43[[#This Row],[Harga Jual Pcs MT
(-PPN)]]*1.11</f>
        <v>21152.360416666666</v>
      </c>
      <c r="AY815" s="36">
        <f>Table43[[#This Row],[Harga Jual Pcs MT
(+PPN)]]*Table43[[#This Row],[ISI/CTN]]</f>
        <v>6091879.7999999998</v>
      </c>
      <c r="AZ815" s="44">
        <f>(Table43[[#This Row],[Harga Jual Pcs GT
(-PPN)]]-Table43[[#This Row],[Harga Beli Pcs
(-PPN)]])/Table43[[#This Row],[Harga Jual Pcs GT
(-PPN)]]</f>
        <v>8.4999999999999951E-2</v>
      </c>
      <c r="BA815" s="51">
        <f>Table43[[#This Row],[Harga Jual Pcs MT
(-PPN)]]-Table43[[#This Row],[Harga Beli Pcs
(-PPN)]]</f>
        <v>1619.7753472222212</v>
      </c>
      <c r="BB815" s="57">
        <f>Table43[[#This Row],[Column1]]/Table43[[#This Row],[Harga Jual Pcs MT
(-PPN)]]</f>
        <v>8.4999999999999951E-2</v>
      </c>
      <c r="BC815" s="50"/>
      <c r="BD815" s="7" t="str">
        <f>IFERROR(VLOOKUP(Table43[[#This Row],[Kode BARANG Win2]],'[3]Daftar Barang dan Jasa'!$B$2:$D$3515,3,0),0)</f>
        <v>RB STREPSILS 2X6 COOL X 288 PCS</v>
      </c>
      <c r="BE815" s="7" t="str">
        <f ca="1">IF(TODAY()-Table43[[#This Row],[Efektif
Pembuatan]]&gt;60,"Lama","Baru")</f>
        <v>Lama</v>
      </c>
      <c r="BF815" s="7" t="e">
        <f ca="1">IF(TODAY()-Table43[[#This Row],[Efektif Naik Harga]]&lt;30,"Naik","Sama")</f>
        <v>#VALUE!</v>
      </c>
      <c r="BG815" s="7" t="s">
        <v>400</v>
      </c>
      <c r="BH815" s="7" t="str">
        <f>IF(Table43[[#This Row],[Kode BARANG Win2]]&lt;&gt;"","IDR","")</f>
        <v>IDR</v>
      </c>
      <c r="BI815" s="7" t="str">
        <f>CONCATENATE(Table43[[#This Row],[kode  1 Digit
(Nomor)]],Table43[[#This Row],[kode  4 Digit                (Nomor)]])</f>
        <v>03731040000</v>
      </c>
      <c r="BJ815" s="7">
        <f>Table43[[#This Row],[Nama            Gramasi atau Jumlah Pack per CTN]]</f>
        <v>0</v>
      </c>
      <c r="BK815" s="7"/>
      <c r="BL815" s="7"/>
      <c r="BM815" s="4" t="str">
        <f>IF(Table43[[#This Row],[SATUAN Fix Win]]&lt;&gt;"","KRT")</f>
        <v>KRT</v>
      </c>
      <c r="BN815" s="4" t="str">
        <f>IF(Table43[[#This Row],[SATUAN Fix Win]]&lt;&gt;"","GD01")</f>
        <v>GD01</v>
      </c>
      <c r="BO815" s="4">
        <f>IF(Table43[[#This Row],[SATUAN Fix Win]]&lt;&gt;"",11611)</f>
        <v>11611</v>
      </c>
      <c r="BP815" s="4">
        <f>IF(Table43[[#This Row],[SATUAN Fix Win]]&lt;&gt;"",11612)</f>
        <v>11612</v>
      </c>
      <c r="BR815" s="4">
        <f>IF(Table43[[#This Row],[SATUAN Fix Win]]&lt;&gt;"",1)</f>
        <v>1</v>
      </c>
    </row>
    <row r="816" spans="1:70">
      <c r="A816" s="4" t="str">
        <f>CONCATENATE(Table43[[#This Row],[Kode BARANG Win2]],Table43[[#This Row],[No. Urut
Item Sama]])</f>
        <v>R1053002000010</v>
      </c>
      <c r="B816" s="7"/>
      <c r="C816" s="4" t="s">
        <v>1699</v>
      </c>
      <c r="D816" s="85" t="s">
        <v>2482</v>
      </c>
      <c r="E816" s="49">
        <f>IFERROR(VLOOKUP(Table43[[#This Row],[NO]],[1]Sheet1!$G$3:$K$1267,5,0),0)</f>
        <v>0</v>
      </c>
      <c r="F816" s="26" t="s">
        <v>749</v>
      </c>
      <c r="G816" s="26">
        <v>288</v>
      </c>
      <c r="H816" s="26" t="s">
        <v>2073</v>
      </c>
      <c r="I816" s="49">
        <v>9556108211103</v>
      </c>
      <c r="J816" s="26" t="str">
        <f>Table43[[#This Row],[Nama Jenis Kemasan]]</f>
        <v>PCS</v>
      </c>
      <c r="K816" s="4" t="str">
        <f>TRIM(CONCATENATE(Table43[[#This Row],[Nama            KLP]]," ",Table43[[#This Row],[Nama            Sub KLP]]))</f>
        <v>STREPSILS 2X6</v>
      </c>
      <c r="L816" s="4" t="str">
        <f>CONCATENATE(Table43[[#This Row],[kode  2 Digit                (hrf+No)]],Table43[[#This Row],[kode  2 Digit                (Nomor)]],Table43[[#This Row],[kode  1 Digit                (Nomor)]])</f>
        <v>R1053</v>
      </c>
      <c r="M816" s="4" t="str">
        <f>IF(AH816="",CONCATENATE(R816,T816,V816,X816,Z816,AB816,AD816,AF816,Table43[[#This Row],[Tanda Kode Revisi]]),CONCATENATE(R816,T816,V816,X816,Z816,AB816,AD816,AH816))</f>
        <v>R1053002000010</v>
      </c>
      <c r="N816" s="11">
        <f t="shared" si="24"/>
        <v>14</v>
      </c>
      <c r="O816" s="13" t="str">
        <f>IF(AG816&lt;&gt;"",TRIM(UPPER(CONCATENATE(Q816," ",S816," ",U816," ",W816," ",Y816," ",AA816," ","X"," ",Table43[[#This Row],[ISI/CTN]]," ",AG816," ",AC816," ",AE816," ",AI816))),TRIM(UPPER(CONCATENATE(Q816," ",S816," ",U816," ",W816," ",Y816," ",AA816," ","X"," ",Table43[[#This Row],[ISI/CTN]]," ",AC816," ",AE816," ",AI816))))</f>
        <v>RB STREPSILS 2X6 SOOTHINGS X 288 PCS</v>
      </c>
      <c r="P816" s="11">
        <f t="shared" si="25"/>
        <v>36</v>
      </c>
      <c r="Q816" s="4" t="s">
        <v>1487</v>
      </c>
      <c r="R816" s="7" t="s">
        <v>94</v>
      </c>
      <c r="S816" s="4" t="s">
        <v>1489</v>
      </c>
      <c r="T816" s="45" t="s">
        <v>1726</v>
      </c>
      <c r="U816" s="46" t="s">
        <v>1574</v>
      </c>
      <c r="V816" s="7">
        <v>3</v>
      </c>
      <c r="W816" s="46"/>
      <c r="X816" s="45" t="s">
        <v>1731</v>
      </c>
      <c r="Y816" s="4" t="s">
        <v>1493</v>
      </c>
      <c r="Z816" s="47" t="s">
        <v>1723</v>
      </c>
      <c r="AB816" s="47" t="s">
        <v>1738</v>
      </c>
      <c r="AC816" s="4" t="s">
        <v>186</v>
      </c>
      <c r="AD816" s="7">
        <v>1</v>
      </c>
      <c r="AF816" s="7">
        <v>0</v>
      </c>
      <c r="AJ816" s="7">
        <f>IFERROR(VLOOKUP(Table43[[#This Row],[Kode BARANG Win2]],'[2]Template Impor Barang'!#REF!,2,0),0)</f>
        <v>0</v>
      </c>
      <c r="AK816" s="7">
        <f>Table43[[#This Row],[ISI/CTN]]</f>
        <v>288</v>
      </c>
      <c r="AL816" s="83" t="str">
        <f>Table43[[#This Row],[Kode Pcpl]]</f>
        <v>0373100</v>
      </c>
      <c r="AN816" s="36">
        <f>Table43[[#This Row],[Harga Jual Pcs GT
(-PPN)]]-(Table43[[#This Row],[Harga Jual Pcs GT
(-PPN)]]*8.5%)</f>
        <v>18308.225468749999</v>
      </c>
      <c r="AO816" s="36">
        <f>Table43[[#This Row],[Harga Beli Pcs
(-PPN)]]*Table43[[#This Row],[ISI/CTN]]</f>
        <v>5272768.9349999996</v>
      </c>
      <c r="AP816" s="36">
        <f>Table43[[#This Row],[Harga Beli Pcs
(-PPN)]]*1.11</f>
        <v>20322.1302703125</v>
      </c>
      <c r="AQ816" s="36">
        <f>Table43[[#This Row],[Harga Beli Krt
(- PPN)]]*1.11</f>
        <v>5852773.5178500004</v>
      </c>
      <c r="AR816" s="36">
        <v>20008.989583333332</v>
      </c>
      <c r="AS816" s="36">
        <f>Table43[[#This Row],[Harga Jual Pcs GT
(-PPN)]]*Table43[[#This Row],[ISI/CTN]]</f>
        <v>5762589</v>
      </c>
      <c r="AT816" s="36">
        <f>Table43[[#This Row],[Harga Jual Pcs GT
(-PPN)]]*1.11</f>
        <v>22209.978437500002</v>
      </c>
      <c r="AU816" s="36">
        <f>Table43[[#This Row],[Harga Jual Krt GT
(- PPN)]]*1.11</f>
        <v>6396473.790000001</v>
      </c>
      <c r="AV816" s="36">
        <v>20008.989583333332</v>
      </c>
      <c r="AW816" s="36">
        <f>Table43[[#This Row],[Harga Jual Pcs MT
(-PPN)]]*Table43[[#This Row],[ISI/CTN]]</f>
        <v>5762589</v>
      </c>
      <c r="AX816" s="36">
        <f>Table43[[#This Row],[Harga Jual Pcs MT
(-PPN)]]*1.11</f>
        <v>22209.978437500002</v>
      </c>
      <c r="AY816" s="36">
        <f>Table43[[#This Row],[Harga Jual Pcs MT
(+PPN)]]*Table43[[#This Row],[ISI/CTN]]</f>
        <v>6396473.790000001</v>
      </c>
      <c r="AZ816" s="44">
        <f>(Table43[[#This Row],[Harga Jual Pcs GT
(-PPN)]]-Table43[[#This Row],[Harga Beli Pcs
(-PPN)]])/Table43[[#This Row],[Harga Jual Pcs GT
(-PPN)]]</f>
        <v>8.4999999999999992E-2</v>
      </c>
      <c r="BA816" s="51">
        <f>Table43[[#This Row],[Harga Jual Pcs MT
(-PPN)]]-Table43[[#This Row],[Harga Beli Pcs
(-PPN)]]</f>
        <v>1700.7641145833331</v>
      </c>
      <c r="BB816" s="57">
        <f>Table43[[#This Row],[Column1]]/Table43[[#This Row],[Harga Jual Pcs MT
(-PPN)]]</f>
        <v>8.4999999999999992E-2</v>
      </c>
      <c r="BC816" s="50"/>
      <c r="BD816" s="7" t="str">
        <f>IFERROR(VLOOKUP(Table43[[#This Row],[Kode BARANG Win2]],'[3]Daftar Barang dan Jasa'!$B$2:$D$3515,3,0),0)</f>
        <v>RB STREPSILS 2X6 SOOTHINGS X 288 PCS</v>
      </c>
      <c r="BE816" s="7" t="str">
        <f ca="1">IF(TODAY()-Table43[[#This Row],[Efektif
Pembuatan]]&gt;60,"Lama","Baru")</f>
        <v>Lama</v>
      </c>
      <c r="BF816" s="7" t="e">
        <f ca="1">IF(TODAY()-Table43[[#This Row],[Efektif Naik Harga]]&lt;30,"Naik","Sama")</f>
        <v>#VALUE!</v>
      </c>
      <c r="BG816" s="7" t="s">
        <v>400</v>
      </c>
      <c r="BH816" s="7" t="str">
        <f>IF(Table43[[#This Row],[Kode BARANG Win2]]&lt;&gt;"","IDR","")</f>
        <v>IDR</v>
      </c>
      <c r="BI816" s="7" t="str">
        <f>CONCATENATE(Table43[[#This Row],[kode  1 Digit
(Nomor)]],Table43[[#This Row],[kode  4 Digit                (Nomor)]])</f>
        <v>03731000000</v>
      </c>
      <c r="BJ816" s="7">
        <f>Table43[[#This Row],[Nama            Gramasi atau Jumlah Pack per CTN]]</f>
        <v>0</v>
      </c>
      <c r="BK816" s="7"/>
      <c r="BL816" s="7"/>
      <c r="BM816" s="4" t="str">
        <f>IF(Table43[[#This Row],[SATUAN Fix Win]]&lt;&gt;"","KRT")</f>
        <v>KRT</v>
      </c>
      <c r="BN816" s="4" t="str">
        <f>IF(Table43[[#This Row],[SATUAN Fix Win]]&lt;&gt;"","GD01")</f>
        <v>GD01</v>
      </c>
      <c r="BO816" s="4">
        <f>IF(Table43[[#This Row],[SATUAN Fix Win]]&lt;&gt;"",11611)</f>
        <v>11611</v>
      </c>
      <c r="BP816" s="4">
        <f>IF(Table43[[#This Row],[SATUAN Fix Win]]&lt;&gt;"",11612)</f>
        <v>11612</v>
      </c>
      <c r="BR816" s="4">
        <f>IF(Table43[[#This Row],[SATUAN Fix Win]]&lt;&gt;"",1)</f>
        <v>1</v>
      </c>
    </row>
    <row r="817" spans="1:70">
      <c r="A817" s="4" t="str">
        <f>CONCATENATE(Table43[[#This Row],[Kode BARANG Win2]],Table43[[#This Row],[No. Urut
Item Sama]])</f>
        <v>R10540010000101</v>
      </c>
      <c r="B817" s="7">
        <v>1</v>
      </c>
      <c r="C817" s="4" t="s">
        <v>1700</v>
      </c>
      <c r="D817" s="49">
        <v>3300965</v>
      </c>
      <c r="E817" s="49">
        <f>IFERROR(VLOOKUP(Table43[[#This Row],[NO]],[1]Sheet1!$G$3:$K$1267,5,0),0)</f>
        <v>0</v>
      </c>
      <c r="F817" s="26" t="s">
        <v>748</v>
      </c>
      <c r="G817" s="26">
        <v>576</v>
      </c>
      <c r="H817" s="26" t="s">
        <v>2073</v>
      </c>
      <c r="I817" s="49">
        <v>8993560003814</v>
      </c>
      <c r="J817" s="26" t="str">
        <f>Table43[[#This Row],[Nama Jenis Kemasan]]</f>
        <v>PCS</v>
      </c>
      <c r="K817" s="4" t="str">
        <f>TRIM(CONCATENATE(Table43[[#This Row],[Nama            KLP]]," ",Table43[[#This Row],[Nama            Sub KLP]]))</f>
        <v>STREPSILS 48X1s</v>
      </c>
      <c r="L817" s="4" t="str">
        <f>CONCATENATE(Table43[[#This Row],[kode  2 Digit                (hrf+No)]],Table43[[#This Row],[kode  2 Digit                (Nomor)]],Table43[[#This Row],[kode  1 Digit                (Nomor)]])</f>
        <v>R1054</v>
      </c>
      <c r="M817" s="4" t="str">
        <f>IF(AH817="",CONCATENATE(R817,T817,V817,X817,Z817,AB817,AD817,AF817,Table43[[#This Row],[Tanda Kode Revisi]]),CONCATENATE(R817,T817,V817,X817,Z817,AB817,AD817,AH817))</f>
        <v>R1054001000010</v>
      </c>
      <c r="N817" s="11">
        <f t="shared" si="24"/>
        <v>14</v>
      </c>
      <c r="O817" s="13" t="str">
        <f>IF(AG817&lt;&gt;"",TRIM(UPPER(CONCATENATE(Q817," ",S817," ",U817," ",W817," ",Y817," ",AA817," ","X"," ",Table43[[#This Row],[ISI/CTN]]," ",AG817," ",AC817," ",AE817," ",AI817))),TRIM(UPPER(CONCATENATE(Q817," ",S817," ",U817," ",W817," ",Y817," ",AA817," ","X"," ",Table43[[#This Row],[ISI/CTN]]," ",AC817," ",AE817," ",AI817))))</f>
        <v>RB STREPSILS 48X1S COOL X 576 PCS</v>
      </c>
      <c r="P817" s="11">
        <f t="shared" si="25"/>
        <v>33</v>
      </c>
      <c r="Q817" s="4" t="s">
        <v>1487</v>
      </c>
      <c r="R817" s="7" t="s">
        <v>94</v>
      </c>
      <c r="S817" s="4" t="s">
        <v>1489</v>
      </c>
      <c r="T817" s="45" t="s">
        <v>1726</v>
      </c>
      <c r="U817" s="46" t="s">
        <v>1513</v>
      </c>
      <c r="V817" s="7">
        <v>4</v>
      </c>
      <c r="W817" s="46"/>
      <c r="X817" s="45" t="s">
        <v>1731</v>
      </c>
      <c r="Y817" s="4" t="s">
        <v>1492</v>
      </c>
      <c r="Z817" s="47" t="s">
        <v>1722</v>
      </c>
      <c r="AB817" s="47" t="s">
        <v>1738</v>
      </c>
      <c r="AC817" s="4" t="s">
        <v>186</v>
      </c>
      <c r="AD817" s="7">
        <v>1</v>
      </c>
      <c r="AF817" s="7">
        <v>0</v>
      </c>
      <c r="AJ817" s="7">
        <f>IFERROR(VLOOKUP(Table43[[#This Row],[Kode BARANG Win2]],'[2]Template Impor Barang'!#REF!,2,0),0)</f>
        <v>0</v>
      </c>
      <c r="AK817" s="7">
        <f>Table43[[#This Row],[ISI/CTN]]</f>
        <v>576</v>
      </c>
      <c r="AL817" s="83">
        <f>Table43[[#This Row],[Kode Pcpl]]</f>
        <v>3300965</v>
      </c>
      <c r="AN817" s="36">
        <f>Table43[[#This Row],[Harga Jual Pcs GT
(-PPN)]]-(Table43[[#This Row],[Harga Jual Pcs GT
(-PPN)]]*8.5%)</f>
        <v>1033.0461197916668</v>
      </c>
      <c r="AO817" s="36">
        <f>Table43[[#This Row],[Harga Beli Pcs
(-PPN)]]*Table43[[#This Row],[ISI/CTN]]</f>
        <v>595034.56500000006</v>
      </c>
      <c r="AP817" s="36">
        <f>Table43[[#This Row],[Harga Beli Pcs
(-PPN)]]*1.11</f>
        <v>1146.6811929687503</v>
      </c>
      <c r="AQ817" s="36">
        <f>Table43[[#This Row],[Harga Beli Krt
(- PPN)]]*1.11</f>
        <v>660488.36715000018</v>
      </c>
      <c r="AR817" s="36">
        <v>1129.0121527777778</v>
      </c>
      <c r="AS817" s="36">
        <f>Table43[[#This Row],[Harga Jual Pcs GT
(-PPN)]]*Table43[[#This Row],[ISI/CTN]]</f>
        <v>650311</v>
      </c>
      <c r="AT817" s="36">
        <f>Table43[[#This Row],[Harga Jual Pcs GT
(-PPN)]]*1.11</f>
        <v>1253.2034895833335</v>
      </c>
      <c r="AU817" s="36">
        <f>Table43[[#This Row],[Harga Jual Krt GT
(- PPN)]]*1.11</f>
        <v>721845.21000000008</v>
      </c>
      <c r="AV817" s="36">
        <v>1129.0121527777778</v>
      </c>
      <c r="AW817" s="36">
        <f>Table43[[#This Row],[Harga Jual Pcs MT
(-PPN)]]*Table43[[#This Row],[ISI/CTN]]</f>
        <v>650311</v>
      </c>
      <c r="AX817" s="36">
        <f>Table43[[#This Row],[Harga Jual Pcs MT
(-PPN)]]*1.11</f>
        <v>1253.2034895833335</v>
      </c>
      <c r="AY817" s="36">
        <f>Table43[[#This Row],[Harga Jual Pcs MT
(+PPN)]]*Table43[[#This Row],[ISI/CTN]]</f>
        <v>721845.21000000008</v>
      </c>
      <c r="AZ817" s="44">
        <f>(Table43[[#This Row],[Harga Jual Pcs GT
(-PPN)]]-Table43[[#This Row],[Harga Beli Pcs
(-PPN)]])/Table43[[#This Row],[Harga Jual Pcs GT
(-PPN)]]</f>
        <v>8.4999999999999923E-2</v>
      </c>
      <c r="BA817" s="51">
        <f>Table43[[#This Row],[Harga Jual Pcs MT
(-PPN)]]-Table43[[#This Row],[Harga Beli Pcs
(-PPN)]]</f>
        <v>95.966032986111031</v>
      </c>
      <c r="BB817" s="57">
        <f>Table43[[#This Row],[Column1]]/Table43[[#This Row],[Harga Jual Pcs MT
(-PPN)]]</f>
        <v>8.4999999999999923E-2</v>
      </c>
      <c r="BC817" s="50"/>
      <c r="BD817" s="7" t="str">
        <f>IFERROR(VLOOKUP(Table43[[#This Row],[Kode BARANG Win2]],'[3]Daftar Barang dan Jasa'!$B$2:$D$3515,3,0),0)</f>
        <v>RB STREPSILS 48X1S COOL X 576 PCS</v>
      </c>
      <c r="BE817" s="7" t="str">
        <f ca="1">IF(TODAY()-Table43[[#This Row],[Efektif
Pembuatan]]&gt;60,"Lama","Baru")</f>
        <v>Lama</v>
      </c>
      <c r="BF817" s="7" t="e">
        <f ca="1">IF(TODAY()-Table43[[#This Row],[Efektif Naik Harga]]&lt;30,"Naik","Sama")</f>
        <v>#VALUE!</v>
      </c>
      <c r="BG817" s="7" t="s">
        <v>400</v>
      </c>
      <c r="BH817" s="7" t="str">
        <f>IF(Table43[[#This Row],[Kode BARANG Win2]]&lt;&gt;"","IDR","")</f>
        <v>IDR</v>
      </c>
      <c r="BI817" s="7" t="str">
        <f>CONCATENATE(Table43[[#This Row],[kode  1 Digit
(Nomor)]],Table43[[#This Row],[kode  4 Digit                (Nomor)]])</f>
        <v>33009650000</v>
      </c>
      <c r="BJ817" s="7">
        <f>Table43[[#This Row],[Nama            Gramasi atau Jumlah Pack per CTN]]</f>
        <v>0</v>
      </c>
      <c r="BK817" s="7"/>
      <c r="BL817" s="7"/>
      <c r="BM817" s="4" t="str">
        <f>IF(Table43[[#This Row],[SATUAN Fix Win]]&lt;&gt;"","KRT")</f>
        <v>KRT</v>
      </c>
      <c r="BN817" s="4" t="str">
        <f>IF(Table43[[#This Row],[SATUAN Fix Win]]&lt;&gt;"","GD01")</f>
        <v>GD01</v>
      </c>
      <c r="BO817" s="4">
        <f>IF(Table43[[#This Row],[SATUAN Fix Win]]&lt;&gt;"",11611)</f>
        <v>11611</v>
      </c>
      <c r="BP817" s="4">
        <f>IF(Table43[[#This Row],[SATUAN Fix Win]]&lt;&gt;"",11612)</f>
        <v>11612</v>
      </c>
      <c r="BR817" s="4">
        <f>IF(Table43[[#This Row],[SATUAN Fix Win]]&lt;&gt;"",1)</f>
        <v>1</v>
      </c>
    </row>
    <row r="818" spans="1:70">
      <c r="A818" s="4" t="str">
        <f>CONCATENATE(Table43[[#This Row],[Kode BARANG Win2]],Table43[[#This Row],[No. Urut
Item Sama]])</f>
        <v>R10540020000101</v>
      </c>
      <c r="B818" s="7">
        <v>1</v>
      </c>
      <c r="C818" s="4" t="s">
        <v>1701</v>
      </c>
      <c r="D818" s="49">
        <v>3300964</v>
      </c>
      <c r="E818" s="49">
        <f>IFERROR(VLOOKUP(Table43[[#This Row],[NO]],[1]Sheet1!$G$3:$K$1267,5,0),0)</f>
        <v>0</v>
      </c>
      <c r="F818" s="26" t="s">
        <v>747</v>
      </c>
      <c r="G818" s="26">
        <v>576</v>
      </c>
      <c r="H818" s="26" t="s">
        <v>2073</v>
      </c>
      <c r="I818" s="49">
        <v>8993560003777</v>
      </c>
      <c r="J818" s="26" t="str">
        <f>Table43[[#This Row],[Nama Jenis Kemasan]]</f>
        <v>PCS</v>
      </c>
      <c r="K818" s="4" t="str">
        <f>TRIM(CONCATENATE(Table43[[#This Row],[Nama            KLP]]," ",Table43[[#This Row],[Nama            Sub KLP]]))</f>
        <v>STREPSILS 48X1s</v>
      </c>
      <c r="L818" s="4" t="str">
        <f>CONCATENATE(Table43[[#This Row],[kode  2 Digit                (hrf+No)]],Table43[[#This Row],[kode  2 Digit                (Nomor)]],Table43[[#This Row],[kode  1 Digit                (Nomor)]])</f>
        <v>R1054</v>
      </c>
      <c r="M818" s="4" t="str">
        <f>IF(AH818="",CONCATENATE(R818,T818,V818,X818,Z818,AB818,AD818,AF818,Table43[[#This Row],[Tanda Kode Revisi]]),CONCATENATE(R818,T818,V818,X818,Z818,AB818,AD818,AH818))</f>
        <v>R1054002000010</v>
      </c>
      <c r="N818" s="11">
        <f t="shared" si="24"/>
        <v>14</v>
      </c>
      <c r="O818" s="13" t="str">
        <f>IF(AG818&lt;&gt;"",TRIM(UPPER(CONCATENATE(Q818," ",S818," ",U818," ",W818," ",Y818," ",AA818," ","X"," ",Table43[[#This Row],[ISI/CTN]]," ",AG818," ",AC818," ",AE818," ",AI818))),TRIM(UPPER(CONCATENATE(Q818," ",S818," ",U818," ",W818," ",Y818," ",AA818," ","X"," ",Table43[[#This Row],[ISI/CTN]]," ",AC818," ",AE818," ",AI818))))</f>
        <v>RB STREPSILS 48X1S SOOTHINGS X 576 PCS</v>
      </c>
      <c r="P818" s="11">
        <f t="shared" si="25"/>
        <v>38</v>
      </c>
      <c r="Q818" s="4" t="s">
        <v>1487</v>
      </c>
      <c r="R818" s="7" t="s">
        <v>94</v>
      </c>
      <c r="S818" s="4" t="s">
        <v>1489</v>
      </c>
      <c r="T818" s="45" t="s">
        <v>1726</v>
      </c>
      <c r="U818" s="46" t="s">
        <v>1513</v>
      </c>
      <c r="V818" s="7">
        <v>4</v>
      </c>
      <c r="W818" s="46"/>
      <c r="X818" s="45" t="s">
        <v>1731</v>
      </c>
      <c r="Y818" s="4" t="s">
        <v>1493</v>
      </c>
      <c r="Z818" s="47" t="s">
        <v>1723</v>
      </c>
      <c r="AB818" s="47" t="s">
        <v>1738</v>
      </c>
      <c r="AC818" s="4" t="s">
        <v>186</v>
      </c>
      <c r="AD818" s="7">
        <v>1</v>
      </c>
      <c r="AF818" s="7">
        <v>0</v>
      </c>
      <c r="AJ818" s="7">
        <f>IFERROR(VLOOKUP(Table43[[#This Row],[Kode BARANG Win2]],'[2]Template Impor Barang'!#REF!,2,0),0)</f>
        <v>0</v>
      </c>
      <c r="AK818" s="7">
        <f>Table43[[#This Row],[ISI/CTN]]</f>
        <v>576</v>
      </c>
      <c r="AL818" s="83">
        <f>Table43[[#This Row],[Kode Pcpl]]</f>
        <v>3300964</v>
      </c>
      <c r="AN818" s="36">
        <f>Table43[[#This Row],[Harga Jual Pcs GT
(-PPN)]]-(Table43[[#This Row],[Harga Jual Pcs GT
(-PPN)]]*8.5%)</f>
        <v>1033.0461197916668</v>
      </c>
      <c r="AO818" s="36">
        <f>Table43[[#This Row],[Harga Beli Pcs
(-PPN)]]*Table43[[#This Row],[ISI/CTN]]</f>
        <v>595034.56500000006</v>
      </c>
      <c r="AP818" s="36">
        <f>Table43[[#This Row],[Harga Beli Pcs
(-PPN)]]*1.11</f>
        <v>1146.6811929687503</v>
      </c>
      <c r="AQ818" s="36">
        <f>Table43[[#This Row],[Harga Beli Krt
(- PPN)]]*1.11</f>
        <v>660488.36715000018</v>
      </c>
      <c r="AR818" s="36">
        <v>1129.0121527777778</v>
      </c>
      <c r="AS818" s="36">
        <f>Table43[[#This Row],[Harga Jual Pcs GT
(-PPN)]]*Table43[[#This Row],[ISI/CTN]]</f>
        <v>650311</v>
      </c>
      <c r="AT818" s="36">
        <f>Table43[[#This Row],[Harga Jual Pcs GT
(-PPN)]]*1.11</f>
        <v>1253.2034895833335</v>
      </c>
      <c r="AU818" s="36">
        <f>Table43[[#This Row],[Harga Jual Krt GT
(- PPN)]]*1.11</f>
        <v>721845.21000000008</v>
      </c>
      <c r="AV818" s="36">
        <v>1129.0121527777778</v>
      </c>
      <c r="AW818" s="36">
        <f>Table43[[#This Row],[Harga Jual Pcs MT
(-PPN)]]*Table43[[#This Row],[ISI/CTN]]</f>
        <v>650311</v>
      </c>
      <c r="AX818" s="36">
        <f>Table43[[#This Row],[Harga Jual Pcs MT
(-PPN)]]*1.11</f>
        <v>1253.2034895833335</v>
      </c>
      <c r="AY818" s="36">
        <f>Table43[[#This Row],[Harga Jual Pcs MT
(+PPN)]]*Table43[[#This Row],[ISI/CTN]]</f>
        <v>721845.21000000008</v>
      </c>
      <c r="AZ818" s="44">
        <f>(Table43[[#This Row],[Harga Jual Pcs GT
(-PPN)]]-Table43[[#This Row],[Harga Beli Pcs
(-PPN)]])/Table43[[#This Row],[Harga Jual Pcs GT
(-PPN)]]</f>
        <v>8.4999999999999923E-2</v>
      </c>
      <c r="BA818" s="51">
        <f>Table43[[#This Row],[Harga Jual Pcs MT
(-PPN)]]-Table43[[#This Row],[Harga Beli Pcs
(-PPN)]]</f>
        <v>95.966032986111031</v>
      </c>
      <c r="BB818" s="57">
        <f>Table43[[#This Row],[Column1]]/Table43[[#This Row],[Harga Jual Pcs MT
(-PPN)]]</f>
        <v>8.4999999999999923E-2</v>
      </c>
      <c r="BC818" s="50"/>
      <c r="BD818" s="7" t="str">
        <f>IFERROR(VLOOKUP(Table43[[#This Row],[Kode BARANG Win2]],'[3]Daftar Barang dan Jasa'!$B$2:$D$3515,3,0),0)</f>
        <v>RB STREPSILS 48X1S SOOTHINGS X 576 PCS</v>
      </c>
      <c r="BE818" s="7" t="str">
        <f ca="1">IF(TODAY()-Table43[[#This Row],[Efektif
Pembuatan]]&gt;60,"Lama","Baru")</f>
        <v>Lama</v>
      </c>
      <c r="BF818" s="7" t="e">
        <f ca="1">IF(TODAY()-Table43[[#This Row],[Efektif Naik Harga]]&lt;30,"Naik","Sama")</f>
        <v>#VALUE!</v>
      </c>
      <c r="BG818" s="7" t="s">
        <v>400</v>
      </c>
      <c r="BH818" s="7" t="str">
        <f>IF(Table43[[#This Row],[Kode BARANG Win2]]&lt;&gt;"","IDR","")</f>
        <v>IDR</v>
      </c>
      <c r="BI818" s="7" t="str">
        <f>CONCATENATE(Table43[[#This Row],[kode  1 Digit
(Nomor)]],Table43[[#This Row],[kode  4 Digit                (Nomor)]])</f>
        <v>33009640000</v>
      </c>
      <c r="BJ818" s="7">
        <f>Table43[[#This Row],[Nama            Gramasi atau Jumlah Pack per CTN]]</f>
        <v>0</v>
      </c>
      <c r="BK818" s="7"/>
      <c r="BL818" s="7"/>
      <c r="BM818" s="4" t="str">
        <f>IF(Table43[[#This Row],[SATUAN Fix Win]]&lt;&gt;"","KRT")</f>
        <v>KRT</v>
      </c>
      <c r="BN818" s="4" t="str">
        <f>IF(Table43[[#This Row],[SATUAN Fix Win]]&lt;&gt;"","GD01")</f>
        <v>GD01</v>
      </c>
      <c r="BO818" s="4">
        <f>IF(Table43[[#This Row],[SATUAN Fix Win]]&lt;&gt;"",11611)</f>
        <v>11611</v>
      </c>
      <c r="BP818" s="4">
        <f>IF(Table43[[#This Row],[SATUAN Fix Win]]&lt;&gt;"",11612)</f>
        <v>11612</v>
      </c>
      <c r="BR818" s="4">
        <f>IF(Table43[[#This Row],[SATUAN Fix Win]]&lt;&gt;"",1)</f>
        <v>1</v>
      </c>
    </row>
    <row r="819" spans="1:70">
      <c r="A819" s="4" t="str">
        <f>CONCATENATE(Table43[[#This Row],[Kode BARANG Win2]],Table43[[#This Row],[No. Urut
Item Sama]])</f>
        <v>R1061001000010</v>
      </c>
      <c r="B819" s="7"/>
      <c r="C819" s="4" t="s">
        <v>1703</v>
      </c>
      <c r="D819" s="49">
        <v>8125396</v>
      </c>
      <c r="E819" s="49">
        <f>IFERROR(VLOOKUP(Table43[[#This Row],[NO]],[1]Sheet1!$G$3:$K$1267,5,0),0)</f>
        <v>0</v>
      </c>
      <c r="F819" s="26" t="s">
        <v>1481</v>
      </c>
      <c r="G819" s="26">
        <v>60</v>
      </c>
      <c r="H819" s="26" t="s">
        <v>1703</v>
      </c>
      <c r="I819" s="49">
        <v>8996689215007</v>
      </c>
      <c r="J819" s="26" t="str">
        <f>Table43[[#This Row],[Nama Jenis Kemasan]]</f>
        <v>PCS</v>
      </c>
      <c r="K819" s="4" t="str">
        <f>TRIM(CONCATENATE(Table43[[#This Row],[Nama            KLP]]," ",Table43[[#This Row],[Nama            Sub KLP]]))</f>
        <v>TIGA RODA 10H</v>
      </c>
      <c r="L819" s="4" t="str">
        <f>CONCATENATE(Table43[[#This Row],[kode  2 Digit                (hrf+No)]],Table43[[#This Row],[kode  2 Digit                (Nomor)]],Table43[[#This Row],[kode  1 Digit                (Nomor)]])</f>
        <v>R1061</v>
      </c>
      <c r="M819" s="4" t="str">
        <f>IF(AH819="",CONCATENATE(R819,T819,V819,X819,Z819,AB819,AD819,AF819,Table43[[#This Row],[Tanda Kode Revisi]]),CONCATENATE(R819,T819,V819,X819,Z819,AB819,AD819,AH819))</f>
        <v>R1061001000010</v>
      </c>
      <c r="N819" s="11">
        <f t="shared" si="24"/>
        <v>14</v>
      </c>
      <c r="O819" s="13" t="str">
        <f>IF(AG819&lt;&gt;"",TRIM(UPPER(CONCATENATE(Q819," ",S819," ",U819," ",W819," ",Y819," ",AA819," ","X"," ",Table43[[#This Row],[ISI/CTN]]," ",AG819," ",AC819," ",AE819," ",AI819))),TRIM(UPPER(CONCATENATE(Q819," ",S819," ",U819," ",W819," ",Y819," ",AA819," ","X"," ",Table43[[#This Row],[ISI/CTN]]," ",AC819," ",AE819," ",AI819))))</f>
        <v>RB TIGA RODA 10H GREEN X 60 PCS</v>
      </c>
      <c r="P819" s="11">
        <f t="shared" si="25"/>
        <v>31</v>
      </c>
      <c r="Q819" s="4" t="s">
        <v>1487</v>
      </c>
      <c r="R819" s="7" t="s">
        <v>94</v>
      </c>
      <c r="S819" s="4" t="s">
        <v>1501</v>
      </c>
      <c r="T819" s="45" t="s">
        <v>1727</v>
      </c>
      <c r="U819" s="46" t="s">
        <v>1502</v>
      </c>
      <c r="V819" s="7">
        <v>1</v>
      </c>
      <c r="W819" s="46"/>
      <c r="X819" s="45" t="s">
        <v>1731</v>
      </c>
      <c r="Y819" s="4" t="s">
        <v>1517</v>
      </c>
      <c r="Z819" s="47" t="s">
        <v>1722</v>
      </c>
      <c r="AB819" s="47" t="s">
        <v>1738</v>
      </c>
      <c r="AC819" s="4" t="s">
        <v>186</v>
      </c>
      <c r="AD819" s="7">
        <v>1</v>
      </c>
      <c r="AF819" s="7">
        <v>0</v>
      </c>
      <c r="AJ819" s="7">
        <f>IFERROR(VLOOKUP(Table43[[#This Row],[Kode BARANG Win2]],'[2]Template Impor Barang'!#REF!,2,0),0)</f>
        <v>0</v>
      </c>
      <c r="AK819" s="7">
        <f>Table43[[#This Row],[ISI/CTN]]</f>
        <v>60</v>
      </c>
      <c r="AL819" s="83">
        <f>Table43[[#This Row],[Kode Pcpl]]</f>
        <v>8125396</v>
      </c>
      <c r="AN819" s="36">
        <f>Table43[[#This Row],[Harga Jual Pcs GT
(-PPN)]]-(Table43[[#This Row],[Harga Jual Pcs GT
(-PPN)]]*8.5%)</f>
        <v>4542.2582499999999</v>
      </c>
      <c r="AO819" s="36">
        <f>Table43[[#This Row],[Harga Beli Pcs
(-PPN)]]*Table43[[#This Row],[ISI/CTN]]</f>
        <v>272535.495</v>
      </c>
      <c r="AP819" s="36">
        <f>Table43[[#This Row],[Harga Beli Pcs
(-PPN)]]*1.11</f>
        <v>5041.9066575000006</v>
      </c>
      <c r="AQ819" s="36">
        <f>Table43[[#This Row],[Harga Beli Krt
(- PPN)]]*1.11</f>
        <v>302514.39945000003</v>
      </c>
      <c r="AR819" s="36">
        <v>4964.2166666666662</v>
      </c>
      <c r="AS819" s="36">
        <f>Table43[[#This Row],[Harga Jual Pcs GT
(-PPN)]]*Table43[[#This Row],[ISI/CTN]]</f>
        <v>297853</v>
      </c>
      <c r="AT819" s="36">
        <f>Table43[[#This Row],[Harga Jual Pcs GT
(-PPN)]]*1.11</f>
        <v>5510.2804999999998</v>
      </c>
      <c r="AU819" s="36">
        <f>Table43[[#This Row],[Harga Jual Krt GT
(- PPN)]]*1.11</f>
        <v>330616.83</v>
      </c>
      <c r="AV819" s="36">
        <v>4964.2166666666662</v>
      </c>
      <c r="AW819" s="36">
        <f>Table43[[#This Row],[Harga Jual Pcs MT
(-PPN)]]*Table43[[#This Row],[ISI/CTN]]</f>
        <v>297853</v>
      </c>
      <c r="AX819" s="36">
        <f>Table43[[#This Row],[Harga Jual Pcs MT
(-PPN)]]*1.11</f>
        <v>5510.2804999999998</v>
      </c>
      <c r="AY819" s="36">
        <f>Table43[[#This Row],[Harga Jual Pcs MT
(+PPN)]]*Table43[[#This Row],[ISI/CTN]]</f>
        <v>330616.83</v>
      </c>
      <c r="AZ819" s="44">
        <f>(Table43[[#This Row],[Harga Jual Pcs GT
(-PPN)]]-Table43[[#This Row],[Harga Beli Pcs
(-PPN)]])/Table43[[#This Row],[Harga Jual Pcs GT
(-PPN)]]</f>
        <v>8.4999999999999951E-2</v>
      </c>
      <c r="BA819" s="51">
        <f>Table43[[#This Row],[Harga Jual Pcs MT
(-PPN)]]-Table43[[#This Row],[Harga Beli Pcs
(-PPN)]]</f>
        <v>421.95841666666638</v>
      </c>
      <c r="BB819" s="57">
        <f>Table43[[#This Row],[Column1]]/Table43[[#This Row],[Harga Jual Pcs MT
(-PPN)]]</f>
        <v>8.4999999999999951E-2</v>
      </c>
      <c r="BC819" s="50"/>
      <c r="BD819" s="7" t="str">
        <f>IFERROR(VLOOKUP(Table43[[#This Row],[Kode BARANG Win2]],'[3]Daftar Barang dan Jasa'!$B$2:$D$3515,3,0),0)</f>
        <v>RB TIGA RODA 10H GREEN X 60 PCS</v>
      </c>
      <c r="BE819" s="7" t="str">
        <f ca="1">IF(TODAY()-Table43[[#This Row],[Efektif
Pembuatan]]&gt;60,"Lama","Baru")</f>
        <v>Lama</v>
      </c>
      <c r="BF819" s="7" t="e">
        <f ca="1">IF(TODAY()-Table43[[#This Row],[Efektif Naik Harga]]&lt;30,"Naik","Sama")</f>
        <v>#VALUE!</v>
      </c>
      <c r="BG819" s="7" t="s">
        <v>400</v>
      </c>
      <c r="BH819" s="7" t="str">
        <f>IF(Table43[[#This Row],[Kode BARANG Win2]]&lt;&gt;"","IDR","")</f>
        <v>IDR</v>
      </c>
      <c r="BI819" s="7" t="str">
        <f>CONCATENATE(Table43[[#This Row],[kode  1 Digit
(Nomor)]],Table43[[#This Row],[kode  4 Digit                (Nomor)]])</f>
        <v>81253960000</v>
      </c>
      <c r="BJ819" s="7">
        <f>Table43[[#This Row],[Nama            Gramasi atau Jumlah Pack per CTN]]</f>
        <v>0</v>
      </c>
      <c r="BK819" s="7"/>
      <c r="BL819" s="7"/>
      <c r="BM819" s="4" t="str">
        <f>IF(Table43[[#This Row],[SATUAN Fix Win]]&lt;&gt;"","KRT")</f>
        <v>KRT</v>
      </c>
      <c r="BN819" s="4" t="str">
        <f>IF(Table43[[#This Row],[SATUAN Fix Win]]&lt;&gt;"","GD01")</f>
        <v>GD01</v>
      </c>
      <c r="BO819" s="4">
        <f>IF(Table43[[#This Row],[SATUAN Fix Win]]&lt;&gt;"",11611)</f>
        <v>11611</v>
      </c>
      <c r="BP819" s="4">
        <f>IF(Table43[[#This Row],[SATUAN Fix Win]]&lt;&gt;"",11612)</f>
        <v>11612</v>
      </c>
      <c r="BR819" s="4">
        <f>IF(Table43[[#This Row],[SATUAN Fix Win]]&lt;&gt;"",1)</f>
        <v>1</v>
      </c>
    </row>
    <row r="820" spans="1:70">
      <c r="A820" s="4" t="str">
        <f>CONCATENATE(Table43[[#This Row],[Kode BARANG Win2]],Table43[[#This Row],[No. Urut
Item Sama]])</f>
        <v>R1061001000010</v>
      </c>
      <c r="B820" s="7"/>
      <c r="C820" s="4" t="s">
        <v>1703</v>
      </c>
      <c r="D820" s="49">
        <v>3056005</v>
      </c>
      <c r="E820" s="49">
        <f>IFERROR(VLOOKUP(Table43[[#This Row],[NO]],[1]Sheet1!$G$3:$K$1267,5,0),0)</f>
        <v>0</v>
      </c>
      <c r="F820" s="26" t="s">
        <v>1486</v>
      </c>
      <c r="G820" s="26">
        <v>60</v>
      </c>
      <c r="H820" s="26" t="s">
        <v>2073</v>
      </c>
      <c r="I820" s="49">
        <v>8996689215007</v>
      </c>
      <c r="J820" s="26" t="str">
        <f>Table43[[#This Row],[Nama Jenis Kemasan]]</f>
        <v>PCS</v>
      </c>
      <c r="K820" s="4" t="str">
        <f>TRIM(CONCATENATE(Table43[[#This Row],[Nama            KLP]]," ",Table43[[#This Row],[Nama            Sub KLP]]))</f>
        <v>TIGA RODA 10H</v>
      </c>
      <c r="L820" s="4" t="str">
        <f>CONCATENATE(Table43[[#This Row],[kode  2 Digit                (hrf+No)]],Table43[[#This Row],[kode  2 Digit                (Nomor)]],Table43[[#This Row],[kode  1 Digit                (Nomor)]])</f>
        <v>R1061</v>
      </c>
      <c r="M820" s="4" t="str">
        <f>IF(AH820="",CONCATENATE(R820,T820,V820,X820,Z820,AB820,AD820,AF820,Table43[[#This Row],[Tanda Kode Revisi]]),CONCATENATE(R820,T820,V820,X820,Z820,AB820,AD820,AH820))</f>
        <v>R1061001000010</v>
      </c>
      <c r="N820" s="11">
        <f t="shared" si="24"/>
        <v>14</v>
      </c>
      <c r="O820" s="13" t="str">
        <f>IF(AG820&lt;&gt;"",TRIM(UPPER(CONCATENATE(Q820," ",S820," ",U820," ",W820," ",Y820," ",AA820," ","X"," ",Table43[[#This Row],[ISI/CTN]]," ",AG820," ",AC820," ",AE820," ",AI820))),TRIM(UPPER(CONCATENATE(Q820," ",S820," ",U820," ",W820," ",Y820," ",AA820," ","X"," ",Table43[[#This Row],[ISI/CTN]]," ",AC820," ",AE820," ",AI820))))</f>
        <v>RB TIGA RODA 10H GREEN X 60 PCS</v>
      </c>
      <c r="P820" s="11">
        <f t="shared" si="25"/>
        <v>31</v>
      </c>
      <c r="Q820" s="4" t="s">
        <v>1487</v>
      </c>
      <c r="R820" s="7" t="s">
        <v>94</v>
      </c>
      <c r="S820" s="4" t="s">
        <v>1501</v>
      </c>
      <c r="T820" s="45" t="s">
        <v>1727</v>
      </c>
      <c r="U820" s="46" t="s">
        <v>1502</v>
      </c>
      <c r="V820" s="7">
        <v>1</v>
      </c>
      <c r="W820" s="46"/>
      <c r="X820" s="45" t="s">
        <v>1731</v>
      </c>
      <c r="Y820" s="4" t="s">
        <v>1517</v>
      </c>
      <c r="Z820" s="47" t="s">
        <v>1722</v>
      </c>
      <c r="AB820" s="47" t="s">
        <v>1738</v>
      </c>
      <c r="AC820" s="4" t="s">
        <v>186</v>
      </c>
      <c r="AD820" s="7">
        <v>1</v>
      </c>
      <c r="AF820" s="7">
        <v>0</v>
      </c>
      <c r="AJ820" s="7">
        <f>IFERROR(VLOOKUP(Table43[[#This Row],[Kode BARANG Win2]],'[2]Template Impor Barang'!#REF!,2,0),0)</f>
        <v>0</v>
      </c>
      <c r="AK820" s="7">
        <f>Table43[[#This Row],[ISI/CTN]]</f>
        <v>60</v>
      </c>
      <c r="AL820" s="83">
        <f>Table43[[#This Row],[Kode Pcpl]]</f>
        <v>3056005</v>
      </c>
      <c r="AN820" s="36">
        <f>Table43[[#This Row],[Harga Jual Pcs GT
(-PPN)]]-(Table43[[#This Row],[Harga Jual Pcs GT
(-PPN)]]*8.5%)</f>
        <v>4542.2582499999999</v>
      </c>
      <c r="AO820" s="36">
        <f>Table43[[#This Row],[Harga Beli Pcs
(-PPN)]]*Table43[[#This Row],[ISI/CTN]]</f>
        <v>272535.495</v>
      </c>
      <c r="AP820" s="36">
        <f>Table43[[#This Row],[Harga Beli Pcs
(-PPN)]]*1.11</f>
        <v>5041.9066575000006</v>
      </c>
      <c r="AQ820" s="36">
        <f>Table43[[#This Row],[Harga Beli Krt
(- PPN)]]*1.11</f>
        <v>302514.39945000003</v>
      </c>
      <c r="AR820" s="36">
        <v>4964.2166666666662</v>
      </c>
      <c r="AS820" s="36">
        <f>Table43[[#This Row],[Harga Jual Pcs GT
(-PPN)]]*Table43[[#This Row],[ISI/CTN]]</f>
        <v>297853</v>
      </c>
      <c r="AT820" s="36">
        <f>Table43[[#This Row],[Harga Jual Pcs GT
(-PPN)]]*1.11</f>
        <v>5510.2804999999998</v>
      </c>
      <c r="AU820" s="36">
        <f>Table43[[#This Row],[Harga Jual Krt GT
(- PPN)]]*1.11</f>
        <v>330616.83</v>
      </c>
      <c r="AV820" s="36">
        <v>4964.2166666666662</v>
      </c>
      <c r="AW820" s="36">
        <f>Table43[[#This Row],[Harga Jual Pcs MT
(-PPN)]]*Table43[[#This Row],[ISI/CTN]]</f>
        <v>297853</v>
      </c>
      <c r="AX820" s="36">
        <f>Table43[[#This Row],[Harga Jual Pcs MT
(-PPN)]]*1.11</f>
        <v>5510.2804999999998</v>
      </c>
      <c r="AY820" s="36">
        <f>Table43[[#This Row],[Harga Jual Pcs MT
(+PPN)]]*Table43[[#This Row],[ISI/CTN]]</f>
        <v>330616.83</v>
      </c>
      <c r="AZ820" s="44">
        <f>(Table43[[#This Row],[Harga Jual Pcs GT
(-PPN)]]-Table43[[#This Row],[Harga Beli Pcs
(-PPN)]])/Table43[[#This Row],[Harga Jual Pcs GT
(-PPN)]]</f>
        <v>8.4999999999999951E-2</v>
      </c>
      <c r="BA820" s="51">
        <f>Table43[[#This Row],[Harga Jual Pcs MT
(-PPN)]]-Table43[[#This Row],[Harga Beli Pcs
(-PPN)]]</f>
        <v>421.95841666666638</v>
      </c>
      <c r="BB820" s="57">
        <f>Table43[[#This Row],[Column1]]/Table43[[#This Row],[Harga Jual Pcs MT
(-PPN)]]</f>
        <v>8.4999999999999951E-2</v>
      </c>
      <c r="BC820" s="50"/>
      <c r="BD820" s="7" t="str">
        <f>IFERROR(VLOOKUP(Table43[[#This Row],[Kode BARANG Win2]],'[3]Daftar Barang dan Jasa'!$B$2:$D$3515,3,0),0)</f>
        <v>RB TIGA RODA 10H GREEN X 60 PCS</v>
      </c>
      <c r="BE820" s="7" t="str">
        <f ca="1">IF(TODAY()-Table43[[#This Row],[Efektif
Pembuatan]]&gt;60,"Lama","Baru")</f>
        <v>Lama</v>
      </c>
      <c r="BF820" s="7" t="e">
        <f ca="1">IF(TODAY()-Table43[[#This Row],[Efektif Naik Harga]]&lt;30,"Naik","Sama")</f>
        <v>#VALUE!</v>
      </c>
      <c r="BG820" s="7" t="s">
        <v>400</v>
      </c>
      <c r="BH820" s="7" t="str">
        <f>IF(Table43[[#This Row],[Kode BARANG Win2]]&lt;&gt;"","IDR","")</f>
        <v>IDR</v>
      </c>
      <c r="BI820" s="7" t="str">
        <f>CONCATENATE(Table43[[#This Row],[kode  1 Digit
(Nomor)]],Table43[[#This Row],[kode  4 Digit                (Nomor)]])</f>
        <v>30560050000</v>
      </c>
      <c r="BJ820" s="7">
        <f>Table43[[#This Row],[Nama            Gramasi atau Jumlah Pack per CTN]]</f>
        <v>0</v>
      </c>
      <c r="BK820" s="7"/>
      <c r="BL820" s="7"/>
      <c r="BM820" s="4" t="str">
        <f>IF(Table43[[#This Row],[SATUAN Fix Win]]&lt;&gt;"","KRT")</f>
        <v>KRT</v>
      </c>
      <c r="BN820" s="4" t="str">
        <f>IF(Table43[[#This Row],[SATUAN Fix Win]]&lt;&gt;"","GD01")</f>
        <v>GD01</v>
      </c>
      <c r="BO820" s="4">
        <f>IF(Table43[[#This Row],[SATUAN Fix Win]]&lt;&gt;"",11611)</f>
        <v>11611</v>
      </c>
      <c r="BP820" s="4">
        <f>IF(Table43[[#This Row],[SATUAN Fix Win]]&lt;&gt;"",11612)</f>
        <v>11612</v>
      </c>
      <c r="BR820" s="4">
        <f>IF(Table43[[#This Row],[SATUAN Fix Win]]&lt;&gt;"",1)</f>
        <v>1</v>
      </c>
    </row>
    <row r="821" spans="1:70">
      <c r="A821" s="4" t="str">
        <f>CONCATENATE(Table43[[#This Row],[Kode BARANG Win2]],Table43[[#This Row],[No. Urut
Item Sama]])</f>
        <v>R1061001000010</v>
      </c>
      <c r="B821" s="7"/>
      <c r="C821" s="4" t="s">
        <v>1703</v>
      </c>
      <c r="D821" s="49">
        <v>8204616</v>
      </c>
      <c r="E821" s="49">
        <f>IFERROR(VLOOKUP(Table43[[#This Row],[NO]],[1]Sheet1!$G$3:$K$1267,5,0),0)</f>
        <v>0</v>
      </c>
      <c r="F821" s="26" t="s">
        <v>1482</v>
      </c>
      <c r="G821" s="26">
        <v>60</v>
      </c>
      <c r="H821" s="26" t="s">
        <v>2073</v>
      </c>
      <c r="I821" s="49">
        <v>8996689215007</v>
      </c>
      <c r="J821" s="26" t="str">
        <f>Table43[[#This Row],[Nama Jenis Kemasan]]</f>
        <v>PCS</v>
      </c>
      <c r="K821" s="4" t="str">
        <f>TRIM(CONCATENATE(Table43[[#This Row],[Nama            KLP]]," ",Table43[[#This Row],[Nama            Sub KLP]]))</f>
        <v>TIGA RODA 10H</v>
      </c>
      <c r="L821" s="4" t="str">
        <f>CONCATENATE(Table43[[#This Row],[kode  2 Digit                (hrf+No)]],Table43[[#This Row],[kode  2 Digit                (Nomor)]],Table43[[#This Row],[kode  1 Digit                (Nomor)]])</f>
        <v>R1061</v>
      </c>
      <c r="M821" s="4" t="str">
        <f>IF(AH821="",CONCATENATE(R821,T821,V821,X821,Z821,AB821,AD821,AF821,Table43[[#This Row],[Tanda Kode Revisi]]),CONCATENATE(R821,T821,V821,X821,Z821,AB821,AD821,AH821))</f>
        <v>R1061001000010</v>
      </c>
      <c r="N821" s="11">
        <f t="shared" si="24"/>
        <v>14</v>
      </c>
      <c r="O821" s="13" t="str">
        <f>IF(AG821&lt;&gt;"",TRIM(UPPER(CONCATENATE(Q821," ",S821," ",U821," ",W821," ",Y821," ",AA821," ","X"," ",Table43[[#This Row],[ISI/CTN]]," ",AG821," ",AC821," ",AE821," ",AI821))),TRIM(UPPER(CONCATENATE(Q821," ",S821," ",U821," ",W821," ",Y821," ",AA821," ","X"," ",Table43[[#This Row],[ISI/CTN]]," ",AC821," ",AE821," ",AI821))))</f>
        <v>RB TIGA RODA 10H GREEN X 60 PCS</v>
      </c>
      <c r="P821" s="11">
        <f t="shared" si="25"/>
        <v>31</v>
      </c>
      <c r="Q821" s="4" t="s">
        <v>1487</v>
      </c>
      <c r="R821" s="7" t="s">
        <v>94</v>
      </c>
      <c r="S821" s="4" t="s">
        <v>1501</v>
      </c>
      <c r="T821" s="45" t="s">
        <v>1727</v>
      </c>
      <c r="U821" s="46" t="s">
        <v>1502</v>
      </c>
      <c r="V821" s="7">
        <v>1</v>
      </c>
      <c r="W821" s="46"/>
      <c r="X821" s="45" t="s">
        <v>1731</v>
      </c>
      <c r="Y821" s="4" t="s">
        <v>1517</v>
      </c>
      <c r="Z821" s="47" t="s">
        <v>1722</v>
      </c>
      <c r="AB821" s="47" t="s">
        <v>1738</v>
      </c>
      <c r="AC821" s="4" t="s">
        <v>186</v>
      </c>
      <c r="AD821" s="7">
        <v>1</v>
      </c>
      <c r="AF821" s="7">
        <v>0</v>
      </c>
      <c r="AJ821" s="7">
        <f>IFERROR(VLOOKUP(Table43[[#This Row],[Kode BARANG Win2]],'[2]Template Impor Barang'!#REF!,2,0),0)</f>
        <v>0</v>
      </c>
      <c r="AK821" s="7">
        <f>Table43[[#This Row],[ISI/CTN]]</f>
        <v>60</v>
      </c>
      <c r="AL821" s="83">
        <f>Table43[[#This Row],[Kode Pcpl]]</f>
        <v>8204616</v>
      </c>
      <c r="AN821" s="36">
        <f>Table43[[#This Row],[Harga Jual Pcs GT
(-PPN)]]-(Table43[[#This Row],[Harga Jual Pcs GT
(-PPN)]]*8.5%)</f>
        <v>4542.2582499999999</v>
      </c>
      <c r="AO821" s="36">
        <f>Table43[[#This Row],[Harga Beli Pcs
(-PPN)]]*Table43[[#This Row],[ISI/CTN]]</f>
        <v>272535.495</v>
      </c>
      <c r="AP821" s="36">
        <f>Table43[[#This Row],[Harga Beli Pcs
(-PPN)]]*1.11</f>
        <v>5041.9066575000006</v>
      </c>
      <c r="AQ821" s="36">
        <f>Table43[[#This Row],[Harga Beli Krt
(- PPN)]]*1.11</f>
        <v>302514.39945000003</v>
      </c>
      <c r="AR821" s="36">
        <v>4964.2166666666662</v>
      </c>
      <c r="AS821" s="36">
        <f>Table43[[#This Row],[Harga Jual Pcs GT
(-PPN)]]*Table43[[#This Row],[ISI/CTN]]</f>
        <v>297853</v>
      </c>
      <c r="AT821" s="36">
        <f>Table43[[#This Row],[Harga Jual Pcs GT
(-PPN)]]*1.11</f>
        <v>5510.2804999999998</v>
      </c>
      <c r="AU821" s="36">
        <f>Table43[[#This Row],[Harga Jual Krt GT
(- PPN)]]*1.11</f>
        <v>330616.83</v>
      </c>
      <c r="AV821" s="36">
        <v>4964.2166666666662</v>
      </c>
      <c r="AW821" s="36">
        <f>Table43[[#This Row],[Harga Jual Pcs MT
(-PPN)]]*Table43[[#This Row],[ISI/CTN]]</f>
        <v>297853</v>
      </c>
      <c r="AX821" s="36">
        <f>Table43[[#This Row],[Harga Jual Pcs MT
(-PPN)]]*1.11</f>
        <v>5510.2804999999998</v>
      </c>
      <c r="AY821" s="36">
        <f>Table43[[#This Row],[Harga Jual Pcs MT
(+PPN)]]*Table43[[#This Row],[ISI/CTN]]</f>
        <v>330616.83</v>
      </c>
      <c r="AZ821" s="44">
        <f>(Table43[[#This Row],[Harga Jual Pcs GT
(-PPN)]]-Table43[[#This Row],[Harga Beli Pcs
(-PPN)]])/Table43[[#This Row],[Harga Jual Pcs GT
(-PPN)]]</f>
        <v>8.4999999999999951E-2</v>
      </c>
      <c r="BA821" s="51">
        <f>Table43[[#This Row],[Harga Jual Pcs MT
(-PPN)]]-Table43[[#This Row],[Harga Beli Pcs
(-PPN)]]</f>
        <v>421.95841666666638</v>
      </c>
      <c r="BB821" s="57">
        <f>Table43[[#This Row],[Column1]]/Table43[[#This Row],[Harga Jual Pcs MT
(-PPN)]]</f>
        <v>8.4999999999999951E-2</v>
      </c>
      <c r="BC821" s="50"/>
      <c r="BD821" s="7" t="str">
        <f>IFERROR(VLOOKUP(Table43[[#This Row],[Kode BARANG Win2]],'[3]Daftar Barang dan Jasa'!$B$2:$D$3515,3,0),0)</f>
        <v>RB TIGA RODA 10H GREEN X 60 PCS</v>
      </c>
      <c r="BE821" s="7" t="str">
        <f ca="1">IF(TODAY()-Table43[[#This Row],[Efektif
Pembuatan]]&gt;60,"Lama","Baru")</f>
        <v>Lama</v>
      </c>
      <c r="BF821" s="7" t="e">
        <f ca="1">IF(TODAY()-Table43[[#This Row],[Efektif Naik Harga]]&lt;30,"Naik","Sama")</f>
        <v>#VALUE!</v>
      </c>
      <c r="BG821" s="7" t="s">
        <v>400</v>
      </c>
      <c r="BH821" s="7" t="str">
        <f>IF(Table43[[#This Row],[Kode BARANG Win2]]&lt;&gt;"","IDR","")</f>
        <v>IDR</v>
      </c>
      <c r="BI821" s="7" t="str">
        <f>CONCATENATE(Table43[[#This Row],[kode  1 Digit
(Nomor)]],Table43[[#This Row],[kode  4 Digit                (Nomor)]])</f>
        <v>82046160000</v>
      </c>
      <c r="BJ821" s="7">
        <f>Table43[[#This Row],[Nama            Gramasi atau Jumlah Pack per CTN]]</f>
        <v>0</v>
      </c>
      <c r="BK821" s="7"/>
      <c r="BL821" s="7"/>
      <c r="BM821" s="4" t="str">
        <f>IF(Table43[[#This Row],[SATUAN Fix Win]]&lt;&gt;"","KRT")</f>
        <v>KRT</v>
      </c>
      <c r="BN821" s="4" t="str">
        <f>IF(Table43[[#This Row],[SATUAN Fix Win]]&lt;&gt;"","GD01")</f>
        <v>GD01</v>
      </c>
      <c r="BO821" s="4">
        <f>IF(Table43[[#This Row],[SATUAN Fix Win]]&lt;&gt;"",11611)</f>
        <v>11611</v>
      </c>
      <c r="BP821" s="4">
        <f>IF(Table43[[#This Row],[SATUAN Fix Win]]&lt;&gt;"",11612)</f>
        <v>11612</v>
      </c>
      <c r="BR821" s="4">
        <f>IF(Table43[[#This Row],[SATUAN Fix Win]]&lt;&gt;"",1)</f>
        <v>1</v>
      </c>
    </row>
    <row r="822" spans="1:70">
      <c r="A822" s="4" t="str">
        <f>CONCATENATE(Table43[[#This Row],[Kode BARANG Win2]],Table43[[#This Row],[No. Urut
Item Sama]])</f>
        <v>R1061001000010</v>
      </c>
      <c r="B822" s="7"/>
      <c r="C822" s="4" t="s">
        <v>1703</v>
      </c>
      <c r="D822" s="49" t="s">
        <v>675</v>
      </c>
      <c r="E822" s="49">
        <f>IFERROR(VLOOKUP(Table43[[#This Row],[NO]],[1]Sheet1!$G$3:$K$1267,5,0),0)</f>
        <v>0</v>
      </c>
      <c r="F822" s="26" t="s">
        <v>1484</v>
      </c>
      <c r="G822" s="26">
        <v>60</v>
      </c>
      <c r="H822" s="26" t="s">
        <v>2073</v>
      </c>
      <c r="I822" s="49">
        <v>8996689215007</v>
      </c>
      <c r="J822" s="26" t="str">
        <f>Table43[[#This Row],[Nama Jenis Kemasan]]</f>
        <v>PCS</v>
      </c>
      <c r="K822" s="4" t="str">
        <f>TRIM(CONCATENATE(Table43[[#This Row],[Nama            KLP]]," ",Table43[[#This Row],[Nama            Sub KLP]]))</f>
        <v>TIGA RODA 10H</v>
      </c>
      <c r="L822" s="4" t="str">
        <f>CONCATENATE(Table43[[#This Row],[kode  2 Digit                (hrf+No)]],Table43[[#This Row],[kode  2 Digit                (Nomor)]],Table43[[#This Row],[kode  1 Digit                (Nomor)]])</f>
        <v>R1061</v>
      </c>
      <c r="M822" s="4" t="str">
        <f>IF(AH822="",CONCATENATE(R822,T822,V822,X822,Z822,AB822,AD822,AF822,Table43[[#This Row],[Tanda Kode Revisi]]),CONCATENATE(R822,T822,V822,X822,Z822,AB822,AD822,AH822))</f>
        <v>R1061001000010</v>
      </c>
      <c r="N822" s="11">
        <f t="shared" si="24"/>
        <v>14</v>
      </c>
      <c r="O822" s="13" t="str">
        <f>IF(AG822&lt;&gt;"",TRIM(UPPER(CONCATENATE(Q822," ",S822," ",U822," ",W822," ",Y822," ",AA822," ","X"," ",Table43[[#This Row],[ISI/CTN]]," ",AG822," ",AC822," ",AE822," ",AI822))),TRIM(UPPER(CONCATENATE(Q822," ",S822," ",U822," ",W822," ",Y822," ",AA822," ","X"," ",Table43[[#This Row],[ISI/CTN]]," ",AC822," ",AE822," ",AI822))))</f>
        <v>RB TIGA RODA 10H GREEN X 60 PCS</v>
      </c>
      <c r="P822" s="11">
        <f t="shared" si="25"/>
        <v>31</v>
      </c>
      <c r="Q822" s="4" t="s">
        <v>1487</v>
      </c>
      <c r="R822" s="7" t="s">
        <v>94</v>
      </c>
      <c r="S822" s="4" t="s">
        <v>1501</v>
      </c>
      <c r="T822" s="45" t="s">
        <v>1727</v>
      </c>
      <c r="U822" s="46" t="s">
        <v>1502</v>
      </c>
      <c r="V822" s="7">
        <v>1</v>
      </c>
      <c r="W822" s="46"/>
      <c r="X822" s="45" t="s">
        <v>1731</v>
      </c>
      <c r="Y822" s="4" t="s">
        <v>1517</v>
      </c>
      <c r="Z822" s="47" t="s">
        <v>1722</v>
      </c>
      <c r="AB822" s="47" t="s">
        <v>1738</v>
      </c>
      <c r="AC822" s="4" t="s">
        <v>186</v>
      </c>
      <c r="AD822" s="7">
        <v>1</v>
      </c>
      <c r="AF822" s="7">
        <v>0</v>
      </c>
      <c r="AJ822" s="7">
        <f>IFERROR(VLOOKUP(Table43[[#This Row],[Kode BARANG Win2]],'[2]Template Impor Barang'!#REF!,2,0),0)</f>
        <v>0</v>
      </c>
      <c r="AK822" s="7">
        <f>Table43[[#This Row],[ISI/CTN]]</f>
        <v>60</v>
      </c>
      <c r="AL822" s="83" t="str">
        <f>Table43[[#This Row],[Kode Pcpl]]</f>
        <v>ID0346825</v>
      </c>
      <c r="AN822" s="36">
        <f>Table43[[#This Row],[Harga Jual Pcs GT
(-PPN)]]-(Table43[[#This Row],[Harga Jual Pcs GT
(-PPN)]]*8.5%)</f>
        <v>4542.2582499999999</v>
      </c>
      <c r="AO822" s="36">
        <f>Table43[[#This Row],[Harga Beli Pcs
(-PPN)]]*Table43[[#This Row],[ISI/CTN]]</f>
        <v>272535.495</v>
      </c>
      <c r="AP822" s="36">
        <f>Table43[[#This Row],[Harga Beli Pcs
(-PPN)]]*1.11</f>
        <v>5041.9066575000006</v>
      </c>
      <c r="AQ822" s="36">
        <f>Table43[[#This Row],[Harga Beli Krt
(- PPN)]]*1.11</f>
        <v>302514.39945000003</v>
      </c>
      <c r="AR822" s="36">
        <v>4964.2166666666662</v>
      </c>
      <c r="AS822" s="36">
        <f>Table43[[#This Row],[Harga Jual Pcs GT
(-PPN)]]*Table43[[#This Row],[ISI/CTN]]</f>
        <v>297853</v>
      </c>
      <c r="AT822" s="36">
        <f>Table43[[#This Row],[Harga Jual Pcs GT
(-PPN)]]*1.11</f>
        <v>5510.2804999999998</v>
      </c>
      <c r="AU822" s="36">
        <f>Table43[[#This Row],[Harga Jual Krt GT
(- PPN)]]*1.11</f>
        <v>330616.83</v>
      </c>
      <c r="AV822" s="36">
        <v>4964.2166666666662</v>
      </c>
      <c r="AW822" s="36">
        <f>Table43[[#This Row],[Harga Jual Pcs MT
(-PPN)]]*Table43[[#This Row],[ISI/CTN]]</f>
        <v>297853</v>
      </c>
      <c r="AX822" s="36">
        <f>Table43[[#This Row],[Harga Jual Pcs MT
(-PPN)]]*1.11</f>
        <v>5510.2804999999998</v>
      </c>
      <c r="AY822" s="36">
        <f>Table43[[#This Row],[Harga Jual Pcs MT
(+PPN)]]*Table43[[#This Row],[ISI/CTN]]</f>
        <v>330616.83</v>
      </c>
      <c r="AZ822" s="44">
        <f>(Table43[[#This Row],[Harga Jual Pcs GT
(-PPN)]]-Table43[[#This Row],[Harga Beli Pcs
(-PPN)]])/Table43[[#This Row],[Harga Jual Pcs GT
(-PPN)]]</f>
        <v>8.4999999999999951E-2</v>
      </c>
      <c r="BA822" s="51">
        <f>Table43[[#This Row],[Harga Jual Pcs MT
(-PPN)]]-Table43[[#This Row],[Harga Beli Pcs
(-PPN)]]</f>
        <v>421.95841666666638</v>
      </c>
      <c r="BB822" s="57">
        <f>Table43[[#This Row],[Column1]]/Table43[[#This Row],[Harga Jual Pcs MT
(-PPN)]]</f>
        <v>8.4999999999999951E-2</v>
      </c>
      <c r="BC822" s="50"/>
      <c r="BD822" s="7" t="str">
        <f>IFERROR(VLOOKUP(Table43[[#This Row],[Kode BARANG Win2]],'[3]Daftar Barang dan Jasa'!$B$2:$D$3515,3,0),0)</f>
        <v>RB TIGA RODA 10H GREEN X 60 PCS</v>
      </c>
      <c r="BE822" s="7" t="str">
        <f ca="1">IF(TODAY()-Table43[[#This Row],[Efektif
Pembuatan]]&gt;60,"Lama","Baru")</f>
        <v>Lama</v>
      </c>
      <c r="BF822" s="7" t="e">
        <f ca="1">IF(TODAY()-Table43[[#This Row],[Efektif Naik Harga]]&lt;30,"Naik","Sama")</f>
        <v>#VALUE!</v>
      </c>
      <c r="BG822" s="7" t="s">
        <v>400</v>
      </c>
      <c r="BH822" s="7" t="str">
        <f>IF(Table43[[#This Row],[Kode BARANG Win2]]&lt;&gt;"","IDR","")</f>
        <v>IDR</v>
      </c>
      <c r="BI822" s="7" t="str">
        <f>CONCATENATE(Table43[[#This Row],[kode  1 Digit
(Nomor)]],Table43[[#This Row],[kode  4 Digit                (Nomor)]])</f>
        <v>ID03468250000</v>
      </c>
      <c r="BJ822" s="7">
        <f>Table43[[#This Row],[Nama            Gramasi atau Jumlah Pack per CTN]]</f>
        <v>0</v>
      </c>
      <c r="BK822" s="7"/>
      <c r="BL822" s="7"/>
      <c r="BM822" s="4" t="str">
        <f>IF(Table43[[#This Row],[SATUAN Fix Win]]&lt;&gt;"","KRT")</f>
        <v>KRT</v>
      </c>
      <c r="BN822" s="4" t="str">
        <f>IF(Table43[[#This Row],[SATUAN Fix Win]]&lt;&gt;"","GD01")</f>
        <v>GD01</v>
      </c>
      <c r="BO822" s="4">
        <f>IF(Table43[[#This Row],[SATUAN Fix Win]]&lt;&gt;"",11611)</f>
        <v>11611</v>
      </c>
      <c r="BP822" s="4">
        <f>IF(Table43[[#This Row],[SATUAN Fix Win]]&lt;&gt;"",11612)</f>
        <v>11612</v>
      </c>
      <c r="BR822" s="4">
        <f>IF(Table43[[#This Row],[SATUAN Fix Win]]&lt;&gt;"",1)</f>
        <v>1</v>
      </c>
    </row>
    <row r="823" spans="1:70">
      <c r="A823" s="4" t="str">
        <f>CONCATENATE(Table43[[#This Row],[Kode BARANG Win2]],Table43[[#This Row],[No. Urut
Item Sama]])</f>
        <v>R1061001000010</v>
      </c>
      <c r="B823" s="7"/>
      <c r="C823" s="4" t="s">
        <v>1703</v>
      </c>
      <c r="D823" s="49" t="s">
        <v>676</v>
      </c>
      <c r="E823" s="49">
        <f>IFERROR(VLOOKUP(Table43[[#This Row],[NO]],[1]Sheet1!$G$3:$K$1267,5,0),0)</f>
        <v>0</v>
      </c>
      <c r="F823" s="26" t="s">
        <v>1485</v>
      </c>
      <c r="G823" s="26">
        <v>60</v>
      </c>
      <c r="H823" s="26" t="s">
        <v>2073</v>
      </c>
      <c r="I823" s="49">
        <v>8996689215007</v>
      </c>
      <c r="J823" s="26" t="str">
        <f>Table43[[#This Row],[Nama Jenis Kemasan]]</f>
        <v>PCS</v>
      </c>
      <c r="K823" s="4" t="str">
        <f>TRIM(CONCATENATE(Table43[[#This Row],[Nama            KLP]]," ",Table43[[#This Row],[Nama            Sub KLP]]))</f>
        <v>TIGA RODA 10H</v>
      </c>
      <c r="L823" s="4" t="str">
        <f>CONCATENATE(Table43[[#This Row],[kode  2 Digit                (hrf+No)]],Table43[[#This Row],[kode  2 Digit                (Nomor)]],Table43[[#This Row],[kode  1 Digit                (Nomor)]])</f>
        <v>R1061</v>
      </c>
      <c r="M823" s="4" t="str">
        <f>IF(AH823="",CONCATENATE(R823,T823,V823,X823,Z823,AB823,AD823,AF823,Table43[[#This Row],[Tanda Kode Revisi]]),CONCATENATE(R823,T823,V823,X823,Z823,AB823,AD823,AH823))</f>
        <v>R1061001000010</v>
      </c>
      <c r="N823" s="11">
        <f t="shared" si="24"/>
        <v>14</v>
      </c>
      <c r="O823" s="13" t="str">
        <f>IF(AG823&lt;&gt;"",TRIM(UPPER(CONCATENATE(Q823," ",S823," ",U823," ",W823," ",Y823," ",AA823," ","X"," ",Table43[[#This Row],[ISI/CTN]]," ",AG823," ",AC823," ",AE823," ",AI823))),TRIM(UPPER(CONCATENATE(Q823," ",S823," ",U823," ",W823," ",Y823," ",AA823," ","X"," ",Table43[[#This Row],[ISI/CTN]]," ",AC823," ",AE823," ",AI823))))</f>
        <v>RB TIGA RODA 10H GREEN X 60 PCS</v>
      </c>
      <c r="P823" s="11">
        <f t="shared" si="25"/>
        <v>31</v>
      </c>
      <c r="Q823" s="4" t="s">
        <v>1487</v>
      </c>
      <c r="R823" s="7" t="s">
        <v>94</v>
      </c>
      <c r="S823" s="4" t="s">
        <v>1501</v>
      </c>
      <c r="T823" s="45" t="s">
        <v>1727</v>
      </c>
      <c r="U823" s="46" t="s">
        <v>1502</v>
      </c>
      <c r="V823" s="7">
        <v>1</v>
      </c>
      <c r="W823" s="46"/>
      <c r="X823" s="45" t="s">
        <v>1731</v>
      </c>
      <c r="Y823" s="4" t="s">
        <v>1517</v>
      </c>
      <c r="Z823" s="47" t="s">
        <v>1722</v>
      </c>
      <c r="AB823" s="47" t="s">
        <v>1738</v>
      </c>
      <c r="AC823" s="4" t="s">
        <v>186</v>
      </c>
      <c r="AD823" s="7">
        <v>1</v>
      </c>
      <c r="AF823" s="7">
        <v>0</v>
      </c>
      <c r="AJ823" s="7">
        <f>IFERROR(VLOOKUP(Table43[[#This Row],[Kode BARANG Win2]],'[2]Template Impor Barang'!#REF!,2,0),0)</f>
        <v>0</v>
      </c>
      <c r="AK823" s="7">
        <f>Table43[[#This Row],[ISI/CTN]]</f>
        <v>60</v>
      </c>
      <c r="AL823" s="83" t="str">
        <f>Table43[[#This Row],[Kode Pcpl]]</f>
        <v>ID8153744</v>
      </c>
      <c r="AN823" s="36">
        <f>Table43[[#This Row],[Harga Jual Pcs GT
(-PPN)]]-(Table43[[#This Row],[Harga Jual Pcs GT
(-PPN)]]*8.5%)</f>
        <v>4542.2582499999999</v>
      </c>
      <c r="AO823" s="36">
        <f>Table43[[#This Row],[Harga Beli Pcs
(-PPN)]]*Table43[[#This Row],[ISI/CTN]]</f>
        <v>272535.495</v>
      </c>
      <c r="AP823" s="36">
        <f>Table43[[#This Row],[Harga Beli Pcs
(-PPN)]]*1.11</f>
        <v>5041.9066575000006</v>
      </c>
      <c r="AQ823" s="36">
        <f>Table43[[#This Row],[Harga Beli Krt
(- PPN)]]*1.11</f>
        <v>302514.39945000003</v>
      </c>
      <c r="AR823" s="36">
        <v>4964.2166666666662</v>
      </c>
      <c r="AS823" s="36">
        <f>Table43[[#This Row],[Harga Jual Pcs GT
(-PPN)]]*Table43[[#This Row],[ISI/CTN]]</f>
        <v>297853</v>
      </c>
      <c r="AT823" s="36">
        <f>Table43[[#This Row],[Harga Jual Pcs GT
(-PPN)]]*1.11</f>
        <v>5510.2804999999998</v>
      </c>
      <c r="AU823" s="36">
        <f>Table43[[#This Row],[Harga Jual Krt GT
(- PPN)]]*1.11</f>
        <v>330616.83</v>
      </c>
      <c r="AV823" s="36">
        <v>4964.2166666666662</v>
      </c>
      <c r="AW823" s="36">
        <f>Table43[[#This Row],[Harga Jual Pcs MT
(-PPN)]]*Table43[[#This Row],[ISI/CTN]]</f>
        <v>297853</v>
      </c>
      <c r="AX823" s="36">
        <f>Table43[[#This Row],[Harga Jual Pcs MT
(-PPN)]]*1.11</f>
        <v>5510.2804999999998</v>
      </c>
      <c r="AY823" s="36">
        <f>Table43[[#This Row],[Harga Jual Pcs MT
(+PPN)]]*Table43[[#This Row],[ISI/CTN]]</f>
        <v>330616.83</v>
      </c>
      <c r="AZ823" s="44">
        <f>(Table43[[#This Row],[Harga Jual Pcs GT
(-PPN)]]-Table43[[#This Row],[Harga Beli Pcs
(-PPN)]])/Table43[[#This Row],[Harga Jual Pcs GT
(-PPN)]]</f>
        <v>8.4999999999999951E-2</v>
      </c>
      <c r="BA823" s="51">
        <f>Table43[[#This Row],[Harga Jual Pcs MT
(-PPN)]]-Table43[[#This Row],[Harga Beli Pcs
(-PPN)]]</f>
        <v>421.95841666666638</v>
      </c>
      <c r="BB823" s="57">
        <f>Table43[[#This Row],[Column1]]/Table43[[#This Row],[Harga Jual Pcs MT
(-PPN)]]</f>
        <v>8.4999999999999951E-2</v>
      </c>
      <c r="BC823" s="50"/>
      <c r="BD823" s="7" t="str">
        <f>IFERROR(VLOOKUP(Table43[[#This Row],[Kode BARANG Win2]],'[3]Daftar Barang dan Jasa'!$B$2:$D$3515,3,0),0)</f>
        <v>RB TIGA RODA 10H GREEN X 60 PCS</v>
      </c>
      <c r="BE823" s="7" t="str">
        <f ca="1">IF(TODAY()-Table43[[#This Row],[Efektif
Pembuatan]]&gt;60,"Lama","Baru")</f>
        <v>Lama</v>
      </c>
      <c r="BF823" s="7" t="e">
        <f ca="1">IF(TODAY()-Table43[[#This Row],[Efektif Naik Harga]]&lt;30,"Naik","Sama")</f>
        <v>#VALUE!</v>
      </c>
      <c r="BG823" s="7" t="s">
        <v>400</v>
      </c>
      <c r="BH823" s="7" t="str">
        <f>IF(Table43[[#This Row],[Kode BARANG Win2]]&lt;&gt;"","IDR","")</f>
        <v>IDR</v>
      </c>
      <c r="BI823" s="7" t="str">
        <f>CONCATENATE(Table43[[#This Row],[kode  1 Digit
(Nomor)]],Table43[[#This Row],[kode  4 Digit                (Nomor)]])</f>
        <v>ID81537440000</v>
      </c>
      <c r="BJ823" s="7">
        <f>Table43[[#This Row],[Nama            Gramasi atau Jumlah Pack per CTN]]</f>
        <v>0</v>
      </c>
      <c r="BK823" s="7"/>
      <c r="BL823" s="7"/>
      <c r="BM823" s="4" t="str">
        <f>IF(Table43[[#This Row],[SATUAN Fix Win]]&lt;&gt;"","KRT")</f>
        <v>KRT</v>
      </c>
      <c r="BN823" s="4" t="str">
        <f>IF(Table43[[#This Row],[SATUAN Fix Win]]&lt;&gt;"","GD01")</f>
        <v>GD01</v>
      </c>
      <c r="BO823" s="4">
        <f>IF(Table43[[#This Row],[SATUAN Fix Win]]&lt;&gt;"",11611)</f>
        <v>11611</v>
      </c>
      <c r="BP823" s="4">
        <f>IF(Table43[[#This Row],[SATUAN Fix Win]]&lt;&gt;"",11612)</f>
        <v>11612</v>
      </c>
      <c r="BR823" s="4">
        <f>IF(Table43[[#This Row],[SATUAN Fix Win]]&lt;&gt;"",1)</f>
        <v>1</v>
      </c>
    </row>
    <row r="824" spans="1:70">
      <c r="A824" s="4" t="str">
        <f>CONCATENATE(Table43[[#This Row],[Kode BARANG Win2]],Table43[[#This Row],[No. Urut
Item Sama]])</f>
        <v>R1061001000010</v>
      </c>
      <c r="B824" s="7"/>
      <c r="C824" s="4" t="s">
        <v>1703</v>
      </c>
      <c r="D824" s="49" t="s">
        <v>674</v>
      </c>
      <c r="E824" s="49">
        <f>IFERROR(VLOOKUP(Table43[[#This Row],[NO]],[1]Sheet1!$G$3:$K$1267,5,0),0)</f>
        <v>0</v>
      </c>
      <c r="F824" s="26" t="s">
        <v>1483</v>
      </c>
      <c r="G824" s="26">
        <v>60</v>
      </c>
      <c r="H824" s="26" t="s">
        <v>2073</v>
      </c>
      <c r="I824" s="49">
        <v>8996689215007</v>
      </c>
      <c r="J824" s="26" t="str">
        <f>Table43[[#This Row],[Nama Jenis Kemasan]]</f>
        <v>PCS</v>
      </c>
      <c r="K824" s="4" t="str">
        <f>TRIM(CONCATENATE(Table43[[#This Row],[Nama            KLP]]," ",Table43[[#This Row],[Nama            Sub KLP]]))</f>
        <v>TIGA RODA 10H</v>
      </c>
      <c r="L824" s="4" t="str">
        <f>CONCATENATE(Table43[[#This Row],[kode  2 Digit                (hrf+No)]],Table43[[#This Row],[kode  2 Digit                (Nomor)]],Table43[[#This Row],[kode  1 Digit                (Nomor)]])</f>
        <v>R1061</v>
      </c>
      <c r="M824" s="4" t="str">
        <f>IF(AH824="",CONCATENATE(R824,T824,V824,X824,Z824,AB824,AD824,AF824,Table43[[#This Row],[Tanda Kode Revisi]]),CONCATENATE(R824,T824,V824,X824,Z824,AB824,AD824,AH824))</f>
        <v>R1061001000010</v>
      </c>
      <c r="N824" s="11">
        <f t="shared" si="24"/>
        <v>14</v>
      </c>
      <c r="O824" s="13" t="str">
        <f>IF(AG824&lt;&gt;"",TRIM(UPPER(CONCATENATE(Q824," ",S824," ",U824," ",W824," ",Y824," ",AA824," ","X"," ",Table43[[#This Row],[ISI/CTN]]," ",AG824," ",AC824," ",AE824," ",AI824))),TRIM(UPPER(CONCATENATE(Q824," ",S824," ",U824," ",W824," ",Y824," ",AA824," ","X"," ",Table43[[#This Row],[ISI/CTN]]," ",AC824," ",AE824," ",AI824))))</f>
        <v>RB TIGA RODA 10H GREEN X 60 PCS</v>
      </c>
      <c r="P824" s="11">
        <f t="shared" si="25"/>
        <v>31</v>
      </c>
      <c r="Q824" s="4" t="s">
        <v>1487</v>
      </c>
      <c r="R824" s="7" t="s">
        <v>94</v>
      </c>
      <c r="S824" s="4" t="s">
        <v>1501</v>
      </c>
      <c r="T824" s="45" t="s">
        <v>1727</v>
      </c>
      <c r="U824" s="46" t="s">
        <v>1502</v>
      </c>
      <c r="V824" s="7">
        <v>1</v>
      </c>
      <c r="W824" s="46"/>
      <c r="X824" s="45" t="s">
        <v>1731</v>
      </c>
      <c r="Y824" s="4" t="s">
        <v>1517</v>
      </c>
      <c r="Z824" s="47" t="s">
        <v>1722</v>
      </c>
      <c r="AB824" s="47" t="s">
        <v>1738</v>
      </c>
      <c r="AC824" s="4" t="s">
        <v>186</v>
      </c>
      <c r="AD824" s="7">
        <v>1</v>
      </c>
      <c r="AF824" s="7">
        <v>0</v>
      </c>
      <c r="AJ824" s="7">
        <f>IFERROR(VLOOKUP(Table43[[#This Row],[Kode BARANG Win2]],'[2]Template Impor Barang'!#REF!,2,0),0)</f>
        <v>0</v>
      </c>
      <c r="AK824" s="7">
        <f>Table43[[#This Row],[ISI/CTN]]</f>
        <v>60</v>
      </c>
      <c r="AL824" s="83" t="str">
        <f>Table43[[#This Row],[Kode Pcpl]]</f>
        <v>ID0143020</v>
      </c>
      <c r="AN824" s="36">
        <f>Table43[[#This Row],[Harga Jual Pcs GT
(-PPN)]]-(Table43[[#This Row],[Harga Jual Pcs GT
(-PPN)]]*8.5%)</f>
        <v>4542.2582499999999</v>
      </c>
      <c r="AO824" s="36">
        <f>Table43[[#This Row],[Harga Beli Pcs
(-PPN)]]*Table43[[#This Row],[ISI/CTN]]</f>
        <v>272535.495</v>
      </c>
      <c r="AP824" s="36">
        <f>Table43[[#This Row],[Harga Beli Pcs
(-PPN)]]*1.11</f>
        <v>5041.9066575000006</v>
      </c>
      <c r="AQ824" s="36">
        <f>Table43[[#This Row],[Harga Beli Krt
(- PPN)]]*1.11</f>
        <v>302514.39945000003</v>
      </c>
      <c r="AR824" s="36">
        <v>4964.2166666666662</v>
      </c>
      <c r="AS824" s="36">
        <f>Table43[[#This Row],[Harga Jual Pcs GT
(-PPN)]]*Table43[[#This Row],[ISI/CTN]]</f>
        <v>297853</v>
      </c>
      <c r="AT824" s="36">
        <f>Table43[[#This Row],[Harga Jual Pcs GT
(-PPN)]]*1.11</f>
        <v>5510.2804999999998</v>
      </c>
      <c r="AU824" s="36">
        <f>Table43[[#This Row],[Harga Jual Krt GT
(- PPN)]]*1.11</f>
        <v>330616.83</v>
      </c>
      <c r="AV824" s="36">
        <v>4964.2166666666662</v>
      </c>
      <c r="AW824" s="36">
        <f>Table43[[#This Row],[Harga Jual Pcs MT
(-PPN)]]*Table43[[#This Row],[ISI/CTN]]</f>
        <v>297853</v>
      </c>
      <c r="AX824" s="36">
        <f>Table43[[#This Row],[Harga Jual Pcs MT
(-PPN)]]*1.11</f>
        <v>5510.2804999999998</v>
      </c>
      <c r="AY824" s="36">
        <f>Table43[[#This Row],[Harga Jual Pcs MT
(+PPN)]]*Table43[[#This Row],[ISI/CTN]]</f>
        <v>330616.83</v>
      </c>
      <c r="AZ824" s="44">
        <f>(Table43[[#This Row],[Harga Jual Pcs GT
(-PPN)]]-Table43[[#This Row],[Harga Beli Pcs
(-PPN)]])/Table43[[#This Row],[Harga Jual Pcs GT
(-PPN)]]</f>
        <v>8.4999999999999951E-2</v>
      </c>
      <c r="BA824" s="51">
        <f>Table43[[#This Row],[Harga Jual Pcs MT
(-PPN)]]-Table43[[#This Row],[Harga Beli Pcs
(-PPN)]]</f>
        <v>421.95841666666638</v>
      </c>
      <c r="BB824" s="57">
        <f>Table43[[#This Row],[Column1]]/Table43[[#This Row],[Harga Jual Pcs MT
(-PPN)]]</f>
        <v>8.4999999999999951E-2</v>
      </c>
      <c r="BC824" s="50"/>
      <c r="BD824" s="7" t="str">
        <f>IFERROR(VLOOKUP(Table43[[#This Row],[Kode BARANG Win2]],'[3]Daftar Barang dan Jasa'!$B$2:$D$3515,3,0),0)</f>
        <v>RB TIGA RODA 10H GREEN X 60 PCS</v>
      </c>
      <c r="BE824" s="7" t="str">
        <f ca="1">IF(TODAY()-Table43[[#This Row],[Efektif
Pembuatan]]&gt;60,"Lama","Baru")</f>
        <v>Lama</v>
      </c>
      <c r="BF824" s="7" t="e">
        <f ca="1">IF(TODAY()-Table43[[#This Row],[Efektif Naik Harga]]&lt;30,"Naik","Sama")</f>
        <v>#VALUE!</v>
      </c>
      <c r="BG824" s="7" t="s">
        <v>400</v>
      </c>
      <c r="BH824" s="7" t="str">
        <f>IF(Table43[[#This Row],[Kode BARANG Win2]]&lt;&gt;"","IDR","")</f>
        <v>IDR</v>
      </c>
      <c r="BI824" s="7" t="str">
        <f>CONCATENATE(Table43[[#This Row],[kode  1 Digit
(Nomor)]],Table43[[#This Row],[kode  4 Digit                (Nomor)]])</f>
        <v>ID01430200000</v>
      </c>
      <c r="BJ824" s="7">
        <f>Table43[[#This Row],[Nama            Gramasi atau Jumlah Pack per CTN]]</f>
        <v>0</v>
      </c>
      <c r="BK824" s="7"/>
      <c r="BL824" s="7"/>
      <c r="BM824" s="4" t="str">
        <f>IF(Table43[[#This Row],[SATUAN Fix Win]]&lt;&gt;"","KRT")</f>
        <v>KRT</v>
      </c>
      <c r="BN824" s="4" t="str">
        <f>IF(Table43[[#This Row],[SATUAN Fix Win]]&lt;&gt;"","GD01")</f>
        <v>GD01</v>
      </c>
      <c r="BO824" s="4">
        <f>IF(Table43[[#This Row],[SATUAN Fix Win]]&lt;&gt;"",11611)</f>
        <v>11611</v>
      </c>
      <c r="BP824" s="4">
        <f>IF(Table43[[#This Row],[SATUAN Fix Win]]&lt;&gt;"",11612)</f>
        <v>11612</v>
      </c>
      <c r="BR824" s="4">
        <f>IF(Table43[[#This Row],[SATUAN Fix Win]]&lt;&gt;"",1)</f>
        <v>1</v>
      </c>
    </row>
    <row r="825" spans="1:70">
      <c r="A825" s="4" t="str">
        <f>CONCATENATE(Table43[[#This Row],[Kode BARANG Win2]],Table43[[#This Row],[No. Urut
Item Sama]])</f>
        <v>R1061101000010</v>
      </c>
      <c r="B825" s="7"/>
      <c r="C825" s="4" t="s">
        <v>1702</v>
      </c>
      <c r="D825" s="49">
        <v>3288419</v>
      </c>
      <c r="E825" s="49">
        <f>IFERROR(VLOOKUP(Table43[[#This Row],[NO]],[1]Sheet1!$G$3:$K$1267,5,0),0)</f>
        <v>0</v>
      </c>
      <c r="F825" s="26" t="s">
        <v>1469</v>
      </c>
      <c r="G825" s="26">
        <v>12</v>
      </c>
      <c r="H825" s="26" t="s">
        <v>1702</v>
      </c>
      <c r="I825" s="49">
        <v>8993560003661</v>
      </c>
      <c r="J825" s="26" t="str">
        <f>Table43[[#This Row],[Nama Jenis Kemasan]]</f>
        <v>PCS</v>
      </c>
      <c r="K825" s="4" t="str">
        <f>TRIM(CONCATENATE(Table43[[#This Row],[Nama            KLP]]," ",Table43[[#This Row],[Nama            Sub KLP]]))</f>
        <v>TIGA RODA 10H</v>
      </c>
      <c r="L825" s="4" t="str">
        <f>CONCATENATE(Table43[[#This Row],[kode  2 Digit                (hrf+No)]],Table43[[#This Row],[kode  2 Digit                (Nomor)]],Table43[[#This Row],[kode  1 Digit                (Nomor)]])</f>
        <v>R1061</v>
      </c>
      <c r="M825" s="4" t="str">
        <f>IF(AH825="",CONCATENATE(R825,T825,V825,X825,Z825,AB825,AD825,AF825,Table43[[#This Row],[Tanda Kode Revisi]]),CONCATENATE(R825,T825,V825,X825,Z825,AB825,AD825,AH825))</f>
        <v>R1061101000010</v>
      </c>
      <c r="N825" s="11">
        <f t="shared" si="24"/>
        <v>14</v>
      </c>
      <c r="O825" s="13" t="str">
        <f>IF(AG825&lt;&gt;"",TRIM(UPPER(CONCATENATE(Q825," ",S825," ",U825," ",W825," ",Y825," ",AA825," ","X"," ",Table43[[#This Row],[ISI/CTN]]," ",AG825," ",AC825," ",AE825," ",AI825))),TRIM(UPPER(CONCATENATE(Q825," ",S825," ",U825," ",W825," ",Y825," ",AA825," ","X"," ",Table43[[#This Row],[ISI/CTN]]," ",AC825," ",AE825," ",AI825))))</f>
        <v>RB TIGA RODA 10H P20 ORIGINAL X 12 PCS</v>
      </c>
      <c r="P825" s="11">
        <f t="shared" si="25"/>
        <v>38</v>
      </c>
      <c r="Q825" s="4" t="s">
        <v>1487</v>
      </c>
      <c r="R825" s="7" t="s">
        <v>94</v>
      </c>
      <c r="S825" s="4" t="s">
        <v>1501</v>
      </c>
      <c r="T825" s="45" t="s">
        <v>1727</v>
      </c>
      <c r="U825" s="46" t="s">
        <v>1502</v>
      </c>
      <c r="V825" s="7">
        <v>1</v>
      </c>
      <c r="W825" s="46" t="s">
        <v>1503</v>
      </c>
      <c r="X825" s="45" t="s">
        <v>1730</v>
      </c>
      <c r="Y825" s="4" t="s">
        <v>1491</v>
      </c>
      <c r="Z825" s="47" t="s">
        <v>1722</v>
      </c>
      <c r="AB825" s="47" t="s">
        <v>1738</v>
      </c>
      <c r="AC825" s="4" t="s">
        <v>186</v>
      </c>
      <c r="AD825" s="7">
        <v>1</v>
      </c>
      <c r="AF825" s="7">
        <v>0</v>
      </c>
      <c r="AJ825" s="7">
        <f>IFERROR(VLOOKUP(Table43[[#This Row],[Kode BARANG Win2]],'[2]Template Impor Barang'!#REF!,2,0),0)</f>
        <v>0</v>
      </c>
      <c r="AK825" s="7">
        <f>Table43[[#This Row],[ISI/CTN]]</f>
        <v>12</v>
      </c>
      <c r="AL825" s="83">
        <f>Table43[[#This Row],[Kode Pcpl]]</f>
        <v>3288419</v>
      </c>
      <c r="AN825" s="36">
        <f>Table43[[#This Row],[Harga Jual Pcs GT
(-PPN)]]-(Table43[[#This Row],[Harga Jual Pcs GT
(-PPN)]]*8.5%)</f>
        <v>12264.050000000001</v>
      </c>
      <c r="AO825" s="36">
        <f>Table43[[#This Row],[Harga Beli Pcs
(-PPN)]]*Table43[[#This Row],[ISI/CTN]]</f>
        <v>147168.6</v>
      </c>
      <c r="AP825" s="36">
        <f>Table43[[#This Row],[Harga Beli Pcs
(-PPN)]]*1.11</f>
        <v>13613.095500000003</v>
      </c>
      <c r="AQ825" s="36">
        <f>Table43[[#This Row],[Harga Beli Krt
(- PPN)]]*1.11</f>
        <v>163357.14600000001</v>
      </c>
      <c r="AR825" s="36">
        <v>13403.333333333334</v>
      </c>
      <c r="AS825" s="36">
        <f>Table43[[#This Row],[Harga Jual Pcs GT
(-PPN)]]*Table43[[#This Row],[ISI/CTN]]</f>
        <v>160840</v>
      </c>
      <c r="AT825" s="36">
        <f>Table43[[#This Row],[Harga Jual Pcs GT
(-PPN)]]*1.11</f>
        <v>14877.700000000003</v>
      </c>
      <c r="AU825" s="36">
        <f>Table43[[#This Row],[Harga Jual Krt GT
(- PPN)]]*1.11</f>
        <v>178532.40000000002</v>
      </c>
      <c r="AV825" s="36">
        <v>13403.333333333334</v>
      </c>
      <c r="AW825" s="36">
        <f>Table43[[#This Row],[Harga Jual Pcs MT
(-PPN)]]*Table43[[#This Row],[ISI/CTN]]</f>
        <v>160840</v>
      </c>
      <c r="AX825" s="36">
        <f>Table43[[#This Row],[Harga Jual Pcs MT
(-PPN)]]*1.11</f>
        <v>14877.700000000003</v>
      </c>
      <c r="AY825" s="36">
        <f>Table43[[#This Row],[Harga Jual Pcs MT
(+PPN)]]*Table43[[#This Row],[ISI/CTN]]</f>
        <v>178532.40000000002</v>
      </c>
      <c r="AZ825" s="44">
        <f>(Table43[[#This Row],[Harga Jual Pcs GT
(-PPN)]]-Table43[[#This Row],[Harga Beli Pcs
(-PPN)]])/Table43[[#This Row],[Harga Jual Pcs GT
(-PPN)]]</f>
        <v>8.4999999999999964E-2</v>
      </c>
      <c r="BA825" s="51">
        <f>Table43[[#This Row],[Harga Jual Pcs MT
(-PPN)]]-Table43[[#This Row],[Harga Beli Pcs
(-PPN)]]</f>
        <v>1139.2833333333328</v>
      </c>
      <c r="BB825" s="57">
        <f>Table43[[#This Row],[Column1]]/Table43[[#This Row],[Harga Jual Pcs MT
(-PPN)]]</f>
        <v>8.4999999999999964E-2</v>
      </c>
      <c r="BC825" s="50"/>
      <c r="BD825" s="7" t="str">
        <f>IFERROR(VLOOKUP(Table43[[#This Row],[Kode BARANG Win2]],'[3]Daftar Barang dan Jasa'!$B$2:$D$3515,3,0),0)</f>
        <v>RB TIGA RODA 10H P20 ORIGINAL X 12 PCS</v>
      </c>
      <c r="BE825" s="7" t="str">
        <f ca="1">IF(TODAY()-Table43[[#This Row],[Efektif
Pembuatan]]&gt;60,"Lama","Baru")</f>
        <v>Lama</v>
      </c>
      <c r="BF825" s="7" t="e">
        <f ca="1">IF(TODAY()-Table43[[#This Row],[Efektif Naik Harga]]&lt;30,"Naik","Sama")</f>
        <v>#VALUE!</v>
      </c>
      <c r="BG825" s="7" t="s">
        <v>400</v>
      </c>
      <c r="BH825" s="7" t="str">
        <f>IF(Table43[[#This Row],[Kode BARANG Win2]]&lt;&gt;"","IDR","")</f>
        <v>IDR</v>
      </c>
      <c r="BI825" s="7" t="str">
        <f>CONCATENATE(Table43[[#This Row],[kode  1 Digit
(Nomor)]],Table43[[#This Row],[kode  4 Digit                (Nomor)]])</f>
        <v>32884190000</v>
      </c>
      <c r="BJ825" s="7">
        <f>Table43[[#This Row],[Nama            Gramasi atau Jumlah Pack per CTN]]</f>
        <v>0</v>
      </c>
      <c r="BK825" s="7"/>
      <c r="BL825" s="7"/>
      <c r="BM825" s="4" t="str">
        <f>IF(Table43[[#This Row],[SATUAN Fix Win]]&lt;&gt;"","KRT")</f>
        <v>KRT</v>
      </c>
      <c r="BN825" s="4" t="str">
        <f>IF(Table43[[#This Row],[SATUAN Fix Win]]&lt;&gt;"","GD01")</f>
        <v>GD01</v>
      </c>
      <c r="BO825" s="4">
        <f>IF(Table43[[#This Row],[SATUAN Fix Win]]&lt;&gt;"",11611)</f>
        <v>11611</v>
      </c>
      <c r="BP825" s="4">
        <f>IF(Table43[[#This Row],[SATUAN Fix Win]]&lt;&gt;"",11612)</f>
        <v>11612</v>
      </c>
      <c r="BR825" s="4">
        <f>IF(Table43[[#This Row],[SATUAN Fix Win]]&lt;&gt;"",1)</f>
        <v>1</v>
      </c>
    </row>
    <row r="826" spans="1:70">
      <c r="A826" s="4" t="str">
        <f>CONCATENATE(Table43[[#This Row],[Kode BARANG Win2]],Table43[[#This Row],[No. Urut
Item Sama]])</f>
        <v>R1062001000010</v>
      </c>
      <c r="B826" s="7"/>
      <c r="C826" s="4" t="s">
        <v>1704</v>
      </c>
      <c r="D826" s="49">
        <v>8125395</v>
      </c>
      <c r="E826" s="49">
        <f>IFERROR(VLOOKUP(Table43[[#This Row],[NO]],[1]Sheet1!$G$3:$K$1267,5,0),0)</f>
        <v>0</v>
      </c>
      <c r="F826" s="26" t="s">
        <v>1476</v>
      </c>
      <c r="G826" s="26">
        <v>60</v>
      </c>
      <c r="H826" s="26" t="s">
        <v>1704</v>
      </c>
      <c r="I826" s="49">
        <v>8993560148003</v>
      </c>
      <c r="J826" s="26" t="str">
        <f>Table43[[#This Row],[Nama Jenis Kemasan]]</f>
        <v>PCS</v>
      </c>
      <c r="K826" s="4" t="str">
        <f>TRIM(CONCATENATE(Table43[[#This Row],[Nama            KLP]]," ",Table43[[#This Row],[Nama            Sub KLP]]))</f>
        <v>TIGA RODA 12H</v>
      </c>
      <c r="L826" s="4" t="str">
        <f>CONCATENATE(Table43[[#This Row],[kode  2 Digit                (hrf+No)]],Table43[[#This Row],[kode  2 Digit                (Nomor)]],Table43[[#This Row],[kode  1 Digit                (Nomor)]])</f>
        <v>R1062</v>
      </c>
      <c r="M826" s="4" t="str">
        <f>IF(AH826="",CONCATENATE(R826,T826,V826,X826,Z826,AB826,AD826,AF826,Table43[[#This Row],[Tanda Kode Revisi]]),CONCATENATE(R826,T826,V826,X826,Z826,AB826,AD826,AH826))</f>
        <v>R1062001000010</v>
      </c>
      <c r="N826" s="11">
        <f t="shared" si="24"/>
        <v>14</v>
      </c>
      <c r="O826" s="13" t="str">
        <f>IF(AG826&lt;&gt;"",TRIM(UPPER(CONCATENATE(Q826," ",S826," ",U826," ",W826," ",Y826," ",AA826," ","X"," ",Table43[[#This Row],[ISI/CTN]]," ",AG826," ",AC826," ",AE826," ",AI826))),TRIM(UPPER(CONCATENATE(Q826," ",S826," ",U826," ",W826," ",Y826," ",AA826," ","X"," ",Table43[[#This Row],[ISI/CTN]]," ",AC826," ",AE826," ",AI826))))</f>
        <v>RB TIGA RODA 12H GREEN X 60 PCS</v>
      </c>
      <c r="P826" s="11">
        <f t="shared" si="25"/>
        <v>31</v>
      </c>
      <c r="Q826" s="4" t="s">
        <v>1487</v>
      </c>
      <c r="R826" s="7" t="s">
        <v>94</v>
      </c>
      <c r="S826" s="4" t="s">
        <v>1501</v>
      </c>
      <c r="T826" s="45" t="s">
        <v>1727</v>
      </c>
      <c r="U826" s="46" t="s">
        <v>1519</v>
      </c>
      <c r="V826" s="7">
        <v>2</v>
      </c>
      <c r="W826" s="46"/>
      <c r="X826" s="45" t="s">
        <v>1731</v>
      </c>
      <c r="Y826" s="4" t="s">
        <v>1517</v>
      </c>
      <c r="Z826" s="47" t="s">
        <v>1722</v>
      </c>
      <c r="AB826" s="47" t="s">
        <v>1738</v>
      </c>
      <c r="AC826" s="4" t="s">
        <v>186</v>
      </c>
      <c r="AD826" s="7">
        <v>1</v>
      </c>
      <c r="AF826" s="7">
        <v>0</v>
      </c>
      <c r="AJ826" s="7">
        <f>IFERROR(VLOOKUP(Table43[[#This Row],[Kode BARANG Win2]],'[2]Template Impor Barang'!#REF!,2,0),0)</f>
        <v>0</v>
      </c>
      <c r="AK826" s="7">
        <f>Table43[[#This Row],[ISI/CTN]]</f>
        <v>60</v>
      </c>
      <c r="AL826" s="83">
        <f>Table43[[#This Row],[Kode Pcpl]]</f>
        <v>8125395</v>
      </c>
      <c r="AN826" s="36">
        <f>Table43[[#This Row],[Harga Jual Pcs GT
(-PPN)]]-(Table43[[#This Row],[Harga Jual Pcs GT
(-PPN)]]*8.5%)</f>
        <v>5423.09825</v>
      </c>
      <c r="AO826" s="36">
        <f>Table43[[#This Row],[Harga Beli Pcs
(-PPN)]]*Table43[[#This Row],[ISI/CTN]]</f>
        <v>325385.89500000002</v>
      </c>
      <c r="AP826" s="36">
        <f>Table43[[#This Row],[Harga Beli Pcs
(-PPN)]]*1.11</f>
        <v>6019.6390575000005</v>
      </c>
      <c r="AQ826" s="36">
        <f>Table43[[#This Row],[Harga Beli Krt
(- PPN)]]*1.11</f>
        <v>361178.34345000004</v>
      </c>
      <c r="AR826" s="36">
        <v>5926.8833333333332</v>
      </c>
      <c r="AS826" s="36">
        <f>Table43[[#This Row],[Harga Jual Pcs GT
(-PPN)]]*Table43[[#This Row],[ISI/CTN]]</f>
        <v>355613</v>
      </c>
      <c r="AT826" s="36">
        <f>Table43[[#This Row],[Harga Jual Pcs GT
(-PPN)]]*1.11</f>
        <v>6578.8405000000002</v>
      </c>
      <c r="AU826" s="36">
        <f>Table43[[#This Row],[Harga Jual Krt GT
(- PPN)]]*1.11</f>
        <v>394730.43000000005</v>
      </c>
      <c r="AV826" s="36">
        <v>5926.8833333333332</v>
      </c>
      <c r="AW826" s="36">
        <f>Table43[[#This Row],[Harga Jual Pcs MT
(-PPN)]]*Table43[[#This Row],[ISI/CTN]]</f>
        <v>355613</v>
      </c>
      <c r="AX826" s="36">
        <f>Table43[[#This Row],[Harga Jual Pcs MT
(-PPN)]]*1.11</f>
        <v>6578.8405000000002</v>
      </c>
      <c r="AY826" s="36">
        <f>Table43[[#This Row],[Harga Jual Pcs MT
(+PPN)]]*Table43[[#This Row],[ISI/CTN]]</f>
        <v>394730.43</v>
      </c>
      <c r="AZ826" s="44">
        <f>(Table43[[#This Row],[Harga Jual Pcs GT
(-PPN)]]-Table43[[#This Row],[Harga Beli Pcs
(-PPN)]])/Table43[[#This Row],[Harga Jual Pcs GT
(-PPN)]]</f>
        <v>8.4999999999999978E-2</v>
      </c>
      <c r="BA826" s="51">
        <f>Table43[[#This Row],[Harga Jual Pcs MT
(-PPN)]]-Table43[[#This Row],[Harga Beli Pcs
(-PPN)]]</f>
        <v>503.7850833333332</v>
      </c>
      <c r="BB826" s="57">
        <f>Table43[[#This Row],[Column1]]/Table43[[#This Row],[Harga Jual Pcs MT
(-PPN)]]</f>
        <v>8.4999999999999978E-2</v>
      </c>
      <c r="BC826" s="50"/>
      <c r="BD826" s="7" t="str">
        <f>IFERROR(VLOOKUP(Table43[[#This Row],[Kode BARANG Win2]],'[3]Daftar Barang dan Jasa'!$B$2:$D$3515,3,0),0)</f>
        <v>RB TIGA RODA 12H GREEN X 60 PCS</v>
      </c>
      <c r="BE826" s="7" t="str">
        <f ca="1">IF(TODAY()-Table43[[#This Row],[Efektif
Pembuatan]]&gt;60,"Lama","Baru")</f>
        <v>Lama</v>
      </c>
      <c r="BF826" s="7" t="e">
        <f ca="1">IF(TODAY()-Table43[[#This Row],[Efektif Naik Harga]]&lt;30,"Naik","Sama")</f>
        <v>#VALUE!</v>
      </c>
      <c r="BG826" s="7" t="s">
        <v>400</v>
      </c>
      <c r="BH826" s="7" t="str">
        <f>IF(Table43[[#This Row],[Kode BARANG Win2]]&lt;&gt;"","IDR","")</f>
        <v>IDR</v>
      </c>
      <c r="BI826" s="7" t="str">
        <f>CONCATENATE(Table43[[#This Row],[kode  1 Digit
(Nomor)]],Table43[[#This Row],[kode  4 Digit                (Nomor)]])</f>
        <v>81253950000</v>
      </c>
      <c r="BJ826" s="7">
        <f>Table43[[#This Row],[Nama            Gramasi atau Jumlah Pack per CTN]]</f>
        <v>0</v>
      </c>
      <c r="BK826" s="7"/>
      <c r="BL826" s="7"/>
      <c r="BM826" s="4" t="str">
        <f>IF(Table43[[#This Row],[SATUAN Fix Win]]&lt;&gt;"","KRT")</f>
        <v>KRT</v>
      </c>
      <c r="BN826" s="4" t="str">
        <f>IF(Table43[[#This Row],[SATUAN Fix Win]]&lt;&gt;"","GD01")</f>
        <v>GD01</v>
      </c>
      <c r="BO826" s="4">
        <f>IF(Table43[[#This Row],[SATUAN Fix Win]]&lt;&gt;"",11611)</f>
        <v>11611</v>
      </c>
      <c r="BP826" s="4">
        <f>IF(Table43[[#This Row],[SATUAN Fix Win]]&lt;&gt;"",11612)</f>
        <v>11612</v>
      </c>
      <c r="BR826" s="4">
        <f>IF(Table43[[#This Row],[SATUAN Fix Win]]&lt;&gt;"",1)</f>
        <v>1</v>
      </c>
    </row>
    <row r="827" spans="1:70">
      <c r="A827" s="4" t="str">
        <f>CONCATENATE(Table43[[#This Row],[Kode BARANG Win2]],Table43[[#This Row],[No. Urut
Item Sama]])</f>
        <v>R1062001000010</v>
      </c>
      <c r="B827" s="7"/>
      <c r="C827" s="4" t="s">
        <v>1704</v>
      </c>
      <c r="D827" s="49" t="s">
        <v>673</v>
      </c>
      <c r="E827" s="49">
        <f>IFERROR(VLOOKUP(Table43[[#This Row],[NO]],[1]Sheet1!$G$3:$K$1267,5,0),0)</f>
        <v>0</v>
      </c>
      <c r="F827" s="26" t="s">
        <v>1480</v>
      </c>
      <c r="G827" s="26">
        <v>60</v>
      </c>
      <c r="H827" s="26" t="s">
        <v>2073</v>
      </c>
      <c r="I827" s="49">
        <v>8993560148003</v>
      </c>
      <c r="J827" s="26" t="str">
        <f>Table43[[#This Row],[Nama Jenis Kemasan]]</f>
        <v>PCS</v>
      </c>
      <c r="K827" s="4" t="str">
        <f>TRIM(CONCATENATE(Table43[[#This Row],[Nama            KLP]]," ",Table43[[#This Row],[Nama            Sub KLP]]))</f>
        <v>TIGA RODA 12H</v>
      </c>
      <c r="L827" s="4" t="str">
        <f>CONCATENATE(Table43[[#This Row],[kode  2 Digit                (hrf+No)]],Table43[[#This Row],[kode  2 Digit                (Nomor)]],Table43[[#This Row],[kode  1 Digit                (Nomor)]])</f>
        <v>R1062</v>
      </c>
      <c r="M827" s="4" t="str">
        <f>IF(AH827="",CONCATENATE(R827,T827,V827,X827,Z827,AB827,AD827,AF827,Table43[[#This Row],[Tanda Kode Revisi]]),CONCATENATE(R827,T827,V827,X827,Z827,AB827,AD827,AH827))</f>
        <v>R1062001000010</v>
      </c>
      <c r="N827" s="11">
        <f t="shared" si="24"/>
        <v>14</v>
      </c>
      <c r="O827" s="13" t="str">
        <f>IF(AG827&lt;&gt;"",TRIM(UPPER(CONCATENATE(Q827," ",S827," ",U827," ",W827," ",Y827," ",AA827," ","X"," ",Table43[[#This Row],[ISI/CTN]]," ",AG827," ",AC827," ",AE827," ",AI827))),TRIM(UPPER(CONCATENATE(Q827," ",S827," ",U827," ",W827," ",Y827," ",AA827," ","X"," ",Table43[[#This Row],[ISI/CTN]]," ",AC827," ",AE827," ",AI827))))</f>
        <v>RB TIGA RODA 12H GREEN X 60 PCS</v>
      </c>
      <c r="P827" s="11">
        <f t="shared" si="25"/>
        <v>31</v>
      </c>
      <c r="Q827" s="4" t="s">
        <v>1487</v>
      </c>
      <c r="R827" s="7" t="s">
        <v>94</v>
      </c>
      <c r="S827" s="4" t="s">
        <v>1501</v>
      </c>
      <c r="T827" s="45" t="s">
        <v>1727</v>
      </c>
      <c r="U827" s="46" t="s">
        <v>1519</v>
      </c>
      <c r="V827" s="7">
        <v>2</v>
      </c>
      <c r="W827" s="46"/>
      <c r="X827" s="45" t="s">
        <v>1731</v>
      </c>
      <c r="Y827" s="4" t="s">
        <v>1517</v>
      </c>
      <c r="Z827" s="47" t="s">
        <v>1722</v>
      </c>
      <c r="AB827" s="47" t="s">
        <v>1738</v>
      </c>
      <c r="AC827" s="4" t="s">
        <v>186</v>
      </c>
      <c r="AD827" s="7">
        <v>1</v>
      </c>
      <c r="AF827" s="7">
        <v>0</v>
      </c>
      <c r="AJ827" s="7">
        <f>IFERROR(VLOOKUP(Table43[[#This Row],[Kode BARANG Win2]],'[2]Template Impor Barang'!#REF!,2,0),0)</f>
        <v>0</v>
      </c>
      <c r="AK827" s="7">
        <f>Table43[[#This Row],[ISI/CTN]]</f>
        <v>60</v>
      </c>
      <c r="AL827" s="83" t="str">
        <f>Table43[[#This Row],[Kode Pcpl]]</f>
        <v>ID8153739</v>
      </c>
      <c r="AN827" s="36">
        <f>Table43[[#This Row],[Harga Jual Pcs GT
(-PPN)]]-(Table43[[#This Row],[Harga Jual Pcs GT
(-PPN)]]*8.5%)</f>
        <v>5423.09825</v>
      </c>
      <c r="AO827" s="36">
        <f>Table43[[#This Row],[Harga Beli Pcs
(-PPN)]]*Table43[[#This Row],[ISI/CTN]]</f>
        <v>325385.89500000002</v>
      </c>
      <c r="AP827" s="36">
        <f>Table43[[#This Row],[Harga Beli Pcs
(-PPN)]]*1.11</f>
        <v>6019.6390575000005</v>
      </c>
      <c r="AQ827" s="36">
        <f>Table43[[#This Row],[Harga Beli Krt
(- PPN)]]*1.11</f>
        <v>361178.34345000004</v>
      </c>
      <c r="AR827" s="36">
        <v>5926.8833333333332</v>
      </c>
      <c r="AS827" s="36">
        <f>Table43[[#This Row],[Harga Jual Pcs GT
(-PPN)]]*Table43[[#This Row],[ISI/CTN]]</f>
        <v>355613</v>
      </c>
      <c r="AT827" s="36">
        <f>Table43[[#This Row],[Harga Jual Pcs GT
(-PPN)]]*1.11</f>
        <v>6578.8405000000002</v>
      </c>
      <c r="AU827" s="36">
        <f>Table43[[#This Row],[Harga Jual Krt GT
(- PPN)]]*1.11</f>
        <v>394730.43000000005</v>
      </c>
      <c r="AV827" s="36">
        <v>5926.8833333333332</v>
      </c>
      <c r="AW827" s="36">
        <f>Table43[[#This Row],[Harga Jual Pcs MT
(-PPN)]]*Table43[[#This Row],[ISI/CTN]]</f>
        <v>355613</v>
      </c>
      <c r="AX827" s="36">
        <f>Table43[[#This Row],[Harga Jual Pcs MT
(-PPN)]]*1.11</f>
        <v>6578.8405000000002</v>
      </c>
      <c r="AY827" s="36">
        <f>Table43[[#This Row],[Harga Jual Pcs MT
(+PPN)]]*Table43[[#This Row],[ISI/CTN]]</f>
        <v>394730.43</v>
      </c>
      <c r="AZ827" s="44">
        <f>(Table43[[#This Row],[Harga Jual Pcs GT
(-PPN)]]-Table43[[#This Row],[Harga Beli Pcs
(-PPN)]])/Table43[[#This Row],[Harga Jual Pcs GT
(-PPN)]]</f>
        <v>8.4999999999999978E-2</v>
      </c>
      <c r="BA827" s="51">
        <f>Table43[[#This Row],[Harga Jual Pcs MT
(-PPN)]]-Table43[[#This Row],[Harga Beli Pcs
(-PPN)]]</f>
        <v>503.7850833333332</v>
      </c>
      <c r="BB827" s="57">
        <f>Table43[[#This Row],[Column1]]/Table43[[#This Row],[Harga Jual Pcs MT
(-PPN)]]</f>
        <v>8.4999999999999978E-2</v>
      </c>
      <c r="BC827" s="50"/>
      <c r="BD827" s="7" t="str">
        <f>IFERROR(VLOOKUP(Table43[[#This Row],[Kode BARANG Win2]],'[3]Daftar Barang dan Jasa'!$B$2:$D$3515,3,0),0)</f>
        <v>RB TIGA RODA 12H GREEN X 60 PCS</v>
      </c>
      <c r="BE827" s="7" t="str">
        <f ca="1">IF(TODAY()-Table43[[#This Row],[Efektif
Pembuatan]]&gt;60,"Lama","Baru")</f>
        <v>Lama</v>
      </c>
      <c r="BF827" s="7" t="e">
        <f ca="1">IF(TODAY()-Table43[[#This Row],[Efektif Naik Harga]]&lt;30,"Naik","Sama")</f>
        <v>#VALUE!</v>
      </c>
      <c r="BG827" s="7" t="s">
        <v>400</v>
      </c>
      <c r="BH827" s="7" t="str">
        <f>IF(Table43[[#This Row],[Kode BARANG Win2]]&lt;&gt;"","IDR","")</f>
        <v>IDR</v>
      </c>
      <c r="BI827" s="7" t="str">
        <f>CONCATENATE(Table43[[#This Row],[kode  1 Digit
(Nomor)]],Table43[[#This Row],[kode  4 Digit                (Nomor)]])</f>
        <v>ID81537390000</v>
      </c>
      <c r="BJ827" s="7">
        <f>Table43[[#This Row],[Nama            Gramasi atau Jumlah Pack per CTN]]</f>
        <v>0</v>
      </c>
      <c r="BK827" s="7"/>
      <c r="BL827" s="7"/>
      <c r="BM827" s="4" t="str">
        <f>IF(Table43[[#This Row],[SATUAN Fix Win]]&lt;&gt;"","KRT")</f>
        <v>KRT</v>
      </c>
      <c r="BN827" s="4" t="str">
        <f>IF(Table43[[#This Row],[SATUAN Fix Win]]&lt;&gt;"","GD01")</f>
        <v>GD01</v>
      </c>
      <c r="BO827" s="4">
        <f>IF(Table43[[#This Row],[SATUAN Fix Win]]&lt;&gt;"",11611)</f>
        <v>11611</v>
      </c>
      <c r="BP827" s="4">
        <f>IF(Table43[[#This Row],[SATUAN Fix Win]]&lt;&gt;"",11612)</f>
        <v>11612</v>
      </c>
      <c r="BR827" s="4">
        <f>IF(Table43[[#This Row],[SATUAN Fix Win]]&lt;&gt;"",1)</f>
        <v>1</v>
      </c>
    </row>
    <row r="828" spans="1:70">
      <c r="A828" s="4" t="str">
        <f>CONCATENATE(Table43[[#This Row],[Kode BARANG Win2]],Table43[[#This Row],[No. Urut
Item Sama]])</f>
        <v>R1062001000010</v>
      </c>
      <c r="B828" s="7"/>
      <c r="C828" s="4" t="s">
        <v>1704</v>
      </c>
      <c r="D828" s="49" t="s">
        <v>671</v>
      </c>
      <c r="E828" s="49">
        <f>IFERROR(VLOOKUP(Table43[[#This Row],[NO]],[1]Sheet1!$G$3:$K$1267,5,0),0)</f>
        <v>0</v>
      </c>
      <c r="F828" s="26" t="s">
        <v>1478</v>
      </c>
      <c r="G828" s="26">
        <v>60</v>
      </c>
      <c r="H828" s="26" t="s">
        <v>2073</v>
      </c>
      <c r="I828" s="49">
        <v>8993560148003</v>
      </c>
      <c r="J828" s="26" t="str">
        <f>Table43[[#This Row],[Nama Jenis Kemasan]]</f>
        <v>PCS</v>
      </c>
      <c r="K828" s="4" t="str">
        <f>TRIM(CONCATENATE(Table43[[#This Row],[Nama            KLP]]," ",Table43[[#This Row],[Nama            Sub KLP]]))</f>
        <v>TIGA RODA 12H</v>
      </c>
      <c r="L828" s="4" t="str">
        <f>CONCATENATE(Table43[[#This Row],[kode  2 Digit                (hrf+No)]],Table43[[#This Row],[kode  2 Digit                (Nomor)]],Table43[[#This Row],[kode  1 Digit                (Nomor)]])</f>
        <v>R1062</v>
      </c>
      <c r="M828" s="4" t="str">
        <f>IF(AH828="",CONCATENATE(R828,T828,V828,X828,Z828,AB828,AD828,AF828,Table43[[#This Row],[Tanda Kode Revisi]]),CONCATENATE(R828,T828,V828,X828,Z828,AB828,AD828,AH828))</f>
        <v>R1062001000010</v>
      </c>
      <c r="N828" s="11">
        <f t="shared" si="24"/>
        <v>14</v>
      </c>
      <c r="O828" s="13" t="str">
        <f>IF(AG828&lt;&gt;"",TRIM(UPPER(CONCATENATE(Q828," ",S828," ",U828," ",W828," ",Y828," ",AA828," ","X"," ",Table43[[#This Row],[ISI/CTN]]," ",AG828," ",AC828," ",AE828," ",AI828))),TRIM(UPPER(CONCATENATE(Q828," ",S828," ",U828," ",W828," ",Y828," ",AA828," ","X"," ",Table43[[#This Row],[ISI/CTN]]," ",AC828," ",AE828," ",AI828))))</f>
        <v>RB TIGA RODA 12H GREEN X 60 PCS</v>
      </c>
      <c r="P828" s="11">
        <f t="shared" si="25"/>
        <v>31</v>
      </c>
      <c r="Q828" s="4" t="s">
        <v>1487</v>
      </c>
      <c r="R828" s="7" t="s">
        <v>94</v>
      </c>
      <c r="S828" s="4" t="s">
        <v>1501</v>
      </c>
      <c r="T828" s="45" t="s">
        <v>1727</v>
      </c>
      <c r="U828" s="46" t="s">
        <v>1519</v>
      </c>
      <c r="V828" s="7">
        <v>2</v>
      </c>
      <c r="W828" s="46"/>
      <c r="X828" s="45" t="s">
        <v>1731</v>
      </c>
      <c r="Y828" s="4" t="s">
        <v>1517</v>
      </c>
      <c r="Z828" s="47" t="s">
        <v>1722</v>
      </c>
      <c r="AB828" s="47" t="s">
        <v>1738</v>
      </c>
      <c r="AC828" s="4" t="s">
        <v>186</v>
      </c>
      <c r="AD828" s="7">
        <v>1</v>
      </c>
      <c r="AF828" s="7">
        <v>0</v>
      </c>
      <c r="AJ828" s="7">
        <f>IFERROR(VLOOKUP(Table43[[#This Row],[Kode BARANG Win2]],'[2]Template Impor Barang'!#REF!,2,0),0)</f>
        <v>0</v>
      </c>
      <c r="AK828" s="7">
        <f>Table43[[#This Row],[ISI/CTN]]</f>
        <v>60</v>
      </c>
      <c r="AL828" s="83" t="str">
        <f>Table43[[#This Row],[Kode Pcpl]]</f>
        <v>ID0143060</v>
      </c>
      <c r="AN828" s="36">
        <f>Table43[[#This Row],[Harga Jual Pcs GT
(-PPN)]]-(Table43[[#This Row],[Harga Jual Pcs GT
(-PPN)]]*8.5%)</f>
        <v>5423.09825</v>
      </c>
      <c r="AO828" s="36">
        <f>Table43[[#This Row],[Harga Beli Pcs
(-PPN)]]*Table43[[#This Row],[ISI/CTN]]</f>
        <v>325385.89500000002</v>
      </c>
      <c r="AP828" s="36">
        <f>Table43[[#This Row],[Harga Beli Pcs
(-PPN)]]*1.11</f>
        <v>6019.6390575000005</v>
      </c>
      <c r="AQ828" s="36">
        <f>Table43[[#This Row],[Harga Beli Krt
(- PPN)]]*1.11</f>
        <v>361178.34345000004</v>
      </c>
      <c r="AR828" s="36">
        <v>5926.8833333333332</v>
      </c>
      <c r="AS828" s="36">
        <f>Table43[[#This Row],[Harga Jual Pcs GT
(-PPN)]]*Table43[[#This Row],[ISI/CTN]]</f>
        <v>355613</v>
      </c>
      <c r="AT828" s="36">
        <f>Table43[[#This Row],[Harga Jual Pcs GT
(-PPN)]]*1.11</f>
        <v>6578.8405000000002</v>
      </c>
      <c r="AU828" s="36">
        <f>Table43[[#This Row],[Harga Jual Krt GT
(- PPN)]]*1.11</f>
        <v>394730.43000000005</v>
      </c>
      <c r="AV828" s="36">
        <v>5926.8833333333332</v>
      </c>
      <c r="AW828" s="36">
        <f>Table43[[#This Row],[Harga Jual Pcs MT
(-PPN)]]*Table43[[#This Row],[ISI/CTN]]</f>
        <v>355613</v>
      </c>
      <c r="AX828" s="36">
        <f>Table43[[#This Row],[Harga Jual Pcs MT
(-PPN)]]*1.11</f>
        <v>6578.8405000000002</v>
      </c>
      <c r="AY828" s="36">
        <f>Table43[[#This Row],[Harga Jual Pcs MT
(+PPN)]]*Table43[[#This Row],[ISI/CTN]]</f>
        <v>394730.43</v>
      </c>
      <c r="AZ828" s="44">
        <f>(Table43[[#This Row],[Harga Jual Pcs GT
(-PPN)]]-Table43[[#This Row],[Harga Beli Pcs
(-PPN)]])/Table43[[#This Row],[Harga Jual Pcs GT
(-PPN)]]</f>
        <v>8.4999999999999978E-2</v>
      </c>
      <c r="BA828" s="51">
        <f>Table43[[#This Row],[Harga Jual Pcs MT
(-PPN)]]-Table43[[#This Row],[Harga Beli Pcs
(-PPN)]]</f>
        <v>503.7850833333332</v>
      </c>
      <c r="BB828" s="57">
        <f>Table43[[#This Row],[Column1]]/Table43[[#This Row],[Harga Jual Pcs MT
(-PPN)]]</f>
        <v>8.4999999999999978E-2</v>
      </c>
      <c r="BC828" s="50"/>
      <c r="BD828" s="7" t="str">
        <f>IFERROR(VLOOKUP(Table43[[#This Row],[Kode BARANG Win2]],'[3]Daftar Barang dan Jasa'!$B$2:$D$3515,3,0),0)</f>
        <v>RB TIGA RODA 12H GREEN X 60 PCS</v>
      </c>
      <c r="BE828" s="7" t="str">
        <f ca="1">IF(TODAY()-Table43[[#This Row],[Efektif
Pembuatan]]&gt;60,"Lama","Baru")</f>
        <v>Lama</v>
      </c>
      <c r="BF828" s="7" t="e">
        <f ca="1">IF(TODAY()-Table43[[#This Row],[Efektif Naik Harga]]&lt;30,"Naik","Sama")</f>
        <v>#VALUE!</v>
      </c>
      <c r="BG828" s="7" t="s">
        <v>400</v>
      </c>
      <c r="BH828" s="7" t="str">
        <f>IF(Table43[[#This Row],[Kode BARANG Win2]]&lt;&gt;"","IDR","")</f>
        <v>IDR</v>
      </c>
      <c r="BI828" s="7" t="str">
        <f>CONCATENATE(Table43[[#This Row],[kode  1 Digit
(Nomor)]],Table43[[#This Row],[kode  4 Digit                (Nomor)]])</f>
        <v>ID01430600000</v>
      </c>
      <c r="BJ828" s="7">
        <f>Table43[[#This Row],[Nama            Gramasi atau Jumlah Pack per CTN]]</f>
        <v>0</v>
      </c>
      <c r="BK828" s="7"/>
      <c r="BL828" s="7"/>
      <c r="BM828" s="4" t="str">
        <f>IF(Table43[[#This Row],[SATUAN Fix Win]]&lt;&gt;"","KRT")</f>
        <v>KRT</v>
      </c>
      <c r="BN828" s="4" t="str">
        <f>IF(Table43[[#This Row],[SATUAN Fix Win]]&lt;&gt;"","GD01")</f>
        <v>GD01</v>
      </c>
      <c r="BO828" s="4">
        <f>IF(Table43[[#This Row],[SATUAN Fix Win]]&lt;&gt;"",11611)</f>
        <v>11611</v>
      </c>
      <c r="BP828" s="4">
        <f>IF(Table43[[#This Row],[SATUAN Fix Win]]&lt;&gt;"",11612)</f>
        <v>11612</v>
      </c>
      <c r="BR828" s="4">
        <f>IF(Table43[[#This Row],[SATUAN Fix Win]]&lt;&gt;"",1)</f>
        <v>1</v>
      </c>
    </row>
    <row r="829" spans="1:70">
      <c r="A829" s="4" t="str">
        <f>CONCATENATE(Table43[[#This Row],[Kode BARANG Win2]],Table43[[#This Row],[No. Urut
Item Sama]])</f>
        <v>R1062001000010</v>
      </c>
      <c r="B829" s="7"/>
      <c r="C829" s="4" t="s">
        <v>1704</v>
      </c>
      <c r="D829" s="49">
        <v>8204615</v>
      </c>
      <c r="E829" s="49">
        <f>IFERROR(VLOOKUP(Table43[[#This Row],[NO]],[1]Sheet1!$G$3:$K$1267,5,0),0)</f>
        <v>0</v>
      </c>
      <c r="F829" s="26" t="s">
        <v>1477</v>
      </c>
      <c r="G829" s="26">
        <v>60</v>
      </c>
      <c r="H829" s="26" t="s">
        <v>2073</v>
      </c>
      <c r="I829" s="49">
        <v>8993560148003</v>
      </c>
      <c r="J829" s="26" t="str">
        <f>Table43[[#This Row],[Nama Jenis Kemasan]]</f>
        <v>PCS</v>
      </c>
      <c r="K829" s="4" t="str">
        <f>TRIM(CONCATENATE(Table43[[#This Row],[Nama            KLP]]," ",Table43[[#This Row],[Nama            Sub KLP]]))</f>
        <v>TIGA RODA 12H</v>
      </c>
      <c r="L829" s="4" t="str">
        <f>CONCATENATE(Table43[[#This Row],[kode  2 Digit                (hrf+No)]],Table43[[#This Row],[kode  2 Digit                (Nomor)]],Table43[[#This Row],[kode  1 Digit                (Nomor)]])</f>
        <v>R1062</v>
      </c>
      <c r="M829" s="4" t="str">
        <f>IF(AH829="",CONCATENATE(R829,T829,V829,X829,Z829,AB829,AD829,AF829,Table43[[#This Row],[Tanda Kode Revisi]]),CONCATENATE(R829,T829,V829,X829,Z829,AB829,AD829,AH829))</f>
        <v>R1062001000010</v>
      </c>
      <c r="N829" s="11">
        <f t="shared" si="24"/>
        <v>14</v>
      </c>
      <c r="O829" s="13" t="str">
        <f>IF(AG829&lt;&gt;"",TRIM(UPPER(CONCATENATE(Q829," ",S829," ",U829," ",W829," ",Y829," ",AA829," ","X"," ",Table43[[#This Row],[ISI/CTN]]," ",AG829," ",AC829," ",AE829," ",AI829))),TRIM(UPPER(CONCATENATE(Q829," ",S829," ",U829," ",W829," ",Y829," ",AA829," ","X"," ",Table43[[#This Row],[ISI/CTN]]," ",AC829," ",AE829," ",AI829))))</f>
        <v>RB TIGA RODA 12H GREEN X 60 PCS</v>
      </c>
      <c r="P829" s="11">
        <f t="shared" si="25"/>
        <v>31</v>
      </c>
      <c r="Q829" s="4" t="s">
        <v>1487</v>
      </c>
      <c r="R829" s="7" t="s">
        <v>94</v>
      </c>
      <c r="S829" s="4" t="s">
        <v>1501</v>
      </c>
      <c r="T829" s="45" t="s">
        <v>1727</v>
      </c>
      <c r="U829" s="46" t="s">
        <v>1519</v>
      </c>
      <c r="V829" s="7">
        <v>2</v>
      </c>
      <c r="W829" s="46"/>
      <c r="X829" s="45" t="s">
        <v>1731</v>
      </c>
      <c r="Y829" s="4" t="s">
        <v>1517</v>
      </c>
      <c r="Z829" s="47" t="s">
        <v>1722</v>
      </c>
      <c r="AB829" s="47" t="s">
        <v>1738</v>
      </c>
      <c r="AC829" s="4" t="s">
        <v>186</v>
      </c>
      <c r="AD829" s="7">
        <v>1</v>
      </c>
      <c r="AF829" s="7">
        <v>0</v>
      </c>
      <c r="AJ829" s="7">
        <f>IFERROR(VLOOKUP(Table43[[#This Row],[Kode BARANG Win2]],'[2]Template Impor Barang'!#REF!,2,0),0)</f>
        <v>0</v>
      </c>
      <c r="AK829" s="7">
        <f>Table43[[#This Row],[ISI/CTN]]</f>
        <v>60</v>
      </c>
      <c r="AL829" s="83">
        <f>Table43[[#This Row],[Kode Pcpl]]</f>
        <v>8204615</v>
      </c>
      <c r="AN829" s="36">
        <f>Table43[[#This Row],[Harga Jual Pcs GT
(-PPN)]]-(Table43[[#This Row],[Harga Jual Pcs GT
(-PPN)]]*8.5%)</f>
        <v>5423.09825</v>
      </c>
      <c r="AO829" s="36">
        <f>Table43[[#This Row],[Harga Beli Pcs
(-PPN)]]*Table43[[#This Row],[ISI/CTN]]</f>
        <v>325385.89500000002</v>
      </c>
      <c r="AP829" s="36">
        <f>Table43[[#This Row],[Harga Beli Pcs
(-PPN)]]*1.11</f>
        <v>6019.6390575000005</v>
      </c>
      <c r="AQ829" s="36">
        <f>Table43[[#This Row],[Harga Beli Krt
(- PPN)]]*1.11</f>
        <v>361178.34345000004</v>
      </c>
      <c r="AR829" s="36">
        <v>5926.8833333333332</v>
      </c>
      <c r="AS829" s="36">
        <f>Table43[[#This Row],[Harga Jual Pcs GT
(-PPN)]]*Table43[[#This Row],[ISI/CTN]]</f>
        <v>355613</v>
      </c>
      <c r="AT829" s="36">
        <f>Table43[[#This Row],[Harga Jual Pcs GT
(-PPN)]]*1.11</f>
        <v>6578.8405000000002</v>
      </c>
      <c r="AU829" s="36">
        <f>Table43[[#This Row],[Harga Jual Krt GT
(- PPN)]]*1.11</f>
        <v>394730.43000000005</v>
      </c>
      <c r="AV829" s="36">
        <v>5926.8833333333332</v>
      </c>
      <c r="AW829" s="36">
        <f>Table43[[#This Row],[Harga Jual Pcs MT
(-PPN)]]*Table43[[#This Row],[ISI/CTN]]</f>
        <v>355613</v>
      </c>
      <c r="AX829" s="36">
        <f>Table43[[#This Row],[Harga Jual Pcs MT
(-PPN)]]*1.11</f>
        <v>6578.8405000000002</v>
      </c>
      <c r="AY829" s="36">
        <f>Table43[[#This Row],[Harga Jual Pcs MT
(+PPN)]]*Table43[[#This Row],[ISI/CTN]]</f>
        <v>394730.43</v>
      </c>
      <c r="AZ829" s="44">
        <f>(Table43[[#This Row],[Harga Jual Pcs GT
(-PPN)]]-Table43[[#This Row],[Harga Beli Pcs
(-PPN)]])/Table43[[#This Row],[Harga Jual Pcs GT
(-PPN)]]</f>
        <v>8.4999999999999978E-2</v>
      </c>
      <c r="BA829" s="51">
        <f>Table43[[#This Row],[Harga Jual Pcs MT
(-PPN)]]-Table43[[#This Row],[Harga Beli Pcs
(-PPN)]]</f>
        <v>503.7850833333332</v>
      </c>
      <c r="BB829" s="57">
        <f>Table43[[#This Row],[Column1]]/Table43[[#This Row],[Harga Jual Pcs MT
(-PPN)]]</f>
        <v>8.4999999999999978E-2</v>
      </c>
      <c r="BC829" s="50"/>
      <c r="BD829" s="7" t="str">
        <f>IFERROR(VLOOKUP(Table43[[#This Row],[Kode BARANG Win2]],'[3]Daftar Barang dan Jasa'!$B$2:$D$3515,3,0),0)</f>
        <v>RB TIGA RODA 12H GREEN X 60 PCS</v>
      </c>
      <c r="BE829" s="7" t="str">
        <f ca="1">IF(TODAY()-Table43[[#This Row],[Efektif
Pembuatan]]&gt;60,"Lama","Baru")</f>
        <v>Lama</v>
      </c>
      <c r="BF829" s="7" t="e">
        <f ca="1">IF(TODAY()-Table43[[#This Row],[Efektif Naik Harga]]&lt;30,"Naik","Sama")</f>
        <v>#VALUE!</v>
      </c>
      <c r="BG829" s="7" t="s">
        <v>400</v>
      </c>
      <c r="BH829" s="7" t="str">
        <f>IF(Table43[[#This Row],[Kode BARANG Win2]]&lt;&gt;"","IDR","")</f>
        <v>IDR</v>
      </c>
      <c r="BI829" s="7" t="str">
        <f>CONCATENATE(Table43[[#This Row],[kode  1 Digit
(Nomor)]],Table43[[#This Row],[kode  4 Digit                (Nomor)]])</f>
        <v>82046150000</v>
      </c>
      <c r="BJ829" s="7">
        <f>Table43[[#This Row],[Nama            Gramasi atau Jumlah Pack per CTN]]</f>
        <v>0</v>
      </c>
      <c r="BK829" s="7"/>
      <c r="BL829" s="7"/>
      <c r="BM829" s="4" t="str">
        <f>IF(Table43[[#This Row],[SATUAN Fix Win]]&lt;&gt;"","KRT")</f>
        <v>KRT</v>
      </c>
      <c r="BN829" s="4" t="str">
        <f>IF(Table43[[#This Row],[SATUAN Fix Win]]&lt;&gt;"","GD01")</f>
        <v>GD01</v>
      </c>
      <c r="BO829" s="4">
        <f>IF(Table43[[#This Row],[SATUAN Fix Win]]&lt;&gt;"",11611)</f>
        <v>11611</v>
      </c>
      <c r="BP829" s="4">
        <f>IF(Table43[[#This Row],[SATUAN Fix Win]]&lt;&gt;"",11612)</f>
        <v>11612</v>
      </c>
      <c r="BR829" s="4">
        <f>IF(Table43[[#This Row],[SATUAN Fix Win]]&lt;&gt;"",1)</f>
        <v>1</v>
      </c>
    </row>
    <row r="830" spans="1:70">
      <c r="A830" s="4" t="str">
        <f>CONCATENATE(Table43[[#This Row],[Kode BARANG Win2]],Table43[[#This Row],[No. Urut
Item Sama]])</f>
        <v>R1062001000010</v>
      </c>
      <c r="B830" s="7"/>
      <c r="C830" s="4" t="s">
        <v>1704</v>
      </c>
      <c r="D830" s="49" t="s">
        <v>672</v>
      </c>
      <c r="E830" s="49">
        <f>IFERROR(VLOOKUP(Table43[[#This Row],[NO]],[1]Sheet1!$G$3:$K$1267,5,0),0)</f>
        <v>0</v>
      </c>
      <c r="F830" s="26" t="s">
        <v>1479</v>
      </c>
      <c r="G830" s="26">
        <v>60</v>
      </c>
      <c r="H830" s="26" t="s">
        <v>2073</v>
      </c>
      <c r="I830" s="49">
        <v>8993560148003</v>
      </c>
      <c r="J830" s="26" t="str">
        <f>Table43[[#This Row],[Nama Jenis Kemasan]]</f>
        <v>PCS</v>
      </c>
      <c r="K830" s="4" t="str">
        <f>TRIM(CONCATENATE(Table43[[#This Row],[Nama            KLP]]," ",Table43[[#This Row],[Nama            Sub KLP]]))</f>
        <v>TIGA RODA 12H</v>
      </c>
      <c r="L830" s="4" t="str">
        <f>CONCATENATE(Table43[[#This Row],[kode  2 Digit                (hrf+No)]],Table43[[#This Row],[kode  2 Digit                (Nomor)]],Table43[[#This Row],[kode  1 Digit                (Nomor)]])</f>
        <v>R1062</v>
      </c>
      <c r="M830" s="4" t="str">
        <f>IF(AH830="",CONCATENATE(R830,T830,V830,X830,Z830,AB830,AD830,AF830,Table43[[#This Row],[Tanda Kode Revisi]]),CONCATENATE(R830,T830,V830,X830,Z830,AB830,AD830,AH830))</f>
        <v>R1062001000010</v>
      </c>
      <c r="N830" s="11">
        <f t="shared" si="24"/>
        <v>14</v>
      </c>
      <c r="O830" s="13" t="str">
        <f>IF(AG830&lt;&gt;"",TRIM(UPPER(CONCATENATE(Q830," ",S830," ",U830," ",W830," ",Y830," ",AA830," ","X"," ",Table43[[#This Row],[ISI/CTN]]," ",AG830," ",AC830," ",AE830," ",AI830))),TRIM(UPPER(CONCATENATE(Q830," ",S830," ",U830," ",W830," ",Y830," ",AA830," ","X"," ",Table43[[#This Row],[ISI/CTN]]," ",AC830," ",AE830," ",AI830))))</f>
        <v>RB TIGA RODA 12H GREEN X 60 PCS</v>
      </c>
      <c r="P830" s="11">
        <f t="shared" si="25"/>
        <v>31</v>
      </c>
      <c r="Q830" s="4" t="s">
        <v>1487</v>
      </c>
      <c r="R830" s="7" t="s">
        <v>94</v>
      </c>
      <c r="S830" s="4" t="s">
        <v>1501</v>
      </c>
      <c r="T830" s="45" t="s">
        <v>1727</v>
      </c>
      <c r="U830" s="46" t="s">
        <v>1519</v>
      </c>
      <c r="V830" s="7">
        <v>2</v>
      </c>
      <c r="W830" s="46"/>
      <c r="X830" s="45" t="s">
        <v>1731</v>
      </c>
      <c r="Y830" s="4" t="s">
        <v>1517</v>
      </c>
      <c r="Z830" s="47" t="s">
        <v>1722</v>
      </c>
      <c r="AB830" s="47" t="s">
        <v>1738</v>
      </c>
      <c r="AC830" s="4" t="s">
        <v>186</v>
      </c>
      <c r="AD830" s="7">
        <v>1</v>
      </c>
      <c r="AF830" s="7">
        <v>0</v>
      </c>
      <c r="AJ830" s="7">
        <f>IFERROR(VLOOKUP(Table43[[#This Row],[Kode BARANG Win2]],'[2]Template Impor Barang'!#REF!,2,0),0)</f>
        <v>0</v>
      </c>
      <c r="AK830" s="7">
        <f>Table43[[#This Row],[ISI/CTN]]</f>
        <v>60</v>
      </c>
      <c r="AL830" s="83" t="str">
        <f>Table43[[#This Row],[Kode Pcpl]]</f>
        <v>ID8153741</v>
      </c>
      <c r="AN830" s="36">
        <f>Table43[[#This Row],[Harga Jual Pcs GT
(-PPN)]]-(Table43[[#This Row],[Harga Jual Pcs GT
(-PPN)]]*8.5%)</f>
        <v>5423.09825</v>
      </c>
      <c r="AO830" s="36">
        <f>Table43[[#This Row],[Harga Beli Pcs
(-PPN)]]*Table43[[#This Row],[ISI/CTN]]</f>
        <v>325385.89500000002</v>
      </c>
      <c r="AP830" s="36">
        <f>Table43[[#This Row],[Harga Beli Pcs
(-PPN)]]*1.11</f>
        <v>6019.6390575000005</v>
      </c>
      <c r="AQ830" s="36">
        <f>Table43[[#This Row],[Harga Beli Krt
(- PPN)]]*1.11</f>
        <v>361178.34345000004</v>
      </c>
      <c r="AR830" s="36">
        <v>5926.8833333333332</v>
      </c>
      <c r="AS830" s="36">
        <f>Table43[[#This Row],[Harga Jual Pcs GT
(-PPN)]]*Table43[[#This Row],[ISI/CTN]]</f>
        <v>355613</v>
      </c>
      <c r="AT830" s="36">
        <f>Table43[[#This Row],[Harga Jual Pcs GT
(-PPN)]]*1.11</f>
        <v>6578.8405000000002</v>
      </c>
      <c r="AU830" s="36">
        <f>Table43[[#This Row],[Harga Jual Krt GT
(- PPN)]]*1.11</f>
        <v>394730.43000000005</v>
      </c>
      <c r="AV830" s="36">
        <v>5926.8833333333332</v>
      </c>
      <c r="AW830" s="36">
        <f>Table43[[#This Row],[Harga Jual Pcs MT
(-PPN)]]*Table43[[#This Row],[ISI/CTN]]</f>
        <v>355613</v>
      </c>
      <c r="AX830" s="36">
        <f>Table43[[#This Row],[Harga Jual Pcs MT
(-PPN)]]*1.11</f>
        <v>6578.8405000000002</v>
      </c>
      <c r="AY830" s="36">
        <f>Table43[[#This Row],[Harga Jual Pcs MT
(+PPN)]]*Table43[[#This Row],[ISI/CTN]]</f>
        <v>394730.43</v>
      </c>
      <c r="AZ830" s="44">
        <f>(Table43[[#This Row],[Harga Jual Pcs GT
(-PPN)]]-Table43[[#This Row],[Harga Beli Pcs
(-PPN)]])/Table43[[#This Row],[Harga Jual Pcs GT
(-PPN)]]</f>
        <v>8.4999999999999978E-2</v>
      </c>
      <c r="BA830" s="51">
        <f>Table43[[#This Row],[Harga Jual Pcs MT
(-PPN)]]-Table43[[#This Row],[Harga Beli Pcs
(-PPN)]]</f>
        <v>503.7850833333332</v>
      </c>
      <c r="BB830" s="57">
        <f>Table43[[#This Row],[Column1]]/Table43[[#This Row],[Harga Jual Pcs MT
(-PPN)]]</f>
        <v>8.4999999999999978E-2</v>
      </c>
      <c r="BC830" s="50"/>
      <c r="BD830" s="7" t="str">
        <f>IFERROR(VLOOKUP(Table43[[#This Row],[Kode BARANG Win2]],'[3]Daftar Barang dan Jasa'!$B$2:$D$3515,3,0),0)</f>
        <v>RB TIGA RODA 12H GREEN X 60 PCS</v>
      </c>
      <c r="BE830" s="7" t="str">
        <f ca="1">IF(TODAY()-Table43[[#This Row],[Efektif
Pembuatan]]&gt;60,"Lama","Baru")</f>
        <v>Lama</v>
      </c>
      <c r="BF830" s="7" t="e">
        <f ca="1">IF(TODAY()-Table43[[#This Row],[Efektif Naik Harga]]&lt;30,"Naik","Sama")</f>
        <v>#VALUE!</v>
      </c>
      <c r="BG830" s="7" t="s">
        <v>400</v>
      </c>
      <c r="BH830" s="7" t="str">
        <f>IF(Table43[[#This Row],[Kode BARANG Win2]]&lt;&gt;"","IDR","")</f>
        <v>IDR</v>
      </c>
      <c r="BI830" s="7" t="str">
        <f>CONCATENATE(Table43[[#This Row],[kode  1 Digit
(Nomor)]],Table43[[#This Row],[kode  4 Digit                (Nomor)]])</f>
        <v>ID81537410000</v>
      </c>
      <c r="BJ830" s="7">
        <f>Table43[[#This Row],[Nama            Gramasi atau Jumlah Pack per CTN]]</f>
        <v>0</v>
      </c>
      <c r="BK830" s="7"/>
      <c r="BL830" s="7"/>
      <c r="BM830" s="4" t="str">
        <f>IF(Table43[[#This Row],[SATUAN Fix Win]]&lt;&gt;"","KRT")</f>
        <v>KRT</v>
      </c>
      <c r="BN830" s="4" t="str">
        <f>IF(Table43[[#This Row],[SATUAN Fix Win]]&lt;&gt;"","GD01")</f>
        <v>GD01</v>
      </c>
      <c r="BO830" s="4">
        <f>IF(Table43[[#This Row],[SATUAN Fix Win]]&lt;&gt;"",11611)</f>
        <v>11611</v>
      </c>
      <c r="BP830" s="4">
        <f>IF(Table43[[#This Row],[SATUAN Fix Win]]&lt;&gt;"",11612)</f>
        <v>11612</v>
      </c>
      <c r="BR830" s="4">
        <f>IF(Table43[[#This Row],[SATUAN Fix Win]]&lt;&gt;"",1)</f>
        <v>1</v>
      </c>
    </row>
    <row r="831" spans="1:70">
      <c r="A831" s="4" t="str">
        <f>CONCATENATE(Table43[[#This Row],[Kode BARANG Win2]],Table43[[#This Row],[No. Urut
Item Sama]])</f>
        <v>R1062101000010</v>
      </c>
      <c r="B831" s="7"/>
      <c r="C831" s="4" t="s">
        <v>1705</v>
      </c>
      <c r="D831" s="49">
        <v>8125394</v>
      </c>
      <c r="E831" s="49">
        <f>IFERROR(VLOOKUP(Table43[[#This Row],[NO]],[1]Sheet1!$G$3:$K$1267,5,0),0)</f>
        <v>0</v>
      </c>
      <c r="F831" s="26" t="s">
        <v>1467</v>
      </c>
      <c r="G831" s="26">
        <v>12</v>
      </c>
      <c r="H831" s="26" t="s">
        <v>1705</v>
      </c>
      <c r="I831" s="49">
        <v>8993560145019</v>
      </c>
      <c r="J831" s="26" t="str">
        <f>Table43[[#This Row],[Nama Jenis Kemasan]]</f>
        <v>PCS</v>
      </c>
      <c r="K831" s="4" t="str">
        <f>TRIM(CONCATENATE(Table43[[#This Row],[Nama            KLP]]," ",Table43[[#This Row],[Nama            Sub KLP]]))</f>
        <v>TIGA RODA 12H</v>
      </c>
      <c r="L831" s="4" t="str">
        <f>CONCATENATE(Table43[[#This Row],[kode  2 Digit                (hrf+No)]],Table43[[#This Row],[kode  2 Digit                (Nomor)]],Table43[[#This Row],[kode  1 Digit                (Nomor)]])</f>
        <v>R1062</v>
      </c>
      <c r="M831" s="4" t="str">
        <f>IF(AH831="",CONCATENATE(R831,T831,V831,X831,Z831,AB831,AD831,AF831,Table43[[#This Row],[Tanda Kode Revisi]]),CONCATENATE(R831,T831,V831,X831,Z831,AB831,AD831,AH831))</f>
        <v>R1062101000010</v>
      </c>
      <c r="N831" s="11">
        <f t="shared" si="24"/>
        <v>14</v>
      </c>
      <c r="O831" s="13" t="str">
        <f>IF(AG831&lt;&gt;"",TRIM(UPPER(CONCATENATE(Q831," ",S831," ",U831," ",W831," ",Y831," ",AA831," ","X"," ",Table43[[#This Row],[ISI/CTN]]," ",AG831," ",AC831," ",AE831," ",AI831))),TRIM(UPPER(CONCATENATE(Q831," ",S831," ",U831," ",W831," ",Y831," ",AA831," ","X"," ",Table43[[#This Row],[ISI/CTN]]," ",AC831," ",AE831," ",AI831))))</f>
        <v>RB TIGA RODA 12H P30 ORIGINAL X 12 PCS</v>
      </c>
      <c r="P831" s="11">
        <f t="shared" si="25"/>
        <v>38</v>
      </c>
      <c r="Q831" s="4" t="s">
        <v>1487</v>
      </c>
      <c r="R831" s="7" t="s">
        <v>94</v>
      </c>
      <c r="S831" s="4" t="s">
        <v>1501</v>
      </c>
      <c r="T831" s="45" t="s">
        <v>1727</v>
      </c>
      <c r="U831" s="46" t="s">
        <v>1519</v>
      </c>
      <c r="V831" s="7">
        <v>2</v>
      </c>
      <c r="W831" s="46" t="s">
        <v>1520</v>
      </c>
      <c r="X831" s="45" t="s">
        <v>1730</v>
      </c>
      <c r="Y831" s="4" t="s">
        <v>1491</v>
      </c>
      <c r="Z831" s="47" t="s">
        <v>1722</v>
      </c>
      <c r="AB831" s="47" t="s">
        <v>1738</v>
      </c>
      <c r="AC831" s="4" t="s">
        <v>186</v>
      </c>
      <c r="AD831" s="7">
        <v>1</v>
      </c>
      <c r="AF831" s="7">
        <v>0</v>
      </c>
      <c r="AJ831" s="7">
        <f>IFERROR(VLOOKUP(Table43[[#This Row],[Kode BARANG Win2]],'[2]Template Impor Barang'!#REF!,2,0),0)</f>
        <v>0</v>
      </c>
      <c r="AK831" s="7">
        <f>Table43[[#This Row],[ISI/CTN]]</f>
        <v>12</v>
      </c>
      <c r="AL831" s="83">
        <f>Table43[[#This Row],[Kode Pcpl]]</f>
        <v>8125394</v>
      </c>
      <c r="AN831" s="36">
        <f>Table43[[#This Row],[Harga Jual Pcs GT
(-PPN)]]-(Table43[[#This Row],[Harga Jual Pcs GT
(-PPN)]]*8.5%)</f>
        <v>17153.88625</v>
      </c>
      <c r="AO831" s="36">
        <f>Table43[[#This Row],[Harga Beli Pcs
(-PPN)]]*Table43[[#This Row],[ISI/CTN]]</f>
        <v>205846.63500000001</v>
      </c>
      <c r="AP831" s="36">
        <f>Table43[[#This Row],[Harga Beli Pcs
(-PPN)]]*1.11</f>
        <v>19040.813737500001</v>
      </c>
      <c r="AQ831" s="36">
        <f>Table43[[#This Row],[Harga Beli Krt
(- PPN)]]*1.11</f>
        <v>228489.76485000004</v>
      </c>
      <c r="AR831" s="36">
        <v>18747.416666666668</v>
      </c>
      <c r="AS831" s="36">
        <f>Table43[[#This Row],[Harga Jual Pcs GT
(-PPN)]]*Table43[[#This Row],[ISI/CTN]]</f>
        <v>224969</v>
      </c>
      <c r="AT831" s="36">
        <f>Table43[[#This Row],[Harga Jual Pcs GT
(-PPN)]]*1.11</f>
        <v>20809.632500000003</v>
      </c>
      <c r="AU831" s="36">
        <f>Table43[[#This Row],[Harga Jual Krt GT
(- PPN)]]*1.11</f>
        <v>249715.59000000003</v>
      </c>
      <c r="AV831" s="36">
        <v>18747.416666666668</v>
      </c>
      <c r="AW831" s="36">
        <f>Table43[[#This Row],[Harga Jual Pcs MT
(-PPN)]]*Table43[[#This Row],[ISI/CTN]]</f>
        <v>224969</v>
      </c>
      <c r="AX831" s="36">
        <f>Table43[[#This Row],[Harga Jual Pcs MT
(-PPN)]]*1.11</f>
        <v>20809.632500000003</v>
      </c>
      <c r="AY831" s="36">
        <f>Table43[[#This Row],[Harga Jual Pcs MT
(+PPN)]]*Table43[[#This Row],[ISI/CTN]]</f>
        <v>249715.59000000003</v>
      </c>
      <c r="AZ831" s="44">
        <f>(Table43[[#This Row],[Harga Jual Pcs GT
(-PPN)]]-Table43[[#This Row],[Harga Beli Pcs
(-PPN)]])/Table43[[#This Row],[Harga Jual Pcs GT
(-PPN)]]</f>
        <v>8.5000000000000089E-2</v>
      </c>
      <c r="BA831" s="51">
        <f>Table43[[#This Row],[Harga Jual Pcs MT
(-PPN)]]-Table43[[#This Row],[Harga Beli Pcs
(-PPN)]]</f>
        <v>1593.5304166666683</v>
      </c>
      <c r="BB831" s="57">
        <f>Table43[[#This Row],[Column1]]/Table43[[#This Row],[Harga Jual Pcs MT
(-PPN)]]</f>
        <v>8.5000000000000089E-2</v>
      </c>
      <c r="BC831" s="50"/>
      <c r="BD831" s="7" t="str">
        <f>IFERROR(VLOOKUP(Table43[[#This Row],[Kode BARANG Win2]],'[3]Daftar Barang dan Jasa'!$B$2:$D$3515,3,0),0)</f>
        <v>RB TIGA RODA 12H P30 ORIGINAL X 12 PCS</v>
      </c>
      <c r="BE831" s="7" t="str">
        <f ca="1">IF(TODAY()-Table43[[#This Row],[Efektif
Pembuatan]]&gt;60,"Lama","Baru")</f>
        <v>Lama</v>
      </c>
      <c r="BF831" s="7" t="e">
        <f ca="1">IF(TODAY()-Table43[[#This Row],[Efektif Naik Harga]]&lt;30,"Naik","Sama")</f>
        <v>#VALUE!</v>
      </c>
      <c r="BG831" s="7" t="s">
        <v>400</v>
      </c>
      <c r="BH831" s="7" t="str">
        <f>IF(Table43[[#This Row],[Kode BARANG Win2]]&lt;&gt;"","IDR","")</f>
        <v>IDR</v>
      </c>
      <c r="BI831" s="7" t="str">
        <f>CONCATENATE(Table43[[#This Row],[kode  1 Digit
(Nomor)]],Table43[[#This Row],[kode  4 Digit                (Nomor)]])</f>
        <v>81253940000</v>
      </c>
      <c r="BJ831" s="7">
        <f>Table43[[#This Row],[Nama            Gramasi atau Jumlah Pack per CTN]]</f>
        <v>0</v>
      </c>
      <c r="BK831" s="7"/>
      <c r="BL831" s="7"/>
      <c r="BM831" s="4" t="str">
        <f>IF(Table43[[#This Row],[SATUAN Fix Win]]&lt;&gt;"","KRT")</f>
        <v>KRT</v>
      </c>
      <c r="BN831" s="4" t="str">
        <f>IF(Table43[[#This Row],[SATUAN Fix Win]]&lt;&gt;"","GD01")</f>
        <v>GD01</v>
      </c>
      <c r="BO831" s="4">
        <f>IF(Table43[[#This Row],[SATUAN Fix Win]]&lt;&gt;"",11611)</f>
        <v>11611</v>
      </c>
      <c r="BP831" s="4">
        <f>IF(Table43[[#This Row],[SATUAN Fix Win]]&lt;&gt;"",11612)</f>
        <v>11612</v>
      </c>
      <c r="BR831" s="4">
        <f>IF(Table43[[#This Row],[SATUAN Fix Win]]&lt;&gt;"",1)</f>
        <v>1</v>
      </c>
    </row>
    <row r="832" spans="1:70">
      <c r="A832" s="4" t="str">
        <f>CONCATENATE(Table43[[#This Row],[Kode BARANG Win2]],Table43[[#This Row],[No. Urut
Item Sama]])</f>
        <v>R1062101000010</v>
      </c>
      <c r="B832" s="7"/>
      <c r="C832" s="4" t="s">
        <v>1705</v>
      </c>
      <c r="D832" s="49">
        <v>3031590</v>
      </c>
      <c r="E832" s="49">
        <f>IFERROR(VLOOKUP(Table43[[#This Row],[NO]],[1]Sheet1!$G$3:$K$1267,5,0),0)</f>
        <v>0</v>
      </c>
      <c r="F832" s="26" t="s">
        <v>1466</v>
      </c>
      <c r="G832" s="26">
        <v>12</v>
      </c>
      <c r="H832" s="26" t="s">
        <v>1705</v>
      </c>
      <c r="I832" s="49">
        <v>8993560145019</v>
      </c>
      <c r="J832" s="26" t="str">
        <f>Table43[[#This Row],[Nama Jenis Kemasan]]</f>
        <v>PCS</v>
      </c>
      <c r="K832" s="4" t="str">
        <f>TRIM(CONCATENATE(Table43[[#This Row],[Nama            KLP]]," ",Table43[[#This Row],[Nama            Sub KLP]]))</f>
        <v>TIGA RODA 12H</v>
      </c>
      <c r="L832" s="4" t="str">
        <f>CONCATENATE(Table43[[#This Row],[kode  2 Digit                (hrf+No)]],Table43[[#This Row],[kode  2 Digit                (Nomor)]],Table43[[#This Row],[kode  1 Digit                (Nomor)]])</f>
        <v>R1062</v>
      </c>
      <c r="M832" s="4" t="str">
        <f>IF(AH832="",CONCATENATE(R832,T832,V832,X832,Z832,AB832,AD832,AF832,Table43[[#This Row],[Tanda Kode Revisi]]),CONCATENATE(R832,T832,V832,X832,Z832,AB832,AD832,AH832))</f>
        <v>R1062101000010</v>
      </c>
      <c r="N832" s="11">
        <f t="shared" si="24"/>
        <v>14</v>
      </c>
      <c r="O832" s="13" t="str">
        <f>IF(AG832&lt;&gt;"",TRIM(UPPER(CONCATENATE(Q832," ",S832," ",U832," ",W832," ",Y832," ",AA832," ","X"," ",Table43[[#This Row],[ISI/CTN]]," ",AG832," ",AC832," ",AE832," ",AI832))),TRIM(UPPER(CONCATENATE(Q832," ",S832," ",U832," ",W832," ",Y832," ",AA832," ","X"," ",Table43[[#This Row],[ISI/CTN]]," ",AC832," ",AE832," ",AI832))))</f>
        <v>RB TIGA RODA 12H P30 ORIGINAL X 12 PCS</v>
      </c>
      <c r="P832" s="11">
        <f t="shared" si="25"/>
        <v>38</v>
      </c>
      <c r="Q832" s="4" t="s">
        <v>1487</v>
      </c>
      <c r="R832" s="7" t="s">
        <v>94</v>
      </c>
      <c r="S832" s="4" t="s">
        <v>1501</v>
      </c>
      <c r="T832" s="45" t="s">
        <v>1727</v>
      </c>
      <c r="U832" s="46" t="s">
        <v>1519</v>
      </c>
      <c r="V832" s="7">
        <v>2</v>
      </c>
      <c r="W832" s="46" t="s">
        <v>1520</v>
      </c>
      <c r="X832" s="45" t="s">
        <v>1730</v>
      </c>
      <c r="Y832" s="4" t="s">
        <v>1491</v>
      </c>
      <c r="Z832" s="47" t="s">
        <v>1722</v>
      </c>
      <c r="AB832" s="47" t="s">
        <v>1738</v>
      </c>
      <c r="AC832" s="4" t="s">
        <v>186</v>
      </c>
      <c r="AD832" s="7">
        <v>1</v>
      </c>
      <c r="AF832" s="7">
        <v>0</v>
      </c>
      <c r="AJ832" s="7">
        <f>IFERROR(VLOOKUP(Table43[[#This Row],[Kode BARANG Win2]],'[2]Template Impor Barang'!#REF!,2,0),0)</f>
        <v>0</v>
      </c>
      <c r="AK832" s="7">
        <f>Table43[[#This Row],[ISI/CTN]]</f>
        <v>12</v>
      </c>
      <c r="AL832" s="83">
        <f>Table43[[#This Row],[Kode Pcpl]]</f>
        <v>3031590</v>
      </c>
      <c r="AN832" s="36">
        <f>Table43[[#This Row],[Harga Jual Pcs GT
(-PPN)]]-(Table43[[#This Row],[Harga Jual Pcs GT
(-PPN)]]*8.5%)</f>
        <v>17153.88625</v>
      </c>
      <c r="AO832" s="36">
        <f>Table43[[#This Row],[Harga Beli Pcs
(-PPN)]]*Table43[[#This Row],[ISI/CTN]]</f>
        <v>205846.63500000001</v>
      </c>
      <c r="AP832" s="36">
        <f>Table43[[#This Row],[Harga Beli Pcs
(-PPN)]]*1.11</f>
        <v>19040.813737500001</v>
      </c>
      <c r="AQ832" s="36">
        <f>Table43[[#This Row],[Harga Beli Krt
(- PPN)]]*1.11</f>
        <v>228489.76485000004</v>
      </c>
      <c r="AR832" s="36">
        <v>18747.416666666668</v>
      </c>
      <c r="AS832" s="36">
        <f>Table43[[#This Row],[Harga Jual Pcs GT
(-PPN)]]*Table43[[#This Row],[ISI/CTN]]</f>
        <v>224969</v>
      </c>
      <c r="AT832" s="36">
        <f>Table43[[#This Row],[Harga Jual Pcs GT
(-PPN)]]*1.11</f>
        <v>20809.632500000003</v>
      </c>
      <c r="AU832" s="36">
        <f>Table43[[#This Row],[Harga Jual Krt GT
(- PPN)]]*1.11</f>
        <v>249715.59000000003</v>
      </c>
      <c r="AV832" s="36">
        <v>18747.416666666668</v>
      </c>
      <c r="AW832" s="36">
        <f>Table43[[#This Row],[Harga Jual Pcs MT
(-PPN)]]*Table43[[#This Row],[ISI/CTN]]</f>
        <v>224969</v>
      </c>
      <c r="AX832" s="36">
        <f>Table43[[#This Row],[Harga Jual Pcs MT
(-PPN)]]*1.11</f>
        <v>20809.632500000003</v>
      </c>
      <c r="AY832" s="36">
        <f>Table43[[#This Row],[Harga Jual Pcs MT
(+PPN)]]*Table43[[#This Row],[ISI/CTN]]</f>
        <v>249715.59000000003</v>
      </c>
      <c r="AZ832" s="44">
        <f>(Table43[[#This Row],[Harga Jual Pcs GT
(-PPN)]]-Table43[[#This Row],[Harga Beli Pcs
(-PPN)]])/Table43[[#This Row],[Harga Jual Pcs GT
(-PPN)]]</f>
        <v>8.5000000000000089E-2</v>
      </c>
      <c r="BA832" s="51">
        <f>Table43[[#This Row],[Harga Jual Pcs MT
(-PPN)]]-Table43[[#This Row],[Harga Beli Pcs
(-PPN)]]</f>
        <v>1593.5304166666683</v>
      </c>
      <c r="BB832" s="57">
        <f>Table43[[#This Row],[Column1]]/Table43[[#This Row],[Harga Jual Pcs MT
(-PPN)]]</f>
        <v>8.5000000000000089E-2</v>
      </c>
      <c r="BC832" s="50"/>
      <c r="BD832" s="7" t="str">
        <f>IFERROR(VLOOKUP(Table43[[#This Row],[Kode BARANG Win2]],'[3]Daftar Barang dan Jasa'!$B$2:$D$3515,3,0),0)</f>
        <v>RB TIGA RODA 12H P30 ORIGINAL X 12 PCS</v>
      </c>
      <c r="BE832" s="7" t="str">
        <f ca="1">IF(TODAY()-Table43[[#This Row],[Efektif
Pembuatan]]&gt;60,"Lama","Baru")</f>
        <v>Lama</v>
      </c>
      <c r="BF832" s="7" t="e">
        <f ca="1">IF(TODAY()-Table43[[#This Row],[Efektif Naik Harga]]&lt;30,"Naik","Sama")</f>
        <v>#VALUE!</v>
      </c>
      <c r="BG832" s="7" t="s">
        <v>400</v>
      </c>
      <c r="BH832" s="7" t="str">
        <f>IF(Table43[[#This Row],[Kode BARANG Win2]]&lt;&gt;"","IDR","")</f>
        <v>IDR</v>
      </c>
      <c r="BI832" s="7" t="str">
        <f>CONCATENATE(Table43[[#This Row],[kode  1 Digit
(Nomor)]],Table43[[#This Row],[kode  4 Digit                (Nomor)]])</f>
        <v>30315900000</v>
      </c>
      <c r="BJ832" s="7">
        <f>Table43[[#This Row],[Nama            Gramasi atau Jumlah Pack per CTN]]</f>
        <v>0</v>
      </c>
      <c r="BK832" s="7"/>
      <c r="BL832" s="7"/>
      <c r="BM832" s="4" t="str">
        <f>IF(Table43[[#This Row],[SATUAN Fix Win]]&lt;&gt;"","KRT")</f>
        <v>KRT</v>
      </c>
      <c r="BN832" s="4" t="str">
        <f>IF(Table43[[#This Row],[SATUAN Fix Win]]&lt;&gt;"","GD01")</f>
        <v>GD01</v>
      </c>
      <c r="BO832" s="4">
        <f>IF(Table43[[#This Row],[SATUAN Fix Win]]&lt;&gt;"",11611)</f>
        <v>11611</v>
      </c>
      <c r="BP832" s="4">
        <f>IF(Table43[[#This Row],[SATUAN Fix Win]]&lt;&gt;"",11612)</f>
        <v>11612</v>
      </c>
      <c r="BR832" s="4">
        <f>IF(Table43[[#This Row],[SATUAN Fix Win]]&lt;&gt;"",1)</f>
        <v>1</v>
      </c>
    </row>
    <row r="833" spans="1:70">
      <c r="A833" s="4" t="str">
        <f>CONCATENATE(Table43[[#This Row],[Kode BARANG Win2]],Table43[[#This Row],[No. Urut
Item Sama]])</f>
        <v>R1062101000010</v>
      </c>
      <c r="B833" s="7"/>
      <c r="C833" s="4" t="s">
        <v>1705</v>
      </c>
      <c r="D833" s="49" t="s">
        <v>667</v>
      </c>
      <c r="E833" s="49">
        <f>IFERROR(VLOOKUP(Table43[[#This Row],[NO]],[1]Sheet1!$G$3:$K$1267,5,0),0)</f>
        <v>0</v>
      </c>
      <c r="F833" s="26" t="s">
        <v>1468</v>
      </c>
      <c r="G833" s="26">
        <v>12</v>
      </c>
      <c r="H833" s="26" t="s">
        <v>2073</v>
      </c>
      <c r="I833" s="49">
        <v>8993560145019</v>
      </c>
      <c r="J833" s="26" t="str">
        <f>Table43[[#This Row],[Nama Jenis Kemasan]]</f>
        <v>PCS</v>
      </c>
      <c r="K833" s="4" t="str">
        <f>TRIM(CONCATENATE(Table43[[#This Row],[Nama            KLP]]," ",Table43[[#This Row],[Nama            Sub KLP]]))</f>
        <v>TIGA RODA 12H</v>
      </c>
      <c r="L833" s="4" t="str">
        <f>CONCATENATE(Table43[[#This Row],[kode  2 Digit                (hrf+No)]],Table43[[#This Row],[kode  2 Digit                (Nomor)]],Table43[[#This Row],[kode  1 Digit                (Nomor)]])</f>
        <v>R1062</v>
      </c>
      <c r="M833" s="4" t="str">
        <f>IF(AH833="",CONCATENATE(R833,T833,V833,X833,Z833,AB833,AD833,AF833,Table43[[#This Row],[Tanda Kode Revisi]]),CONCATENATE(R833,T833,V833,X833,Z833,AB833,AD833,AH833))</f>
        <v>R1062101000010</v>
      </c>
      <c r="N833" s="11">
        <f t="shared" si="24"/>
        <v>14</v>
      </c>
      <c r="O833" s="13" t="str">
        <f>IF(AG833&lt;&gt;"",TRIM(UPPER(CONCATENATE(Q833," ",S833," ",U833," ",W833," ",Y833," ",AA833," ","X"," ",Table43[[#This Row],[ISI/CTN]]," ",AG833," ",AC833," ",AE833," ",AI833))),TRIM(UPPER(CONCATENATE(Q833," ",S833," ",U833," ",W833," ",Y833," ",AA833," ","X"," ",Table43[[#This Row],[ISI/CTN]]," ",AC833," ",AE833," ",AI833))))</f>
        <v>RB TIGA RODA 12H P30 ORIGINAL X 12 PCS</v>
      </c>
      <c r="P833" s="11">
        <f t="shared" si="25"/>
        <v>38</v>
      </c>
      <c r="Q833" s="4" t="s">
        <v>1487</v>
      </c>
      <c r="R833" s="7" t="s">
        <v>94</v>
      </c>
      <c r="S833" s="4" t="s">
        <v>1501</v>
      </c>
      <c r="T833" s="45" t="s">
        <v>1727</v>
      </c>
      <c r="U833" s="46" t="s">
        <v>1519</v>
      </c>
      <c r="V833" s="7">
        <v>2</v>
      </c>
      <c r="W833" s="46" t="s">
        <v>1520</v>
      </c>
      <c r="X833" s="45" t="s">
        <v>1730</v>
      </c>
      <c r="Y833" s="4" t="s">
        <v>1491</v>
      </c>
      <c r="Z833" s="47" t="s">
        <v>1722</v>
      </c>
      <c r="AB833" s="47" t="s">
        <v>1738</v>
      </c>
      <c r="AC833" s="4" t="s">
        <v>186</v>
      </c>
      <c r="AD833" s="7">
        <v>1</v>
      </c>
      <c r="AF833" s="7">
        <v>0</v>
      </c>
      <c r="AJ833" s="7">
        <f>IFERROR(VLOOKUP(Table43[[#This Row],[Kode BARANG Win2]],'[2]Template Impor Barang'!#REF!,2,0),0)</f>
        <v>0</v>
      </c>
      <c r="AK833" s="7">
        <f>Table43[[#This Row],[ISI/CTN]]</f>
        <v>12</v>
      </c>
      <c r="AL833" s="83" t="str">
        <f>Table43[[#This Row],[Kode Pcpl]]</f>
        <v>ID0143062</v>
      </c>
      <c r="AN833" s="36">
        <f>Table43[[#This Row],[Harga Jual Pcs GT
(-PPN)]]-(Table43[[#This Row],[Harga Jual Pcs GT
(-PPN)]]*8.5%)</f>
        <v>17153.88625</v>
      </c>
      <c r="AO833" s="36">
        <f>Table43[[#This Row],[Harga Beli Pcs
(-PPN)]]*Table43[[#This Row],[ISI/CTN]]</f>
        <v>205846.63500000001</v>
      </c>
      <c r="AP833" s="36">
        <f>Table43[[#This Row],[Harga Beli Pcs
(-PPN)]]*1.11</f>
        <v>19040.813737500001</v>
      </c>
      <c r="AQ833" s="36">
        <f>Table43[[#This Row],[Harga Beli Krt
(- PPN)]]*1.11</f>
        <v>228489.76485000004</v>
      </c>
      <c r="AR833" s="36">
        <v>18747.416666666668</v>
      </c>
      <c r="AS833" s="36">
        <f>Table43[[#This Row],[Harga Jual Pcs GT
(-PPN)]]*Table43[[#This Row],[ISI/CTN]]</f>
        <v>224969</v>
      </c>
      <c r="AT833" s="36">
        <f>Table43[[#This Row],[Harga Jual Pcs GT
(-PPN)]]*1.11</f>
        <v>20809.632500000003</v>
      </c>
      <c r="AU833" s="36">
        <f>Table43[[#This Row],[Harga Jual Krt GT
(- PPN)]]*1.11</f>
        <v>249715.59000000003</v>
      </c>
      <c r="AV833" s="36">
        <v>18747.416666666668</v>
      </c>
      <c r="AW833" s="36">
        <f>Table43[[#This Row],[Harga Jual Pcs MT
(-PPN)]]*Table43[[#This Row],[ISI/CTN]]</f>
        <v>224969</v>
      </c>
      <c r="AX833" s="36">
        <f>Table43[[#This Row],[Harga Jual Pcs MT
(-PPN)]]*1.11</f>
        <v>20809.632500000003</v>
      </c>
      <c r="AY833" s="36">
        <f>Table43[[#This Row],[Harga Jual Pcs MT
(+PPN)]]*Table43[[#This Row],[ISI/CTN]]</f>
        <v>249715.59000000003</v>
      </c>
      <c r="AZ833" s="44">
        <f>(Table43[[#This Row],[Harga Jual Pcs GT
(-PPN)]]-Table43[[#This Row],[Harga Beli Pcs
(-PPN)]])/Table43[[#This Row],[Harga Jual Pcs GT
(-PPN)]]</f>
        <v>8.5000000000000089E-2</v>
      </c>
      <c r="BA833" s="51">
        <f>Table43[[#This Row],[Harga Jual Pcs MT
(-PPN)]]-Table43[[#This Row],[Harga Beli Pcs
(-PPN)]]</f>
        <v>1593.5304166666683</v>
      </c>
      <c r="BB833" s="57">
        <f>Table43[[#This Row],[Column1]]/Table43[[#This Row],[Harga Jual Pcs MT
(-PPN)]]</f>
        <v>8.5000000000000089E-2</v>
      </c>
      <c r="BC833" s="50"/>
      <c r="BD833" s="7" t="str">
        <f>IFERROR(VLOOKUP(Table43[[#This Row],[Kode BARANG Win2]],'[3]Daftar Barang dan Jasa'!$B$2:$D$3515,3,0),0)</f>
        <v>RB TIGA RODA 12H P30 ORIGINAL X 12 PCS</v>
      </c>
      <c r="BE833" s="7" t="str">
        <f ca="1">IF(TODAY()-Table43[[#This Row],[Efektif
Pembuatan]]&gt;60,"Lama","Baru")</f>
        <v>Lama</v>
      </c>
      <c r="BF833" s="7" t="e">
        <f ca="1">IF(TODAY()-Table43[[#This Row],[Efektif Naik Harga]]&lt;30,"Naik","Sama")</f>
        <v>#VALUE!</v>
      </c>
      <c r="BG833" s="7" t="s">
        <v>400</v>
      </c>
      <c r="BH833" s="7" t="str">
        <f>IF(Table43[[#This Row],[Kode BARANG Win2]]&lt;&gt;"","IDR","")</f>
        <v>IDR</v>
      </c>
      <c r="BI833" s="7" t="str">
        <f>CONCATENATE(Table43[[#This Row],[kode  1 Digit
(Nomor)]],Table43[[#This Row],[kode  4 Digit                (Nomor)]])</f>
        <v>ID01430620000</v>
      </c>
      <c r="BJ833" s="7">
        <f>Table43[[#This Row],[Nama            Gramasi atau Jumlah Pack per CTN]]</f>
        <v>0</v>
      </c>
      <c r="BK833" s="7"/>
      <c r="BL833" s="7"/>
      <c r="BM833" s="4" t="str">
        <f>IF(Table43[[#This Row],[SATUAN Fix Win]]&lt;&gt;"","KRT")</f>
        <v>KRT</v>
      </c>
      <c r="BN833" s="4" t="str">
        <f>IF(Table43[[#This Row],[SATUAN Fix Win]]&lt;&gt;"","GD01")</f>
        <v>GD01</v>
      </c>
      <c r="BO833" s="4">
        <f>IF(Table43[[#This Row],[SATUAN Fix Win]]&lt;&gt;"",11611)</f>
        <v>11611</v>
      </c>
      <c r="BP833" s="4">
        <f>IF(Table43[[#This Row],[SATUAN Fix Win]]&lt;&gt;"",11612)</f>
        <v>11612</v>
      </c>
      <c r="BR833" s="4">
        <f>IF(Table43[[#This Row],[SATUAN Fix Win]]&lt;&gt;"",1)</f>
        <v>1</v>
      </c>
    </row>
    <row r="834" spans="1:70">
      <c r="A834" s="4" t="str">
        <f>CONCATENATE(Table43[[#This Row],[Kode BARANG Win2]],Table43[[#This Row],[No. Urut
Item Sama]])</f>
        <v>R1063001000010</v>
      </c>
      <c r="B834" s="7"/>
      <c r="C834" s="4" t="s">
        <v>1706</v>
      </c>
      <c r="D834" s="49">
        <v>8125397</v>
      </c>
      <c r="E834" s="49">
        <f>IFERROR(VLOOKUP(Table43[[#This Row],[NO]],[1]Sheet1!$G$3:$K$1267,5,0),0)</f>
        <v>0</v>
      </c>
      <c r="F834" s="26" t="s">
        <v>1470</v>
      </c>
      <c r="G834" s="26">
        <v>60</v>
      </c>
      <c r="H834" s="26" t="s">
        <v>1706</v>
      </c>
      <c r="I834" s="49">
        <v>8996689168891</v>
      </c>
      <c r="J834" s="26" t="str">
        <f>Table43[[#This Row],[Nama Jenis Kemasan]]</f>
        <v>PCS</v>
      </c>
      <c r="K834" s="4" t="str">
        <f>TRIM(CONCATENATE(Table43[[#This Row],[Nama            KLP]]," ",Table43[[#This Row],[Nama            Sub KLP]]))</f>
        <v>TIGA RODA 8H</v>
      </c>
      <c r="L834" s="4" t="str">
        <f>CONCATENATE(Table43[[#This Row],[kode  2 Digit                (hrf+No)]],Table43[[#This Row],[kode  2 Digit                (Nomor)]],Table43[[#This Row],[kode  1 Digit                (Nomor)]])</f>
        <v>R1063</v>
      </c>
      <c r="M834" s="4" t="str">
        <f>IF(AH834="",CONCATENATE(R834,T834,V834,X834,Z834,AB834,AD834,AF834,Table43[[#This Row],[Tanda Kode Revisi]]),CONCATENATE(R834,T834,V834,X834,Z834,AB834,AD834,AH834))</f>
        <v>R1063001000010</v>
      </c>
      <c r="N834" s="11">
        <f t="shared" si="24"/>
        <v>14</v>
      </c>
      <c r="O834" s="13" t="str">
        <f>IF(AG834&lt;&gt;"",TRIM(UPPER(CONCATENATE(Q834," ",S834," ",U834," ",W834," ",Y834," ",AA834," ","X"," ",Table43[[#This Row],[ISI/CTN]]," ",AG834," ",AC834," ",AE834," ",AI834))),TRIM(UPPER(CONCATENATE(Q834," ",S834," ",U834," ",W834," ",Y834," ",AA834," ","X"," ",Table43[[#This Row],[ISI/CTN]]," ",AC834," ",AE834," ",AI834))))</f>
        <v>RB TIGA RODA 8H GREEN X 60 PCS</v>
      </c>
      <c r="P834" s="11">
        <f t="shared" si="25"/>
        <v>30</v>
      </c>
      <c r="Q834" s="4" t="s">
        <v>1487</v>
      </c>
      <c r="R834" s="7" t="s">
        <v>94</v>
      </c>
      <c r="S834" s="4" t="s">
        <v>1501</v>
      </c>
      <c r="T834" s="45" t="s">
        <v>1727</v>
      </c>
      <c r="U834" s="46" t="s">
        <v>1518</v>
      </c>
      <c r="V834" s="7">
        <v>3</v>
      </c>
      <c r="W834" s="46"/>
      <c r="X834" s="45" t="s">
        <v>1731</v>
      </c>
      <c r="Y834" s="4" t="s">
        <v>1517</v>
      </c>
      <c r="Z834" s="47" t="s">
        <v>1722</v>
      </c>
      <c r="AB834" s="47" t="s">
        <v>1738</v>
      </c>
      <c r="AC834" s="4" t="s">
        <v>186</v>
      </c>
      <c r="AD834" s="7">
        <v>1</v>
      </c>
      <c r="AF834" s="7">
        <v>0</v>
      </c>
      <c r="AJ834" s="7">
        <f>IFERROR(VLOOKUP(Table43[[#This Row],[Kode BARANG Win2]],'[2]Template Impor Barang'!#REF!,2,0),0)</f>
        <v>0</v>
      </c>
      <c r="AK834" s="7">
        <f>Table43[[#This Row],[ISI/CTN]]</f>
        <v>60</v>
      </c>
      <c r="AL834" s="83">
        <f>Table43[[#This Row],[Kode Pcpl]]</f>
        <v>8125397</v>
      </c>
      <c r="AN834" s="36">
        <f>Table43[[#This Row],[Harga Jual Pcs GT
(-PPN)]]-(Table43[[#This Row],[Harga Jual Pcs GT
(-PPN)]]*8.5%)</f>
        <v>3554.2869999999998</v>
      </c>
      <c r="AO834" s="36">
        <f>Table43[[#This Row],[Harga Beli Pcs
(-PPN)]]*Table43[[#This Row],[ISI/CTN]]</f>
        <v>213257.22</v>
      </c>
      <c r="AP834" s="36">
        <f>Table43[[#This Row],[Harga Beli Pcs
(-PPN)]]*1.11</f>
        <v>3945.25857</v>
      </c>
      <c r="AQ834" s="36">
        <f>Table43[[#This Row],[Harga Beli Krt
(- PPN)]]*1.11</f>
        <v>236715.51420000003</v>
      </c>
      <c r="AR834" s="36">
        <v>3884.4666666666667</v>
      </c>
      <c r="AS834" s="36">
        <f>Table43[[#This Row],[Harga Jual Pcs GT
(-PPN)]]*Table43[[#This Row],[ISI/CTN]]</f>
        <v>233068</v>
      </c>
      <c r="AT834" s="36">
        <f>Table43[[#This Row],[Harga Jual Pcs GT
(-PPN)]]*1.11</f>
        <v>4311.7580000000007</v>
      </c>
      <c r="AU834" s="36">
        <f>Table43[[#This Row],[Harga Jual Krt GT
(- PPN)]]*1.11</f>
        <v>258705.48</v>
      </c>
      <c r="AV834" s="36">
        <v>3884.4666666666667</v>
      </c>
      <c r="AW834" s="36">
        <f>Table43[[#This Row],[Harga Jual Pcs MT
(-PPN)]]*Table43[[#This Row],[ISI/CTN]]</f>
        <v>233068</v>
      </c>
      <c r="AX834" s="36">
        <f>Table43[[#This Row],[Harga Jual Pcs MT
(-PPN)]]*1.11</f>
        <v>4311.7580000000007</v>
      </c>
      <c r="AY834" s="36">
        <f>Table43[[#This Row],[Harga Jual Pcs MT
(+PPN)]]*Table43[[#This Row],[ISI/CTN]]</f>
        <v>258705.48000000004</v>
      </c>
      <c r="AZ834" s="44">
        <f>(Table43[[#This Row],[Harga Jual Pcs GT
(-PPN)]]-Table43[[#This Row],[Harga Beli Pcs
(-PPN)]])/Table43[[#This Row],[Harga Jual Pcs GT
(-PPN)]]</f>
        <v>8.5000000000000062E-2</v>
      </c>
      <c r="BA834" s="51">
        <f>Table43[[#This Row],[Harga Jual Pcs MT
(-PPN)]]-Table43[[#This Row],[Harga Beli Pcs
(-PPN)]]</f>
        <v>330.17966666666689</v>
      </c>
      <c r="BB834" s="57">
        <f>Table43[[#This Row],[Column1]]/Table43[[#This Row],[Harga Jual Pcs MT
(-PPN)]]</f>
        <v>8.5000000000000062E-2</v>
      </c>
      <c r="BC834" s="50"/>
      <c r="BD834" s="7" t="str">
        <f>IFERROR(VLOOKUP(Table43[[#This Row],[Kode BARANG Win2]],'[3]Daftar Barang dan Jasa'!$B$2:$D$3515,3,0),0)</f>
        <v>RB TIGA RODA 8H GREEN X 60 PCS</v>
      </c>
      <c r="BE834" s="7" t="str">
        <f ca="1">IF(TODAY()-Table43[[#This Row],[Efektif
Pembuatan]]&gt;60,"Lama","Baru")</f>
        <v>Lama</v>
      </c>
      <c r="BF834" s="7" t="e">
        <f ca="1">IF(TODAY()-Table43[[#This Row],[Efektif Naik Harga]]&lt;30,"Naik","Sama")</f>
        <v>#VALUE!</v>
      </c>
      <c r="BG834" s="7" t="s">
        <v>400</v>
      </c>
      <c r="BH834" s="7" t="str">
        <f>IF(Table43[[#This Row],[Kode BARANG Win2]]&lt;&gt;"","IDR","")</f>
        <v>IDR</v>
      </c>
      <c r="BI834" s="7" t="str">
        <f>CONCATENATE(Table43[[#This Row],[kode  1 Digit
(Nomor)]],Table43[[#This Row],[kode  4 Digit                (Nomor)]])</f>
        <v>81253970000</v>
      </c>
      <c r="BJ834" s="7">
        <f>Table43[[#This Row],[Nama            Gramasi atau Jumlah Pack per CTN]]</f>
        <v>0</v>
      </c>
      <c r="BK834" s="7"/>
      <c r="BL834" s="7"/>
      <c r="BM834" s="4" t="str">
        <f>IF(Table43[[#This Row],[SATUAN Fix Win]]&lt;&gt;"","KRT")</f>
        <v>KRT</v>
      </c>
      <c r="BN834" s="4" t="str">
        <f>IF(Table43[[#This Row],[SATUAN Fix Win]]&lt;&gt;"","GD01")</f>
        <v>GD01</v>
      </c>
      <c r="BO834" s="4">
        <f>IF(Table43[[#This Row],[SATUAN Fix Win]]&lt;&gt;"",11611)</f>
        <v>11611</v>
      </c>
      <c r="BP834" s="4">
        <f>IF(Table43[[#This Row],[SATUAN Fix Win]]&lt;&gt;"",11612)</f>
        <v>11612</v>
      </c>
      <c r="BR834" s="4">
        <f>IF(Table43[[#This Row],[SATUAN Fix Win]]&lt;&gt;"",1)</f>
        <v>1</v>
      </c>
    </row>
    <row r="835" spans="1:70">
      <c r="A835" s="4" t="str">
        <f>CONCATENATE(Table43[[#This Row],[Kode BARANG Win2]],Table43[[#This Row],[No. Urut
Item Sama]])</f>
        <v>R1063001000010</v>
      </c>
      <c r="B835" s="7"/>
      <c r="C835" s="4" t="s">
        <v>1706</v>
      </c>
      <c r="D835" s="49">
        <v>3056004</v>
      </c>
      <c r="E835" s="49">
        <f>IFERROR(VLOOKUP(Table43[[#This Row],[NO]],[1]Sheet1!$G$3:$K$1267,5,0),0)</f>
        <v>0</v>
      </c>
      <c r="F835" s="26" t="s">
        <v>1475</v>
      </c>
      <c r="G835" s="26">
        <v>60</v>
      </c>
      <c r="H835" s="26" t="s">
        <v>2073</v>
      </c>
      <c r="I835" s="49">
        <v>8996689168891</v>
      </c>
      <c r="J835" s="26" t="str">
        <f>Table43[[#This Row],[Nama Jenis Kemasan]]</f>
        <v>PCS</v>
      </c>
      <c r="K835" s="4" t="str">
        <f>TRIM(CONCATENATE(Table43[[#This Row],[Nama            KLP]]," ",Table43[[#This Row],[Nama            Sub KLP]]))</f>
        <v>TIGA RODA 8H</v>
      </c>
      <c r="L835" s="4" t="str">
        <f>CONCATENATE(Table43[[#This Row],[kode  2 Digit                (hrf+No)]],Table43[[#This Row],[kode  2 Digit                (Nomor)]],Table43[[#This Row],[kode  1 Digit                (Nomor)]])</f>
        <v>R1063</v>
      </c>
      <c r="M835" s="4" t="str">
        <f>IF(AH835="",CONCATENATE(R835,T835,V835,X835,Z835,AB835,AD835,AF835,Table43[[#This Row],[Tanda Kode Revisi]]),CONCATENATE(R835,T835,V835,X835,Z835,AB835,AD835,AH835))</f>
        <v>R1063001000010</v>
      </c>
      <c r="N835" s="11">
        <f t="shared" si="24"/>
        <v>14</v>
      </c>
      <c r="O835" s="13" t="str">
        <f>IF(AG835&lt;&gt;"",TRIM(UPPER(CONCATENATE(Q835," ",S835," ",U835," ",W835," ",Y835," ",AA835," ","X"," ",Table43[[#This Row],[ISI/CTN]]," ",AG835," ",AC835," ",AE835," ",AI835))),TRIM(UPPER(CONCATENATE(Q835," ",S835," ",U835," ",W835," ",Y835," ",AA835," ","X"," ",Table43[[#This Row],[ISI/CTN]]," ",AC835," ",AE835," ",AI835))))</f>
        <v>RB TIGA RODA 8H GREEN X 60 PCS</v>
      </c>
      <c r="P835" s="11">
        <f t="shared" si="25"/>
        <v>30</v>
      </c>
      <c r="Q835" s="4" t="s">
        <v>1487</v>
      </c>
      <c r="R835" s="7" t="s">
        <v>94</v>
      </c>
      <c r="S835" s="4" t="s">
        <v>1501</v>
      </c>
      <c r="T835" s="45" t="s">
        <v>1727</v>
      </c>
      <c r="U835" s="46" t="s">
        <v>1518</v>
      </c>
      <c r="V835" s="7">
        <v>3</v>
      </c>
      <c r="W835" s="46"/>
      <c r="X835" s="45" t="s">
        <v>1731</v>
      </c>
      <c r="Y835" s="4" t="s">
        <v>1517</v>
      </c>
      <c r="Z835" s="47" t="s">
        <v>1722</v>
      </c>
      <c r="AB835" s="47" t="s">
        <v>1738</v>
      </c>
      <c r="AC835" s="4" t="s">
        <v>186</v>
      </c>
      <c r="AD835" s="7">
        <v>1</v>
      </c>
      <c r="AF835" s="7">
        <v>0</v>
      </c>
      <c r="AJ835" s="7">
        <f>IFERROR(VLOOKUP(Table43[[#This Row],[Kode BARANG Win2]],'[2]Template Impor Barang'!#REF!,2,0),0)</f>
        <v>0</v>
      </c>
      <c r="AK835" s="7">
        <f>Table43[[#This Row],[ISI/CTN]]</f>
        <v>60</v>
      </c>
      <c r="AL835" s="83">
        <f>Table43[[#This Row],[Kode Pcpl]]</f>
        <v>3056004</v>
      </c>
      <c r="AN835" s="36">
        <f>Table43[[#This Row],[Harga Jual Pcs GT
(-PPN)]]-(Table43[[#This Row],[Harga Jual Pcs GT
(-PPN)]]*8.5%)</f>
        <v>3554.2869999999998</v>
      </c>
      <c r="AO835" s="36">
        <f>Table43[[#This Row],[Harga Beli Pcs
(-PPN)]]*Table43[[#This Row],[ISI/CTN]]</f>
        <v>213257.22</v>
      </c>
      <c r="AP835" s="36">
        <f>Table43[[#This Row],[Harga Beli Pcs
(-PPN)]]*1.11</f>
        <v>3945.25857</v>
      </c>
      <c r="AQ835" s="36">
        <f>Table43[[#This Row],[Harga Beli Krt
(- PPN)]]*1.11</f>
        <v>236715.51420000003</v>
      </c>
      <c r="AR835" s="36">
        <v>3884.4666666666667</v>
      </c>
      <c r="AS835" s="36">
        <f>Table43[[#This Row],[Harga Jual Pcs GT
(-PPN)]]*Table43[[#This Row],[ISI/CTN]]</f>
        <v>233068</v>
      </c>
      <c r="AT835" s="36">
        <f>Table43[[#This Row],[Harga Jual Pcs GT
(-PPN)]]*1.11</f>
        <v>4311.7580000000007</v>
      </c>
      <c r="AU835" s="36">
        <f>Table43[[#This Row],[Harga Jual Krt GT
(- PPN)]]*1.11</f>
        <v>258705.48</v>
      </c>
      <c r="AV835" s="36">
        <v>3884.4666666666667</v>
      </c>
      <c r="AW835" s="36">
        <f>Table43[[#This Row],[Harga Jual Pcs MT
(-PPN)]]*Table43[[#This Row],[ISI/CTN]]</f>
        <v>233068</v>
      </c>
      <c r="AX835" s="36">
        <f>Table43[[#This Row],[Harga Jual Pcs MT
(-PPN)]]*1.11</f>
        <v>4311.7580000000007</v>
      </c>
      <c r="AY835" s="36">
        <f>Table43[[#This Row],[Harga Jual Pcs MT
(+PPN)]]*Table43[[#This Row],[ISI/CTN]]</f>
        <v>258705.48000000004</v>
      </c>
      <c r="AZ835" s="44">
        <f>(Table43[[#This Row],[Harga Jual Pcs GT
(-PPN)]]-Table43[[#This Row],[Harga Beli Pcs
(-PPN)]])/Table43[[#This Row],[Harga Jual Pcs GT
(-PPN)]]</f>
        <v>8.5000000000000062E-2</v>
      </c>
      <c r="BA835" s="51">
        <f>Table43[[#This Row],[Harga Jual Pcs MT
(-PPN)]]-Table43[[#This Row],[Harga Beli Pcs
(-PPN)]]</f>
        <v>330.17966666666689</v>
      </c>
      <c r="BB835" s="57">
        <f>Table43[[#This Row],[Column1]]/Table43[[#This Row],[Harga Jual Pcs MT
(-PPN)]]</f>
        <v>8.5000000000000062E-2</v>
      </c>
      <c r="BC835" s="50"/>
      <c r="BD835" s="7" t="str">
        <f>IFERROR(VLOOKUP(Table43[[#This Row],[Kode BARANG Win2]],'[3]Daftar Barang dan Jasa'!$B$2:$D$3515,3,0),0)</f>
        <v>RB TIGA RODA 8H GREEN X 60 PCS</v>
      </c>
      <c r="BE835" s="7" t="str">
        <f ca="1">IF(TODAY()-Table43[[#This Row],[Efektif
Pembuatan]]&gt;60,"Lama","Baru")</f>
        <v>Lama</v>
      </c>
      <c r="BF835" s="7" t="e">
        <f ca="1">IF(TODAY()-Table43[[#This Row],[Efektif Naik Harga]]&lt;30,"Naik","Sama")</f>
        <v>#VALUE!</v>
      </c>
      <c r="BG835" s="7" t="s">
        <v>400</v>
      </c>
      <c r="BH835" s="7" t="str">
        <f>IF(Table43[[#This Row],[Kode BARANG Win2]]&lt;&gt;"","IDR","")</f>
        <v>IDR</v>
      </c>
      <c r="BI835" s="7" t="str">
        <f>CONCATENATE(Table43[[#This Row],[kode  1 Digit
(Nomor)]],Table43[[#This Row],[kode  4 Digit                (Nomor)]])</f>
        <v>30560040000</v>
      </c>
      <c r="BJ835" s="7">
        <f>Table43[[#This Row],[Nama            Gramasi atau Jumlah Pack per CTN]]</f>
        <v>0</v>
      </c>
      <c r="BK835" s="7"/>
      <c r="BL835" s="7"/>
      <c r="BM835" s="4" t="str">
        <f>IF(Table43[[#This Row],[SATUAN Fix Win]]&lt;&gt;"","KRT")</f>
        <v>KRT</v>
      </c>
      <c r="BN835" s="4" t="str">
        <f>IF(Table43[[#This Row],[SATUAN Fix Win]]&lt;&gt;"","GD01")</f>
        <v>GD01</v>
      </c>
      <c r="BO835" s="4">
        <f>IF(Table43[[#This Row],[SATUAN Fix Win]]&lt;&gt;"",11611)</f>
        <v>11611</v>
      </c>
      <c r="BP835" s="4">
        <f>IF(Table43[[#This Row],[SATUAN Fix Win]]&lt;&gt;"",11612)</f>
        <v>11612</v>
      </c>
      <c r="BR835" s="4">
        <f>IF(Table43[[#This Row],[SATUAN Fix Win]]&lt;&gt;"",1)</f>
        <v>1</v>
      </c>
    </row>
    <row r="836" spans="1:70">
      <c r="A836" s="4" t="str">
        <f>CONCATENATE(Table43[[#This Row],[Kode BARANG Win2]],Table43[[#This Row],[No. Urut
Item Sama]])</f>
        <v>R1063001000010</v>
      </c>
      <c r="B836" s="7"/>
      <c r="C836" s="4" t="s">
        <v>1706</v>
      </c>
      <c r="D836" s="49">
        <v>8204617</v>
      </c>
      <c r="E836" s="49">
        <f>IFERROR(VLOOKUP(Table43[[#This Row],[NO]],[1]Sheet1!$G$3:$K$1267,5,0),0)</f>
        <v>0</v>
      </c>
      <c r="F836" s="26" t="s">
        <v>1471</v>
      </c>
      <c r="G836" s="26">
        <v>60</v>
      </c>
      <c r="H836" s="26" t="s">
        <v>2073</v>
      </c>
      <c r="I836" s="49">
        <v>8996689168891</v>
      </c>
      <c r="J836" s="26" t="str">
        <f>Table43[[#This Row],[Nama Jenis Kemasan]]</f>
        <v>PCS</v>
      </c>
      <c r="K836" s="4" t="str">
        <f>TRIM(CONCATENATE(Table43[[#This Row],[Nama            KLP]]," ",Table43[[#This Row],[Nama            Sub KLP]]))</f>
        <v>TIGA RODA 8H</v>
      </c>
      <c r="L836" s="4" t="str">
        <f>CONCATENATE(Table43[[#This Row],[kode  2 Digit                (hrf+No)]],Table43[[#This Row],[kode  2 Digit                (Nomor)]],Table43[[#This Row],[kode  1 Digit                (Nomor)]])</f>
        <v>R1063</v>
      </c>
      <c r="M836" s="4" t="str">
        <f>IF(AH836="",CONCATENATE(R836,T836,V836,X836,Z836,AB836,AD836,AF836,Table43[[#This Row],[Tanda Kode Revisi]]),CONCATENATE(R836,T836,V836,X836,Z836,AB836,AD836,AH836))</f>
        <v>R1063001000010</v>
      </c>
      <c r="N836" s="11">
        <f t="shared" si="24"/>
        <v>14</v>
      </c>
      <c r="O836" s="13" t="str">
        <f>IF(AG836&lt;&gt;"",TRIM(UPPER(CONCATENATE(Q836," ",S836," ",U836," ",W836," ",Y836," ",AA836," ","X"," ",Table43[[#This Row],[ISI/CTN]]," ",AG836," ",AC836," ",AE836," ",AI836))),TRIM(UPPER(CONCATENATE(Q836," ",S836," ",U836," ",W836," ",Y836," ",AA836," ","X"," ",Table43[[#This Row],[ISI/CTN]]," ",AC836," ",AE836," ",AI836))))</f>
        <v>RB TIGA RODA 8H GREEN X 60 PCS</v>
      </c>
      <c r="P836" s="11">
        <f t="shared" si="25"/>
        <v>30</v>
      </c>
      <c r="Q836" s="4" t="s">
        <v>1487</v>
      </c>
      <c r="R836" s="7" t="s">
        <v>94</v>
      </c>
      <c r="S836" s="4" t="s">
        <v>1501</v>
      </c>
      <c r="T836" s="45" t="s">
        <v>1727</v>
      </c>
      <c r="U836" s="46" t="s">
        <v>1518</v>
      </c>
      <c r="V836" s="7">
        <v>3</v>
      </c>
      <c r="W836" s="46"/>
      <c r="X836" s="45" t="s">
        <v>1731</v>
      </c>
      <c r="Y836" s="4" t="s">
        <v>1517</v>
      </c>
      <c r="Z836" s="47" t="s">
        <v>1722</v>
      </c>
      <c r="AB836" s="47" t="s">
        <v>1738</v>
      </c>
      <c r="AC836" s="4" t="s">
        <v>186</v>
      </c>
      <c r="AD836" s="7">
        <v>1</v>
      </c>
      <c r="AF836" s="7">
        <v>0</v>
      </c>
      <c r="AJ836" s="7">
        <f>IFERROR(VLOOKUP(Table43[[#This Row],[Kode BARANG Win2]],'[2]Template Impor Barang'!#REF!,2,0),0)</f>
        <v>0</v>
      </c>
      <c r="AK836" s="7">
        <f>Table43[[#This Row],[ISI/CTN]]</f>
        <v>60</v>
      </c>
      <c r="AL836" s="83">
        <f>Table43[[#This Row],[Kode Pcpl]]</f>
        <v>8204617</v>
      </c>
      <c r="AN836" s="36">
        <f>Table43[[#This Row],[Harga Jual Pcs GT
(-PPN)]]-(Table43[[#This Row],[Harga Jual Pcs GT
(-PPN)]]*8.5%)</f>
        <v>3554.2869999999998</v>
      </c>
      <c r="AO836" s="36">
        <f>Table43[[#This Row],[Harga Beli Pcs
(-PPN)]]*Table43[[#This Row],[ISI/CTN]]</f>
        <v>213257.22</v>
      </c>
      <c r="AP836" s="36">
        <f>Table43[[#This Row],[Harga Beli Pcs
(-PPN)]]*1.11</f>
        <v>3945.25857</v>
      </c>
      <c r="AQ836" s="36">
        <f>Table43[[#This Row],[Harga Beli Krt
(- PPN)]]*1.11</f>
        <v>236715.51420000003</v>
      </c>
      <c r="AR836" s="36">
        <v>3884.4666666666667</v>
      </c>
      <c r="AS836" s="36">
        <f>Table43[[#This Row],[Harga Jual Pcs GT
(-PPN)]]*Table43[[#This Row],[ISI/CTN]]</f>
        <v>233068</v>
      </c>
      <c r="AT836" s="36">
        <f>Table43[[#This Row],[Harga Jual Pcs GT
(-PPN)]]*1.11</f>
        <v>4311.7580000000007</v>
      </c>
      <c r="AU836" s="36">
        <f>Table43[[#This Row],[Harga Jual Krt GT
(- PPN)]]*1.11</f>
        <v>258705.48</v>
      </c>
      <c r="AV836" s="36">
        <v>3884.4666666666667</v>
      </c>
      <c r="AW836" s="36">
        <f>Table43[[#This Row],[Harga Jual Pcs MT
(-PPN)]]*Table43[[#This Row],[ISI/CTN]]</f>
        <v>233068</v>
      </c>
      <c r="AX836" s="36">
        <f>Table43[[#This Row],[Harga Jual Pcs MT
(-PPN)]]*1.11</f>
        <v>4311.7580000000007</v>
      </c>
      <c r="AY836" s="36">
        <f>Table43[[#This Row],[Harga Jual Pcs MT
(+PPN)]]*Table43[[#This Row],[ISI/CTN]]</f>
        <v>258705.48000000004</v>
      </c>
      <c r="AZ836" s="44">
        <f>(Table43[[#This Row],[Harga Jual Pcs GT
(-PPN)]]-Table43[[#This Row],[Harga Beli Pcs
(-PPN)]])/Table43[[#This Row],[Harga Jual Pcs GT
(-PPN)]]</f>
        <v>8.5000000000000062E-2</v>
      </c>
      <c r="BA836" s="51">
        <f>Table43[[#This Row],[Harga Jual Pcs MT
(-PPN)]]-Table43[[#This Row],[Harga Beli Pcs
(-PPN)]]</f>
        <v>330.17966666666689</v>
      </c>
      <c r="BB836" s="57">
        <f>Table43[[#This Row],[Column1]]/Table43[[#This Row],[Harga Jual Pcs MT
(-PPN)]]</f>
        <v>8.5000000000000062E-2</v>
      </c>
      <c r="BC836" s="50"/>
      <c r="BD836" s="7" t="str">
        <f>IFERROR(VLOOKUP(Table43[[#This Row],[Kode BARANG Win2]],'[3]Daftar Barang dan Jasa'!$B$2:$D$3515,3,0),0)</f>
        <v>RB TIGA RODA 8H GREEN X 60 PCS</v>
      </c>
      <c r="BE836" s="7" t="str">
        <f ca="1">IF(TODAY()-Table43[[#This Row],[Efektif
Pembuatan]]&gt;60,"Lama","Baru")</f>
        <v>Lama</v>
      </c>
      <c r="BF836" s="7" t="e">
        <f ca="1">IF(TODAY()-Table43[[#This Row],[Efektif Naik Harga]]&lt;30,"Naik","Sama")</f>
        <v>#VALUE!</v>
      </c>
      <c r="BG836" s="7" t="s">
        <v>400</v>
      </c>
      <c r="BH836" s="7" t="str">
        <f>IF(Table43[[#This Row],[Kode BARANG Win2]]&lt;&gt;"","IDR","")</f>
        <v>IDR</v>
      </c>
      <c r="BI836" s="7" t="str">
        <f>CONCATENATE(Table43[[#This Row],[kode  1 Digit
(Nomor)]],Table43[[#This Row],[kode  4 Digit                (Nomor)]])</f>
        <v>82046170000</v>
      </c>
      <c r="BJ836" s="7">
        <f>Table43[[#This Row],[Nama            Gramasi atau Jumlah Pack per CTN]]</f>
        <v>0</v>
      </c>
      <c r="BK836" s="7"/>
      <c r="BL836" s="7"/>
      <c r="BM836" s="4" t="str">
        <f>IF(Table43[[#This Row],[SATUAN Fix Win]]&lt;&gt;"","KRT")</f>
        <v>KRT</v>
      </c>
      <c r="BN836" s="4" t="str">
        <f>IF(Table43[[#This Row],[SATUAN Fix Win]]&lt;&gt;"","GD01")</f>
        <v>GD01</v>
      </c>
      <c r="BO836" s="4">
        <f>IF(Table43[[#This Row],[SATUAN Fix Win]]&lt;&gt;"",11611)</f>
        <v>11611</v>
      </c>
      <c r="BP836" s="4">
        <f>IF(Table43[[#This Row],[SATUAN Fix Win]]&lt;&gt;"",11612)</f>
        <v>11612</v>
      </c>
      <c r="BR836" s="4">
        <f>IF(Table43[[#This Row],[SATUAN Fix Win]]&lt;&gt;"",1)</f>
        <v>1</v>
      </c>
    </row>
    <row r="837" spans="1:70">
      <c r="A837" s="4" t="str">
        <f>CONCATENATE(Table43[[#This Row],[Kode BARANG Win2]],Table43[[#This Row],[No. Urut
Item Sama]])</f>
        <v>R1063001000010</v>
      </c>
      <c r="B837" s="7"/>
      <c r="C837" s="4" t="s">
        <v>1706</v>
      </c>
      <c r="D837" s="49" t="s">
        <v>670</v>
      </c>
      <c r="E837" s="49">
        <f>IFERROR(VLOOKUP(Table43[[#This Row],[NO]],[1]Sheet1!$G$3:$K$1267,5,0),0)</f>
        <v>0</v>
      </c>
      <c r="F837" s="26" t="s">
        <v>1474</v>
      </c>
      <c r="G837" s="26">
        <v>60</v>
      </c>
      <c r="H837" s="26" t="s">
        <v>2073</v>
      </c>
      <c r="I837" s="49">
        <v>8996689168891</v>
      </c>
      <c r="J837" s="26" t="str">
        <f>Table43[[#This Row],[Nama Jenis Kemasan]]</f>
        <v>PCS</v>
      </c>
      <c r="K837" s="4" t="str">
        <f>TRIM(CONCATENATE(Table43[[#This Row],[Nama            KLP]]," ",Table43[[#This Row],[Nama            Sub KLP]]))</f>
        <v>TIGA RODA 8H</v>
      </c>
      <c r="L837" s="4" t="str">
        <f>CONCATENATE(Table43[[#This Row],[kode  2 Digit                (hrf+No)]],Table43[[#This Row],[kode  2 Digit                (Nomor)]],Table43[[#This Row],[kode  1 Digit                (Nomor)]])</f>
        <v>R1063</v>
      </c>
      <c r="M837" s="4" t="str">
        <f>IF(AH837="",CONCATENATE(R837,T837,V837,X837,Z837,AB837,AD837,AF837,Table43[[#This Row],[Tanda Kode Revisi]]),CONCATENATE(R837,T837,V837,X837,Z837,AB837,AD837,AH837))</f>
        <v>R1063001000010</v>
      </c>
      <c r="N837" s="11">
        <f t="shared" si="24"/>
        <v>14</v>
      </c>
      <c r="O837" s="13" t="str">
        <f>IF(AG837&lt;&gt;"",TRIM(UPPER(CONCATENATE(Q837," ",S837," ",U837," ",W837," ",Y837," ",AA837," ","X"," ",Table43[[#This Row],[ISI/CTN]]," ",AG837," ",AC837," ",AE837," ",AI837))),TRIM(UPPER(CONCATENATE(Q837," ",S837," ",U837," ",W837," ",Y837," ",AA837," ","X"," ",Table43[[#This Row],[ISI/CTN]]," ",AC837," ",AE837," ",AI837))))</f>
        <v>RB TIGA RODA 8H GREEN X 60 PCS</v>
      </c>
      <c r="P837" s="11">
        <f t="shared" si="25"/>
        <v>30</v>
      </c>
      <c r="Q837" s="4" t="s">
        <v>1487</v>
      </c>
      <c r="R837" s="7" t="s">
        <v>94</v>
      </c>
      <c r="S837" s="4" t="s">
        <v>1501</v>
      </c>
      <c r="T837" s="45" t="s">
        <v>1727</v>
      </c>
      <c r="U837" s="46" t="s">
        <v>1518</v>
      </c>
      <c r="V837" s="7">
        <v>3</v>
      </c>
      <c r="W837" s="46"/>
      <c r="X837" s="45" t="s">
        <v>1731</v>
      </c>
      <c r="Y837" s="4" t="s">
        <v>1517</v>
      </c>
      <c r="Z837" s="47" t="s">
        <v>1722</v>
      </c>
      <c r="AB837" s="47" t="s">
        <v>1738</v>
      </c>
      <c r="AC837" s="4" t="s">
        <v>186</v>
      </c>
      <c r="AD837" s="7">
        <v>1</v>
      </c>
      <c r="AF837" s="7">
        <v>0</v>
      </c>
      <c r="AJ837" s="7">
        <f>IFERROR(VLOOKUP(Table43[[#This Row],[Kode BARANG Win2]],'[2]Template Impor Barang'!#REF!,2,0),0)</f>
        <v>0</v>
      </c>
      <c r="AK837" s="7">
        <f>Table43[[#This Row],[ISI/CTN]]</f>
        <v>60</v>
      </c>
      <c r="AL837" s="83" t="str">
        <f>Table43[[#This Row],[Kode Pcpl]]</f>
        <v>ID0365729</v>
      </c>
      <c r="AN837" s="36">
        <f>Table43[[#This Row],[Harga Jual Pcs GT
(-PPN)]]-(Table43[[#This Row],[Harga Jual Pcs GT
(-PPN)]]*8.5%)</f>
        <v>3554.2869999999998</v>
      </c>
      <c r="AO837" s="36">
        <f>Table43[[#This Row],[Harga Beli Pcs
(-PPN)]]*Table43[[#This Row],[ISI/CTN]]</f>
        <v>213257.22</v>
      </c>
      <c r="AP837" s="36">
        <f>Table43[[#This Row],[Harga Beli Pcs
(-PPN)]]*1.11</f>
        <v>3945.25857</v>
      </c>
      <c r="AQ837" s="36">
        <f>Table43[[#This Row],[Harga Beli Krt
(- PPN)]]*1.11</f>
        <v>236715.51420000003</v>
      </c>
      <c r="AR837" s="36">
        <v>3884.4666666666667</v>
      </c>
      <c r="AS837" s="36">
        <f>Table43[[#This Row],[Harga Jual Pcs GT
(-PPN)]]*Table43[[#This Row],[ISI/CTN]]</f>
        <v>233068</v>
      </c>
      <c r="AT837" s="36">
        <f>Table43[[#This Row],[Harga Jual Pcs GT
(-PPN)]]*1.11</f>
        <v>4311.7580000000007</v>
      </c>
      <c r="AU837" s="36">
        <f>Table43[[#This Row],[Harga Jual Krt GT
(- PPN)]]*1.11</f>
        <v>258705.48</v>
      </c>
      <c r="AV837" s="36">
        <v>3884.4666666666667</v>
      </c>
      <c r="AW837" s="36">
        <f>Table43[[#This Row],[Harga Jual Pcs MT
(-PPN)]]*Table43[[#This Row],[ISI/CTN]]</f>
        <v>233068</v>
      </c>
      <c r="AX837" s="36">
        <f>Table43[[#This Row],[Harga Jual Pcs MT
(-PPN)]]*1.11</f>
        <v>4311.7580000000007</v>
      </c>
      <c r="AY837" s="36">
        <f>Table43[[#This Row],[Harga Jual Pcs MT
(+PPN)]]*Table43[[#This Row],[ISI/CTN]]</f>
        <v>258705.48000000004</v>
      </c>
      <c r="AZ837" s="44">
        <f>(Table43[[#This Row],[Harga Jual Pcs GT
(-PPN)]]-Table43[[#This Row],[Harga Beli Pcs
(-PPN)]])/Table43[[#This Row],[Harga Jual Pcs GT
(-PPN)]]</f>
        <v>8.5000000000000062E-2</v>
      </c>
      <c r="BA837" s="51">
        <f>Table43[[#This Row],[Harga Jual Pcs MT
(-PPN)]]-Table43[[#This Row],[Harga Beli Pcs
(-PPN)]]</f>
        <v>330.17966666666689</v>
      </c>
      <c r="BB837" s="57">
        <f>Table43[[#This Row],[Column1]]/Table43[[#This Row],[Harga Jual Pcs MT
(-PPN)]]</f>
        <v>8.5000000000000062E-2</v>
      </c>
      <c r="BC837" s="50"/>
      <c r="BD837" s="7" t="str">
        <f>IFERROR(VLOOKUP(Table43[[#This Row],[Kode BARANG Win2]],'[3]Daftar Barang dan Jasa'!$B$2:$D$3515,3,0),0)</f>
        <v>RB TIGA RODA 8H GREEN X 60 PCS</v>
      </c>
      <c r="BE837" s="7" t="str">
        <f ca="1">IF(TODAY()-Table43[[#This Row],[Efektif
Pembuatan]]&gt;60,"Lama","Baru")</f>
        <v>Lama</v>
      </c>
      <c r="BF837" s="7" t="e">
        <f ca="1">IF(TODAY()-Table43[[#This Row],[Efektif Naik Harga]]&lt;30,"Naik","Sama")</f>
        <v>#VALUE!</v>
      </c>
      <c r="BG837" s="7" t="s">
        <v>400</v>
      </c>
      <c r="BH837" s="7" t="str">
        <f>IF(Table43[[#This Row],[Kode BARANG Win2]]&lt;&gt;"","IDR","")</f>
        <v>IDR</v>
      </c>
      <c r="BI837" s="7" t="str">
        <f>CONCATENATE(Table43[[#This Row],[kode  1 Digit
(Nomor)]],Table43[[#This Row],[kode  4 Digit                (Nomor)]])</f>
        <v>ID03657290000</v>
      </c>
      <c r="BJ837" s="7">
        <f>Table43[[#This Row],[Nama            Gramasi atau Jumlah Pack per CTN]]</f>
        <v>0</v>
      </c>
      <c r="BK837" s="7"/>
      <c r="BL837" s="7"/>
      <c r="BM837" s="4" t="str">
        <f>IF(Table43[[#This Row],[SATUAN Fix Win]]&lt;&gt;"","KRT")</f>
        <v>KRT</v>
      </c>
      <c r="BN837" s="4" t="str">
        <f>IF(Table43[[#This Row],[SATUAN Fix Win]]&lt;&gt;"","GD01")</f>
        <v>GD01</v>
      </c>
      <c r="BO837" s="4">
        <f>IF(Table43[[#This Row],[SATUAN Fix Win]]&lt;&gt;"",11611)</f>
        <v>11611</v>
      </c>
      <c r="BP837" s="4">
        <f>IF(Table43[[#This Row],[SATUAN Fix Win]]&lt;&gt;"",11612)</f>
        <v>11612</v>
      </c>
      <c r="BR837" s="4">
        <f>IF(Table43[[#This Row],[SATUAN Fix Win]]&lt;&gt;"",1)</f>
        <v>1</v>
      </c>
    </row>
    <row r="838" spans="1:70">
      <c r="A838" s="4" t="str">
        <f>CONCATENATE(Table43[[#This Row],[Kode BARANG Win2]],Table43[[#This Row],[No. Urut
Item Sama]])</f>
        <v>R1063001000010</v>
      </c>
      <c r="B838" s="7"/>
      <c r="C838" s="4" t="s">
        <v>1706</v>
      </c>
      <c r="D838" s="49" t="s">
        <v>669</v>
      </c>
      <c r="E838" s="49">
        <f>IFERROR(VLOOKUP(Table43[[#This Row],[NO]],[1]Sheet1!$G$3:$K$1267,5,0),0)</f>
        <v>0</v>
      </c>
      <c r="F838" s="26" t="s">
        <v>1473</v>
      </c>
      <c r="G838" s="26">
        <v>60</v>
      </c>
      <c r="H838" s="26" t="s">
        <v>2073</v>
      </c>
      <c r="I838" s="49">
        <v>8996689168891</v>
      </c>
      <c r="J838" s="26" t="str">
        <f>Table43[[#This Row],[Nama Jenis Kemasan]]</f>
        <v>PCS</v>
      </c>
      <c r="K838" s="4" t="str">
        <f>TRIM(CONCATENATE(Table43[[#This Row],[Nama            KLP]]," ",Table43[[#This Row],[Nama            Sub KLP]]))</f>
        <v>TIGA RODA 8H</v>
      </c>
      <c r="L838" s="4" t="str">
        <f>CONCATENATE(Table43[[#This Row],[kode  2 Digit                (hrf+No)]],Table43[[#This Row],[kode  2 Digit                (Nomor)]],Table43[[#This Row],[kode  1 Digit                (Nomor)]])</f>
        <v>R1063</v>
      </c>
      <c r="M838" s="4" t="str">
        <f>IF(AH838="",CONCATENATE(R838,T838,V838,X838,Z838,AB838,AD838,AF838,Table43[[#This Row],[Tanda Kode Revisi]]),CONCATENATE(R838,T838,V838,X838,Z838,AB838,AD838,AH838))</f>
        <v>R1063001000010</v>
      </c>
      <c r="N838" s="11">
        <f t="shared" si="24"/>
        <v>14</v>
      </c>
      <c r="O838" s="13" t="str">
        <f>IF(AG838&lt;&gt;"",TRIM(UPPER(CONCATENATE(Q838," ",S838," ",U838," ",W838," ",Y838," ",AA838," ","X"," ",Table43[[#This Row],[ISI/CTN]]," ",AG838," ",AC838," ",AE838," ",AI838))),TRIM(UPPER(CONCATENATE(Q838," ",S838," ",U838," ",W838," ",Y838," ",AA838," ","X"," ",Table43[[#This Row],[ISI/CTN]]," ",AC838," ",AE838," ",AI838))))</f>
        <v>RB TIGA RODA 8H GREEN X 60 PCS</v>
      </c>
      <c r="P838" s="11">
        <f t="shared" si="25"/>
        <v>30</v>
      </c>
      <c r="Q838" s="4" t="s">
        <v>1487</v>
      </c>
      <c r="R838" s="7" t="s">
        <v>94</v>
      </c>
      <c r="S838" s="4" t="s">
        <v>1501</v>
      </c>
      <c r="T838" s="45" t="s">
        <v>1727</v>
      </c>
      <c r="U838" s="46" t="s">
        <v>1518</v>
      </c>
      <c r="V838" s="7">
        <v>3</v>
      </c>
      <c r="W838" s="46"/>
      <c r="X838" s="45" t="s">
        <v>1731</v>
      </c>
      <c r="Y838" s="4" t="s">
        <v>1517</v>
      </c>
      <c r="Z838" s="47" t="s">
        <v>1722</v>
      </c>
      <c r="AB838" s="47" t="s">
        <v>1738</v>
      </c>
      <c r="AC838" s="4" t="s">
        <v>186</v>
      </c>
      <c r="AD838" s="7">
        <v>1</v>
      </c>
      <c r="AF838" s="7">
        <v>0</v>
      </c>
      <c r="AJ838" s="7">
        <f>IFERROR(VLOOKUP(Table43[[#This Row],[Kode BARANG Win2]],'[2]Template Impor Barang'!#REF!,2,0),0)</f>
        <v>0</v>
      </c>
      <c r="AK838" s="7">
        <f>Table43[[#This Row],[ISI/CTN]]</f>
        <v>60</v>
      </c>
      <c r="AL838" s="83" t="str">
        <f>Table43[[#This Row],[Kode Pcpl]]</f>
        <v>ID8153746</v>
      </c>
      <c r="AN838" s="36">
        <f>Table43[[#This Row],[Harga Jual Pcs GT
(-PPN)]]-(Table43[[#This Row],[Harga Jual Pcs GT
(-PPN)]]*8.5%)</f>
        <v>3554.2869999999998</v>
      </c>
      <c r="AO838" s="36">
        <f>Table43[[#This Row],[Harga Beli Pcs
(-PPN)]]*Table43[[#This Row],[ISI/CTN]]</f>
        <v>213257.22</v>
      </c>
      <c r="AP838" s="36">
        <f>Table43[[#This Row],[Harga Beli Pcs
(-PPN)]]*1.11</f>
        <v>3945.25857</v>
      </c>
      <c r="AQ838" s="36">
        <f>Table43[[#This Row],[Harga Beli Krt
(- PPN)]]*1.11</f>
        <v>236715.51420000003</v>
      </c>
      <c r="AR838" s="36">
        <v>3884.4666666666667</v>
      </c>
      <c r="AS838" s="36">
        <f>Table43[[#This Row],[Harga Jual Pcs GT
(-PPN)]]*Table43[[#This Row],[ISI/CTN]]</f>
        <v>233068</v>
      </c>
      <c r="AT838" s="36">
        <f>Table43[[#This Row],[Harga Jual Pcs GT
(-PPN)]]*1.11</f>
        <v>4311.7580000000007</v>
      </c>
      <c r="AU838" s="36">
        <f>Table43[[#This Row],[Harga Jual Krt GT
(- PPN)]]*1.11</f>
        <v>258705.48</v>
      </c>
      <c r="AV838" s="36">
        <v>3884.4666666666667</v>
      </c>
      <c r="AW838" s="36">
        <f>Table43[[#This Row],[Harga Jual Pcs MT
(-PPN)]]*Table43[[#This Row],[ISI/CTN]]</f>
        <v>233068</v>
      </c>
      <c r="AX838" s="36">
        <f>Table43[[#This Row],[Harga Jual Pcs MT
(-PPN)]]*1.11</f>
        <v>4311.7580000000007</v>
      </c>
      <c r="AY838" s="36">
        <f>Table43[[#This Row],[Harga Jual Pcs MT
(+PPN)]]*Table43[[#This Row],[ISI/CTN]]</f>
        <v>258705.48000000004</v>
      </c>
      <c r="AZ838" s="44">
        <f>(Table43[[#This Row],[Harga Jual Pcs GT
(-PPN)]]-Table43[[#This Row],[Harga Beli Pcs
(-PPN)]])/Table43[[#This Row],[Harga Jual Pcs GT
(-PPN)]]</f>
        <v>8.5000000000000062E-2</v>
      </c>
      <c r="BA838" s="51">
        <f>Table43[[#This Row],[Harga Jual Pcs MT
(-PPN)]]-Table43[[#This Row],[Harga Beli Pcs
(-PPN)]]</f>
        <v>330.17966666666689</v>
      </c>
      <c r="BB838" s="57">
        <f>Table43[[#This Row],[Column1]]/Table43[[#This Row],[Harga Jual Pcs MT
(-PPN)]]</f>
        <v>8.5000000000000062E-2</v>
      </c>
      <c r="BC838" s="50"/>
      <c r="BD838" s="7" t="str">
        <f>IFERROR(VLOOKUP(Table43[[#This Row],[Kode BARANG Win2]],'[3]Daftar Barang dan Jasa'!$B$2:$D$3515,3,0),0)</f>
        <v>RB TIGA RODA 8H GREEN X 60 PCS</v>
      </c>
      <c r="BE838" s="7" t="str">
        <f ca="1">IF(TODAY()-Table43[[#This Row],[Efektif
Pembuatan]]&gt;60,"Lama","Baru")</f>
        <v>Lama</v>
      </c>
      <c r="BF838" s="7" t="e">
        <f ca="1">IF(TODAY()-Table43[[#This Row],[Efektif Naik Harga]]&lt;30,"Naik","Sama")</f>
        <v>#VALUE!</v>
      </c>
      <c r="BG838" s="7" t="s">
        <v>400</v>
      </c>
      <c r="BH838" s="7" t="str">
        <f>IF(Table43[[#This Row],[Kode BARANG Win2]]&lt;&gt;"","IDR","")</f>
        <v>IDR</v>
      </c>
      <c r="BI838" s="7" t="str">
        <f>CONCATENATE(Table43[[#This Row],[kode  1 Digit
(Nomor)]],Table43[[#This Row],[kode  4 Digit                (Nomor)]])</f>
        <v>ID81537460000</v>
      </c>
      <c r="BJ838" s="7">
        <f>Table43[[#This Row],[Nama            Gramasi atau Jumlah Pack per CTN]]</f>
        <v>0</v>
      </c>
      <c r="BK838" s="7"/>
      <c r="BL838" s="7"/>
      <c r="BM838" s="4" t="str">
        <f>IF(Table43[[#This Row],[SATUAN Fix Win]]&lt;&gt;"","KRT")</f>
        <v>KRT</v>
      </c>
      <c r="BN838" s="4" t="str">
        <f>IF(Table43[[#This Row],[SATUAN Fix Win]]&lt;&gt;"","GD01")</f>
        <v>GD01</v>
      </c>
      <c r="BO838" s="4">
        <f>IF(Table43[[#This Row],[SATUAN Fix Win]]&lt;&gt;"",11611)</f>
        <v>11611</v>
      </c>
      <c r="BP838" s="4">
        <f>IF(Table43[[#This Row],[SATUAN Fix Win]]&lt;&gt;"",11612)</f>
        <v>11612</v>
      </c>
      <c r="BR838" s="4">
        <f>IF(Table43[[#This Row],[SATUAN Fix Win]]&lt;&gt;"",1)</f>
        <v>1</v>
      </c>
    </row>
    <row r="839" spans="1:70">
      <c r="A839" s="4" t="str">
        <f>CONCATENATE(Table43[[#This Row],[Kode BARANG Win2]],Table43[[#This Row],[No. Urut
Item Sama]])</f>
        <v>R1063001000010</v>
      </c>
      <c r="B839" s="7"/>
      <c r="C839" s="4" t="s">
        <v>1706</v>
      </c>
      <c r="D839" s="49" t="s">
        <v>668</v>
      </c>
      <c r="E839" s="49">
        <f>IFERROR(VLOOKUP(Table43[[#This Row],[NO]],[1]Sheet1!$G$3:$K$1267,5,0),0)</f>
        <v>0</v>
      </c>
      <c r="F839" s="26" t="s">
        <v>1472</v>
      </c>
      <c r="G839" s="26">
        <v>60</v>
      </c>
      <c r="H839" s="26" t="s">
        <v>2073</v>
      </c>
      <c r="I839" s="49">
        <v>8996689168891</v>
      </c>
      <c r="J839" s="26" t="str">
        <f>Table43[[#This Row],[Nama Jenis Kemasan]]</f>
        <v>PCS</v>
      </c>
      <c r="K839" s="4" t="str">
        <f>TRIM(CONCATENATE(Table43[[#This Row],[Nama            KLP]]," ",Table43[[#This Row],[Nama            Sub KLP]]))</f>
        <v>TIGA RODA 8H</v>
      </c>
      <c r="L839" s="4" t="str">
        <f>CONCATENATE(Table43[[#This Row],[kode  2 Digit                (hrf+No)]],Table43[[#This Row],[kode  2 Digit                (Nomor)]],Table43[[#This Row],[kode  1 Digit                (Nomor)]])</f>
        <v>R1063</v>
      </c>
      <c r="M839" s="4" t="str">
        <f>IF(AH839="",CONCATENATE(R839,T839,V839,X839,Z839,AB839,AD839,AF839,Table43[[#This Row],[Tanda Kode Revisi]]),CONCATENATE(R839,T839,V839,X839,Z839,AB839,AD839,AH839))</f>
        <v>R1063001000010</v>
      </c>
      <c r="N839" s="11">
        <f t="shared" si="24"/>
        <v>14</v>
      </c>
      <c r="O839" s="13" t="str">
        <f>IF(AG839&lt;&gt;"",TRIM(UPPER(CONCATENATE(Q839," ",S839," ",U839," ",W839," ",Y839," ",AA839," ","X"," ",Table43[[#This Row],[ISI/CTN]]," ",AG839," ",AC839," ",AE839," ",AI839))),TRIM(UPPER(CONCATENATE(Q839," ",S839," ",U839," ",W839," ",Y839," ",AA839," ","X"," ",Table43[[#This Row],[ISI/CTN]]," ",AC839," ",AE839," ",AI839))))</f>
        <v>RB TIGA RODA 8H GREEN X 60 PCS</v>
      </c>
      <c r="P839" s="11">
        <f t="shared" si="25"/>
        <v>30</v>
      </c>
      <c r="Q839" s="4" t="s">
        <v>1487</v>
      </c>
      <c r="R839" s="7" t="s">
        <v>94</v>
      </c>
      <c r="S839" s="4" t="s">
        <v>1501</v>
      </c>
      <c r="T839" s="45" t="s">
        <v>1727</v>
      </c>
      <c r="U839" s="46" t="s">
        <v>1518</v>
      </c>
      <c r="V839" s="7">
        <v>3</v>
      </c>
      <c r="W839" s="46"/>
      <c r="X839" s="45" t="s">
        <v>1731</v>
      </c>
      <c r="Y839" s="4" t="s">
        <v>1517</v>
      </c>
      <c r="Z839" s="47" t="s">
        <v>1722</v>
      </c>
      <c r="AB839" s="47" t="s">
        <v>1738</v>
      </c>
      <c r="AC839" s="4" t="s">
        <v>186</v>
      </c>
      <c r="AD839" s="7">
        <v>1</v>
      </c>
      <c r="AF839" s="7">
        <v>0</v>
      </c>
      <c r="AJ839" s="7">
        <f>IFERROR(VLOOKUP(Table43[[#This Row],[Kode BARANG Win2]],'[2]Template Impor Barang'!#REF!,2,0),0)</f>
        <v>0</v>
      </c>
      <c r="AK839" s="7">
        <f>Table43[[#This Row],[ISI/CTN]]</f>
        <v>60</v>
      </c>
      <c r="AL839" s="83" t="str">
        <f>Table43[[#This Row],[Kode Pcpl]]</f>
        <v>ID0143051</v>
      </c>
      <c r="AN839" s="36">
        <f>Table43[[#This Row],[Harga Jual Pcs GT
(-PPN)]]-(Table43[[#This Row],[Harga Jual Pcs GT
(-PPN)]]*8.5%)</f>
        <v>3554.2869999999998</v>
      </c>
      <c r="AO839" s="36">
        <f>Table43[[#This Row],[Harga Beli Pcs
(-PPN)]]*Table43[[#This Row],[ISI/CTN]]</f>
        <v>213257.22</v>
      </c>
      <c r="AP839" s="36">
        <f>Table43[[#This Row],[Harga Beli Pcs
(-PPN)]]*1.11</f>
        <v>3945.25857</v>
      </c>
      <c r="AQ839" s="36">
        <f>Table43[[#This Row],[Harga Beli Krt
(- PPN)]]*1.11</f>
        <v>236715.51420000003</v>
      </c>
      <c r="AR839" s="36">
        <v>3884.4666666666667</v>
      </c>
      <c r="AS839" s="36">
        <f>Table43[[#This Row],[Harga Jual Pcs GT
(-PPN)]]*Table43[[#This Row],[ISI/CTN]]</f>
        <v>233068</v>
      </c>
      <c r="AT839" s="36">
        <f>Table43[[#This Row],[Harga Jual Pcs GT
(-PPN)]]*1.11</f>
        <v>4311.7580000000007</v>
      </c>
      <c r="AU839" s="36">
        <f>Table43[[#This Row],[Harga Jual Krt GT
(- PPN)]]*1.11</f>
        <v>258705.48</v>
      </c>
      <c r="AV839" s="36">
        <v>3884.4666666666667</v>
      </c>
      <c r="AW839" s="36">
        <f>Table43[[#This Row],[Harga Jual Pcs MT
(-PPN)]]*Table43[[#This Row],[ISI/CTN]]</f>
        <v>233068</v>
      </c>
      <c r="AX839" s="36">
        <f>Table43[[#This Row],[Harga Jual Pcs MT
(-PPN)]]*1.11</f>
        <v>4311.7580000000007</v>
      </c>
      <c r="AY839" s="36">
        <f>Table43[[#This Row],[Harga Jual Pcs MT
(+PPN)]]*Table43[[#This Row],[ISI/CTN]]</f>
        <v>258705.48000000004</v>
      </c>
      <c r="AZ839" s="44">
        <f>(Table43[[#This Row],[Harga Jual Pcs GT
(-PPN)]]-Table43[[#This Row],[Harga Beli Pcs
(-PPN)]])/Table43[[#This Row],[Harga Jual Pcs GT
(-PPN)]]</f>
        <v>8.5000000000000062E-2</v>
      </c>
      <c r="BA839" s="51">
        <f>Table43[[#This Row],[Harga Jual Pcs MT
(-PPN)]]-Table43[[#This Row],[Harga Beli Pcs
(-PPN)]]</f>
        <v>330.17966666666689</v>
      </c>
      <c r="BB839" s="57">
        <f>Table43[[#This Row],[Column1]]/Table43[[#This Row],[Harga Jual Pcs MT
(-PPN)]]</f>
        <v>8.5000000000000062E-2</v>
      </c>
      <c r="BC839" s="50"/>
      <c r="BD839" s="7" t="str">
        <f>IFERROR(VLOOKUP(Table43[[#This Row],[Kode BARANG Win2]],'[3]Daftar Barang dan Jasa'!$B$2:$D$3515,3,0),0)</f>
        <v>RB TIGA RODA 8H GREEN X 60 PCS</v>
      </c>
      <c r="BE839" s="7" t="str">
        <f ca="1">IF(TODAY()-Table43[[#This Row],[Efektif
Pembuatan]]&gt;60,"Lama","Baru")</f>
        <v>Lama</v>
      </c>
      <c r="BF839" s="7" t="e">
        <f ca="1">IF(TODAY()-Table43[[#This Row],[Efektif Naik Harga]]&lt;30,"Naik","Sama")</f>
        <v>#VALUE!</v>
      </c>
      <c r="BG839" s="7" t="s">
        <v>400</v>
      </c>
      <c r="BH839" s="7" t="str">
        <f>IF(Table43[[#This Row],[Kode BARANG Win2]]&lt;&gt;"","IDR","")</f>
        <v>IDR</v>
      </c>
      <c r="BI839" s="7" t="str">
        <f>CONCATENATE(Table43[[#This Row],[kode  1 Digit
(Nomor)]],Table43[[#This Row],[kode  4 Digit                (Nomor)]])</f>
        <v>ID01430510000</v>
      </c>
      <c r="BJ839" s="7">
        <f>Table43[[#This Row],[Nama            Gramasi atau Jumlah Pack per CTN]]</f>
        <v>0</v>
      </c>
      <c r="BK839" s="7"/>
      <c r="BL839" s="7"/>
      <c r="BM839" s="4" t="str">
        <f>IF(Table43[[#This Row],[SATUAN Fix Win]]&lt;&gt;"","KRT")</f>
        <v>KRT</v>
      </c>
      <c r="BN839" s="4" t="str">
        <f>IF(Table43[[#This Row],[SATUAN Fix Win]]&lt;&gt;"","GD01")</f>
        <v>GD01</v>
      </c>
      <c r="BO839" s="4">
        <f>IF(Table43[[#This Row],[SATUAN Fix Win]]&lt;&gt;"",11611)</f>
        <v>11611</v>
      </c>
      <c r="BP839" s="4">
        <f>IF(Table43[[#This Row],[SATUAN Fix Win]]&lt;&gt;"",11612)</f>
        <v>11612</v>
      </c>
      <c r="BR839" s="4">
        <f>IF(Table43[[#This Row],[SATUAN Fix Win]]&lt;&gt;"",1)</f>
        <v>1</v>
      </c>
    </row>
    <row r="840" spans="1:70">
      <c r="A840" s="4" t="str">
        <f>CONCATENATE(Table43[[#This Row],[Kode BARANG Win2]],Table43[[#This Row],[No. Urut
Item Sama]])</f>
        <v>R10710010015201</v>
      </c>
      <c r="B840" s="7">
        <v>1</v>
      </c>
      <c r="C840" s="4" t="s">
        <v>1708</v>
      </c>
      <c r="D840" s="49">
        <v>3239831</v>
      </c>
      <c r="E840" s="49">
        <f>IFERROR(VLOOKUP(Table43[[#This Row],[NO]],[1]Sheet1!$G$3:$K$1267,5,0),0)</f>
        <v>0</v>
      </c>
      <c r="F840" s="26" t="s">
        <v>711</v>
      </c>
      <c r="G840" s="26">
        <v>144</v>
      </c>
      <c r="H840" s="26" t="s">
        <v>1708</v>
      </c>
      <c r="I840" s="49">
        <v>8993560033675</v>
      </c>
      <c r="J840" s="26" t="str">
        <f>Table43[[#This Row],[Nama Jenis Kemasan]]</f>
        <v>SCH</v>
      </c>
      <c r="K840" s="4" t="str">
        <f>TRIM(CONCATENATE(Table43[[#This Row],[Nama            KLP]]," ",Table43[[#This Row],[Nama            Sub KLP]]))</f>
        <v>VANISH LIQUID</v>
      </c>
      <c r="L840" s="4" t="str">
        <f>CONCATENATE(Table43[[#This Row],[kode  2 Digit                (hrf+No)]],Table43[[#This Row],[kode  2 Digit                (Nomor)]],Table43[[#This Row],[kode  1 Digit                (Nomor)]])</f>
        <v>R1071</v>
      </c>
      <c r="M840" s="4" t="str">
        <f>IF(AH840="",CONCATENATE(R840,T840,V840,X840,Z840,AB840,AD840,AF840,Table43[[#This Row],[Tanda Kode Revisi]]),CONCATENATE(R840,T840,V840,X840,Z840,AB840,AD840,AH840))</f>
        <v>R1071001001520</v>
      </c>
      <c r="N840" s="11">
        <f t="shared" si="24"/>
        <v>14</v>
      </c>
      <c r="O840" s="13" t="str">
        <f>IF(AG840&lt;&gt;"",TRIM(UPPER(CONCATENATE(Q840," ",S840," ",U840," ",W840," ",Y840," ",AA840," ","X"," ",Table43[[#This Row],[ISI/CTN]]," ",AG840," ",AC840," ",AE840," ",AI840))),TRIM(UPPER(CONCATENATE(Q840," ",S840," ",U840," ",W840," ",Y840," ",AA840," ","X"," ",Table43[[#This Row],[ISI/CTN]]," ",AC840," ",AE840," ",AI840))))</f>
        <v>RB VANISH LIQUID PINK 15ML X 144 SCH</v>
      </c>
      <c r="P840" s="11">
        <f t="shared" si="25"/>
        <v>36</v>
      </c>
      <c r="Q840" s="4" t="s">
        <v>1487</v>
      </c>
      <c r="R840" s="7" t="s">
        <v>94</v>
      </c>
      <c r="S840" s="4" t="s">
        <v>1509</v>
      </c>
      <c r="T840" s="45" t="s">
        <v>1728</v>
      </c>
      <c r="U840" s="46" t="s">
        <v>1514</v>
      </c>
      <c r="V840" s="7">
        <v>1</v>
      </c>
      <c r="W840" s="46"/>
      <c r="X840" s="45" t="s">
        <v>1731</v>
      </c>
      <c r="Y840" s="4" t="s">
        <v>1511</v>
      </c>
      <c r="Z840" s="47" t="s">
        <v>1722</v>
      </c>
      <c r="AA840" s="4" t="s">
        <v>1578</v>
      </c>
      <c r="AB840" s="47" t="s">
        <v>1742</v>
      </c>
      <c r="AC840" s="4" t="s">
        <v>395</v>
      </c>
      <c r="AD840" s="7">
        <v>2</v>
      </c>
      <c r="AF840" s="7">
        <v>0</v>
      </c>
      <c r="AJ840" s="7">
        <f>IFERROR(VLOOKUP(Table43[[#This Row],[Kode BARANG Win2]],'[2]Template Impor Barang'!#REF!,2,0),0)</f>
        <v>0</v>
      </c>
      <c r="AK840" s="7">
        <f>Table43[[#This Row],[ISI/CTN]]</f>
        <v>144</v>
      </c>
      <c r="AL840" s="83">
        <f>Table43[[#This Row],[Kode Pcpl]]</f>
        <v>3239831</v>
      </c>
      <c r="AN840" s="36">
        <f>Table43[[#This Row],[Harga Jual Pcs GT
(-PPN)]]-(Table43[[#This Row],[Harga Jual Pcs GT
(-PPN)]]*8.5%)</f>
        <v>1045.0507291666665</v>
      </c>
      <c r="AO840" s="36">
        <f>Table43[[#This Row],[Harga Beli Pcs
(-PPN)]]*Table43[[#This Row],[ISI/CTN]]</f>
        <v>150487.30499999999</v>
      </c>
      <c r="AP840" s="36">
        <f>Table43[[#This Row],[Harga Beli Pcs
(-PPN)]]*1.11</f>
        <v>1160.006309375</v>
      </c>
      <c r="AQ840" s="36">
        <f>Table43[[#This Row],[Harga Beli Krt
(- PPN)]]*1.11</f>
        <v>167040.90854999999</v>
      </c>
      <c r="AR840" s="36">
        <v>1142.1319444444443</v>
      </c>
      <c r="AS840" s="36">
        <f>Table43[[#This Row],[Harga Jual Pcs GT
(-PPN)]]*Table43[[#This Row],[ISI/CTN]]</f>
        <v>164467</v>
      </c>
      <c r="AT840" s="36">
        <f>Table43[[#This Row],[Harga Jual Pcs GT
(-PPN)]]*1.11</f>
        <v>1267.7664583333333</v>
      </c>
      <c r="AU840" s="36">
        <f>Table43[[#This Row],[Harga Jual Krt GT
(- PPN)]]*1.11</f>
        <v>182558.37000000002</v>
      </c>
      <c r="AV840" s="36">
        <v>1142.1319444444443</v>
      </c>
      <c r="AW840" s="36">
        <f>Table43[[#This Row],[Harga Jual Pcs MT
(-PPN)]]*Table43[[#This Row],[ISI/CTN]]</f>
        <v>164467</v>
      </c>
      <c r="AX840" s="36">
        <f>Table43[[#This Row],[Harga Jual Pcs MT
(-PPN)]]*1.11</f>
        <v>1267.7664583333333</v>
      </c>
      <c r="AY840" s="36">
        <f>Table43[[#This Row],[Harga Jual Pcs MT
(+PPN)]]*Table43[[#This Row],[ISI/CTN]]</f>
        <v>182558.37</v>
      </c>
      <c r="AZ840" s="44">
        <f>(Table43[[#This Row],[Harga Jual Pcs GT
(-PPN)]]-Table43[[#This Row],[Harga Beli Pcs
(-PPN)]])/Table43[[#This Row],[Harga Jual Pcs GT
(-PPN)]]</f>
        <v>8.5000000000000034E-2</v>
      </c>
      <c r="BA840" s="51">
        <f>Table43[[#This Row],[Harga Jual Pcs MT
(-PPN)]]-Table43[[#This Row],[Harga Beli Pcs
(-PPN)]]</f>
        <v>97.081215277777801</v>
      </c>
      <c r="BB840" s="57">
        <f>Table43[[#This Row],[Column1]]/Table43[[#This Row],[Harga Jual Pcs MT
(-PPN)]]</f>
        <v>8.5000000000000034E-2</v>
      </c>
      <c r="BC840" s="50"/>
      <c r="BD840" s="7" t="str">
        <f>IFERROR(VLOOKUP(Table43[[#This Row],[Kode BARANG Win2]],'[3]Daftar Barang dan Jasa'!$B$2:$D$3515,3,0),0)</f>
        <v>RB VANISH LIQUID PINK 15ML X 144 SCH</v>
      </c>
      <c r="BE840" s="7" t="str">
        <f ca="1">IF(TODAY()-Table43[[#This Row],[Efektif
Pembuatan]]&gt;60,"Lama","Baru")</f>
        <v>Lama</v>
      </c>
      <c r="BF840" s="7" t="e">
        <f ca="1">IF(TODAY()-Table43[[#This Row],[Efektif Naik Harga]]&lt;30,"Naik","Sama")</f>
        <v>#VALUE!</v>
      </c>
      <c r="BG840" s="7" t="s">
        <v>400</v>
      </c>
      <c r="BH840" s="7" t="str">
        <f>IF(Table43[[#This Row],[Kode BARANG Win2]]&lt;&gt;"","IDR","")</f>
        <v>IDR</v>
      </c>
      <c r="BI840" s="7" t="str">
        <f>CONCATENATE(Table43[[#This Row],[kode  1 Digit
(Nomor)]],Table43[[#This Row],[kode  4 Digit                (Nomor)]])</f>
        <v>32398310015</v>
      </c>
      <c r="BJ840" s="7" t="str">
        <f>Table43[[#This Row],[Nama            Gramasi atau Jumlah Pack per CTN]]</f>
        <v>15ML</v>
      </c>
      <c r="BK840" s="7"/>
      <c r="BL840" s="7"/>
      <c r="BM840" s="4" t="str">
        <f>IF(Table43[[#This Row],[SATUAN Fix Win]]&lt;&gt;"","KRT")</f>
        <v>KRT</v>
      </c>
      <c r="BN840" s="4" t="str">
        <f>IF(Table43[[#This Row],[SATUAN Fix Win]]&lt;&gt;"","GD01")</f>
        <v>GD01</v>
      </c>
      <c r="BO840" s="4">
        <f>IF(Table43[[#This Row],[SATUAN Fix Win]]&lt;&gt;"",11611)</f>
        <v>11611</v>
      </c>
      <c r="BP840" s="4">
        <f>IF(Table43[[#This Row],[SATUAN Fix Win]]&lt;&gt;"",11612)</f>
        <v>11612</v>
      </c>
      <c r="BR840" s="4">
        <f>IF(Table43[[#This Row],[SATUAN Fix Win]]&lt;&gt;"",1)</f>
        <v>1</v>
      </c>
    </row>
    <row r="841" spans="1:70">
      <c r="A841" s="4" t="str">
        <f>CONCATENATE(Table43[[#This Row],[Kode BARANG Win2]],Table43[[#This Row],[No. Urut
Item Sama]])</f>
        <v>R10710010015202</v>
      </c>
      <c r="B841" s="7">
        <v>2</v>
      </c>
      <c r="C841" s="4" t="s">
        <v>1708</v>
      </c>
      <c r="D841" s="49">
        <v>3120730</v>
      </c>
      <c r="E841" s="49">
        <f>IFERROR(VLOOKUP(Table43[[#This Row],[NO]],[1]Sheet1!$G$3:$K$1267,5,0),0)</f>
        <v>0</v>
      </c>
      <c r="F841" s="26" t="s">
        <v>712</v>
      </c>
      <c r="G841" s="26">
        <v>144</v>
      </c>
      <c r="H841" s="26" t="s">
        <v>2073</v>
      </c>
      <c r="I841" s="49">
        <v>8993560033675</v>
      </c>
      <c r="J841" s="26" t="str">
        <f>Table43[[#This Row],[Nama Jenis Kemasan]]</f>
        <v>SCH</v>
      </c>
      <c r="K841" s="4" t="str">
        <f>TRIM(CONCATENATE(Table43[[#This Row],[Nama            KLP]]," ",Table43[[#This Row],[Nama            Sub KLP]]))</f>
        <v>VANISH LIQUID</v>
      </c>
      <c r="L841" s="4" t="str">
        <f>CONCATENATE(Table43[[#This Row],[kode  2 Digit                (hrf+No)]],Table43[[#This Row],[kode  2 Digit                (Nomor)]],Table43[[#This Row],[kode  1 Digit                (Nomor)]])</f>
        <v>R1071</v>
      </c>
      <c r="M841" s="4" t="str">
        <f>IF(AH841="",CONCATENATE(R841,T841,V841,X841,Z841,AB841,AD841,AF841,Table43[[#This Row],[Tanda Kode Revisi]]),CONCATENATE(R841,T841,V841,X841,Z841,AB841,AD841,AH841))</f>
        <v>R1071001001520</v>
      </c>
      <c r="N841" s="11">
        <f t="shared" si="24"/>
        <v>14</v>
      </c>
      <c r="O841" s="13" t="str">
        <f>IF(AG841&lt;&gt;"",TRIM(UPPER(CONCATENATE(Q841," ",S841," ",U841," ",W841," ",Y841," ",AA841," ","X"," ",Table43[[#This Row],[ISI/CTN]]," ",AG841," ",AC841," ",AE841," ",AI841))),TRIM(UPPER(CONCATENATE(Q841," ",S841," ",U841," ",W841," ",Y841," ",AA841," ","X"," ",Table43[[#This Row],[ISI/CTN]]," ",AC841," ",AE841," ",AI841))))</f>
        <v>RB VANISH LIQUID PINK 15ML X 144 SCH</v>
      </c>
      <c r="P841" s="11">
        <f t="shared" si="25"/>
        <v>36</v>
      </c>
      <c r="Q841" s="4" t="s">
        <v>1487</v>
      </c>
      <c r="R841" s="7" t="s">
        <v>94</v>
      </c>
      <c r="S841" s="4" t="s">
        <v>1509</v>
      </c>
      <c r="T841" s="45" t="s">
        <v>1728</v>
      </c>
      <c r="U841" s="46" t="s">
        <v>1514</v>
      </c>
      <c r="V841" s="7">
        <v>1</v>
      </c>
      <c r="W841" s="46"/>
      <c r="X841" s="45" t="s">
        <v>1731</v>
      </c>
      <c r="Y841" s="4" t="s">
        <v>1511</v>
      </c>
      <c r="Z841" s="47" t="s">
        <v>1722</v>
      </c>
      <c r="AA841" s="4" t="s">
        <v>1578</v>
      </c>
      <c r="AB841" s="47" t="s">
        <v>1742</v>
      </c>
      <c r="AC841" s="4" t="s">
        <v>395</v>
      </c>
      <c r="AD841" s="7">
        <v>2</v>
      </c>
      <c r="AF841" s="7">
        <v>0</v>
      </c>
      <c r="AJ841" s="7">
        <f>IFERROR(VLOOKUP(Table43[[#This Row],[Kode BARANG Win2]],'[2]Template Impor Barang'!#REF!,2,0),0)</f>
        <v>0</v>
      </c>
      <c r="AK841" s="7">
        <f>Table43[[#This Row],[ISI/CTN]]</f>
        <v>144</v>
      </c>
      <c r="AL841" s="83">
        <f>Table43[[#This Row],[Kode Pcpl]]</f>
        <v>3120730</v>
      </c>
      <c r="AN841" s="36">
        <f>Table43[[#This Row],[Harga Jual Pcs GT
(-PPN)]]-(Table43[[#This Row],[Harga Jual Pcs GT
(-PPN)]]*8.5%)</f>
        <v>1045.0507291666665</v>
      </c>
      <c r="AO841" s="36">
        <f>Table43[[#This Row],[Harga Beli Pcs
(-PPN)]]*Table43[[#This Row],[ISI/CTN]]</f>
        <v>150487.30499999999</v>
      </c>
      <c r="AP841" s="36">
        <f>Table43[[#This Row],[Harga Beli Pcs
(-PPN)]]*1.11</f>
        <v>1160.006309375</v>
      </c>
      <c r="AQ841" s="36">
        <f>Table43[[#This Row],[Harga Beli Krt
(- PPN)]]*1.11</f>
        <v>167040.90854999999</v>
      </c>
      <c r="AR841" s="36">
        <v>1142.1319444444443</v>
      </c>
      <c r="AS841" s="36">
        <f>Table43[[#This Row],[Harga Jual Pcs GT
(-PPN)]]*Table43[[#This Row],[ISI/CTN]]</f>
        <v>164467</v>
      </c>
      <c r="AT841" s="36">
        <f>Table43[[#This Row],[Harga Jual Pcs GT
(-PPN)]]*1.11</f>
        <v>1267.7664583333333</v>
      </c>
      <c r="AU841" s="36">
        <f>Table43[[#This Row],[Harga Jual Krt GT
(- PPN)]]*1.11</f>
        <v>182558.37000000002</v>
      </c>
      <c r="AV841" s="36">
        <v>1142.1319444444443</v>
      </c>
      <c r="AW841" s="36">
        <f>Table43[[#This Row],[Harga Jual Pcs MT
(-PPN)]]*Table43[[#This Row],[ISI/CTN]]</f>
        <v>164467</v>
      </c>
      <c r="AX841" s="36">
        <f>Table43[[#This Row],[Harga Jual Pcs MT
(-PPN)]]*1.11</f>
        <v>1267.7664583333333</v>
      </c>
      <c r="AY841" s="36">
        <f>Table43[[#This Row],[Harga Jual Pcs MT
(+PPN)]]*Table43[[#This Row],[ISI/CTN]]</f>
        <v>182558.37</v>
      </c>
      <c r="AZ841" s="44">
        <f>(Table43[[#This Row],[Harga Jual Pcs GT
(-PPN)]]-Table43[[#This Row],[Harga Beli Pcs
(-PPN)]])/Table43[[#This Row],[Harga Jual Pcs GT
(-PPN)]]</f>
        <v>8.5000000000000034E-2</v>
      </c>
      <c r="BA841" s="51">
        <f>Table43[[#This Row],[Harga Jual Pcs MT
(-PPN)]]-Table43[[#This Row],[Harga Beli Pcs
(-PPN)]]</f>
        <v>97.081215277777801</v>
      </c>
      <c r="BB841" s="57">
        <f>Table43[[#This Row],[Column1]]/Table43[[#This Row],[Harga Jual Pcs MT
(-PPN)]]</f>
        <v>8.5000000000000034E-2</v>
      </c>
      <c r="BC841" s="50"/>
      <c r="BD841" s="7" t="str">
        <f>IFERROR(VLOOKUP(Table43[[#This Row],[Kode BARANG Win2]],'[3]Daftar Barang dan Jasa'!$B$2:$D$3515,3,0),0)</f>
        <v>RB VANISH LIQUID PINK 15ML X 144 SCH</v>
      </c>
      <c r="BE841" s="7" t="str">
        <f ca="1">IF(TODAY()-Table43[[#This Row],[Efektif
Pembuatan]]&gt;60,"Lama","Baru")</f>
        <v>Lama</v>
      </c>
      <c r="BF841" s="7" t="e">
        <f ca="1">IF(TODAY()-Table43[[#This Row],[Efektif Naik Harga]]&lt;30,"Naik","Sama")</f>
        <v>#VALUE!</v>
      </c>
      <c r="BG841" s="7" t="s">
        <v>400</v>
      </c>
      <c r="BH841" s="7" t="str">
        <f>IF(Table43[[#This Row],[Kode BARANG Win2]]&lt;&gt;"","IDR","")</f>
        <v>IDR</v>
      </c>
      <c r="BI841" s="7" t="str">
        <f>CONCATENATE(Table43[[#This Row],[kode  1 Digit
(Nomor)]],Table43[[#This Row],[kode  4 Digit                (Nomor)]])</f>
        <v>31207300015</v>
      </c>
      <c r="BJ841" s="7" t="str">
        <f>Table43[[#This Row],[Nama            Gramasi atau Jumlah Pack per CTN]]</f>
        <v>15ML</v>
      </c>
      <c r="BK841" s="7"/>
      <c r="BL841" s="7"/>
      <c r="BM841" s="4" t="str">
        <f>IF(Table43[[#This Row],[SATUAN Fix Win]]&lt;&gt;"","KRT")</f>
        <v>KRT</v>
      </c>
      <c r="BN841" s="4" t="str">
        <f>IF(Table43[[#This Row],[SATUAN Fix Win]]&lt;&gt;"","GD01")</f>
        <v>GD01</v>
      </c>
      <c r="BO841" s="4">
        <f>IF(Table43[[#This Row],[SATUAN Fix Win]]&lt;&gt;"",11611)</f>
        <v>11611</v>
      </c>
      <c r="BP841" s="4">
        <f>IF(Table43[[#This Row],[SATUAN Fix Win]]&lt;&gt;"",11612)</f>
        <v>11612</v>
      </c>
      <c r="BR841" s="4">
        <f>IF(Table43[[#This Row],[SATUAN Fix Win]]&lt;&gt;"",1)</f>
        <v>1</v>
      </c>
    </row>
    <row r="842" spans="1:70">
      <c r="A842" s="4" t="str">
        <f>CONCATENATE(Table43[[#This Row],[Kode BARANG Win2]],Table43[[#This Row],[No. Urut
Item Sama]])</f>
        <v>R10710010015203</v>
      </c>
      <c r="B842" s="7">
        <v>3</v>
      </c>
      <c r="C842" s="4" t="s">
        <v>1708</v>
      </c>
      <c r="D842" s="49">
        <v>3090609</v>
      </c>
      <c r="E842" s="49">
        <f>IFERROR(VLOOKUP(Table43[[#This Row],[NO]],[1]Sheet1!$G$3:$K$1267,5,0),0)</f>
        <v>0</v>
      </c>
      <c r="F842" s="26" t="s">
        <v>710</v>
      </c>
      <c r="G842" s="26">
        <v>144</v>
      </c>
      <c r="H842" s="26" t="s">
        <v>2073</v>
      </c>
      <c r="I842" s="49">
        <v>8993560033675</v>
      </c>
      <c r="J842" s="26" t="str">
        <f>Table43[[#This Row],[Nama Jenis Kemasan]]</f>
        <v>SCH</v>
      </c>
      <c r="K842" s="4" t="str">
        <f>TRIM(CONCATENATE(Table43[[#This Row],[Nama            KLP]]," ",Table43[[#This Row],[Nama            Sub KLP]]))</f>
        <v>VANISH LIQUID</v>
      </c>
      <c r="L842" s="4" t="str">
        <f>CONCATENATE(Table43[[#This Row],[kode  2 Digit                (hrf+No)]],Table43[[#This Row],[kode  2 Digit                (Nomor)]],Table43[[#This Row],[kode  1 Digit                (Nomor)]])</f>
        <v>R1071</v>
      </c>
      <c r="M842" s="4" t="str">
        <f>IF(AH842="",CONCATENATE(R842,T842,V842,X842,Z842,AB842,AD842,AF842,Table43[[#This Row],[Tanda Kode Revisi]]),CONCATENATE(R842,T842,V842,X842,Z842,AB842,AD842,AH842))</f>
        <v>R1071001001520</v>
      </c>
      <c r="N842" s="11">
        <f t="shared" si="24"/>
        <v>14</v>
      </c>
      <c r="O842" s="13" t="str">
        <f>IF(AG842&lt;&gt;"",TRIM(UPPER(CONCATENATE(Q842," ",S842," ",U842," ",W842," ",Y842," ",AA842," ","X"," ",Table43[[#This Row],[ISI/CTN]]," ",AG842," ",AC842," ",AE842," ",AI842))),TRIM(UPPER(CONCATENATE(Q842," ",S842," ",U842," ",W842," ",Y842," ",AA842," ","X"," ",Table43[[#This Row],[ISI/CTN]]," ",AC842," ",AE842," ",AI842))))</f>
        <v>RB VANISH LIQUID PINK 15ML X 144 SCH</v>
      </c>
      <c r="P842" s="11">
        <f t="shared" si="25"/>
        <v>36</v>
      </c>
      <c r="Q842" s="4" t="s">
        <v>1487</v>
      </c>
      <c r="R842" s="7" t="s">
        <v>94</v>
      </c>
      <c r="S842" s="4" t="s">
        <v>1509</v>
      </c>
      <c r="T842" s="45" t="s">
        <v>1728</v>
      </c>
      <c r="U842" s="46" t="s">
        <v>1514</v>
      </c>
      <c r="V842" s="7">
        <v>1</v>
      </c>
      <c r="W842" s="46"/>
      <c r="X842" s="45" t="s">
        <v>1731</v>
      </c>
      <c r="Y842" s="4" t="s">
        <v>1511</v>
      </c>
      <c r="Z842" s="47" t="s">
        <v>1722</v>
      </c>
      <c r="AA842" s="4" t="s">
        <v>1578</v>
      </c>
      <c r="AB842" s="47" t="s">
        <v>1742</v>
      </c>
      <c r="AC842" s="4" t="s">
        <v>395</v>
      </c>
      <c r="AD842" s="7">
        <v>2</v>
      </c>
      <c r="AF842" s="7">
        <v>0</v>
      </c>
      <c r="AJ842" s="7">
        <f>IFERROR(VLOOKUP(Table43[[#This Row],[Kode BARANG Win2]],'[2]Template Impor Barang'!#REF!,2,0),0)</f>
        <v>0</v>
      </c>
      <c r="AK842" s="7">
        <f>Table43[[#This Row],[ISI/CTN]]</f>
        <v>144</v>
      </c>
      <c r="AL842" s="83">
        <f>Table43[[#This Row],[Kode Pcpl]]</f>
        <v>3090609</v>
      </c>
      <c r="AN842" s="36">
        <f>Table43[[#This Row],[Harga Jual Pcs GT
(-PPN)]]-(Table43[[#This Row],[Harga Jual Pcs GT
(-PPN)]]*8.5%)</f>
        <v>1045.0507291666665</v>
      </c>
      <c r="AO842" s="36">
        <f>Table43[[#This Row],[Harga Beli Pcs
(-PPN)]]*Table43[[#This Row],[ISI/CTN]]</f>
        <v>150487.30499999999</v>
      </c>
      <c r="AP842" s="36">
        <f>Table43[[#This Row],[Harga Beli Pcs
(-PPN)]]*1.11</f>
        <v>1160.006309375</v>
      </c>
      <c r="AQ842" s="36">
        <f>Table43[[#This Row],[Harga Beli Krt
(- PPN)]]*1.11</f>
        <v>167040.90854999999</v>
      </c>
      <c r="AR842" s="36">
        <v>1142.1319444444443</v>
      </c>
      <c r="AS842" s="36">
        <f>Table43[[#This Row],[Harga Jual Pcs GT
(-PPN)]]*Table43[[#This Row],[ISI/CTN]]</f>
        <v>164467</v>
      </c>
      <c r="AT842" s="36">
        <f>Table43[[#This Row],[Harga Jual Pcs GT
(-PPN)]]*1.11</f>
        <v>1267.7664583333333</v>
      </c>
      <c r="AU842" s="36">
        <f>Table43[[#This Row],[Harga Jual Krt GT
(- PPN)]]*1.11</f>
        <v>182558.37000000002</v>
      </c>
      <c r="AV842" s="36">
        <v>1142.1319444444443</v>
      </c>
      <c r="AW842" s="36">
        <f>Table43[[#This Row],[Harga Jual Pcs MT
(-PPN)]]*Table43[[#This Row],[ISI/CTN]]</f>
        <v>164467</v>
      </c>
      <c r="AX842" s="36">
        <f>Table43[[#This Row],[Harga Jual Pcs MT
(-PPN)]]*1.11</f>
        <v>1267.7664583333333</v>
      </c>
      <c r="AY842" s="36">
        <f>Table43[[#This Row],[Harga Jual Pcs MT
(+PPN)]]*Table43[[#This Row],[ISI/CTN]]</f>
        <v>182558.37</v>
      </c>
      <c r="AZ842" s="44">
        <f>(Table43[[#This Row],[Harga Jual Pcs GT
(-PPN)]]-Table43[[#This Row],[Harga Beli Pcs
(-PPN)]])/Table43[[#This Row],[Harga Jual Pcs GT
(-PPN)]]</f>
        <v>8.5000000000000034E-2</v>
      </c>
      <c r="BA842" s="51">
        <f>Table43[[#This Row],[Harga Jual Pcs MT
(-PPN)]]-Table43[[#This Row],[Harga Beli Pcs
(-PPN)]]</f>
        <v>97.081215277777801</v>
      </c>
      <c r="BB842" s="57">
        <f>Table43[[#This Row],[Column1]]/Table43[[#This Row],[Harga Jual Pcs MT
(-PPN)]]</f>
        <v>8.5000000000000034E-2</v>
      </c>
      <c r="BC842" s="50"/>
      <c r="BD842" s="7" t="str">
        <f>IFERROR(VLOOKUP(Table43[[#This Row],[Kode BARANG Win2]],'[3]Daftar Barang dan Jasa'!$B$2:$D$3515,3,0),0)</f>
        <v>RB VANISH LIQUID PINK 15ML X 144 SCH</v>
      </c>
      <c r="BE842" s="7" t="str">
        <f ca="1">IF(TODAY()-Table43[[#This Row],[Efektif
Pembuatan]]&gt;60,"Lama","Baru")</f>
        <v>Lama</v>
      </c>
      <c r="BF842" s="7" t="e">
        <f ca="1">IF(TODAY()-Table43[[#This Row],[Efektif Naik Harga]]&lt;30,"Naik","Sama")</f>
        <v>#VALUE!</v>
      </c>
      <c r="BG842" s="7" t="s">
        <v>400</v>
      </c>
      <c r="BH842" s="7" t="str">
        <f>IF(Table43[[#This Row],[Kode BARANG Win2]]&lt;&gt;"","IDR","")</f>
        <v>IDR</v>
      </c>
      <c r="BI842" s="7" t="str">
        <f>CONCATENATE(Table43[[#This Row],[kode  1 Digit
(Nomor)]],Table43[[#This Row],[kode  4 Digit                (Nomor)]])</f>
        <v>30906090015</v>
      </c>
      <c r="BJ842" s="7" t="str">
        <f>Table43[[#This Row],[Nama            Gramasi atau Jumlah Pack per CTN]]</f>
        <v>15ML</v>
      </c>
      <c r="BK842" s="7"/>
      <c r="BL842" s="7"/>
      <c r="BM842" s="4" t="str">
        <f>IF(Table43[[#This Row],[SATUAN Fix Win]]&lt;&gt;"","KRT")</f>
        <v>KRT</v>
      </c>
      <c r="BN842" s="4" t="str">
        <f>IF(Table43[[#This Row],[SATUAN Fix Win]]&lt;&gt;"","GD01")</f>
        <v>GD01</v>
      </c>
      <c r="BO842" s="4">
        <f>IF(Table43[[#This Row],[SATUAN Fix Win]]&lt;&gt;"",11611)</f>
        <v>11611</v>
      </c>
      <c r="BP842" s="4">
        <f>IF(Table43[[#This Row],[SATUAN Fix Win]]&lt;&gt;"",11612)</f>
        <v>11612</v>
      </c>
      <c r="BR842" s="4">
        <f>IF(Table43[[#This Row],[SATUAN Fix Win]]&lt;&gt;"",1)</f>
        <v>1</v>
      </c>
    </row>
    <row r="843" spans="1:70">
      <c r="A843" s="4" t="str">
        <f>CONCATENATE(Table43[[#This Row],[Kode BARANG Win2]],Table43[[#This Row],[No. Urut
Item Sama]])</f>
        <v>R1071001006020</v>
      </c>
      <c r="B843" s="7"/>
      <c r="C843" s="4" t="s">
        <v>1713</v>
      </c>
      <c r="D843" s="49">
        <v>3297499</v>
      </c>
      <c r="E843" s="49">
        <f>IFERROR(VLOOKUP(Table43[[#This Row],[NO]],[1]Sheet1!$G$3:$K$1267,5,0),0)</f>
        <v>0</v>
      </c>
      <c r="F843" s="26" t="s">
        <v>696</v>
      </c>
      <c r="G843" s="26">
        <v>72</v>
      </c>
      <c r="H843" s="26" t="s">
        <v>1713</v>
      </c>
      <c r="I843" s="49">
        <v>8993560033477</v>
      </c>
      <c r="J843" s="26" t="str">
        <f>Table43[[#This Row],[Nama Jenis Kemasan]]</f>
        <v>SCH</v>
      </c>
      <c r="K843" s="4" t="str">
        <f>TRIM(CONCATENATE(Table43[[#This Row],[Nama            KLP]]," ",Table43[[#This Row],[Nama            Sub KLP]]))</f>
        <v>VANISH LIQUID</v>
      </c>
      <c r="L843" s="4" t="str">
        <f>CONCATENATE(Table43[[#This Row],[kode  2 Digit                (hrf+No)]],Table43[[#This Row],[kode  2 Digit                (Nomor)]],Table43[[#This Row],[kode  1 Digit                (Nomor)]])</f>
        <v>R1071</v>
      </c>
      <c r="M843" s="4" t="str">
        <f>IF(AH843="",CONCATENATE(R843,T843,V843,X843,Z843,AB843,AD843,AF843,Table43[[#This Row],[Tanda Kode Revisi]]),CONCATENATE(R843,T843,V843,X843,Z843,AB843,AD843,AH843))</f>
        <v>R1071001006020</v>
      </c>
      <c r="N843" s="11">
        <f t="shared" si="24"/>
        <v>14</v>
      </c>
      <c r="O843" s="13" t="str">
        <f>IF(AG843&lt;&gt;"",TRIM(UPPER(CONCATENATE(Q843," ",S843," ",U843," ",W843," ",Y843," ",AA843," ","X"," ",Table43[[#This Row],[ISI/CTN]]," ",AG843," ",AC843," ",AE843," ",AI843))),TRIM(UPPER(CONCATENATE(Q843," ",S843," ",U843," ",W843," ",Y843," ",AA843," ","X"," ",Table43[[#This Row],[ISI/CTN]]," ",AC843," ",AE843," ",AI843))))</f>
        <v>RB VANISH LIQUID PINK 60ML X 72 SCH</v>
      </c>
      <c r="P843" s="11">
        <f t="shared" si="25"/>
        <v>35</v>
      </c>
      <c r="Q843" s="4" t="s">
        <v>1487</v>
      </c>
      <c r="R843" s="7" t="s">
        <v>94</v>
      </c>
      <c r="S843" s="4" t="s">
        <v>1509</v>
      </c>
      <c r="T843" s="45" t="s">
        <v>1728</v>
      </c>
      <c r="U843" s="46" t="s">
        <v>1514</v>
      </c>
      <c r="V843" s="7">
        <v>1</v>
      </c>
      <c r="W843" s="46"/>
      <c r="X843" s="45" t="s">
        <v>1731</v>
      </c>
      <c r="Y843" s="4" t="s">
        <v>1511</v>
      </c>
      <c r="Z843" s="47" t="s">
        <v>1722</v>
      </c>
      <c r="AA843" s="4" t="s">
        <v>1581</v>
      </c>
      <c r="AB843" s="47" t="s">
        <v>1761</v>
      </c>
      <c r="AC843" s="4" t="s">
        <v>395</v>
      </c>
      <c r="AD843" s="7">
        <v>2</v>
      </c>
      <c r="AF843" s="7">
        <v>0</v>
      </c>
      <c r="AJ843" s="7">
        <f>IFERROR(VLOOKUP(Table43[[#This Row],[Kode BARANG Win2]],'[2]Template Impor Barang'!#REF!,2,0),0)</f>
        <v>0</v>
      </c>
      <c r="AK843" s="7">
        <f>Table43[[#This Row],[ISI/CTN]]</f>
        <v>72</v>
      </c>
      <c r="AL843" s="83">
        <f>Table43[[#This Row],[Kode Pcpl]]</f>
        <v>3297499</v>
      </c>
      <c r="AN843" s="36">
        <f>Table43[[#This Row],[Harga Jual Pcs GT
(-PPN)]]-(Table43[[#This Row],[Harga Jual Pcs GT
(-PPN)]]*8.5%)</f>
        <v>3237.625833333333</v>
      </c>
      <c r="AO843" s="36">
        <f>Table43[[#This Row],[Harga Beli Pcs
(-PPN)]]*Table43[[#This Row],[ISI/CTN]]</f>
        <v>233109.05999999997</v>
      </c>
      <c r="AP843" s="36">
        <f>Table43[[#This Row],[Harga Beli Pcs
(-PPN)]]*1.11</f>
        <v>3593.7646749999999</v>
      </c>
      <c r="AQ843" s="36">
        <f>Table43[[#This Row],[Harga Beli Krt
(- PPN)]]*1.11</f>
        <v>258751.05659999998</v>
      </c>
      <c r="AR843" s="36">
        <v>3538.3888888888887</v>
      </c>
      <c r="AS843" s="36">
        <f>Table43[[#This Row],[Harga Jual Pcs GT
(-PPN)]]*Table43[[#This Row],[ISI/CTN]]</f>
        <v>254764</v>
      </c>
      <c r="AT843" s="36">
        <f>Table43[[#This Row],[Harga Jual Pcs GT
(-PPN)]]*1.11</f>
        <v>3927.6116666666667</v>
      </c>
      <c r="AU843" s="36">
        <f>Table43[[#This Row],[Harga Jual Krt GT
(- PPN)]]*1.11</f>
        <v>282788.04000000004</v>
      </c>
      <c r="AV843" s="36">
        <v>3538.3888888888887</v>
      </c>
      <c r="AW843" s="36">
        <f>Table43[[#This Row],[Harga Jual Pcs MT
(-PPN)]]*Table43[[#This Row],[ISI/CTN]]</f>
        <v>254764</v>
      </c>
      <c r="AX843" s="36">
        <f>Table43[[#This Row],[Harga Jual Pcs MT
(-PPN)]]*1.11</f>
        <v>3927.6116666666667</v>
      </c>
      <c r="AY843" s="36">
        <f>Table43[[#This Row],[Harga Jual Pcs MT
(+PPN)]]*Table43[[#This Row],[ISI/CTN]]</f>
        <v>282788.03999999998</v>
      </c>
      <c r="AZ843" s="44">
        <f>(Table43[[#This Row],[Harga Jual Pcs GT
(-PPN)]]-Table43[[#This Row],[Harga Beli Pcs
(-PPN)]])/Table43[[#This Row],[Harga Jual Pcs GT
(-PPN)]]</f>
        <v>8.5000000000000034E-2</v>
      </c>
      <c r="BA843" s="51">
        <f>Table43[[#This Row],[Harga Jual Pcs MT
(-PPN)]]-Table43[[#This Row],[Harga Beli Pcs
(-PPN)]]</f>
        <v>300.76305555555564</v>
      </c>
      <c r="BB843" s="57">
        <f>Table43[[#This Row],[Column1]]/Table43[[#This Row],[Harga Jual Pcs MT
(-PPN)]]</f>
        <v>8.5000000000000034E-2</v>
      </c>
      <c r="BC843" s="50"/>
      <c r="BD843" s="7" t="str">
        <f>IFERROR(VLOOKUP(Table43[[#This Row],[Kode BARANG Win2]],'[3]Daftar Barang dan Jasa'!$B$2:$D$3515,3,0),0)</f>
        <v>RB VANISH LIQUID PINK 60ML X 72 SCH</v>
      </c>
      <c r="BE843" s="7" t="str">
        <f ca="1">IF(TODAY()-Table43[[#This Row],[Efektif
Pembuatan]]&gt;60,"Lama","Baru")</f>
        <v>Lama</v>
      </c>
      <c r="BF843" s="7" t="e">
        <f ca="1">IF(TODAY()-Table43[[#This Row],[Efektif Naik Harga]]&lt;30,"Naik","Sama")</f>
        <v>#VALUE!</v>
      </c>
      <c r="BG843" s="7" t="s">
        <v>400</v>
      </c>
      <c r="BH843" s="7" t="str">
        <f>IF(Table43[[#This Row],[Kode BARANG Win2]]&lt;&gt;"","IDR","")</f>
        <v>IDR</v>
      </c>
      <c r="BI843" s="7" t="str">
        <f>CONCATENATE(Table43[[#This Row],[kode  1 Digit
(Nomor)]],Table43[[#This Row],[kode  4 Digit                (Nomor)]])</f>
        <v>32974990060</v>
      </c>
      <c r="BJ843" s="7" t="str">
        <f>Table43[[#This Row],[Nama            Gramasi atau Jumlah Pack per CTN]]</f>
        <v>60ML</v>
      </c>
      <c r="BK843" s="7"/>
      <c r="BL843" s="7"/>
      <c r="BM843" s="4" t="str">
        <f>IF(Table43[[#This Row],[SATUAN Fix Win]]&lt;&gt;"","KRT")</f>
        <v>KRT</v>
      </c>
      <c r="BN843" s="4" t="str">
        <f>IF(Table43[[#This Row],[SATUAN Fix Win]]&lt;&gt;"","GD01")</f>
        <v>GD01</v>
      </c>
      <c r="BO843" s="4">
        <f>IF(Table43[[#This Row],[SATUAN Fix Win]]&lt;&gt;"",11611)</f>
        <v>11611</v>
      </c>
      <c r="BP843" s="4">
        <f>IF(Table43[[#This Row],[SATUAN Fix Win]]&lt;&gt;"",11612)</f>
        <v>11612</v>
      </c>
      <c r="BR843" s="4">
        <f>IF(Table43[[#This Row],[SATUAN Fix Win]]&lt;&gt;"",1)</f>
        <v>1</v>
      </c>
    </row>
    <row r="844" spans="1:70">
      <c r="A844" s="4" t="str">
        <f>CONCATENATE(Table43[[#This Row],[Kode BARANG Win2]],Table43[[#This Row],[No. Urut
Item Sama]])</f>
        <v>R1071001006020</v>
      </c>
      <c r="B844" s="7"/>
      <c r="C844" s="4" t="s">
        <v>1713</v>
      </c>
      <c r="D844" s="49">
        <v>3120734</v>
      </c>
      <c r="E844" s="49">
        <f>IFERROR(VLOOKUP(Table43[[#This Row],[NO]],[1]Sheet1!$G$3:$K$1267,5,0),0)</f>
        <v>0</v>
      </c>
      <c r="F844" s="26" t="s">
        <v>700</v>
      </c>
      <c r="G844" s="26">
        <v>72</v>
      </c>
      <c r="H844" s="26" t="s">
        <v>1794</v>
      </c>
      <c r="I844" s="49">
        <v>8993560033477</v>
      </c>
      <c r="J844" s="26" t="str">
        <f>Table43[[#This Row],[Nama Jenis Kemasan]]</f>
        <v>SCH</v>
      </c>
      <c r="K844" s="4" t="str">
        <f>TRIM(CONCATENATE(Table43[[#This Row],[Nama            KLP]]," ",Table43[[#This Row],[Nama            Sub KLP]]))</f>
        <v>VANISH LIQUID</v>
      </c>
      <c r="L844" s="4" t="str">
        <f>CONCATENATE(Table43[[#This Row],[kode  2 Digit                (hrf+No)]],Table43[[#This Row],[kode  2 Digit                (Nomor)]],Table43[[#This Row],[kode  1 Digit                (Nomor)]])</f>
        <v>R1071</v>
      </c>
      <c r="M844" s="4" t="str">
        <f>IF(AH844="",CONCATENATE(R844,T844,V844,X844,Z844,AB844,AD844,AF844,Table43[[#This Row],[Tanda Kode Revisi]]),CONCATENATE(R844,T844,V844,X844,Z844,AB844,AD844,AH844))</f>
        <v>R1071001006020</v>
      </c>
      <c r="N844" s="11">
        <f t="shared" si="24"/>
        <v>14</v>
      </c>
      <c r="O844" s="13" t="str">
        <f>IF(AG844&lt;&gt;"",TRIM(UPPER(CONCATENATE(Q844," ",S844," ",U844," ",W844," ",Y844," ",AA844," ","X"," ",Table43[[#This Row],[ISI/CTN]]," ",AG844," ",AC844," ",AE844," ",AI844))),TRIM(UPPER(CONCATENATE(Q844," ",S844," ",U844," ",W844," ",Y844," ",AA844," ","X"," ",Table43[[#This Row],[ISI/CTN]]," ",AC844," ",AE844," ",AI844))))</f>
        <v>RB VANISH LIQUID PINK 60ML X 72 SCH</v>
      </c>
      <c r="P844" s="11">
        <f t="shared" si="25"/>
        <v>35</v>
      </c>
      <c r="Q844" s="4" t="s">
        <v>1487</v>
      </c>
      <c r="R844" s="7" t="s">
        <v>94</v>
      </c>
      <c r="S844" s="4" t="s">
        <v>1509</v>
      </c>
      <c r="T844" s="45" t="s">
        <v>1728</v>
      </c>
      <c r="U844" s="46" t="s">
        <v>1514</v>
      </c>
      <c r="V844" s="7">
        <v>1</v>
      </c>
      <c r="W844" s="46"/>
      <c r="X844" s="45" t="s">
        <v>1731</v>
      </c>
      <c r="Y844" s="4" t="s">
        <v>1511</v>
      </c>
      <c r="Z844" s="47" t="s">
        <v>1722</v>
      </c>
      <c r="AA844" s="4" t="s">
        <v>1581</v>
      </c>
      <c r="AB844" s="47" t="s">
        <v>1761</v>
      </c>
      <c r="AC844" s="4" t="s">
        <v>395</v>
      </c>
      <c r="AD844" s="7">
        <v>2</v>
      </c>
      <c r="AF844" s="7">
        <v>0</v>
      </c>
      <c r="AJ844" s="7">
        <f>IFERROR(VLOOKUP(Table43[[#This Row],[Kode BARANG Win2]],'[2]Template Impor Barang'!#REF!,2,0),0)</f>
        <v>0</v>
      </c>
      <c r="AK844" s="7">
        <f>Table43[[#This Row],[ISI/CTN]]</f>
        <v>72</v>
      </c>
      <c r="AL844" s="83">
        <f>Table43[[#This Row],[Kode Pcpl]]</f>
        <v>3120734</v>
      </c>
      <c r="AN844" s="36">
        <f>Table43[[#This Row],[Harga Jual Pcs GT
(-PPN)]]-(Table43[[#This Row],[Harga Jual Pcs GT
(-PPN)]]*8.5%)</f>
        <v>3237.625833333333</v>
      </c>
      <c r="AO844" s="36">
        <f>Table43[[#This Row],[Harga Beli Pcs
(-PPN)]]*Table43[[#This Row],[ISI/CTN]]</f>
        <v>233109.05999999997</v>
      </c>
      <c r="AP844" s="36">
        <f>Table43[[#This Row],[Harga Beli Pcs
(-PPN)]]*1.11</f>
        <v>3593.7646749999999</v>
      </c>
      <c r="AQ844" s="36">
        <f>Table43[[#This Row],[Harga Beli Krt
(- PPN)]]*1.11</f>
        <v>258751.05659999998</v>
      </c>
      <c r="AR844" s="36">
        <v>3538.3888888888887</v>
      </c>
      <c r="AS844" s="36">
        <f>Table43[[#This Row],[Harga Jual Pcs GT
(-PPN)]]*Table43[[#This Row],[ISI/CTN]]</f>
        <v>254764</v>
      </c>
      <c r="AT844" s="36">
        <f>Table43[[#This Row],[Harga Jual Pcs GT
(-PPN)]]*1.11</f>
        <v>3927.6116666666667</v>
      </c>
      <c r="AU844" s="36">
        <f>Table43[[#This Row],[Harga Jual Krt GT
(- PPN)]]*1.11</f>
        <v>282788.04000000004</v>
      </c>
      <c r="AV844" s="36">
        <v>3538.3888888888887</v>
      </c>
      <c r="AW844" s="36">
        <f>Table43[[#This Row],[Harga Jual Pcs MT
(-PPN)]]*Table43[[#This Row],[ISI/CTN]]</f>
        <v>254764</v>
      </c>
      <c r="AX844" s="36">
        <f>Table43[[#This Row],[Harga Jual Pcs MT
(-PPN)]]*1.11</f>
        <v>3927.6116666666667</v>
      </c>
      <c r="AY844" s="36">
        <f>Table43[[#This Row],[Harga Jual Pcs MT
(+PPN)]]*Table43[[#This Row],[ISI/CTN]]</f>
        <v>282788.03999999998</v>
      </c>
      <c r="AZ844" s="44">
        <f>(Table43[[#This Row],[Harga Jual Pcs GT
(-PPN)]]-Table43[[#This Row],[Harga Beli Pcs
(-PPN)]])/Table43[[#This Row],[Harga Jual Pcs GT
(-PPN)]]</f>
        <v>8.5000000000000034E-2</v>
      </c>
      <c r="BA844" s="51">
        <f>Table43[[#This Row],[Harga Jual Pcs MT
(-PPN)]]-Table43[[#This Row],[Harga Beli Pcs
(-PPN)]]</f>
        <v>300.76305555555564</v>
      </c>
      <c r="BB844" s="57">
        <f>Table43[[#This Row],[Column1]]/Table43[[#This Row],[Harga Jual Pcs MT
(-PPN)]]</f>
        <v>8.5000000000000034E-2</v>
      </c>
      <c r="BC844" s="50"/>
      <c r="BD844" s="7" t="str">
        <f>IFERROR(VLOOKUP(Table43[[#This Row],[Kode BARANG Win2]],'[3]Daftar Barang dan Jasa'!$B$2:$D$3515,3,0),0)</f>
        <v>RB VANISH LIQUID PINK 60ML X 72 SCH</v>
      </c>
      <c r="BE844" s="7" t="str">
        <f ca="1">IF(TODAY()-Table43[[#This Row],[Efektif
Pembuatan]]&gt;60,"Lama","Baru")</f>
        <v>Lama</v>
      </c>
      <c r="BF844" s="7" t="e">
        <f ca="1">IF(TODAY()-Table43[[#This Row],[Efektif Naik Harga]]&lt;30,"Naik","Sama")</f>
        <v>#VALUE!</v>
      </c>
      <c r="BG844" s="7" t="s">
        <v>400</v>
      </c>
      <c r="BH844" s="7" t="str">
        <f>IF(Table43[[#This Row],[Kode BARANG Win2]]&lt;&gt;"","IDR","")</f>
        <v>IDR</v>
      </c>
      <c r="BI844" s="7" t="str">
        <f>CONCATENATE(Table43[[#This Row],[kode  1 Digit
(Nomor)]],Table43[[#This Row],[kode  4 Digit                (Nomor)]])</f>
        <v>31207340060</v>
      </c>
      <c r="BJ844" s="7" t="str">
        <f>Table43[[#This Row],[Nama            Gramasi atau Jumlah Pack per CTN]]</f>
        <v>60ML</v>
      </c>
      <c r="BK844" s="7"/>
      <c r="BL844" s="7"/>
      <c r="BM844" s="4" t="str">
        <f>IF(Table43[[#This Row],[SATUAN Fix Win]]&lt;&gt;"","KRT")</f>
        <v>KRT</v>
      </c>
      <c r="BN844" s="4" t="str">
        <f>IF(Table43[[#This Row],[SATUAN Fix Win]]&lt;&gt;"","GD01")</f>
        <v>GD01</v>
      </c>
      <c r="BO844" s="4">
        <f>IF(Table43[[#This Row],[SATUAN Fix Win]]&lt;&gt;"",11611)</f>
        <v>11611</v>
      </c>
      <c r="BP844" s="4">
        <f>IF(Table43[[#This Row],[SATUAN Fix Win]]&lt;&gt;"",11612)</f>
        <v>11612</v>
      </c>
      <c r="BR844" s="4">
        <f>IF(Table43[[#This Row],[SATUAN Fix Win]]&lt;&gt;"",1)</f>
        <v>1</v>
      </c>
    </row>
    <row r="845" spans="1:70">
      <c r="A845" s="4" t="str">
        <f>CONCATENATE(Table43[[#This Row],[Kode BARANG Win2]],Table43[[#This Row],[No. Urut
Item Sama]])</f>
        <v>R1071001006020</v>
      </c>
      <c r="B845" s="7"/>
      <c r="C845" s="4" t="s">
        <v>1713</v>
      </c>
      <c r="D845" s="49">
        <v>3239832</v>
      </c>
      <c r="E845" s="49">
        <f>IFERROR(VLOOKUP(Table43[[#This Row],[NO]],[1]Sheet1!$G$3:$K$1267,5,0),0)</f>
        <v>0</v>
      </c>
      <c r="F845" s="26" t="s">
        <v>699</v>
      </c>
      <c r="G845" s="26">
        <v>72</v>
      </c>
      <c r="H845" s="26" t="s">
        <v>1794</v>
      </c>
      <c r="I845" s="49">
        <v>8993560033477</v>
      </c>
      <c r="J845" s="26" t="str">
        <f>Table43[[#This Row],[Nama Jenis Kemasan]]</f>
        <v>SCH</v>
      </c>
      <c r="K845" s="4" t="str">
        <f>TRIM(CONCATENATE(Table43[[#This Row],[Nama            KLP]]," ",Table43[[#This Row],[Nama            Sub KLP]]))</f>
        <v>VANISH LIQUID</v>
      </c>
      <c r="L845" s="4" t="str">
        <f>CONCATENATE(Table43[[#This Row],[kode  2 Digit                (hrf+No)]],Table43[[#This Row],[kode  2 Digit                (Nomor)]],Table43[[#This Row],[kode  1 Digit                (Nomor)]])</f>
        <v>R1071</v>
      </c>
      <c r="M845" s="4" t="str">
        <f>IF(AH845="",CONCATENATE(R845,T845,V845,X845,Z845,AB845,AD845,AF845,Table43[[#This Row],[Tanda Kode Revisi]]),CONCATENATE(R845,T845,V845,X845,Z845,AB845,AD845,AH845))</f>
        <v>R1071001006020</v>
      </c>
      <c r="N845" s="11">
        <f t="shared" ref="N845:N909" si="26">LEN(M845)</f>
        <v>14</v>
      </c>
      <c r="O845" s="13" t="str">
        <f>IF(AG845&lt;&gt;"",TRIM(UPPER(CONCATENATE(Q845," ",S845," ",U845," ",W845," ",Y845," ",AA845," ","X"," ",Table43[[#This Row],[ISI/CTN]]," ",AG845," ",AC845," ",AE845," ",AI845))),TRIM(UPPER(CONCATENATE(Q845," ",S845," ",U845," ",W845," ",Y845," ",AA845," ","X"," ",Table43[[#This Row],[ISI/CTN]]," ",AC845," ",AE845," ",AI845))))</f>
        <v>RB VANISH LIQUID PINK 60ML X 72 SCH</v>
      </c>
      <c r="P845" s="11">
        <f t="shared" ref="P845:P909" si="27">LEN(O845)</f>
        <v>35</v>
      </c>
      <c r="Q845" s="4" t="s">
        <v>1487</v>
      </c>
      <c r="R845" s="7" t="s">
        <v>94</v>
      </c>
      <c r="S845" s="4" t="s">
        <v>1509</v>
      </c>
      <c r="T845" s="45" t="s">
        <v>1728</v>
      </c>
      <c r="U845" s="46" t="s">
        <v>1514</v>
      </c>
      <c r="V845" s="7">
        <v>1</v>
      </c>
      <c r="W845" s="46"/>
      <c r="X845" s="45" t="s">
        <v>1731</v>
      </c>
      <c r="Y845" s="4" t="s">
        <v>1511</v>
      </c>
      <c r="Z845" s="47" t="s">
        <v>1722</v>
      </c>
      <c r="AA845" s="4" t="s">
        <v>1581</v>
      </c>
      <c r="AB845" s="47" t="s">
        <v>1761</v>
      </c>
      <c r="AC845" s="4" t="s">
        <v>395</v>
      </c>
      <c r="AD845" s="7">
        <v>2</v>
      </c>
      <c r="AF845" s="7">
        <v>0</v>
      </c>
      <c r="AJ845" s="7">
        <f>IFERROR(VLOOKUP(Table43[[#This Row],[Kode BARANG Win2]],'[2]Template Impor Barang'!#REF!,2,0),0)</f>
        <v>0</v>
      </c>
      <c r="AK845" s="7">
        <f>Table43[[#This Row],[ISI/CTN]]</f>
        <v>72</v>
      </c>
      <c r="AL845" s="83">
        <f>Table43[[#This Row],[Kode Pcpl]]</f>
        <v>3239832</v>
      </c>
      <c r="AN845" s="36">
        <f>Table43[[#This Row],[Harga Jual Pcs GT
(-PPN)]]-(Table43[[#This Row],[Harga Jual Pcs GT
(-PPN)]]*8.5%)</f>
        <v>3237.625833333333</v>
      </c>
      <c r="AO845" s="36">
        <f>Table43[[#This Row],[Harga Beli Pcs
(-PPN)]]*Table43[[#This Row],[ISI/CTN]]</f>
        <v>233109.05999999997</v>
      </c>
      <c r="AP845" s="36">
        <f>Table43[[#This Row],[Harga Beli Pcs
(-PPN)]]*1.11</f>
        <v>3593.7646749999999</v>
      </c>
      <c r="AQ845" s="36">
        <f>Table43[[#This Row],[Harga Beli Krt
(- PPN)]]*1.11</f>
        <v>258751.05659999998</v>
      </c>
      <c r="AR845" s="36">
        <v>3538.3888888888887</v>
      </c>
      <c r="AS845" s="36">
        <f>Table43[[#This Row],[Harga Jual Pcs GT
(-PPN)]]*Table43[[#This Row],[ISI/CTN]]</f>
        <v>254764</v>
      </c>
      <c r="AT845" s="36">
        <f>Table43[[#This Row],[Harga Jual Pcs GT
(-PPN)]]*1.11</f>
        <v>3927.6116666666667</v>
      </c>
      <c r="AU845" s="36">
        <f>Table43[[#This Row],[Harga Jual Krt GT
(- PPN)]]*1.11</f>
        <v>282788.04000000004</v>
      </c>
      <c r="AV845" s="36">
        <v>3538.3888888888887</v>
      </c>
      <c r="AW845" s="36">
        <f>Table43[[#This Row],[Harga Jual Pcs MT
(-PPN)]]*Table43[[#This Row],[ISI/CTN]]</f>
        <v>254764</v>
      </c>
      <c r="AX845" s="36">
        <f>Table43[[#This Row],[Harga Jual Pcs MT
(-PPN)]]*1.11</f>
        <v>3927.6116666666667</v>
      </c>
      <c r="AY845" s="36">
        <f>Table43[[#This Row],[Harga Jual Pcs MT
(+PPN)]]*Table43[[#This Row],[ISI/CTN]]</f>
        <v>282788.03999999998</v>
      </c>
      <c r="AZ845" s="44">
        <f>(Table43[[#This Row],[Harga Jual Pcs GT
(-PPN)]]-Table43[[#This Row],[Harga Beli Pcs
(-PPN)]])/Table43[[#This Row],[Harga Jual Pcs GT
(-PPN)]]</f>
        <v>8.5000000000000034E-2</v>
      </c>
      <c r="BA845" s="51">
        <f>Table43[[#This Row],[Harga Jual Pcs MT
(-PPN)]]-Table43[[#This Row],[Harga Beli Pcs
(-PPN)]]</f>
        <v>300.76305555555564</v>
      </c>
      <c r="BB845" s="57">
        <f>Table43[[#This Row],[Column1]]/Table43[[#This Row],[Harga Jual Pcs MT
(-PPN)]]</f>
        <v>8.5000000000000034E-2</v>
      </c>
      <c r="BC845" s="50"/>
      <c r="BD845" s="7" t="str">
        <f>IFERROR(VLOOKUP(Table43[[#This Row],[Kode BARANG Win2]],'[3]Daftar Barang dan Jasa'!$B$2:$D$3515,3,0),0)</f>
        <v>RB VANISH LIQUID PINK 60ML X 72 SCH</v>
      </c>
      <c r="BE845" s="7" t="str">
        <f ca="1">IF(TODAY()-Table43[[#This Row],[Efektif
Pembuatan]]&gt;60,"Lama","Baru")</f>
        <v>Lama</v>
      </c>
      <c r="BF845" s="7" t="e">
        <f ca="1">IF(TODAY()-Table43[[#This Row],[Efektif Naik Harga]]&lt;30,"Naik","Sama")</f>
        <v>#VALUE!</v>
      </c>
      <c r="BG845" s="7" t="s">
        <v>400</v>
      </c>
      <c r="BH845" s="7" t="str">
        <f>IF(Table43[[#This Row],[Kode BARANG Win2]]&lt;&gt;"","IDR","")</f>
        <v>IDR</v>
      </c>
      <c r="BI845" s="7" t="str">
        <f>CONCATENATE(Table43[[#This Row],[kode  1 Digit
(Nomor)]],Table43[[#This Row],[kode  4 Digit                (Nomor)]])</f>
        <v>32398320060</v>
      </c>
      <c r="BJ845" s="7" t="str">
        <f>Table43[[#This Row],[Nama            Gramasi atau Jumlah Pack per CTN]]</f>
        <v>60ML</v>
      </c>
      <c r="BK845" s="7"/>
      <c r="BL845" s="7"/>
      <c r="BM845" s="4" t="str">
        <f>IF(Table43[[#This Row],[SATUAN Fix Win]]&lt;&gt;"","KRT")</f>
        <v>KRT</v>
      </c>
      <c r="BN845" s="4" t="str">
        <f>IF(Table43[[#This Row],[SATUAN Fix Win]]&lt;&gt;"","GD01")</f>
        <v>GD01</v>
      </c>
      <c r="BO845" s="4">
        <f>IF(Table43[[#This Row],[SATUAN Fix Win]]&lt;&gt;"",11611)</f>
        <v>11611</v>
      </c>
      <c r="BP845" s="4">
        <f>IF(Table43[[#This Row],[SATUAN Fix Win]]&lt;&gt;"",11612)</f>
        <v>11612</v>
      </c>
      <c r="BR845" s="4">
        <f>IF(Table43[[#This Row],[SATUAN Fix Win]]&lt;&gt;"",1)</f>
        <v>1</v>
      </c>
    </row>
    <row r="846" spans="1:70">
      <c r="A846" s="4" t="str">
        <f>CONCATENATE(Table43[[#This Row],[Kode BARANG Win2]],Table43[[#This Row],[No. Urut
Item Sama]])</f>
        <v>R1071001006020</v>
      </c>
      <c r="B846" s="7"/>
      <c r="C846" s="4" t="s">
        <v>1713</v>
      </c>
      <c r="D846" s="49">
        <v>3017044</v>
      </c>
      <c r="E846" s="49">
        <f>IFERROR(VLOOKUP(Table43[[#This Row],[NO]],[1]Sheet1!$G$3:$K$1267,5,0),0)</f>
        <v>0</v>
      </c>
      <c r="F846" s="26" t="s">
        <v>698</v>
      </c>
      <c r="G846" s="26">
        <v>72</v>
      </c>
      <c r="H846" s="26" t="s">
        <v>2073</v>
      </c>
      <c r="I846" s="49">
        <v>8993560033477</v>
      </c>
      <c r="J846" s="26" t="str">
        <f>Table43[[#This Row],[Nama Jenis Kemasan]]</f>
        <v>SCH</v>
      </c>
      <c r="K846" s="4" t="str">
        <f>TRIM(CONCATENATE(Table43[[#This Row],[Nama            KLP]]," ",Table43[[#This Row],[Nama            Sub KLP]]))</f>
        <v>VANISH LIQUID</v>
      </c>
      <c r="L846" s="4" t="str">
        <f>CONCATENATE(Table43[[#This Row],[kode  2 Digit                (hrf+No)]],Table43[[#This Row],[kode  2 Digit                (Nomor)]],Table43[[#This Row],[kode  1 Digit                (Nomor)]])</f>
        <v>R1071</v>
      </c>
      <c r="M846" s="4" t="str">
        <f>IF(AH846="",CONCATENATE(R846,T846,V846,X846,Z846,AB846,AD846,AF846,Table43[[#This Row],[Tanda Kode Revisi]]),CONCATENATE(R846,T846,V846,X846,Z846,AB846,AD846,AH846))</f>
        <v>R1071001006020</v>
      </c>
      <c r="N846" s="11">
        <f t="shared" si="26"/>
        <v>14</v>
      </c>
      <c r="O846" s="13" t="str">
        <f>IF(AG846&lt;&gt;"",TRIM(UPPER(CONCATENATE(Q846," ",S846," ",U846," ",W846," ",Y846," ",AA846," ","X"," ",Table43[[#This Row],[ISI/CTN]]," ",AG846," ",AC846," ",AE846," ",AI846))),TRIM(UPPER(CONCATENATE(Q846," ",S846," ",U846," ",W846," ",Y846," ",AA846," ","X"," ",Table43[[#This Row],[ISI/CTN]]," ",AC846," ",AE846," ",AI846))))</f>
        <v>RB VANISH LIQUID PINK 60ML X 72 SCH</v>
      </c>
      <c r="P846" s="11">
        <f t="shared" si="27"/>
        <v>35</v>
      </c>
      <c r="Q846" s="4" t="s">
        <v>1487</v>
      </c>
      <c r="R846" s="7" t="s">
        <v>94</v>
      </c>
      <c r="S846" s="4" t="s">
        <v>1509</v>
      </c>
      <c r="T846" s="45" t="s">
        <v>1728</v>
      </c>
      <c r="U846" s="46" t="s">
        <v>1514</v>
      </c>
      <c r="V846" s="7">
        <v>1</v>
      </c>
      <c r="W846" s="46"/>
      <c r="X846" s="45" t="s">
        <v>1731</v>
      </c>
      <c r="Y846" s="4" t="s">
        <v>1511</v>
      </c>
      <c r="Z846" s="47" t="s">
        <v>1722</v>
      </c>
      <c r="AA846" s="4" t="s">
        <v>1581</v>
      </c>
      <c r="AB846" s="47" t="s">
        <v>1761</v>
      </c>
      <c r="AC846" s="4" t="s">
        <v>395</v>
      </c>
      <c r="AD846" s="7">
        <v>2</v>
      </c>
      <c r="AF846" s="7">
        <v>0</v>
      </c>
      <c r="AJ846" s="7">
        <f>IFERROR(VLOOKUP(Table43[[#This Row],[Kode BARANG Win2]],'[2]Template Impor Barang'!#REF!,2,0),0)</f>
        <v>0</v>
      </c>
      <c r="AK846" s="7">
        <f>Table43[[#This Row],[ISI/CTN]]</f>
        <v>72</v>
      </c>
      <c r="AL846" s="83">
        <f>Table43[[#This Row],[Kode Pcpl]]</f>
        <v>3017044</v>
      </c>
      <c r="AN846" s="36">
        <f>Table43[[#This Row],[Harga Jual Pcs GT
(-PPN)]]-(Table43[[#This Row],[Harga Jual Pcs GT
(-PPN)]]*8.5%)</f>
        <v>3237.625833333333</v>
      </c>
      <c r="AO846" s="36">
        <f>Table43[[#This Row],[Harga Beli Pcs
(-PPN)]]*Table43[[#This Row],[ISI/CTN]]</f>
        <v>233109.05999999997</v>
      </c>
      <c r="AP846" s="36">
        <f>Table43[[#This Row],[Harga Beli Pcs
(-PPN)]]*1.11</f>
        <v>3593.7646749999999</v>
      </c>
      <c r="AQ846" s="36">
        <f>Table43[[#This Row],[Harga Beli Krt
(- PPN)]]*1.11</f>
        <v>258751.05659999998</v>
      </c>
      <c r="AR846" s="36">
        <v>3538.3888888888887</v>
      </c>
      <c r="AS846" s="36">
        <f>Table43[[#This Row],[Harga Jual Pcs GT
(-PPN)]]*Table43[[#This Row],[ISI/CTN]]</f>
        <v>254764</v>
      </c>
      <c r="AT846" s="36">
        <f>Table43[[#This Row],[Harga Jual Pcs GT
(-PPN)]]*1.11</f>
        <v>3927.6116666666667</v>
      </c>
      <c r="AU846" s="36">
        <f>Table43[[#This Row],[Harga Jual Krt GT
(- PPN)]]*1.11</f>
        <v>282788.04000000004</v>
      </c>
      <c r="AV846" s="36">
        <v>3538.3888888888887</v>
      </c>
      <c r="AW846" s="36">
        <f>Table43[[#This Row],[Harga Jual Pcs MT
(-PPN)]]*Table43[[#This Row],[ISI/CTN]]</f>
        <v>254764</v>
      </c>
      <c r="AX846" s="36">
        <f>Table43[[#This Row],[Harga Jual Pcs MT
(-PPN)]]*1.11</f>
        <v>3927.6116666666667</v>
      </c>
      <c r="AY846" s="36">
        <f>Table43[[#This Row],[Harga Jual Pcs MT
(+PPN)]]*Table43[[#This Row],[ISI/CTN]]</f>
        <v>282788.03999999998</v>
      </c>
      <c r="AZ846" s="44">
        <f>(Table43[[#This Row],[Harga Jual Pcs GT
(-PPN)]]-Table43[[#This Row],[Harga Beli Pcs
(-PPN)]])/Table43[[#This Row],[Harga Jual Pcs GT
(-PPN)]]</f>
        <v>8.5000000000000034E-2</v>
      </c>
      <c r="BA846" s="51">
        <f>Table43[[#This Row],[Harga Jual Pcs MT
(-PPN)]]-Table43[[#This Row],[Harga Beli Pcs
(-PPN)]]</f>
        <v>300.76305555555564</v>
      </c>
      <c r="BB846" s="57">
        <f>Table43[[#This Row],[Column1]]/Table43[[#This Row],[Harga Jual Pcs MT
(-PPN)]]</f>
        <v>8.5000000000000034E-2</v>
      </c>
      <c r="BC846" s="50"/>
      <c r="BD846" s="7" t="str">
        <f>IFERROR(VLOOKUP(Table43[[#This Row],[Kode BARANG Win2]],'[3]Daftar Barang dan Jasa'!$B$2:$D$3515,3,0),0)</f>
        <v>RB VANISH LIQUID PINK 60ML X 72 SCH</v>
      </c>
      <c r="BE846" s="7" t="str">
        <f ca="1">IF(TODAY()-Table43[[#This Row],[Efektif
Pembuatan]]&gt;60,"Lama","Baru")</f>
        <v>Lama</v>
      </c>
      <c r="BF846" s="7" t="e">
        <f ca="1">IF(TODAY()-Table43[[#This Row],[Efektif Naik Harga]]&lt;30,"Naik","Sama")</f>
        <v>#VALUE!</v>
      </c>
      <c r="BG846" s="7" t="s">
        <v>400</v>
      </c>
      <c r="BH846" s="7" t="str">
        <f>IF(Table43[[#This Row],[Kode BARANG Win2]]&lt;&gt;"","IDR","")</f>
        <v>IDR</v>
      </c>
      <c r="BI846" s="7" t="str">
        <f>CONCATENATE(Table43[[#This Row],[kode  1 Digit
(Nomor)]],Table43[[#This Row],[kode  4 Digit                (Nomor)]])</f>
        <v>30170440060</v>
      </c>
      <c r="BJ846" s="7" t="str">
        <f>Table43[[#This Row],[Nama            Gramasi atau Jumlah Pack per CTN]]</f>
        <v>60ML</v>
      </c>
      <c r="BK846" s="7"/>
      <c r="BL846" s="7"/>
      <c r="BM846" s="4" t="str">
        <f>IF(Table43[[#This Row],[SATUAN Fix Win]]&lt;&gt;"","KRT")</f>
        <v>KRT</v>
      </c>
      <c r="BN846" s="4" t="str">
        <f>IF(Table43[[#This Row],[SATUAN Fix Win]]&lt;&gt;"","GD01")</f>
        <v>GD01</v>
      </c>
      <c r="BO846" s="4">
        <f>IF(Table43[[#This Row],[SATUAN Fix Win]]&lt;&gt;"",11611)</f>
        <v>11611</v>
      </c>
      <c r="BP846" s="4">
        <f>IF(Table43[[#This Row],[SATUAN Fix Win]]&lt;&gt;"",11612)</f>
        <v>11612</v>
      </c>
      <c r="BR846" s="4">
        <f>IF(Table43[[#This Row],[SATUAN Fix Win]]&lt;&gt;"",1)</f>
        <v>1</v>
      </c>
    </row>
    <row r="847" spans="1:70">
      <c r="A847" s="4" t="str">
        <f>CONCATENATE(Table43[[#This Row],[Kode BARANG Win2]],Table43[[#This Row],[No. Urut
Item Sama]])</f>
        <v>R1071001006020</v>
      </c>
      <c r="B847" s="7"/>
      <c r="C847" s="4" t="s">
        <v>1713</v>
      </c>
      <c r="D847" s="49">
        <v>3185296</v>
      </c>
      <c r="E847" s="49">
        <f>IFERROR(VLOOKUP(Table43[[#This Row],[NO]],[1]Sheet1!$G$3:$K$1267,5,0),0)</f>
        <v>0</v>
      </c>
      <c r="F847" s="26" t="s">
        <v>701</v>
      </c>
      <c r="G847" s="26">
        <v>72</v>
      </c>
      <c r="H847" s="26" t="s">
        <v>2073</v>
      </c>
      <c r="I847" s="49">
        <v>8993560033477</v>
      </c>
      <c r="J847" s="26" t="str">
        <f>Table43[[#This Row],[Nama Jenis Kemasan]]</f>
        <v>SCH</v>
      </c>
      <c r="K847" s="4" t="str">
        <f>TRIM(CONCATENATE(Table43[[#This Row],[Nama            KLP]]," ",Table43[[#This Row],[Nama            Sub KLP]]))</f>
        <v>VANISH LIQUID</v>
      </c>
      <c r="L847" s="4" t="str">
        <f>CONCATENATE(Table43[[#This Row],[kode  2 Digit                (hrf+No)]],Table43[[#This Row],[kode  2 Digit                (Nomor)]],Table43[[#This Row],[kode  1 Digit                (Nomor)]])</f>
        <v>R1071</v>
      </c>
      <c r="M847" s="4" t="str">
        <f>IF(AH847="",CONCATENATE(R847,T847,V847,X847,Z847,AB847,AD847,AF847,Table43[[#This Row],[Tanda Kode Revisi]]),CONCATENATE(R847,T847,V847,X847,Z847,AB847,AD847,AH847))</f>
        <v>R1071001006020</v>
      </c>
      <c r="N847" s="11">
        <f t="shared" si="26"/>
        <v>14</v>
      </c>
      <c r="O847" s="13" t="str">
        <f>IF(AG847&lt;&gt;"",TRIM(UPPER(CONCATENATE(Q847," ",S847," ",U847," ",W847," ",Y847," ",AA847," ","X"," ",Table43[[#This Row],[ISI/CTN]]," ",AG847," ",AC847," ",AE847," ",AI847))),TRIM(UPPER(CONCATENATE(Q847," ",S847," ",U847," ",W847," ",Y847," ",AA847," ","X"," ",Table43[[#This Row],[ISI/CTN]]," ",AC847," ",AE847," ",AI847))))</f>
        <v>RB VANISH LIQUID PINK 60ML X 72 SCH</v>
      </c>
      <c r="P847" s="11">
        <f t="shared" si="27"/>
        <v>35</v>
      </c>
      <c r="Q847" s="4" t="s">
        <v>1487</v>
      </c>
      <c r="R847" s="7" t="s">
        <v>94</v>
      </c>
      <c r="S847" s="4" t="s">
        <v>1509</v>
      </c>
      <c r="T847" s="45" t="s">
        <v>1728</v>
      </c>
      <c r="U847" s="46" t="s">
        <v>1514</v>
      </c>
      <c r="V847" s="7">
        <v>1</v>
      </c>
      <c r="W847" s="46"/>
      <c r="X847" s="45" t="s">
        <v>1731</v>
      </c>
      <c r="Y847" s="4" t="s">
        <v>1511</v>
      </c>
      <c r="Z847" s="47" t="s">
        <v>1722</v>
      </c>
      <c r="AA847" s="4" t="s">
        <v>1581</v>
      </c>
      <c r="AB847" s="47" t="s">
        <v>1761</v>
      </c>
      <c r="AC847" s="4" t="s">
        <v>395</v>
      </c>
      <c r="AD847" s="7">
        <v>2</v>
      </c>
      <c r="AF847" s="7">
        <v>0</v>
      </c>
      <c r="AJ847" s="7">
        <f>IFERROR(VLOOKUP(Table43[[#This Row],[Kode BARANG Win2]],'[2]Template Impor Barang'!#REF!,2,0),0)</f>
        <v>0</v>
      </c>
      <c r="AK847" s="7">
        <f>Table43[[#This Row],[ISI/CTN]]</f>
        <v>72</v>
      </c>
      <c r="AL847" s="83">
        <f>Table43[[#This Row],[Kode Pcpl]]</f>
        <v>3185296</v>
      </c>
      <c r="AN847" s="36">
        <f>Table43[[#This Row],[Harga Jual Pcs GT
(-PPN)]]-(Table43[[#This Row],[Harga Jual Pcs GT
(-PPN)]]*8.5%)</f>
        <v>3237.625833333333</v>
      </c>
      <c r="AO847" s="36">
        <f>Table43[[#This Row],[Harga Beli Pcs
(-PPN)]]*Table43[[#This Row],[ISI/CTN]]</f>
        <v>233109.05999999997</v>
      </c>
      <c r="AP847" s="36">
        <f>Table43[[#This Row],[Harga Beli Pcs
(-PPN)]]*1.11</f>
        <v>3593.7646749999999</v>
      </c>
      <c r="AQ847" s="36">
        <f>Table43[[#This Row],[Harga Beli Krt
(- PPN)]]*1.11</f>
        <v>258751.05659999998</v>
      </c>
      <c r="AR847" s="36">
        <v>3538.3888888888887</v>
      </c>
      <c r="AS847" s="36">
        <f>Table43[[#This Row],[Harga Jual Pcs GT
(-PPN)]]*Table43[[#This Row],[ISI/CTN]]</f>
        <v>254764</v>
      </c>
      <c r="AT847" s="36">
        <f>Table43[[#This Row],[Harga Jual Pcs GT
(-PPN)]]*1.11</f>
        <v>3927.6116666666667</v>
      </c>
      <c r="AU847" s="36">
        <f>Table43[[#This Row],[Harga Jual Krt GT
(- PPN)]]*1.11</f>
        <v>282788.04000000004</v>
      </c>
      <c r="AV847" s="36">
        <v>3538.3888888888887</v>
      </c>
      <c r="AW847" s="36">
        <f>Table43[[#This Row],[Harga Jual Pcs MT
(-PPN)]]*Table43[[#This Row],[ISI/CTN]]</f>
        <v>254764</v>
      </c>
      <c r="AX847" s="36">
        <f>Table43[[#This Row],[Harga Jual Pcs MT
(-PPN)]]*1.11</f>
        <v>3927.6116666666667</v>
      </c>
      <c r="AY847" s="36">
        <f>Table43[[#This Row],[Harga Jual Pcs MT
(+PPN)]]*Table43[[#This Row],[ISI/CTN]]</f>
        <v>282788.03999999998</v>
      </c>
      <c r="AZ847" s="44">
        <f>(Table43[[#This Row],[Harga Jual Pcs GT
(-PPN)]]-Table43[[#This Row],[Harga Beli Pcs
(-PPN)]])/Table43[[#This Row],[Harga Jual Pcs GT
(-PPN)]]</f>
        <v>8.5000000000000034E-2</v>
      </c>
      <c r="BA847" s="51">
        <f>Table43[[#This Row],[Harga Jual Pcs MT
(-PPN)]]-Table43[[#This Row],[Harga Beli Pcs
(-PPN)]]</f>
        <v>300.76305555555564</v>
      </c>
      <c r="BB847" s="57">
        <f>Table43[[#This Row],[Column1]]/Table43[[#This Row],[Harga Jual Pcs MT
(-PPN)]]</f>
        <v>8.5000000000000034E-2</v>
      </c>
      <c r="BC847" s="50"/>
      <c r="BD847" s="7" t="str">
        <f>IFERROR(VLOOKUP(Table43[[#This Row],[Kode BARANG Win2]],'[3]Daftar Barang dan Jasa'!$B$2:$D$3515,3,0),0)</f>
        <v>RB VANISH LIQUID PINK 60ML X 72 SCH</v>
      </c>
      <c r="BE847" s="7" t="str">
        <f ca="1">IF(TODAY()-Table43[[#This Row],[Efektif
Pembuatan]]&gt;60,"Lama","Baru")</f>
        <v>Lama</v>
      </c>
      <c r="BF847" s="7" t="e">
        <f ca="1">IF(TODAY()-Table43[[#This Row],[Efektif Naik Harga]]&lt;30,"Naik","Sama")</f>
        <v>#VALUE!</v>
      </c>
      <c r="BG847" s="7" t="s">
        <v>400</v>
      </c>
      <c r="BH847" s="7" t="str">
        <f>IF(Table43[[#This Row],[Kode BARANG Win2]]&lt;&gt;"","IDR","")</f>
        <v>IDR</v>
      </c>
      <c r="BI847" s="7" t="str">
        <f>CONCATENATE(Table43[[#This Row],[kode  1 Digit
(Nomor)]],Table43[[#This Row],[kode  4 Digit                (Nomor)]])</f>
        <v>31852960060</v>
      </c>
      <c r="BJ847" s="7" t="str">
        <f>Table43[[#This Row],[Nama            Gramasi atau Jumlah Pack per CTN]]</f>
        <v>60ML</v>
      </c>
      <c r="BK847" s="7"/>
      <c r="BL847" s="7"/>
      <c r="BM847" s="4" t="str">
        <f>IF(Table43[[#This Row],[SATUAN Fix Win]]&lt;&gt;"","KRT")</f>
        <v>KRT</v>
      </c>
      <c r="BN847" s="4" t="str">
        <f>IF(Table43[[#This Row],[SATUAN Fix Win]]&lt;&gt;"","GD01")</f>
        <v>GD01</v>
      </c>
      <c r="BO847" s="4">
        <f>IF(Table43[[#This Row],[SATUAN Fix Win]]&lt;&gt;"",11611)</f>
        <v>11611</v>
      </c>
      <c r="BP847" s="4">
        <f>IF(Table43[[#This Row],[SATUAN Fix Win]]&lt;&gt;"",11612)</f>
        <v>11612</v>
      </c>
      <c r="BR847" s="4">
        <f>IF(Table43[[#This Row],[SATUAN Fix Win]]&lt;&gt;"",1)</f>
        <v>1</v>
      </c>
    </row>
    <row r="848" spans="1:70">
      <c r="A848" s="4" t="str">
        <f>CONCATENATE(Table43[[#This Row],[Kode BARANG Win2]],Table43[[#This Row],[No. Urut
Item Sama]])</f>
        <v>R1071001006020</v>
      </c>
      <c r="B848" s="7"/>
      <c r="C848" s="4" t="s">
        <v>1713</v>
      </c>
      <c r="D848" s="49">
        <v>3090608</v>
      </c>
      <c r="E848" s="49">
        <f>IFERROR(VLOOKUP(Table43[[#This Row],[NO]],[1]Sheet1!$G$3:$K$1267,5,0),0)</f>
        <v>0</v>
      </c>
      <c r="F848" s="26" t="s">
        <v>697</v>
      </c>
      <c r="G848" s="26">
        <v>72</v>
      </c>
      <c r="H848" s="26" t="s">
        <v>2073</v>
      </c>
      <c r="I848" s="49">
        <v>8993560033477</v>
      </c>
      <c r="J848" s="26" t="str">
        <f>Table43[[#This Row],[Nama Jenis Kemasan]]</f>
        <v>SCH</v>
      </c>
      <c r="K848" s="4" t="str">
        <f>TRIM(CONCATENATE(Table43[[#This Row],[Nama            KLP]]," ",Table43[[#This Row],[Nama            Sub KLP]]))</f>
        <v>VANISH LIQUID</v>
      </c>
      <c r="L848" s="4" t="str">
        <f>CONCATENATE(Table43[[#This Row],[kode  2 Digit                (hrf+No)]],Table43[[#This Row],[kode  2 Digit                (Nomor)]],Table43[[#This Row],[kode  1 Digit                (Nomor)]])</f>
        <v>R1071</v>
      </c>
      <c r="M848" s="4" t="str">
        <f>IF(AH848="",CONCATENATE(R848,T848,V848,X848,Z848,AB848,AD848,AF848,Table43[[#This Row],[Tanda Kode Revisi]]),CONCATENATE(R848,T848,V848,X848,Z848,AB848,AD848,AH848))</f>
        <v>R1071001006020</v>
      </c>
      <c r="N848" s="11">
        <f t="shared" si="26"/>
        <v>14</v>
      </c>
      <c r="O848" s="13" t="str">
        <f>IF(AG848&lt;&gt;"",TRIM(UPPER(CONCATENATE(Q848," ",S848," ",U848," ",W848," ",Y848," ",AA848," ","X"," ",Table43[[#This Row],[ISI/CTN]]," ",AG848," ",AC848," ",AE848," ",AI848))),TRIM(UPPER(CONCATENATE(Q848," ",S848," ",U848," ",W848," ",Y848," ",AA848," ","X"," ",Table43[[#This Row],[ISI/CTN]]," ",AC848," ",AE848," ",AI848))))</f>
        <v>RB VANISH LIQUID PINK 60ML X 72 SCH</v>
      </c>
      <c r="P848" s="11">
        <f t="shared" si="27"/>
        <v>35</v>
      </c>
      <c r="Q848" s="4" t="s">
        <v>1487</v>
      </c>
      <c r="R848" s="7" t="s">
        <v>94</v>
      </c>
      <c r="S848" s="4" t="s">
        <v>1509</v>
      </c>
      <c r="T848" s="45" t="s">
        <v>1728</v>
      </c>
      <c r="U848" s="46" t="s">
        <v>1514</v>
      </c>
      <c r="V848" s="7">
        <v>1</v>
      </c>
      <c r="W848" s="46"/>
      <c r="X848" s="45" t="s">
        <v>1731</v>
      </c>
      <c r="Y848" s="4" t="s">
        <v>1511</v>
      </c>
      <c r="Z848" s="47" t="s">
        <v>1722</v>
      </c>
      <c r="AA848" s="4" t="s">
        <v>1581</v>
      </c>
      <c r="AB848" s="47" t="s">
        <v>1761</v>
      </c>
      <c r="AC848" s="4" t="s">
        <v>395</v>
      </c>
      <c r="AD848" s="7">
        <v>2</v>
      </c>
      <c r="AF848" s="7">
        <v>0</v>
      </c>
      <c r="AJ848" s="7">
        <f>IFERROR(VLOOKUP(Table43[[#This Row],[Kode BARANG Win2]],'[2]Template Impor Barang'!#REF!,2,0),0)</f>
        <v>0</v>
      </c>
      <c r="AK848" s="7">
        <f>Table43[[#This Row],[ISI/CTN]]</f>
        <v>72</v>
      </c>
      <c r="AL848" s="83">
        <f>Table43[[#This Row],[Kode Pcpl]]</f>
        <v>3090608</v>
      </c>
      <c r="AN848" s="36">
        <f>Table43[[#This Row],[Harga Jual Pcs GT
(-PPN)]]-(Table43[[#This Row],[Harga Jual Pcs GT
(-PPN)]]*8.5%)</f>
        <v>3237.625833333333</v>
      </c>
      <c r="AO848" s="36">
        <f>Table43[[#This Row],[Harga Beli Pcs
(-PPN)]]*Table43[[#This Row],[ISI/CTN]]</f>
        <v>233109.05999999997</v>
      </c>
      <c r="AP848" s="36">
        <f>Table43[[#This Row],[Harga Beli Pcs
(-PPN)]]*1.11</f>
        <v>3593.7646749999999</v>
      </c>
      <c r="AQ848" s="36">
        <f>Table43[[#This Row],[Harga Beli Krt
(- PPN)]]*1.11</f>
        <v>258751.05659999998</v>
      </c>
      <c r="AR848" s="36">
        <v>3538.3888888888887</v>
      </c>
      <c r="AS848" s="36">
        <f>Table43[[#This Row],[Harga Jual Pcs GT
(-PPN)]]*Table43[[#This Row],[ISI/CTN]]</f>
        <v>254764</v>
      </c>
      <c r="AT848" s="36">
        <f>Table43[[#This Row],[Harga Jual Pcs GT
(-PPN)]]*1.11</f>
        <v>3927.6116666666667</v>
      </c>
      <c r="AU848" s="36">
        <f>Table43[[#This Row],[Harga Jual Krt GT
(- PPN)]]*1.11</f>
        <v>282788.04000000004</v>
      </c>
      <c r="AV848" s="36">
        <v>3538.3888888888887</v>
      </c>
      <c r="AW848" s="36">
        <f>Table43[[#This Row],[Harga Jual Pcs MT
(-PPN)]]*Table43[[#This Row],[ISI/CTN]]</f>
        <v>254764</v>
      </c>
      <c r="AX848" s="36">
        <f>Table43[[#This Row],[Harga Jual Pcs MT
(-PPN)]]*1.11</f>
        <v>3927.6116666666667</v>
      </c>
      <c r="AY848" s="36">
        <f>Table43[[#This Row],[Harga Jual Pcs MT
(+PPN)]]*Table43[[#This Row],[ISI/CTN]]</f>
        <v>282788.03999999998</v>
      </c>
      <c r="AZ848" s="44">
        <f>(Table43[[#This Row],[Harga Jual Pcs GT
(-PPN)]]-Table43[[#This Row],[Harga Beli Pcs
(-PPN)]])/Table43[[#This Row],[Harga Jual Pcs GT
(-PPN)]]</f>
        <v>8.5000000000000034E-2</v>
      </c>
      <c r="BA848" s="51">
        <f>Table43[[#This Row],[Harga Jual Pcs MT
(-PPN)]]-Table43[[#This Row],[Harga Beli Pcs
(-PPN)]]</f>
        <v>300.76305555555564</v>
      </c>
      <c r="BB848" s="57">
        <f>Table43[[#This Row],[Column1]]/Table43[[#This Row],[Harga Jual Pcs MT
(-PPN)]]</f>
        <v>8.5000000000000034E-2</v>
      </c>
      <c r="BC848" s="50"/>
      <c r="BD848" s="7" t="str">
        <f>IFERROR(VLOOKUP(Table43[[#This Row],[Kode BARANG Win2]],'[3]Daftar Barang dan Jasa'!$B$2:$D$3515,3,0),0)</f>
        <v>RB VANISH LIQUID PINK 60ML X 72 SCH</v>
      </c>
      <c r="BE848" s="7" t="str">
        <f ca="1">IF(TODAY()-Table43[[#This Row],[Efektif
Pembuatan]]&gt;60,"Lama","Baru")</f>
        <v>Lama</v>
      </c>
      <c r="BF848" s="7" t="e">
        <f ca="1">IF(TODAY()-Table43[[#This Row],[Efektif Naik Harga]]&lt;30,"Naik","Sama")</f>
        <v>#VALUE!</v>
      </c>
      <c r="BG848" s="7" t="s">
        <v>400</v>
      </c>
      <c r="BH848" s="7" t="str">
        <f>IF(Table43[[#This Row],[Kode BARANG Win2]]&lt;&gt;"","IDR","")</f>
        <v>IDR</v>
      </c>
      <c r="BI848" s="7" t="str">
        <f>CONCATENATE(Table43[[#This Row],[kode  1 Digit
(Nomor)]],Table43[[#This Row],[kode  4 Digit                (Nomor)]])</f>
        <v>30906080060</v>
      </c>
      <c r="BJ848" s="7" t="str">
        <f>Table43[[#This Row],[Nama            Gramasi atau Jumlah Pack per CTN]]</f>
        <v>60ML</v>
      </c>
      <c r="BK848" s="7"/>
      <c r="BL848" s="7"/>
      <c r="BM848" s="4" t="str">
        <f>IF(Table43[[#This Row],[SATUAN Fix Win]]&lt;&gt;"","KRT")</f>
        <v>KRT</v>
      </c>
      <c r="BN848" s="4" t="str">
        <f>IF(Table43[[#This Row],[SATUAN Fix Win]]&lt;&gt;"","GD01")</f>
        <v>GD01</v>
      </c>
      <c r="BO848" s="4">
        <f>IF(Table43[[#This Row],[SATUAN Fix Win]]&lt;&gt;"",11611)</f>
        <v>11611</v>
      </c>
      <c r="BP848" s="4">
        <f>IF(Table43[[#This Row],[SATUAN Fix Win]]&lt;&gt;"",11612)</f>
        <v>11612</v>
      </c>
      <c r="BR848" s="4">
        <f>IF(Table43[[#This Row],[SATUAN Fix Win]]&lt;&gt;"",1)</f>
        <v>1</v>
      </c>
    </row>
    <row r="849" spans="1:70">
      <c r="A849" s="4" t="str">
        <f>CONCATENATE(Table43[[#This Row],[Kode BARANG Win2]],Table43[[#This Row],[No. Urut
Item Sama]])</f>
        <v>R1071001015010</v>
      </c>
      <c r="B849" s="7"/>
      <c r="C849" s="4" t="s">
        <v>1707</v>
      </c>
      <c r="D849" s="49">
        <v>3239837</v>
      </c>
      <c r="E849" s="49">
        <f>IFERROR(VLOOKUP(Table43[[#This Row],[NO]],[1]Sheet1!$G$3:$K$1267,5,0),0)</f>
        <v>0</v>
      </c>
      <c r="F849" s="26" t="s">
        <v>707</v>
      </c>
      <c r="G849" s="26">
        <v>24</v>
      </c>
      <c r="H849" s="26" t="s">
        <v>1707</v>
      </c>
      <c r="I849" s="49">
        <v>8993560033293</v>
      </c>
      <c r="J849" s="26" t="str">
        <f>Table43[[#This Row],[Nama Jenis Kemasan]]</f>
        <v>PCH</v>
      </c>
      <c r="K849" s="4" t="str">
        <f>TRIM(CONCATENATE(Table43[[#This Row],[Nama            KLP]]," ",Table43[[#This Row],[Nama            Sub KLP]]))</f>
        <v>VANISH LIQUID</v>
      </c>
      <c r="L849" s="4" t="str">
        <f>CONCATENATE(Table43[[#This Row],[kode  2 Digit                (hrf+No)]],Table43[[#This Row],[kode  2 Digit                (Nomor)]],Table43[[#This Row],[kode  1 Digit                (Nomor)]])</f>
        <v>R1071</v>
      </c>
      <c r="M849" s="4" t="str">
        <f>IF(AH849="",CONCATENATE(R849,T849,V849,X849,Z849,AB849,AD849,AF849,Table43[[#This Row],[Tanda Kode Revisi]]),CONCATENATE(R849,T849,V849,X849,Z849,AB849,AD849,AH849))</f>
        <v>R1071001015010</v>
      </c>
      <c r="N849" s="11">
        <f t="shared" si="26"/>
        <v>14</v>
      </c>
      <c r="O849" s="13" t="str">
        <f>IF(AG849&lt;&gt;"",TRIM(UPPER(CONCATENATE(Q849," ",S849," ",U849," ",W849," ",Y849," ",AA849," ","X"," ",Table43[[#This Row],[ISI/CTN]]," ",AG849," ",AC849," ",AE849," ",AI849))),TRIM(UPPER(CONCATENATE(Q849," ",S849," ",U849," ",W849," ",Y849," ",AA849," ","X"," ",Table43[[#This Row],[ISI/CTN]]," ",AC849," ",AE849," ",AI849))))</f>
        <v>RB VANISH LIQUID PINK 150ML X 24 PCH</v>
      </c>
      <c r="P849" s="11">
        <f t="shared" si="27"/>
        <v>36</v>
      </c>
      <c r="Q849" s="4" t="s">
        <v>1487</v>
      </c>
      <c r="R849" s="7" t="s">
        <v>94</v>
      </c>
      <c r="S849" s="4" t="s">
        <v>1509</v>
      </c>
      <c r="T849" s="45" t="s">
        <v>1728</v>
      </c>
      <c r="U849" s="46" t="s">
        <v>1514</v>
      </c>
      <c r="V849" s="7">
        <v>1</v>
      </c>
      <c r="W849" s="46"/>
      <c r="X849" s="45" t="s">
        <v>1731</v>
      </c>
      <c r="Y849" s="4" t="s">
        <v>1511</v>
      </c>
      <c r="Z849" s="47" t="s">
        <v>1722</v>
      </c>
      <c r="AA849" s="4" t="s">
        <v>1579</v>
      </c>
      <c r="AB849" s="47" t="s">
        <v>1741</v>
      </c>
      <c r="AC849" s="4" t="s">
        <v>386</v>
      </c>
      <c r="AD849" s="7">
        <v>1</v>
      </c>
      <c r="AF849" s="7">
        <v>0</v>
      </c>
      <c r="AJ849" s="7">
        <f>IFERROR(VLOOKUP(Table43[[#This Row],[Kode BARANG Win2]],'[2]Template Impor Barang'!#REF!,2,0),0)</f>
        <v>0</v>
      </c>
      <c r="AK849" s="7">
        <f>Table43[[#This Row],[ISI/CTN]]</f>
        <v>24</v>
      </c>
      <c r="AL849" s="83">
        <f>Table43[[#This Row],[Kode Pcpl]]</f>
        <v>3239837</v>
      </c>
      <c r="AN849" s="36">
        <f>Table43[[#This Row],[Harga Jual Pcs GT
(-PPN)]]-(Table43[[#This Row],[Harga Jual Pcs GT
(-PPN)]]*8.5%)</f>
        <v>8254.7487500000007</v>
      </c>
      <c r="AO849" s="36">
        <f>Table43[[#This Row],[Harga Beli Pcs
(-PPN)]]*Table43[[#This Row],[ISI/CTN]]</f>
        <v>198113.97000000003</v>
      </c>
      <c r="AP849" s="36">
        <f>Table43[[#This Row],[Harga Beli Pcs
(-PPN)]]*1.11</f>
        <v>9162.7711125000023</v>
      </c>
      <c r="AQ849" s="36">
        <f>Table43[[#This Row],[Harga Beli Krt
(- PPN)]]*1.11</f>
        <v>219906.50670000006</v>
      </c>
      <c r="AR849" s="36">
        <v>9021.5833333333339</v>
      </c>
      <c r="AS849" s="36">
        <f>Table43[[#This Row],[Harga Jual Pcs GT
(-PPN)]]*Table43[[#This Row],[ISI/CTN]]</f>
        <v>216518</v>
      </c>
      <c r="AT849" s="36">
        <f>Table43[[#This Row],[Harga Jual Pcs GT
(-PPN)]]*1.11</f>
        <v>10013.957500000002</v>
      </c>
      <c r="AU849" s="36">
        <f>Table43[[#This Row],[Harga Jual Krt GT
(- PPN)]]*1.11</f>
        <v>240334.98</v>
      </c>
      <c r="AV849" s="36">
        <v>9021.5833333333339</v>
      </c>
      <c r="AW849" s="36">
        <f>Table43[[#This Row],[Harga Jual Pcs MT
(-PPN)]]*Table43[[#This Row],[ISI/CTN]]</f>
        <v>216518</v>
      </c>
      <c r="AX849" s="36">
        <f>Table43[[#This Row],[Harga Jual Pcs MT
(-PPN)]]*1.11</f>
        <v>10013.957500000002</v>
      </c>
      <c r="AY849" s="36">
        <f>Table43[[#This Row],[Harga Jual Pcs MT
(+PPN)]]*Table43[[#This Row],[ISI/CTN]]</f>
        <v>240334.98000000004</v>
      </c>
      <c r="AZ849" s="44">
        <f>(Table43[[#This Row],[Harga Jual Pcs GT
(-PPN)]]-Table43[[#This Row],[Harga Beli Pcs
(-PPN)]])/Table43[[#This Row],[Harga Jual Pcs GT
(-PPN)]]</f>
        <v>8.4999999999999992E-2</v>
      </c>
      <c r="BA849" s="51">
        <f>Table43[[#This Row],[Harga Jual Pcs MT
(-PPN)]]-Table43[[#This Row],[Harga Beli Pcs
(-PPN)]]</f>
        <v>766.83458333333328</v>
      </c>
      <c r="BB849" s="57">
        <f>Table43[[#This Row],[Column1]]/Table43[[#This Row],[Harga Jual Pcs MT
(-PPN)]]</f>
        <v>8.4999999999999992E-2</v>
      </c>
      <c r="BC849" s="50"/>
      <c r="BD849" s="7" t="str">
        <f>IFERROR(VLOOKUP(Table43[[#This Row],[Kode BARANG Win2]],'[3]Daftar Barang dan Jasa'!$B$2:$D$3515,3,0),0)</f>
        <v>RB VANISH LIQUID PINK 150ML X 24 PCH</v>
      </c>
      <c r="BE849" s="7" t="str">
        <f ca="1">IF(TODAY()-Table43[[#This Row],[Efektif
Pembuatan]]&gt;60,"Lama","Baru")</f>
        <v>Lama</v>
      </c>
      <c r="BF849" s="7" t="e">
        <f ca="1">IF(TODAY()-Table43[[#This Row],[Efektif Naik Harga]]&lt;30,"Naik","Sama")</f>
        <v>#VALUE!</v>
      </c>
      <c r="BG849" s="7" t="s">
        <v>400</v>
      </c>
      <c r="BH849" s="7" t="str">
        <f>IF(Table43[[#This Row],[Kode BARANG Win2]]&lt;&gt;"","IDR","")</f>
        <v>IDR</v>
      </c>
      <c r="BI849" s="7" t="str">
        <f>CONCATENATE(Table43[[#This Row],[kode  1 Digit
(Nomor)]],Table43[[#This Row],[kode  4 Digit                (Nomor)]])</f>
        <v>32398370150</v>
      </c>
      <c r="BJ849" s="7" t="str">
        <f>Table43[[#This Row],[Nama            Gramasi atau Jumlah Pack per CTN]]</f>
        <v>150ML</v>
      </c>
      <c r="BK849" s="7"/>
      <c r="BL849" s="7"/>
      <c r="BM849" s="4" t="str">
        <f>IF(Table43[[#This Row],[SATUAN Fix Win]]&lt;&gt;"","KRT")</f>
        <v>KRT</v>
      </c>
      <c r="BN849" s="4" t="str">
        <f>IF(Table43[[#This Row],[SATUAN Fix Win]]&lt;&gt;"","GD01")</f>
        <v>GD01</v>
      </c>
      <c r="BO849" s="4">
        <f>IF(Table43[[#This Row],[SATUAN Fix Win]]&lt;&gt;"",11611)</f>
        <v>11611</v>
      </c>
      <c r="BP849" s="4">
        <f>IF(Table43[[#This Row],[SATUAN Fix Win]]&lt;&gt;"",11612)</f>
        <v>11612</v>
      </c>
      <c r="BR849" s="4">
        <f>IF(Table43[[#This Row],[SATUAN Fix Win]]&lt;&gt;"",1)</f>
        <v>1</v>
      </c>
    </row>
    <row r="850" spans="1:70">
      <c r="A850" s="4" t="str">
        <f>CONCATENATE(Table43[[#This Row],[Kode BARANG Win2]],Table43[[#This Row],[No. Urut
Item Sama]])</f>
        <v>R1071001015010</v>
      </c>
      <c r="B850" s="7"/>
      <c r="C850" s="4" t="s">
        <v>1707</v>
      </c>
      <c r="D850" s="49">
        <v>3085682</v>
      </c>
      <c r="E850" s="49">
        <f>IFERROR(VLOOKUP(Table43[[#This Row],[NO]],[1]Sheet1!$G$3:$K$1267,5,0),0)</f>
        <v>0</v>
      </c>
      <c r="F850" s="26" t="s">
        <v>705</v>
      </c>
      <c r="G850" s="26">
        <v>24</v>
      </c>
      <c r="H850" s="26" t="s">
        <v>1707</v>
      </c>
      <c r="I850" s="49">
        <v>8993560033293</v>
      </c>
      <c r="J850" s="26" t="str">
        <f>Table43[[#This Row],[Nama Jenis Kemasan]]</f>
        <v>PCH</v>
      </c>
      <c r="K850" s="4" t="str">
        <f>TRIM(CONCATENATE(Table43[[#This Row],[Nama            KLP]]," ",Table43[[#This Row],[Nama            Sub KLP]]))</f>
        <v>VANISH LIQUID</v>
      </c>
      <c r="L850" s="4" t="str">
        <f>CONCATENATE(Table43[[#This Row],[kode  2 Digit                (hrf+No)]],Table43[[#This Row],[kode  2 Digit                (Nomor)]],Table43[[#This Row],[kode  1 Digit                (Nomor)]])</f>
        <v>R1071</v>
      </c>
      <c r="M850" s="4" t="str">
        <f>IF(AH850="",CONCATENATE(R850,T850,V850,X850,Z850,AB850,AD850,AF850,Table43[[#This Row],[Tanda Kode Revisi]]),CONCATENATE(R850,T850,V850,X850,Z850,AB850,AD850,AH850))</f>
        <v>R1071001015010</v>
      </c>
      <c r="N850" s="11">
        <f t="shared" si="26"/>
        <v>14</v>
      </c>
      <c r="O850" s="13" t="str">
        <f>IF(AG850&lt;&gt;"",TRIM(UPPER(CONCATENATE(Q850," ",S850," ",U850," ",W850," ",Y850," ",AA850," ","X"," ",Table43[[#This Row],[ISI/CTN]]," ",AG850," ",AC850," ",AE850," ",AI850))),TRIM(UPPER(CONCATENATE(Q850," ",S850," ",U850," ",W850," ",Y850," ",AA850," ","X"," ",Table43[[#This Row],[ISI/CTN]]," ",AC850," ",AE850," ",AI850))))</f>
        <v>RB VANISH LIQUID PINK 150ML X 24 PCH</v>
      </c>
      <c r="P850" s="11">
        <f t="shared" si="27"/>
        <v>36</v>
      </c>
      <c r="Q850" s="4" t="s">
        <v>1487</v>
      </c>
      <c r="R850" s="7" t="s">
        <v>94</v>
      </c>
      <c r="S850" s="4" t="s">
        <v>1509</v>
      </c>
      <c r="T850" s="45" t="s">
        <v>1728</v>
      </c>
      <c r="U850" s="46" t="s">
        <v>1514</v>
      </c>
      <c r="V850" s="7">
        <v>1</v>
      </c>
      <c r="W850" s="46"/>
      <c r="X850" s="45" t="s">
        <v>1731</v>
      </c>
      <c r="Y850" s="4" t="s">
        <v>1511</v>
      </c>
      <c r="Z850" s="47" t="s">
        <v>1722</v>
      </c>
      <c r="AA850" s="4" t="s">
        <v>1579</v>
      </c>
      <c r="AB850" s="47" t="s">
        <v>1741</v>
      </c>
      <c r="AC850" s="4" t="s">
        <v>386</v>
      </c>
      <c r="AD850" s="7">
        <v>1</v>
      </c>
      <c r="AF850" s="7">
        <v>0</v>
      </c>
      <c r="AJ850" s="7">
        <f>IFERROR(VLOOKUP(Table43[[#This Row],[Kode BARANG Win2]],'[2]Template Impor Barang'!#REF!,2,0),0)</f>
        <v>0</v>
      </c>
      <c r="AK850" s="7">
        <f>Table43[[#This Row],[ISI/CTN]]</f>
        <v>24</v>
      </c>
      <c r="AL850" s="83">
        <f>Table43[[#This Row],[Kode Pcpl]]</f>
        <v>3085682</v>
      </c>
      <c r="AN850" s="36">
        <f>Table43[[#This Row],[Harga Jual Pcs GT
(-PPN)]]-(Table43[[#This Row],[Harga Jual Pcs GT
(-PPN)]]*8.5%)</f>
        <v>8254.7487500000007</v>
      </c>
      <c r="AO850" s="36">
        <f>Table43[[#This Row],[Harga Beli Pcs
(-PPN)]]*Table43[[#This Row],[ISI/CTN]]</f>
        <v>198113.97000000003</v>
      </c>
      <c r="AP850" s="36">
        <f>Table43[[#This Row],[Harga Beli Pcs
(-PPN)]]*1.11</f>
        <v>9162.7711125000023</v>
      </c>
      <c r="AQ850" s="36">
        <f>Table43[[#This Row],[Harga Beli Krt
(- PPN)]]*1.11</f>
        <v>219906.50670000006</v>
      </c>
      <c r="AR850" s="36">
        <v>9021.5833333333339</v>
      </c>
      <c r="AS850" s="36">
        <f>Table43[[#This Row],[Harga Jual Pcs GT
(-PPN)]]*Table43[[#This Row],[ISI/CTN]]</f>
        <v>216518</v>
      </c>
      <c r="AT850" s="36">
        <f>Table43[[#This Row],[Harga Jual Pcs GT
(-PPN)]]*1.11</f>
        <v>10013.957500000002</v>
      </c>
      <c r="AU850" s="36">
        <f>Table43[[#This Row],[Harga Jual Krt GT
(- PPN)]]*1.11</f>
        <v>240334.98</v>
      </c>
      <c r="AV850" s="36">
        <v>9021.5833333333339</v>
      </c>
      <c r="AW850" s="36">
        <f>Table43[[#This Row],[Harga Jual Pcs MT
(-PPN)]]*Table43[[#This Row],[ISI/CTN]]</f>
        <v>216518</v>
      </c>
      <c r="AX850" s="36">
        <f>Table43[[#This Row],[Harga Jual Pcs MT
(-PPN)]]*1.11</f>
        <v>10013.957500000002</v>
      </c>
      <c r="AY850" s="36">
        <f>Table43[[#This Row],[Harga Jual Pcs MT
(+PPN)]]*Table43[[#This Row],[ISI/CTN]]</f>
        <v>240334.98000000004</v>
      </c>
      <c r="AZ850" s="44">
        <f>(Table43[[#This Row],[Harga Jual Pcs GT
(-PPN)]]-Table43[[#This Row],[Harga Beli Pcs
(-PPN)]])/Table43[[#This Row],[Harga Jual Pcs GT
(-PPN)]]</f>
        <v>8.4999999999999992E-2</v>
      </c>
      <c r="BA850" s="51">
        <f>Table43[[#This Row],[Harga Jual Pcs MT
(-PPN)]]-Table43[[#This Row],[Harga Beli Pcs
(-PPN)]]</f>
        <v>766.83458333333328</v>
      </c>
      <c r="BB850" s="57">
        <f>Table43[[#This Row],[Column1]]/Table43[[#This Row],[Harga Jual Pcs MT
(-PPN)]]</f>
        <v>8.4999999999999992E-2</v>
      </c>
      <c r="BC850" s="50"/>
      <c r="BD850" s="7" t="str">
        <f>IFERROR(VLOOKUP(Table43[[#This Row],[Kode BARANG Win2]],'[3]Daftar Barang dan Jasa'!$B$2:$D$3515,3,0),0)</f>
        <v>RB VANISH LIQUID PINK 150ML X 24 PCH</v>
      </c>
      <c r="BE850" s="7" t="str">
        <f ca="1">IF(TODAY()-Table43[[#This Row],[Efektif
Pembuatan]]&gt;60,"Lama","Baru")</f>
        <v>Lama</v>
      </c>
      <c r="BF850" s="7" t="e">
        <f ca="1">IF(TODAY()-Table43[[#This Row],[Efektif Naik Harga]]&lt;30,"Naik","Sama")</f>
        <v>#VALUE!</v>
      </c>
      <c r="BG850" s="7" t="s">
        <v>400</v>
      </c>
      <c r="BH850" s="7" t="str">
        <f>IF(Table43[[#This Row],[Kode BARANG Win2]]&lt;&gt;"","IDR","")</f>
        <v>IDR</v>
      </c>
      <c r="BI850" s="7" t="str">
        <f>CONCATENATE(Table43[[#This Row],[kode  1 Digit
(Nomor)]],Table43[[#This Row],[kode  4 Digit                (Nomor)]])</f>
        <v>30856820150</v>
      </c>
      <c r="BJ850" s="7" t="str">
        <f>Table43[[#This Row],[Nama            Gramasi atau Jumlah Pack per CTN]]</f>
        <v>150ML</v>
      </c>
      <c r="BK850" s="7"/>
      <c r="BL850" s="7"/>
      <c r="BM850" s="4" t="str">
        <f>IF(Table43[[#This Row],[SATUAN Fix Win]]&lt;&gt;"","KRT")</f>
        <v>KRT</v>
      </c>
      <c r="BN850" s="4" t="str">
        <f>IF(Table43[[#This Row],[SATUAN Fix Win]]&lt;&gt;"","GD01")</f>
        <v>GD01</v>
      </c>
      <c r="BO850" s="4">
        <f>IF(Table43[[#This Row],[SATUAN Fix Win]]&lt;&gt;"",11611)</f>
        <v>11611</v>
      </c>
      <c r="BP850" s="4">
        <f>IF(Table43[[#This Row],[SATUAN Fix Win]]&lt;&gt;"",11612)</f>
        <v>11612</v>
      </c>
      <c r="BR850" s="4">
        <f>IF(Table43[[#This Row],[SATUAN Fix Win]]&lt;&gt;"",1)</f>
        <v>1</v>
      </c>
    </row>
    <row r="851" spans="1:70">
      <c r="A851" s="4" t="str">
        <f>CONCATENATE(Table43[[#This Row],[Kode BARANG Win2]],Table43[[#This Row],[No. Urut
Item Sama]])</f>
        <v>R1071001015010</v>
      </c>
      <c r="B851" s="7"/>
      <c r="C851" s="4" t="s">
        <v>1707</v>
      </c>
      <c r="D851" s="49">
        <v>8056155</v>
      </c>
      <c r="E851" s="49">
        <f>IFERROR(VLOOKUP(Table43[[#This Row],[NO]],[1]Sheet1!$G$3:$K$1267,5,0),0)</f>
        <v>0</v>
      </c>
      <c r="F851" s="26" t="s">
        <v>706</v>
      </c>
      <c r="G851" s="26">
        <v>24</v>
      </c>
      <c r="H851" s="26" t="s">
        <v>2073</v>
      </c>
      <c r="I851" s="49">
        <v>8993560033293</v>
      </c>
      <c r="J851" s="26" t="str">
        <f>Table43[[#This Row],[Nama Jenis Kemasan]]</f>
        <v>PCH</v>
      </c>
      <c r="K851" s="4" t="str">
        <f>TRIM(CONCATENATE(Table43[[#This Row],[Nama            KLP]]," ",Table43[[#This Row],[Nama            Sub KLP]]))</f>
        <v>VANISH LIQUID</v>
      </c>
      <c r="L851" s="4" t="str">
        <f>CONCATENATE(Table43[[#This Row],[kode  2 Digit                (hrf+No)]],Table43[[#This Row],[kode  2 Digit                (Nomor)]],Table43[[#This Row],[kode  1 Digit                (Nomor)]])</f>
        <v>R1071</v>
      </c>
      <c r="M851" s="4" t="str">
        <f>IF(AH851="",CONCATENATE(R851,T851,V851,X851,Z851,AB851,AD851,AF851,Table43[[#This Row],[Tanda Kode Revisi]]),CONCATENATE(R851,T851,V851,X851,Z851,AB851,AD851,AH851))</f>
        <v>R1071001015010</v>
      </c>
      <c r="N851" s="11">
        <f t="shared" si="26"/>
        <v>14</v>
      </c>
      <c r="O851" s="13" t="str">
        <f>IF(AG851&lt;&gt;"",TRIM(UPPER(CONCATENATE(Q851," ",S851," ",U851," ",W851," ",Y851," ",AA851," ","X"," ",Table43[[#This Row],[ISI/CTN]]," ",AG851," ",AC851," ",AE851," ",AI851))),TRIM(UPPER(CONCATENATE(Q851," ",S851," ",U851," ",W851," ",Y851," ",AA851," ","X"," ",Table43[[#This Row],[ISI/CTN]]," ",AC851," ",AE851," ",AI851))))</f>
        <v>RB VANISH LIQUID PINK 150ML X 24 PCH</v>
      </c>
      <c r="P851" s="11">
        <f t="shared" si="27"/>
        <v>36</v>
      </c>
      <c r="Q851" s="4" t="s">
        <v>1487</v>
      </c>
      <c r="R851" s="7" t="s">
        <v>94</v>
      </c>
      <c r="S851" s="4" t="s">
        <v>1509</v>
      </c>
      <c r="T851" s="45" t="s">
        <v>1728</v>
      </c>
      <c r="U851" s="46" t="s">
        <v>1514</v>
      </c>
      <c r="V851" s="7">
        <v>1</v>
      </c>
      <c r="W851" s="46"/>
      <c r="X851" s="45" t="s">
        <v>1731</v>
      </c>
      <c r="Y851" s="4" t="s">
        <v>1511</v>
      </c>
      <c r="Z851" s="47" t="s">
        <v>1722</v>
      </c>
      <c r="AA851" s="4" t="s">
        <v>1579</v>
      </c>
      <c r="AB851" s="47" t="s">
        <v>1741</v>
      </c>
      <c r="AC851" s="4" t="s">
        <v>386</v>
      </c>
      <c r="AD851" s="7">
        <v>1</v>
      </c>
      <c r="AF851" s="7">
        <v>0</v>
      </c>
      <c r="AJ851" s="7">
        <f>IFERROR(VLOOKUP(Table43[[#This Row],[Kode BARANG Win2]],'[2]Template Impor Barang'!#REF!,2,0),0)</f>
        <v>0</v>
      </c>
      <c r="AK851" s="7">
        <f>Table43[[#This Row],[ISI/CTN]]</f>
        <v>24</v>
      </c>
      <c r="AL851" s="83">
        <f>Table43[[#This Row],[Kode Pcpl]]</f>
        <v>8056155</v>
      </c>
      <c r="AN851" s="36">
        <f>Table43[[#This Row],[Harga Jual Pcs GT
(-PPN)]]-(Table43[[#This Row],[Harga Jual Pcs GT
(-PPN)]]*8.5%)</f>
        <v>8254.7487500000007</v>
      </c>
      <c r="AO851" s="36">
        <f>Table43[[#This Row],[Harga Beli Pcs
(-PPN)]]*Table43[[#This Row],[ISI/CTN]]</f>
        <v>198113.97000000003</v>
      </c>
      <c r="AP851" s="36">
        <f>Table43[[#This Row],[Harga Beli Pcs
(-PPN)]]*1.11</f>
        <v>9162.7711125000023</v>
      </c>
      <c r="AQ851" s="36">
        <f>Table43[[#This Row],[Harga Beli Krt
(- PPN)]]*1.11</f>
        <v>219906.50670000006</v>
      </c>
      <c r="AR851" s="36">
        <v>9021.5833333333339</v>
      </c>
      <c r="AS851" s="36">
        <f>Table43[[#This Row],[Harga Jual Pcs GT
(-PPN)]]*Table43[[#This Row],[ISI/CTN]]</f>
        <v>216518</v>
      </c>
      <c r="AT851" s="36">
        <f>Table43[[#This Row],[Harga Jual Pcs GT
(-PPN)]]*1.11</f>
        <v>10013.957500000002</v>
      </c>
      <c r="AU851" s="36">
        <f>Table43[[#This Row],[Harga Jual Krt GT
(- PPN)]]*1.11</f>
        <v>240334.98</v>
      </c>
      <c r="AV851" s="36">
        <v>9021.5833333333339</v>
      </c>
      <c r="AW851" s="36">
        <f>Table43[[#This Row],[Harga Jual Pcs MT
(-PPN)]]*Table43[[#This Row],[ISI/CTN]]</f>
        <v>216518</v>
      </c>
      <c r="AX851" s="36">
        <f>Table43[[#This Row],[Harga Jual Pcs MT
(-PPN)]]*1.11</f>
        <v>10013.957500000002</v>
      </c>
      <c r="AY851" s="36">
        <f>Table43[[#This Row],[Harga Jual Pcs MT
(+PPN)]]*Table43[[#This Row],[ISI/CTN]]</f>
        <v>240334.98000000004</v>
      </c>
      <c r="AZ851" s="44">
        <f>(Table43[[#This Row],[Harga Jual Pcs GT
(-PPN)]]-Table43[[#This Row],[Harga Beli Pcs
(-PPN)]])/Table43[[#This Row],[Harga Jual Pcs GT
(-PPN)]]</f>
        <v>8.4999999999999992E-2</v>
      </c>
      <c r="BA851" s="51">
        <f>Table43[[#This Row],[Harga Jual Pcs MT
(-PPN)]]-Table43[[#This Row],[Harga Beli Pcs
(-PPN)]]</f>
        <v>766.83458333333328</v>
      </c>
      <c r="BB851" s="57">
        <f>Table43[[#This Row],[Column1]]/Table43[[#This Row],[Harga Jual Pcs MT
(-PPN)]]</f>
        <v>8.4999999999999992E-2</v>
      </c>
      <c r="BC851" s="50"/>
      <c r="BD851" s="7" t="str">
        <f>IFERROR(VLOOKUP(Table43[[#This Row],[Kode BARANG Win2]],'[3]Daftar Barang dan Jasa'!$B$2:$D$3515,3,0),0)</f>
        <v>RB VANISH LIQUID PINK 150ML X 24 PCH</v>
      </c>
      <c r="BE851" s="7" t="str">
        <f ca="1">IF(TODAY()-Table43[[#This Row],[Efektif
Pembuatan]]&gt;60,"Lama","Baru")</f>
        <v>Lama</v>
      </c>
      <c r="BF851" s="7" t="e">
        <f ca="1">IF(TODAY()-Table43[[#This Row],[Efektif Naik Harga]]&lt;30,"Naik","Sama")</f>
        <v>#VALUE!</v>
      </c>
      <c r="BG851" s="7" t="s">
        <v>400</v>
      </c>
      <c r="BH851" s="7" t="str">
        <f>IF(Table43[[#This Row],[Kode BARANG Win2]]&lt;&gt;"","IDR","")</f>
        <v>IDR</v>
      </c>
      <c r="BI851" s="7" t="str">
        <f>CONCATENATE(Table43[[#This Row],[kode  1 Digit
(Nomor)]],Table43[[#This Row],[kode  4 Digit                (Nomor)]])</f>
        <v>80561550150</v>
      </c>
      <c r="BJ851" s="7" t="str">
        <f>Table43[[#This Row],[Nama            Gramasi atau Jumlah Pack per CTN]]</f>
        <v>150ML</v>
      </c>
      <c r="BK851" s="7"/>
      <c r="BL851" s="7"/>
      <c r="BM851" s="4" t="str">
        <f>IF(Table43[[#This Row],[SATUAN Fix Win]]&lt;&gt;"","KRT")</f>
        <v>KRT</v>
      </c>
      <c r="BN851" s="4" t="str">
        <f>IF(Table43[[#This Row],[SATUAN Fix Win]]&lt;&gt;"","GD01")</f>
        <v>GD01</v>
      </c>
      <c r="BO851" s="4">
        <f>IF(Table43[[#This Row],[SATUAN Fix Win]]&lt;&gt;"",11611)</f>
        <v>11611</v>
      </c>
      <c r="BP851" s="4">
        <f>IF(Table43[[#This Row],[SATUAN Fix Win]]&lt;&gt;"",11612)</f>
        <v>11612</v>
      </c>
      <c r="BR851" s="4">
        <f>IF(Table43[[#This Row],[SATUAN Fix Win]]&lt;&gt;"",1)</f>
        <v>1</v>
      </c>
    </row>
    <row r="852" spans="1:70">
      <c r="A852" s="4" t="str">
        <f>CONCATENATE(Table43[[#This Row],[Kode BARANG Win2]],Table43[[#This Row],[No. Urut
Item Sama]])</f>
        <v>R1071001015010</v>
      </c>
      <c r="B852" s="7"/>
      <c r="C852" s="4" t="s">
        <v>1707</v>
      </c>
      <c r="D852" s="49" t="s">
        <v>402</v>
      </c>
      <c r="E852" s="49">
        <f>IFERROR(VLOOKUP(Table43[[#This Row],[NO]],[1]Sheet1!$G$3:$K$1267,5,0),0)</f>
        <v>0</v>
      </c>
      <c r="F852" s="26" t="s">
        <v>706</v>
      </c>
      <c r="G852" s="26">
        <v>24</v>
      </c>
      <c r="H852" s="26" t="s">
        <v>2073</v>
      </c>
      <c r="I852" s="49">
        <v>8993560033293</v>
      </c>
      <c r="J852" s="26" t="str">
        <f>Table43[[#This Row],[Nama Jenis Kemasan]]</f>
        <v>PCH</v>
      </c>
      <c r="K852" s="4" t="str">
        <f>TRIM(CONCATENATE(Table43[[#This Row],[Nama            KLP]]," ",Table43[[#This Row],[Nama            Sub KLP]]))</f>
        <v>VANISH LIQUID</v>
      </c>
      <c r="L852" s="4" t="str">
        <f>CONCATENATE(Table43[[#This Row],[kode  2 Digit                (hrf+No)]],Table43[[#This Row],[kode  2 Digit                (Nomor)]],Table43[[#This Row],[kode  1 Digit                (Nomor)]])</f>
        <v>R1071</v>
      </c>
      <c r="M852" s="4" t="str">
        <f>IF(AH852="",CONCATENATE(R852,T852,V852,X852,Z852,AB852,AD852,AF852,Table43[[#This Row],[Tanda Kode Revisi]]),CONCATENATE(R852,T852,V852,X852,Z852,AB852,AD852,AH852))</f>
        <v>R1071001015010</v>
      </c>
      <c r="N852" s="11">
        <f t="shared" si="26"/>
        <v>14</v>
      </c>
      <c r="O852" s="13" t="str">
        <f>IF(AG852&lt;&gt;"",TRIM(UPPER(CONCATENATE(Q852," ",S852," ",U852," ",W852," ",Y852," ",AA852," ","X"," ",Table43[[#This Row],[ISI/CTN]]," ",AG852," ",AC852," ",AE852," ",AI852))),TRIM(UPPER(CONCATENATE(Q852," ",S852," ",U852," ",W852," ",Y852," ",AA852," ","X"," ",Table43[[#This Row],[ISI/CTN]]," ",AC852," ",AE852," ",AI852))))</f>
        <v>RB VANISH LIQUID PINK 150ML X 24 PCH</v>
      </c>
      <c r="P852" s="11">
        <f t="shared" si="27"/>
        <v>36</v>
      </c>
      <c r="Q852" s="4" t="s">
        <v>1487</v>
      </c>
      <c r="R852" s="7" t="s">
        <v>94</v>
      </c>
      <c r="S852" s="4" t="s">
        <v>1509</v>
      </c>
      <c r="T852" s="45" t="s">
        <v>1728</v>
      </c>
      <c r="U852" s="46" t="s">
        <v>1514</v>
      </c>
      <c r="V852" s="7">
        <v>1</v>
      </c>
      <c r="W852" s="46"/>
      <c r="X852" s="45" t="s">
        <v>1731</v>
      </c>
      <c r="Y852" s="4" t="s">
        <v>1511</v>
      </c>
      <c r="Z852" s="47" t="s">
        <v>1722</v>
      </c>
      <c r="AA852" s="4" t="s">
        <v>1579</v>
      </c>
      <c r="AB852" s="47" t="s">
        <v>1741</v>
      </c>
      <c r="AC852" s="4" t="s">
        <v>386</v>
      </c>
      <c r="AD852" s="7">
        <v>1</v>
      </c>
      <c r="AF852" s="7">
        <v>0</v>
      </c>
      <c r="AJ852" s="7">
        <f>IFERROR(VLOOKUP(Table43[[#This Row],[Kode BARANG Win2]],'[2]Template Impor Barang'!#REF!,2,0),0)</f>
        <v>0</v>
      </c>
      <c r="AK852" s="7">
        <f>Table43[[#This Row],[ISI/CTN]]</f>
        <v>24</v>
      </c>
      <c r="AL852" s="83" t="str">
        <f>Table43[[#This Row],[Kode Pcpl]]</f>
        <v>ID8155965</v>
      </c>
      <c r="AN852" s="36">
        <f>Table43[[#This Row],[Harga Jual Pcs GT
(-PPN)]]-(Table43[[#This Row],[Harga Jual Pcs GT
(-PPN)]]*8.5%)</f>
        <v>8254.7487500000007</v>
      </c>
      <c r="AO852" s="36">
        <f>Table43[[#This Row],[Harga Beli Pcs
(-PPN)]]*Table43[[#This Row],[ISI/CTN]]</f>
        <v>198113.97000000003</v>
      </c>
      <c r="AP852" s="36">
        <f>Table43[[#This Row],[Harga Beli Pcs
(-PPN)]]*1.11</f>
        <v>9162.7711125000023</v>
      </c>
      <c r="AQ852" s="36">
        <f>Table43[[#This Row],[Harga Beli Krt
(- PPN)]]*1.11</f>
        <v>219906.50670000006</v>
      </c>
      <c r="AR852" s="36">
        <v>9021.5833333333339</v>
      </c>
      <c r="AS852" s="36">
        <f>Table43[[#This Row],[Harga Jual Pcs GT
(-PPN)]]*Table43[[#This Row],[ISI/CTN]]</f>
        <v>216518</v>
      </c>
      <c r="AT852" s="36">
        <f>Table43[[#This Row],[Harga Jual Pcs GT
(-PPN)]]*1.11</f>
        <v>10013.957500000002</v>
      </c>
      <c r="AU852" s="36">
        <f>Table43[[#This Row],[Harga Jual Krt GT
(- PPN)]]*1.11</f>
        <v>240334.98</v>
      </c>
      <c r="AV852" s="36">
        <v>9021.5833333333339</v>
      </c>
      <c r="AW852" s="36">
        <f>Table43[[#This Row],[Harga Jual Pcs MT
(-PPN)]]*Table43[[#This Row],[ISI/CTN]]</f>
        <v>216518</v>
      </c>
      <c r="AX852" s="36">
        <f>Table43[[#This Row],[Harga Jual Pcs MT
(-PPN)]]*1.11</f>
        <v>10013.957500000002</v>
      </c>
      <c r="AY852" s="36">
        <f>Table43[[#This Row],[Harga Jual Pcs MT
(+PPN)]]*Table43[[#This Row],[ISI/CTN]]</f>
        <v>240334.98000000004</v>
      </c>
      <c r="AZ852" s="44">
        <f>(Table43[[#This Row],[Harga Jual Pcs GT
(-PPN)]]-Table43[[#This Row],[Harga Beli Pcs
(-PPN)]])/Table43[[#This Row],[Harga Jual Pcs GT
(-PPN)]]</f>
        <v>8.4999999999999992E-2</v>
      </c>
      <c r="BA852" s="51">
        <f>Table43[[#This Row],[Harga Jual Pcs MT
(-PPN)]]-Table43[[#This Row],[Harga Beli Pcs
(-PPN)]]</f>
        <v>766.83458333333328</v>
      </c>
      <c r="BB852" s="57">
        <f>Table43[[#This Row],[Column1]]/Table43[[#This Row],[Harga Jual Pcs MT
(-PPN)]]</f>
        <v>8.4999999999999992E-2</v>
      </c>
      <c r="BC852" s="50"/>
      <c r="BD852" s="7" t="str">
        <f>IFERROR(VLOOKUP(Table43[[#This Row],[Kode BARANG Win2]],'[3]Daftar Barang dan Jasa'!$B$2:$D$3515,3,0),0)</f>
        <v>RB VANISH LIQUID PINK 150ML X 24 PCH</v>
      </c>
      <c r="BE852" s="7" t="str">
        <f ca="1">IF(TODAY()-Table43[[#This Row],[Efektif
Pembuatan]]&gt;60,"Lama","Baru")</f>
        <v>Lama</v>
      </c>
      <c r="BF852" s="7" t="e">
        <f ca="1">IF(TODAY()-Table43[[#This Row],[Efektif Naik Harga]]&lt;30,"Naik","Sama")</f>
        <v>#VALUE!</v>
      </c>
      <c r="BG852" s="7" t="s">
        <v>400</v>
      </c>
      <c r="BH852" s="7" t="str">
        <f>IF(Table43[[#This Row],[Kode BARANG Win2]]&lt;&gt;"","IDR","")</f>
        <v>IDR</v>
      </c>
      <c r="BI852" s="7" t="str">
        <f>CONCATENATE(Table43[[#This Row],[kode  1 Digit
(Nomor)]],Table43[[#This Row],[kode  4 Digit                (Nomor)]])</f>
        <v>ID81559650150</v>
      </c>
      <c r="BJ852" s="7" t="str">
        <f>Table43[[#This Row],[Nama            Gramasi atau Jumlah Pack per CTN]]</f>
        <v>150ML</v>
      </c>
      <c r="BK852" s="7"/>
      <c r="BL852" s="7"/>
      <c r="BM852" s="4" t="str">
        <f>IF(Table43[[#This Row],[SATUAN Fix Win]]&lt;&gt;"","KRT")</f>
        <v>KRT</v>
      </c>
      <c r="BN852" s="4" t="str">
        <f>IF(Table43[[#This Row],[SATUAN Fix Win]]&lt;&gt;"","GD01")</f>
        <v>GD01</v>
      </c>
      <c r="BO852" s="4">
        <f>IF(Table43[[#This Row],[SATUAN Fix Win]]&lt;&gt;"",11611)</f>
        <v>11611</v>
      </c>
      <c r="BP852" s="4">
        <f>IF(Table43[[#This Row],[SATUAN Fix Win]]&lt;&gt;"",11612)</f>
        <v>11612</v>
      </c>
      <c r="BR852" s="4">
        <f>IF(Table43[[#This Row],[SATUAN Fix Win]]&lt;&gt;"",1)</f>
        <v>1</v>
      </c>
    </row>
    <row r="853" spans="1:70">
      <c r="A853" s="4" t="str">
        <f>CONCATENATE(Table43[[#This Row],[Kode BARANG Win2]],Table43[[#This Row],[No. Urut
Item Sama]])</f>
        <v>R1071001015010</v>
      </c>
      <c r="B853" s="7"/>
      <c r="C853" s="4" t="s">
        <v>1707</v>
      </c>
      <c r="D853" s="49">
        <v>3120761</v>
      </c>
      <c r="E853" s="49">
        <f>IFERROR(VLOOKUP(Table43[[#This Row],[NO]],[1]Sheet1!$G$3:$K$1267,5,0),0)</f>
        <v>0</v>
      </c>
      <c r="F853" s="26" t="s">
        <v>709</v>
      </c>
      <c r="G853" s="26">
        <v>24</v>
      </c>
      <c r="H853" s="26" t="s">
        <v>2073</v>
      </c>
      <c r="I853" s="49">
        <v>8993560033293</v>
      </c>
      <c r="J853" s="26" t="str">
        <f>Table43[[#This Row],[Nama Jenis Kemasan]]</f>
        <v>PCH</v>
      </c>
      <c r="K853" s="4" t="str">
        <f>TRIM(CONCATENATE(Table43[[#This Row],[Nama            KLP]]," ",Table43[[#This Row],[Nama            Sub KLP]]))</f>
        <v>VANISH LIQUID</v>
      </c>
      <c r="L853" s="4" t="str">
        <f>CONCATENATE(Table43[[#This Row],[kode  2 Digit                (hrf+No)]],Table43[[#This Row],[kode  2 Digit                (Nomor)]],Table43[[#This Row],[kode  1 Digit                (Nomor)]])</f>
        <v>R1071</v>
      </c>
      <c r="M853" s="4" t="str">
        <f>IF(AH853="",CONCATENATE(R853,T853,V853,X853,Z853,AB853,AD853,AF853,Table43[[#This Row],[Tanda Kode Revisi]]),CONCATENATE(R853,T853,V853,X853,Z853,AB853,AD853,AH853))</f>
        <v>R1071001015010</v>
      </c>
      <c r="N853" s="11">
        <f t="shared" si="26"/>
        <v>14</v>
      </c>
      <c r="O853" s="13" t="str">
        <f>IF(AG853&lt;&gt;"",TRIM(UPPER(CONCATENATE(Q853," ",S853," ",U853," ",W853," ",Y853," ",AA853," ","X"," ",Table43[[#This Row],[ISI/CTN]]," ",AG853," ",AC853," ",AE853," ",AI853))),TRIM(UPPER(CONCATENATE(Q853," ",S853," ",U853," ",W853," ",Y853," ",AA853," ","X"," ",Table43[[#This Row],[ISI/CTN]]," ",AC853," ",AE853," ",AI853))))</f>
        <v>RB VANISH LIQUID PINK 150ML X 24 PCH</v>
      </c>
      <c r="P853" s="11">
        <f t="shared" si="27"/>
        <v>36</v>
      </c>
      <c r="Q853" s="4" t="s">
        <v>1487</v>
      </c>
      <c r="R853" s="7" t="s">
        <v>94</v>
      </c>
      <c r="S853" s="4" t="s">
        <v>1509</v>
      </c>
      <c r="T853" s="45" t="s">
        <v>1728</v>
      </c>
      <c r="U853" s="46" t="s">
        <v>1514</v>
      </c>
      <c r="V853" s="7">
        <v>1</v>
      </c>
      <c r="W853" s="46"/>
      <c r="X853" s="45" t="s">
        <v>1731</v>
      </c>
      <c r="Y853" s="4" t="s">
        <v>1511</v>
      </c>
      <c r="Z853" s="47" t="s">
        <v>1722</v>
      </c>
      <c r="AA853" s="4" t="s">
        <v>1579</v>
      </c>
      <c r="AB853" s="47" t="s">
        <v>1741</v>
      </c>
      <c r="AC853" s="4" t="s">
        <v>386</v>
      </c>
      <c r="AD853" s="7">
        <v>1</v>
      </c>
      <c r="AF853" s="7">
        <v>0</v>
      </c>
      <c r="AJ853" s="7">
        <f>IFERROR(VLOOKUP(Table43[[#This Row],[Kode BARANG Win2]],'[2]Template Impor Barang'!#REF!,2,0),0)</f>
        <v>0</v>
      </c>
      <c r="AK853" s="7">
        <f>Table43[[#This Row],[ISI/CTN]]</f>
        <v>24</v>
      </c>
      <c r="AL853" s="83">
        <f>Table43[[#This Row],[Kode Pcpl]]</f>
        <v>3120761</v>
      </c>
      <c r="AN853" s="36">
        <f>Table43[[#This Row],[Harga Jual Pcs GT
(-PPN)]]-(Table43[[#This Row],[Harga Jual Pcs GT
(-PPN)]]*8.5%)</f>
        <v>8254.7487500000007</v>
      </c>
      <c r="AO853" s="36">
        <f>Table43[[#This Row],[Harga Beli Pcs
(-PPN)]]*Table43[[#This Row],[ISI/CTN]]</f>
        <v>198113.97000000003</v>
      </c>
      <c r="AP853" s="36">
        <f>Table43[[#This Row],[Harga Beli Pcs
(-PPN)]]*1.11</f>
        <v>9162.7711125000023</v>
      </c>
      <c r="AQ853" s="36">
        <f>Table43[[#This Row],[Harga Beli Krt
(- PPN)]]*1.11</f>
        <v>219906.50670000006</v>
      </c>
      <c r="AR853" s="36">
        <v>9021.5833333333339</v>
      </c>
      <c r="AS853" s="36">
        <f>Table43[[#This Row],[Harga Jual Pcs GT
(-PPN)]]*Table43[[#This Row],[ISI/CTN]]</f>
        <v>216518</v>
      </c>
      <c r="AT853" s="36">
        <f>Table43[[#This Row],[Harga Jual Pcs GT
(-PPN)]]*1.11</f>
        <v>10013.957500000002</v>
      </c>
      <c r="AU853" s="36">
        <f>Table43[[#This Row],[Harga Jual Krt GT
(- PPN)]]*1.11</f>
        <v>240334.98</v>
      </c>
      <c r="AV853" s="36">
        <v>9021.5833333333339</v>
      </c>
      <c r="AW853" s="36">
        <f>Table43[[#This Row],[Harga Jual Pcs MT
(-PPN)]]*Table43[[#This Row],[ISI/CTN]]</f>
        <v>216518</v>
      </c>
      <c r="AX853" s="36">
        <f>Table43[[#This Row],[Harga Jual Pcs MT
(-PPN)]]*1.11</f>
        <v>10013.957500000002</v>
      </c>
      <c r="AY853" s="36">
        <f>Table43[[#This Row],[Harga Jual Pcs MT
(+PPN)]]*Table43[[#This Row],[ISI/CTN]]</f>
        <v>240334.98000000004</v>
      </c>
      <c r="AZ853" s="44">
        <f>(Table43[[#This Row],[Harga Jual Pcs GT
(-PPN)]]-Table43[[#This Row],[Harga Beli Pcs
(-PPN)]])/Table43[[#This Row],[Harga Jual Pcs GT
(-PPN)]]</f>
        <v>8.4999999999999992E-2</v>
      </c>
      <c r="BA853" s="51">
        <f>Table43[[#This Row],[Harga Jual Pcs MT
(-PPN)]]-Table43[[#This Row],[Harga Beli Pcs
(-PPN)]]</f>
        <v>766.83458333333328</v>
      </c>
      <c r="BB853" s="57">
        <f>Table43[[#This Row],[Column1]]/Table43[[#This Row],[Harga Jual Pcs MT
(-PPN)]]</f>
        <v>8.4999999999999992E-2</v>
      </c>
      <c r="BC853" s="50"/>
      <c r="BD853" s="7" t="str">
        <f>IFERROR(VLOOKUP(Table43[[#This Row],[Kode BARANG Win2]],'[3]Daftar Barang dan Jasa'!$B$2:$D$3515,3,0),0)</f>
        <v>RB VANISH LIQUID PINK 150ML X 24 PCH</v>
      </c>
      <c r="BE853" s="7" t="str">
        <f ca="1">IF(TODAY()-Table43[[#This Row],[Efektif
Pembuatan]]&gt;60,"Lama","Baru")</f>
        <v>Lama</v>
      </c>
      <c r="BF853" s="7" t="e">
        <f ca="1">IF(TODAY()-Table43[[#This Row],[Efektif Naik Harga]]&lt;30,"Naik","Sama")</f>
        <v>#VALUE!</v>
      </c>
      <c r="BG853" s="7" t="s">
        <v>400</v>
      </c>
      <c r="BH853" s="7" t="str">
        <f>IF(Table43[[#This Row],[Kode BARANG Win2]]&lt;&gt;"","IDR","")</f>
        <v>IDR</v>
      </c>
      <c r="BI853" s="7" t="str">
        <f>CONCATENATE(Table43[[#This Row],[kode  1 Digit
(Nomor)]],Table43[[#This Row],[kode  4 Digit                (Nomor)]])</f>
        <v>31207610150</v>
      </c>
      <c r="BJ853" s="7" t="str">
        <f>Table43[[#This Row],[Nama            Gramasi atau Jumlah Pack per CTN]]</f>
        <v>150ML</v>
      </c>
      <c r="BK853" s="7"/>
      <c r="BL853" s="7"/>
      <c r="BM853" s="4" t="str">
        <f>IF(Table43[[#This Row],[SATUAN Fix Win]]&lt;&gt;"","KRT")</f>
        <v>KRT</v>
      </c>
      <c r="BN853" s="4" t="str">
        <f>IF(Table43[[#This Row],[SATUAN Fix Win]]&lt;&gt;"","GD01")</f>
        <v>GD01</v>
      </c>
      <c r="BO853" s="4">
        <f>IF(Table43[[#This Row],[SATUAN Fix Win]]&lt;&gt;"",11611)</f>
        <v>11611</v>
      </c>
      <c r="BP853" s="4">
        <f>IF(Table43[[#This Row],[SATUAN Fix Win]]&lt;&gt;"",11612)</f>
        <v>11612</v>
      </c>
      <c r="BR853" s="4">
        <f>IF(Table43[[#This Row],[SATUAN Fix Win]]&lt;&gt;"",1)</f>
        <v>1</v>
      </c>
    </row>
    <row r="854" spans="1:70">
      <c r="A854" s="4" t="str">
        <f>CONCATENATE(Table43[[#This Row],[Kode BARANG Win2]],Table43[[#This Row],[No. Urut
Item Sama]])</f>
        <v>R1071001015010</v>
      </c>
      <c r="B854" s="7"/>
      <c r="C854" s="4" t="s">
        <v>1707</v>
      </c>
      <c r="D854" s="49">
        <v>3046369</v>
      </c>
      <c r="E854" s="49">
        <f>IFERROR(VLOOKUP(Table43[[#This Row],[NO]],[1]Sheet1!$G$3:$K$1267,5,0),0)</f>
        <v>0</v>
      </c>
      <c r="F854" s="26" t="s">
        <v>708</v>
      </c>
      <c r="G854" s="26">
        <v>24</v>
      </c>
      <c r="H854" s="26" t="s">
        <v>2073</v>
      </c>
      <c r="I854" s="49">
        <v>8993560033293</v>
      </c>
      <c r="J854" s="26" t="str">
        <f>Table43[[#This Row],[Nama Jenis Kemasan]]</f>
        <v>PCH</v>
      </c>
      <c r="K854" s="4" t="str">
        <f>TRIM(CONCATENATE(Table43[[#This Row],[Nama            KLP]]," ",Table43[[#This Row],[Nama            Sub KLP]]))</f>
        <v>VANISH LIQUID</v>
      </c>
      <c r="L854" s="4" t="str">
        <f>CONCATENATE(Table43[[#This Row],[kode  2 Digit                (hrf+No)]],Table43[[#This Row],[kode  2 Digit                (Nomor)]],Table43[[#This Row],[kode  1 Digit                (Nomor)]])</f>
        <v>R1071</v>
      </c>
      <c r="M854" s="4" t="str">
        <f>IF(AH854="",CONCATENATE(R854,T854,V854,X854,Z854,AB854,AD854,AF854,Table43[[#This Row],[Tanda Kode Revisi]]),CONCATENATE(R854,T854,V854,X854,Z854,AB854,AD854,AH854))</f>
        <v>R1071001015010</v>
      </c>
      <c r="N854" s="11">
        <f t="shared" si="26"/>
        <v>14</v>
      </c>
      <c r="O854" s="13" t="str">
        <f>IF(AG854&lt;&gt;"",TRIM(UPPER(CONCATENATE(Q854," ",S854," ",U854," ",W854," ",Y854," ",AA854," ","X"," ",Table43[[#This Row],[ISI/CTN]]," ",AG854," ",AC854," ",AE854," ",AI854))),TRIM(UPPER(CONCATENATE(Q854," ",S854," ",U854," ",W854," ",Y854," ",AA854," ","X"," ",Table43[[#This Row],[ISI/CTN]]," ",AC854," ",AE854," ",AI854))))</f>
        <v>RB VANISH LIQUID PINK 150ML X 24 PCH</v>
      </c>
      <c r="P854" s="11">
        <f t="shared" si="27"/>
        <v>36</v>
      </c>
      <c r="Q854" s="4" t="s">
        <v>1487</v>
      </c>
      <c r="R854" s="7" t="s">
        <v>94</v>
      </c>
      <c r="S854" s="4" t="s">
        <v>1509</v>
      </c>
      <c r="T854" s="45" t="s">
        <v>1728</v>
      </c>
      <c r="U854" s="46" t="s">
        <v>1514</v>
      </c>
      <c r="V854" s="7">
        <v>1</v>
      </c>
      <c r="W854" s="46"/>
      <c r="X854" s="45" t="s">
        <v>1731</v>
      </c>
      <c r="Y854" s="4" t="s">
        <v>1511</v>
      </c>
      <c r="Z854" s="47" t="s">
        <v>1722</v>
      </c>
      <c r="AA854" s="4" t="s">
        <v>1579</v>
      </c>
      <c r="AB854" s="47" t="s">
        <v>1741</v>
      </c>
      <c r="AC854" s="4" t="s">
        <v>386</v>
      </c>
      <c r="AD854" s="7">
        <v>1</v>
      </c>
      <c r="AF854" s="7">
        <v>0</v>
      </c>
      <c r="AJ854" s="7">
        <f>IFERROR(VLOOKUP(Table43[[#This Row],[Kode BARANG Win2]],'[2]Template Impor Barang'!#REF!,2,0),0)</f>
        <v>0</v>
      </c>
      <c r="AK854" s="7">
        <f>Table43[[#This Row],[ISI/CTN]]</f>
        <v>24</v>
      </c>
      <c r="AL854" s="83">
        <f>Table43[[#This Row],[Kode Pcpl]]</f>
        <v>3046369</v>
      </c>
      <c r="AN854" s="36">
        <f>Table43[[#This Row],[Harga Jual Pcs GT
(-PPN)]]-(Table43[[#This Row],[Harga Jual Pcs GT
(-PPN)]]*8.5%)</f>
        <v>8254.7487500000007</v>
      </c>
      <c r="AO854" s="36">
        <f>Table43[[#This Row],[Harga Beli Pcs
(-PPN)]]*Table43[[#This Row],[ISI/CTN]]</f>
        <v>198113.97000000003</v>
      </c>
      <c r="AP854" s="36">
        <f>Table43[[#This Row],[Harga Beli Pcs
(-PPN)]]*1.11</f>
        <v>9162.7711125000023</v>
      </c>
      <c r="AQ854" s="36">
        <f>Table43[[#This Row],[Harga Beli Krt
(- PPN)]]*1.11</f>
        <v>219906.50670000006</v>
      </c>
      <c r="AR854" s="36">
        <v>9021.5833333333339</v>
      </c>
      <c r="AS854" s="36">
        <f>Table43[[#This Row],[Harga Jual Pcs GT
(-PPN)]]*Table43[[#This Row],[ISI/CTN]]</f>
        <v>216518</v>
      </c>
      <c r="AT854" s="36">
        <f>Table43[[#This Row],[Harga Jual Pcs GT
(-PPN)]]*1.11</f>
        <v>10013.957500000002</v>
      </c>
      <c r="AU854" s="36">
        <f>Table43[[#This Row],[Harga Jual Krt GT
(- PPN)]]*1.11</f>
        <v>240334.98</v>
      </c>
      <c r="AV854" s="36">
        <v>9021.5833333333339</v>
      </c>
      <c r="AW854" s="36">
        <f>Table43[[#This Row],[Harga Jual Pcs MT
(-PPN)]]*Table43[[#This Row],[ISI/CTN]]</f>
        <v>216518</v>
      </c>
      <c r="AX854" s="36">
        <f>Table43[[#This Row],[Harga Jual Pcs MT
(-PPN)]]*1.11</f>
        <v>10013.957500000002</v>
      </c>
      <c r="AY854" s="36">
        <f>Table43[[#This Row],[Harga Jual Pcs MT
(+PPN)]]*Table43[[#This Row],[ISI/CTN]]</f>
        <v>240334.98000000004</v>
      </c>
      <c r="AZ854" s="44">
        <f>(Table43[[#This Row],[Harga Jual Pcs GT
(-PPN)]]-Table43[[#This Row],[Harga Beli Pcs
(-PPN)]])/Table43[[#This Row],[Harga Jual Pcs GT
(-PPN)]]</f>
        <v>8.4999999999999992E-2</v>
      </c>
      <c r="BA854" s="51">
        <f>Table43[[#This Row],[Harga Jual Pcs MT
(-PPN)]]-Table43[[#This Row],[Harga Beli Pcs
(-PPN)]]</f>
        <v>766.83458333333328</v>
      </c>
      <c r="BB854" s="57">
        <f>Table43[[#This Row],[Column1]]/Table43[[#This Row],[Harga Jual Pcs MT
(-PPN)]]</f>
        <v>8.4999999999999992E-2</v>
      </c>
      <c r="BC854" s="50"/>
      <c r="BD854" s="7" t="str">
        <f>IFERROR(VLOOKUP(Table43[[#This Row],[Kode BARANG Win2]],'[3]Daftar Barang dan Jasa'!$B$2:$D$3515,3,0),0)</f>
        <v>RB VANISH LIQUID PINK 150ML X 24 PCH</v>
      </c>
      <c r="BE854" s="7" t="str">
        <f ca="1">IF(TODAY()-Table43[[#This Row],[Efektif
Pembuatan]]&gt;60,"Lama","Baru")</f>
        <v>Lama</v>
      </c>
      <c r="BF854" s="7" t="e">
        <f ca="1">IF(TODAY()-Table43[[#This Row],[Efektif Naik Harga]]&lt;30,"Naik","Sama")</f>
        <v>#VALUE!</v>
      </c>
      <c r="BG854" s="7" t="s">
        <v>400</v>
      </c>
      <c r="BH854" s="7" t="str">
        <f>IF(Table43[[#This Row],[Kode BARANG Win2]]&lt;&gt;"","IDR","")</f>
        <v>IDR</v>
      </c>
      <c r="BI854" s="7" t="str">
        <f>CONCATENATE(Table43[[#This Row],[kode  1 Digit
(Nomor)]],Table43[[#This Row],[kode  4 Digit                (Nomor)]])</f>
        <v>30463690150</v>
      </c>
      <c r="BJ854" s="7" t="str">
        <f>Table43[[#This Row],[Nama            Gramasi atau Jumlah Pack per CTN]]</f>
        <v>150ML</v>
      </c>
      <c r="BK854" s="7"/>
      <c r="BL854" s="7"/>
      <c r="BM854" s="4" t="str">
        <f>IF(Table43[[#This Row],[SATUAN Fix Win]]&lt;&gt;"","KRT")</f>
        <v>KRT</v>
      </c>
      <c r="BN854" s="4" t="str">
        <f>IF(Table43[[#This Row],[SATUAN Fix Win]]&lt;&gt;"","GD01")</f>
        <v>GD01</v>
      </c>
      <c r="BO854" s="4">
        <f>IF(Table43[[#This Row],[SATUAN Fix Win]]&lt;&gt;"",11611)</f>
        <v>11611</v>
      </c>
      <c r="BP854" s="4">
        <f>IF(Table43[[#This Row],[SATUAN Fix Win]]&lt;&gt;"",11612)</f>
        <v>11612</v>
      </c>
      <c r="BR854" s="4">
        <f>IF(Table43[[#This Row],[SATUAN Fix Win]]&lt;&gt;"",1)</f>
        <v>1</v>
      </c>
    </row>
    <row r="855" spans="1:70">
      <c r="A855" s="4" t="str">
        <f>CONCATENATE(Table43[[#This Row],[Kode BARANG Win2]],Table43[[#This Row],[No. Urut
Item Sama]])</f>
        <v>R1071001025010</v>
      </c>
      <c r="B855" s="7"/>
      <c r="C855" s="4" t="s">
        <v>1710</v>
      </c>
      <c r="D855" s="49">
        <v>3084198</v>
      </c>
      <c r="E855" s="49">
        <f>IFERROR(VLOOKUP(Table43[[#This Row],[NO]],[1]Sheet1!$G$3:$K$1267,5,0),0)</f>
        <v>0</v>
      </c>
      <c r="F855" s="26" t="s">
        <v>702</v>
      </c>
      <c r="G855" s="26">
        <v>24</v>
      </c>
      <c r="H855" s="26" t="s">
        <v>1710</v>
      </c>
      <c r="I855" s="49">
        <v>8993560033682</v>
      </c>
      <c r="J855" s="26" t="str">
        <f>Table43[[#This Row],[Nama Jenis Kemasan]]</f>
        <v>PCH</v>
      </c>
      <c r="K855" s="4" t="str">
        <f>TRIM(CONCATENATE(Table43[[#This Row],[Nama            KLP]]," ",Table43[[#This Row],[Nama            Sub KLP]]))</f>
        <v>VANISH LIQUID</v>
      </c>
      <c r="L855" s="4" t="str">
        <f>CONCATENATE(Table43[[#This Row],[kode  2 Digit                (hrf+No)]],Table43[[#This Row],[kode  2 Digit                (Nomor)]],Table43[[#This Row],[kode  1 Digit                (Nomor)]])</f>
        <v>R1071</v>
      </c>
      <c r="M855" s="4" t="str">
        <f>IF(AH855="",CONCATENATE(R855,T855,V855,X855,Z855,AB855,AD855,AF855,Table43[[#This Row],[Tanda Kode Revisi]]),CONCATENATE(R855,T855,V855,X855,Z855,AB855,AD855,AH855))</f>
        <v>R1071001025010</v>
      </c>
      <c r="N855" s="11">
        <f t="shared" si="26"/>
        <v>14</v>
      </c>
      <c r="O855" s="13" t="str">
        <f>IF(AG855&lt;&gt;"",TRIM(UPPER(CONCATENATE(Q855," ",S855," ",U855," ",W855," ",Y855," ",AA855," ","X"," ",Table43[[#This Row],[ISI/CTN]]," ",AG855," ",AC855," ",AE855," ",AI855))),TRIM(UPPER(CONCATENATE(Q855," ",S855," ",U855," ",W855," ",Y855," ",AA855," ","X"," ",Table43[[#This Row],[ISI/CTN]]," ",AC855," ",AE855," ",AI855))))</f>
        <v>RB VANISH LIQUID PINK 250ML X 24 PCH</v>
      </c>
      <c r="P855" s="11">
        <f t="shared" si="27"/>
        <v>36</v>
      </c>
      <c r="Q855" s="4" t="s">
        <v>1487</v>
      </c>
      <c r="R855" s="7" t="s">
        <v>94</v>
      </c>
      <c r="S855" s="4" t="s">
        <v>1509</v>
      </c>
      <c r="T855" s="45" t="s">
        <v>1728</v>
      </c>
      <c r="U855" s="46" t="s">
        <v>1514</v>
      </c>
      <c r="V855" s="7">
        <v>1</v>
      </c>
      <c r="W855" s="46"/>
      <c r="X855" s="45" t="s">
        <v>1731</v>
      </c>
      <c r="Y855" s="4" t="s">
        <v>1511</v>
      </c>
      <c r="Z855" s="47" t="s">
        <v>1722</v>
      </c>
      <c r="AA855" s="4" t="s">
        <v>1580</v>
      </c>
      <c r="AB855" s="47" t="s">
        <v>1746</v>
      </c>
      <c r="AC855" s="4" t="s">
        <v>386</v>
      </c>
      <c r="AD855" s="7">
        <v>1</v>
      </c>
      <c r="AF855" s="7">
        <v>0</v>
      </c>
      <c r="AJ855" s="7">
        <f>IFERROR(VLOOKUP(Table43[[#This Row],[Kode BARANG Win2]],'[2]Template Impor Barang'!#REF!,2,0),0)</f>
        <v>0</v>
      </c>
      <c r="AK855" s="7">
        <f>Table43[[#This Row],[ISI/CTN]]</f>
        <v>24</v>
      </c>
      <c r="AL855" s="83">
        <f>Table43[[#This Row],[Kode Pcpl]]</f>
        <v>3084198</v>
      </c>
      <c r="AN855" s="36">
        <f>Table43[[#This Row],[Harga Jual Pcs GT
(-PPN)]]-(Table43[[#This Row],[Harga Jual Pcs GT
(-PPN)]]*8.5%)</f>
        <v>12940.959375</v>
      </c>
      <c r="AO855" s="36">
        <f>Table43[[#This Row],[Harga Beli Pcs
(-PPN)]]*Table43[[#This Row],[ISI/CTN]]</f>
        <v>310583.02500000002</v>
      </c>
      <c r="AP855" s="36">
        <f>Table43[[#This Row],[Harga Beli Pcs
(-PPN)]]*1.11</f>
        <v>14364.464906250001</v>
      </c>
      <c r="AQ855" s="36">
        <f>Table43[[#This Row],[Harga Beli Krt
(- PPN)]]*1.11</f>
        <v>344747.15775000007</v>
      </c>
      <c r="AR855" s="36">
        <v>14143.125</v>
      </c>
      <c r="AS855" s="36">
        <f>Table43[[#This Row],[Harga Jual Pcs GT
(-PPN)]]*Table43[[#This Row],[ISI/CTN]]</f>
        <v>339435</v>
      </c>
      <c r="AT855" s="36">
        <f>Table43[[#This Row],[Harga Jual Pcs GT
(-PPN)]]*1.11</f>
        <v>15698.868750000001</v>
      </c>
      <c r="AU855" s="36">
        <f>Table43[[#This Row],[Harga Jual Krt GT
(- PPN)]]*1.11</f>
        <v>376772.85000000003</v>
      </c>
      <c r="AV855" s="36">
        <v>14143.125</v>
      </c>
      <c r="AW855" s="36">
        <f>Table43[[#This Row],[Harga Jual Pcs MT
(-PPN)]]*Table43[[#This Row],[ISI/CTN]]</f>
        <v>339435</v>
      </c>
      <c r="AX855" s="36">
        <f>Table43[[#This Row],[Harga Jual Pcs MT
(-PPN)]]*1.11</f>
        <v>15698.868750000001</v>
      </c>
      <c r="AY855" s="36">
        <f>Table43[[#This Row],[Harga Jual Pcs MT
(+PPN)]]*Table43[[#This Row],[ISI/CTN]]</f>
        <v>376772.85000000003</v>
      </c>
      <c r="AZ855" s="44">
        <f>(Table43[[#This Row],[Harga Jual Pcs GT
(-PPN)]]-Table43[[#This Row],[Harga Beli Pcs
(-PPN)]])/Table43[[#This Row],[Harga Jual Pcs GT
(-PPN)]]</f>
        <v>8.4999999999999978E-2</v>
      </c>
      <c r="BA855" s="51">
        <f>Table43[[#This Row],[Harga Jual Pcs MT
(-PPN)]]-Table43[[#This Row],[Harga Beli Pcs
(-PPN)]]</f>
        <v>1202.1656249999996</v>
      </c>
      <c r="BB855" s="57">
        <f>Table43[[#This Row],[Column1]]/Table43[[#This Row],[Harga Jual Pcs MT
(-PPN)]]</f>
        <v>8.4999999999999978E-2</v>
      </c>
      <c r="BC855" s="50"/>
      <c r="BD855" s="7" t="str">
        <f>IFERROR(VLOOKUP(Table43[[#This Row],[Kode BARANG Win2]],'[3]Daftar Barang dan Jasa'!$B$2:$D$3515,3,0),0)</f>
        <v>RB VANISH LIQUID PINK 250ML X 24 PCH</v>
      </c>
      <c r="BE855" s="7" t="str">
        <f ca="1">IF(TODAY()-Table43[[#This Row],[Efektif
Pembuatan]]&gt;60,"Lama","Baru")</f>
        <v>Lama</v>
      </c>
      <c r="BF855" s="7" t="e">
        <f ca="1">IF(TODAY()-Table43[[#This Row],[Efektif Naik Harga]]&lt;30,"Naik","Sama")</f>
        <v>#VALUE!</v>
      </c>
      <c r="BG855" s="7" t="s">
        <v>400</v>
      </c>
      <c r="BH855" s="7" t="str">
        <f>IF(Table43[[#This Row],[Kode BARANG Win2]]&lt;&gt;"","IDR","")</f>
        <v>IDR</v>
      </c>
      <c r="BI855" s="7" t="str">
        <f>CONCATENATE(Table43[[#This Row],[kode  1 Digit
(Nomor)]],Table43[[#This Row],[kode  4 Digit                (Nomor)]])</f>
        <v>30841980250</v>
      </c>
      <c r="BJ855" s="7" t="str">
        <f>Table43[[#This Row],[Nama            Gramasi atau Jumlah Pack per CTN]]</f>
        <v>250ML</v>
      </c>
      <c r="BK855" s="7"/>
      <c r="BL855" s="7"/>
      <c r="BM855" s="4" t="str">
        <f>IF(Table43[[#This Row],[SATUAN Fix Win]]&lt;&gt;"","KRT")</f>
        <v>KRT</v>
      </c>
      <c r="BN855" s="4" t="str">
        <f>IF(Table43[[#This Row],[SATUAN Fix Win]]&lt;&gt;"","GD01")</f>
        <v>GD01</v>
      </c>
      <c r="BO855" s="4">
        <f>IF(Table43[[#This Row],[SATUAN Fix Win]]&lt;&gt;"",11611)</f>
        <v>11611</v>
      </c>
      <c r="BP855" s="4">
        <f>IF(Table43[[#This Row],[SATUAN Fix Win]]&lt;&gt;"",11612)</f>
        <v>11612</v>
      </c>
      <c r="BR855" s="4">
        <f>IF(Table43[[#This Row],[SATUAN Fix Win]]&lt;&gt;"",1)</f>
        <v>1</v>
      </c>
    </row>
    <row r="856" spans="1:70">
      <c r="A856" s="4" t="str">
        <f>CONCATENATE(Table43[[#This Row],[Kode BARANG Win2]],Table43[[#This Row],[No. Urut
Item Sama]])</f>
        <v>R1071001025010</v>
      </c>
      <c r="B856" s="7"/>
      <c r="C856" s="4" t="s">
        <v>1710</v>
      </c>
      <c r="D856" s="49">
        <v>3239838</v>
      </c>
      <c r="E856" s="49">
        <f>IFERROR(VLOOKUP(Table43[[#This Row],[NO]],[1]Sheet1!$G$3:$K$1267,5,0),0)</f>
        <v>0</v>
      </c>
      <c r="F856" s="26" t="s">
        <v>703</v>
      </c>
      <c r="G856" s="26">
        <v>24</v>
      </c>
      <c r="H856" s="26" t="s">
        <v>1710</v>
      </c>
      <c r="I856" s="49">
        <v>8993560033682</v>
      </c>
      <c r="J856" s="26" t="str">
        <f>Table43[[#This Row],[Nama Jenis Kemasan]]</f>
        <v>PCH</v>
      </c>
      <c r="K856" s="4" t="str">
        <f>TRIM(CONCATENATE(Table43[[#This Row],[Nama            KLP]]," ",Table43[[#This Row],[Nama            Sub KLP]]))</f>
        <v>VANISH LIQUID</v>
      </c>
      <c r="L856" s="4" t="str">
        <f>CONCATENATE(Table43[[#This Row],[kode  2 Digit                (hrf+No)]],Table43[[#This Row],[kode  2 Digit                (Nomor)]],Table43[[#This Row],[kode  1 Digit                (Nomor)]])</f>
        <v>R1071</v>
      </c>
      <c r="M856" s="4" t="str">
        <f>IF(AH856="",CONCATENATE(R856,T856,V856,X856,Z856,AB856,AD856,AF856,Table43[[#This Row],[Tanda Kode Revisi]]),CONCATENATE(R856,T856,V856,X856,Z856,AB856,AD856,AH856))</f>
        <v>R1071001025010</v>
      </c>
      <c r="N856" s="11">
        <f t="shared" si="26"/>
        <v>14</v>
      </c>
      <c r="O856" s="13" t="str">
        <f>IF(AG856&lt;&gt;"",TRIM(UPPER(CONCATENATE(Q856," ",S856," ",U856," ",W856," ",Y856," ",AA856," ","X"," ",Table43[[#This Row],[ISI/CTN]]," ",AG856," ",AC856," ",AE856," ",AI856))),TRIM(UPPER(CONCATENATE(Q856," ",S856," ",U856," ",W856," ",Y856," ",AA856," ","X"," ",Table43[[#This Row],[ISI/CTN]]," ",AC856," ",AE856," ",AI856))))</f>
        <v>RB VANISH LIQUID PINK 250ML X 24 PCH</v>
      </c>
      <c r="P856" s="11">
        <f t="shared" si="27"/>
        <v>36</v>
      </c>
      <c r="Q856" s="4" t="s">
        <v>1487</v>
      </c>
      <c r="R856" s="7" t="s">
        <v>94</v>
      </c>
      <c r="S856" s="4" t="s">
        <v>1509</v>
      </c>
      <c r="T856" s="45" t="s">
        <v>1728</v>
      </c>
      <c r="U856" s="46" t="s">
        <v>1514</v>
      </c>
      <c r="V856" s="7">
        <v>1</v>
      </c>
      <c r="W856" s="46"/>
      <c r="X856" s="45" t="s">
        <v>1731</v>
      </c>
      <c r="Y856" s="4" t="s">
        <v>1511</v>
      </c>
      <c r="Z856" s="47" t="s">
        <v>1722</v>
      </c>
      <c r="AA856" s="4" t="s">
        <v>1580</v>
      </c>
      <c r="AB856" s="47" t="s">
        <v>1746</v>
      </c>
      <c r="AC856" s="4" t="s">
        <v>386</v>
      </c>
      <c r="AD856" s="7">
        <v>1</v>
      </c>
      <c r="AF856" s="7">
        <v>0</v>
      </c>
      <c r="AJ856" s="7">
        <f>IFERROR(VLOOKUP(Table43[[#This Row],[Kode BARANG Win2]],'[2]Template Impor Barang'!#REF!,2,0),0)</f>
        <v>0</v>
      </c>
      <c r="AK856" s="7">
        <f>Table43[[#This Row],[ISI/CTN]]</f>
        <v>24</v>
      </c>
      <c r="AL856" s="83">
        <f>Table43[[#This Row],[Kode Pcpl]]</f>
        <v>3239838</v>
      </c>
      <c r="AN856" s="36">
        <f>Table43[[#This Row],[Harga Jual Pcs GT
(-PPN)]]-(Table43[[#This Row],[Harga Jual Pcs GT
(-PPN)]]*8.5%)</f>
        <v>12940.959375</v>
      </c>
      <c r="AO856" s="36">
        <f>Table43[[#This Row],[Harga Beli Pcs
(-PPN)]]*Table43[[#This Row],[ISI/CTN]]</f>
        <v>310583.02500000002</v>
      </c>
      <c r="AP856" s="36">
        <f>Table43[[#This Row],[Harga Beli Pcs
(-PPN)]]*1.11</f>
        <v>14364.464906250001</v>
      </c>
      <c r="AQ856" s="36">
        <f>Table43[[#This Row],[Harga Beli Krt
(- PPN)]]*1.11</f>
        <v>344747.15775000007</v>
      </c>
      <c r="AR856" s="36">
        <v>14143.125</v>
      </c>
      <c r="AS856" s="36">
        <f>Table43[[#This Row],[Harga Jual Pcs GT
(-PPN)]]*Table43[[#This Row],[ISI/CTN]]</f>
        <v>339435</v>
      </c>
      <c r="AT856" s="36">
        <f>Table43[[#This Row],[Harga Jual Pcs GT
(-PPN)]]*1.11</f>
        <v>15698.868750000001</v>
      </c>
      <c r="AU856" s="36">
        <f>Table43[[#This Row],[Harga Jual Krt GT
(- PPN)]]*1.11</f>
        <v>376772.85000000003</v>
      </c>
      <c r="AV856" s="36">
        <v>14143.125</v>
      </c>
      <c r="AW856" s="36">
        <f>Table43[[#This Row],[Harga Jual Pcs MT
(-PPN)]]*Table43[[#This Row],[ISI/CTN]]</f>
        <v>339435</v>
      </c>
      <c r="AX856" s="36">
        <f>Table43[[#This Row],[Harga Jual Pcs MT
(-PPN)]]*1.11</f>
        <v>15698.868750000001</v>
      </c>
      <c r="AY856" s="36">
        <f>Table43[[#This Row],[Harga Jual Pcs MT
(+PPN)]]*Table43[[#This Row],[ISI/CTN]]</f>
        <v>376772.85000000003</v>
      </c>
      <c r="AZ856" s="44">
        <f>(Table43[[#This Row],[Harga Jual Pcs GT
(-PPN)]]-Table43[[#This Row],[Harga Beli Pcs
(-PPN)]])/Table43[[#This Row],[Harga Jual Pcs GT
(-PPN)]]</f>
        <v>8.4999999999999978E-2</v>
      </c>
      <c r="BA856" s="51">
        <f>Table43[[#This Row],[Harga Jual Pcs MT
(-PPN)]]-Table43[[#This Row],[Harga Beli Pcs
(-PPN)]]</f>
        <v>1202.1656249999996</v>
      </c>
      <c r="BB856" s="57">
        <f>Table43[[#This Row],[Column1]]/Table43[[#This Row],[Harga Jual Pcs MT
(-PPN)]]</f>
        <v>8.4999999999999978E-2</v>
      </c>
      <c r="BC856" s="50"/>
      <c r="BD856" s="7" t="str">
        <f>IFERROR(VLOOKUP(Table43[[#This Row],[Kode BARANG Win2]],'[3]Daftar Barang dan Jasa'!$B$2:$D$3515,3,0),0)</f>
        <v>RB VANISH LIQUID PINK 250ML X 24 PCH</v>
      </c>
      <c r="BE856" s="7" t="str">
        <f ca="1">IF(TODAY()-Table43[[#This Row],[Efektif
Pembuatan]]&gt;60,"Lama","Baru")</f>
        <v>Lama</v>
      </c>
      <c r="BF856" s="7" t="e">
        <f ca="1">IF(TODAY()-Table43[[#This Row],[Efektif Naik Harga]]&lt;30,"Naik","Sama")</f>
        <v>#VALUE!</v>
      </c>
      <c r="BG856" s="7" t="s">
        <v>400</v>
      </c>
      <c r="BH856" s="7" t="str">
        <f>IF(Table43[[#This Row],[Kode BARANG Win2]]&lt;&gt;"","IDR","")</f>
        <v>IDR</v>
      </c>
      <c r="BI856" s="7" t="str">
        <f>CONCATENATE(Table43[[#This Row],[kode  1 Digit
(Nomor)]],Table43[[#This Row],[kode  4 Digit                (Nomor)]])</f>
        <v>32398380250</v>
      </c>
      <c r="BJ856" s="7" t="str">
        <f>Table43[[#This Row],[Nama            Gramasi atau Jumlah Pack per CTN]]</f>
        <v>250ML</v>
      </c>
      <c r="BK856" s="7"/>
      <c r="BL856" s="7"/>
      <c r="BM856" s="4" t="str">
        <f>IF(Table43[[#This Row],[SATUAN Fix Win]]&lt;&gt;"","KRT")</f>
        <v>KRT</v>
      </c>
      <c r="BN856" s="4" t="str">
        <f>IF(Table43[[#This Row],[SATUAN Fix Win]]&lt;&gt;"","GD01")</f>
        <v>GD01</v>
      </c>
      <c r="BO856" s="4">
        <f>IF(Table43[[#This Row],[SATUAN Fix Win]]&lt;&gt;"",11611)</f>
        <v>11611</v>
      </c>
      <c r="BP856" s="4">
        <f>IF(Table43[[#This Row],[SATUAN Fix Win]]&lt;&gt;"",11612)</f>
        <v>11612</v>
      </c>
      <c r="BR856" s="4">
        <f>IF(Table43[[#This Row],[SATUAN Fix Win]]&lt;&gt;"",1)</f>
        <v>1</v>
      </c>
    </row>
    <row r="857" spans="1:70">
      <c r="A857" s="4" t="str">
        <f>CONCATENATE(Table43[[#This Row],[Kode BARANG Win2]],Table43[[#This Row],[No. Urut
Item Sama]])</f>
        <v>R1071001025010</v>
      </c>
      <c r="B857" s="7"/>
      <c r="C857" s="4" t="s">
        <v>1710</v>
      </c>
      <c r="D857" s="49">
        <v>3120768</v>
      </c>
      <c r="E857" s="49">
        <f>IFERROR(VLOOKUP(Table43[[#This Row],[NO]],[1]Sheet1!$G$3:$K$1267,5,0),0)</f>
        <v>0</v>
      </c>
      <c r="F857" s="26" t="s">
        <v>704</v>
      </c>
      <c r="G857" s="26">
        <v>24</v>
      </c>
      <c r="H857" s="26" t="s">
        <v>2073</v>
      </c>
      <c r="I857" s="49">
        <v>8993560033682</v>
      </c>
      <c r="J857" s="26" t="str">
        <f>Table43[[#This Row],[Nama Jenis Kemasan]]</f>
        <v>PCH</v>
      </c>
      <c r="K857" s="4" t="str">
        <f>TRIM(CONCATENATE(Table43[[#This Row],[Nama            KLP]]," ",Table43[[#This Row],[Nama            Sub KLP]]))</f>
        <v>VANISH LIQUID</v>
      </c>
      <c r="L857" s="4" t="str">
        <f>CONCATENATE(Table43[[#This Row],[kode  2 Digit                (hrf+No)]],Table43[[#This Row],[kode  2 Digit                (Nomor)]],Table43[[#This Row],[kode  1 Digit                (Nomor)]])</f>
        <v>R1071</v>
      </c>
      <c r="M857" s="4" t="str">
        <f>IF(AH857="",CONCATENATE(R857,T857,V857,X857,Z857,AB857,AD857,AF857,Table43[[#This Row],[Tanda Kode Revisi]]),CONCATENATE(R857,T857,V857,X857,Z857,AB857,AD857,AH857))</f>
        <v>R1071001025010</v>
      </c>
      <c r="N857" s="11">
        <f t="shared" si="26"/>
        <v>14</v>
      </c>
      <c r="O857" s="13" t="str">
        <f>IF(AG857&lt;&gt;"",TRIM(UPPER(CONCATENATE(Q857," ",S857," ",U857," ",W857," ",Y857," ",AA857," ","X"," ",Table43[[#This Row],[ISI/CTN]]," ",AG857," ",AC857," ",AE857," ",AI857))),TRIM(UPPER(CONCATENATE(Q857," ",S857," ",U857," ",W857," ",Y857," ",AA857," ","X"," ",Table43[[#This Row],[ISI/CTN]]," ",AC857," ",AE857," ",AI857))))</f>
        <v>RB VANISH LIQUID PINK 250ML X 24 PCH</v>
      </c>
      <c r="P857" s="11">
        <f t="shared" si="27"/>
        <v>36</v>
      </c>
      <c r="Q857" s="4" t="s">
        <v>1487</v>
      </c>
      <c r="R857" s="7" t="s">
        <v>94</v>
      </c>
      <c r="S857" s="4" t="s">
        <v>1509</v>
      </c>
      <c r="T857" s="45" t="s">
        <v>1728</v>
      </c>
      <c r="U857" s="46" t="s">
        <v>1514</v>
      </c>
      <c r="V857" s="7">
        <v>1</v>
      </c>
      <c r="W857" s="46"/>
      <c r="X857" s="45" t="s">
        <v>1731</v>
      </c>
      <c r="Y857" s="4" t="s">
        <v>1511</v>
      </c>
      <c r="Z857" s="47" t="s">
        <v>1722</v>
      </c>
      <c r="AA857" s="4" t="s">
        <v>1580</v>
      </c>
      <c r="AB857" s="47" t="s">
        <v>1746</v>
      </c>
      <c r="AC857" s="4" t="s">
        <v>386</v>
      </c>
      <c r="AD857" s="7">
        <v>1</v>
      </c>
      <c r="AF857" s="7">
        <v>0</v>
      </c>
      <c r="AJ857" s="7">
        <f>IFERROR(VLOOKUP(Table43[[#This Row],[Kode BARANG Win2]],'[2]Template Impor Barang'!#REF!,2,0),0)</f>
        <v>0</v>
      </c>
      <c r="AK857" s="7">
        <f>Table43[[#This Row],[ISI/CTN]]</f>
        <v>24</v>
      </c>
      <c r="AL857" s="83">
        <f>Table43[[#This Row],[Kode Pcpl]]</f>
        <v>3120768</v>
      </c>
      <c r="AN857" s="36">
        <f>Table43[[#This Row],[Harga Jual Pcs GT
(-PPN)]]-(Table43[[#This Row],[Harga Jual Pcs GT
(-PPN)]]*8.5%)</f>
        <v>12940.959375</v>
      </c>
      <c r="AO857" s="36">
        <f>Table43[[#This Row],[Harga Beli Pcs
(-PPN)]]*Table43[[#This Row],[ISI/CTN]]</f>
        <v>310583.02500000002</v>
      </c>
      <c r="AP857" s="36">
        <f>Table43[[#This Row],[Harga Beli Pcs
(-PPN)]]*1.11</f>
        <v>14364.464906250001</v>
      </c>
      <c r="AQ857" s="36">
        <f>Table43[[#This Row],[Harga Beli Krt
(- PPN)]]*1.11</f>
        <v>344747.15775000007</v>
      </c>
      <c r="AR857" s="36">
        <v>14143.125</v>
      </c>
      <c r="AS857" s="36">
        <f>Table43[[#This Row],[Harga Jual Pcs GT
(-PPN)]]*Table43[[#This Row],[ISI/CTN]]</f>
        <v>339435</v>
      </c>
      <c r="AT857" s="36">
        <f>Table43[[#This Row],[Harga Jual Pcs GT
(-PPN)]]*1.11</f>
        <v>15698.868750000001</v>
      </c>
      <c r="AU857" s="36">
        <f>Table43[[#This Row],[Harga Jual Krt GT
(- PPN)]]*1.11</f>
        <v>376772.85000000003</v>
      </c>
      <c r="AV857" s="36">
        <v>14143.125</v>
      </c>
      <c r="AW857" s="36">
        <f>Table43[[#This Row],[Harga Jual Pcs MT
(-PPN)]]*Table43[[#This Row],[ISI/CTN]]</f>
        <v>339435</v>
      </c>
      <c r="AX857" s="36">
        <f>Table43[[#This Row],[Harga Jual Pcs MT
(-PPN)]]*1.11</f>
        <v>15698.868750000001</v>
      </c>
      <c r="AY857" s="36">
        <f>Table43[[#This Row],[Harga Jual Pcs MT
(+PPN)]]*Table43[[#This Row],[ISI/CTN]]</f>
        <v>376772.85000000003</v>
      </c>
      <c r="AZ857" s="44">
        <f>(Table43[[#This Row],[Harga Jual Pcs GT
(-PPN)]]-Table43[[#This Row],[Harga Beli Pcs
(-PPN)]])/Table43[[#This Row],[Harga Jual Pcs GT
(-PPN)]]</f>
        <v>8.4999999999999978E-2</v>
      </c>
      <c r="BA857" s="51">
        <f>Table43[[#This Row],[Harga Jual Pcs MT
(-PPN)]]-Table43[[#This Row],[Harga Beli Pcs
(-PPN)]]</f>
        <v>1202.1656249999996</v>
      </c>
      <c r="BB857" s="57">
        <f>Table43[[#This Row],[Column1]]/Table43[[#This Row],[Harga Jual Pcs MT
(-PPN)]]</f>
        <v>8.4999999999999978E-2</v>
      </c>
      <c r="BC857" s="50"/>
      <c r="BD857" s="7" t="str">
        <f>IFERROR(VLOOKUP(Table43[[#This Row],[Kode BARANG Win2]],'[3]Daftar Barang dan Jasa'!$B$2:$D$3515,3,0),0)</f>
        <v>RB VANISH LIQUID PINK 250ML X 24 PCH</v>
      </c>
      <c r="BE857" s="7" t="str">
        <f ca="1">IF(TODAY()-Table43[[#This Row],[Efektif
Pembuatan]]&gt;60,"Lama","Baru")</f>
        <v>Lama</v>
      </c>
      <c r="BF857" s="7" t="e">
        <f ca="1">IF(TODAY()-Table43[[#This Row],[Efektif Naik Harga]]&lt;30,"Naik","Sama")</f>
        <v>#VALUE!</v>
      </c>
      <c r="BG857" s="7" t="s">
        <v>400</v>
      </c>
      <c r="BH857" s="7" t="str">
        <f>IF(Table43[[#This Row],[Kode BARANG Win2]]&lt;&gt;"","IDR","")</f>
        <v>IDR</v>
      </c>
      <c r="BI857" s="7" t="str">
        <f>CONCATENATE(Table43[[#This Row],[kode  1 Digit
(Nomor)]],Table43[[#This Row],[kode  4 Digit                (Nomor)]])</f>
        <v>31207680250</v>
      </c>
      <c r="BJ857" s="7" t="str">
        <f>Table43[[#This Row],[Nama            Gramasi atau Jumlah Pack per CTN]]</f>
        <v>250ML</v>
      </c>
      <c r="BK857" s="7"/>
      <c r="BL857" s="7"/>
      <c r="BM857" s="4" t="str">
        <f>IF(Table43[[#This Row],[SATUAN Fix Win]]&lt;&gt;"","KRT")</f>
        <v>KRT</v>
      </c>
      <c r="BN857" s="4" t="str">
        <f>IF(Table43[[#This Row],[SATUAN Fix Win]]&lt;&gt;"","GD01")</f>
        <v>GD01</v>
      </c>
      <c r="BO857" s="4">
        <f>IF(Table43[[#This Row],[SATUAN Fix Win]]&lt;&gt;"",11611)</f>
        <v>11611</v>
      </c>
      <c r="BP857" s="4">
        <f>IF(Table43[[#This Row],[SATUAN Fix Win]]&lt;&gt;"",11612)</f>
        <v>11612</v>
      </c>
      <c r="BR857" s="4">
        <f>IF(Table43[[#This Row],[SATUAN Fix Win]]&lt;&gt;"",1)</f>
        <v>1</v>
      </c>
    </row>
    <row r="858" spans="1:70">
      <c r="A858" s="4" t="str">
        <f>CONCATENATE(Table43[[#This Row],[Kode BARANG Win2]],Table43[[#This Row],[No. Urut
Item Sama]])</f>
        <v>R1071001042510</v>
      </c>
      <c r="B858" s="7"/>
      <c r="C858" s="4" t="s">
        <v>1711</v>
      </c>
      <c r="D858" s="49">
        <v>3239839</v>
      </c>
      <c r="E858" s="49">
        <f>IFERROR(VLOOKUP(Table43[[#This Row],[NO]],[1]Sheet1!$G$3:$K$1267,5,0),0)</f>
        <v>0</v>
      </c>
      <c r="F858" s="26" t="s">
        <v>721</v>
      </c>
      <c r="G858" s="26">
        <v>12</v>
      </c>
      <c r="H858" s="26" t="s">
        <v>1711</v>
      </c>
      <c r="I858" s="49">
        <v>8993560033309</v>
      </c>
      <c r="J858" s="26" t="str">
        <f>Table43[[#This Row],[Nama Jenis Kemasan]]</f>
        <v>PCH</v>
      </c>
      <c r="K858" s="4" t="str">
        <f>TRIM(CONCATENATE(Table43[[#This Row],[Nama            KLP]]," ",Table43[[#This Row],[Nama            Sub KLP]]))</f>
        <v>VANISH LIQUID</v>
      </c>
      <c r="L858" s="4" t="str">
        <f>CONCATENATE(Table43[[#This Row],[kode  2 Digit                (hrf+No)]],Table43[[#This Row],[kode  2 Digit                (Nomor)]],Table43[[#This Row],[kode  1 Digit                (Nomor)]])</f>
        <v>R1071</v>
      </c>
      <c r="M858" s="4" t="str">
        <f>IF(AH858="",CONCATENATE(R858,T858,V858,X858,Z858,AB858,AD858,AF858,Table43[[#This Row],[Tanda Kode Revisi]]),CONCATENATE(R858,T858,V858,X858,Z858,AB858,AD858,AH858))</f>
        <v>R1071001042510</v>
      </c>
      <c r="N858" s="11">
        <f t="shared" si="26"/>
        <v>14</v>
      </c>
      <c r="O858" s="13" t="str">
        <f>IF(AG858&lt;&gt;"",TRIM(UPPER(CONCATENATE(Q858," ",S858," ",U858," ",W858," ",Y858," ",AA858," ","X"," ",Table43[[#This Row],[ISI/CTN]]," ",AG858," ",AC858," ",AE858," ",AI858))),TRIM(UPPER(CONCATENATE(Q858," ",S858," ",U858," ",W858," ",Y858," ",AA858," ","X"," ",Table43[[#This Row],[ISI/CTN]]," ",AC858," ",AE858," ",AI858))))</f>
        <v>RB VANISH LIQUID PINK 425ML X 12 PCH</v>
      </c>
      <c r="P858" s="11">
        <f t="shared" si="27"/>
        <v>36</v>
      </c>
      <c r="Q858" s="4" t="s">
        <v>1487</v>
      </c>
      <c r="R858" s="7" t="s">
        <v>94</v>
      </c>
      <c r="S858" s="4" t="s">
        <v>1509</v>
      </c>
      <c r="T858" s="45" t="s">
        <v>1728</v>
      </c>
      <c r="U858" s="46" t="s">
        <v>1514</v>
      </c>
      <c r="V858" s="7">
        <v>1</v>
      </c>
      <c r="W858" s="46"/>
      <c r="X858" s="45" t="s">
        <v>1731</v>
      </c>
      <c r="Y858" s="4" t="s">
        <v>1511</v>
      </c>
      <c r="Z858" s="47" t="s">
        <v>1722</v>
      </c>
      <c r="AA858" s="4" t="s">
        <v>1577</v>
      </c>
      <c r="AB858" s="47" t="s">
        <v>1755</v>
      </c>
      <c r="AC858" s="4" t="s">
        <v>386</v>
      </c>
      <c r="AD858" s="7">
        <v>1</v>
      </c>
      <c r="AF858" s="7">
        <v>0</v>
      </c>
      <c r="AJ858" s="7">
        <f>IFERROR(VLOOKUP(Table43[[#This Row],[Kode BARANG Win2]],'[2]Template Impor Barang'!#REF!,2,0),0)</f>
        <v>0</v>
      </c>
      <c r="AK858" s="7">
        <f>Table43[[#This Row],[ISI/CTN]]</f>
        <v>12</v>
      </c>
      <c r="AL858" s="83">
        <f>Table43[[#This Row],[Kode Pcpl]]</f>
        <v>3239839</v>
      </c>
      <c r="AN858" s="36">
        <f>Table43[[#This Row],[Harga Jual Pcs GT
(-PPN)]]-(Table43[[#This Row],[Harga Jual Pcs GT
(-PPN)]]*8.5%)</f>
        <v>20395.42625</v>
      </c>
      <c r="AO858" s="36">
        <f>Table43[[#This Row],[Harga Beli Pcs
(-PPN)]]*Table43[[#This Row],[ISI/CTN]]</f>
        <v>244745.11499999999</v>
      </c>
      <c r="AP858" s="36">
        <f>Table43[[#This Row],[Harga Beli Pcs
(-PPN)]]*1.11</f>
        <v>22638.923137500002</v>
      </c>
      <c r="AQ858" s="36">
        <f>Table43[[#This Row],[Harga Beli Krt
(- PPN)]]*1.11</f>
        <v>271667.07764999999</v>
      </c>
      <c r="AR858" s="36">
        <v>22290.083333333332</v>
      </c>
      <c r="AS858" s="36">
        <f>Table43[[#This Row],[Harga Jual Pcs GT
(-PPN)]]*Table43[[#This Row],[ISI/CTN]]</f>
        <v>267481</v>
      </c>
      <c r="AT858" s="36">
        <f>Table43[[#This Row],[Harga Jual Pcs GT
(-PPN)]]*1.11</f>
        <v>24741.9925</v>
      </c>
      <c r="AU858" s="36">
        <f>Table43[[#This Row],[Harga Jual Krt GT
(- PPN)]]*1.11</f>
        <v>296903.91000000003</v>
      </c>
      <c r="AV858" s="36">
        <v>22290.083333333332</v>
      </c>
      <c r="AW858" s="36">
        <f>Table43[[#This Row],[Harga Jual Pcs MT
(-PPN)]]*Table43[[#This Row],[ISI/CTN]]</f>
        <v>267481</v>
      </c>
      <c r="AX858" s="36">
        <f>Table43[[#This Row],[Harga Jual Pcs MT
(-PPN)]]*1.11</f>
        <v>24741.9925</v>
      </c>
      <c r="AY858" s="36">
        <f>Table43[[#This Row],[Harga Jual Pcs MT
(+PPN)]]*Table43[[#This Row],[ISI/CTN]]</f>
        <v>296903.91000000003</v>
      </c>
      <c r="AZ858" s="44">
        <f>(Table43[[#This Row],[Harga Jual Pcs GT
(-PPN)]]-Table43[[#This Row],[Harga Beli Pcs
(-PPN)]])/Table43[[#This Row],[Harga Jual Pcs GT
(-PPN)]]</f>
        <v>8.4999999999999937E-2</v>
      </c>
      <c r="BA858" s="51">
        <f>Table43[[#This Row],[Harga Jual Pcs MT
(-PPN)]]-Table43[[#This Row],[Harga Beli Pcs
(-PPN)]]</f>
        <v>1894.6570833333317</v>
      </c>
      <c r="BB858" s="57">
        <f>Table43[[#This Row],[Column1]]/Table43[[#This Row],[Harga Jual Pcs MT
(-PPN)]]</f>
        <v>8.4999999999999937E-2</v>
      </c>
      <c r="BC858" s="50"/>
      <c r="BD858" s="7" t="str">
        <f>IFERROR(VLOOKUP(Table43[[#This Row],[Kode BARANG Win2]],'[3]Daftar Barang dan Jasa'!$B$2:$D$3515,3,0),0)</f>
        <v>RB VANISH LIQUID PINK 425ML X 12 PCH</v>
      </c>
      <c r="BE858" s="7" t="str">
        <f ca="1">IF(TODAY()-Table43[[#This Row],[Efektif
Pembuatan]]&gt;60,"Lama","Baru")</f>
        <v>Lama</v>
      </c>
      <c r="BF858" s="7" t="e">
        <f ca="1">IF(TODAY()-Table43[[#This Row],[Efektif Naik Harga]]&lt;30,"Naik","Sama")</f>
        <v>#VALUE!</v>
      </c>
      <c r="BG858" s="7" t="s">
        <v>400</v>
      </c>
      <c r="BH858" s="7" t="str">
        <f>IF(Table43[[#This Row],[Kode BARANG Win2]]&lt;&gt;"","IDR","")</f>
        <v>IDR</v>
      </c>
      <c r="BI858" s="7" t="str">
        <f>CONCATENATE(Table43[[#This Row],[kode  1 Digit
(Nomor)]],Table43[[#This Row],[kode  4 Digit                (Nomor)]])</f>
        <v>32398390425</v>
      </c>
      <c r="BJ858" s="7" t="str">
        <f>Table43[[#This Row],[Nama            Gramasi atau Jumlah Pack per CTN]]</f>
        <v>425ML</v>
      </c>
      <c r="BK858" s="7"/>
      <c r="BL858" s="7"/>
      <c r="BM858" s="4" t="str">
        <f>IF(Table43[[#This Row],[SATUAN Fix Win]]&lt;&gt;"","KRT")</f>
        <v>KRT</v>
      </c>
      <c r="BN858" s="4" t="str">
        <f>IF(Table43[[#This Row],[SATUAN Fix Win]]&lt;&gt;"","GD01")</f>
        <v>GD01</v>
      </c>
      <c r="BO858" s="4">
        <f>IF(Table43[[#This Row],[SATUAN Fix Win]]&lt;&gt;"",11611)</f>
        <v>11611</v>
      </c>
      <c r="BP858" s="4">
        <f>IF(Table43[[#This Row],[SATUAN Fix Win]]&lt;&gt;"",11612)</f>
        <v>11612</v>
      </c>
      <c r="BR858" s="4">
        <f>IF(Table43[[#This Row],[SATUAN Fix Win]]&lt;&gt;"",1)</f>
        <v>1</v>
      </c>
    </row>
    <row r="859" spans="1:70">
      <c r="A859" s="4" t="str">
        <f>CONCATENATE(Table43[[#This Row],[Kode BARANG Win2]],Table43[[#This Row],[No. Urut
Item Sama]])</f>
        <v>R1071001042510</v>
      </c>
      <c r="B859" s="7"/>
      <c r="C859" s="4" t="s">
        <v>1711</v>
      </c>
      <c r="D859" s="49">
        <v>3085681</v>
      </c>
      <c r="E859" s="49">
        <f>IFERROR(VLOOKUP(Table43[[#This Row],[NO]],[1]Sheet1!$G$3:$K$1267,5,0),0)</f>
        <v>0</v>
      </c>
      <c r="F859" s="26" t="s">
        <v>719</v>
      </c>
      <c r="G859" s="26">
        <v>12</v>
      </c>
      <c r="H859" s="26" t="s">
        <v>1711</v>
      </c>
      <c r="I859" s="49">
        <v>8993560033309</v>
      </c>
      <c r="J859" s="26" t="str">
        <f>Table43[[#This Row],[Nama Jenis Kemasan]]</f>
        <v>PCH</v>
      </c>
      <c r="K859" s="4" t="str">
        <f>TRIM(CONCATENATE(Table43[[#This Row],[Nama            KLP]]," ",Table43[[#This Row],[Nama            Sub KLP]]))</f>
        <v>VANISH LIQUID</v>
      </c>
      <c r="L859" s="4" t="str">
        <f>CONCATENATE(Table43[[#This Row],[kode  2 Digit                (hrf+No)]],Table43[[#This Row],[kode  2 Digit                (Nomor)]],Table43[[#This Row],[kode  1 Digit                (Nomor)]])</f>
        <v>R1071</v>
      </c>
      <c r="M859" s="4" t="str">
        <f>IF(AH859="",CONCATENATE(R859,T859,V859,X859,Z859,AB859,AD859,AF859,Table43[[#This Row],[Tanda Kode Revisi]]),CONCATENATE(R859,T859,V859,X859,Z859,AB859,AD859,AH859))</f>
        <v>R1071001042510</v>
      </c>
      <c r="N859" s="11">
        <f t="shared" si="26"/>
        <v>14</v>
      </c>
      <c r="O859" s="13" t="str">
        <f>IF(AG859&lt;&gt;"",TRIM(UPPER(CONCATENATE(Q859," ",S859," ",U859," ",W859," ",Y859," ",AA859," ","X"," ",Table43[[#This Row],[ISI/CTN]]," ",AG859," ",AC859," ",AE859," ",AI859))),TRIM(UPPER(CONCATENATE(Q859," ",S859," ",U859," ",W859," ",Y859," ",AA859," ","X"," ",Table43[[#This Row],[ISI/CTN]]," ",AC859," ",AE859," ",AI859))))</f>
        <v>RB VANISH LIQUID PINK 425ML X 12 PCH</v>
      </c>
      <c r="P859" s="11">
        <f t="shared" si="27"/>
        <v>36</v>
      </c>
      <c r="Q859" s="4" t="s">
        <v>1487</v>
      </c>
      <c r="R859" s="7" t="s">
        <v>94</v>
      </c>
      <c r="S859" s="4" t="s">
        <v>1509</v>
      </c>
      <c r="T859" s="45" t="s">
        <v>1728</v>
      </c>
      <c r="U859" s="46" t="s">
        <v>1514</v>
      </c>
      <c r="V859" s="7">
        <v>1</v>
      </c>
      <c r="W859" s="46"/>
      <c r="X859" s="45" t="s">
        <v>1731</v>
      </c>
      <c r="Y859" s="4" t="s">
        <v>1511</v>
      </c>
      <c r="Z859" s="47" t="s">
        <v>1722</v>
      </c>
      <c r="AA859" s="4" t="s">
        <v>1577</v>
      </c>
      <c r="AB859" s="47" t="s">
        <v>1755</v>
      </c>
      <c r="AC859" s="4" t="s">
        <v>386</v>
      </c>
      <c r="AD859" s="7">
        <v>1</v>
      </c>
      <c r="AF859" s="7">
        <v>0</v>
      </c>
      <c r="AJ859" s="7">
        <f>IFERROR(VLOOKUP(Table43[[#This Row],[Kode BARANG Win2]],'[2]Template Impor Barang'!#REF!,2,0),0)</f>
        <v>0</v>
      </c>
      <c r="AK859" s="7">
        <f>Table43[[#This Row],[ISI/CTN]]</f>
        <v>12</v>
      </c>
      <c r="AL859" s="83">
        <f>Table43[[#This Row],[Kode Pcpl]]</f>
        <v>3085681</v>
      </c>
      <c r="AN859" s="36">
        <f>Table43[[#This Row],[Harga Jual Pcs GT
(-PPN)]]-(Table43[[#This Row],[Harga Jual Pcs GT
(-PPN)]]*8.5%)</f>
        <v>20395.42625</v>
      </c>
      <c r="AO859" s="36">
        <f>Table43[[#This Row],[Harga Beli Pcs
(-PPN)]]*Table43[[#This Row],[ISI/CTN]]</f>
        <v>244745.11499999999</v>
      </c>
      <c r="AP859" s="36">
        <f>Table43[[#This Row],[Harga Beli Pcs
(-PPN)]]*1.11</f>
        <v>22638.923137500002</v>
      </c>
      <c r="AQ859" s="36">
        <f>Table43[[#This Row],[Harga Beli Krt
(- PPN)]]*1.11</f>
        <v>271667.07764999999</v>
      </c>
      <c r="AR859" s="36">
        <v>22290.083333333332</v>
      </c>
      <c r="AS859" s="36">
        <f>Table43[[#This Row],[Harga Jual Pcs GT
(-PPN)]]*Table43[[#This Row],[ISI/CTN]]</f>
        <v>267481</v>
      </c>
      <c r="AT859" s="36">
        <f>Table43[[#This Row],[Harga Jual Pcs GT
(-PPN)]]*1.11</f>
        <v>24741.9925</v>
      </c>
      <c r="AU859" s="36">
        <f>Table43[[#This Row],[Harga Jual Krt GT
(- PPN)]]*1.11</f>
        <v>296903.91000000003</v>
      </c>
      <c r="AV859" s="36">
        <v>22290.083333333332</v>
      </c>
      <c r="AW859" s="36">
        <f>Table43[[#This Row],[Harga Jual Pcs MT
(-PPN)]]*Table43[[#This Row],[ISI/CTN]]</f>
        <v>267481</v>
      </c>
      <c r="AX859" s="36">
        <f>Table43[[#This Row],[Harga Jual Pcs MT
(-PPN)]]*1.11</f>
        <v>24741.9925</v>
      </c>
      <c r="AY859" s="36">
        <f>Table43[[#This Row],[Harga Jual Pcs MT
(+PPN)]]*Table43[[#This Row],[ISI/CTN]]</f>
        <v>296903.91000000003</v>
      </c>
      <c r="AZ859" s="44">
        <f>(Table43[[#This Row],[Harga Jual Pcs GT
(-PPN)]]-Table43[[#This Row],[Harga Beli Pcs
(-PPN)]])/Table43[[#This Row],[Harga Jual Pcs GT
(-PPN)]]</f>
        <v>8.4999999999999937E-2</v>
      </c>
      <c r="BA859" s="51">
        <f>Table43[[#This Row],[Harga Jual Pcs MT
(-PPN)]]-Table43[[#This Row],[Harga Beli Pcs
(-PPN)]]</f>
        <v>1894.6570833333317</v>
      </c>
      <c r="BB859" s="57">
        <f>Table43[[#This Row],[Column1]]/Table43[[#This Row],[Harga Jual Pcs MT
(-PPN)]]</f>
        <v>8.4999999999999937E-2</v>
      </c>
      <c r="BC859" s="50"/>
      <c r="BD859" s="7" t="str">
        <f>IFERROR(VLOOKUP(Table43[[#This Row],[Kode BARANG Win2]],'[3]Daftar Barang dan Jasa'!$B$2:$D$3515,3,0),0)</f>
        <v>RB VANISH LIQUID PINK 425ML X 12 PCH</v>
      </c>
      <c r="BE859" s="7" t="str">
        <f ca="1">IF(TODAY()-Table43[[#This Row],[Efektif
Pembuatan]]&gt;60,"Lama","Baru")</f>
        <v>Lama</v>
      </c>
      <c r="BF859" s="7" t="e">
        <f ca="1">IF(TODAY()-Table43[[#This Row],[Efektif Naik Harga]]&lt;30,"Naik","Sama")</f>
        <v>#VALUE!</v>
      </c>
      <c r="BG859" s="7" t="s">
        <v>400</v>
      </c>
      <c r="BH859" s="7" t="str">
        <f>IF(Table43[[#This Row],[Kode BARANG Win2]]&lt;&gt;"","IDR","")</f>
        <v>IDR</v>
      </c>
      <c r="BI859" s="7" t="str">
        <f>CONCATENATE(Table43[[#This Row],[kode  1 Digit
(Nomor)]],Table43[[#This Row],[kode  4 Digit                (Nomor)]])</f>
        <v>30856810425</v>
      </c>
      <c r="BJ859" s="7" t="str">
        <f>Table43[[#This Row],[Nama            Gramasi atau Jumlah Pack per CTN]]</f>
        <v>425ML</v>
      </c>
      <c r="BK859" s="7"/>
      <c r="BL859" s="7"/>
      <c r="BM859" s="4" t="str">
        <f>IF(Table43[[#This Row],[SATUAN Fix Win]]&lt;&gt;"","KRT")</f>
        <v>KRT</v>
      </c>
      <c r="BN859" s="4" t="str">
        <f>IF(Table43[[#This Row],[SATUAN Fix Win]]&lt;&gt;"","GD01")</f>
        <v>GD01</v>
      </c>
      <c r="BO859" s="4">
        <f>IF(Table43[[#This Row],[SATUAN Fix Win]]&lt;&gt;"",11611)</f>
        <v>11611</v>
      </c>
      <c r="BP859" s="4">
        <f>IF(Table43[[#This Row],[SATUAN Fix Win]]&lt;&gt;"",11612)</f>
        <v>11612</v>
      </c>
      <c r="BR859" s="4">
        <f>IF(Table43[[#This Row],[SATUAN Fix Win]]&lt;&gt;"",1)</f>
        <v>1</v>
      </c>
    </row>
    <row r="860" spans="1:70">
      <c r="A860" s="4" t="str">
        <f>CONCATENATE(Table43[[#This Row],[Kode BARANG Win2]],Table43[[#This Row],[No. Urut
Item Sama]])</f>
        <v>R1071001042510</v>
      </c>
      <c r="B860" s="7"/>
      <c r="C860" s="4" t="s">
        <v>1711</v>
      </c>
      <c r="D860" s="49">
        <v>3046368</v>
      </c>
      <c r="E860" s="49">
        <f>IFERROR(VLOOKUP(Table43[[#This Row],[NO]],[1]Sheet1!$G$3:$K$1267,5,0),0)</f>
        <v>0</v>
      </c>
      <c r="F860" s="26" t="s">
        <v>720</v>
      </c>
      <c r="G860" s="26">
        <v>12</v>
      </c>
      <c r="H860" s="26" t="s">
        <v>1795</v>
      </c>
      <c r="I860" s="49">
        <v>8993560033309</v>
      </c>
      <c r="J860" s="26" t="str">
        <f>Table43[[#This Row],[Nama Jenis Kemasan]]</f>
        <v>PCH</v>
      </c>
      <c r="K860" s="4" t="str">
        <f>TRIM(CONCATENATE(Table43[[#This Row],[Nama            KLP]]," ",Table43[[#This Row],[Nama            Sub KLP]]))</f>
        <v>VANISH LIQUID</v>
      </c>
      <c r="L860" s="4" t="str">
        <f>CONCATENATE(Table43[[#This Row],[kode  2 Digit                (hrf+No)]],Table43[[#This Row],[kode  2 Digit                (Nomor)]],Table43[[#This Row],[kode  1 Digit                (Nomor)]])</f>
        <v>R1071</v>
      </c>
      <c r="M860" s="4" t="str">
        <f>IF(AH860="",CONCATENATE(R860,T860,V860,X860,Z860,AB860,AD860,AF860,Table43[[#This Row],[Tanda Kode Revisi]]),CONCATENATE(R860,T860,V860,X860,Z860,AB860,AD860,AH860))</f>
        <v>R1071001042510</v>
      </c>
      <c r="N860" s="11">
        <f t="shared" si="26"/>
        <v>14</v>
      </c>
      <c r="O860" s="13" t="str">
        <f>IF(AG860&lt;&gt;"",TRIM(UPPER(CONCATENATE(Q860," ",S860," ",U860," ",W860," ",Y860," ",AA860," ","X"," ",Table43[[#This Row],[ISI/CTN]]," ",AG860," ",AC860," ",AE860," ",AI860))),TRIM(UPPER(CONCATENATE(Q860," ",S860," ",U860," ",W860," ",Y860," ",AA860," ","X"," ",Table43[[#This Row],[ISI/CTN]]," ",AC860," ",AE860," ",AI860))))</f>
        <v>RB VANISH LIQUID PINK 425ML X 12 PCH</v>
      </c>
      <c r="P860" s="11">
        <f t="shared" si="27"/>
        <v>36</v>
      </c>
      <c r="Q860" s="4" t="s">
        <v>1487</v>
      </c>
      <c r="R860" s="7" t="s">
        <v>94</v>
      </c>
      <c r="S860" s="4" t="s">
        <v>1509</v>
      </c>
      <c r="T860" s="45" t="s">
        <v>1728</v>
      </c>
      <c r="U860" s="46" t="s">
        <v>1514</v>
      </c>
      <c r="V860" s="7">
        <v>1</v>
      </c>
      <c r="W860" s="46"/>
      <c r="X860" s="45" t="s">
        <v>1731</v>
      </c>
      <c r="Y860" s="4" t="s">
        <v>1511</v>
      </c>
      <c r="Z860" s="47" t="s">
        <v>1722</v>
      </c>
      <c r="AA860" s="4" t="s">
        <v>1577</v>
      </c>
      <c r="AB860" s="47" t="s">
        <v>1755</v>
      </c>
      <c r="AC860" s="4" t="s">
        <v>386</v>
      </c>
      <c r="AD860" s="7">
        <v>1</v>
      </c>
      <c r="AF860" s="7">
        <v>0</v>
      </c>
      <c r="AJ860" s="7">
        <f>IFERROR(VLOOKUP(Table43[[#This Row],[Kode BARANG Win2]],'[2]Template Impor Barang'!#REF!,2,0),0)</f>
        <v>0</v>
      </c>
      <c r="AK860" s="7">
        <f>Table43[[#This Row],[ISI/CTN]]</f>
        <v>12</v>
      </c>
      <c r="AL860" s="83">
        <f>Table43[[#This Row],[Kode Pcpl]]</f>
        <v>3046368</v>
      </c>
      <c r="AN860" s="36">
        <f>Table43[[#This Row],[Harga Jual Pcs GT
(-PPN)]]-(Table43[[#This Row],[Harga Jual Pcs GT
(-PPN)]]*8.5%)</f>
        <v>20395.42625</v>
      </c>
      <c r="AO860" s="36">
        <f>Table43[[#This Row],[Harga Beli Pcs
(-PPN)]]*Table43[[#This Row],[ISI/CTN]]</f>
        <v>244745.11499999999</v>
      </c>
      <c r="AP860" s="36">
        <f>Table43[[#This Row],[Harga Beli Pcs
(-PPN)]]*1.11</f>
        <v>22638.923137500002</v>
      </c>
      <c r="AQ860" s="36">
        <f>Table43[[#This Row],[Harga Beli Krt
(- PPN)]]*1.11</f>
        <v>271667.07764999999</v>
      </c>
      <c r="AR860" s="36">
        <v>22290.083333333332</v>
      </c>
      <c r="AS860" s="36">
        <f>Table43[[#This Row],[Harga Jual Pcs GT
(-PPN)]]*Table43[[#This Row],[ISI/CTN]]</f>
        <v>267481</v>
      </c>
      <c r="AT860" s="36">
        <f>Table43[[#This Row],[Harga Jual Pcs GT
(-PPN)]]*1.11</f>
        <v>24741.9925</v>
      </c>
      <c r="AU860" s="36">
        <f>Table43[[#This Row],[Harga Jual Krt GT
(- PPN)]]*1.11</f>
        <v>296903.91000000003</v>
      </c>
      <c r="AV860" s="36">
        <v>22290.083333333332</v>
      </c>
      <c r="AW860" s="36">
        <f>Table43[[#This Row],[Harga Jual Pcs MT
(-PPN)]]*Table43[[#This Row],[ISI/CTN]]</f>
        <v>267481</v>
      </c>
      <c r="AX860" s="36">
        <f>Table43[[#This Row],[Harga Jual Pcs MT
(-PPN)]]*1.11</f>
        <v>24741.9925</v>
      </c>
      <c r="AY860" s="36">
        <f>Table43[[#This Row],[Harga Jual Pcs MT
(+PPN)]]*Table43[[#This Row],[ISI/CTN]]</f>
        <v>296903.91000000003</v>
      </c>
      <c r="AZ860" s="44">
        <f>(Table43[[#This Row],[Harga Jual Pcs GT
(-PPN)]]-Table43[[#This Row],[Harga Beli Pcs
(-PPN)]])/Table43[[#This Row],[Harga Jual Pcs GT
(-PPN)]]</f>
        <v>8.4999999999999937E-2</v>
      </c>
      <c r="BA860" s="51">
        <f>Table43[[#This Row],[Harga Jual Pcs MT
(-PPN)]]-Table43[[#This Row],[Harga Beli Pcs
(-PPN)]]</f>
        <v>1894.6570833333317</v>
      </c>
      <c r="BB860" s="57">
        <f>Table43[[#This Row],[Column1]]/Table43[[#This Row],[Harga Jual Pcs MT
(-PPN)]]</f>
        <v>8.4999999999999937E-2</v>
      </c>
      <c r="BC860" s="50"/>
      <c r="BD860" s="7" t="str">
        <f>IFERROR(VLOOKUP(Table43[[#This Row],[Kode BARANG Win2]],'[3]Daftar Barang dan Jasa'!$B$2:$D$3515,3,0),0)</f>
        <v>RB VANISH LIQUID PINK 425ML X 12 PCH</v>
      </c>
      <c r="BE860" s="7" t="str">
        <f ca="1">IF(TODAY()-Table43[[#This Row],[Efektif
Pembuatan]]&gt;60,"Lama","Baru")</f>
        <v>Lama</v>
      </c>
      <c r="BF860" s="7" t="e">
        <f ca="1">IF(TODAY()-Table43[[#This Row],[Efektif Naik Harga]]&lt;30,"Naik","Sama")</f>
        <v>#VALUE!</v>
      </c>
      <c r="BG860" s="7" t="s">
        <v>400</v>
      </c>
      <c r="BH860" s="7" t="str">
        <f>IF(Table43[[#This Row],[Kode BARANG Win2]]&lt;&gt;"","IDR","")</f>
        <v>IDR</v>
      </c>
      <c r="BI860" s="7" t="str">
        <f>CONCATENATE(Table43[[#This Row],[kode  1 Digit
(Nomor)]],Table43[[#This Row],[kode  4 Digit                (Nomor)]])</f>
        <v>30463680425</v>
      </c>
      <c r="BJ860" s="7" t="str">
        <f>Table43[[#This Row],[Nama            Gramasi atau Jumlah Pack per CTN]]</f>
        <v>425ML</v>
      </c>
      <c r="BK860" s="7"/>
      <c r="BL860" s="7"/>
      <c r="BM860" s="4" t="str">
        <f>IF(Table43[[#This Row],[SATUAN Fix Win]]&lt;&gt;"","KRT")</f>
        <v>KRT</v>
      </c>
      <c r="BN860" s="4" t="str">
        <f>IF(Table43[[#This Row],[SATUAN Fix Win]]&lt;&gt;"","GD01")</f>
        <v>GD01</v>
      </c>
      <c r="BO860" s="4">
        <f>IF(Table43[[#This Row],[SATUAN Fix Win]]&lt;&gt;"",11611)</f>
        <v>11611</v>
      </c>
      <c r="BP860" s="4">
        <f>IF(Table43[[#This Row],[SATUAN Fix Win]]&lt;&gt;"",11612)</f>
        <v>11612</v>
      </c>
      <c r="BR860" s="4">
        <f>IF(Table43[[#This Row],[SATUAN Fix Win]]&lt;&gt;"",1)</f>
        <v>1</v>
      </c>
    </row>
    <row r="861" spans="1:70">
      <c r="A861" s="4" t="str">
        <f>CONCATENATE(Table43[[#This Row],[Kode BARANG Win2]],Table43[[#This Row],[No. Urut
Item Sama]])</f>
        <v>R1071001042510</v>
      </c>
      <c r="B861" s="7"/>
      <c r="C861" s="4" t="s">
        <v>1711</v>
      </c>
      <c r="D861" s="49">
        <v>8056151</v>
      </c>
      <c r="E861" s="49">
        <f>IFERROR(VLOOKUP(Table43[[#This Row],[NO]],[1]Sheet1!$G$3:$K$1267,5,0),0)</f>
        <v>0</v>
      </c>
      <c r="F861" s="26" t="s">
        <v>720</v>
      </c>
      <c r="G861" s="26">
        <v>12</v>
      </c>
      <c r="H861" s="26" t="s">
        <v>2073</v>
      </c>
      <c r="I861" s="49">
        <v>8993560033309</v>
      </c>
      <c r="J861" s="26" t="str">
        <f>Table43[[#This Row],[Nama Jenis Kemasan]]</f>
        <v>PCH</v>
      </c>
      <c r="K861" s="4" t="str">
        <f>TRIM(CONCATENATE(Table43[[#This Row],[Nama            KLP]]," ",Table43[[#This Row],[Nama            Sub KLP]]))</f>
        <v>VANISH LIQUID</v>
      </c>
      <c r="L861" s="4" t="str">
        <f>CONCATENATE(Table43[[#This Row],[kode  2 Digit                (hrf+No)]],Table43[[#This Row],[kode  2 Digit                (Nomor)]],Table43[[#This Row],[kode  1 Digit                (Nomor)]])</f>
        <v>R1071</v>
      </c>
      <c r="M861" s="4" t="str">
        <f>IF(AH861="",CONCATENATE(R861,T861,V861,X861,Z861,AB861,AD861,AF861,Table43[[#This Row],[Tanda Kode Revisi]]),CONCATENATE(R861,T861,V861,X861,Z861,AB861,AD861,AH861))</f>
        <v>R1071001042510</v>
      </c>
      <c r="N861" s="11">
        <f t="shared" si="26"/>
        <v>14</v>
      </c>
      <c r="O861" s="13" t="str">
        <f>IF(AG861&lt;&gt;"",TRIM(UPPER(CONCATENATE(Q861," ",S861," ",U861," ",W861," ",Y861," ",AA861," ","X"," ",Table43[[#This Row],[ISI/CTN]]," ",AG861," ",AC861," ",AE861," ",AI861))),TRIM(UPPER(CONCATENATE(Q861," ",S861," ",U861," ",W861," ",Y861," ",AA861," ","X"," ",Table43[[#This Row],[ISI/CTN]]," ",AC861," ",AE861," ",AI861))))</f>
        <v>RB VANISH LIQUID PINK 425ML X 12 PCH</v>
      </c>
      <c r="P861" s="11">
        <f t="shared" si="27"/>
        <v>36</v>
      </c>
      <c r="Q861" s="4" t="s">
        <v>1487</v>
      </c>
      <c r="R861" s="7" t="s">
        <v>94</v>
      </c>
      <c r="S861" s="4" t="s">
        <v>1509</v>
      </c>
      <c r="T861" s="45" t="s">
        <v>1728</v>
      </c>
      <c r="U861" s="46" t="s">
        <v>1514</v>
      </c>
      <c r="V861" s="7">
        <v>1</v>
      </c>
      <c r="W861" s="46"/>
      <c r="X861" s="45" t="s">
        <v>1731</v>
      </c>
      <c r="Y861" s="4" t="s">
        <v>1511</v>
      </c>
      <c r="Z861" s="47" t="s">
        <v>1722</v>
      </c>
      <c r="AA861" s="4" t="s">
        <v>1577</v>
      </c>
      <c r="AB861" s="47" t="s">
        <v>1755</v>
      </c>
      <c r="AC861" s="4" t="s">
        <v>386</v>
      </c>
      <c r="AD861" s="7">
        <v>1</v>
      </c>
      <c r="AF861" s="7">
        <v>0</v>
      </c>
      <c r="AJ861" s="7">
        <f>IFERROR(VLOOKUP(Table43[[#This Row],[Kode BARANG Win2]],'[2]Template Impor Barang'!#REF!,2,0),0)</f>
        <v>0</v>
      </c>
      <c r="AK861" s="7">
        <f>Table43[[#This Row],[ISI/CTN]]</f>
        <v>12</v>
      </c>
      <c r="AL861" s="83">
        <f>Table43[[#This Row],[Kode Pcpl]]</f>
        <v>8056151</v>
      </c>
      <c r="AN861" s="36">
        <f>Table43[[#This Row],[Harga Jual Pcs GT
(-PPN)]]-(Table43[[#This Row],[Harga Jual Pcs GT
(-PPN)]]*8.5%)</f>
        <v>20395.42625</v>
      </c>
      <c r="AO861" s="36">
        <f>Table43[[#This Row],[Harga Beli Pcs
(-PPN)]]*Table43[[#This Row],[ISI/CTN]]</f>
        <v>244745.11499999999</v>
      </c>
      <c r="AP861" s="36">
        <f>Table43[[#This Row],[Harga Beli Pcs
(-PPN)]]*1.11</f>
        <v>22638.923137500002</v>
      </c>
      <c r="AQ861" s="36">
        <f>Table43[[#This Row],[Harga Beli Krt
(- PPN)]]*1.11</f>
        <v>271667.07764999999</v>
      </c>
      <c r="AR861" s="36">
        <v>22290.083333333332</v>
      </c>
      <c r="AS861" s="36">
        <f>Table43[[#This Row],[Harga Jual Pcs GT
(-PPN)]]*Table43[[#This Row],[ISI/CTN]]</f>
        <v>267481</v>
      </c>
      <c r="AT861" s="36">
        <f>Table43[[#This Row],[Harga Jual Pcs GT
(-PPN)]]*1.11</f>
        <v>24741.9925</v>
      </c>
      <c r="AU861" s="36">
        <f>Table43[[#This Row],[Harga Jual Krt GT
(- PPN)]]*1.11</f>
        <v>296903.91000000003</v>
      </c>
      <c r="AV861" s="36">
        <v>22290.083333333332</v>
      </c>
      <c r="AW861" s="36">
        <f>Table43[[#This Row],[Harga Jual Pcs MT
(-PPN)]]*Table43[[#This Row],[ISI/CTN]]</f>
        <v>267481</v>
      </c>
      <c r="AX861" s="36">
        <f>Table43[[#This Row],[Harga Jual Pcs MT
(-PPN)]]*1.11</f>
        <v>24741.9925</v>
      </c>
      <c r="AY861" s="36">
        <f>Table43[[#This Row],[Harga Jual Pcs MT
(+PPN)]]*Table43[[#This Row],[ISI/CTN]]</f>
        <v>296903.91000000003</v>
      </c>
      <c r="AZ861" s="44">
        <f>(Table43[[#This Row],[Harga Jual Pcs GT
(-PPN)]]-Table43[[#This Row],[Harga Beli Pcs
(-PPN)]])/Table43[[#This Row],[Harga Jual Pcs GT
(-PPN)]]</f>
        <v>8.4999999999999937E-2</v>
      </c>
      <c r="BA861" s="51">
        <f>Table43[[#This Row],[Harga Jual Pcs MT
(-PPN)]]-Table43[[#This Row],[Harga Beli Pcs
(-PPN)]]</f>
        <v>1894.6570833333317</v>
      </c>
      <c r="BB861" s="57">
        <f>Table43[[#This Row],[Column1]]/Table43[[#This Row],[Harga Jual Pcs MT
(-PPN)]]</f>
        <v>8.4999999999999937E-2</v>
      </c>
      <c r="BC861" s="50"/>
      <c r="BD861" s="7" t="str">
        <f>IFERROR(VLOOKUP(Table43[[#This Row],[Kode BARANG Win2]],'[3]Daftar Barang dan Jasa'!$B$2:$D$3515,3,0),0)</f>
        <v>RB VANISH LIQUID PINK 425ML X 12 PCH</v>
      </c>
      <c r="BE861" s="7" t="str">
        <f ca="1">IF(TODAY()-Table43[[#This Row],[Efektif
Pembuatan]]&gt;60,"Lama","Baru")</f>
        <v>Lama</v>
      </c>
      <c r="BF861" s="7" t="e">
        <f ca="1">IF(TODAY()-Table43[[#This Row],[Efektif Naik Harga]]&lt;30,"Naik","Sama")</f>
        <v>#VALUE!</v>
      </c>
      <c r="BG861" s="7" t="s">
        <v>400</v>
      </c>
      <c r="BH861" s="7" t="str">
        <f>IF(Table43[[#This Row],[Kode BARANG Win2]]&lt;&gt;"","IDR","")</f>
        <v>IDR</v>
      </c>
      <c r="BI861" s="7" t="str">
        <f>CONCATENATE(Table43[[#This Row],[kode  1 Digit
(Nomor)]],Table43[[#This Row],[kode  4 Digit                (Nomor)]])</f>
        <v>80561510425</v>
      </c>
      <c r="BJ861" s="7" t="str">
        <f>Table43[[#This Row],[Nama            Gramasi atau Jumlah Pack per CTN]]</f>
        <v>425ML</v>
      </c>
      <c r="BK861" s="7"/>
      <c r="BL861" s="7"/>
      <c r="BM861" s="4" t="str">
        <f>IF(Table43[[#This Row],[SATUAN Fix Win]]&lt;&gt;"","KRT")</f>
        <v>KRT</v>
      </c>
      <c r="BN861" s="4" t="str">
        <f>IF(Table43[[#This Row],[SATUAN Fix Win]]&lt;&gt;"","GD01")</f>
        <v>GD01</v>
      </c>
      <c r="BO861" s="4">
        <f>IF(Table43[[#This Row],[SATUAN Fix Win]]&lt;&gt;"",11611)</f>
        <v>11611</v>
      </c>
      <c r="BP861" s="4">
        <f>IF(Table43[[#This Row],[SATUAN Fix Win]]&lt;&gt;"",11612)</f>
        <v>11612</v>
      </c>
      <c r="BR861" s="4">
        <f>IF(Table43[[#This Row],[SATUAN Fix Win]]&lt;&gt;"",1)</f>
        <v>1</v>
      </c>
    </row>
    <row r="862" spans="1:70">
      <c r="A862" s="4" t="str">
        <f>CONCATENATE(Table43[[#This Row],[Kode BARANG Win2]],Table43[[#This Row],[No. Urut
Item Sama]])</f>
        <v>R1071001042510</v>
      </c>
      <c r="B862" s="7"/>
      <c r="C862" s="4" t="s">
        <v>1711</v>
      </c>
      <c r="D862" s="49" t="s">
        <v>403</v>
      </c>
      <c r="E862" s="49">
        <f>IFERROR(VLOOKUP(Table43[[#This Row],[NO]],[1]Sheet1!$G$3:$K$1267,5,0),0)</f>
        <v>0</v>
      </c>
      <c r="F862" s="26" t="s">
        <v>720</v>
      </c>
      <c r="G862" s="26">
        <v>12</v>
      </c>
      <c r="H862" s="26" t="s">
        <v>2073</v>
      </c>
      <c r="I862" s="49">
        <v>8993560033309</v>
      </c>
      <c r="J862" s="26" t="str">
        <f>Table43[[#This Row],[Nama Jenis Kemasan]]</f>
        <v>PCH</v>
      </c>
      <c r="K862" s="4" t="str">
        <f>TRIM(CONCATENATE(Table43[[#This Row],[Nama            KLP]]," ",Table43[[#This Row],[Nama            Sub KLP]]))</f>
        <v>VANISH LIQUID</v>
      </c>
      <c r="L862" s="4" t="str">
        <f>CONCATENATE(Table43[[#This Row],[kode  2 Digit                (hrf+No)]],Table43[[#This Row],[kode  2 Digit                (Nomor)]],Table43[[#This Row],[kode  1 Digit                (Nomor)]])</f>
        <v>R1071</v>
      </c>
      <c r="M862" s="4" t="str">
        <f>IF(AH862="",CONCATENATE(R862,T862,V862,X862,Z862,AB862,AD862,AF862,Table43[[#This Row],[Tanda Kode Revisi]]),CONCATENATE(R862,T862,V862,X862,Z862,AB862,AD862,AH862))</f>
        <v>R1071001042510</v>
      </c>
      <c r="N862" s="11">
        <f t="shared" si="26"/>
        <v>14</v>
      </c>
      <c r="O862" s="13" t="str">
        <f>IF(AG862&lt;&gt;"",TRIM(UPPER(CONCATENATE(Q862," ",S862," ",U862," ",W862," ",Y862," ",AA862," ","X"," ",Table43[[#This Row],[ISI/CTN]]," ",AG862," ",AC862," ",AE862," ",AI862))),TRIM(UPPER(CONCATENATE(Q862," ",S862," ",U862," ",W862," ",Y862," ",AA862," ","X"," ",Table43[[#This Row],[ISI/CTN]]," ",AC862," ",AE862," ",AI862))))</f>
        <v>RB VANISH LIQUID PINK 425ML X 12 PCH</v>
      </c>
      <c r="P862" s="11">
        <f t="shared" si="27"/>
        <v>36</v>
      </c>
      <c r="Q862" s="4" t="s">
        <v>1487</v>
      </c>
      <c r="R862" s="7" t="s">
        <v>94</v>
      </c>
      <c r="S862" s="4" t="s">
        <v>1509</v>
      </c>
      <c r="T862" s="45" t="s">
        <v>1728</v>
      </c>
      <c r="U862" s="46" t="s">
        <v>1514</v>
      </c>
      <c r="V862" s="7">
        <v>1</v>
      </c>
      <c r="W862" s="46"/>
      <c r="X862" s="45" t="s">
        <v>1731</v>
      </c>
      <c r="Y862" s="4" t="s">
        <v>1511</v>
      </c>
      <c r="Z862" s="47" t="s">
        <v>1722</v>
      </c>
      <c r="AA862" s="4" t="s">
        <v>1577</v>
      </c>
      <c r="AB862" s="47" t="s">
        <v>1755</v>
      </c>
      <c r="AC862" s="4" t="s">
        <v>386</v>
      </c>
      <c r="AD862" s="7">
        <v>1</v>
      </c>
      <c r="AF862" s="7">
        <v>0</v>
      </c>
      <c r="AJ862" s="7">
        <f>IFERROR(VLOOKUP(Table43[[#This Row],[Kode BARANG Win2]],'[2]Template Impor Barang'!#REF!,2,0),0)</f>
        <v>0</v>
      </c>
      <c r="AK862" s="7">
        <f>Table43[[#This Row],[ISI/CTN]]</f>
        <v>12</v>
      </c>
      <c r="AL862" s="83" t="str">
        <f>Table43[[#This Row],[Kode Pcpl]]</f>
        <v>ID8155903</v>
      </c>
      <c r="AN862" s="36">
        <f>Table43[[#This Row],[Harga Jual Pcs GT
(-PPN)]]-(Table43[[#This Row],[Harga Jual Pcs GT
(-PPN)]]*8.5%)</f>
        <v>20395.42625</v>
      </c>
      <c r="AO862" s="36">
        <f>Table43[[#This Row],[Harga Beli Pcs
(-PPN)]]*Table43[[#This Row],[ISI/CTN]]</f>
        <v>244745.11499999999</v>
      </c>
      <c r="AP862" s="36">
        <f>Table43[[#This Row],[Harga Beli Pcs
(-PPN)]]*1.11</f>
        <v>22638.923137500002</v>
      </c>
      <c r="AQ862" s="36">
        <f>Table43[[#This Row],[Harga Beli Krt
(- PPN)]]*1.11</f>
        <v>271667.07764999999</v>
      </c>
      <c r="AR862" s="36">
        <v>22290.083333333332</v>
      </c>
      <c r="AS862" s="36">
        <f>Table43[[#This Row],[Harga Jual Pcs GT
(-PPN)]]*Table43[[#This Row],[ISI/CTN]]</f>
        <v>267481</v>
      </c>
      <c r="AT862" s="36">
        <f>Table43[[#This Row],[Harga Jual Pcs GT
(-PPN)]]*1.11</f>
        <v>24741.9925</v>
      </c>
      <c r="AU862" s="36">
        <f>Table43[[#This Row],[Harga Jual Krt GT
(- PPN)]]*1.11</f>
        <v>296903.91000000003</v>
      </c>
      <c r="AV862" s="36">
        <v>22290.083333333332</v>
      </c>
      <c r="AW862" s="36">
        <f>Table43[[#This Row],[Harga Jual Pcs MT
(-PPN)]]*Table43[[#This Row],[ISI/CTN]]</f>
        <v>267481</v>
      </c>
      <c r="AX862" s="36">
        <f>Table43[[#This Row],[Harga Jual Pcs MT
(-PPN)]]*1.11</f>
        <v>24741.9925</v>
      </c>
      <c r="AY862" s="36">
        <f>Table43[[#This Row],[Harga Jual Pcs MT
(+PPN)]]*Table43[[#This Row],[ISI/CTN]]</f>
        <v>296903.91000000003</v>
      </c>
      <c r="AZ862" s="44">
        <f>(Table43[[#This Row],[Harga Jual Pcs GT
(-PPN)]]-Table43[[#This Row],[Harga Beli Pcs
(-PPN)]])/Table43[[#This Row],[Harga Jual Pcs GT
(-PPN)]]</f>
        <v>8.4999999999999937E-2</v>
      </c>
      <c r="BA862" s="51">
        <f>Table43[[#This Row],[Harga Jual Pcs MT
(-PPN)]]-Table43[[#This Row],[Harga Beli Pcs
(-PPN)]]</f>
        <v>1894.6570833333317</v>
      </c>
      <c r="BB862" s="57">
        <f>Table43[[#This Row],[Column1]]/Table43[[#This Row],[Harga Jual Pcs MT
(-PPN)]]</f>
        <v>8.4999999999999937E-2</v>
      </c>
      <c r="BC862" s="50"/>
      <c r="BD862" s="7" t="str">
        <f>IFERROR(VLOOKUP(Table43[[#This Row],[Kode BARANG Win2]],'[3]Daftar Barang dan Jasa'!$B$2:$D$3515,3,0),0)</f>
        <v>RB VANISH LIQUID PINK 425ML X 12 PCH</v>
      </c>
      <c r="BE862" s="7" t="str">
        <f ca="1">IF(TODAY()-Table43[[#This Row],[Efektif
Pembuatan]]&gt;60,"Lama","Baru")</f>
        <v>Lama</v>
      </c>
      <c r="BF862" s="7" t="e">
        <f ca="1">IF(TODAY()-Table43[[#This Row],[Efektif Naik Harga]]&lt;30,"Naik","Sama")</f>
        <v>#VALUE!</v>
      </c>
      <c r="BG862" s="7" t="s">
        <v>400</v>
      </c>
      <c r="BH862" s="7" t="str">
        <f>IF(Table43[[#This Row],[Kode BARANG Win2]]&lt;&gt;"","IDR","")</f>
        <v>IDR</v>
      </c>
      <c r="BI862" s="7" t="str">
        <f>CONCATENATE(Table43[[#This Row],[kode  1 Digit
(Nomor)]],Table43[[#This Row],[kode  4 Digit                (Nomor)]])</f>
        <v>ID81559030425</v>
      </c>
      <c r="BJ862" s="7" t="str">
        <f>Table43[[#This Row],[Nama            Gramasi atau Jumlah Pack per CTN]]</f>
        <v>425ML</v>
      </c>
      <c r="BK862" s="7"/>
      <c r="BL862" s="7"/>
      <c r="BM862" s="4" t="str">
        <f>IF(Table43[[#This Row],[SATUAN Fix Win]]&lt;&gt;"","KRT")</f>
        <v>KRT</v>
      </c>
      <c r="BN862" s="4" t="str">
        <f>IF(Table43[[#This Row],[SATUAN Fix Win]]&lt;&gt;"","GD01")</f>
        <v>GD01</v>
      </c>
      <c r="BO862" s="4">
        <f>IF(Table43[[#This Row],[SATUAN Fix Win]]&lt;&gt;"",11611)</f>
        <v>11611</v>
      </c>
      <c r="BP862" s="4">
        <f>IF(Table43[[#This Row],[SATUAN Fix Win]]&lt;&gt;"",11612)</f>
        <v>11612</v>
      </c>
      <c r="BR862" s="4">
        <f>IF(Table43[[#This Row],[SATUAN Fix Win]]&lt;&gt;"",1)</f>
        <v>1</v>
      </c>
    </row>
    <row r="863" spans="1:70">
      <c r="A863" s="4" t="str">
        <f>CONCATENATE(Table43[[#This Row],[Kode BARANG Win2]],Table43[[#This Row],[No. Urut
Item Sama]])</f>
        <v>R1071001042510</v>
      </c>
      <c r="B863" s="7"/>
      <c r="C863" s="4" t="s">
        <v>1711</v>
      </c>
      <c r="D863" s="49">
        <v>3063341</v>
      </c>
      <c r="E863" s="49">
        <f>IFERROR(VLOOKUP(Table43[[#This Row],[NO]],[1]Sheet1!$G$3:$K$1267,5,0),0)</f>
        <v>0</v>
      </c>
      <c r="F863" s="26" t="s">
        <v>722</v>
      </c>
      <c r="G863" s="26">
        <v>12</v>
      </c>
      <c r="H863" s="26" t="s">
        <v>2073</v>
      </c>
      <c r="I863" s="49">
        <v>8993560033309</v>
      </c>
      <c r="J863" s="26" t="str">
        <f>Table43[[#This Row],[Nama Jenis Kemasan]]</f>
        <v>PCH</v>
      </c>
      <c r="K863" s="4" t="str">
        <f>TRIM(CONCATENATE(Table43[[#This Row],[Nama            KLP]]," ",Table43[[#This Row],[Nama            Sub KLP]]))</f>
        <v>VANISH LIQUID</v>
      </c>
      <c r="L863" s="4" t="str">
        <f>CONCATENATE(Table43[[#This Row],[kode  2 Digit                (hrf+No)]],Table43[[#This Row],[kode  2 Digit                (Nomor)]],Table43[[#This Row],[kode  1 Digit                (Nomor)]])</f>
        <v>R1071</v>
      </c>
      <c r="M863" s="4" t="str">
        <f>IF(AH863="",CONCATENATE(R863,T863,V863,X863,Z863,AB863,AD863,AF863,Table43[[#This Row],[Tanda Kode Revisi]]),CONCATENATE(R863,T863,V863,X863,Z863,AB863,AD863,AH863))</f>
        <v>R1071001042510</v>
      </c>
      <c r="N863" s="11">
        <f t="shared" si="26"/>
        <v>14</v>
      </c>
      <c r="O863" s="13" t="str">
        <f>IF(AG863&lt;&gt;"",TRIM(UPPER(CONCATENATE(Q863," ",S863," ",U863," ",W863," ",Y863," ",AA863," ","X"," ",Table43[[#This Row],[ISI/CTN]]," ",AG863," ",AC863," ",AE863," ",AI863))),TRIM(UPPER(CONCATENATE(Q863," ",S863," ",U863," ",W863," ",Y863," ",AA863," ","X"," ",Table43[[#This Row],[ISI/CTN]]," ",AC863," ",AE863," ",AI863))))</f>
        <v>RB VANISH LIQUID PINK 425ML X 12 PCH</v>
      </c>
      <c r="P863" s="11">
        <f t="shared" si="27"/>
        <v>36</v>
      </c>
      <c r="Q863" s="4" t="s">
        <v>1487</v>
      </c>
      <c r="R863" s="7" t="s">
        <v>94</v>
      </c>
      <c r="S863" s="4" t="s">
        <v>1509</v>
      </c>
      <c r="T863" s="45" t="s">
        <v>1728</v>
      </c>
      <c r="U863" s="46" t="s">
        <v>1514</v>
      </c>
      <c r="V863" s="7">
        <v>1</v>
      </c>
      <c r="W863" s="46"/>
      <c r="X863" s="45" t="s">
        <v>1731</v>
      </c>
      <c r="Y863" s="4" t="s">
        <v>1511</v>
      </c>
      <c r="Z863" s="47" t="s">
        <v>1722</v>
      </c>
      <c r="AA863" s="4" t="s">
        <v>1577</v>
      </c>
      <c r="AB863" s="47" t="s">
        <v>1755</v>
      </c>
      <c r="AC863" s="4" t="s">
        <v>386</v>
      </c>
      <c r="AD863" s="7">
        <v>1</v>
      </c>
      <c r="AF863" s="7">
        <v>0</v>
      </c>
      <c r="AJ863" s="7">
        <f>IFERROR(VLOOKUP(Table43[[#This Row],[Kode BARANG Win2]],'[2]Template Impor Barang'!#REF!,2,0),0)</f>
        <v>0</v>
      </c>
      <c r="AK863" s="7">
        <f>Table43[[#This Row],[ISI/CTN]]</f>
        <v>12</v>
      </c>
      <c r="AL863" s="83">
        <f>Table43[[#This Row],[Kode Pcpl]]</f>
        <v>3063341</v>
      </c>
      <c r="AN863" s="36">
        <f>Table43[[#This Row],[Harga Jual Pcs GT
(-PPN)]]-(Table43[[#This Row],[Harga Jual Pcs GT
(-PPN)]]*8.5%)</f>
        <v>20395.42625</v>
      </c>
      <c r="AO863" s="36">
        <f>Table43[[#This Row],[Harga Beli Pcs
(-PPN)]]*Table43[[#This Row],[ISI/CTN]]</f>
        <v>244745.11499999999</v>
      </c>
      <c r="AP863" s="36">
        <f>Table43[[#This Row],[Harga Beli Pcs
(-PPN)]]*1.11</f>
        <v>22638.923137500002</v>
      </c>
      <c r="AQ863" s="36">
        <f>Table43[[#This Row],[Harga Beli Krt
(- PPN)]]*1.11</f>
        <v>271667.07764999999</v>
      </c>
      <c r="AR863" s="36">
        <v>22290.083333333332</v>
      </c>
      <c r="AS863" s="36">
        <f>Table43[[#This Row],[Harga Jual Pcs GT
(-PPN)]]*Table43[[#This Row],[ISI/CTN]]</f>
        <v>267481</v>
      </c>
      <c r="AT863" s="36">
        <f>Table43[[#This Row],[Harga Jual Pcs GT
(-PPN)]]*1.11</f>
        <v>24741.9925</v>
      </c>
      <c r="AU863" s="36">
        <f>Table43[[#This Row],[Harga Jual Krt GT
(- PPN)]]*1.11</f>
        <v>296903.91000000003</v>
      </c>
      <c r="AV863" s="36">
        <v>22290.083333333332</v>
      </c>
      <c r="AW863" s="36">
        <f>Table43[[#This Row],[Harga Jual Pcs MT
(-PPN)]]*Table43[[#This Row],[ISI/CTN]]</f>
        <v>267481</v>
      </c>
      <c r="AX863" s="36">
        <f>Table43[[#This Row],[Harga Jual Pcs MT
(-PPN)]]*1.11</f>
        <v>24741.9925</v>
      </c>
      <c r="AY863" s="36">
        <f>Table43[[#This Row],[Harga Jual Pcs MT
(+PPN)]]*Table43[[#This Row],[ISI/CTN]]</f>
        <v>296903.91000000003</v>
      </c>
      <c r="AZ863" s="44">
        <f>(Table43[[#This Row],[Harga Jual Pcs GT
(-PPN)]]-Table43[[#This Row],[Harga Beli Pcs
(-PPN)]])/Table43[[#This Row],[Harga Jual Pcs GT
(-PPN)]]</f>
        <v>8.4999999999999937E-2</v>
      </c>
      <c r="BA863" s="51">
        <f>Table43[[#This Row],[Harga Jual Pcs MT
(-PPN)]]-Table43[[#This Row],[Harga Beli Pcs
(-PPN)]]</f>
        <v>1894.6570833333317</v>
      </c>
      <c r="BB863" s="57">
        <f>Table43[[#This Row],[Column1]]/Table43[[#This Row],[Harga Jual Pcs MT
(-PPN)]]</f>
        <v>8.4999999999999937E-2</v>
      </c>
      <c r="BC863" s="50"/>
      <c r="BD863" s="7" t="str">
        <f>IFERROR(VLOOKUP(Table43[[#This Row],[Kode BARANG Win2]],'[3]Daftar Barang dan Jasa'!$B$2:$D$3515,3,0),0)</f>
        <v>RB VANISH LIQUID PINK 425ML X 12 PCH</v>
      </c>
      <c r="BE863" s="7" t="str">
        <f ca="1">IF(TODAY()-Table43[[#This Row],[Efektif
Pembuatan]]&gt;60,"Lama","Baru")</f>
        <v>Lama</v>
      </c>
      <c r="BF863" s="7" t="e">
        <f ca="1">IF(TODAY()-Table43[[#This Row],[Efektif Naik Harga]]&lt;30,"Naik","Sama")</f>
        <v>#VALUE!</v>
      </c>
      <c r="BG863" s="7" t="s">
        <v>400</v>
      </c>
      <c r="BH863" s="7" t="str">
        <f>IF(Table43[[#This Row],[Kode BARANG Win2]]&lt;&gt;"","IDR","")</f>
        <v>IDR</v>
      </c>
      <c r="BI863" s="7" t="str">
        <f>CONCATENATE(Table43[[#This Row],[kode  1 Digit
(Nomor)]],Table43[[#This Row],[kode  4 Digit                (Nomor)]])</f>
        <v>30633410425</v>
      </c>
      <c r="BJ863" s="7" t="str">
        <f>Table43[[#This Row],[Nama            Gramasi atau Jumlah Pack per CTN]]</f>
        <v>425ML</v>
      </c>
      <c r="BK863" s="7"/>
      <c r="BL863" s="7"/>
      <c r="BM863" s="4" t="str">
        <f>IF(Table43[[#This Row],[SATUAN Fix Win]]&lt;&gt;"","KRT")</f>
        <v>KRT</v>
      </c>
      <c r="BN863" s="4" t="str">
        <f>IF(Table43[[#This Row],[SATUAN Fix Win]]&lt;&gt;"","GD01")</f>
        <v>GD01</v>
      </c>
      <c r="BO863" s="4">
        <f>IF(Table43[[#This Row],[SATUAN Fix Win]]&lt;&gt;"",11611)</f>
        <v>11611</v>
      </c>
      <c r="BP863" s="4">
        <f>IF(Table43[[#This Row],[SATUAN Fix Win]]&lt;&gt;"",11612)</f>
        <v>11612</v>
      </c>
      <c r="BR863" s="4">
        <f>IF(Table43[[#This Row],[SATUAN Fix Win]]&lt;&gt;"",1)</f>
        <v>1</v>
      </c>
    </row>
    <row r="864" spans="1:70">
      <c r="A864" s="4" t="str">
        <f>CONCATENATE(Table43[[#This Row],[Kode BARANG Win2]],Table43[[#This Row],[No. Urut
Item Sama]])</f>
        <v>R1071001042510</v>
      </c>
      <c r="B864" s="7"/>
      <c r="C864" s="4" t="s">
        <v>1711</v>
      </c>
      <c r="D864" s="49">
        <v>3120769</v>
      </c>
      <c r="E864" s="49">
        <f>IFERROR(VLOOKUP(Table43[[#This Row],[NO]],[1]Sheet1!$G$3:$K$1267,5,0),0)</f>
        <v>0</v>
      </c>
      <c r="F864" s="26" t="s">
        <v>723</v>
      </c>
      <c r="G864" s="26">
        <v>12</v>
      </c>
      <c r="H864" s="26" t="s">
        <v>2073</v>
      </c>
      <c r="I864" s="49">
        <v>8993560033309</v>
      </c>
      <c r="J864" s="26" t="str">
        <f>Table43[[#This Row],[Nama Jenis Kemasan]]</f>
        <v>PCH</v>
      </c>
      <c r="K864" s="4" t="str">
        <f>TRIM(CONCATENATE(Table43[[#This Row],[Nama            KLP]]," ",Table43[[#This Row],[Nama            Sub KLP]]))</f>
        <v>VANISH LIQUID</v>
      </c>
      <c r="L864" s="4" t="str">
        <f>CONCATENATE(Table43[[#This Row],[kode  2 Digit                (hrf+No)]],Table43[[#This Row],[kode  2 Digit                (Nomor)]],Table43[[#This Row],[kode  1 Digit                (Nomor)]])</f>
        <v>R1071</v>
      </c>
      <c r="M864" s="4" t="str">
        <f>IF(AH864="",CONCATENATE(R864,T864,V864,X864,Z864,AB864,AD864,AF864,Table43[[#This Row],[Tanda Kode Revisi]]),CONCATENATE(R864,T864,V864,X864,Z864,AB864,AD864,AH864))</f>
        <v>R1071001042510</v>
      </c>
      <c r="N864" s="11">
        <f t="shared" si="26"/>
        <v>14</v>
      </c>
      <c r="O864" s="13" t="str">
        <f>IF(AG864&lt;&gt;"",TRIM(UPPER(CONCATENATE(Q864," ",S864," ",U864," ",W864," ",Y864," ",AA864," ","X"," ",Table43[[#This Row],[ISI/CTN]]," ",AG864," ",AC864," ",AE864," ",AI864))),TRIM(UPPER(CONCATENATE(Q864," ",S864," ",U864," ",W864," ",Y864," ",AA864," ","X"," ",Table43[[#This Row],[ISI/CTN]]," ",AC864," ",AE864," ",AI864))))</f>
        <v>RB VANISH LIQUID PINK 425ML X 12 PCH</v>
      </c>
      <c r="P864" s="11">
        <f t="shared" si="27"/>
        <v>36</v>
      </c>
      <c r="Q864" s="4" t="s">
        <v>1487</v>
      </c>
      <c r="R864" s="7" t="s">
        <v>94</v>
      </c>
      <c r="S864" s="4" t="s">
        <v>1509</v>
      </c>
      <c r="T864" s="45" t="s">
        <v>1728</v>
      </c>
      <c r="U864" s="46" t="s">
        <v>1514</v>
      </c>
      <c r="V864" s="7">
        <v>1</v>
      </c>
      <c r="W864" s="46"/>
      <c r="X864" s="45" t="s">
        <v>1731</v>
      </c>
      <c r="Y864" s="4" t="s">
        <v>1511</v>
      </c>
      <c r="Z864" s="47" t="s">
        <v>1722</v>
      </c>
      <c r="AA864" s="4" t="s">
        <v>1577</v>
      </c>
      <c r="AB864" s="47" t="s">
        <v>1755</v>
      </c>
      <c r="AC864" s="4" t="s">
        <v>386</v>
      </c>
      <c r="AD864" s="7">
        <v>1</v>
      </c>
      <c r="AF864" s="7">
        <v>0</v>
      </c>
      <c r="AJ864" s="7">
        <f>IFERROR(VLOOKUP(Table43[[#This Row],[Kode BARANG Win2]],'[2]Template Impor Barang'!#REF!,2,0),0)</f>
        <v>0</v>
      </c>
      <c r="AK864" s="7">
        <f>Table43[[#This Row],[ISI/CTN]]</f>
        <v>12</v>
      </c>
      <c r="AL864" s="83">
        <f>Table43[[#This Row],[Kode Pcpl]]</f>
        <v>3120769</v>
      </c>
      <c r="AN864" s="36">
        <f>Table43[[#This Row],[Harga Jual Pcs GT
(-PPN)]]-(Table43[[#This Row],[Harga Jual Pcs GT
(-PPN)]]*8.5%)</f>
        <v>20395.42625</v>
      </c>
      <c r="AO864" s="36">
        <f>Table43[[#This Row],[Harga Beli Pcs
(-PPN)]]*Table43[[#This Row],[ISI/CTN]]</f>
        <v>244745.11499999999</v>
      </c>
      <c r="AP864" s="36">
        <f>Table43[[#This Row],[Harga Beli Pcs
(-PPN)]]*1.11</f>
        <v>22638.923137500002</v>
      </c>
      <c r="AQ864" s="36">
        <f>Table43[[#This Row],[Harga Beli Krt
(- PPN)]]*1.11</f>
        <v>271667.07764999999</v>
      </c>
      <c r="AR864" s="36">
        <v>22290.083333333332</v>
      </c>
      <c r="AS864" s="36">
        <f>Table43[[#This Row],[Harga Jual Pcs GT
(-PPN)]]*Table43[[#This Row],[ISI/CTN]]</f>
        <v>267481</v>
      </c>
      <c r="AT864" s="36">
        <f>Table43[[#This Row],[Harga Jual Pcs GT
(-PPN)]]*1.11</f>
        <v>24741.9925</v>
      </c>
      <c r="AU864" s="36">
        <f>Table43[[#This Row],[Harga Jual Krt GT
(- PPN)]]*1.11</f>
        <v>296903.91000000003</v>
      </c>
      <c r="AV864" s="36">
        <v>22290.083333333332</v>
      </c>
      <c r="AW864" s="36">
        <f>Table43[[#This Row],[Harga Jual Pcs MT
(-PPN)]]*Table43[[#This Row],[ISI/CTN]]</f>
        <v>267481</v>
      </c>
      <c r="AX864" s="36">
        <f>Table43[[#This Row],[Harga Jual Pcs MT
(-PPN)]]*1.11</f>
        <v>24741.9925</v>
      </c>
      <c r="AY864" s="36">
        <f>Table43[[#This Row],[Harga Jual Pcs MT
(+PPN)]]*Table43[[#This Row],[ISI/CTN]]</f>
        <v>296903.91000000003</v>
      </c>
      <c r="AZ864" s="44">
        <f>(Table43[[#This Row],[Harga Jual Pcs GT
(-PPN)]]-Table43[[#This Row],[Harga Beli Pcs
(-PPN)]])/Table43[[#This Row],[Harga Jual Pcs GT
(-PPN)]]</f>
        <v>8.4999999999999937E-2</v>
      </c>
      <c r="BA864" s="51">
        <f>Table43[[#This Row],[Harga Jual Pcs MT
(-PPN)]]-Table43[[#This Row],[Harga Beli Pcs
(-PPN)]]</f>
        <v>1894.6570833333317</v>
      </c>
      <c r="BB864" s="57">
        <f>Table43[[#This Row],[Column1]]/Table43[[#This Row],[Harga Jual Pcs MT
(-PPN)]]</f>
        <v>8.4999999999999937E-2</v>
      </c>
      <c r="BC864" s="50"/>
      <c r="BD864" s="7" t="str">
        <f>IFERROR(VLOOKUP(Table43[[#This Row],[Kode BARANG Win2]],'[3]Daftar Barang dan Jasa'!$B$2:$D$3515,3,0),0)</f>
        <v>RB VANISH LIQUID PINK 425ML X 12 PCH</v>
      </c>
      <c r="BE864" s="7" t="str">
        <f ca="1">IF(TODAY()-Table43[[#This Row],[Efektif
Pembuatan]]&gt;60,"Lama","Baru")</f>
        <v>Lama</v>
      </c>
      <c r="BF864" s="7" t="e">
        <f ca="1">IF(TODAY()-Table43[[#This Row],[Efektif Naik Harga]]&lt;30,"Naik","Sama")</f>
        <v>#VALUE!</v>
      </c>
      <c r="BG864" s="7" t="s">
        <v>400</v>
      </c>
      <c r="BH864" s="7" t="str">
        <f>IF(Table43[[#This Row],[Kode BARANG Win2]]&lt;&gt;"","IDR","")</f>
        <v>IDR</v>
      </c>
      <c r="BI864" s="7" t="str">
        <f>CONCATENATE(Table43[[#This Row],[kode  1 Digit
(Nomor)]],Table43[[#This Row],[kode  4 Digit                (Nomor)]])</f>
        <v>31207690425</v>
      </c>
      <c r="BJ864" s="7" t="str">
        <f>Table43[[#This Row],[Nama            Gramasi atau Jumlah Pack per CTN]]</f>
        <v>425ML</v>
      </c>
      <c r="BK864" s="7"/>
      <c r="BL864" s="7"/>
      <c r="BM864" s="4" t="str">
        <f>IF(Table43[[#This Row],[SATUAN Fix Win]]&lt;&gt;"","KRT")</f>
        <v>KRT</v>
      </c>
      <c r="BN864" s="4" t="str">
        <f>IF(Table43[[#This Row],[SATUAN Fix Win]]&lt;&gt;"","GD01")</f>
        <v>GD01</v>
      </c>
      <c r="BO864" s="4">
        <f>IF(Table43[[#This Row],[SATUAN Fix Win]]&lt;&gt;"",11611)</f>
        <v>11611</v>
      </c>
      <c r="BP864" s="4">
        <f>IF(Table43[[#This Row],[SATUAN Fix Win]]&lt;&gt;"",11612)</f>
        <v>11612</v>
      </c>
      <c r="BR864" s="4">
        <f>IF(Table43[[#This Row],[SATUAN Fix Win]]&lt;&gt;"",1)</f>
        <v>1</v>
      </c>
    </row>
    <row r="865" spans="1:70">
      <c r="A865" s="4" t="str">
        <f>CONCATENATE(Table43[[#This Row],[Kode BARANG Win2]],Table43[[#This Row],[No. Urut
Item Sama]])</f>
        <v>R1071001042510</v>
      </c>
      <c r="B865" s="7"/>
      <c r="C865" s="4" t="s">
        <v>1711</v>
      </c>
      <c r="D865" s="49">
        <v>3182000</v>
      </c>
      <c r="E865" s="49">
        <f>IFERROR(VLOOKUP(Table43[[#This Row],[NO]],[1]Sheet1!$G$3:$K$1267,5,0),0)</f>
        <v>0</v>
      </c>
      <c r="F865" s="26" t="s">
        <v>724</v>
      </c>
      <c r="G865" s="26">
        <v>12</v>
      </c>
      <c r="H865" s="26" t="s">
        <v>2073</v>
      </c>
      <c r="I865" s="49">
        <v>8993560033309</v>
      </c>
      <c r="J865" s="26" t="str">
        <f>Table43[[#This Row],[Nama Jenis Kemasan]]</f>
        <v>PCH</v>
      </c>
      <c r="K865" s="4" t="str">
        <f>TRIM(CONCATENATE(Table43[[#This Row],[Nama            KLP]]," ",Table43[[#This Row],[Nama            Sub KLP]]))</f>
        <v>VANISH LIQUID</v>
      </c>
      <c r="L865" s="4" t="str">
        <f>CONCATENATE(Table43[[#This Row],[kode  2 Digit                (hrf+No)]],Table43[[#This Row],[kode  2 Digit                (Nomor)]],Table43[[#This Row],[kode  1 Digit                (Nomor)]])</f>
        <v>R1071</v>
      </c>
      <c r="M865" s="4" t="str">
        <f>IF(AH865="",CONCATENATE(R865,T865,V865,X865,Z865,AB865,AD865,AF865,Table43[[#This Row],[Tanda Kode Revisi]]),CONCATENATE(R865,T865,V865,X865,Z865,AB865,AD865,AH865))</f>
        <v>R1071001042510</v>
      </c>
      <c r="N865" s="11">
        <f t="shared" si="26"/>
        <v>14</v>
      </c>
      <c r="O865" s="13" t="str">
        <f>IF(AG865&lt;&gt;"",TRIM(UPPER(CONCATENATE(Q865," ",S865," ",U865," ",W865," ",Y865," ",AA865," ","X"," ",Table43[[#This Row],[ISI/CTN]]," ",AG865," ",AC865," ",AE865," ",AI865))),TRIM(UPPER(CONCATENATE(Q865," ",S865," ",U865," ",W865," ",Y865," ",AA865," ","X"," ",Table43[[#This Row],[ISI/CTN]]," ",AC865," ",AE865," ",AI865))))</f>
        <v>RB VANISH LIQUID PINK 425ML X 12 PCH</v>
      </c>
      <c r="P865" s="11">
        <f t="shared" si="27"/>
        <v>36</v>
      </c>
      <c r="Q865" s="4" t="s">
        <v>1487</v>
      </c>
      <c r="R865" s="7" t="s">
        <v>94</v>
      </c>
      <c r="S865" s="4" t="s">
        <v>1509</v>
      </c>
      <c r="T865" s="45" t="s">
        <v>1728</v>
      </c>
      <c r="U865" s="46" t="s">
        <v>1514</v>
      </c>
      <c r="V865" s="7">
        <v>1</v>
      </c>
      <c r="W865" s="46"/>
      <c r="X865" s="45" t="s">
        <v>1731</v>
      </c>
      <c r="Y865" s="4" t="s">
        <v>1511</v>
      </c>
      <c r="Z865" s="47" t="s">
        <v>1722</v>
      </c>
      <c r="AA865" s="4" t="s">
        <v>1577</v>
      </c>
      <c r="AB865" s="47" t="s">
        <v>1755</v>
      </c>
      <c r="AC865" s="4" t="s">
        <v>386</v>
      </c>
      <c r="AD865" s="7">
        <v>1</v>
      </c>
      <c r="AF865" s="7">
        <v>0</v>
      </c>
      <c r="AJ865" s="7">
        <f>IFERROR(VLOOKUP(Table43[[#This Row],[Kode BARANG Win2]],'[2]Template Impor Barang'!#REF!,2,0),0)</f>
        <v>0</v>
      </c>
      <c r="AK865" s="7">
        <f>Table43[[#This Row],[ISI/CTN]]</f>
        <v>12</v>
      </c>
      <c r="AL865" s="83">
        <f>Table43[[#This Row],[Kode Pcpl]]</f>
        <v>3182000</v>
      </c>
      <c r="AN865" s="36">
        <f>Table43[[#This Row],[Harga Jual Pcs GT
(-PPN)]]-(Table43[[#This Row],[Harga Jual Pcs GT
(-PPN)]]*8.5%)</f>
        <v>20395.42625</v>
      </c>
      <c r="AO865" s="36">
        <f>Table43[[#This Row],[Harga Beli Pcs
(-PPN)]]*Table43[[#This Row],[ISI/CTN]]</f>
        <v>244745.11499999999</v>
      </c>
      <c r="AP865" s="36">
        <f>Table43[[#This Row],[Harga Beli Pcs
(-PPN)]]*1.11</f>
        <v>22638.923137500002</v>
      </c>
      <c r="AQ865" s="36">
        <f>Table43[[#This Row],[Harga Beli Krt
(- PPN)]]*1.11</f>
        <v>271667.07764999999</v>
      </c>
      <c r="AR865" s="36">
        <v>22290.083333333332</v>
      </c>
      <c r="AS865" s="36">
        <f>Table43[[#This Row],[Harga Jual Pcs GT
(-PPN)]]*Table43[[#This Row],[ISI/CTN]]</f>
        <v>267481</v>
      </c>
      <c r="AT865" s="36">
        <f>Table43[[#This Row],[Harga Jual Pcs GT
(-PPN)]]*1.11</f>
        <v>24741.9925</v>
      </c>
      <c r="AU865" s="36">
        <f>Table43[[#This Row],[Harga Jual Krt GT
(- PPN)]]*1.11</f>
        <v>296903.91000000003</v>
      </c>
      <c r="AV865" s="36">
        <v>22290.083333333332</v>
      </c>
      <c r="AW865" s="36">
        <f>Table43[[#This Row],[Harga Jual Pcs MT
(-PPN)]]*Table43[[#This Row],[ISI/CTN]]</f>
        <v>267481</v>
      </c>
      <c r="AX865" s="36">
        <f>Table43[[#This Row],[Harga Jual Pcs MT
(-PPN)]]*1.11</f>
        <v>24741.9925</v>
      </c>
      <c r="AY865" s="36">
        <f>Table43[[#This Row],[Harga Jual Pcs MT
(+PPN)]]*Table43[[#This Row],[ISI/CTN]]</f>
        <v>296903.91000000003</v>
      </c>
      <c r="AZ865" s="44">
        <f>(Table43[[#This Row],[Harga Jual Pcs GT
(-PPN)]]-Table43[[#This Row],[Harga Beli Pcs
(-PPN)]])/Table43[[#This Row],[Harga Jual Pcs GT
(-PPN)]]</f>
        <v>8.4999999999999937E-2</v>
      </c>
      <c r="BA865" s="51">
        <f>Table43[[#This Row],[Harga Jual Pcs MT
(-PPN)]]-Table43[[#This Row],[Harga Beli Pcs
(-PPN)]]</f>
        <v>1894.6570833333317</v>
      </c>
      <c r="BB865" s="57">
        <f>Table43[[#This Row],[Column1]]/Table43[[#This Row],[Harga Jual Pcs MT
(-PPN)]]</f>
        <v>8.4999999999999937E-2</v>
      </c>
      <c r="BC865" s="50"/>
      <c r="BD865" s="7" t="str">
        <f>IFERROR(VLOOKUP(Table43[[#This Row],[Kode BARANG Win2]],'[3]Daftar Barang dan Jasa'!$B$2:$D$3515,3,0),0)</f>
        <v>RB VANISH LIQUID PINK 425ML X 12 PCH</v>
      </c>
      <c r="BE865" s="7" t="str">
        <f ca="1">IF(TODAY()-Table43[[#This Row],[Efektif
Pembuatan]]&gt;60,"Lama","Baru")</f>
        <v>Lama</v>
      </c>
      <c r="BF865" s="7" t="e">
        <f ca="1">IF(TODAY()-Table43[[#This Row],[Efektif Naik Harga]]&lt;30,"Naik","Sama")</f>
        <v>#VALUE!</v>
      </c>
      <c r="BG865" s="7" t="s">
        <v>400</v>
      </c>
      <c r="BH865" s="7" t="str">
        <f>IF(Table43[[#This Row],[Kode BARANG Win2]]&lt;&gt;"","IDR","")</f>
        <v>IDR</v>
      </c>
      <c r="BI865" s="7" t="str">
        <f>CONCATENATE(Table43[[#This Row],[kode  1 Digit
(Nomor)]],Table43[[#This Row],[kode  4 Digit                (Nomor)]])</f>
        <v>31820000425</v>
      </c>
      <c r="BJ865" s="7" t="str">
        <f>Table43[[#This Row],[Nama            Gramasi atau Jumlah Pack per CTN]]</f>
        <v>425ML</v>
      </c>
      <c r="BK865" s="7"/>
      <c r="BL865" s="7"/>
      <c r="BM865" s="4" t="str">
        <f>IF(Table43[[#This Row],[SATUAN Fix Win]]&lt;&gt;"","KRT")</f>
        <v>KRT</v>
      </c>
      <c r="BN865" s="4" t="str">
        <f>IF(Table43[[#This Row],[SATUAN Fix Win]]&lt;&gt;"","GD01")</f>
        <v>GD01</v>
      </c>
      <c r="BO865" s="4">
        <f>IF(Table43[[#This Row],[SATUAN Fix Win]]&lt;&gt;"",11611)</f>
        <v>11611</v>
      </c>
      <c r="BP865" s="4">
        <f>IF(Table43[[#This Row],[SATUAN Fix Win]]&lt;&gt;"",11612)</f>
        <v>11612</v>
      </c>
      <c r="BR865" s="4">
        <f>IF(Table43[[#This Row],[SATUAN Fix Win]]&lt;&gt;"",1)</f>
        <v>1</v>
      </c>
    </row>
    <row r="866" spans="1:70">
      <c r="A866" s="4" t="str">
        <f>CONCATENATE(Table43[[#This Row],[Kode BARANG Win2]],Table43[[#This Row],[No. Urut
Item Sama]])</f>
        <v>R1071001050030</v>
      </c>
      <c r="B866" s="7"/>
      <c r="C866" s="4" t="s">
        <v>1712</v>
      </c>
      <c r="D866" s="49">
        <v>3085678</v>
      </c>
      <c r="E866" s="49">
        <f>IFERROR(VLOOKUP(Table43[[#This Row],[NO]],[1]Sheet1!$G$3:$K$1267,5,0),0)</f>
        <v>0</v>
      </c>
      <c r="F866" s="26" t="s">
        <v>725</v>
      </c>
      <c r="G866" s="26">
        <v>12</v>
      </c>
      <c r="H866" s="26" t="s">
        <v>1712</v>
      </c>
      <c r="I866" s="49">
        <v>8993560033279</v>
      </c>
      <c r="J866" s="26" t="str">
        <f>Table43[[#This Row],[Nama Jenis Kemasan]]</f>
        <v>BTL</v>
      </c>
      <c r="K866" s="4" t="str">
        <f>TRIM(CONCATENATE(Table43[[#This Row],[Nama            KLP]]," ",Table43[[#This Row],[Nama            Sub KLP]]))</f>
        <v>VANISH LIQUID</v>
      </c>
      <c r="L866" s="4" t="str">
        <f>CONCATENATE(Table43[[#This Row],[kode  2 Digit                (hrf+No)]],Table43[[#This Row],[kode  2 Digit                (Nomor)]],Table43[[#This Row],[kode  1 Digit                (Nomor)]])</f>
        <v>R1071</v>
      </c>
      <c r="M866" s="4" t="str">
        <f>IF(AH866="",CONCATENATE(R866,T866,V866,X866,Z866,AB866,AD866,AF866,Table43[[#This Row],[Tanda Kode Revisi]]),CONCATENATE(R866,T866,V866,X866,Z866,AB866,AD866,AH866))</f>
        <v>R1071001050030</v>
      </c>
      <c r="N866" s="11">
        <f t="shared" si="26"/>
        <v>14</v>
      </c>
      <c r="O866" s="13" t="str">
        <f>IF(AG866&lt;&gt;"",TRIM(UPPER(CONCATENATE(Q866," ",S866," ",U866," ",W866," ",Y866," ",AA866," ","X"," ",Table43[[#This Row],[ISI/CTN]]," ",AG866," ",AC866," ",AE866," ",AI866))),TRIM(UPPER(CONCATENATE(Q866," ",S866," ",U866," ",W866," ",Y866," ",AA866," ","X"," ",Table43[[#This Row],[ISI/CTN]]," ",AC866," ",AE866," ",AI866))))</f>
        <v>RB VANISH LIQUID PINK 500ML X 12 BTL</v>
      </c>
      <c r="P866" s="11">
        <f t="shared" si="27"/>
        <v>36</v>
      </c>
      <c r="Q866" s="4" t="s">
        <v>1487</v>
      </c>
      <c r="R866" s="7" t="s">
        <v>94</v>
      </c>
      <c r="S866" s="4" t="s">
        <v>1509</v>
      </c>
      <c r="T866" s="45" t="s">
        <v>1728</v>
      </c>
      <c r="U866" s="46" t="s">
        <v>1514</v>
      </c>
      <c r="V866" s="7">
        <v>1</v>
      </c>
      <c r="W866" s="46"/>
      <c r="X866" s="45" t="s">
        <v>1731</v>
      </c>
      <c r="Y866" s="4" t="s">
        <v>1511</v>
      </c>
      <c r="Z866" s="47" t="s">
        <v>1722</v>
      </c>
      <c r="AA866" s="4" t="s">
        <v>1498</v>
      </c>
      <c r="AB866" s="47" t="s">
        <v>1759</v>
      </c>
      <c r="AC866" s="4" t="s">
        <v>388</v>
      </c>
      <c r="AD866" s="7">
        <v>3</v>
      </c>
      <c r="AF866" s="7">
        <v>0</v>
      </c>
      <c r="AJ866" s="7">
        <f>IFERROR(VLOOKUP(Table43[[#This Row],[Kode BARANG Win2]],'[2]Template Impor Barang'!#REF!,2,0),0)</f>
        <v>0</v>
      </c>
      <c r="AK866" s="7">
        <f>Table43[[#This Row],[ISI/CTN]]</f>
        <v>12</v>
      </c>
      <c r="AL866" s="83">
        <f>Table43[[#This Row],[Kode Pcpl]]</f>
        <v>3085678</v>
      </c>
      <c r="AN866" s="36">
        <f>Table43[[#This Row],[Harga Jual Pcs GT
(-PPN)]]-(Table43[[#This Row],[Harga Jual Pcs GT
(-PPN)]]*8.5%)</f>
        <v>28668.55125</v>
      </c>
      <c r="AO866" s="36">
        <f>Table43[[#This Row],[Harga Beli Pcs
(-PPN)]]*Table43[[#This Row],[ISI/CTN]]</f>
        <v>344022.61499999999</v>
      </c>
      <c r="AP866" s="36">
        <f>Table43[[#This Row],[Harga Beli Pcs
(-PPN)]]*1.11</f>
        <v>31822.091887500002</v>
      </c>
      <c r="AQ866" s="36">
        <f>Table43[[#This Row],[Harga Beli Krt
(- PPN)]]*1.11</f>
        <v>381865.10265000002</v>
      </c>
      <c r="AR866" s="36">
        <v>31331.75</v>
      </c>
      <c r="AS866" s="36">
        <f>Table43[[#This Row],[Harga Jual Pcs GT
(-PPN)]]*Table43[[#This Row],[ISI/CTN]]</f>
        <v>375981</v>
      </c>
      <c r="AT866" s="36">
        <f>Table43[[#This Row],[Harga Jual Pcs GT
(-PPN)]]*1.11</f>
        <v>34778.2425</v>
      </c>
      <c r="AU866" s="36">
        <f>Table43[[#This Row],[Harga Jual Krt GT
(- PPN)]]*1.11</f>
        <v>417338.91000000003</v>
      </c>
      <c r="AV866" s="36">
        <v>31331.75</v>
      </c>
      <c r="AW866" s="36">
        <f>Table43[[#This Row],[Harga Jual Pcs MT
(-PPN)]]*Table43[[#This Row],[ISI/CTN]]</f>
        <v>375981</v>
      </c>
      <c r="AX866" s="36">
        <f>Table43[[#This Row],[Harga Jual Pcs MT
(-PPN)]]*1.11</f>
        <v>34778.2425</v>
      </c>
      <c r="AY866" s="36">
        <f>Table43[[#This Row],[Harga Jual Pcs MT
(+PPN)]]*Table43[[#This Row],[ISI/CTN]]</f>
        <v>417338.91000000003</v>
      </c>
      <c r="AZ866" s="44">
        <f>(Table43[[#This Row],[Harga Jual Pcs GT
(-PPN)]]-Table43[[#This Row],[Harga Beli Pcs
(-PPN)]])/Table43[[#This Row],[Harga Jual Pcs GT
(-PPN)]]</f>
        <v>8.4999999999999992E-2</v>
      </c>
      <c r="BA866" s="51">
        <f>Table43[[#This Row],[Harga Jual Pcs MT
(-PPN)]]-Table43[[#This Row],[Harga Beli Pcs
(-PPN)]]</f>
        <v>2663.1987499999996</v>
      </c>
      <c r="BB866" s="57">
        <f>Table43[[#This Row],[Column1]]/Table43[[#This Row],[Harga Jual Pcs MT
(-PPN)]]</f>
        <v>8.4999999999999992E-2</v>
      </c>
      <c r="BC866" s="50"/>
      <c r="BD866" s="7" t="str">
        <f>IFERROR(VLOOKUP(Table43[[#This Row],[Kode BARANG Win2]],'[3]Daftar Barang dan Jasa'!$B$2:$D$3515,3,0),0)</f>
        <v>RB VANISH LIQUID PINK 500ML X 12 BTL</v>
      </c>
      <c r="BE866" s="7" t="str">
        <f ca="1">IF(TODAY()-Table43[[#This Row],[Efektif
Pembuatan]]&gt;60,"Lama","Baru")</f>
        <v>Lama</v>
      </c>
      <c r="BF866" s="7" t="e">
        <f ca="1">IF(TODAY()-Table43[[#This Row],[Efektif Naik Harga]]&lt;30,"Naik","Sama")</f>
        <v>#VALUE!</v>
      </c>
      <c r="BG866" s="7" t="s">
        <v>400</v>
      </c>
      <c r="BH866" s="7" t="str">
        <f>IF(Table43[[#This Row],[Kode BARANG Win2]]&lt;&gt;"","IDR","")</f>
        <v>IDR</v>
      </c>
      <c r="BI866" s="7" t="str">
        <f>CONCATENATE(Table43[[#This Row],[kode  1 Digit
(Nomor)]],Table43[[#This Row],[kode  4 Digit                (Nomor)]])</f>
        <v>30856780500</v>
      </c>
      <c r="BJ866" s="7" t="str">
        <f>Table43[[#This Row],[Nama            Gramasi atau Jumlah Pack per CTN]]</f>
        <v>500ML</v>
      </c>
      <c r="BK866" s="7"/>
      <c r="BL866" s="7"/>
      <c r="BM866" s="4" t="str">
        <f>IF(Table43[[#This Row],[SATUAN Fix Win]]&lt;&gt;"","KRT")</f>
        <v>KRT</v>
      </c>
      <c r="BN866" s="4" t="str">
        <f>IF(Table43[[#This Row],[SATUAN Fix Win]]&lt;&gt;"","GD01")</f>
        <v>GD01</v>
      </c>
      <c r="BO866" s="4">
        <f>IF(Table43[[#This Row],[SATUAN Fix Win]]&lt;&gt;"",11611)</f>
        <v>11611</v>
      </c>
      <c r="BP866" s="4">
        <f>IF(Table43[[#This Row],[SATUAN Fix Win]]&lt;&gt;"",11612)</f>
        <v>11612</v>
      </c>
      <c r="BR866" s="4">
        <f>IF(Table43[[#This Row],[SATUAN Fix Win]]&lt;&gt;"",1)</f>
        <v>1</v>
      </c>
    </row>
    <row r="867" spans="1:70">
      <c r="A867" s="4" t="str">
        <f>CONCATENATE(Table43[[#This Row],[Kode BARANG Win2]],Table43[[#This Row],[No. Urut
Item Sama]])</f>
        <v>R1071001050030</v>
      </c>
      <c r="B867" s="7"/>
      <c r="C867" s="4" t="s">
        <v>1712</v>
      </c>
      <c r="D867" s="49">
        <v>3239840</v>
      </c>
      <c r="E867" s="49">
        <f>IFERROR(VLOOKUP(Table43[[#This Row],[NO]],[1]Sheet1!$G$3:$K$1267,5,0),0)</f>
        <v>0</v>
      </c>
      <c r="F867" s="26" t="s">
        <v>727</v>
      </c>
      <c r="G867" s="26">
        <v>12</v>
      </c>
      <c r="H867" s="26" t="s">
        <v>1712</v>
      </c>
      <c r="I867" s="49">
        <v>8993560033279</v>
      </c>
      <c r="J867" s="26" t="str">
        <f>Table43[[#This Row],[Nama Jenis Kemasan]]</f>
        <v>BTL</v>
      </c>
      <c r="K867" s="4" t="str">
        <f>TRIM(CONCATENATE(Table43[[#This Row],[Nama            KLP]]," ",Table43[[#This Row],[Nama            Sub KLP]]))</f>
        <v>VANISH LIQUID</v>
      </c>
      <c r="L867" s="4" t="str">
        <f>CONCATENATE(Table43[[#This Row],[kode  2 Digit                (hrf+No)]],Table43[[#This Row],[kode  2 Digit                (Nomor)]],Table43[[#This Row],[kode  1 Digit                (Nomor)]])</f>
        <v>R1071</v>
      </c>
      <c r="M867" s="4" t="str">
        <f>IF(AH867="",CONCATENATE(R867,T867,V867,X867,Z867,AB867,AD867,AF867,Table43[[#This Row],[Tanda Kode Revisi]]),CONCATENATE(R867,T867,V867,X867,Z867,AB867,AD867,AH867))</f>
        <v>R1071001050030</v>
      </c>
      <c r="N867" s="11">
        <f t="shared" si="26"/>
        <v>14</v>
      </c>
      <c r="O867" s="13" t="str">
        <f>IF(AG867&lt;&gt;"",TRIM(UPPER(CONCATENATE(Q867," ",S867," ",U867," ",W867," ",Y867," ",AA867," ","X"," ",Table43[[#This Row],[ISI/CTN]]," ",AG867," ",AC867," ",AE867," ",AI867))),TRIM(UPPER(CONCATENATE(Q867," ",S867," ",U867," ",W867," ",Y867," ",AA867," ","X"," ",Table43[[#This Row],[ISI/CTN]]," ",AC867," ",AE867," ",AI867))))</f>
        <v>RB VANISH LIQUID PINK 500ML X 12 BTL</v>
      </c>
      <c r="P867" s="11">
        <f t="shared" si="27"/>
        <v>36</v>
      </c>
      <c r="Q867" s="4" t="s">
        <v>1487</v>
      </c>
      <c r="R867" s="7" t="s">
        <v>94</v>
      </c>
      <c r="S867" s="4" t="s">
        <v>1509</v>
      </c>
      <c r="T867" s="45" t="s">
        <v>1728</v>
      </c>
      <c r="U867" s="46" t="s">
        <v>1514</v>
      </c>
      <c r="V867" s="7">
        <v>1</v>
      </c>
      <c r="W867" s="46"/>
      <c r="X867" s="45" t="s">
        <v>1731</v>
      </c>
      <c r="Y867" s="4" t="s">
        <v>1511</v>
      </c>
      <c r="Z867" s="47" t="s">
        <v>1722</v>
      </c>
      <c r="AA867" s="4" t="s">
        <v>1498</v>
      </c>
      <c r="AB867" s="47" t="s">
        <v>1759</v>
      </c>
      <c r="AC867" s="4" t="s">
        <v>388</v>
      </c>
      <c r="AD867" s="7">
        <v>3</v>
      </c>
      <c r="AF867" s="7">
        <v>0</v>
      </c>
      <c r="AJ867" s="7">
        <f>IFERROR(VLOOKUP(Table43[[#This Row],[Kode BARANG Win2]],'[2]Template Impor Barang'!#REF!,2,0),0)</f>
        <v>0</v>
      </c>
      <c r="AK867" s="7">
        <f>Table43[[#This Row],[ISI/CTN]]</f>
        <v>12</v>
      </c>
      <c r="AL867" s="83">
        <f>Table43[[#This Row],[Kode Pcpl]]</f>
        <v>3239840</v>
      </c>
      <c r="AN867" s="36">
        <f>Table43[[#This Row],[Harga Jual Pcs GT
(-PPN)]]-(Table43[[#This Row],[Harga Jual Pcs GT
(-PPN)]]*8.5%)</f>
        <v>28668.55125</v>
      </c>
      <c r="AO867" s="36">
        <f>Table43[[#This Row],[Harga Beli Pcs
(-PPN)]]*Table43[[#This Row],[ISI/CTN]]</f>
        <v>344022.61499999999</v>
      </c>
      <c r="AP867" s="36">
        <f>Table43[[#This Row],[Harga Beli Pcs
(-PPN)]]*1.11</f>
        <v>31822.091887500002</v>
      </c>
      <c r="AQ867" s="36">
        <f>Table43[[#This Row],[Harga Beli Krt
(- PPN)]]*1.11</f>
        <v>381865.10265000002</v>
      </c>
      <c r="AR867" s="36">
        <v>31331.75</v>
      </c>
      <c r="AS867" s="36">
        <f>Table43[[#This Row],[Harga Jual Pcs GT
(-PPN)]]*Table43[[#This Row],[ISI/CTN]]</f>
        <v>375981</v>
      </c>
      <c r="AT867" s="36">
        <f>Table43[[#This Row],[Harga Jual Pcs GT
(-PPN)]]*1.11</f>
        <v>34778.2425</v>
      </c>
      <c r="AU867" s="36">
        <f>Table43[[#This Row],[Harga Jual Krt GT
(- PPN)]]*1.11</f>
        <v>417338.91000000003</v>
      </c>
      <c r="AV867" s="36">
        <v>31331.75</v>
      </c>
      <c r="AW867" s="36">
        <f>Table43[[#This Row],[Harga Jual Pcs MT
(-PPN)]]*Table43[[#This Row],[ISI/CTN]]</f>
        <v>375981</v>
      </c>
      <c r="AX867" s="36">
        <f>Table43[[#This Row],[Harga Jual Pcs MT
(-PPN)]]*1.11</f>
        <v>34778.2425</v>
      </c>
      <c r="AY867" s="36">
        <f>Table43[[#This Row],[Harga Jual Pcs MT
(+PPN)]]*Table43[[#This Row],[ISI/CTN]]</f>
        <v>417338.91000000003</v>
      </c>
      <c r="AZ867" s="44">
        <f>(Table43[[#This Row],[Harga Jual Pcs GT
(-PPN)]]-Table43[[#This Row],[Harga Beli Pcs
(-PPN)]])/Table43[[#This Row],[Harga Jual Pcs GT
(-PPN)]]</f>
        <v>8.4999999999999992E-2</v>
      </c>
      <c r="BA867" s="51">
        <f>Table43[[#This Row],[Harga Jual Pcs MT
(-PPN)]]-Table43[[#This Row],[Harga Beli Pcs
(-PPN)]]</f>
        <v>2663.1987499999996</v>
      </c>
      <c r="BB867" s="57">
        <f>Table43[[#This Row],[Column1]]/Table43[[#This Row],[Harga Jual Pcs MT
(-PPN)]]</f>
        <v>8.4999999999999992E-2</v>
      </c>
      <c r="BC867" s="50"/>
      <c r="BD867" s="7" t="str">
        <f>IFERROR(VLOOKUP(Table43[[#This Row],[Kode BARANG Win2]],'[3]Daftar Barang dan Jasa'!$B$2:$D$3515,3,0),0)</f>
        <v>RB VANISH LIQUID PINK 500ML X 12 BTL</v>
      </c>
      <c r="BE867" s="7" t="str">
        <f ca="1">IF(TODAY()-Table43[[#This Row],[Efektif
Pembuatan]]&gt;60,"Lama","Baru")</f>
        <v>Lama</v>
      </c>
      <c r="BF867" s="7" t="e">
        <f ca="1">IF(TODAY()-Table43[[#This Row],[Efektif Naik Harga]]&lt;30,"Naik","Sama")</f>
        <v>#VALUE!</v>
      </c>
      <c r="BG867" s="7" t="s">
        <v>400</v>
      </c>
      <c r="BH867" s="7" t="str">
        <f>IF(Table43[[#This Row],[Kode BARANG Win2]]&lt;&gt;"","IDR","")</f>
        <v>IDR</v>
      </c>
      <c r="BI867" s="7" t="str">
        <f>CONCATENATE(Table43[[#This Row],[kode  1 Digit
(Nomor)]],Table43[[#This Row],[kode  4 Digit                (Nomor)]])</f>
        <v>32398400500</v>
      </c>
      <c r="BJ867" s="7" t="str">
        <f>Table43[[#This Row],[Nama            Gramasi atau Jumlah Pack per CTN]]</f>
        <v>500ML</v>
      </c>
      <c r="BK867" s="7"/>
      <c r="BL867" s="7"/>
      <c r="BM867" s="4" t="str">
        <f>IF(Table43[[#This Row],[SATUAN Fix Win]]&lt;&gt;"","KRT")</f>
        <v>KRT</v>
      </c>
      <c r="BN867" s="4" t="str">
        <f>IF(Table43[[#This Row],[SATUAN Fix Win]]&lt;&gt;"","GD01")</f>
        <v>GD01</v>
      </c>
      <c r="BO867" s="4">
        <f>IF(Table43[[#This Row],[SATUAN Fix Win]]&lt;&gt;"",11611)</f>
        <v>11611</v>
      </c>
      <c r="BP867" s="4">
        <f>IF(Table43[[#This Row],[SATUAN Fix Win]]&lt;&gt;"",11612)</f>
        <v>11612</v>
      </c>
      <c r="BR867" s="4">
        <f>IF(Table43[[#This Row],[SATUAN Fix Win]]&lt;&gt;"",1)</f>
        <v>1</v>
      </c>
    </row>
    <row r="868" spans="1:70">
      <c r="A868" s="4" t="str">
        <f>CONCATENATE(Table43[[#This Row],[Kode BARANG Win2]],Table43[[#This Row],[No. Urut
Item Sama]])</f>
        <v>R1071001050030</v>
      </c>
      <c r="B868" s="7"/>
      <c r="C868" s="4" t="s">
        <v>1712</v>
      </c>
      <c r="D868" s="49">
        <v>8056153</v>
      </c>
      <c r="E868" s="49">
        <f>IFERROR(VLOOKUP(Table43[[#This Row],[NO]],[1]Sheet1!$G$3:$K$1267,5,0),0)</f>
        <v>0</v>
      </c>
      <c r="F868" s="26" t="s">
        <v>726</v>
      </c>
      <c r="G868" s="26">
        <v>12</v>
      </c>
      <c r="H868" s="26" t="s">
        <v>2073</v>
      </c>
      <c r="I868" s="49">
        <v>8993560033279</v>
      </c>
      <c r="J868" s="26" t="str">
        <f>Table43[[#This Row],[Nama Jenis Kemasan]]</f>
        <v>BTL</v>
      </c>
      <c r="K868" s="4" t="str">
        <f>TRIM(CONCATENATE(Table43[[#This Row],[Nama            KLP]]," ",Table43[[#This Row],[Nama            Sub KLP]]))</f>
        <v>VANISH LIQUID</v>
      </c>
      <c r="L868" s="4" t="str">
        <f>CONCATENATE(Table43[[#This Row],[kode  2 Digit                (hrf+No)]],Table43[[#This Row],[kode  2 Digit                (Nomor)]],Table43[[#This Row],[kode  1 Digit                (Nomor)]])</f>
        <v>R1071</v>
      </c>
      <c r="M868" s="4" t="str">
        <f>IF(AH868="",CONCATENATE(R868,T868,V868,X868,Z868,AB868,AD868,AF868,Table43[[#This Row],[Tanda Kode Revisi]]),CONCATENATE(R868,T868,V868,X868,Z868,AB868,AD868,AH868))</f>
        <v>R1071001050030</v>
      </c>
      <c r="N868" s="11">
        <f t="shared" si="26"/>
        <v>14</v>
      </c>
      <c r="O868" s="13" t="str">
        <f>IF(AG868&lt;&gt;"",TRIM(UPPER(CONCATENATE(Q868," ",S868," ",U868," ",W868," ",Y868," ",AA868," ","X"," ",Table43[[#This Row],[ISI/CTN]]," ",AG868," ",AC868," ",AE868," ",AI868))),TRIM(UPPER(CONCATENATE(Q868," ",S868," ",U868," ",W868," ",Y868," ",AA868," ","X"," ",Table43[[#This Row],[ISI/CTN]]," ",AC868," ",AE868," ",AI868))))</f>
        <v>RB VANISH LIQUID PINK 500ML X 12 BTL</v>
      </c>
      <c r="P868" s="11">
        <f t="shared" si="27"/>
        <v>36</v>
      </c>
      <c r="Q868" s="4" t="s">
        <v>1487</v>
      </c>
      <c r="R868" s="7" t="s">
        <v>94</v>
      </c>
      <c r="S868" s="4" t="s">
        <v>1509</v>
      </c>
      <c r="T868" s="45" t="s">
        <v>1728</v>
      </c>
      <c r="U868" s="46" t="s">
        <v>1514</v>
      </c>
      <c r="V868" s="7">
        <v>1</v>
      </c>
      <c r="W868" s="46"/>
      <c r="X868" s="45" t="s">
        <v>1731</v>
      </c>
      <c r="Y868" s="4" t="s">
        <v>1511</v>
      </c>
      <c r="Z868" s="47" t="s">
        <v>1722</v>
      </c>
      <c r="AA868" s="4" t="s">
        <v>1498</v>
      </c>
      <c r="AB868" s="47" t="s">
        <v>1759</v>
      </c>
      <c r="AC868" s="4" t="s">
        <v>388</v>
      </c>
      <c r="AD868" s="7">
        <v>3</v>
      </c>
      <c r="AF868" s="7">
        <v>0</v>
      </c>
      <c r="AJ868" s="7">
        <f>IFERROR(VLOOKUP(Table43[[#This Row],[Kode BARANG Win2]],'[2]Template Impor Barang'!#REF!,2,0),0)</f>
        <v>0</v>
      </c>
      <c r="AK868" s="7">
        <f>Table43[[#This Row],[ISI/CTN]]</f>
        <v>12</v>
      </c>
      <c r="AL868" s="83">
        <f>Table43[[#This Row],[Kode Pcpl]]</f>
        <v>8056153</v>
      </c>
      <c r="AN868" s="36">
        <f>Table43[[#This Row],[Harga Jual Pcs GT
(-PPN)]]-(Table43[[#This Row],[Harga Jual Pcs GT
(-PPN)]]*8.5%)</f>
        <v>28668.55125</v>
      </c>
      <c r="AO868" s="36">
        <f>Table43[[#This Row],[Harga Beli Pcs
(-PPN)]]*Table43[[#This Row],[ISI/CTN]]</f>
        <v>344022.61499999999</v>
      </c>
      <c r="AP868" s="36">
        <f>Table43[[#This Row],[Harga Beli Pcs
(-PPN)]]*1.11</f>
        <v>31822.091887500002</v>
      </c>
      <c r="AQ868" s="36">
        <f>Table43[[#This Row],[Harga Beli Krt
(- PPN)]]*1.11</f>
        <v>381865.10265000002</v>
      </c>
      <c r="AR868" s="36">
        <v>31331.75</v>
      </c>
      <c r="AS868" s="36">
        <f>Table43[[#This Row],[Harga Jual Pcs GT
(-PPN)]]*Table43[[#This Row],[ISI/CTN]]</f>
        <v>375981</v>
      </c>
      <c r="AT868" s="36">
        <f>Table43[[#This Row],[Harga Jual Pcs GT
(-PPN)]]*1.11</f>
        <v>34778.2425</v>
      </c>
      <c r="AU868" s="36">
        <f>Table43[[#This Row],[Harga Jual Krt GT
(- PPN)]]*1.11</f>
        <v>417338.91000000003</v>
      </c>
      <c r="AV868" s="36">
        <v>31331.75</v>
      </c>
      <c r="AW868" s="36">
        <f>Table43[[#This Row],[Harga Jual Pcs MT
(-PPN)]]*Table43[[#This Row],[ISI/CTN]]</f>
        <v>375981</v>
      </c>
      <c r="AX868" s="36">
        <f>Table43[[#This Row],[Harga Jual Pcs MT
(-PPN)]]*1.11</f>
        <v>34778.2425</v>
      </c>
      <c r="AY868" s="36">
        <f>Table43[[#This Row],[Harga Jual Pcs MT
(+PPN)]]*Table43[[#This Row],[ISI/CTN]]</f>
        <v>417338.91000000003</v>
      </c>
      <c r="AZ868" s="44">
        <f>(Table43[[#This Row],[Harga Jual Pcs GT
(-PPN)]]-Table43[[#This Row],[Harga Beli Pcs
(-PPN)]])/Table43[[#This Row],[Harga Jual Pcs GT
(-PPN)]]</f>
        <v>8.4999999999999992E-2</v>
      </c>
      <c r="BA868" s="51">
        <f>Table43[[#This Row],[Harga Jual Pcs MT
(-PPN)]]-Table43[[#This Row],[Harga Beli Pcs
(-PPN)]]</f>
        <v>2663.1987499999996</v>
      </c>
      <c r="BB868" s="57">
        <f>Table43[[#This Row],[Column1]]/Table43[[#This Row],[Harga Jual Pcs MT
(-PPN)]]</f>
        <v>8.4999999999999992E-2</v>
      </c>
      <c r="BC868" s="50"/>
      <c r="BD868" s="7" t="str">
        <f>IFERROR(VLOOKUP(Table43[[#This Row],[Kode BARANG Win2]],'[3]Daftar Barang dan Jasa'!$B$2:$D$3515,3,0),0)</f>
        <v>RB VANISH LIQUID PINK 500ML X 12 BTL</v>
      </c>
      <c r="BE868" s="7" t="str">
        <f ca="1">IF(TODAY()-Table43[[#This Row],[Efektif
Pembuatan]]&gt;60,"Lama","Baru")</f>
        <v>Lama</v>
      </c>
      <c r="BF868" s="7" t="e">
        <f ca="1">IF(TODAY()-Table43[[#This Row],[Efektif Naik Harga]]&lt;30,"Naik","Sama")</f>
        <v>#VALUE!</v>
      </c>
      <c r="BG868" s="7" t="s">
        <v>400</v>
      </c>
      <c r="BH868" s="7" t="str">
        <f>IF(Table43[[#This Row],[Kode BARANG Win2]]&lt;&gt;"","IDR","")</f>
        <v>IDR</v>
      </c>
      <c r="BI868" s="7" t="str">
        <f>CONCATENATE(Table43[[#This Row],[kode  1 Digit
(Nomor)]],Table43[[#This Row],[kode  4 Digit                (Nomor)]])</f>
        <v>80561530500</v>
      </c>
      <c r="BJ868" s="7" t="str">
        <f>Table43[[#This Row],[Nama            Gramasi atau Jumlah Pack per CTN]]</f>
        <v>500ML</v>
      </c>
      <c r="BK868" s="7"/>
      <c r="BL868" s="7"/>
      <c r="BM868" s="4" t="str">
        <f>IF(Table43[[#This Row],[SATUAN Fix Win]]&lt;&gt;"","KRT")</f>
        <v>KRT</v>
      </c>
      <c r="BN868" s="4" t="str">
        <f>IF(Table43[[#This Row],[SATUAN Fix Win]]&lt;&gt;"","GD01")</f>
        <v>GD01</v>
      </c>
      <c r="BO868" s="4">
        <f>IF(Table43[[#This Row],[SATUAN Fix Win]]&lt;&gt;"",11611)</f>
        <v>11611</v>
      </c>
      <c r="BP868" s="4">
        <f>IF(Table43[[#This Row],[SATUAN Fix Win]]&lt;&gt;"",11612)</f>
        <v>11612</v>
      </c>
      <c r="BR868" s="4">
        <f>IF(Table43[[#This Row],[SATUAN Fix Win]]&lt;&gt;"",1)</f>
        <v>1</v>
      </c>
    </row>
    <row r="869" spans="1:70">
      <c r="A869" s="4" t="str">
        <f>CONCATENATE(Table43[[#This Row],[Kode BARANG Win2]],Table43[[#This Row],[No. Urut
Item Sama]])</f>
        <v>R1071001050030</v>
      </c>
      <c r="B869" s="7"/>
      <c r="C869" s="4" t="s">
        <v>1712</v>
      </c>
      <c r="D869" s="49" t="s">
        <v>404</v>
      </c>
      <c r="E869" s="49">
        <f>IFERROR(VLOOKUP(Table43[[#This Row],[NO]],[1]Sheet1!$G$3:$K$1267,5,0),0)</f>
        <v>0</v>
      </c>
      <c r="F869" s="26" t="s">
        <v>726</v>
      </c>
      <c r="G869" s="26">
        <v>12</v>
      </c>
      <c r="H869" s="26" t="s">
        <v>2073</v>
      </c>
      <c r="I869" s="49">
        <v>8993560033279</v>
      </c>
      <c r="J869" s="26" t="str">
        <f>Table43[[#This Row],[Nama Jenis Kemasan]]</f>
        <v>BTL</v>
      </c>
      <c r="K869" s="4" t="str">
        <f>TRIM(CONCATENATE(Table43[[#This Row],[Nama            KLP]]," ",Table43[[#This Row],[Nama            Sub KLP]]))</f>
        <v>VANISH LIQUID</v>
      </c>
      <c r="L869" s="4" t="str">
        <f>CONCATENATE(Table43[[#This Row],[kode  2 Digit                (hrf+No)]],Table43[[#This Row],[kode  2 Digit                (Nomor)]],Table43[[#This Row],[kode  1 Digit                (Nomor)]])</f>
        <v>R1071</v>
      </c>
      <c r="M869" s="4" t="str">
        <f>IF(AH869="",CONCATENATE(R869,T869,V869,X869,Z869,AB869,AD869,AF869,Table43[[#This Row],[Tanda Kode Revisi]]),CONCATENATE(R869,T869,V869,X869,Z869,AB869,AD869,AH869))</f>
        <v>R1071001050030</v>
      </c>
      <c r="N869" s="11">
        <f t="shared" si="26"/>
        <v>14</v>
      </c>
      <c r="O869" s="13" t="str">
        <f>IF(AG869&lt;&gt;"",TRIM(UPPER(CONCATENATE(Q869," ",S869," ",U869," ",W869," ",Y869," ",AA869," ","X"," ",Table43[[#This Row],[ISI/CTN]]," ",AG869," ",AC869," ",AE869," ",AI869))),TRIM(UPPER(CONCATENATE(Q869," ",S869," ",U869," ",W869," ",Y869," ",AA869," ","X"," ",Table43[[#This Row],[ISI/CTN]]," ",AC869," ",AE869," ",AI869))))</f>
        <v>RB VANISH LIQUID PINK 500ML X 12 BTL</v>
      </c>
      <c r="P869" s="11">
        <f t="shared" si="27"/>
        <v>36</v>
      </c>
      <c r="Q869" s="4" t="s">
        <v>1487</v>
      </c>
      <c r="R869" s="7" t="s">
        <v>94</v>
      </c>
      <c r="S869" s="4" t="s">
        <v>1509</v>
      </c>
      <c r="T869" s="45" t="s">
        <v>1728</v>
      </c>
      <c r="U869" s="46" t="s">
        <v>1514</v>
      </c>
      <c r="V869" s="7">
        <v>1</v>
      </c>
      <c r="W869" s="46"/>
      <c r="X869" s="45" t="s">
        <v>1731</v>
      </c>
      <c r="Y869" s="4" t="s">
        <v>1511</v>
      </c>
      <c r="Z869" s="47" t="s">
        <v>1722</v>
      </c>
      <c r="AA869" s="4" t="s">
        <v>1498</v>
      </c>
      <c r="AB869" s="47" t="s">
        <v>1759</v>
      </c>
      <c r="AC869" s="4" t="s">
        <v>388</v>
      </c>
      <c r="AD869" s="7">
        <v>3</v>
      </c>
      <c r="AF869" s="7">
        <v>0</v>
      </c>
      <c r="AJ869" s="7">
        <f>IFERROR(VLOOKUP(Table43[[#This Row],[Kode BARANG Win2]],'[2]Template Impor Barang'!#REF!,2,0),0)</f>
        <v>0</v>
      </c>
      <c r="AK869" s="7">
        <f>Table43[[#This Row],[ISI/CTN]]</f>
        <v>12</v>
      </c>
      <c r="AL869" s="83" t="str">
        <f>Table43[[#This Row],[Kode Pcpl]]</f>
        <v>ID8155964</v>
      </c>
      <c r="AN869" s="36">
        <f>Table43[[#This Row],[Harga Jual Pcs GT
(-PPN)]]-(Table43[[#This Row],[Harga Jual Pcs GT
(-PPN)]]*8.5%)</f>
        <v>28668.55125</v>
      </c>
      <c r="AO869" s="36">
        <f>Table43[[#This Row],[Harga Beli Pcs
(-PPN)]]*Table43[[#This Row],[ISI/CTN]]</f>
        <v>344022.61499999999</v>
      </c>
      <c r="AP869" s="36">
        <f>Table43[[#This Row],[Harga Beli Pcs
(-PPN)]]*1.11</f>
        <v>31822.091887500002</v>
      </c>
      <c r="AQ869" s="36">
        <f>Table43[[#This Row],[Harga Beli Krt
(- PPN)]]*1.11</f>
        <v>381865.10265000002</v>
      </c>
      <c r="AR869" s="36">
        <v>31331.75</v>
      </c>
      <c r="AS869" s="36">
        <f>Table43[[#This Row],[Harga Jual Pcs GT
(-PPN)]]*Table43[[#This Row],[ISI/CTN]]</f>
        <v>375981</v>
      </c>
      <c r="AT869" s="36">
        <f>Table43[[#This Row],[Harga Jual Pcs GT
(-PPN)]]*1.11</f>
        <v>34778.2425</v>
      </c>
      <c r="AU869" s="36">
        <f>Table43[[#This Row],[Harga Jual Krt GT
(- PPN)]]*1.11</f>
        <v>417338.91000000003</v>
      </c>
      <c r="AV869" s="36">
        <v>31331.75</v>
      </c>
      <c r="AW869" s="36">
        <f>Table43[[#This Row],[Harga Jual Pcs MT
(-PPN)]]*Table43[[#This Row],[ISI/CTN]]</f>
        <v>375981</v>
      </c>
      <c r="AX869" s="36">
        <f>Table43[[#This Row],[Harga Jual Pcs MT
(-PPN)]]*1.11</f>
        <v>34778.2425</v>
      </c>
      <c r="AY869" s="36">
        <f>Table43[[#This Row],[Harga Jual Pcs MT
(+PPN)]]*Table43[[#This Row],[ISI/CTN]]</f>
        <v>417338.91000000003</v>
      </c>
      <c r="AZ869" s="44">
        <f>(Table43[[#This Row],[Harga Jual Pcs GT
(-PPN)]]-Table43[[#This Row],[Harga Beli Pcs
(-PPN)]])/Table43[[#This Row],[Harga Jual Pcs GT
(-PPN)]]</f>
        <v>8.4999999999999992E-2</v>
      </c>
      <c r="BA869" s="51">
        <f>Table43[[#This Row],[Harga Jual Pcs MT
(-PPN)]]-Table43[[#This Row],[Harga Beli Pcs
(-PPN)]]</f>
        <v>2663.1987499999996</v>
      </c>
      <c r="BB869" s="57">
        <f>Table43[[#This Row],[Column1]]/Table43[[#This Row],[Harga Jual Pcs MT
(-PPN)]]</f>
        <v>8.4999999999999992E-2</v>
      </c>
      <c r="BC869" s="50"/>
      <c r="BD869" s="7" t="str">
        <f>IFERROR(VLOOKUP(Table43[[#This Row],[Kode BARANG Win2]],'[3]Daftar Barang dan Jasa'!$B$2:$D$3515,3,0),0)</f>
        <v>RB VANISH LIQUID PINK 500ML X 12 BTL</v>
      </c>
      <c r="BE869" s="7" t="str">
        <f ca="1">IF(TODAY()-Table43[[#This Row],[Efektif
Pembuatan]]&gt;60,"Lama","Baru")</f>
        <v>Lama</v>
      </c>
      <c r="BF869" s="7" t="e">
        <f ca="1">IF(TODAY()-Table43[[#This Row],[Efektif Naik Harga]]&lt;30,"Naik","Sama")</f>
        <v>#VALUE!</v>
      </c>
      <c r="BG869" s="7" t="s">
        <v>400</v>
      </c>
      <c r="BH869" s="7" t="str">
        <f>IF(Table43[[#This Row],[Kode BARANG Win2]]&lt;&gt;"","IDR","")</f>
        <v>IDR</v>
      </c>
      <c r="BI869" s="7" t="str">
        <f>CONCATENATE(Table43[[#This Row],[kode  1 Digit
(Nomor)]],Table43[[#This Row],[kode  4 Digit                (Nomor)]])</f>
        <v>ID81559640500</v>
      </c>
      <c r="BJ869" s="7" t="str">
        <f>Table43[[#This Row],[Nama            Gramasi atau Jumlah Pack per CTN]]</f>
        <v>500ML</v>
      </c>
      <c r="BK869" s="7"/>
      <c r="BL869" s="7"/>
      <c r="BM869" s="4" t="str">
        <f>IF(Table43[[#This Row],[SATUAN Fix Win]]&lt;&gt;"","KRT")</f>
        <v>KRT</v>
      </c>
      <c r="BN869" s="4" t="str">
        <f>IF(Table43[[#This Row],[SATUAN Fix Win]]&lt;&gt;"","GD01")</f>
        <v>GD01</v>
      </c>
      <c r="BO869" s="4">
        <f>IF(Table43[[#This Row],[SATUAN Fix Win]]&lt;&gt;"",11611)</f>
        <v>11611</v>
      </c>
      <c r="BP869" s="4">
        <f>IF(Table43[[#This Row],[SATUAN Fix Win]]&lt;&gt;"",11612)</f>
        <v>11612</v>
      </c>
      <c r="BR869" s="4">
        <f>IF(Table43[[#This Row],[SATUAN Fix Win]]&lt;&gt;"",1)</f>
        <v>1</v>
      </c>
    </row>
    <row r="870" spans="1:70">
      <c r="A870" s="4" t="str">
        <f>CONCATENATE(Table43[[#This Row],[Kode BARANG Win2]],Table43[[#This Row],[No. Urut
Item Sama]])</f>
        <v>R1071001075010</v>
      </c>
      <c r="B870" s="7"/>
      <c r="C870" s="4" t="s">
        <v>1714</v>
      </c>
      <c r="D870" s="49">
        <v>3239841</v>
      </c>
      <c r="E870" s="49">
        <f>IFERROR(VLOOKUP(Table43[[#This Row],[NO]],[1]Sheet1!$G$3:$K$1267,5,0),0)</f>
        <v>0</v>
      </c>
      <c r="F870" s="26" t="s">
        <v>715</v>
      </c>
      <c r="G870" s="26">
        <v>12</v>
      </c>
      <c r="H870" s="26" t="s">
        <v>1714</v>
      </c>
      <c r="I870" s="49">
        <v>8993560033514</v>
      </c>
      <c r="J870" s="26" t="str">
        <f>Table43[[#This Row],[Nama Jenis Kemasan]]</f>
        <v>PCH</v>
      </c>
      <c r="K870" s="4" t="str">
        <f>TRIM(CONCATENATE(Table43[[#This Row],[Nama            KLP]]," ",Table43[[#This Row],[Nama            Sub KLP]]))</f>
        <v>VANISH LIQUID</v>
      </c>
      <c r="L870" s="4" t="str">
        <f>CONCATENATE(Table43[[#This Row],[kode  2 Digit                (hrf+No)]],Table43[[#This Row],[kode  2 Digit                (Nomor)]],Table43[[#This Row],[kode  1 Digit                (Nomor)]])</f>
        <v>R1071</v>
      </c>
      <c r="M870" s="4" t="str">
        <f>IF(AH870="",CONCATENATE(R870,T870,V870,X870,Z870,AB870,AD870,AF870,Table43[[#This Row],[Tanda Kode Revisi]]),CONCATENATE(R870,T870,V870,X870,Z870,AB870,AD870,AH870))</f>
        <v>R1071001075010</v>
      </c>
      <c r="N870" s="11">
        <f t="shared" si="26"/>
        <v>14</v>
      </c>
      <c r="O870" s="13" t="str">
        <f>IF(AG870&lt;&gt;"",TRIM(UPPER(CONCATENATE(Q870," ",S870," ",U870," ",W870," ",Y870," ",AA870," ","X"," ",Table43[[#This Row],[ISI/CTN]]," ",AG870," ",AC870," ",AE870," ",AI870))),TRIM(UPPER(CONCATENATE(Q870," ",S870," ",U870," ",W870," ",Y870," ",AA870," ","X"," ",Table43[[#This Row],[ISI/CTN]]," ",AC870," ",AE870," ",AI870))))</f>
        <v>RB VANISH LIQUID PINK 750ML X 12 PCH</v>
      </c>
      <c r="P870" s="11">
        <f t="shared" si="27"/>
        <v>36</v>
      </c>
      <c r="Q870" s="4" t="s">
        <v>1487</v>
      </c>
      <c r="R870" s="7" t="s">
        <v>94</v>
      </c>
      <c r="S870" s="4" t="s">
        <v>1509</v>
      </c>
      <c r="T870" s="45" t="s">
        <v>1728</v>
      </c>
      <c r="U870" s="46" t="s">
        <v>1514</v>
      </c>
      <c r="V870" s="7">
        <v>1</v>
      </c>
      <c r="W870" s="46"/>
      <c r="X870" s="45" t="s">
        <v>1731</v>
      </c>
      <c r="Y870" s="4" t="s">
        <v>1511</v>
      </c>
      <c r="Z870" s="47" t="s">
        <v>1722</v>
      </c>
      <c r="AA870" s="4" t="s">
        <v>1500</v>
      </c>
      <c r="AB870" s="47" t="s">
        <v>1766</v>
      </c>
      <c r="AC870" s="4" t="s">
        <v>386</v>
      </c>
      <c r="AD870" s="7">
        <v>1</v>
      </c>
      <c r="AF870" s="7">
        <v>0</v>
      </c>
      <c r="AJ870" s="7">
        <f>IFERROR(VLOOKUP(Table43[[#This Row],[Kode BARANG Win2]],'[2]Template Impor Barang'!#REF!,2,0),0)</f>
        <v>0</v>
      </c>
      <c r="AK870" s="7">
        <f>Table43[[#This Row],[ISI/CTN]]</f>
        <v>12</v>
      </c>
      <c r="AL870" s="83">
        <f>Table43[[#This Row],[Kode Pcpl]]</f>
        <v>3239841</v>
      </c>
      <c r="AN870" s="36">
        <f>Table43[[#This Row],[Harga Jual Pcs GT
(-PPN)]]-(Table43[[#This Row],[Harga Jual Pcs GT
(-PPN)]]*8.5%)</f>
        <v>34128.584999999999</v>
      </c>
      <c r="AO870" s="36">
        <f>Table43[[#This Row],[Harga Beli Pcs
(-PPN)]]*Table43[[#This Row],[ISI/CTN]]</f>
        <v>409543.02</v>
      </c>
      <c r="AP870" s="36">
        <f>Table43[[#This Row],[Harga Beli Pcs
(-PPN)]]*1.11</f>
        <v>37882.729350000001</v>
      </c>
      <c r="AQ870" s="36">
        <f>Table43[[#This Row],[Harga Beli Krt
(- PPN)]]*1.11</f>
        <v>454592.75220000005</v>
      </c>
      <c r="AR870" s="36">
        <v>37299</v>
      </c>
      <c r="AS870" s="36">
        <f>Table43[[#This Row],[Harga Jual Pcs GT
(-PPN)]]*Table43[[#This Row],[ISI/CTN]]</f>
        <v>447588</v>
      </c>
      <c r="AT870" s="36">
        <f>Table43[[#This Row],[Harga Jual Pcs GT
(-PPN)]]*1.11</f>
        <v>41401.890000000007</v>
      </c>
      <c r="AU870" s="36">
        <f>Table43[[#This Row],[Harga Jual Krt GT
(- PPN)]]*1.11</f>
        <v>496822.68000000005</v>
      </c>
      <c r="AV870" s="36">
        <v>37299</v>
      </c>
      <c r="AW870" s="36">
        <f>Table43[[#This Row],[Harga Jual Pcs MT
(-PPN)]]*Table43[[#This Row],[ISI/CTN]]</f>
        <v>447588</v>
      </c>
      <c r="AX870" s="36">
        <f>Table43[[#This Row],[Harga Jual Pcs MT
(-PPN)]]*1.11</f>
        <v>41401.890000000007</v>
      </c>
      <c r="AY870" s="36">
        <f>Table43[[#This Row],[Harga Jual Pcs MT
(+PPN)]]*Table43[[#This Row],[ISI/CTN]]</f>
        <v>496822.68000000005</v>
      </c>
      <c r="AZ870" s="44">
        <f>(Table43[[#This Row],[Harga Jual Pcs GT
(-PPN)]]-Table43[[#This Row],[Harga Beli Pcs
(-PPN)]])/Table43[[#This Row],[Harga Jual Pcs GT
(-PPN)]]</f>
        <v>8.500000000000002E-2</v>
      </c>
      <c r="BA870" s="51">
        <f>Table43[[#This Row],[Harga Jual Pcs MT
(-PPN)]]-Table43[[#This Row],[Harga Beli Pcs
(-PPN)]]</f>
        <v>3170.4150000000009</v>
      </c>
      <c r="BB870" s="57">
        <f>Table43[[#This Row],[Column1]]/Table43[[#This Row],[Harga Jual Pcs MT
(-PPN)]]</f>
        <v>8.500000000000002E-2</v>
      </c>
      <c r="BC870" s="50"/>
      <c r="BD870" s="7" t="str">
        <f>IFERROR(VLOOKUP(Table43[[#This Row],[Kode BARANG Win2]],'[3]Daftar Barang dan Jasa'!$B$2:$D$3515,3,0),0)</f>
        <v>RB VANISH LIQUID PINK 750ML X 12 PCH</v>
      </c>
      <c r="BE870" s="7" t="str">
        <f ca="1">IF(TODAY()-Table43[[#This Row],[Efektif
Pembuatan]]&gt;60,"Lama","Baru")</f>
        <v>Lama</v>
      </c>
      <c r="BF870" s="7" t="e">
        <f ca="1">IF(TODAY()-Table43[[#This Row],[Efektif Naik Harga]]&lt;30,"Naik","Sama")</f>
        <v>#VALUE!</v>
      </c>
      <c r="BG870" s="7" t="s">
        <v>400</v>
      </c>
      <c r="BH870" s="7" t="str">
        <f>IF(Table43[[#This Row],[Kode BARANG Win2]]&lt;&gt;"","IDR","")</f>
        <v>IDR</v>
      </c>
      <c r="BI870" s="7" t="str">
        <f>CONCATENATE(Table43[[#This Row],[kode  1 Digit
(Nomor)]],Table43[[#This Row],[kode  4 Digit                (Nomor)]])</f>
        <v>32398410750</v>
      </c>
      <c r="BJ870" s="7" t="str">
        <f>Table43[[#This Row],[Nama            Gramasi atau Jumlah Pack per CTN]]</f>
        <v>750ML</v>
      </c>
      <c r="BK870" s="7"/>
      <c r="BL870" s="7"/>
      <c r="BM870" s="4" t="str">
        <f>IF(Table43[[#This Row],[SATUAN Fix Win]]&lt;&gt;"","KRT")</f>
        <v>KRT</v>
      </c>
      <c r="BN870" s="4" t="str">
        <f>IF(Table43[[#This Row],[SATUAN Fix Win]]&lt;&gt;"","GD01")</f>
        <v>GD01</v>
      </c>
      <c r="BO870" s="4">
        <f>IF(Table43[[#This Row],[SATUAN Fix Win]]&lt;&gt;"",11611)</f>
        <v>11611</v>
      </c>
      <c r="BP870" s="4">
        <f>IF(Table43[[#This Row],[SATUAN Fix Win]]&lt;&gt;"",11612)</f>
        <v>11612</v>
      </c>
      <c r="BR870" s="4">
        <f>IF(Table43[[#This Row],[SATUAN Fix Win]]&lt;&gt;"",1)</f>
        <v>1</v>
      </c>
    </row>
    <row r="871" spans="1:70">
      <c r="A871" s="4" t="str">
        <f>CONCATENATE(Table43[[#This Row],[Kode BARANG Win2]],Table43[[#This Row],[No. Urut
Item Sama]])</f>
        <v>R1071001075010</v>
      </c>
      <c r="B871" s="7"/>
      <c r="C871" s="4" t="s">
        <v>1714</v>
      </c>
      <c r="D871" s="49">
        <v>3085680</v>
      </c>
      <c r="E871" s="49">
        <f>IFERROR(VLOOKUP(Table43[[#This Row],[NO]],[1]Sheet1!$G$3:$K$1267,5,0),0)</f>
        <v>0</v>
      </c>
      <c r="F871" s="26" t="s">
        <v>713</v>
      </c>
      <c r="G871" s="26">
        <v>12</v>
      </c>
      <c r="H871" s="26" t="s">
        <v>1714</v>
      </c>
      <c r="I871" s="49">
        <v>8993560033514</v>
      </c>
      <c r="J871" s="26" t="str">
        <f>Table43[[#This Row],[Nama Jenis Kemasan]]</f>
        <v>PCH</v>
      </c>
      <c r="K871" s="4" t="str">
        <f>TRIM(CONCATENATE(Table43[[#This Row],[Nama            KLP]]," ",Table43[[#This Row],[Nama            Sub KLP]]))</f>
        <v>VANISH LIQUID</v>
      </c>
      <c r="L871" s="4" t="str">
        <f>CONCATENATE(Table43[[#This Row],[kode  2 Digit                (hrf+No)]],Table43[[#This Row],[kode  2 Digit                (Nomor)]],Table43[[#This Row],[kode  1 Digit                (Nomor)]])</f>
        <v>R1071</v>
      </c>
      <c r="M871" s="4" t="str">
        <f>IF(AH871="",CONCATENATE(R871,T871,V871,X871,Z871,AB871,AD871,AF871,Table43[[#This Row],[Tanda Kode Revisi]]),CONCATENATE(R871,T871,V871,X871,Z871,AB871,AD871,AH871))</f>
        <v>R1071001075010</v>
      </c>
      <c r="N871" s="11">
        <f t="shared" si="26"/>
        <v>14</v>
      </c>
      <c r="O871" s="13" t="str">
        <f>IF(AG871&lt;&gt;"",TRIM(UPPER(CONCATENATE(Q871," ",S871," ",U871," ",W871," ",Y871," ",AA871," ","X"," ",Table43[[#This Row],[ISI/CTN]]," ",AG871," ",AC871," ",AE871," ",AI871))),TRIM(UPPER(CONCATENATE(Q871," ",S871," ",U871," ",W871," ",Y871," ",AA871," ","X"," ",Table43[[#This Row],[ISI/CTN]]," ",AC871," ",AE871," ",AI871))))</f>
        <v>RB VANISH LIQUID PINK 750ML X 12 PCH</v>
      </c>
      <c r="P871" s="11">
        <f t="shared" si="27"/>
        <v>36</v>
      </c>
      <c r="Q871" s="4" t="s">
        <v>1487</v>
      </c>
      <c r="R871" s="7" t="s">
        <v>94</v>
      </c>
      <c r="S871" s="4" t="s">
        <v>1509</v>
      </c>
      <c r="T871" s="45" t="s">
        <v>1728</v>
      </c>
      <c r="U871" s="46" t="s">
        <v>1514</v>
      </c>
      <c r="V871" s="7">
        <v>1</v>
      </c>
      <c r="W871" s="46"/>
      <c r="X871" s="45" t="s">
        <v>1731</v>
      </c>
      <c r="Y871" s="4" t="s">
        <v>1511</v>
      </c>
      <c r="Z871" s="47" t="s">
        <v>1722</v>
      </c>
      <c r="AA871" s="4" t="s">
        <v>1500</v>
      </c>
      <c r="AB871" s="47" t="s">
        <v>1766</v>
      </c>
      <c r="AC871" s="4" t="s">
        <v>386</v>
      </c>
      <c r="AD871" s="7">
        <v>1</v>
      </c>
      <c r="AF871" s="7">
        <v>0</v>
      </c>
      <c r="AJ871" s="7">
        <f>IFERROR(VLOOKUP(Table43[[#This Row],[Kode BARANG Win2]],'[2]Template Impor Barang'!#REF!,2,0),0)</f>
        <v>0</v>
      </c>
      <c r="AK871" s="7">
        <f>Table43[[#This Row],[ISI/CTN]]</f>
        <v>12</v>
      </c>
      <c r="AL871" s="83">
        <f>Table43[[#This Row],[Kode Pcpl]]</f>
        <v>3085680</v>
      </c>
      <c r="AN871" s="36">
        <f>Table43[[#This Row],[Harga Jual Pcs GT
(-PPN)]]-(Table43[[#This Row],[Harga Jual Pcs GT
(-PPN)]]*8.5%)</f>
        <v>34128.584999999999</v>
      </c>
      <c r="AO871" s="36">
        <f>Table43[[#This Row],[Harga Beli Pcs
(-PPN)]]*Table43[[#This Row],[ISI/CTN]]</f>
        <v>409543.02</v>
      </c>
      <c r="AP871" s="36">
        <f>Table43[[#This Row],[Harga Beli Pcs
(-PPN)]]*1.11</f>
        <v>37882.729350000001</v>
      </c>
      <c r="AQ871" s="36">
        <f>Table43[[#This Row],[Harga Beli Krt
(- PPN)]]*1.11</f>
        <v>454592.75220000005</v>
      </c>
      <c r="AR871" s="36">
        <v>37299</v>
      </c>
      <c r="AS871" s="36">
        <f>Table43[[#This Row],[Harga Jual Pcs GT
(-PPN)]]*Table43[[#This Row],[ISI/CTN]]</f>
        <v>447588</v>
      </c>
      <c r="AT871" s="36">
        <f>Table43[[#This Row],[Harga Jual Pcs GT
(-PPN)]]*1.11</f>
        <v>41401.890000000007</v>
      </c>
      <c r="AU871" s="36">
        <f>Table43[[#This Row],[Harga Jual Krt GT
(- PPN)]]*1.11</f>
        <v>496822.68000000005</v>
      </c>
      <c r="AV871" s="36">
        <v>37299</v>
      </c>
      <c r="AW871" s="36">
        <f>Table43[[#This Row],[Harga Jual Pcs MT
(-PPN)]]*Table43[[#This Row],[ISI/CTN]]</f>
        <v>447588</v>
      </c>
      <c r="AX871" s="36">
        <f>Table43[[#This Row],[Harga Jual Pcs MT
(-PPN)]]*1.11</f>
        <v>41401.890000000007</v>
      </c>
      <c r="AY871" s="36">
        <f>Table43[[#This Row],[Harga Jual Pcs MT
(+PPN)]]*Table43[[#This Row],[ISI/CTN]]</f>
        <v>496822.68000000005</v>
      </c>
      <c r="AZ871" s="44">
        <f>(Table43[[#This Row],[Harga Jual Pcs GT
(-PPN)]]-Table43[[#This Row],[Harga Beli Pcs
(-PPN)]])/Table43[[#This Row],[Harga Jual Pcs GT
(-PPN)]]</f>
        <v>8.500000000000002E-2</v>
      </c>
      <c r="BA871" s="51">
        <f>Table43[[#This Row],[Harga Jual Pcs MT
(-PPN)]]-Table43[[#This Row],[Harga Beli Pcs
(-PPN)]]</f>
        <v>3170.4150000000009</v>
      </c>
      <c r="BB871" s="57">
        <f>Table43[[#This Row],[Column1]]/Table43[[#This Row],[Harga Jual Pcs MT
(-PPN)]]</f>
        <v>8.500000000000002E-2</v>
      </c>
      <c r="BC871" s="50"/>
      <c r="BD871" s="7" t="str">
        <f>IFERROR(VLOOKUP(Table43[[#This Row],[Kode BARANG Win2]],'[3]Daftar Barang dan Jasa'!$B$2:$D$3515,3,0),0)</f>
        <v>RB VANISH LIQUID PINK 750ML X 12 PCH</v>
      </c>
      <c r="BE871" s="7" t="str">
        <f ca="1">IF(TODAY()-Table43[[#This Row],[Efektif
Pembuatan]]&gt;60,"Lama","Baru")</f>
        <v>Lama</v>
      </c>
      <c r="BF871" s="7" t="e">
        <f ca="1">IF(TODAY()-Table43[[#This Row],[Efektif Naik Harga]]&lt;30,"Naik","Sama")</f>
        <v>#VALUE!</v>
      </c>
      <c r="BG871" s="7" t="s">
        <v>400</v>
      </c>
      <c r="BH871" s="7" t="str">
        <f>IF(Table43[[#This Row],[Kode BARANG Win2]]&lt;&gt;"","IDR","")</f>
        <v>IDR</v>
      </c>
      <c r="BI871" s="7" t="str">
        <f>CONCATENATE(Table43[[#This Row],[kode  1 Digit
(Nomor)]],Table43[[#This Row],[kode  4 Digit                (Nomor)]])</f>
        <v>30856800750</v>
      </c>
      <c r="BJ871" s="7" t="str">
        <f>Table43[[#This Row],[Nama            Gramasi atau Jumlah Pack per CTN]]</f>
        <v>750ML</v>
      </c>
      <c r="BK871" s="7"/>
      <c r="BL871" s="7"/>
      <c r="BM871" s="4" t="str">
        <f>IF(Table43[[#This Row],[SATUAN Fix Win]]&lt;&gt;"","KRT")</f>
        <v>KRT</v>
      </c>
      <c r="BN871" s="4" t="str">
        <f>IF(Table43[[#This Row],[SATUAN Fix Win]]&lt;&gt;"","GD01")</f>
        <v>GD01</v>
      </c>
      <c r="BO871" s="4">
        <f>IF(Table43[[#This Row],[SATUAN Fix Win]]&lt;&gt;"",11611)</f>
        <v>11611</v>
      </c>
      <c r="BP871" s="4">
        <f>IF(Table43[[#This Row],[SATUAN Fix Win]]&lt;&gt;"",11612)</f>
        <v>11612</v>
      </c>
      <c r="BR871" s="4">
        <f>IF(Table43[[#This Row],[SATUAN Fix Win]]&lt;&gt;"",1)</f>
        <v>1</v>
      </c>
    </row>
    <row r="872" spans="1:70">
      <c r="A872" s="4" t="str">
        <f>CONCATENATE(Table43[[#This Row],[Kode BARANG Win2]],Table43[[#This Row],[No. Urut
Item Sama]])</f>
        <v>R1071001075010</v>
      </c>
      <c r="B872" s="7"/>
      <c r="C872" s="4" t="s">
        <v>1714</v>
      </c>
      <c r="D872" s="49">
        <v>3036573</v>
      </c>
      <c r="E872" s="49">
        <f>IFERROR(VLOOKUP(Table43[[#This Row],[NO]],[1]Sheet1!$G$3:$K$1267,5,0),0)</f>
        <v>0</v>
      </c>
      <c r="F872" s="26" t="s">
        <v>714</v>
      </c>
      <c r="G872" s="26">
        <v>12</v>
      </c>
      <c r="H872" s="26" t="s">
        <v>2073</v>
      </c>
      <c r="I872" s="49">
        <v>8993560033514</v>
      </c>
      <c r="J872" s="26" t="str">
        <f>Table43[[#This Row],[Nama Jenis Kemasan]]</f>
        <v>PCH</v>
      </c>
      <c r="K872" s="4" t="str">
        <f>TRIM(CONCATENATE(Table43[[#This Row],[Nama            KLP]]," ",Table43[[#This Row],[Nama            Sub KLP]]))</f>
        <v>VANISH LIQUID</v>
      </c>
      <c r="L872" s="4" t="str">
        <f>CONCATENATE(Table43[[#This Row],[kode  2 Digit                (hrf+No)]],Table43[[#This Row],[kode  2 Digit                (Nomor)]],Table43[[#This Row],[kode  1 Digit                (Nomor)]])</f>
        <v>R1071</v>
      </c>
      <c r="M872" s="4" t="str">
        <f>IF(AH872="",CONCATENATE(R872,T872,V872,X872,Z872,AB872,AD872,AF872,Table43[[#This Row],[Tanda Kode Revisi]]),CONCATENATE(R872,T872,V872,X872,Z872,AB872,AD872,AH872))</f>
        <v>R1071001075010</v>
      </c>
      <c r="N872" s="11">
        <f t="shared" si="26"/>
        <v>14</v>
      </c>
      <c r="O872" s="13" t="str">
        <f>IF(AG872&lt;&gt;"",TRIM(UPPER(CONCATENATE(Q872," ",S872," ",U872," ",W872," ",Y872," ",AA872," ","X"," ",Table43[[#This Row],[ISI/CTN]]," ",AG872," ",AC872," ",AE872," ",AI872))),TRIM(UPPER(CONCATENATE(Q872," ",S872," ",U872," ",W872," ",Y872," ",AA872," ","X"," ",Table43[[#This Row],[ISI/CTN]]," ",AC872," ",AE872," ",AI872))))</f>
        <v>RB VANISH LIQUID PINK 750ML X 12 PCH</v>
      </c>
      <c r="P872" s="11">
        <f t="shared" si="27"/>
        <v>36</v>
      </c>
      <c r="Q872" s="4" t="s">
        <v>1487</v>
      </c>
      <c r="R872" s="7" t="s">
        <v>94</v>
      </c>
      <c r="S872" s="4" t="s">
        <v>1509</v>
      </c>
      <c r="T872" s="45" t="s">
        <v>1728</v>
      </c>
      <c r="U872" s="46" t="s">
        <v>1514</v>
      </c>
      <c r="V872" s="7">
        <v>1</v>
      </c>
      <c r="W872" s="46"/>
      <c r="X872" s="45" t="s">
        <v>1731</v>
      </c>
      <c r="Y872" s="4" t="s">
        <v>1511</v>
      </c>
      <c r="Z872" s="47" t="s">
        <v>1722</v>
      </c>
      <c r="AA872" s="4" t="s">
        <v>1500</v>
      </c>
      <c r="AB872" s="47" t="s">
        <v>1766</v>
      </c>
      <c r="AC872" s="4" t="s">
        <v>386</v>
      </c>
      <c r="AD872" s="7">
        <v>1</v>
      </c>
      <c r="AF872" s="7">
        <v>0</v>
      </c>
      <c r="AJ872" s="7">
        <f>IFERROR(VLOOKUP(Table43[[#This Row],[Kode BARANG Win2]],'[2]Template Impor Barang'!#REF!,2,0),0)</f>
        <v>0</v>
      </c>
      <c r="AK872" s="7">
        <f>Table43[[#This Row],[ISI/CTN]]</f>
        <v>12</v>
      </c>
      <c r="AL872" s="83">
        <f>Table43[[#This Row],[Kode Pcpl]]</f>
        <v>3036573</v>
      </c>
      <c r="AN872" s="36">
        <f>Table43[[#This Row],[Harga Jual Pcs GT
(-PPN)]]-(Table43[[#This Row],[Harga Jual Pcs GT
(-PPN)]]*8.5%)</f>
        <v>34128.584999999999</v>
      </c>
      <c r="AO872" s="36">
        <f>Table43[[#This Row],[Harga Beli Pcs
(-PPN)]]*Table43[[#This Row],[ISI/CTN]]</f>
        <v>409543.02</v>
      </c>
      <c r="AP872" s="36">
        <f>Table43[[#This Row],[Harga Beli Pcs
(-PPN)]]*1.11</f>
        <v>37882.729350000001</v>
      </c>
      <c r="AQ872" s="36">
        <f>Table43[[#This Row],[Harga Beli Krt
(- PPN)]]*1.11</f>
        <v>454592.75220000005</v>
      </c>
      <c r="AR872" s="36">
        <v>37299</v>
      </c>
      <c r="AS872" s="36">
        <f>Table43[[#This Row],[Harga Jual Pcs GT
(-PPN)]]*Table43[[#This Row],[ISI/CTN]]</f>
        <v>447588</v>
      </c>
      <c r="AT872" s="36">
        <f>Table43[[#This Row],[Harga Jual Pcs GT
(-PPN)]]*1.11</f>
        <v>41401.890000000007</v>
      </c>
      <c r="AU872" s="36">
        <f>Table43[[#This Row],[Harga Jual Krt GT
(- PPN)]]*1.11</f>
        <v>496822.68000000005</v>
      </c>
      <c r="AV872" s="36">
        <v>37299</v>
      </c>
      <c r="AW872" s="36">
        <f>Table43[[#This Row],[Harga Jual Pcs MT
(-PPN)]]*Table43[[#This Row],[ISI/CTN]]</f>
        <v>447588</v>
      </c>
      <c r="AX872" s="36">
        <f>Table43[[#This Row],[Harga Jual Pcs MT
(-PPN)]]*1.11</f>
        <v>41401.890000000007</v>
      </c>
      <c r="AY872" s="36">
        <f>Table43[[#This Row],[Harga Jual Pcs MT
(+PPN)]]*Table43[[#This Row],[ISI/CTN]]</f>
        <v>496822.68000000005</v>
      </c>
      <c r="AZ872" s="44">
        <f>(Table43[[#This Row],[Harga Jual Pcs GT
(-PPN)]]-Table43[[#This Row],[Harga Beli Pcs
(-PPN)]])/Table43[[#This Row],[Harga Jual Pcs GT
(-PPN)]]</f>
        <v>8.500000000000002E-2</v>
      </c>
      <c r="BA872" s="51">
        <f>Table43[[#This Row],[Harga Jual Pcs MT
(-PPN)]]-Table43[[#This Row],[Harga Beli Pcs
(-PPN)]]</f>
        <v>3170.4150000000009</v>
      </c>
      <c r="BB872" s="57">
        <f>Table43[[#This Row],[Column1]]/Table43[[#This Row],[Harga Jual Pcs MT
(-PPN)]]</f>
        <v>8.500000000000002E-2</v>
      </c>
      <c r="BC872" s="50"/>
      <c r="BD872" s="7" t="str">
        <f>IFERROR(VLOOKUP(Table43[[#This Row],[Kode BARANG Win2]],'[3]Daftar Barang dan Jasa'!$B$2:$D$3515,3,0),0)</f>
        <v>RB VANISH LIQUID PINK 750ML X 12 PCH</v>
      </c>
      <c r="BE872" s="7" t="str">
        <f ca="1">IF(TODAY()-Table43[[#This Row],[Efektif
Pembuatan]]&gt;60,"Lama","Baru")</f>
        <v>Lama</v>
      </c>
      <c r="BF872" s="7" t="e">
        <f ca="1">IF(TODAY()-Table43[[#This Row],[Efektif Naik Harga]]&lt;30,"Naik","Sama")</f>
        <v>#VALUE!</v>
      </c>
      <c r="BG872" s="7" t="s">
        <v>400</v>
      </c>
      <c r="BH872" s="7" t="str">
        <f>IF(Table43[[#This Row],[Kode BARANG Win2]]&lt;&gt;"","IDR","")</f>
        <v>IDR</v>
      </c>
      <c r="BI872" s="7" t="str">
        <f>CONCATENATE(Table43[[#This Row],[kode  1 Digit
(Nomor)]],Table43[[#This Row],[kode  4 Digit                (Nomor)]])</f>
        <v>30365730750</v>
      </c>
      <c r="BJ872" s="7" t="str">
        <f>Table43[[#This Row],[Nama            Gramasi atau Jumlah Pack per CTN]]</f>
        <v>750ML</v>
      </c>
      <c r="BK872" s="7"/>
      <c r="BL872" s="7"/>
      <c r="BM872" s="4" t="str">
        <f>IF(Table43[[#This Row],[SATUAN Fix Win]]&lt;&gt;"","KRT")</f>
        <v>KRT</v>
      </c>
      <c r="BN872" s="4" t="str">
        <f>IF(Table43[[#This Row],[SATUAN Fix Win]]&lt;&gt;"","GD01")</f>
        <v>GD01</v>
      </c>
      <c r="BO872" s="4">
        <f>IF(Table43[[#This Row],[SATUAN Fix Win]]&lt;&gt;"",11611)</f>
        <v>11611</v>
      </c>
      <c r="BP872" s="4">
        <f>IF(Table43[[#This Row],[SATUAN Fix Win]]&lt;&gt;"",11612)</f>
        <v>11612</v>
      </c>
      <c r="BR872" s="4">
        <f>IF(Table43[[#This Row],[SATUAN Fix Win]]&lt;&gt;"",1)</f>
        <v>1</v>
      </c>
    </row>
    <row r="873" spans="1:70">
      <c r="A873" s="4" t="str">
        <f>CONCATENATE(Table43[[#This Row],[Kode BARANG Win2]],Table43[[#This Row],[No. Urut
Item Sama]])</f>
        <v>R1071001075010</v>
      </c>
      <c r="B873" s="7"/>
      <c r="C873" s="4" t="s">
        <v>1714</v>
      </c>
      <c r="D873" s="49">
        <v>3120770</v>
      </c>
      <c r="E873" s="49">
        <f>IFERROR(VLOOKUP(Table43[[#This Row],[NO]],[1]Sheet1!$G$3:$K$1267,5,0),0)</f>
        <v>0</v>
      </c>
      <c r="F873" s="26" t="s">
        <v>718</v>
      </c>
      <c r="G873" s="26">
        <v>12</v>
      </c>
      <c r="H873" s="26" t="s">
        <v>2073</v>
      </c>
      <c r="I873" s="49">
        <v>8993560033514</v>
      </c>
      <c r="J873" s="26" t="str">
        <f>Table43[[#This Row],[Nama Jenis Kemasan]]</f>
        <v>PCH</v>
      </c>
      <c r="K873" s="4" t="str">
        <f>TRIM(CONCATENATE(Table43[[#This Row],[Nama            KLP]]," ",Table43[[#This Row],[Nama            Sub KLP]]))</f>
        <v>VANISH LIQUID</v>
      </c>
      <c r="L873" s="4" t="str">
        <f>CONCATENATE(Table43[[#This Row],[kode  2 Digit                (hrf+No)]],Table43[[#This Row],[kode  2 Digit                (Nomor)]],Table43[[#This Row],[kode  1 Digit                (Nomor)]])</f>
        <v>R1071</v>
      </c>
      <c r="M873" s="4" t="str">
        <f>IF(AH873="",CONCATENATE(R873,T873,V873,X873,Z873,AB873,AD873,AF873,Table43[[#This Row],[Tanda Kode Revisi]]),CONCATENATE(R873,T873,V873,X873,Z873,AB873,AD873,AH873))</f>
        <v>R1071001075010</v>
      </c>
      <c r="N873" s="11">
        <f t="shared" si="26"/>
        <v>14</v>
      </c>
      <c r="O873" s="13" t="str">
        <f>IF(AG873&lt;&gt;"",TRIM(UPPER(CONCATENATE(Q873," ",S873," ",U873," ",W873," ",Y873," ",AA873," ","X"," ",Table43[[#This Row],[ISI/CTN]]," ",AG873," ",AC873," ",AE873," ",AI873))),TRIM(UPPER(CONCATENATE(Q873," ",S873," ",U873," ",W873," ",Y873," ",AA873," ","X"," ",Table43[[#This Row],[ISI/CTN]]," ",AC873," ",AE873," ",AI873))))</f>
        <v>RB VANISH LIQUID PINK 750ML X 12 PCH</v>
      </c>
      <c r="P873" s="11">
        <f t="shared" si="27"/>
        <v>36</v>
      </c>
      <c r="Q873" s="4" t="s">
        <v>1487</v>
      </c>
      <c r="R873" s="7" t="s">
        <v>94</v>
      </c>
      <c r="S873" s="4" t="s">
        <v>1509</v>
      </c>
      <c r="T873" s="45" t="s">
        <v>1728</v>
      </c>
      <c r="U873" s="46" t="s">
        <v>1514</v>
      </c>
      <c r="V873" s="7">
        <v>1</v>
      </c>
      <c r="W873" s="46"/>
      <c r="X873" s="45" t="s">
        <v>1731</v>
      </c>
      <c r="Y873" s="4" t="s">
        <v>1511</v>
      </c>
      <c r="Z873" s="47" t="s">
        <v>1722</v>
      </c>
      <c r="AA873" s="4" t="s">
        <v>1500</v>
      </c>
      <c r="AB873" s="47" t="s">
        <v>1766</v>
      </c>
      <c r="AC873" s="4" t="s">
        <v>386</v>
      </c>
      <c r="AD873" s="7">
        <v>1</v>
      </c>
      <c r="AF873" s="7">
        <v>0</v>
      </c>
      <c r="AJ873" s="7">
        <f>IFERROR(VLOOKUP(Table43[[#This Row],[Kode BARANG Win2]],'[2]Template Impor Barang'!#REF!,2,0),0)</f>
        <v>0</v>
      </c>
      <c r="AK873" s="7">
        <f>Table43[[#This Row],[ISI/CTN]]</f>
        <v>12</v>
      </c>
      <c r="AL873" s="83">
        <f>Table43[[#This Row],[Kode Pcpl]]</f>
        <v>3120770</v>
      </c>
      <c r="AN873" s="36">
        <f>Table43[[#This Row],[Harga Jual Pcs GT
(-PPN)]]-(Table43[[#This Row],[Harga Jual Pcs GT
(-PPN)]]*8.5%)</f>
        <v>34128.584999999999</v>
      </c>
      <c r="AO873" s="36">
        <f>Table43[[#This Row],[Harga Beli Pcs
(-PPN)]]*Table43[[#This Row],[ISI/CTN]]</f>
        <v>409543.02</v>
      </c>
      <c r="AP873" s="36">
        <f>Table43[[#This Row],[Harga Beli Pcs
(-PPN)]]*1.11</f>
        <v>37882.729350000001</v>
      </c>
      <c r="AQ873" s="36">
        <f>Table43[[#This Row],[Harga Beli Krt
(- PPN)]]*1.11</f>
        <v>454592.75220000005</v>
      </c>
      <c r="AR873" s="36">
        <v>37299</v>
      </c>
      <c r="AS873" s="36">
        <f>Table43[[#This Row],[Harga Jual Pcs GT
(-PPN)]]*Table43[[#This Row],[ISI/CTN]]</f>
        <v>447588</v>
      </c>
      <c r="AT873" s="36">
        <f>Table43[[#This Row],[Harga Jual Pcs GT
(-PPN)]]*1.11</f>
        <v>41401.890000000007</v>
      </c>
      <c r="AU873" s="36">
        <f>Table43[[#This Row],[Harga Jual Krt GT
(- PPN)]]*1.11</f>
        <v>496822.68000000005</v>
      </c>
      <c r="AV873" s="36">
        <v>37299</v>
      </c>
      <c r="AW873" s="36">
        <f>Table43[[#This Row],[Harga Jual Pcs MT
(-PPN)]]*Table43[[#This Row],[ISI/CTN]]</f>
        <v>447588</v>
      </c>
      <c r="AX873" s="36">
        <f>Table43[[#This Row],[Harga Jual Pcs MT
(-PPN)]]*1.11</f>
        <v>41401.890000000007</v>
      </c>
      <c r="AY873" s="36">
        <f>Table43[[#This Row],[Harga Jual Pcs MT
(+PPN)]]*Table43[[#This Row],[ISI/CTN]]</f>
        <v>496822.68000000005</v>
      </c>
      <c r="AZ873" s="44">
        <f>(Table43[[#This Row],[Harga Jual Pcs GT
(-PPN)]]-Table43[[#This Row],[Harga Beli Pcs
(-PPN)]])/Table43[[#This Row],[Harga Jual Pcs GT
(-PPN)]]</f>
        <v>8.500000000000002E-2</v>
      </c>
      <c r="BA873" s="51">
        <f>Table43[[#This Row],[Harga Jual Pcs MT
(-PPN)]]-Table43[[#This Row],[Harga Beli Pcs
(-PPN)]]</f>
        <v>3170.4150000000009</v>
      </c>
      <c r="BB873" s="57">
        <f>Table43[[#This Row],[Column1]]/Table43[[#This Row],[Harga Jual Pcs MT
(-PPN)]]</f>
        <v>8.500000000000002E-2</v>
      </c>
      <c r="BC873" s="50"/>
      <c r="BD873" s="7" t="str">
        <f>IFERROR(VLOOKUP(Table43[[#This Row],[Kode BARANG Win2]],'[3]Daftar Barang dan Jasa'!$B$2:$D$3515,3,0),0)</f>
        <v>RB VANISH LIQUID PINK 750ML X 12 PCH</v>
      </c>
      <c r="BE873" s="7" t="str">
        <f ca="1">IF(TODAY()-Table43[[#This Row],[Efektif
Pembuatan]]&gt;60,"Lama","Baru")</f>
        <v>Lama</v>
      </c>
      <c r="BF873" s="7" t="e">
        <f ca="1">IF(TODAY()-Table43[[#This Row],[Efektif Naik Harga]]&lt;30,"Naik","Sama")</f>
        <v>#VALUE!</v>
      </c>
      <c r="BG873" s="7" t="s">
        <v>400</v>
      </c>
      <c r="BH873" s="7" t="str">
        <f>IF(Table43[[#This Row],[Kode BARANG Win2]]&lt;&gt;"","IDR","")</f>
        <v>IDR</v>
      </c>
      <c r="BI873" s="7" t="str">
        <f>CONCATENATE(Table43[[#This Row],[kode  1 Digit
(Nomor)]],Table43[[#This Row],[kode  4 Digit                (Nomor)]])</f>
        <v>31207700750</v>
      </c>
      <c r="BJ873" s="7" t="str">
        <f>Table43[[#This Row],[Nama            Gramasi atau Jumlah Pack per CTN]]</f>
        <v>750ML</v>
      </c>
      <c r="BK873" s="7"/>
      <c r="BL873" s="7"/>
      <c r="BM873" s="4" t="str">
        <f>IF(Table43[[#This Row],[SATUAN Fix Win]]&lt;&gt;"","KRT")</f>
        <v>KRT</v>
      </c>
      <c r="BN873" s="4" t="str">
        <f>IF(Table43[[#This Row],[SATUAN Fix Win]]&lt;&gt;"","GD01")</f>
        <v>GD01</v>
      </c>
      <c r="BO873" s="4">
        <f>IF(Table43[[#This Row],[SATUAN Fix Win]]&lt;&gt;"",11611)</f>
        <v>11611</v>
      </c>
      <c r="BP873" s="4">
        <f>IF(Table43[[#This Row],[SATUAN Fix Win]]&lt;&gt;"",11612)</f>
        <v>11612</v>
      </c>
      <c r="BR873" s="4">
        <f>IF(Table43[[#This Row],[SATUAN Fix Win]]&lt;&gt;"",1)</f>
        <v>1</v>
      </c>
    </row>
    <row r="874" spans="1:70">
      <c r="A874" s="4" t="str">
        <f>CONCATENATE(Table43[[#This Row],[Kode BARANG Win2]],Table43[[#This Row],[No. Urut
Item Sama]])</f>
        <v>R1071001075010</v>
      </c>
      <c r="B874" s="7"/>
      <c r="C874" s="4" t="s">
        <v>1714</v>
      </c>
      <c r="D874" s="49">
        <v>3053343</v>
      </c>
      <c r="E874" s="49">
        <f>IFERROR(VLOOKUP(Table43[[#This Row],[NO]],[1]Sheet1!$G$3:$K$1267,5,0),0)</f>
        <v>0</v>
      </c>
      <c r="F874" s="26" t="s">
        <v>716</v>
      </c>
      <c r="G874" s="26">
        <v>12</v>
      </c>
      <c r="H874" s="26" t="s">
        <v>2073</v>
      </c>
      <c r="I874" s="49">
        <v>8993560033514</v>
      </c>
      <c r="J874" s="26" t="str">
        <f>Table43[[#This Row],[Nama Jenis Kemasan]]</f>
        <v>PCH</v>
      </c>
      <c r="K874" s="4" t="str">
        <f>TRIM(CONCATENATE(Table43[[#This Row],[Nama            KLP]]," ",Table43[[#This Row],[Nama            Sub KLP]]))</f>
        <v>VANISH LIQUID</v>
      </c>
      <c r="L874" s="4" t="str">
        <f>CONCATENATE(Table43[[#This Row],[kode  2 Digit                (hrf+No)]],Table43[[#This Row],[kode  2 Digit                (Nomor)]],Table43[[#This Row],[kode  1 Digit                (Nomor)]])</f>
        <v>R1071</v>
      </c>
      <c r="M874" s="4" t="str">
        <f>IF(AH874="",CONCATENATE(R874,T874,V874,X874,Z874,AB874,AD874,AF874,Table43[[#This Row],[Tanda Kode Revisi]]),CONCATENATE(R874,T874,V874,X874,Z874,AB874,AD874,AH874))</f>
        <v>R1071001075010</v>
      </c>
      <c r="N874" s="11">
        <f t="shared" si="26"/>
        <v>14</v>
      </c>
      <c r="O874" s="13" t="str">
        <f>IF(AG874&lt;&gt;"",TRIM(UPPER(CONCATENATE(Q874," ",S874," ",U874," ",W874," ",Y874," ",AA874," ","X"," ",Table43[[#This Row],[ISI/CTN]]," ",AG874," ",AC874," ",AE874," ",AI874))),TRIM(UPPER(CONCATENATE(Q874," ",S874," ",U874," ",W874," ",Y874," ",AA874," ","X"," ",Table43[[#This Row],[ISI/CTN]]," ",AC874," ",AE874," ",AI874))))</f>
        <v>RB VANISH LIQUID PINK 750ML X 12 PCH</v>
      </c>
      <c r="P874" s="11">
        <f t="shared" si="27"/>
        <v>36</v>
      </c>
      <c r="Q874" s="4" t="s">
        <v>1487</v>
      </c>
      <c r="R874" s="7" t="s">
        <v>94</v>
      </c>
      <c r="S874" s="4" t="s">
        <v>1509</v>
      </c>
      <c r="T874" s="45" t="s">
        <v>1728</v>
      </c>
      <c r="U874" s="46" t="s">
        <v>1514</v>
      </c>
      <c r="V874" s="7">
        <v>1</v>
      </c>
      <c r="W874" s="46"/>
      <c r="X874" s="45" t="s">
        <v>1731</v>
      </c>
      <c r="Y874" s="4" t="s">
        <v>1511</v>
      </c>
      <c r="Z874" s="47" t="s">
        <v>1722</v>
      </c>
      <c r="AA874" s="4" t="s">
        <v>1500</v>
      </c>
      <c r="AB874" s="47" t="s">
        <v>1766</v>
      </c>
      <c r="AC874" s="4" t="s">
        <v>386</v>
      </c>
      <c r="AD874" s="7">
        <v>1</v>
      </c>
      <c r="AF874" s="7">
        <v>0</v>
      </c>
      <c r="AJ874" s="7">
        <f>IFERROR(VLOOKUP(Table43[[#This Row],[Kode BARANG Win2]],'[2]Template Impor Barang'!#REF!,2,0),0)</f>
        <v>0</v>
      </c>
      <c r="AK874" s="7">
        <f>Table43[[#This Row],[ISI/CTN]]</f>
        <v>12</v>
      </c>
      <c r="AL874" s="83">
        <f>Table43[[#This Row],[Kode Pcpl]]</f>
        <v>3053343</v>
      </c>
      <c r="AN874" s="36">
        <f>Table43[[#This Row],[Harga Jual Pcs GT
(-PPN)]]-(Table43[[#This Row],[Harga Jual Pcs GT
(-PPN)]]*8.5%)</f>
        <v>34128.584999999999</v>
      </c>
      <c r="AO874" s="36">
        <f>Table43[[#This Row],[Harga Beli Pcs
(-PPN)]]*Table43[[#This Row],[ISI/CTN]]</f>
        <v>409543.02</v>
      </c>
      <c r="AP874" s="36">
        <f>Table43[[#This Row],[Harga Beli Pcs
(-PPN)]]*1.11</f>
        <v>37882.729350000001</v>
      </c>
      <c r="AQ874" s="36">
        <f>Table43[[#This Row],[Harga Beli Krt
(- PPN)]]*1.11</f>
        <v>454592.75220000005</v>
      </c>
      <c r="AR874" s="36">
        <v>37299</v>
      </c>
      <c r="AS874" s="36">
        <f>Table43[[#This Row],[Harga Jual Pcs GT
(-PPN)]]*Table43[[#This Row],[ISI/CTN]]</f>
        <v>447588</v>
      </c>
      <c r="AT874" s="36">
        <f>Table43[[#This Row],[Harga Jual Pcs GT
(-PPN)]]*1.11</f>
        <v>41401.890000000007</v>
      </c>
      <c r="AU874" s="36">
        <f>Table43[[#This Row],[Harga Jual Krt GT
(- PPN)]]*1.11</f>
        <v>496822.68000000005</v>
      </c>
      <c r="AV874" s="36">
        <v>37299</v>
      </c>
      <c r="AW874" s="36">
        <f>Table43[[#This Row],[Harga Jual Pcs MT
(-PPN)]]*Table43[[#This Row],[ISI/CTN]]</f>
        <v>447588</v>
      </c>
      <c r="AX874" s="36">
        <f>Table43[[#This Row],[Harga Jual Pcs MT
(-PPN)]]*1.11</f>
        <v>41401.890000000007</v>
      </c>
      <c r="AY874" s="36">
        <f>Table43[[#This Row],[Harga Jual Pcs MT
(+PPN)]]*Table43[[#This Row],[ISI/CTN]]</f>
        <v>496822.68000000005</v>
      </c>
      <c r="AZ874" s="44">
        <f>(Table43[[#This Row],[Harga Jual Pcs GT
(-PPN)]]-Table43[[#This Row],[Harga Beli Pcs
(-PPN)]])/Table43[[#This Row],[Harga Jual Pcs GT
(-PPN)]]</f>
        <v>8.500000000000002E-2</v>
      </c>
      <c r="BA874" s="51">
        <f>Table43[[#This Row],[Harga Jual Pcs MT
(-PPN)]]-Table43[[#This Row],[Harga Beli Pcs
(-PPN)]]</f>
        <v>3170.4150000000009</v>
      </c>
      <c r="BB874" s="57">
        <f>Table43[[#This Row],[Column1]]/Table43[[#This Row],[Harga Jual Pcs MT
(-PPN)]]</f>
        <v>8.500000000000002E-2</v>
      </c>
      <c r="BC874" s="50"/>
      <c r="BD874" s="7" t="str">
        <f>IFERROR(VLOOKUP(Table43[[#This Row],[Kode BARANG Win2]],'[3]Daftar Barang dan Jasa'!$B$2:$D$3515,3,0),0)</f>
        <v>RB VANISH LIQUID PINK 750ML X 12 PCH</v>
      </c>
      <c r="BE874" s="7" t="str">
        <f ca="1">IF(TODAY()-Table43[[#This Row],[Efektif
Pembuatan]]&gt;60,"Lama","Baru")</f>
        <v>Lama</v>
      </c>
      <c r="BF874" s="7" t="e">
        <f ca="1">IF(TODAY()-Table43[[#This Row],[Efektif Naik Harga]]&lt;30,"Naik","Sama")</f>
        <v>#VALUE!</v>
      </c>
      <c r="BG874" s="7" t="s">
        <v>400</v>
      </c>
      <c r="BH874" s="7" t="str">
        <f>IF(Table43[[#This Row],[Kode BARANG Win2]]&lt;&gt;"","IDR","")</f>
        <v>IDR</v>
      </c>
      <c r="BI874" s="7" t="str">
        <f>CONCATENATE(Table43[[#This Row],[kode  1 Digit
(Nomor)]],Table43[[#This Row],[kode  4 Digit                (Nomor)]])</f>
        <v>30533430750</v>
      </c>
      <c r="BJ874" s="7" t="str">
        <f>Table43[[#This Row],[Nama            Gramasi atau Jumlah Pack per CTN]]</f>
        <v>750ML</v>
      </c>
      <c r="BK874" s="7"/>
      <c r="BL874" s="7"/>
      <c r="BM874" s="4" t="str">
        <f>IF(Table43[[#This Row],[SATUAN Fix Win]]&lt;&gt;"","KRT")</f>
        <v>KRT</v>
      </c>
      <c r="BN874" s="4" t="str">
        <f>IF(Table43[[#This Row],[SATUAN Fix Win]]&lt;&gt;"","GD01")</f>
        <v>GD01</v>
      </c>
      <c r="BO874" s="4">
        <f>IF(Table43[[#This Row],[SATUAN Fix Win]]&lt;&gt;"",11611)</f>
        <v>11611</v>
      </c>
      <c r="BP874" s="4">
        <f>IF(Table43[[#This Row],[SATUAN Fix Win]]&lt;&gt;"",11612)</f>
        <v>11612</v>
      </c>
      <c r="BR874" s="4">
        <f>IF(Table43[[#This Row],[SATUAN Fix Win]]&lt;&gt;"",1)</f>
        <v>1</v>
      </c>
    </row>
    <row r="875" spans="1:70">
      <c r="A875" s="4" t="str">
        <f>CONCATENATE(Table43[[#This Row],[Kode BARANG Win2]],Table43[[#This Row],[No. Urut
Item Sama]])</f>
        <v>R1071001075010</v>
      </c>
      <c r="B875" s="7"/>
      <c r="C875" s="4" t="s">
        <v>1714</v>
      </c>
      <c r="D875" s="49">
        <v>3182011</v>
      </c>
      <c r="E875" s="49">
        <f>IFERROR(VLOOKUP(Table43[[#This Row],[NO]],[1]Sheet1!$G$3:$K$1267,5,0),0)</f>
        <v>0</v>
      </c>
      <c r="F875" s="26" t="s">
        <v>717</v>
      </c>
      <c r="G875" s="26">
        <v>12</v>
      </c>
      <c r="H875" s="26" t="s">
        <v>2073</v>
      </c>
      <c r="I875" s="49">
        <v>8993560033514</v>
      </c>
      <c r="J875" s="26" t="str">
        <f>Table43[[#This Row],[Nama Jenis Kemasan]]</f>
        <v>PCH</v>
      </c>
      <c r="K875" s="4" t="str">
        <f>TRIM(CONCATENATE(Table43[[#This Row],[Nama            KLP]]," ",Table43[[#This Row],[Nama            Sub KLP]]))</f>
        <v>VANISH LIQUID</v>
      </c>
      <c r="L875" s="4" t="str">
        <f>CONCATENATE(Table43[[#This Row],[kode  2 Digit                (hrf+No)]],Table43[[#This Row],[kode  2 Digit                (Nomor)]],Table43[[#This Row],[kode  1 Digit                (Nomor)]])</f>
        <v>R1071</v>
      </c>
      <c r="M875" s="4" t="str">
        <f>IF(AH875="",CONCATENATE(R875,T875,V875,X875,Z875,AB875,AD875,AF875,Table43[[#This Row],[Tanda Kode Revisi]]),CONCATENATE(R875,T875,V875,X875,Z875,AB875,AD875,AH875))</f>
        <v>R1071001075010</v>
      </c>
      <c r="N875" s="11">
        <f t="shared" si="26"/>
        <v>14</v>
      </c>
      <c r="O875" s="13" t="str">
        <f>IF(AG875&lt;&gt;"",TRIM(UPPER(CONCATENATE(Q875," ",S875," ",U875," ",W875," ",Y875," ",AA875," ","X"," ",Table43[[#This Row],[ISI/CTN]]," ",AG875," ",AC875," ",AE875," ",AI875))),TRIM(UPPER(CONCATENATE(Q875," ",S875," ",U875," ",W875," ",Y875," ",AA875," ","X"," ",Table43[[#This Row],[ISI/CTN]]," ",AC875," ",AE875," ",AI875))))</f>
        <v>RB VANISH LIQUID PINK 750ML X 12 PCH</v>
      </c>
      <c r="P875" s="11">
        <f t="shared" si="27"/>
        <v>36</v>
      </c>
      <c r="Q875" s="4" t="s">
        <v>1487</v>
      </c>
      <c r="R875" s="7" t="s">
        <v>94</v>
      </c>
      <c r="S875" s="4" t="s">
        <v>1509</v>
      </c>
      <c r="T875" s="45" t="s">
        <v>1728</v>
      </c>
      <c r="U875" s="46" t="s">
        <v>1514</v>
      </c>
      <c r="V875" s="7">
        <v>1</v>
      </c>
      <c r="W875" s="46"/>
      <c r="X875" s="45" t="s">
        <v>1731</v>
      </c>
      <c r="Y875" s="4" t="s">
        <v>1511</v>
      </c>
      <c r="Z875" s="47" t="s">
        <v>1722</v>
      </c>
      <c r="AA875" s="4" t="s">
        <v>1500</v>
      </c>
      <c r="AB875" s="47" t="s">
        <v>1766</v>
      </c>
      <c r="AC875" s="4" t="s">
        <v>386</v>
      </c>
      <c r="AD875" s="7">
        <v>1</v>
      </c>
      <c r="AF875" s="7">
        <v>0</v>
      </c>
      <c r="AJ875" s="7">
        <f>IFERROR(VLOOKUP(Table43[[#This Row],[Kode BARANG Win2]],'[2]Template Impor Barang'!#REF!,2,0),0)</f>
        <v>0</v>
      </c>
      <c r="AK875" s="7">
        <f>Table43[[#This Row],[ISI/CTN]]</f>
        <v>12</v>
      </c>
      <c r="AL875" s="83">
        <f>Table43[[#This Row],[Kode Pcpl]]</f>
        <v>3182011</v>
      </c>
      <c r="AN875" s="36">
        <f>Table43[[#This Row],[Harga Jual Pcs GT
(-PPN)]]-(Table43[[#This Row],[Harga Jual Pcs GT
(-PPN)]]*8.5%)</f>
        <v>34128.584999999999</v>
      </c>
      <c r="AO875" s="36">
        <f>Table43[[#This Row],[Harga Beli Pcs
(-PPN)]]*Table43[[#This Row],[ISI/CTN]]</f>
        <v>409543.02</v>
      </c>
      <c r="AP875" s="36">
        <f>Table43[[#This Row],[Harga Beli Pcs
(-PPN)]]*1.11</f>
        <v>37882.729350000001</v>
      </c>
      <c r="AQ875" s="36">
        <f>Table43[[#This Row],[Harga Beli Krt
(- PPN)]]*1.11</f>
        <v>454592.75220000005</v>
      </c>
      <c r="AR875" s="36">
        <v>37299</v>
      </c>
      <c r="AS875" s="36">
        <f>Table43[[#This Row],[Harga Jual Pcs GT
(-PPN)]]*Table43[[#This Row],[ISI/CTN]]</f>
        <v>447588</v>
      </c>
      <c r="AT875" s="36">
        <f>Table43[[#This Row],[Harga Jual Pcs GT
(-PPN)]]*1.11</f>
        <v>41401.890000000007</v>
      </c>
      <c r="AU875" s="36">
        <f>Table43[[#This Row],[Harga Jual Krt GT
(- PPN)]]*1.11</f>
        <v>496822.68000000005</v>
      </c>
      <c r="AV875" s="36">
        <v>37299</v>
      </c>
      <c r="AW875" s="36">
        <f>Table43[[#This Row],[Harga Jual Pcs MT
(-PPN)]]*Table43[[#This Row],[ISI/CTN]]</f>
        <v>447588</v>
      </c>
      <c r="AX875" s="36">
        <f>Table43[[#This Row],[Harga Jual Pcs MT
(-PPN)]]*1.11</f>
        <v>41401.890000000007</v>
      </c>
      <c r="AY875" s="36">
        <f>Table43[[#This Row],[Harga Jual Pcs MT
(+PPN)]]*Table43[[#This Row],[ISI/CTN]]</f>
        <v>496822.68000000005</v>
      </c>
      <c r="AZ875" s="44">
        <f>(Table43[[#This Row],[Harga Jual Pcs GT
(-PPN)]]-Table43[[#This Row],[Harga Beli Pcs
(-PPN)]])/Table43[[#This Row],[Harga Jual Pcs GT
(-PPN)]]</f>
        <v>8.500000000000002E-2</v>
      </c>
      <c r="BA875" s="51">
        <f>Table43[[#This Row],[Harga Jual Pcs MT
(-PPN)]]-Table43[[#This Row],[Harga Beli Pcs
(-PPN)]]</f>
        <v>3170.4150000000009</v>
      </c>
      <c r="BB875" s="57">
        <f>Table43[[#This Row],[Column1]]/Table43[[#This Row],[Harga Jual Pcs MT
(-PPN)]]</f>
        <v>8.500000000000002E-2</v>
      </c>
      <c r="BC875" s="50"/>
      <c r="BD875" s="7" t="str">
        <f>IFERROR(VLOOKUP(Table43[[#This Row],[Kode BARANG Win2]],'[3]Daftar Barang dan Jasa'!$B$2:$D$3515,3,0),0)</f>
        <v>RB VANISH LIQUID PINK 750ML X 12 PCH</v>
      </c>
      <c r="BE875" s="7" t="str">
        <f ca="1">IF(TODAY()-Table43[[#This Row],[Efektif
Pembuatan]]&gt;60,"Lama","Baru")</f>
        <v>Lama</v>
      </c>
      <c r="BF875" s="7" t="e">
        <f ca="1">IF(TODAY()-Table43[[#This Row],[Efektif Naik Harga]]&lt;30,"Naik","Sama")</f>
        <v>#VALUE!</v>
      </c>
      <c r="BG875" s="7" t="s">
        <v>400</v>
      </c>
      <c r="BH875" s="7" t="str">
        <f>IF(Table43[[#This Row],[Kode BARANG Win2]]&lt;&gt;"","IDR","")</f>
        <v>IDR</v>
      </c>
      <c r="BI875" s="7" t="str">
        <f>CONCATENATE(Table43[[#This Row],[kode  1 Digit
(Nomor)]],Table43[[#This Row],[kode  4 Digit                (Nomor)]])</f>
        <v>31820110750</v>
      </c>
      <c r="BJ875" s="7" t="str">
        <f>Table43[[#This Row],[Nama            Gramasi atau Jumlah Pack per CTN]]</f>
        <v>750ML</v>
      </c>
      <c r="BK875" s="7"/>
      <c r="BL875" s="7"/>
      <c r="BM875" s="4" t="str">
        <f>IF(Table43[[#This Row],[SATUAN Fix Win]]&lt;&gt;"","KRT")</f>
        <v>KRT</v>
      </c>
      <c r="BN875" s="4" t="str">
        <f>IF(Table43[[#This Row],[SATUAN Fix Win]]&lt;&gt;"","GD01")</f>
        <v>GD01</v>
      </c>
      <c r="BO875" s="4">
        <f>IF(Table43[[#This Row],[SATUAN Fix Win]]&lt;&gt;"",11611)</f>
        <v>11611</v>
      </c>
      <c r="BP875" s="4">
        <f>IF(Table43[[#This Row],[SATUAN Fix Win]]&lt;&gt;"",11612)</f>
        <v>11612</v>
      </c>
      <c r="BR875" s="4">
        <f>IF(Table43[[#This Row],[SATUAN Fix Win]]&lt;&gt;"",1)</f>
        <v>1</v>
      </c>
    </row>
    <row r="876" spans="1:70">
      <c r="A876" s="4" t="str">
        <f>CONCATENATE(Table43[[#This Row],[Kode BARANG Win2]],Table43[[#This Row],[No. Urut
Item Sama]])</f>
        <v>R1071001100130</v>
      </c>
      <c r="B876" s="7"/>
      <c r="C876" s="4" t="s">
        <v>1709</v>
      </c>
      <c r="D876" s="49">
        <v>3085676</v>
      </c>
      <c r="E876" s="49">
        <f>IFERROR(VLOOKUP(Table43[[#This Row],[NO]],[1]Sheet1!$G$3:$K$1267,5,0),0)</f>
        <v>0</v>
      </c>
      <c r="F876" s="26" t="s">
        <v>728</v>
      </c>
      <c r="G876" s="26">
        <v>12</v>
      </c>
      <c r="H876" s="26" t="s">
        <v>1709</v>
      </c>
      <c r="I876" s="49">
        <v>8993560081027</v>
      </c>
      <c r="J876" s="26" t="str">
        <f>Table43[[#This Row],[Nama Jenis Kemasan]]</f>
        <v>BTL</v>
      </c>
      <c r="K876" s="4" t="str">
        <f>TRIM(CONCATENATE(Table43[[#This Row],[Nama            KLP]]," ",Table43[[#This Row],[Nama            Sub KLP]]))</f>
        <v>VANISH LIQUID</v>
      </c>
      <c r="L876" s="4" t="str">
        <f>CONCATENATE(Table43[[#This Row],[kode  2 Digit                (hrf+No)]],Table43[[#This Row],[kode  2 Digit                (Nomor)]],Table43[[#This Row],[kode  1 Digit                (Nomor)]])</f>
        <v>R1071</v>
      </c>
      <c r="M876" s="4" t="str">
        <f>IF(AH876="",CONCATENATE(R876,T876,V876,X876,Z876,AB876,AD876,AF876,Table43[[#This Row],[Tanda Kode Revisi]]),CONCATENATE(R876,T876,V876,X876,Z876,AB876,AD876,AH876))</f>
        <v>R1071001100130</v>
      </c>
      <c r="N876" s="11">
        <f t="shared" si="26"/>
        <v>14</v>
      </c>
      <c r="O876" s="13" t="str">
        <f>IF(AG876&lt;&gt;"",TRIM(UPPER(CONCATENATE(Q876," ",S876," ",U876," ",W876," ",Y876," ",AA876," ","X"," ",Table43[[#This Row],[ISI/CTN]]," ",AG876," ",AC876," ",AE876," ",AI876))),TRIM(UPPER(CONCATENATE(Q876," ",S876," ",U876," ",W876," ",Y876," ",AA876," ","X"," ",Table43[[#This Row],[ISI/CTN]]," ",AC876," ",AE876," ",AI876))))</f>
        <v>RB VANISH LIQUID PINK 1L X 12 BTL</v>
      </c>
      <c r="P876" s="11">
        <f t="shared" si="27"/>
        <v>33</v>
      </c>
      <c r="Q876" s="4" t="s">
        <v>1487</v>
      </c>
      <c r="R876" s="7" t="s">
        <v>94</v>
      </c>
      <c r="S876" s="4" t="s">
        <v>1509</v>
      </c>
      <c r="T876" s="45" t="s">
        <v>1728</v>
      </c>
      <c r="U876" s="46" t="s">
        <v>1514</v>
      </c>
      <c r="V876" s="7">
        <v>1</v>
      </c>
      <c r="W876" s="46"/>
      <c r="X876" s="45" t="s">
        <v>1731</v>
      </c>
      <c r="Y876" s="4" t="s">
        <v>1511</v>
      </c>
      <c r="Z876" s="47" t="s">
        <v>1722</v>
      </c>
      <c r="AA876" s="4" t="s">
        <v>1558</v>
      </c>
      <c r="AB876" s="47" t="s">
        <v>1743</v>
      </c>
      <c r="AC876" s="4" t="s">
        <v>388</v>
      </c>
      <c r="AD876" s="7">
        <v>3</v>
      </c>
      <c r="AF876" s="7">
        <v>0</v>
      </c>
      <c r="AJ876" s="7">
        <f>IFERROR(VLOOKUP(Table43[[#This Row],[Kode BARANG Win2]],'[2]Template Impor Barang'!#REF!,2,0),0)</f>
        <v>0</v>
      </c>
      <c r="AK876" s="7">
        <f>Table43[[#This Row],[ISI/CTN]]</f>
        <v>12</v>
      </c>
      <c r="AL876" s="83">
        <f>Table43[[#This Row],[Kode Pcpl]]</f>
        <v>3085676</v>
      </c>
      <c r="AN876" s="36">
        <f>Table43[[#This Row],[Harga Jual Pcs GT
(-PPN)]]-(Table43[[#This Row],[Harga Jual Pcs GT
(-PPN)]]*8.5%)</f>
        <v>49994.990000000005</v>
      </c>
      <c r="AO876" s="36">
        <f>Table43[[#This Row],[Harga Beli Pcs
(-PPN)]]*Table43[[#This Row],[ISI/CTN]]</f>
        <v>599939.88000000012</v>
      </c>
      <c r="AP876" s="36">
        <f>Table43[[#This Row],[Harga Beli Pcs
(-PPN)]]*1.11</f>
        <v>55494.438900000008</v>
      </c>
      <c r="AQ876" s="36">
        <f>Table43[[#This Row],[Harga Beli Krt
(- PPN)]]*1.11</f>
        <v>665933.26680000022</v>
      </c>
      <c r="AR876" s="36">
        <v>54639.333333333336</v>
      </c>
      <c r="AS876" s="36">
        <f>Table43[[#This Row],[Harga Jual Pcs GT
(-PPN)]]*Table43[[#This Row],[ISI/CTN]]</f>
        <v>655672</v>
      </c>
      <c r="AT876" s="36">
        <f>Table43[[#This Row],[Harga Jual Pcs GT
(-PPN)]]*1.11</f>
        <v>60649.660000000011</v>
      </c>
      <c r="AU876" s="36">
        <f>Table43[[#This Row],[Harga Jual Krt GT
(- PPN)]]*1.11</f>
        <v>727795.92</v>
      </c>
      <c r="AV876" s="36">
        <v>54639.333333333336</v>
      </c>
      <c r="AW876" s="36">
        <f>Table43[[#This Row],[Harga Jual Pcs MT
(-PPN)]]*Table43[[#This Row],[ISI/CTN]]</f>
        <v>655672</v>
      </c>
      <c r="AX876" s="36">
        <f>Table43[[#This Row],[Harga Jual Pcs MT
(-PPN)]]*1.11</f>
        <v>60649.660000000011</v>
      </c>
      <c r="AY876" s="36">
        <f>Table43[[#This Row],[Harga Jual Pcs MT
(+PPN)]]*Table43[[#This Row],[ISI/CTN]]</f>
        <v>727795.92000000016</v>
      </c>
      <c r="AZ876" s="44">
        <f>(Table43[[#This Row],[Harga Jual Pcs GT
(-PPN)]]-Table43[[#This Row],[Harga Beli Pcs
(-PPN)]])/Table43[[#This Row],[Harga Jual Pcs GT
(-PPN)]]</f>
        <v>8.4999999999999951E-2</v>
      </c>
      <c r="BA876" s="51">
        <f>Table43[[#This Row],[Harga Jual Pcs MT
(-PPN)]]-Table43[[#This Row],[Harga Beli Pcs
(-PPN)]]</f>
        <v>4644.3433333333305</v>
      </c>
      <c r="BB876" s="57">
        <f>Table43[[#This Row],[Column1]]/Table43[[#This Row],[Harga Jual Pcs MT
(-PPN)]]</f>
        <v>8.4999999999999951E-2</v>
      </c>
      <c r="BC876" s="50"/>
      <c r="BD876" s="7" t="str">
        <f>IFERROR(VLOOKUP(Table43[[#This Row],[Kode BARANG Win2]],'[3]Daftar Barang dan Jasa'!$B$2:$D$3515,3,0),0)</f>
        <v>RB VANISH LIQUID PINK 1L X 12 BTL</v>
      </c>
      <c r="BE876" s="7" t="str">
        <f ca="1">IF(TODAY()-Table43[[#This Row],[Efektif
Pembuatan]]&gt;60,"Lama","Baru")</f>
        <v>Lama</v>
      </c>
      <c r="BF876" s="7" t="e">
        <f ca="1">IF(TODAY()-Table43[[#This Row],[Efektif Naik Harga]]&lt;30,"Naik","Sama")</f>
        <v>#VALUE!</v>
      </c>
      <c r="BG876" s="7" t="s">
        <v>400</v>
      </c>
      <c r="BH876" s="7" t="str">
        <f>IF(Table43[[#This Row],[Kode BARANG Win2]]&lt;&gt;"","IDR","")</f>
        <v>IDR</v>
      </c>
      <c r="BI876" s="7" t="str">
        <f>CONCATENATE(Table43[[#This Row],[kode  1 Digit
(Nomor)]],Table43[[#This Row],[kode  4 Digit                (Nomor)]])</f>
        <v>30856761001</v>
      </c>
      <c r="BJ876" s="7" t="str">
        <f>Table43[[#This Row],[Nama            Gramasi atau Jumlah Pack per CTN]]</f>
        <v>1L</v>
      </c>
      <c r="BK876" s="7"/>
      <c r="BL876" s="7"/>
      <c r="BM876" s="4" t="str">
        <f>IF(Table43[[#This Row],[SATUAN Fix Win]]&lt;&gt;"","KRT")</f>
        <v>KRT</v>
      </c>
      <c r="BN876" s="4" t="str">
        <f>IF(Table43[[#This Row],[SATUAN Fix Win]]&lt;&gt;"","GD01")</f>
        <v>GD01</v>
      </c>
      <c r="BO876" s="4">
        <f>IF(Table43[[#This Row],[SATUAN Fix Win]]&lt;&gt;"",11611)</f>
        <v>11611</v>
      </c>
      <c r="BP876" s="4">
        <f>IF(Table43[[#This Row],[SATUAN Fix Win]]&lt;&gt;"",11612)</f>
        <v>11612</v>
      </c>
      <c r="BR876" s="4">
        <f>IF(Table43[[#This Row],[SATUAN Fix Win]]&lt;&gt;"",1)</f>
        <v>1</v>
      </c>
    </row>
    <row r="877" spans="1:70">
      <c r="A877" s="4" t="str">
        <f>CONCATENATE(Table43[[#This Row],[Kode BARANG Win2]],Table43[[#This Row],[No. Urut
Item Sama]])</f>
        <v>R1071001100130</v>
      </c>
      <c r="B877" s="7"/>
      <c r="C877" s="4" t="s">
        <v>1709</v>
      </c>
      <c r="D877" s="49">
        <v>3239842</v>
      </c>
      <c r="E877" s="49">
        <f>IFERROR(VLOOKUP(Table43[[#This Row],[NO]],[1]Sheet1!$G$3:$K$1267,5,0),0)</f>
        <v>0</v>
      </c>
      <c r="F877" s="26" t="s">
        <v>730</v>
      </c>
      <c r="G877" s="26">
        <v>12</v>
      </c>
      <c r="H877" s="26" t="s">
        <v>1709</v>
      </c>
      <c r="I877" s="49">
        <v>8993560081027</v>
      </c>
      <c r="J877" s="26" t="str">
        <f>Table43[[#This Row],[Nama Jenis Kemasan]]</f>
        <v>BTL</v>
      </c>
      <c r="K877" s="4" t="str">
        <f>TRIM(CONCATENATE(Table43[[#This Row],[Nama            KLP]]," ",Table43[[#This Row],[Nama            Sub KLP]]))</f>
        <v>VANISH LIQUID</v>
      </c>
      <c r="L877" s="4" t="str">
        <f>CONCATENATE(Table43[[#This Row],[kode  2 Digit                (hrf+No)]],Table43[[#This Row],[kode  2 Digit                (Nomor)]],Table43[[#This Row],[kode  1 Digit                (Nomor)]])</f>
        <v>R1071</v>
      </c>
      <c r="M877" s="4" t="str">
        <f>IF(AH877="",CONCATENATE(R877,T877,V877,X877,Z877,AB877,AD877,AF877,Table43[[#This Row],[Tanda Kode Revisi]]),CONCATENATE(R877,T877,V877,X877,Z877,AB877,AD877,AH877))</f>
        <v>R1071001100130</v>
      </c>
      <c r="N877" s="11">
        <f t="shared" si="26"/>
        <v>14</v>
      </c>
      <c r="O877" s="13" t="str">
        <f>IF(AG877&lt;&gt;"",TRIM(UPPER(CONCATENATE(Q877," ",S877," ",U877," ",W877," ",Y877," ",AA877," ","X"," ",Table43[[#This Row],[ISI/CTN]]," ",AG877," ",AC877," ",AE877," ",AI877))),TRIM(UPPER(CONCATENATE(Q877," ",S877," ",U877," ",W877," ",Y877," ",AA877," ","X"," ",Table43[[#This Row],[ISI/CTN]]," ",AC877," ",AE877," ",AI877))))</f>
        <v>RB VANISH LIQUID PINK 1L X 12 BTL</v>
      </c>
      <c r="P877" s="11">
        <f t="shared" si="27"/>
        <v>33</v>
      </c>
      <c r="Q877" s="4" t="s">
        <v>1487</v>
      </c>
      <c r="R877" s="7" t="s">
        <v>94</v>
      </c>
      <c r="S877" s="4" t="s">
        <v>1509</v>
      </c>
      <c r="T877" s="45" t="s">
        <v>1728</v>
      </c>
      <c r="U877" s="46" t="s">
        <v>1514</v>
      </c>
      <c r="V877" s="7">
        <v>1</v>
      </c>
      <c r="W877" s="46"/>
      <c r="X877" s="45" t="s">
        <v>1731</v>
      </c>
      <c r="Y877" s="4" t="s">
        <v>1511</v>
      </c>
      <c r="Z877" s="47" t="s">
        <v>1722</v>
      </c>
      <c r="AA877" s="4" t="s">
        <v>1558</v>
      </c>
      <c r="AB877" s="47" t="s">
        <v>1743</v>
      </c>
      <c r="AC877" s="4" t="s">
        <v>388</v>
      </c>
      <c r="AD877" s="7">
        <v>3</v>
      </c>
      <c r="AF877" s="7">
        <v>0</v>
      </c>
      <c r="AJ877" s="7">
        <f>IFERROR(VLOOKUP(Table43[[#This Row],[Kode BARANG Win2]],'[2]Template Impor Barang'!#REF!,2,0),0)</f>
        <v>0</v>
      </c>
      <c r="AK877" s="7">
        <f>Table43[[#This Row],[ISI/CTN]]</f>
        <v>12</v>
      </c>
      <c r="AL877" s="83">
        <f>Table43[[#This Row],[Kode Pcpl]]</f>
        <v>3239842</v>
      </c>
      <c r="AN877" s="36">
        <f>Table43[[#This Row],[Harga Jual Pcs GT
(-PPN)]]-(Table43[[#This Row],[Harga Jual Pcs GT
(-PPN)]]*8.5%)</f>
        <v>49994.990000000005</v>
      </c>
      <c r="AO877" s="36">
        <f>Table43[[#This Row],[Harga Beli Pcs
(-PPN)]]*Table43[[#This Row],[ISI/CTN]]</f>
        <v>599939.88000000012</v>
      </c>
      <c r="AP877" s="36">
        <f>Table43[[#This Row],[Harga Beli Pcs
(-PPN)]]*1.11</f>
        <v>55494.438900000008</v>
      </c>
      <c r="AQ877" s="36">
        <f>Table43[[#This Row],[Harga Beli Krt
(- PPN)]]*1.11</f>
        <v>665933.26680000022</v>
      </c>
      <c r="AR877" s="36">
        <v>54639.333333333336</v>
      </c>
      <c r="AS877" s="36">
        <f>Table43[[#This Row],[Harga Jual Pcs GT
(-PPN)]]*Table43[[#This Row],[ISI/CTN]]</f>
        <v>655672</v>
      </c>
      <c r="AT877" s="36">
        <f>Table43[[#This Row],[Harga Jual Pcs GT
(-PPN)]]*1.11</f>
        <v>60649.660000000011</v>
      </c>
      <c r="AU877" s="36">
        <f>Table43[[#This Row],[Harga Jual Krt GT
(- PPN)]]*1.11</f>
        <v>727795.92</v>
      </c>
      <c r="AV877" s="36">
        <v>54639.333333333336</v>
      </c>
      <c r="AW877" s="36">
        <f>Table43[[#This Row],[Harga Jual Pcs MT
(-PPN)]]*Table43[[#This Row],[ISI/CTN]]</f>
        <v>655672</v>
      </c>
      <c r="AX877" s="36">
        <f>Table43[[#This Row],[Harga Jual Pcs MT
(-PPN)]]*1.11</f>
        <v>60649.660000000011</v>
      </c>
      <c r="AY877" s="36">
        <f>Table43[[#This Row],[Harga Jual Pcs MT
(+PPN)]]*Table43[[#This Row],[ISI/CTN]]</f>
        <v>727795.92000000016</v>
      </c>
      <c r="AZ877" s="44">
        <f>(Table43[[#This Row],[Harga Jual Pcs GT
(-PPN)]]-Table43[[#This Row],[Harga Beli Pcs
(-PPN)]])/Table43[[#This Row],[Harga Jual Pcs GT
(-PPN)]]</f>
        <v>8.4999999999999951E-2</v>
      </c>
      <c r="BA877" s="51">
        <f>Table43[[#This Row],[Harga Jual Pcs MT
(-PPN)]]-Table43[[#This Row],[Harga Beli Pcs
(-PPN)]]</f>
        <v>4644.3433333333305</v>
      </c>
      <c r="BB877" s="57">
        <f>Table43[[#This Row],[Column1]]/Table43[[#This Row],[Harga Jual Pcs MT
(-PPN)]]</f>
        <v>8.4999999999999951E-2</v>
      </c>
      <c r="BC877" s="50"/>
      <c r="BD877" s="7" t="str">
        <f>IFERROR(VLOOKUP(Table43[[#This Row],[Kode BARANG Win2]],'[3]Daftar Barang dan Jasa'!$B$2:$D$3515,3,0),0)</f>
        <v>RB VANISH LIQUID PINK 1L X 12 BTL</v>
      </c>
      <c r="BE877" s="7" t="str">
        <f ca="1">IF(TODAY()-Table43[[#This Row],[Efektif
Pembuatan]]&gt;60,"Lama","Baru")</f>
        <v>Lama</v>
      </c>
      <c r="BF877" s="7" t="e">
        <f ca="1">IF(TODAY()-Table43[[#This Row],[Efektif Naik Harga]]&lt;30,"Naik","Sama")</f>
        <v>#VALUE!</v>
      </c>
      <c r="BG877" s="7" t="s">
        <v>400</v>
      </c>
      <c r="BH877" s="7" t="str">
        <f>IF(Table43[[#This Row],[Kode BARANG Win2]]&lt;&gt;"","IDR","")</f>
        <v>IDR</v>
      </c>
      <c r="BI877" s="7" t="str">
        <f>CONCATENATE(Table43[[#This Row],[kode  1 Digit
(Nomor)]],Table43[[#This Row],[kode  4 Digit                (Nomor)]])</f>
        <v>32398421001</v>
      </c>
      <c r="BJ877" s="7" t="str">
        <f>Table43[[#This Row],[Nama            Gramasi atau Jumlah Pack per CTN]]</f>
        <v>1L</v>
      </c>
      <c r="BK877" s="7"/>
      <c r="BL877" s="7"/>
      <c r="BM877" s="4" t="str">
        <f>IF(Table43[[#This Row],[SATUAN Fix Win]]&lt;&gt;"","KRT")</f>
        <v>KRT</v>
      </c>
      <c r="BN877" s="4" t="str">
        <f>IF(Table43[[#This Row],[SATUAN Fix Win]]&lt;&gt;"","GD01")</f>
        <v>GD01</v>
      </c>
      <c r="BO877" s="4">
        <f>IF(Table43[[#This Row],[SATUAN Fix Win]]&lt;&gt;"",11611)</f>
        <v>11611</v>
      </c>
      <c r="BP877" s="4">
        <f>IF(Table43[[#This Row],[SATUAN Fix Win]]&lt;&gt;"",11612)</f>
        <v>11612</v>
      </c>
      <c r="BR877" s="4">
        <f>IF(Table43[[#This Row],[SATUAN Fix Win]]&lt;&gt;"",1)</f>
        <v>1</v>
      </c>
    </row>
    <row r="878" spans="1:70">
      <c r="A878" s="4" t="str">
        <f>CONCATENATE(Table43[[#This Row],[Kode BARANG Win2]],Table43[[#This Row],[No. Urut
Item Sama]])</f>
        <v>R1071001100130</v>
      </c>
      <c r="B878" s="7"/>
      <c r="C878" s="4" t="s">
        <v>1709</v>
      </c>
      <c r="D878" s="49">
        <v>8056152</v>
      </c>
      <c r="E878" s="49">
        <f>IFERROR(VLOOKUP(Table43[[#This Row],[NO]],[1]Sheet1!$G$3:$K$1267,5,0),0)</f>
        <v>0</v>
      </c>
      <c r="F878" s="26" t="s">
        <v>729</v>
      </c>
      <c r="G878" s="26">
        <v>12</v>
      </c>
      <c r="H878" s="26" t="s">
        <v>2073</v>
      </c>
      <c r="I878" s="49">
        <v>8993560081027</v>
      </c>
      <c r="J878" s="26" t="str">
        <f>Table43[[#This Row],[Nama Jenis Kemasan]]</f>
        <v>BTL</v>
      </c>
      <c r="K878" s="4" t="str">
        <f>TRIM(CONCATENATE(Table43[[#This Row],[Nama            KLP]]," ",Table43[[#This Row],[Nama            Sub KLP]]))</f>
        <v>VANISH LIQUID</v>
      </c>
      <c r="L878" s="4" t="str">
        <f>CONCATENATE(Table43[[#This Row],[kode  2 Digit                (hrf+No)]],Table43[[#This Row],[kode  2 Digit                (Nomor)]],Table43[[#This Row],[kode  1 Digit                (Nomor)]])</f>
        <v>R1071</v>
      </c>
      <c r="M878" s="4" t="str">
        <f>IF(AH878="",CONCATENATE(R878,T878,V878,X878,Z878,AB878,AD878,AF878,Table43[[#This Row],[Tanda Kode Revisi]]),CONCATENATE(R878,T878,V878,X878,Z878,AB878,AD878,AH878))</f>
        <v>R1071001100130</v>
      </c>
      <c r="N878" s="11">
        <f t="shared" si="26"/>
        <v>14</v>
      </c>
      <c r="O878" s="13" t="str">
        <f>IF(AG878&lt;&gt;"",TRIM(UPPER(CONCATENATE(Q878," ",S878," ",U878," ",W878," ",Y878," ",AA878," ","X"," ",Table43[[#This Row],[ISI/CTN]]," ",AG878," ",AC878," ",AE878," ",AI878))),TRIM(UPPER(CONCATENATE(Q878," ",S878," ",U878," ",W878," ",Y878," ",AA878," ","X"," ",Table43[[#This Row],[ISI/CTN]]," ",AC878," ",AE878," ",AI878))))</f>
        <v>RB VANISH LIQUID PINK 1L X 12 BTL</v>
      </c>
      <c r="P878" s="11">
        <f t="shared" si="27"/>
        <v>33</v>
      </c>
      <c r="Q878" s="4" t="s">
        <v>1487</v>
      </c>
      <c r="R878" s="7" t="s">
        <v>94</v>
      </c>
      <c r="S878" s="4" t="s">
        <v>1509</v>
      </c>
      <c r="T878" s="45" t="s">
        <v>1728</v>
      </c>
      <c r="U878" s="46" t="s">
        <v>1514</v>
      </c>
      <c r="V878" s="7">
        <v>1</v>
      </c>
      <c r="W878" s="46"/>
      <c r="X878" s="45" t="s">
        <v>1731</v>
      </c>
      <c r="Y878" s="4" t="s">
        <v>1511</v>
      </c>
      <c r="Z878" s="47" t="s">
        <v>1722</v>
      </c>
      <c r="AA878" s="4" t="s">
        <v>1558</v>
      </c>
      <c r="AB878" s="47" t="s">
        <v>1743</v>
      </c>
      <c r="AC878" s="4" t="s">
        <v>388</v>
      </c>
      <c r="AD878" s="7">
        <v>3</v>
      </c>
      <c r="AF878" s="7">
        <v>0</v>
      </c>
      <c r="AJ878" s="7">
        <f>IFERROR(VLOOKUP(Table43[[#This Row],[Kode BARANG Win2]],'[2]Template Impor Barang'!#REF!,2,0),0)</f>
        <v>0</v>
      </c>
      <c r="AK878" s="7">
        <f>Table43[[#This Row],[ISI/CTN]]</f>
        <v>12</v>
      </c>
      <c r="AL878" s="83">
        <f>Table43[[#This Row],[Kode Pcpl]]</f>
        <v>8056152</v>
      </c>
      <c r="AN878" s="36">
        <f>Table43[[#This Row],[Harga Jual Pcs GT
(-PPN)]]-(Table43[[#This Row],[Harga Jual Pcs GT
(-PPN)]]*8.5%)</f>
        <v>49994.990000000005</v>
      </c>
      <c r="AO878" s="36">
        <f>Table43[[#This Row],[Harga Beli Pcs
(-PPN)]]*Table43[[#This Row],[ISI/CTN]]</f>
        <v>599939.88000000012</v>
      </c>
      <c r="AP878" s="36">
        <f>Table43[[#This Row],[Harga Beli Pcs
(-PPN)]]*1.11</f>
        <v>55494.438900000008</v>
      </c>
      <c r="AQ878" s="36">
        <f>Table43[[#This Row],[Harga Beli Krt
(- PPN)]]*1.11</f>
        <v>665933.26680000022</v>
      </c>
      <c r="AR878" s="36">
        <v>54639.333333333336</v>
      </c>
      <c r="AS878" s="36">
        <f>Table43[[#This Row],[Harga Jual Pcs GT
(-PPN)]]*Table43[[#This Row],[ISI/CTN]]</f>
        <v>655672</v>
      </c>
      <c r="AT878" s="36">
        <f>Table43[[#This Row],[Harga Jual Pcs GT
(-PPN)]]*1.11</f>
        <v>60649.660000000011</v>
      </c>
      <c r="AU878" s="36">
        <f>Table43[[#This Row],[Harga Jual Krt GT
(- PPN)]]*1.11</f>
        <v>727795.92</v>
      </c>
      <c r="AV878" s="36">
        <v>54639.333333333336</v>
      </c>
      <c r="AW878" s="36">
        <f>Table43[[#This Row],[Harga Jual Pcs MT
(-PPN)]]*Table43[[#This Row],[ISI/CTN]]</f>
        <v>655672</v>
      </c>
      <c r="AX878" s="36">
        <f>Table43[[#This Row],[Harga Jual Pcs MT
(-PPN)]]*1.11</f>
        <v>60649.660000000011</v>
      </c>
      <c r="AY878" s="36">
        <f>Table43[[#This Row],[Harga Jual Pcs MT
(+PPN)]]*Table43[[#This Row],[ISI/CTN]]</f>
        <v>727795.92000000016</v>
      </c>
      <c r="AZ878" s="44">
        <f>(Table43[[#This Row],[Harga Jual Pcs GT
(-PPN)]]-Table43[[#This Row],[Harga Beli Pcs
(-PPN)]])/Table43[[#This Row],[Harga Jual Pcs GT
(-PPN)]]</f>
        <v>8.4999999999999951E-2</v>
      </c>
      <c r="BA878" s="51">
        <f>Table43[[#This Row],[Harga Jual Pcs MT
(-PPN)]]-Table43[[#This Row],[Harga Beli Pcs
(-PPN)]]</f>
        <v>4644.3433333333305</v>
      </c>
      <c r="BB878" s="57">
        <f>Table43[[#This Row],[Column1]]/Table43[[#This Row],[Harga Jual Pcs MT
(-PPN)]]</f>
        <v>8.4999999999999951E-2</v>
      </c>
      <c r="BC878" s="50"/>
      <c r="BD878" s="7" t="str">
        <f>IFERROR(VLOOKUP(Table43[[#This Row],[Kode BARANG Win2]],'[3]Daftar Barang dan Jasa'!$B$2:$D$3515,3,0),0)</f>
        <v>RB VANISH LIQUID PINK 1L X 12 BTL</v>
      </c>
      <c r="BE878" s="7" t="str">
        <f ca="1">IF(TODAY()-Table43[[#This Row],[Efektif
Pembuatan]]&gt;60,"Lama","Baru")</f>
        <v>Lama</v>
      </c>
      <c r="BF878" s="7" t="e">
        <f ca="1">IF(TODAY()-Table43[[#This Row],[Efektif Naik Harga]]&lt;30,"Naik","Sama")</f>
        <v>#VALUE!</v>
      </c>
      <c r="BG878" s="7" t="s">
        <v>400</v>
      </c>
      <c r="BH878" s="7" t="str">
        <f>IF(Table43[[#This Row],[Kode BARANG Win2]]&lt;&gt;"","IDR","")</f>
        <v>IDR</v>
      </c>
      <c r="BI878" s="7" t="str">
        <f>CONCATENATE(Table43[[#This Row],[kode  1 Digit
(Nomor)]],Table43[[#This Row],[kode  4 Digit                (Nomor)]])</f>
        <v>80561521001</v>
      </c>
      <c r="BJ878" s="7" t="str">
        <f>Table43[[#This Row],[Nama            Gramasi atau Jumlah Pack per CTN]]</f>
        <v>1L</v>
      </c>
      <c r="BK878" s="7"/>
      <c r="BL878" s="7"/>
      <c r="BM878" s="4" t="str">
        <f>IF(Table43[[#This Row],[SATUAN Fix Win]]&lt;&gt;"","KRT")</f>
        <v>KRT</v>
      </c>
      <c r="BN878" s="4" t="str">
        <f>IF(Table43[[#This Row],[SATUAN Fix Win]]&lt;&gt;"","GD01")</f>
        <v>GD01</v>
      </c>
      <c r="BO878" s="4">
        <f>IF(Table43[[#This Row],[SATUAN Fix Win]]&lt;&gt;"",11611)</f>
        <v>11611</v>
      </c>
      <c r="BP878" s="4">
        <f>IF(Table43[[#This Row],[SATUAN Fix Win]]&lt;&gt;"",11612)</f>
        <v>11612</v>
      </c>
      <c r="BR878" s="4">
        <f>IF(Table43[[#This Row],[SATUAN Fix Win]]&lt;&gt;"",1)</f>
        <v>1</v>
      </c>
    </row>
    <row r="879" spans="1:70">
      <c r="A879" s="4" t="str">
        <f>CONCATENATE(Table43[[#This Row],[Kode BARANG Win2]],Table43[[#This Row],[No. Urut
Item Sama]])</f>
        <v>R1071001100130</v>
      </c>
      <c r="B879" s="7"/>
      <c r="C879" s="4" t="s">
        <v>1709</v>
      </c>
      <c r="D879" s="49" t="s">
        <v>405</v>
      </c>
      <c r="E879" s="49">
        <f>IFERROR(VLOOKUP(Table43[[#This Row],[NO]],[1]Sheet1!$G$3:$K$1267,5,0),0)</f>
        <v>0</v>
      </c>
      <c r="F879" s="26" t="s">
        <v>729</v>
      </c>
      <c r="G879" s="26">
        <v>12</v>
      </c>
      <c r="H879" s="26" t="s">
        <v>2073</v>
      </c>
      <c r="I879" s="49">
        <v>8993560081027</v>
      </c>
      <c r="J879" s="26" t="str">
        <f>Table43[[#This Row],[Nama Jenis Kemasan]]</f>
        <v>BTL</v>
      </c>
      <c r="K879" s="4" t="str">
        <f>TRIM(CONCATENATE(Table43[[#This Row],[Nama            KLP]]," ",Table43[[#This Row],[Nama            Sub KLP]]))</f>
        <v>VANISH LIQUID</v>
      </c>
      <c r="L879" s="4" t="str">
        <f>CONCATENATE(Table43[[#This Row],[kode  2 Digit                (hrf+No)]],Table43[[#This Row],[kode  2 Digit                (Nomor)]],Table43[[#This Row],[kode  1 Digit                (Nomor)]])</f>
        <v>R1071</v>
      </c>
      <c r="M879" s="4" t="str">
        <f>IF(AH879="",CONCATENATE(R879,T879,V879,X879,Z879,AB879,AD879,AF879,Table43[[#This Row],[Tanda Kode Revisi]]),CONCATENATE(R879,T879,V879,X879,Z879,AB879,AD879,AH879))</f>
        <v>R1071001100130</v>
      </c>
      <c r="N879" s="11">
        <f t="shared" si="26"/>
        <v>14</v>
      </c>
      <c r="O879" s="13" t="str">
        <f>IF(AG879&lt;&gt;"",TRIM(UPPER(CONCATENATE(Q879," ",S879," ",U879," ",W879," ",Y879," ",AA879," ","X"," ",Table43[[#This Row],[ISI/CTN]]," ",AG879," ",AC879," ",AE879," ",AI879))),TRIM(UPPER(CONCATENATE(Q879," ",S879," ",U879," ",W879," ",Y879," ",AA879," ","X"," ",Table43[[#This Row],[ISI/CTN]]," ",AC879," ",AE879," ",AI879))))</f>
        <v>RB VANISH LIQUID PINK 1L X 12 BTL</v>
      </c>
      <c r="P879" s="11">
        <f t="shared" si="27"/>
        <v>33</v>
      </c>
      <c r="Q879" s="4" t="s">
        <v>1487</v>
      </c>
      <c r="R879" s="7" t="s">
        <v>94</v>
      </c>
      <c r="S879" s="4" t="s">
        <v>1509</v>
      </c>
      <c r="T879" s="45" t="s">
        <v>1728</v>
      </c>
      <c r="U879" s="46" t="s">
        <v>1514</v>
      </c>
      <c r="V879" s="7">
        <v>1</v>
      </c>
      <c r="W879" s="46"/>
      <c r="X879" s="45" t="s">
        <v>1731</v>
      </c>
      <c r="Y879" s="4" t="s">
        <v>1511</v>
      </c>
      <c r="Z879" s="47" t="s">
        <v>1722</v>
      </c>
      <c r="AA879" s="4" t="s">
        <v>1558</v>
      </c>
      <c r="AB879" s="47" t="s">
        <v>1743</v>
      </c>
      <c r="AC879" s="4" t="s">
        <v>388</v>
      </c>
      <c r="AD879" s="7">
        <v>3</v>
      </c>
      <c r="AF879" s="7">
        <v>0</v>
      </c>
      <c r="AJ879" s="7">
        <f>IFERROR(VLOOKUP(Table43[[#This Row],[Kode BARANG Win2]],'[2]Template Impor Barang'!#REF!,2,0),0)</f>
        <v>0</v>
      </c>
      <c r="AK879" s="7">
        <f>Table43[[#This Row],[ISI/CTN]]</f>
        <v>12</v>
      </c>
      <c r="AL879" s="83" t="str">
        <f>Table43[[#This Row],[Kode Pcpl]]</f>
        <v>ID8155962</v>
      </c>
      <c r="AN879" s="36">
        <f>Table43[[#This Row],[Harga Jual Pcs GT
(-PPN)]]-(Table43[[#This Row],[Harga Jual Pcs GT
(-PPN)]]*8.5%)</f>
        <v>49994.990000000005</v>
      </c>
      <c r="AO879" s="36">
        <f>Table43[[#This Row],[Harga Beli Pcs
(-PPN)]]*Table43[[#This Row],[ISI/CTN]]</f>
        <v>599939.88000000012</v>
      </c>
      <c r="AP879" s="36">
        <f>Table43[[#This Row],[Harga Beli Pcs
(-PPN)]]*1.11</f>
        <v>55494.438900000008</v>
      </c>
      <c r="AQ879" s="36">
        <f>Table43[[#This Row],[Harga Beli Krt
(- PPN)]]*1.11</f>
        <v>665933.26680000022</v>
      </c>
      <c r="AR879" s="36">
        <v>54639.333333333336</v>
      </c>
      <c r="AS879" s="36">
        <f>Table43[[#This Row],[Harga Jual Pcs GT
(-PPN)]]*Table43[[#This Row],[ISI/CTN]]</f>
        <v>655672</v>
      </c>
      <c r="AT879" s="36">
        <f>Table43[[#This Row],[Harga Jual Pcs GT
(-PPN)]]*1.11</f>
        <v>60649.660000000011</v>
      </c>
      <c r="AU879" s="36">
        <f>Table43[[#This Row],[Harga Jual Krt GT
(- PPN)]]*1.11</f>
        <v>727795.92</v>
      </c>
      <c r="AV879" s="36">
        <v>54639.333333333336</v>
      </c>
      <c r="AW879" s="36">
        <f>Table43[[#This Row],[Harga Jual Pcs MT
(-PPN)]]*Table43[[#This Row],[ISI/CTN]]</f>
        <v>655672</v>
      </c>
      <c r="AX879" s="36">
        <f>Table43[[#This Row],[Harga Jual Pcs MT
(-PPN)]]*1.11</f>
        <v>60649.660000000011</v>
      </c>
      <c r="AY879" s="36">
        <f>Table43[[#This Row],[Harga Jual Pcs MT
(+PPN)]]*Table43[[#This Row],[ISI/CTN]]</f>
        <v>727795.92000000016</v>
      </c>
      <c r="AZ879" s="44">
        <f>(Table43[[#This Row],[Harga Jual Pcs GT
(-PPN)]]-Table43[[#This Row],[Harga Beli Pcs
(-PPN)]])/Table43[[#This Row],[Harga Jual Pcs GT
(-PPN)]]</f>
        <v>8.4999999999999951E-2</v>
      </c>
      <c r="BA879" s="51">
        <f>Table43[[#This Row],[Harga Jual Pcs MT
(-PPN)]]-Table43[[#This Row],[Harga Beli Pcs
(-PPN)]]</f>
        <v>4644.3433333333305</v>
      </c>
      <c r="BB879" s="57">
        <f>Table43[[#This Row],[Column1]]/Table43[[#This Row],[Harga Jual Pcs MT
(-PPN)]]</f>
        <v>8.4999999999999951E-2</v>
      </c>
      <c r="BC879" s="50"/>
      <c r="BD879" s="7" t="str">
        <f>IFERROR(VLOOKUP(Table43[[#This Row],[Kode BARANG Win2]],'[3]Daftar Barang dan Jasa'!$B$2:$D$3515,3,0),0)</f>
        <v>RB VANISH LIQUID PINK 1L X 12 BTL</v>
      </c>
      <c r="BE879" s="7" t="str">
        <f ca="1">IF(TODAY()-Table43[[#This Row],[Efektif
Pembuatan]]&gt;60,"Lama","Baru")</f>
        <v>Lama</v>
      </c>
      <c r="BF879" s="7" t="e">
        <f ca="1">IF(TODAY()-Table43[[#This Row],[Efektif Naik Harga]]&lt;30,"Naik","Sama")</f>
        <v>#VALUE!</v>
      </c>
      <c r="BG879" s="7" t="s">
        <v>400</v>
      </c>
      <c r="BH879" s="7" t="str">
        <f>IF(Table43[[#This Row],[Kode BARANG Win2]]&lt;&gt;"","IDR","")</f>
        <v>IDR</v>
      </c>
      <c r="BI879" s="7" t="str">
        <f>CONCATENATE(Table43[[#This Row],[kode  1 Digit
(Nomor)]],Table43[[#This Row],[kode  4 Digit                (Nomor)]])</f>
        <v>ID81559621001</v>
      </c>
      <c r="BJ879" s="7" t="str">
        <f>Table43[[#This Row],[Nama            Gramasi atau Jumlah Pack per CTN]]</f>
        <v>1L</v>
      </c>
      <c r="BK879" s="7"/>
      <c r="BL879" s="7"/>
      <c r="BM879" s="4" t="str">
        <f>IF(Table43[[#This Row],[SATUAN Fix Win]]&lt;&gt;"","KRT")</f>
        <v>KRT</v>
      </c>
      <c r="BN879" s="4" t="str">
        <f>IF(Table43[[#This Row],[SATUAN Fix Win]]&lt;&gt;"","GD01")</f>
        <v>GD01</v>
      </c>
      <c r="BO879" s="4">
        <f>IF(Table43[[#This Row],[SATUAN Fix Win]]&lt;&gt;"",11611)</f>
        <v>11611</v>
      </c>
      <c r="BP879" s="4">
        <f>IF(Table43[[#This Row],[SATUAN Fix Win]]&lt;&gt;"",11612)</f>
        <v>11612</v>
      </c>
      <c r="BR879" s="4">
        <f>IF(Table43[[#This Row],[SATUAN Fix Win]]&lt;&gt;"",1)</f>
        <v>1</v>
      </c>
    </row>
    <row r="880" spans="1:70">
      <c r="A880" s="4" t="str">
        <f>CONCATENATE(Table43[[#This Row],[Kode BARANG Win2]],Table43[[#This Row],[No. Urut
Item Sama]])</f>
        <v>R1071002006020</v>
      </c>
      <c r="B880" s="7"/>
      <c r="C880" s="4" t="s">
        <v>1716</v>
      </c>
      <c r="D880" s="49">
        <v>3297500</v>
      </c>
      <c r="E880" s="49">
        <f>IFERROR(VLOOKUP(Table43[[#This Row],[NO]],[1]Sheet1!$G$3:$K$1267,5,0),0)</f>
        <v>0</v>
      </c>
      <c r="F880" s="26" t="s">
        <v>690</v>
      </c>
      <c r="G880" s="26">
        <v>72</v>
      </c>
      <c r="H880" s="26" t="s">
        <v>1796</v>
      </c>
      <c r="I880" s="49">
        <v>8993560033583</v>
      </c>
      <c r="J880" s="26" t="str">
        <f>Table43[[#This Row],[Nama Jenis Kemasan]]</f>
        <v>SCH</v>
      </c>
      <c r="K880" s="4" t="str">
        <f>TRIM(CONCATENATE(Table43[[#This Row],[Nama            KLP]]," ",Table43[[#This Row],[Nama            Sub KLP]]))</f>
        <v>VANISH LIQUID</v>
      </c>
      <c r="L880" s="4" t="str">
        <f>CONCATENATE(Table43[[#This Row],[kode  2 Digit                (hrf+No)]],Table43[[#This Row],[kode  2 Digit                (Nomor)]],Table43[[#This Row],[kode  1 Digit                (Nomor)]])</f>
        <v>R1071</v>
      </c>
      <c r="M880" s="4" t="str">
        <f>IF(AH880="",CONCATENATE(R880,T880,V880,X880,Z880,AB880,AD880,AF880,Table43[[#This Row],[Tanda Kode Revisi]]),CONCATENATE(R880,T880,V880,X880,Z880,AB880,AD880,AH880))</f>
        <v>R1071002006020</v>
      </c>
      <c r="N880" s="11">
        <f t="shared" si="26"/>
        <v>14</v>
      </c>
      <c r="O880" s="13" t="str">
        <f>IF(AG880&lt;&gt;"",TRIM(UPPER(CONCATENATE(Q880," ",S880," ",U880," ",W880," ",Y880," ",AA880," ","X"," ",Table43[[#This Row],[ISI/CTN]]," ",AG880," ",AC880," ",AE880," ",AI880))),TRIM(UPPER(CONCATENATE(Q880," ",S880," ",U880," ",W880," ",Y880," ",AA880," ","X"," ",Table43[[#This Row],[ISI/CTN]]," ",AC880," ",AE880," ",AI880))))</f>
        <v>RB VANISH LIQUID WHITE 60ML X 72 SCH</v>
      </c>
      <c r="P880" s="11">
        <f t="shared" si="27"/>
        <v>36</v>
      </c>
      <c r="Q880" s="4" t="s">
        <v>1487</v>
      </c>
      <c r="R880" s="7" t="s">
        <v>94</v>
      </c>
      <c r="S880" s="4" t="s">
        <v>1509</v>
      </c>
      <c r="T880" s="45" t="s">
        <v>1728</v>
      </c>
      <c r="U880" s="46" t="s">
        <v>1514</v>
      </c>
      <c r="V880" s="7">
        <v>1</v>
      </c>
      <c r="W880" s="46"/>
      <c r="X880" s="45" t="s">
        <v>1731</v>
      </c>
      <c r="Y880" s="4" t="s">
        <v>1508</v>
      </c>
      <c r="Z880" s="47" t="s">
        <v>1723</v>
      </c>
      <c r="AA880" s="4" t="s">
        <v>1581</v>
      </c>
      <c r="AB880" s="47" t="s">
        <v>1761</v>
      </c>
      <c r="AC880" s="4" t="s">
        <v>395</v>
      </c>
      <c r="AD880" s="7">
        <v>2</v>
      </c>
      <c r="AF880" s="7">
        <v>0</v>
      </c>
      <c r="AJ880" s="7">
        <f>IFERROR(VLOOKUP(Table43[[#This Row],[Kode BARANG Win2]],'[2]Template Impor Barang'!#REF!,2,0),0)</f>
        <v>0</v>
      </c>
      <c r="AK880" s="7">
        <f>Table43[[#This Row],[ISI/CTN]]</f>
        <v>72</v>
      </c>
      <c r="AL880" s="83">
        <f>Table43[[#This Row],[Kode Pcpl]]</f>
        <v>3297500</v>
      </c>
      <c r="AN880" s="36">
        <f>Table43[[#This Row],[Harga Jual Pcs GT
(-PPN)]]-(Table43[[#This Row],[Harga Jual Pcs GT
(-PPN)]]*8.5%)</f>
        <v>3237.625833333333</v>
      </c>
      <c r="AO880" s="36">
        <f>Table43[[#This Row],[Harga Beli Pcs
(-PPN)]]*Table43[[#This Row],[ISI/CTN]]</f>
        <v>233109.05999999997</v>
      </c>
      <c r="AP880" s="36">
        <f>Table43[[#This Row],[Harga Beli Pcs
(-PPN)]]*1.11</f>
        <v>3593.7646749999999</v>
      </c>
      <c r="AQ880" s="36">
        <f>Table43[[#This Row],[Harga Beli Krt
(- PPN)]]*1.11</f>
        <v>258751.05659999998</v>
      </c>
      <c r="AR880" s="36">
        <v>3538.3888888888887</v>
      </c>
      <c r="AS880" s="36">
        <f>Table43[[#This Row],[Harga Jual Pcs GT
(-PPN)]]*Table43[[#This Row],[ISI/CTN]]</f>
        <v>254764</v>
      </c>
      <c r="AT880" s="36">
        <f>Table43[[#This Row],[Harga Jual Pcs GT
(-PPN)]]*1.11</f>
        <v>3927.6116666666667</v>
      </c>
      <c r="AU880" s="36">
        <f>Table43[[#This Row],[Harga Jual Krt GT
(- PPN)]]*1.11</f>
        <v>282788.04000000004</v>
      </c>
      <c r="AV880" s="36">
        <v>3538.3888888888887</v>
      </c>
      <c r="AW880" s="36">
        <f>Table43[[#This Row],[Harga Jual Pcs MT
(-PPN)]]*Table43[[#This Row],[ISI/CTN]]</f>
        <v>254764</v>
      </c>
      <c r="AX880" s="36">
        <f>Table43[[#This Row],[Harga Jual Pcs MT
(-PPN)]]*1.11</f>
        <v>3927.6116666666667</v>
      </c>
      <c r="AY880" s="36">
        <f>Table43[[#This Row],[Harga Jual Pcs MT
(+PPN)]]*Table43[[#This Row],[ISI/CTN]]</f>
        <v>282788.03999999998</v>
      </c>
      <c r="AZ880" s="44">
        <f>(Table43[[#This Row],[Harga Jual Pcs GT
(-PPN)]]-Table43[[#This Row],[Harga Beli Pcs
(-PPN)]])/Table43[[#This Row],[Harga Jual Pcs GT
(-PPN)]]</f>
        <v>8.5000000000000034E-2</v>
      </c>
      <c r="BA880" s="51">
        <f>Table43[[#This Row],[Harga Jual Pcs MT
(-PPN)]]-Table43[[#This Row],[Harga Beli Pcs
(-PPN)]]</f>
        <v>300.76305555555564</v>
      </c>
      <c r="BB880" s="57">
        <f>Table43[[#This Row],[Column1]]/Table43[[#This Row],[Harga Jual Pcs MT
(-PPN)]]</f>
        <v>8.5000000000000034E-2</v>
      </c>
      <c r="BC880" s="50"/>
      <c r="BD880" s="7" t="str">
        <f>IFERROR(VLOOKUP(Table43[[#This Row],[Kode BARANG Win2]],'[3]Daftar Barang dan Jasa'!$B$2:$D$3515,3,0),0)</f>
        <v>RB VANISH LIQUID WHITE 60ML X 72 SCH</v>
      </c>
      <c r="BE880" s="7" t="str">
        <f ca="1">IF(TODAY()-Table43[[#This Row],[Efektif
Pembuatan]]&gt;60,"Lama","Baru")</f>
        <v>Lama</v>
      </c>
      <c r="BF880" s="7" t="e">
        <f ca="1">IF(TODAY()-Table43[[#This Row],[Efektif Naik Harga]]&lt;30,"Naik","Sama")</f>
        <v>#VALUE!</v>
      </c>
      <c r="BG880" s="7" t="s">
        <v>400</v>
      </c>
      <c r="BH880" s="7" t="str">
        <f>IF(Table43[[#This Row],[Kode BARANG Win2]]&lt;&gt;"","IDR","")</f>
        <v>IDR</v>
      </c>
      <c r="BI880" s="7" t="str">
        <f>CONCATENATE(Table43[[#This Row],[kode  1 Digit
(Nomor)]],Table43[[#This Row],[kode  4 Digit                (Nomor)]])</f>
        <v>32975000060</v>
      </c>
      <c r="BJ880" s="7" t="str">
        <f>Table43[[#This Row],[Nama            Gramasi atau Jumlah Pack per CTN]]</f>
        <v>60ML</v>
      </c>
      <c r="BK880" s="7"/>
      <c r="BL880" s="7"/>
      <c r="BM880" s="4" t="str">
        <f>IF(Table43[[#This Row],[SATUAN Fix Win]]&lt;&gt;"","KRT")</f>
        <v>KRT</v>
      </c>
      <c r="BN880" s="4" t="str">
        <f>IF(Table43[[#This Row],[SATUAN Fix Win]]&lt;&gt;"","GD01")</f>
        <v>GD01</v>
      </c>
      <c r="BO880" s="4">
        <f>IF(Table43[[#This Row],[SATUAN Fix Win]]&lt;&gt;"",11611)</f>
        <v>11611</v>
      </c>
      <c r="BP880" s="4">
        <f>IF(Table43[[#This Row],[SATUAN Fix Win]]&lt;&gt;"",11612)</f>
        <v>11612</v>
      </c>
      <c r="BR880" s="4">
        <f>IF(Table43[[#This Row],[SATUAN Fix Win]]&lt;&gt;"",1)</f>
        <v>1</v>
      </c>
    </row>
    <row r="881" spans="1:74">
      <c r="A881" s="4" t="str">
        <f>CONCATENATE(Table43[[#This Row],[Kode BARANG Win2]],Table43[[#This Row],[No. Urut
Item Sama]])</f>
        <v>R1071002006020</v>
      </c>
      <c r="B881" s="7"/>
      <c r="C881" s="4" t="s">
        <v>1716</v>
      </c>
      <c r="D881" s="49">
        <v>3239844</v>
      </c>
      <c r="E881" s="49">
        <f>IFERROR(VLOOKUP(Table43[[#This Row],[NO]],[1]Sheet1!$G$3:$K$1267,5,0),0)</f>
        <v>0</v>
      </c>
      <c r="F881" s="26" t="s">
        <v>691</v>
      </c>
      <c r="G881" s="26">
        <v>72</v>
      </c>
      <c r="H881" s="26" t="s">
        <v>1716</v>
      </c>
      <c r="I881" s="49">
        <v>8993560033583</v>
      </c>
      <c r="J881" s="26" t="str">
        <f>Table43[[#This Row],[Nama Jenis Kemasan]]</f>
        <v>SCH</v>
      </c>
      <c r="K881" s="4" t="str">
        <f>TRIM(CONCATENATE(Table43[[#This Row],[Nama            KLP]]," ",Table43[[#This Row],[Nama            Sub KLP]]))</f>
        <v>VANISH LIQUID</v>
      </c>
      <c r="L881" s="4" t="str">
        <f>CONCATENATE(Table43[[#This Row],[kode  2 Digit                (hrf+No)]],Table43[[#This Row],[kode  2 Digit                (Nomor)]],Table43[[#This Row],[kode  1 Digit                (Nomor)]])</f>
        <v>R1071</v>
      </c>
      <c r="M881" s="4" t="str">
        <f>IF(AH881="",CONCATENATE(R881,T881,V881,X881,Z881,AB881,AD881,AF881,Table43[[#This Row],[Tanda Kode Revisi]]),CONCATENATE(R881,T881,V881,X881,Z881,AB881,AD881,AH881))</f>
        <v>R1071002006020</v>
      </c>
      <c r="N881" s="11">
        <f t="shared" si="26"/>
        <v>14</v>
      </c>
      <c r="O881" s="13" t="str">
        <f>IF(AG881&lt;&gt;"",TRIM(UPPER(CONCATENATE(Q881," ",S881," ",U881," ",W881," ",Y881," ",AA881," ","X"," ",Table43[[#This Row],[ISI/CTN]]," ",AG881," ",AC881," ",AE881," ",AI881))),TRIM(UPPER(CONCATENATE(Q881," ",S881," ",U881," ",W881," ",Y881," ",AA881," ","X"," ",Table43[[#This Row],[ISI/CTN]]," ",AC881," ",AE881," ",AI881))))</f>
        <v>RB VANISH LIQUID WHITE 60ML X 72 SCH</v>
      </c>
      <c r="P881" s="11">
        <f t="shared" si="27"/>
        <v>36</v>
      </c>
      <c r="Q881" s="4" t="s">
        <v>1487</v>
      </c>
      <c r="R881" s="7" t="s">
        <v>94</v>
      </c>
      <c r="S881" s="4" t="s">
        <v>1509</v>
      </c>
      <c r="T881" s="45" t="s">
        <v>1728</v>
      </c>
      <c r="U881" s="46" t="s">
        <v>1514</v>
      </c>
      <c r="V881" s="7">
        <v>1</v>
      </c>
      <c r="W881" s="46"/>
      <c r="X881" s="45" t="s">
        <v>1731</v>
      </c>
      <c r="Y881" s="4" t="s">
        <v>1508</v>
      </c>
      <c r="Z881" s="47" t="s">
        <v>1723</v>
      </c>
      <c r="AA881" s="4" t="s">
        <v>1581</v>
      </c>
      <c r="AB881" s="47" t="s">
        <v>1761</v>
      </c>
      <c r="AC881" s="4" t="s">
        <v>395</v>
      </c>
      <c r="AD881" s="7">
        <v>2</v>
      </c>
      <c r="AF881" s="7">
        <v>0</v>
      </c>
      <c r="AJ881" s="7">
        <f>IFERROR(VLOOKUP(Table43[[#This Row],[Kode BARANG Win2]],'[2]Template Impor Barang'!#REF!,2,0),0)</f>
        <v>0</v>
      </c>
      <c r="AK881" s="7">
        <f>Table43[[#This Row],[ISI/CTN]]</f>
        <v>72</v>
      </c>
      <c r="AL881" s="83">
        <f>Table43[[#This Row],[Kode Pcpl]]</f>
        <v>3239844</v>
      </c>
      <c r="AN881" s="36">
        <f>Table43[[#This Row],[Harga Jual Pcs GT
(-PPN)]]-(Table43[[#This Row],[Harga Jual Pcs GT
(-PPN)]]*8.5%)</f>
        <v>3237.625833333333</v>
      </c>
      <c r="AO881" s="36">
        <f>Table43[[#This Row],[Harga Beli Pcs
(-PPN)]]*Table43[[#This Row],[ISI/CTN]]</f>
        <v>233109.05999999997</v>
      </c>
      <c r="AP881" s="36">
        <f>Table43[[#This Row],[Harga Beli Pcs
(-PPN)]]*1.11</f>
        <v>3593.7646749999999</v>
      </c>
      <c r="AQ881" s="36">
        <f>Table43[[#This Row],[Harga Beli Krt
(- PPN)]]*1.11</f>
        <v>258751.05659999998</v>
      </c>
      <c r="AR881" s="36">
        <v>3538.3888888888887</v>
      </c>
      <c r="AS881" s="36">
        <f>Table43[[#This Row],[Harga Jual Pcs GT
(-PPN)]]*Table43[[#This Row],[ISI/CTN]]</f>
        <v>254764</v>
      </c>
      <c r="AT881" s="36">
        <f>Table43[[#This Row],[Harga Jual Pcs GT
(-PPN)]]*1.11</f>
        <v>3927.6116666666667</v>
      </c>
      <c r="AU881" s="36">
        <f>Table43[[#This Row],[Harga Jual Krt GT
(- PPN)]]*1.11</f>
        <v>282788.04000000004</v>
      </c>
      <c r="AV881" s="36">
        <v>3538.3888888888887</v>
      </c>
      <c r="AW881" s="36">
        <f>Table43[[#This Row],[Harga Jual Pcs MT
(-PPN)]]*Table43[[#This Row],[ISI/CTN]]</f>
        <v>254764</v>
      </c>
      <c r="AX881" s="36">
        <f>Table43[[#This Row],[Harga Jual Pcs MT
(-PPN)]]*1.11</f>
        <v>3927.6116666666667</v>
      </c>
      <c r="AY881" s="36">
        <f>Table43[[#This Row],[Harga Jual Pcs MT
(+PPN)]]*Table43[[#This Row],[ISI/CTN]]</f>
        <v>282788.03999999998</v>
      </c>
      <c r="AZ881" s="44">
        <f>(Table43[[#This Row],[Harga Jual Pcs GT
(-PPN)]]-Table43[[#This Row],[Harga Beli Pcs
(-PPN)]])/Table43[[#This Row],[Harga Jual Pcs GT
(-PPN)]]</f>
        <v>8.5000000000000034E-2</v>
      </c>
      <c r="BA881" s="51">
        <f>Table43[[#This Row],[Harga Jual Pcs MT
(-PPN)]]-Table43[[#This Row],[Harga Beli Pcs
(-PPN)]]</f>
        <v>300.76305555555564</v>
      </c>
      <c r="BB881" s="57">
        <f>Table43[[#This Row],[Column1]]/Table43[[#This Row],[Harga Jual Pcs MT
(-PPN)]]</f>
        <v>8.5000000000000034E-2</v>
      </c>
      <c r="BC881" s="50"/>
      <c r="BD881" s="7" t="str">
        <f>IFERROR(VLOOKUP(Table43[[#This Row],[Kode BARANG Win2]],'[3]Daftar Barang dan Jasa'!$B$2:$D$3515,3,0),0)</f>
        <v>RB VANISH LIQUID WHITE 60ML X 72 SCH</v>
      </c>
      <c r="BE881" s="7" t="str">
        <f ca="1">IF(TODAY()-Table43[[#This Row],[Efektif
Pembuatan]]&gt;60,"Lama","Baru")</f>
        <v>Lama</v>
      </c>
      <c r="BF881" s="7" t="e">
        <f ca="1">IF(TODAY()-Table43[[#This Row],[Efektif Naik Harga]]&lt;30,"Naik","Sama")</f>
        <v>#VALUE!</v>
      </c>
      <c r="BG881" s="7" t="s">
        <v>400</v>
      </c>
      <c r="BH881" s="7" t="str">
        <f>IF(Table43[[#This Row],[Kode BARANG Win2]]&lt;&gt;"","IDR","")</f>
        <v>IDR</v>
      </c>
      <c r="BI881" s="7" t="str">
        <f>CONCATENATE(Table43[[#This Row],[kode  1 Digit
(Nomor)]],Table43[[#This Row],[kode  4 Digit                (Nomor)]])</f>
        <v>32398440060</v>
      </c>
      <c r="BJ881" s="7" t="str">
        <f>Table43[[#This Row],[Nama            Gramasi atau Jumlah Pack per CTN]]</f>
        <v>60ML</v>
      </c>
      <c r="BK881" s="7"/>
      <c r="BL881" s="7"/>
      <c r="BM881" s="4" t="str">
        <f>IF(Table43[[#This Row],[SATUAN Fix Win]]&lt;&gt;"","KRT")</f>
        <v>KRT</v>
      </c>
      <c r="BN881" s="4" t="str">
        <f>IF(Table43[[#This Row],[SATUAN Fix Win]]&lt;&gt;"","GD01")</f>
        <v>GD01</v>
      </c>
      <c r="BO881" s="4">
        <f>IF(Table43[[#This Row],[SATUAN Fix Win]]&lt;&gt;"",11611)</f>
        <v>11611</v>
      </c>
      <c r="BP881" s="4">
        <f>IF(Table43[[#This Row],[SATUAN Fix Win]]&lt;&gt;"",11612)</f>
        <v>11612</v>
      </c>
      <c r="BR881" s="4">
        <f>IF(Table43[[#This Row],[SATUAN Fix Win]]&lt;&gt;"",1)</f>
        <v>1</v>
      </c>
    </row>
    <row r="882" spans="1:74">
      <c r="A882" s="4" t="str">
        <f>CONCATENATE(Table43[[#This Row],[Kode BARANG Win2]],Table43[[#This Row],[No. Urut
Item Sama]])</f>
        <v>R1071002006020</v>
      </c>
      <c r="B882" s="7"/>
      <c r="C882" s="4" t="s">
        <v>1716</v>
      </c>
      <c r="D882" s="49">
        <v>3120741</v>
      </c>
      <c r="E882" s="49">
        <f>IFERROR(VLOOKUP(Table43[[#This Row],[NO]],[1]Sheet1!$G$3:$K$1267,5,0),0)</f>
        <v>0</v>
      </c>
      <c r="F882" s="26" t="s">
        <v>693</v>
      </c>
      <c r="G882" s="26">
        <v>72</v>
      </c>
      <c r="H882" s="26" t="s">
        <v>1716</v>
      </c>
      <c r="I882" s="49">
        <v>8993560033583</v>
      </c>
      <c r="J882" s="26" t="str">
        <f>Table43[[#This Row],[Nama Jenis Kemasan]]</f>
        <v>SCH</v>
      </c>
      <c r="K882" s="4" t="str">
        <f>TRIM(CONCATENATE(Table43[[#This Row],[Nama            KLP]]," ",Table43[[#This Row],[Nama            Sub KLP]]))</f>
        <v>VANISH LIQUID</v>
      </c>
      <c r="L882" s="4" t="str">
        <f>CONCATENATE(Table43[[#This Row],[kode  2 Digit                (hrf+No)]],Table43[[#This Row],[kode  2 Digit                (Nomor)]],Table43[[#This Row],[kode  1 Digit                (Nomor)]])</f>
        <v>R1071</v>
      </c>
      <c r="M882" s="4" t="str">
        <f>IF(AH882="",CONCATENATE(R882,T882,V882,X882,Z882,AB882,AD882,AF882,Table43[[#This Row],[Tanda Kode Revisi]]),CONCATENATE(R882,T882,V882,X882,Z882,AB882,AD882,AH882))</f>
        <v>R1071002006020</v>
      </c>
      <c r="N882" s="11">
        <f t="shared" si="26"/>
        <v>14</v>
      </c>
      <c r="O882" s="13" t="str">
        <f>IF(AG882&lt;&gt;"",TRIM(UPPER(CONCATENATE(Q882," ",S882," ",U882," ",W882," ",Y882," ",AA882," ","X"," ",Table43[[#This Row],[ISI/CTN]]," ",AG882," ",AC882," ",AE882," ",AI882))),TRIM(UPPER(CONCATENATE(Q882," ",S882," ",U882," ",W882," ",Y882," ",AA882," ","X"," ",Table43[[#This Row],[ISI/CTN]]," ",AC882," ",AE882," ",AI882))))</f>
        <v>RB VANISH LIQUID WHITE 60ML X 72 SCH</v>
      </c>
      <c r="P882" s="11">
        <f t="shared" si="27"/>
        <v>36</v>
      </c>
      <c r="Q882" s="4" t="s">
        <v>1487</v>
      </c>
      <c r="R882" s="7" t="s">
        <v>94</v>
      </c>
      <c r="S882" s="4" t="s">
        <v>1509</v>
      </c>
      <c r="T882" s="45" t="s">
        <v>1728</v>
      </c>
      <c r="U882" s="46" t="s">
        <v>1514</v>
      </c>
      <c r="V882" s="7">
        <v>1</v>
      </c>
      <c r="W882" s="46"/>
      <c r="X882" s="45" t="s">
        <v>1731</v>
      </c>
      <c r="Y882" s="4" t="s">
        <v>1508</v>
      </c>
      <c r="Z882" s="47" t="s">
        <v>1723</v>
      </c>
      <c r="AA882" s="4" t="s">
        <v>1581</v>
      </c>
      <c r="AB882" s="47" t="s">
        <v>1761</v>
      </c>
      <c r="AC882" s="4" t="s">
        <v>395</v>
      </c>
      <c r="AD882" s="7">
        <v>2</v>
      </c>
      <c r="AF882" s="7">
        <v>0</v>
      </c>
      <c r="AJ882" s="7">
        <f>IFERROR(VLOOKUP(Table43[[#This Row],[Kode BARANG Win2]],'[2]Template Impor Barang'!#REF!,2,0),0)</f>
        <v>0</v>
      </c>
      <c r="AK882" s="7">
        <f>Table43[[#This Row],[ISI/CTN]]</f>
        <v>72</v>
      </c>
      <c r="AL882" s="83">
        <f>Table43[[#This Row],[Kode Pcpl]]</f>
        <v>3120741</v>
      </c>
      <c r="AN882" s="36">
        <f>Table43[[#This Row],[Harga Jual Pcs GT
(-PPN)]]-(Table43[[#This Row],[Harga Jual Pcs GT
(-PPN)]]*8.5%)</f>
        <v>3237.625833333333</v>
      </c>
      <c r="AO882" s="36">
        <f>Table43[[#This Row],[Harga Beli Pcs
(-PPN)]]*Table43[[#This Row],[ISI/CTN]]</f>
        <v>233109.05999999997</v>
      </c>
      <c r="AP882" s="36">
        <f>Table43[[#This Row],[Harga Beli Pcs
(-PPN)]]*1.11</f>
        <v>3593.7646749999999</v>
      </c>
      <c r="AQ882" s="36">
        <f>Table43[[#This Row],[Harga Beli Krt
(- PPN)]]*1.11</f>
        <v>258751.05659999998</v>
      </c>
      <c r="AR882" s="36">
        <v>3538.3888888888887</v>
      </c>
      <c r="AS882" s="36">
        <f>Table43[[#This Row],[Harga Jual Pcs GT
(-PPN)]]*Table43[[#This Row],[ISI/CTN]]</f>
        <v>254764</v>
      </c>
      <c r="AT882" s="36">
        <f>Table43[[#This Row],[Harga Jual Pcs GT
(-PPN)]]*1.11</f>
        <v>3927.6116666666667</v>
      </c>
      <c r="AU882" s="36">
        <f>Table43[[#This Row],[Harga Jual Krt GT
(- PPN)]]*1.11</f>
        <v>282788.04000000004</v>
      </c>
      <c r="AV882" s="36">
        <v>3538.3888888888887</v>
      </c>
      <c r="AW882" s="36">
        <f>Table43[[#This Row],[Harga Jual Pcs MT
(-PPN)]]*Table43[[#This Row],[ISI/CTN]]</f>
        <v>254764</v>
      </c>
      <c r="AX882" s="36">
        <f>Table43[[#This Row],[Harga Jual Pcs MT
(-PPN)]]*1.11</f>
        <v>3927.6116666666667</v>
      </c>
      <c r="AY882" s="36">
        <f>Table43[[#This Row],[Harga Jual Pcs MT
(+PPN)]]*Table43[[#This Row],[ISI/CTN]]</f>
        <v>282788.03999999998</v>
      </c>
      <c r="AZ882" s="44">
        <f>(Table43[[#This Row],[Harga Jual Pcs GT
(-PPN)]]-Table43[[#This Row],[Harga Beli Pcs
(-PPN)]])/Table43[[#This Row],[Harga Jual Pcs GT
(-PPN)]]</f>
        <v>8.5000000000000034E-2</v>
      </c>
      <c r="BA882" s="51">
        <f>Table43[[#This Row],[Harga Jual Pcs MT
(-PPN)]]-Table43[[#This Row],[Harga Beli Pcs
(-PPN)]]</f>
        <v>300.76305555555564</v>
      </c>
      <c r="BB882" s="57">
        <f>Table43[[#This Row],[Column1]]/Table43[[#This Row],[Harga Jual Pcs MT
(-PPN)]]</f>
        <v>8.5000000000000034E-2</v>
      </c>
      <c r="BC882" s="50"/>
      <c r="BD882" s="7" t="str">
        <f>IFERROR(VLOOKUP(Table43[[#This Row],[Kode BARANG Win2]],'[3]Daftar Barang dan Jasa'!$B$2:$D$3515,3,0),0)</f>
        <v>RB VANISH LIQUID WHITE 60ML X 72 SCH</v>
      </c>
      <c r="BE882" s="7" t="str">
        <f ca="1">IF(TODAY()-Table43[[#This Row],[Efektif
Pembuatan]]&gt;60,"Lama","Baru")</f>
        <v>Lama</v>
      </c>
      <c r="BF882" s="7" t="e">
        <f ca="1">IF(TODAY()-Table43[[#This Row],[Efektif Naik Harga]]&lt;30,"Naik","Sama")</f>
        <v>#VALUE!</v>
      </c>
      <c r="BG882" s="7" t="s">
        <v>400</v>
      </c>
      <c r="BH882" s="7" t="str">
        <f>IF(Table43[[#This Row],[Kode BARANG Win2]]&lt;&gt;"","IDR","")</f>
        <v>IDR</v>
      </c>
      <c r="BI882" s="7" t="str">
        <f>CONCATENATE(Table43[[#This Row],[kode  1 Digit
(Nomor)]],Table43[[#This Row],[kode  4 Digit                (Nomor)]])</f>
        <v>31207410060</v>
      </c>
      <c r="BJ882" s="7" t="str">
        <f>Table43[[#This Row],[Nama            Gramasi atau Jumlah Pack per CTN]]</f>
        <v>60ML</v>
      </c>
      <c r="BK882" s="7"/>
      <c r="BL882" s="7"/>
      <c r="BM882" s="4" t="str">
        <f>IF(Table43[[#This Row],[SATUAN Fix Win]]&lt;&gt;"","KRT")</f>
        <v>KRT</v>
      </c>
      <c r="BN882" s="4" t="str">
        <f>IF(Table43[[#This Row],[SATUAN Fix Win]]&lt;&gt;"","GD01")</f>
        <v>GD01</v>
      </c>
      <c r="BO882" s="4">
        <f>IF(Table43[[#This Row],[SATUAN Fix Win]]&lt;&gt;"",11611)</f>
        <v>11611</v>
      </c>
      <c r="BP882" s="4">
        <f>IF(Table43[[#This Row],[SATUAN Fix Win]]&lt;&gt;"",11612)</f>
        <v>11612</v>
      </c>
      <c r="BR882" s="4">
        <f>IF(Table43[[#This Row],[SATUAN Fix Win]]&lt;&gt;"",1)</f>
        <v>1</v>
      </c>
    </row>
    <row r="883" spans="1:74">
      <c r="A883" s="4" t="str">
        <f>CONCATENATE(Table43[[#This Row],[Kode BARANG Win2]],Table43[[#This Row],[No. Urut
Item Sama]])</f>
        <v>R1071002006020</v>
      </c>
      <c r="B883" s="7"/>
      <c r="C883" s="4" t="s">
        <v>1716</v>
      </c>
      <c r="D883" s="49">
        <v>3052120</v>
      </c>
      <c r="E883" s="49">
        <f>IFERROR(VLOOKUP(Table43[[#This Row],[NO]],[1]Sheet1!$G$3:$K$1267,5,0),0)</f>
        <v>0</v>
      </c>
      <c r="F883" s="26" t="s">
        <v>692</v>
      </c>
      <c r="G883" s="26">
        <v>72</v>
      </c>
      <c r="H883" s="26" t="s">
        <v>2073</v>
      </c>
      <c r="I883" s="49">
        <v>8993560033583</v>
      </c>
      <c r="J883" s="26" t="str">
        <f>Table43[[#This Row],[Nama Jenis Kemasan]]</f>
        <v>SCH</v>
      </c>
      <c r="K883" s="4" t="str">
        <f>TRIM(CONCATENATE(Table43[[#This Row],[Nama            KLP]]," ",Table43[[#This Row],[Nama            Sub KLP]]))</f>
        <v>VANISH LIQUID</v>
      </c>
      <c r="L883" s="4" t="str">
        <f>CONCATENATE(Table43[[#This Row],[kode  2 Digit                (hrf+No)]],Table43[[#This Row],[kode  2 Digit                (Nomor)]],Table43[[#This Row],[kode  1 Digit                (Nomor)]])</f>
        <v>R1071</v>
      </c>
      <c r="M883" s="4" t="str">
        <f>IF(AH883="",CONCATENATE(R883,T883,V883,X883,Z883,AB883,AD883,AF883,Table43[[#This Row],[Tanda Kode Revisi]]),CONCATENATE(R883,T883,V883,X883,Z883,AB883,AD883,AH883))</f>
        <v>R1071002006020</v>
      </c>
      <c r="N883" s="11">
        <f t="shared" si="26"/>
        <v>14</v>
      </c>
      <c r="O883" s="13" t="str">
        <f>IF(AG883&lt;&gt;"",TRIM(UPPER(CONCATENATE(Q883," ",S883," ",U883," ",W883," ",Y883," ",AA883," ","X"," ",Table43[[#This Row],[ISI/CTN]]," ",AG883," ",AC883," ",AE883," ",AI883))),TRIM(UPPER(CONCATENATE(Q883," ",S883," ",U883," ",W883," ",Y883," ",AA883," ","X"," ",Table43[[#This Row],[ISI/CTN]]," ",AC883," ",AE883," ",AI883))))</f>
        <v>RB VANISH LIQUID WHITE 60ML X 72 SCH</v>
      </c>
      <c r="P883" s="11">
        <f t="shared" si="27"/>
        <v>36</v>
      </c>
      <c r="Q883" s="4" t="s">
        <v>1487</v>
      </c>
      <c r="R883" s="7" t="s">
        <v>94</v>
      </c>
      <c r="S883" s="4" t="s">
        <v>1509</v>
      </c>
      <c r="T883" s="45" t="s">
        <v>1728</v>
      </c>
      <c r="U883" s="46" t="s">
        <v>1514</v>
      </c>
      <c r="V883" s="7">
        <v>1</v>
      </c>
      <c r="W883" s="46"/>
      <c r="X883" s="45" t="s">
        <v>1731</v>
      </c>
      <c r="Y883" s="4" t="s">
        <v>1508</v>
      </c>
      <c r="Z883" s="47" t="s">
        <v>1723</v>
      </c>
      <c r="AA883" s="4" t="s">
        <v>1581</v>
      </c>
      <c r="AB883" s="47" t="s">
        <v>1761</v>
      </c>
      <c r="AC883" s="4" t="s">
        <v>395</v>
      </c>
      <c r="AD883" s="7">
        <v>2</v>
      </c>
      <c r="AF883" s="7">
        <v>0</v>
      </c>
      <c r="AJ883" s="7">
        <f>IFERROR(VLOOKUP(Table43[[#This Row],[Kode BARANG Win2]],'[2]Template Impor Barang'!#REF!,2,0),0)</f>
        <v>0</v>
      </c>
      <c r="AK883" s="7">
        <f>Table43[[#This Row],[ISI/CTN]]</f>
        <v>72</v>
      </c>
      <c r="AL883" s="83">
        <f>Table43[[#This Row],[Kode Pcpl]]</f>
        <v>3052120</v>
      </c>
      <c r="AN883" s="36">
        <f>Table43[[#This Row],[Harga Jual Pcs GT
(-PPN)]]-(Table43[[#This Row],[Harga Jual Pcs GT
(-PPN)]]*8.5%)</f>
        <v>3237.625833333333</v>
      </c>
      <c r="AO883" s="36">
        <f>Table43[[#This Row],[Harga Beli Pcs
(-PPN)]]*Table43[[#This Row],[ISI/CTN]]</f>
        <v>233109.05999999997</v>
      </c>
      <c r="AP883" s="36">
        <f>Table43[[#This Row],[Harga Beli Pcs
(-PPN)]]*1.11</f>
        <v>3593.7646749999999</v>
      </c>
      <c r="AQ883" s="36">
        <f>Table43[[#This Row],[Harga Beli Krt
(- PPN)]]*1.11</f>
        <v>258751.05659999998</v>
      </c>
      <c r="AR883" s="36">
        <v>3538.3888888888887</v>
      </c>
      <c r="AS883" s="36">
        <f>Table43[[#This Row],[Harga Jual Pcs GT
(-PPN)]]*Table43[[#This Row],[ISI/CTN]]</f>
        <v>254764</v>
      </c>
      <c r="AT883" s="36">
        <f>Table43[[#This Row],[Harga Jual Pcs GT
(-PPN)]]*1.11</f>
        <v>3927.6116666666667</v>
      </c>
      <c r="AU883" s="36">
        <f>Table43[[#This Row],[Harga Jual Krt GT
(- PPN)]]*1.11</f>
        <v>282788.04000000004</v>
      </c>
      <c r="AV883" s="36">
        <v>3538.3888888888887</v>
      </c>
      <c r="AW883" s="36">
        <f>Table43[[#This Row],[Harga Jual Pcs MT
(-PPN)]]*Table43[[#This Row],[ISI/CTN]]</f>
        <v>254764</v>
      </c>
      <c r="AX883" s="36">
        <f>Table43[[#This Row],[Harga Jual Pcs MT
(-PPN)]]*1.11</f>
        <v>3927.6116666666667</v>
      </c>
      <c r="AY883" s="36">
        <f>Table43[[#This Row],[Harga Jual Pcs MT
(+PPN)]]*Table43[[#This Row],[ISI/CTN]]</f>
        <v>282788.03999999998</v>
      </c>
      <c r="AZ883" s="44">
        <f>(Table43[[#This Row],[Harga Jual Pcs GT
(-PPN)]]-Table43[[#This Row],[Harga Beli Pcs
(-PPN)]])/Table43[[#This Row],[Harga Jual Pcs GT
(-PPN)]]</f>
        <v>8.5000000000000034E-2</v>
      </c>
      <c r="BA883" s="51">
        <f>Table43[[#This Row],[Harga Jual Pcs MT
(-PPN)]]-Table43[[#This Row],[Harga Beli Pcs
(-PPN)]]</f>
        <v>300.76305555555564</v>
      </c>
      <c r="BB883" s="57">
        <f>Table43[[#This Row],[Column1]]/Table43[[#This Row],[Harga Jual Pcs MT
(-PPN)]]</f>
        <v>8.5000000000000034E-2</v>
      </c>
      <c r="BC883" s="50"/>
      <c r="BD883" s="7" t="str">
        <f>IFERROR(VLOOKUP(Table43[[#This Row],[Kode BARANG Win2]],'[3]Daftar Barang dan Jasa'!$B$2:$D$3515,3,0),0)</f>
        <v>RB VANISH LIQUID WHITE 60ML X 72 SCH</v>
      </c>
      <c r="BE883" s="7" t="str">
        <f ca="1">IF(TODAY()-Table43[[#This Row],[Efektif
Pembuatan]]&gt;60,"Lama","Baru")</f>
        <v>Lama</v>
      </c>
      <c r="BF883" s="7" t="e">
        <f ca="1">IF(TODAY()-Table43[[#This Row],[Efektif Naik Harga]]&lt;30,"Naik","Sama")</f>
        <v>#VALUE!</v>
      </c>
      <c r="BG883" s="7" t="s">
        <v>400</v>
      </c>
      <c r="BH883" s="7" t="str">
        <f>IF(Table43[[#This Row],[Kode BARANG Win2]]&lt;&gt;"","IDR","")</f>
        <v>IDR</v>
      </c>
      <c r="BI883" s="7" t="str">
        <f>CONCATENATE(Table43[[#This Row],[kode  1 Digit
(Nomor)]],Table43[[#This Row],[kode  4 Digit                (Nomor)]])</f>
        <v>30521200060</v>
      </c>
      <c r="BJ883" s="7" t="str">
        <f>Table43[[#This Row],[Nama            Gramasi atau Jumlah Pack per CTN]]</f>
        <v>60ML</v>
      </c>
      <c r="BK883" s="7"/>
      <c r="BL883" s="7"/>
      <c r="BM883" s="4" t="str">
        <f>IF(Table43[[#This Row],[SATUAN Fix Win]]&lt;&gt;"","KRT")</f>
        <v>KRT</v>
      </c>
      <c r="BN883" s="4" t="str">
        <f>IF(Table43[[#This Row],[SATUAN Fix Win]]&lt;&gt;"","GD01")</f>
        <v>GD01</v>
      </c>
      <c r="BO883" s="4">
        <f>IF(Table43[[#This Row],[SATUAN Fix Win]]&lt;&gt;"",11611)</f>
        <v>11611</v>
      </c>
      <c r="BP883" s="4">
        <f>IF(Table43[[#This Row],[SATUAN Fix Win]]&lt;&gt;"",11612)</f>
        <v>11612</v>
      </c>
      <c r="BR883" s="4">
        <f>IF(Table43[[#This Row],[SATUAN Fix Win]]&lt;&gt;"",1)</f>
        <v>1</v>
      </c>
    </row>
    <row r="884" spans="1:74">
      <c r="A884" s="4" t="str">
        <f>CONCATENATE(Table43[[#This Row],[Kode BARANG Win2]],Table43[[#This Row],[No. Urut
Item Sama]])</f>
        <v>R1071002006020</v>
      </c>
      <c r="B884" s="7"/>
      <c r="C884" s="4" t="s">
        <v>1716</v>
      </c>
      <c r="D884" s="49">
        <v>3195853</v>
      </c>
      <c r="E884" s="49">
        <f>IFERROR(VLOOKUP(Table43[[#This Row],[NO]],[1]Sheet1!$G$3:$K$1267,5,0),0)</f>
        <v>0</v>
      </c>
      <c r="F884" s="26" t="s">
        <v>694</v>
      </c>
      <c r="G884" s="26">
        <v>72</v>
      </c>
      <c r="H884" s="26" t="s">
        <v>2073</v>
      </c>
      <c r="I884" s="49">
        <v>8993560033583</v>
      </c>
      <c r="J884" s="26" t="str">
        <f>Table43[[#This Row],[Nama Jenis Kemasan]]</f>
        <v>SCH</v>
      </c>
      <c r="K884" s="4" t="str">
        <f>TRIM(CONCATENATE(Table43[[#This Row],[Nama            KLP]]," ",Table43[[#This Row],[Nama            Sub KLP]]))</f>
        <v>VANISH LIQUID</v>
      </c>
      <c r="L884" s="4" t="str">
        <f>CONCATENATE(Table43[[#This Row],[kode  2 Digit                (hrf+No)]],Table43[[#This Row],[kode  2 Digit                (Nomor)]],Table43[[#This Row],[kode  1 Digit                (Nomor)]])</f>
        <v>R1071</v>
      </c>
      <c r="M884" s="4" t="str">
        <f>IF(AH884="",CONCATENATE(R884,T884,V884,X884,Z884,AB884,AD884,AF884,Table43[[#This Row],[Tanda Kode Revisi]]),CONCATENATE(R884,T884,V884,X884,Z884,AB884,AD884,AH884))</f>
        <v>R1071002006020</v>
      </c>
      <c r="N884" s="11">
        <f t="shared" si="26"/>
        <v>14</v>
      </c>
      <c r="O884" s="13" t="str">
        <f>IF(AG884&lt;&gt;"",TRIM(UPPER(CONCATENATE(Q884," ",S884," ",U884," ",W884," ",Y884," ",AA884," ","X"," ",Table43[[#This Row],[ISI/CTN]]," ",AG884," ",AC884," ",AE884," ",AI884))),TRIM(UPPER(CONCATENATE(Q884," ",S884," ",U884," ",W884," ",Y884," ",AA884," ","X"," ",Table43[[#This Row],[ISI/CTN]]," ",AC884," ",AE884," ",AI884))))</f>
        <v>RB VANISH LIQUID WHITE 60ML X 72 SCH</v>
      </c>
      <c r="P884" s="11">
        <f t="shared" si="27"/>
        <v>36</v>
      </c>
      <c r="Q884" s="4" t="s">
        <v>1487</v>
      </c>
      <c r="R884" s="7" t="s">
        <v>94</v>
      </c>
      <c r="S884" s="4" t="s">
        <v>1509</v>
      </c>
      <c r="T884" s="45" t="s">
        <v>1728</v>
      </c>
      <c r="U884" s="46" t="s">
        <v>1514</v>
      </c>
      <c r="V884" s="7">
        <v>1</v>
      </c>
      <c r="W884" s="46"/>
      <c r="X884" s="45" t="s">
        <v>1731</v>
      </c>
      <c r="Y884" s="4" t="s">
        <v>1508</v>
      </c>
      <c r="Z884" s="47" t="s">
        <v>1723</v>
      </c>
      <c r="AA884" s="4" t="s">
        <v>1581</v>
      </c>
      <c r="AB884" s="47" t="s">
        <v>1761</v>
      </c>
      <c r="AC884" s="4" t="s">
        <v>395</v>
      </c>
      <c r="AD884" s="7">
        <v>2</v>
      </c>
      <c r="AF884" s="7">
        <v>0</v>
      </c>
      <c r="AJ884" s="7">
        <f>IFERROR(VLOOKUP(Table43[[#This Row],[Kode BARANG Win2]],'[2]Template Impor Barang'!#REF!,2,0),0)</f>
        <v>0</v>
      </c>
      <c r="AK884" s="7">
        <f>Table43[[#This Row],[ISI/CTN]]</f>
        <v>72</v>
      </c>
      <c r="AL884" s="83">
        <f>Table43[[#This Row],[Kode Pcpl]]</f>
        <v>3195853</v>
      </c>
      <c r="AN884" s="36">
        <f>Table43[[#This Row],[Harga Jual Pcs GT
(-PPN)]]-(Table43[[#This Row],[Harga Jual Pcs GT
(-PPN)]]*8.5%)</f>
        <v>3237.625833333333</v>
      </c>
      <c r="AO884" s="36">
        <f>Table43[[#This Row],[Harga Beli Pcs
(-PPN)]]*Table43[[#This Row],[ISI/CTN]]</f>
        <v>233109.05999999997</v>
      </c>
      <c r="AP884" s="36">
        <f>Table43[[#This Row],[Harga Beli Pcs
(-PPN)]]*1.11</f>
        <v>3593.7646749999999</v>
      </c>
      <c r="AQ884" s="36">
        <f>Table43[[#This Row],[Harga Beli Krt
(- PPN)]]*1.11</f>
        <v>258751.05659999998</v>
      </c>
      <c r="AR884" s="36">
        <v>3538.3888888888887</v>
      </c>
      <c r="AS884" s="36">
        <f>Table43[[#This Row],[Harga Jual Pcs GT
(-PPN)]]*Table43[[#This Row],[ISI/CTN]]</f>
        <v>254764</v>
      </c>
      <c r="AT884" s="36">
        <f>Table43[[#This Row],[Harga Jual Pcs GT
(-PPN)]]*1.11</f>
        <v>3927.6116666666667</v>
      </c>
      <c r="AU884" s="36">
        <f>Table43[[#This Row],[Harga Jual Krt GT
(- PPN)]]*1.11</f>
        <v>282788.04000000004</v>
      </c>
      <c r="AV884" s="36">
        <v>3538.3888888888887</v>
      </c>
      <c r="AW884" s="36">
        <f>Table43[[#This Row],[Harga Jual Pcs MT
(-PPN)]]*Table43[[#This Row],[ISI/CTN]]</f>
        <v>254764</v>
      </c>
      <c r="AX884" s="36">
        <f>Table43[[#This Row],[Harga Jual Pcs MT
(-PPN)]]*1.11</f>
        <v>3927.6116666666667</v>
      </c>
      <c r="AY884" s="36">
        <f>Table43[[#This Row],[Harga Jual Pcs MT
(+PPN)]]*Table43[[#This Row],[ISI/CTN]]</f>
        <v>282788.03999999998</v>
      </c>
      <c r="AZ884" s="44">
        <f>(Table43[[#This Row],[Harga Jual Pcs GT
(-PPN)]]-Table43[[#This Row],[Harga Beli Pcs
(-PPN)]])/Table43[[#This Row],[Harga Jual Pcs GT
(-PPN)]]</f>
        <v>8.5000000000000034E-2</v>
      </c>
      <c r="BA884" s="51">
        <f>Table43[[#This Row],[Harga Jual Pcs MT
(-PPN)]]-Table43[[#This Row],[Harga Beli Pcs
(-PPN)]]</f>
        <v>300.76305555555564</v>
      </c>
      <c r="BB884" s="57">
        <f>Table43[[#This Row],[Column1]]/Table43[[#This Row],[Harga Jual Pcs MT
(-PPN)]]</f>
        <v>8.5000000000000034E-2</v>
      </c>
      <c r="BC884" s="50"/>
      <c r="BD884" s="7" t="str">
        <f>IFERROR(VLOOKUP(Table43[[#This Row],[Kode BARANG Win2]],'[3]Daftar Barang dan Jasa'!$B$2:$D$3515,3,0),0)</f>
        <v>RB VANISH LIQUID WHITE 60ML X 72 SCH</v>
      </c>
      <c r="BE884" s="7" t="str">
        <f ca="1">IF(TODAY()-Table43[[#This Row],[Efektif
Pembuatan]]&gt;60,"Lama","Baru")</f>
        <v>Lama</v>
      </c>
      <c r="BF884" s="7" t="e">
        <f ca="1">IF(TODAY()-Table43[[#This Row],[Efektif Naik Harga]]&lt;30,"Naik","Sama")</f>
        <v>#VALUE!</v>
      </c>
      <c r="BG884" s="7" t="s">
        <v>400</v>
      </c>
      <c r="BH884" s="7" t="str">
        <f>IF(Table43[[#This Row],[Kode BARANG Win2]]&lt;&gt;"","IDR","")</f>
        <v>IDR</v>
      </c>
      <c r="BI884" s="7" t="str">
        <f>CONCATENATE(Table43[[#This Row],[kode  1 Digit
(Nomor)]],Table43[[#This Row],[kode  4 Digit                (Nomor)]])</f>
        <v>31958530060</v>
      </c>
      <c r="BJ884" s="7" t="str">
        <f>Table43[[#This Row],[Nama            Gramasi atau Jumlah Pack per CTN]]</f>
        <v>60ML</v>
      </c>
      <c r="BK884" s="7"/>
      <c r="BL884" s="7"/>
      <c r="BM884" s="4" t="str">
        <f>IF(Table43[[#This Row],[SATUAN Fix Win]]&lt;&gt;"","KRT")</f>
        <v>KRT</v>
      </c>
      <c r="BN884" s="4" t="str">
        <f>IF(Table43[[#This Row],[SATUAN Fix Win]]&lt;&gt;"","GD01")</f>
        <v>GD01</v>
      </c>
      <c r="BO884" s="4">
        <f>IF(Table43[[#This Row],[SATUAN Fix Win]]&lt;&gt;"",11611)</f>
        <v>11611</v>
      </c>
      <c r="BP884" s="4">
        <f>IF(Table43[[#This Row],[SATUAN Fix Win]]&lt;&gt;"",11612)</f>
        <v>11612</v>
      </c>
      <c r="BR884" s="4">
        <f>IF(Table43[[#This Row],[SATUAN Fix Win]]&lt;&gt;"",1)</f>
        <v>1</v>
      </c>
    </row>
    <row r="885" spans="1:74">
      <c r="A885" s="4" t="str">
        <f>CONCATENATE(Table43[[#This Row],[Kode BARANG Win2]],Table43[[#This Row],[No. Urut
Item Sama]])</f>
        <v>R1071002006020</v>
      </c>
      <c r="B885" s="7"/>
      <c r="C885" s="4" t="s">
        <v>1716</v>
      </c>
      <c r="D885" s="49">
        <v>3108501</v>
      </c>
      <c r="E885" s="49">
        <f>IFERROR(VLOOKUP(Table43[[#This Row],[NO]],[1]Sheet1!$G$3:$K$1267,5,0),0)</f>
        <v>0</v>
      </c>
      <c r="F885" s="26" t="s">
        <v>689</v>
      </c>
      <c r="G885" s="26">
        <v>72</v>
      </c>
      <c r="H885" s="26" t="s">
        <v>2073</v>
      </c>
      <c r="I885" s="49">
        <v>8993560033583</v>
      </c>
      <c r="J885" s="26" t="str">
        <f>Table43[[#This Row],[Nama Jenis Kemasan]]</f>
        <v>SCH</v>
      </c>
      <c r="K885" s="4" t="str">
        <f>TRIM(CONCATENATE(Table43[[#This Row],[Nama            KLP]]," ",Table43[[#This Row],[Nama            Sub KLP]]))</f>
        <v>VANISH LIQUID</v>
      </c>
      <c r="L885" s="4" t="str">
        <f>CONCATENATE(Table43[[#This Row],[kode  2 Digit                (hrf+No)]],Table43[[#This Row],[kode  2 Digit                (Nomor)]],Table43[[#This Row],[kode  1 Digit                (Nomor)]])</f>
        <v>R1071</v>
      </c>
      <c r="M885" s="4" t="str">
        <f>IF(AH885="",CONCATENATE(R885,T885,V885,X885,Z885,AB885,AD885,AF885,Table43[[#This Row],[Tanda Kode Revisi]]),CONCATENATE(R885,T885,V885,X885,Z885,AB885,AD885,AH885))</f>
        <v>R1071002006020</v>
      </c>
      <c r="N885" s="11">
        <f t="shared" si="26"/>
        <v>14</v>
      </c>
      <c r="O885" s="13" t="str">
        <f>IF(AG885&lt;&gt;"",TRIM(UPPER(CONCATENATE(Q885," ",S885," ",U885," ",W885," ",Y885," ",AA885," ","X"," ",Table43[[#This Row],[ISI/CTN]]," ",AG885," ",AC885," ",AE885," ",AI885))),TRIM(UPPER(CONCATENATE(Q885," ",S885," ",U885," ",W885," ",Y885," ",AA885," ","X"," ",Table43[[#This Row],[ISI/CTN]]," ",AC885," ",AE885," ",AI885))))</f>
        <v>RB VANISH LIQUID WHITE 60ML X 72 SCH</v>
      </c>
      <c r="P885" s="11">
        <f t="shared" si="27"/>
        <v>36</v>
      </c>
      <c r="Q885" s="4" t="s">
        <v>1487</v>
      </c>
      <c r="R885" s="7" t="s">
        <v>94</v>
      </c>
      <c r="S885" s="4" t="s">
        <v>1509</v>
      </c>
      <c r="T885" s="45" t="s">
        <v>1728</v>
      </c>
      <c r="U885" s="46" t="s">
        <v>1514</v>
      </c>
      <c r="V885" s="7">
        <v>1</v>
      </c>
      <c r="W885" s="46"/>
      <c r="X885" s="45" t="s">
        <v>1731</v>
      </c>
      <c r="Y885" s="4" t="s">
        <v>1508</v>
      </c>
      <c r="Z885" s="47" t="s">
        <v>1723</v>
      </c>
      <c r="AA885" s="4" t="s">
        <v>1581</v>
      </c>
      <c r="AB885" s="47" t="s">
        <v>1761</v>
      </c>
      <c r="AC885" s="4" t="s">
        <v>395</v>
      </c>
      <c r="AD885" s="7">
        <v>2</v>
      </c>
      <c r="AF885" s="7">
        <v>0</v>
      </c>
      <c r="AJ885" s="7">
        <f>IFERROR(VLOOKUP(Table43[[#This Row],[Kode BARANG Win2]],'[2]Template Impor Barang'!#REF!,2,0),0)</f>
        <v>0</v>
      </c>
      <c r="AK885" s="7">
        <f>Table43[[#This Row],[ISI/CTN]]</f>
        <v>72</v>
      </c>
      <c r="AL885" s="83">
        <f>Table43[[#This Row],[Kode Pcpl]]</f>
        <v>3108501</v>
      </c>
      <c r="AN885" s="36">
        <f>Table43[[#This Row],[Harga Jual Pcs GT
(-PPN)]]-(Table43[[#This Row],[Harga Jual Pcs GT
(-PPN)]]*8.5%)</f>
        <v>3237.625833333333</v>
      </c>
      <c r="AO885" s="36">
        <f>Table43[[#This Row],[Harga Beli Pcs
(-PPN)]]*Table43[[#This Row],[ISI/CTN]]</f>
        <v>233109.05999999997</v>
      </c>
      <c r="AP885" s="36">
        <f>Table43[[#This Row],[Harga Beli Pcs
(-PPN)]]*1.11</f>
        <v>3593.7646749999999</v>
      </c>
      <c r="AQ885" s="36">
        <f>Table43[[#This Row],[Harga Beli Krt
(- PPN)]]*1.11</f>
        <v>258751.05659999998</v>
      </c>
      <c r="AR885" s="36">
        <v>3538.3888888888887</v>
      </c>
      <c r="AS885" s="36">
        <f>Table43[[#This Row],[Harga Jual Pcs GT
(-PPN)]]*Table43[[#This Row],[ISI/CTN]]</f>
        <v>254764</v>
      </c>
      <c r="AT885" s="36">
        <f>Table43[[#This Row],[Harga Jual Pcs GT
(-PPN)]]*1.11</f>
        <v>3927.6116666666667</v>
      </c>
      <c r="AU885" s="36">
        <f>Table43[[#This Row],[Harga Jual Krt GT
(- PPN)]]*1.11</f>
        <v>282788.04000000004</v>
      </c>
      <c r="AV885" s="36">
        <v>3538.3888888888887</v>
      </c>
      <c r="AW885" s="36">
        <f>Table43[[#This Row],[Harga Jual Pcs MT
(-PPN)]]*Table43[[#This Row],[ISI/CTN]]</f>
        <v>254764</v>
      </c>
      <c r="AX885" s="36">
        <f>Table43[[#This Row],[Harga Jual Pcs MT
(-PPN)]]*1.11</f>
        <v>3927.6116666666667</v>
      </c>
      <c r="AY885" s="36">
        <f>Table43[[#This Row],[Harga Jual Pcs MT
(+PPN)]]*Table43[[#This Row],[ISI/CTN]]</f>
        <v>282788.03999999998</v>
      </c>
      <c r="AZ885" s="44">
        <f>(Table43[[#This Row],[Harga Jual Pcs GT
(-PPN)]]-Table43[[#This Row],[Harga Beli Pcs
(-PPN)]])/Table43[[#This Row],[Harga Jual Pcs GT
(-PPN)]]</f>
        <v>8.5000000000000034E-2</v>
      </c>
      <c r="BA885" s="51">
        <f>Table43[[#This Row],[Harga Jual Pcs MT
(-PPN)]]-Table43[[#This Row],[Harga Beli Pcs
(-PPN)]]</f>
        <v>300.76305555555564</v>
      </c>
      <c r="BB885" s="57">
        <f>Table43[[#This Row],[Column1]]/Table43[[#This Row],[Harga Jual Pcs MT
(-PPN)]]</f>
        <v>8.5000000000000034E-2</v>
      </c>
      <c r="BC885" s="50"/>
      <c r="BD885" s="7" t="str">
        <f>IFERROR(VLOOKUP(Table43[[#This Row],[Kode BARANG Win2]],'[3]Daftar Barang dan Jasa'!$B$2:$D$3515,3,0),0)</f>
        <v>RB VANISH LIQUID WHITE 60ML X 72 SCH</v>
      </c>
      <c r="BE885" s="7" t="str">
        <f ca="1">IF(TODAY()-Table43[[#This Row],[Efektif
Pembuatan]]&gt;60,"Lama","Baru")</f>
        <v>Lama</v>
      </c>
      <c r="BF885" s="7" t="e">
        <f ca="1">IF(TODAY()-Table43[[#This Row],[Efektif Naik Harga]]&lt;30,"Naik","Sama")</f>
        <v>#VALUE!</v>
      </c>
      <c r="BG885" s="7" t="s">
        <v>400</v>
      </c>
      <c r="BH885" s="7" t="str">
        <f>IF(Table43[[#This Row],[Kode BARANG Win2]]&lt;&gt;"","IDR","")</f>
        <v>IDR</v>
      </c>
      <c r="BI885" s="7" t="str">
        <f>CONCATENATE(Table43[[#This Row],[kode  1 Digit
(Nomor)]],Table43[[#This Row],[kode  4 Digit                (Nomor)]])</f>
        <v>31085010060</v>
      </c>
      <c r="BJ885" s="7" t="str">
        <f>Table43[[#This Row],[Nama            Gramasi atau Jumlah Pack per CTN]]</f>
        <v>60ML</v>
      </c>
      <c r="BK885" s="7"/>
      <c r="BL885" s="7"/>
      <c r="BM885" s="4" t="str">
        <f>IF(Table43[[#This Row],[SATUAN Fix Win]]&lt;&gt;"","KRT")</f>
        <v>KRT</v>
      </c>
      <c r="BN885" s="4" t="str">
        <f>IF(Table43[[#This Row],[SATUAN Fix Win]]&lt;&gt;"","GD01")</f>
        <v>GD01</v>
      </c>
      <c r="BO885" s="4">
        <f>IF(Table43[[#This Row],[SATUAN Fix Win]]&lt;&gt;"",11611)</f>
        <v>11611</v>
      </c>
      <c r="BP885" s="4">
        <f>IF(Table43[[#This Row],[SATUAN Fix Win]]&lt;&gt;"",11612)</f>
        <v>11612</v>
      </c>
      <c r="BR885" s="4">
        <f>IF(Table43[[#This Row],[SATUAN Fix Win]]&lt;&gt;"",1)</f>
        <v>1</v>
      </c>
    </row>
    <row r="886" spans="1:74">
      <c r="A886" s="4" t="str">
        <f>CONCATENATE(Table43[[#This Row],[Kode BARANG Win2]],Table43[[#This Row],[No. Urut
Item Sama]])</f>
        <v>R1071002015010</v>
      </c>
      <c r="B886" s="7"/>
      <c r="D886" s="49">
        <v>3120743</v>
      </c>
      <c r="E886" s="49">
        <f>IFERROR(VLOOKUP(Table43[[#This Row],[NO]],[1]Sheet1!$G$3:$K$1267,5,0),0)</f>
        <v>20010010100010</v>
      </c>
      <c r="F886" s="26"/>
      <c r="G886" s="26">
        <v>24</v>
      </c>
      <c r="H886" s="26" t="s">
        <v>1797</v>
      </c>
      <c r="I886" s="49"/>
      <c r="J886" s="26" t="str">
        <f>Table43[[#This Row],[Nama Jenis Kemasan]]</f>
        <v>PCH</v>
      </c>
      <c r="K886" s="4" t="str">
        <f>TRIM(CONCATENATE(Table43[[#This Row],[Nama            KLP]]," ",Table43[[#This Row],[Nama            Sub KLP]]))</f>
        <v>VANISH LIQUID</v>
      </c>
      <c r="L886" s="4" t="str">
        <f>CONCATENATE(Table43[[#This Row],[kode  2 Digit                (hrf+No)]],Table43[[#This Row],[kode  2 Digit                (Nomor)]],Table43[[#This Row],[kode  1 Digit                (Nomor)]])</f>
        <v>R1071</v>
      </c>
      <c r="M886" s="4" t="str">
        <f>IF(AH886="",CONCATENATE(R886,T886,V886,X886,Z886,AB886,AD886,AF886,Table43[[#This Row],[Tanda Kode Revisi]]),CONCATENATE(R886,T886,V886,X886,Z886,AB886,AD886,AH886))</f>
        <v>R1071002015010</v>
      </c>
      <c r="N886" s="11">
        <f t="shared" si="26"/>
        <v>14</v>
      </c>
      <c r="O886" s="13" t="str">
        <f>IF(AG886&lt;&gt;"",TRIM(UPPER(CONCATENATE(Q886," ",S886," ",U886," ",W886," ",Y886," ",AA886," ","X"," ",Table43[[#This Row],[ISI/CTN]]," ",AG886," ",AC886," ",AE886," ",AI886))),TRIM(UPPER(CONCATENATE(Q886," ",S886," ",U886," ",W886," ",Y886," ",AA886," ","X"," ",Table43[[#This Row],[ISI/CTN]]," ",AC886," ",AE886," ",AI886))))</f>
        <v>RB VANISH LIQUID WHITE 150ML X 24 PCH</v>
      </c>
      <c r="P886" s="11">
        <f t="shared" si="27"/>
        <v>37</v>
      </c>
      <c r="Q886" s="4" t="s">
        <v>1487</v>
      </c>
      <c r="R886" s="7" t="s">
        <v>94</v>
      </c>
      <c r="S886" s="4" t="s">
        <v>1509</v>
      </c>
      <c r="T886" s="45" t="s">
        <v>1728</v>
      </c>
      <c r="U886" s="46" t="s">
        <v>1514</v>
      </c>
      <c r="V886" s="7">
        <v>1</v>
      </c>
      <c r="W886" s="46"/>
      <c r="X886" s="45" t="s">
        <v>1731</v>
      </c>
      <c r="Y886" s="4" t="s">
        <v>1508</v>
      </c>
      <c r="Z886" s="47" t="s">
        <v>1723</v>
      </c>
      <c r="AA886" s="4" t="s">
        <v>1579</v>
      </c>
      <c r="AB886" s="47" t="s">
        <v>1741</v>
      </c>
      <c r="AC886" s="4" t="s">
        <v>386</v>
      </c>
      <c r="AD886" s="7">
        <v>1</v>
      </c>
      <c r="AF886" s="7">
        <v>0</v>
      </c>
      <c r="AJ886" s="7">
        <f>IFERROR(VLOOKUP(Table43[[#This Row],[Kode BARANG Win2]],'[2]Template Impor Barang'!#REF!,2,0),0)</f>
        <v>0</v>
      </c>
      <c r="AK886" s="7">
        <f>Table43[[#This Row],[ISI/CTN]]</f>
        <v>24</v>
      </c>
      <c r="AL886" s="83">
        <f>Table43[[#This Row],[Kode Pcpl]]</f>
        <v>3120743</v>
      </c>
      <c r="AN886" s="36">
        <f>Table43[[#This Row],[Harga Jual Pcs GT
(-PPN)]]-(Table43[[#This Row],[Harga Jual Pcs GT
(-PPN)]]*8.5%)</f>
        <v>8254.7487500000007</v>
      </c>
      <c r="AO886" s="36">
        <f>Table43[[#This Row],[Harga Beli Pcs
(-PPN)]]*Table43[[#This Row],[ISI/CTN]]</f>
        <v>198113.97000000003</v>
      </c>
      <c r="AP886" s="36">
        <f>Table43[[#This Row],[Harga Beli Pcs
(-PPN)]]*1.11</f>
        <v>9162.7711125000023</v>
      </c>
      <c r="AQ886" s="36">
        <f>Table43[[#This Row],[Harga Beli Krt
(- PPN)]]*1.11</f>
        <v>219906.50670000006</v>
      </c>
      <c r="AR886" s="36">
        <v>9021.5833333333339</v>
      </c>
      <c r="AS886" s="36">
        <f>Table43[[#This Row],[Harga Jual Pcs GT
(-PPN)]]*Table43[[#This Row],[ISI/CTN]]</f>
        <v>216518</v>
      </c>
      <c r="AT886" s="36">
        <f>Table43[[#This Row],[Harga Jual Pcs GT
(-PPN)]]*1.11</f>
        <v>10013.957500000002</v>
      </c>
      <c r="AU886" s="36">
        <f>Table43[[#This Row],[Harga Jual Krt GT
(- PPN)]]*1.11</f>
        <v>240334.98</v>
      </c>
      <c r="AV886" s="36"/>
      <c r="AW886" s="36">
        <f>Table43[[#This Row],[Harga Jual Pcs MT
(-PPN)]]*Table43[[#This Row],[ISI/CTN]]</f>
        <v>0</v>
      </c>
      <c r="AX886" s="36">
        <f>Table43[[#This Row],[Harga Jual Pcs MT
(-PPN)]]*1.11</f>
        <v>0</v>
      </c>
      <c r="AY886" s="36">
        <f>Table43[[#This Row],[Harga Jual Pcs MT
(+PPN)]]*Table43[[#This Row],[ISI/CTN]]</f>
        <v>0</v>
      </c>
      <c r="AZ886" s="44">
        <f>(Table43[[#This Row],[Harga Jual Pcs GT
(-PPN)]]-Table43[[#This Row],[Harga Beli Pcs
(-PPN)]])/Table43[[#This Row],[Harga Jual Pcs GT
(-PPN)]]</f>
        <v>8.4999999999999992E-2</v>
      </c>
      <c r="BA886" s="51">
        <f>Table43[[#This Row],[Harga Jual Pcs MT
(-PPN)]]-Table43[[#This Row],[Harga Beli Pcs
(-PPN)]]</f>
        <v>-8254.7487500000007</v>
      </c>
      <c r="BB886" s="57" t="e">
        <f>Table43[[#This Row],[Column1]]/Table43[[#This Row],[Harga Jual Pcs MT
(-PPN)]]</f>
        <v>#DIV/0!</v>
      </c>
      <c r="BC886" s="50"/>
      <c r="BD886" s="7" t="str">
        <f>IFERROR(VLOOKUP(Table43[[#This Row],[Kode BARANG Win2]],'[3]Daftar Barang dan Jasa'!$B$2:$D$3515,3,0),0)</f>
        <v>RB VANISH LIQUID WHITE 150ML X 24 PCH</v>
      </c>
      <c r="BE886" s="7" t="str">
        <f ca="1">IF(TODAY()-Table43[[#This Row],[Efektif
Pembuatan]]&gt;60,"Lama","Baru")</f>
        <v>Lama</v>
      </c>
      <c r="BF886" s="7" t="e">
        <f ca="1">IF(TODAY()-Table43[[#This Row],[Efektif Naik Harga]]&lt;30,"Naik","Sama")</f>
        <v>#VALUE!</v>
      </c>
      <c r="BG886" s="7" t="s">
        <v>400</v>
      </c>
      <c r="BH886" s="7" t="str">
        <f>IF(Table43[[#This Row],[Kode BARANG Win2]]&lt;&gt;"","IDR","")</f>
        <v>IDR</v>
      </c>
      <c r="BI886" s="7" t="str">
        <f>CONCATENATE(Table43[[#This Row],[kode  1 Digit
(Nomor)]],Table43[[#This Row],[kode  4 Digit                (Nomor)]])</f>
        <v>31207430150</v>
      </c>
      <c r="BJ886" s="7" t="str">
        <f>Table43[[#This Row],[Nama            Gramasi atau Jumlah Pack per CTN]]</f>
        <v>150ML</v>
      </c>
      <c r="BK886" s="7"/>
      <c r="BL886" s="7"/>
      <c r="BM886" s="4" t="str">
        <f>IF(Table43[[#This Row],[SATUAN Fix Win]]&lt;&gt;"","KRT")</f>
        <v>KRT</v>
      </c>
      <c r="BN886" s="4" t="str">
        <f>IF(Table43[[#This Row],[SATUAN Fix Win]]&lt;&gt;"","GD01")</f>
        <v>GD01</v>
      </c>
      <c r="BO886" s="4">
        <f>IF(Table43[[#This Row],[SATUAN Fix Win]]&lt;&gt;"",11611)</f>
        <v>11611</v>
      </c>
      <c r="BP886" s="4">
        <f>IF(Table43[[#This Row],[SATUAN Fix Win]]&lt;&gt;"",11612)</f>
        <v>11612</v>
      </c>
      <c r="BR886" s="4">
        <f>IF(Table43[[#This Row],[SATUAN Fix Win]]&lt;&gt;"",1)</f>
        <v>1</v>
      </c>
    </row>
    <row r="887" spans="1:74">
      <c r="A887" s="4" t="str">
        <f>CONCATENATE(Table43[[#This Row],[Kode BARANG Win2]],Table43[[#This Row],[No. Urut
Item Sama]])</f>
        <v>R1071002015010</v>
      </c>
      <c r="B887" s="7"/>
      <c r="D887" s="49">
        <v>3239834</v>
      </c>
      <c r="E887" s="49">
        <f>IFERROR(VLOOKUP(Table43[[#This Row],[NO]],[1]Sheet1!$G$3:$K$1267,5,0),0)</f>
        <v>20010010100010</v>
      </c>
      <c r="F887" s="26"/>
      <c r="G887" s="26">
        <v>24</v>
      </c>
      <c r="H887" s="26" t="s">
        <v>1797</v>
      </c>
      <c r="I887" s="49"/>
      <c r="J887" s="26" t="str">
        <f>Table43[[#This Row],[Nama Jenis Kemasan]]</f>
        <v>PCH</v>
      </c>
      <c r="K887" s="4" t="str">
        <f>TRIM(CONCATENATE(Table43[[#This Row],[Nama            KLP]]," ",Table43[[#This Row],[Nama            Sub KLP]]))</f>
        <v>VANISH LIQUID</v>
      </c>
      <c r="L887" s="4" t="str">
        <f>CONCATENATE(Table43[[#This Row],[kode  2 Digit                (hrf+No)]],Table43[[#This Row],[kode  2 Digit                (Nomor)]],Table43[[#This Row],[kode  1 Digit                (Nomor)]])</f>
        <v>R1071</v>
      </c>
      <c r="M887" s="4" t="str">
        <f>IF(AH887="",CONCATENATE(R887,T887,V887,X887,Z887,AB887,AD887,AF887,Table43[[#This Row],[Tanda Kode Revisi]]),CONCATENATE(R887,T887,V887,X887,Z887,AB887,AD887,AH887))</f>
        <v>R1071002015010</v>
      </c>
      <c r="N887" s="11">
        <f t="shared" si="26"/>
        <v>14</v>
      </c>
      <c r="O887" s="13" t="str">
        <f>IF(AG887&lt;&gt;"",TRIM(UPPER(CONCATENATE(Q887," ",S887," ",U887," ",W887," ",Y887," ",AA887," ","X"," ",Table43[[#This Row],[ISI/CTN]]," ",AG887," ",AC887," ",AE887," ",AI887))),TRIM(UPPER(CONCATENATE(Q887," ",S887," ",U887," ",W887," ",Y887," ",AA887," ","X"," ",Table43[[#This Row],[ISI/CTN]]," ",AC887," ",AE887," ",AI887))))</f>
        <v>RB VANISH LIQUID WHITE 150ML X 24 PCH</v>
      </c>
      <c r="P887" s="11">
        <f t="shared" si="27"/>
        <v>37</v>
      </c>
      <c r="Q887" s="4" t="s">
        <v>1487</v>
      </c>
      <c r="R887" s="7" t="s">
        <v>94</v>
      </c>
      <c r="S887" s="4" t="s">
        <v>1509</v>
      </c>
      <c r="T887" s="45" t="s">
        <v>1728</v>
      </c>
      <c r="U887" s="46" t="s">
        <v>1514</v>
      </c>
      <c r="V887" s="7">
        <v>1</v>
      </c>
      <c r="W887" s="46"/>
      <c r="X887" s="45" t="s">
        <v>1731</v>
      </c>
      <c r="Y887" s="4" t="s">
        <v>1508</v>
      </c>
      <c r="Z887" s="47" t="s">
        <v>1723</v>
      </c>
      <c r="AA887" s="4" t="s">
        <v>1579</v>
      </c>
      <c r="AB887" s="47" t="s">
        <v>1741</v>
      </c>
      <c r="AC887" s="4" t="s">
        <v>386</v>
      </c>
      <c r="AD887" s="7">
        <v>1</v>
      </c>
      <c r="AF887" s="7">
        <v>0</v>
      </c>
      <c r="AJ887" s="7">
        <f>IFERROR(VLOOKUP(Table43[[#This Row],[Kode BARANG Win2]],'[2]Template Impor Barang'!#REF!,2,0),0)</f>
        <v>0</v>
      </c>
      <c r="AK887" s="7">
        <f>Table43[[#This Row],[ISI/CTN]]</f>
        <v>24</v>
      </c>
      <c r="AL887" s="83">
        <f>Table43[[#This Row],[Kode Pcpl]]</f>
        <v>3239834</v>
      </c>
      <c r="AN887" s="36">
        <f>Table43[[#This Row],[Harga Jual Pcs GT
(-PPN)]]-(Table43[[#This Row],[Harga Jual Pcs GT
(-PPN)]]*8.5%)</f>
        <v>8254.7487500000007</v>
      </c>
      <c r="AO887" s="36">
        <f>Table43[[#This Row],[Harga Beli Pcs
(-PPN)]]*Table43[[#This Row],[ISI/CTN]]</f>
        <v>198113.97000000003</v>
      </c>
      <c r="AP887" s="36">
        <f>Table43[[#This Row],[Harga Beli Pcs
(-PPN)]]*1.11</f>
        <v>9162.7711125000023</v>
      </c>
      <c r="AQ887" s="36">
        <f>Table43[[#This Row],[Harga Beli Krt
(- PPN)]]*1.11</f>
        <v>219906.50670000006</v>
      </c>
      <c r="AR887" s="36">
        <v>9021.5833333333339</v>
      </c>
      <c r="AS887" s="36">
        <f>Table43[[#This Row],[Harga Jual Pcs GT
(-PPN)]]*Table43[[#This Row],[ISI/CTN]]</f>
        <v>216518</v>
      </c>
      <c r="AT887" s="36">
        <f>Table43[[#This Row],[Harga Jual Pcs GT
(-PPN)]]*1.11</f>
        <v>10013.957500000002</v>
      </c>
      <c r="AU887" s="36">
        <f>Table43[[#This Row],[Harga Jual Krt GT
(- PPN)]]*1.11</f>
        <v>240334.98</v>
      </c>
      <c r="AV887" s="36"/>
      <c r="AW887" s="36">
        <f>Table43[[#This Row],[Harga Jual Pcs MT
(-PPN)]]*Table43[[#This Row],[ISI/CTN]]</f>
        <v>0</v>
      </c>
      <c r="AX887" s="36">
        <f>Table43[[#This Row],[Harga Jual Pcs MT
(-PPN)]]*1.11</f>
        <v>0</v>
      </c>
      <c r="AY887" s="36">
        <f>Table43[[#This Row],[Harga Jual Pcs MT
(+PPN)]]*Table43[[#This Row],[ISI/CTN]]</f>
        <v>0</v>
      </c>
      <c r="AZ887" s="44">
        <f>(Table43[[#This Row],[Harga Jual Pcs GT
(-PPN)]]-Table43[[#This Row],[Harga Beli Pcs
(-PPN)]])/Table43[[#This Row],[Harga Jual Pcs GT
(-PPN)]]</f>
        <v>8.4999999999999992E-2</v>
      </c>
      <c r="BA887" s="51">
        <f>Table43[[#This Row],[Harga Jual Pcs MT
(-PPN)]]-Table43[[#This Row],[Harga Beli Pcs
(-PPN)]]</f>
        <v>-8254.7487500000007</v>
      </c>
      <c r="BB887" s="57" t="e">
        <f>Table43[[#This Row],[Column1]]/Table43[[#This Row],[Harga Jual Pcs MT
(-PPN)]]</f>
        <v>#DIV/0!</v>
      </c>
      <c r="BC887" s="50"/>
      <c r="BD887" s="7" t="str">
        <f>IFERROR(VLOOKUP(Table43[[#This Row],[Kode BARANG Win2]],'[3]Daftar Barang dan Jasa'!$B$2:$D$3515,3,0),0)</f>
        <v>RB VANISH LIQUID WHITE 150ML X 24 PCH</v>
      </c>
      <c r="BE887" s="7" t="str">
        <f ca="1">IF(TODAY()-Table43[[#This Row],[Efektif
Pembuatan]]&gt;60,"Lama","Baru")</f>
        <v>Lama</v>
      </c>
      <c r="BF887" s="7" t="e">
        <f ca="1">IF(TODAY()-Table43[[#This Row],[Efektif Naik Harga]]&lt;30,"Naik","Sama")</f>
        <v>#VALUE!</v>
      </c>
      <c r="BG887" s="7"/>
      <c r="BH887" s="7" t="str">
        <f>IF(Table43[[#This Row],[Kode BARANG Win2]]&lt;&gt;"","IDR","")</f>
        <v>IDR</v>
      </c>
      <c r="BI887" s="7" t="str">
        <f>CONCATENATE(Table43[[#This Row],[kode  1 Digit
(Nomor)]],Table43[[#This Row],[kode  4 Digit                (Nomor)]])</f>
        <v>32398340150</v>
      </c>
      <c r="BJ887" s="7" t="str">
        <f>Table43[[#This Row],[Nama            Gramasi atau Jumlah Pack per CTN]]</f>
        <v>150ML</v>
      </c>
      <c r="BK887" s="7"/>
      <c r="BL887" s="7"/>
      <c r="BM887" s="4" t="str">
        <f>IF(Table43[[#This Row],[SATUAN Fix Win]]&lt;&gt;"","KRT")</f>
        <v>KRT</v>
      </c>
      <c r="BN887" s="4" t="str">
        <f>IF(Table43[[#This Row],[SATUAN Fix Win]]&lt;&gt;"","GD01")</f>
        <v>GD01</v>
      </c>
      <c r="BO887" s="4">
        <f>IF(Table43[[#This Row],[SATUAN Fix Win]]&lt;&gt;"",11611)</f>
        <v>11611</v>
      </c>
      <c r="BP887" s="4">
        <f>IF(Table43[[#This Row],[SATUAN Fix Win]]&lt;&gt;"",11612)</f>
        <v>11612</v>
      </c>
      <c r="BR887" s="4">
        <f>IF(Table43[[#This Row],[SATUAN Fix Win]]&lt;&gt;"",1)</f>
        <v>1</v>
      </c>
    </row>
    <row r="888" spans="1:74">
      <c r="A888" s="4" t="str">
        <f>CONCATENATE(Table43[[#This Row],[Kode BARANG Win2]],Table43[[#This Row],[No. Urut
Item Sama]])</f>
        <v>R1071002040010</v>
      </c>
      <c r="B888" s="7"/>
      <c r="C888" s="4" t="s">
        <v>1715</v>
      </c>
      <c r="D888" s="49">
        <v>3329565</v>
      </c>
      <c r="E888" s="49">
        <f>IFERROR(VLOOKUP(Table43[[#This Row],[NO]],[1]Sheet1!$G$3:$K$1267,5,0),0)</f>
        <v>0</v>
      </c>
      <c r="F888" s="26" t="s">
        <v>695</v>
      </c>
      <c r="G888" s="26">
        <v>12</v>
      </c>
      <c r="H888" s="26" t="s">
        <v>1715</v>
      </c>
      <c r="I888" s="49">
        <v>8993560004033</v>
      </c>
      <c r="J888" s="26" t="str">
        <f>Table43[[#This Row],[Nama Jenis Kemasan]]</f>
        <v>PCH</v>
      </c>
      <c r="K888" s="4" t="str">
        <f>TRIM(CONCATENATE(Table43[[#This Row],[Nama            KLP]]," ",Table43[[#This Row],[Nama            Sub KLP]]))</f>
        <v>VANISH LIQUID</v>
      </c>
      <c r="L888" s="4" t="str">
        <f>CONCATENATE(Table43[[#This Row],[kode  2 Digit                (hrf+No)]],Table43[[#This Row],[kode  2 Digit                (Nomor)]],Table43[[#This Row],[kode  1 Digit                (Nomor)]])</f>
        <v>R1071</v>
      </c>
      <c r="M888" s="4" t="str">
        <f>IF(AH888="",CONCATENATE(R888,T888,V888,X888,Z888,AB888,AD888,AF888,Table43[[#This Row],[Tanda Kode Revisi]]),CONCATENATE(R888,T888,V888,X888,Z888,AB888,AD888,AH888))</f>
        <v>R1071002040010</v>
      </c>
      <c r="N888" s="11">
        <f t="shared" si="26"/>
        <v>14</v>
      </c>
      <c r="O888" s="13" t="str">
        <f>IF(AG888&lt;&gt;"",TRIM(UPPER(CONCATENATE(Q888," ",S888," ",U888," ",W888," ",Y888," ",AA888," ","X"," ",Table43[[#This Row],[ISI/CTN]]," ",AG888," ",AC888," ",AE888," ",AI888))),TRIM(UPPER(CONCATENATE(Q888," ",S888," ",U888," ",W888," ",Y888," ",AA888," ","X"," ",Table43[[#This Row],[ISI/CTN]]," ",AC888," ",AE888," ",AI888))))</f>
        <v>RB VANISH LIQUID WHITE 400ML X 12 PCH</v>
      </c>
      <c r="P888" s="11">
        <f t="shared" si="27"/>
        <v>37</v>
      </c>
      <c r="Q888" s="4" t="s">
        <v>1487</v>
      </c>
      <c r="R888" s="7" t="s">
        <v>94</v>
      </c>
      <c r="S888" s="4" t="s">
        <v>1509</v>
      </c>
      <c r="T888" s="45" t="s">
        <v>1728</v>
      </c>
      <c r="U888" s="46" t="s">
        <v>1514</v>
      </c>
      <c r="V888" s="7">
        <v>1</v>
      </c>
      <c r="W888" s="46"/>
      <c r="X888" s="45" t="s">
        <v>1731</v>
      </c>
      <c r="Y888" s="4" t="s">
        <v>1508</v>
      </c>
      <c r="Z888" s="47" t="s">
        <v>1723</v>
      </c>
      <c r="AA888" s="4" t="s">
        <v>385</v>
      </c>
      <c r="AB888" s="47" t="s">
        <v>1752</v>
      </c>
      <c r="AC888" s="4" t="s">
        <v>386</v>
      </c>
      <c r="AD888" s="7">
        <v>1</v>
      </c>
      <c r="AF888" s="7">
        <v>0</v>
      </c>
      <c r="AJ888" s="7">
        <f>IFERROR(VLOOKUP(Table43[[#This Row],[Kode BARANG Win2]],'[2]Template Impor Barang'!#REF!,2,0),0)</f>
        <v>0</v>
      </c>
      <c r="AK888" s="7">
        <f>Table43[[#This Row],[ISI/CTN]]</f>
        <v>12</v>
      </c>
      <c r="AL888" s="83">
        <f>Table43[[#This Row],[Kode Pcpl]]</f>
        <v>3329565</v>
      </c>
      <c r="AN888" s="36">
        <f>Table43[[#This Row],[Harga Jual Pcs GT
(-PPN)]]-(Table43[[#This Row],[Harga Jual Pcs GT
(-PPN)]]*8.5%)</f>
        <v>20608.544999999998</v>
      </c>
      <c r="AO888" s="36">
        <f>Table43[[#This Row],[Harga Beli Pcs
(-PPN)]]*Table43[[#This Row],[ISI/CTN]]</f>
        <v>247302.53999999998</v>
      </c>
      <c r="AP888" s="36">
        <f>Table43[[#This Row],[Harga Beli Pcs
(-PPN)]]*1.11</f>
        <v>22875.484950000002</v>
      </c>
      <c r="AQ888" s="36">
        <f>Table43[[#This Row],[Harga Beli Krt
(- PPN)]]*1.11</f>
        <v>274505.81939999998</v>
      </c>
      <c r="AR888" s="36">
        <v>22523</v>
      </c>
      <c r="AS888" s="36">
        <f>Table43[[#This Row],[Harga Jual Pcs GT
(-PPN)]]*Table43[[#This Row],[ISI/CTN]]</f>
        <v>270276</v>
      </c>
      <c r="AT888" s="36">
        <f>Table43[[#This Row],[Harga Jual Pcs GT
(-PPN)]]*1.11</f>
        <v>25000.530000000002</v>
      </c>
      <c r="AU888" s="36">
        <f>Table43[[#This Row],[Harga Jual Krt GT
(- PPN)]]*1.11</f>
        <v>300006.36000000004</v>
      </c>
      <c r="AV888" s="36">
        <v>22523</v>
      </c>
      <c r="AW888" s="36">
        <f>Table43[[#This Row],[Harga Jual Pcs MT
(-PPN)]]*Table43[[#This Row],[ISI/CTN]]</f>
        <v>270276</v>
      </c>
      <c r="AX888" s="36">
        <f>Table43[[#This Row],[Harga Jual Pcs MT
(-PPN)]]*1.11</f>
        <v>25000.530000000002</v>
      </c>
      <c r="AY888" s="36">
        <f>Table43[[#This Row],[Harga Jual Pcs MT
(+PPN)]]*Table43[[#This Row],[ISI/CTN]]</f>
        <v>300006.36000000004</v>
      </c>
      <c r="AZ888" s="44">
        <f>(Table43[[#This Row],[Harga Jual Pcs GT
(-PPN)]]-Table43[[#This Row],[Harga Beli Pcs
(-PPN)]])/Table43[[#This Row],[Harga Jual Pcs GT
(-PPN)]]</f>
        <v>8.5000000000000075E-2</v>
      </c>
      <c r="BA888" s="51">
        <f>Table43[[#This Row],[Harga Jual Pcs MT
(-PPN)]]-Table43[[#This Row],[Harga Beli Pcs
(-PPN)]]</f>
        <v>1914.4550000000017</v>
      </c>
      <c r="BB888" s="57">
        <f>Table43[[#This Row],[Column1]]/Table43[[#This Row],[Harga Jual Pcs MT
(-PPN)]]</f>
        <v>8.5000000000000075E-2</v>
      </c>
      <c r="BC888" s="50"/>
      <c r="BD888" s="7" t="str">
        <f>IFERROR(VLOOKUP(Table43[[#This Row],[Kode BARANG Win2]],'[3]Daftar Barang dan Jasa'!$B$2:$D$3515,3,0),0)</f>
        <v>RB VANISH LIQUID WHITE 400ML X 12 PCH</v>
      </c>
      <c r="BE888" s="7" t="str">
        <f ca="1">IF(TODAY()-Table43[[#This Row],[Efektif
Pembuatan]]&gt;60,"Lama","Baru")</f>
        <v>Lama</v>
      </c>
      <c r="BF888" s="7" t="e">
        <f ca="1">IF(TODAY()-Table43[[#This Row],[Efektif Naik Harga]]&lt;30,"Naik","Sama")</f>
        <v>#VALUE!</v>
      </c>
      <c r="BG888" s="7" t="s">
        <v>400</v>
      </c>
      <c r="BH888" s="7" t="str">
        <f>IF(Table43[[#This Row],[Kode BARANG Win2]]&lt;&gt;"","IDR","")</f>
        <v>IDR</v>
      </c>
      <c r="BI888" s="7" t="str">
        <f>CONCATENATE(Table43[[#This Row],[kode  1 Digit
(Nomor)]],Table43[[#This Row],[kode  4 Digit                (Nomor)]])</f>
        <v>33295650400</v>
      </c>
      <c r="BJ888" s="7" t="str">
        <f>Table43[[#This Row],[Nama            Gramasi atau Jumlah Pack per CTN]]</f>
        <v>400ML</v>
      </c>
      <c r="BK888" s="7"/>
      <c r="BL888" s="7"/>
      <c r="BM888" s="4" t="str">
        <f>IF(Table43[[#This Row],[SATUAN Fix Win]]&lt;&gt;"","KRT")</f>
        <v>KRT</v>
      </c>
      <c r="BN888" s="4" t="str">
        <f>IF(Table43[[#This Row],[SATUAN Fix Win]]&lt;&gt;"","GD01")</f>
        <v>GD01</v>
      </c>
      <c r="BO888" s="4">
        <f>IF(Table43[[#This Row],[SATUAN Fix Win]]&lt;&gt;"",11611)</f>
        <v>11611</v>
      </c>
      <c r="BP888" s="4">
        <f>IF(Table43[[#This Row],[SATUAN Fix Win]]&lt;&gt;"",11612)</f>
        <v>11612</v>
      </c>
      <c r="BR888" s="4">
        <f>IF(Table43[[#This Row],[SATUAN Fix Win]]&lt;&gt;"",1)</f>
        <v>1</v>
      </c>
    </row>
    <row r="889" spans="1:74" s="81" customFormat="1">
      <c r="A889" s="4" t="str">
        <f>CONCATENATE(Table43[[#This Row],[Kode BARANG Win2]],Table43[[#This Row],[No. Urut
Item Sama]])</f>
        <v>R1071002042510</v>
      </c>
      <c r="B889" s="7"/>
      <c r="C889" s="4"/>
      <c r="D889" s="49">
        <v>3120728</v>
      </c>
      <c r="E889" s="49">
        <f>IFERROR(VLOOKUP(Table43[[#This Row],[NO]],[1]Sheet1!$G$3:$K$1267,5,0),0)</f>
        <v>20010010100010</v>
      </c>
      <c r="F889" s="26"/>
      <c r="G889" s="26">
        <v>12</v>
      </c>
      <c r="H889" s="26" t="s">
        <v>1798</v>
      </c>
      <c r="I889" s="49"/>
      <c r="J889" s="26" t="str">
        <f>Table43[[#This Row],[Nama Jenis Kemasan]]</f>
        <v>PCH</v>
      </c>
      <c r="K889" s="4" t="str">
        <f>TRIM(CONCATENATE(Table43[[#This Row],[Nama            KLP]]," ",Table43[[#This Row],[Nama            Sub KLP]]))</f>
        <v>VANISH LIQUID</v>
      </c>
      <c r="L889" s="4" t="str">
        <f>CONCATENATE(Table43[[#This Row],[kode  2 Digit                (hrf+No)]],Table43[[#This Row],[kode  2 Digit                (Nomor)]],Table43[[#This Row],[kode  1 Digit                (Nomor)]])</f>
        <v>R1071</v>
      </c>
      <c r="M889" s="4" t="str">
        <f>IF(AH889="",CONCATENATE(R889,T889,V889,X889,Z889,AB889,AD889,AF889,Table43[[#This Row],[Tanda Kode Revisi]]),CONCATENATE(R889,T889,V889,X889,Z889,AB889,AD889,AH889))</f>
        <v>R1071002042510</v>
      </c>
      <c r="N889" s="11">
        <f t="shared" si="26"/>
        <v>14</v>
      </c>
      <c r="O889" s="13" t="str">
        <f>IF(AG889&lt;&gt;"",TRIM(UPPER(CONCATENATE(Q889," ",S889," ",U889," ",W889," ",Y889," ",AA889," ","X"," ",Table43[[#This Row],[ISI/CTN]]," ",AG889," ",AC889," ",AE889," ",AI889))),TRIM(UPPER(CONCATENATE(Q889," ",S889," ",U889," ",W889," ",Y889," ",AA889," ","X"," ",Table43[[#This Row],[ISI/CTN]]," ",AC889," ",AE889," ",AI889))))</f>
        <v>RB VANISH LIQUID WHITE 425ML X 12 PCH</v>
      </c>
      <c r="P889" s="11">
        <f t="shared" si="27"/>
        <v>37</v>
      </c>
      <c r="Q889" s="4" t="s">
        <v>1487</v>
      </c>
      <c r="R889" s="7" t="s">
        <v>94</v>
      </c>
      <c r="S889" s="4" t="s">
        <v>1509</v>
      </c>
      <c r="T889" s="45" t="s">
        <v>1728</v>
      </c>
      <c r="U889" s="46" t="s">
        <v>1514</v>
      </c>
      <c r="V889" s="7">
        <v>1</v>
      </c>
      <c r="W889" s="46"/>
      <c r="X889" s="45" t="s">
        <v>1731</v>
      </c>
      <c r="Y889" s="4" t="s">
        <v>1508</v>
      </c>
      <c r="Z889" s="47" t="s">
        <v>1723</v>
      </c>
      <c r="AA889" s="4" t="s">
        <v>1577</v>
      </c>
      <c r="AB889" s="47" t="s">
        <v>1755</v>
      </c>
      <c r="AC889" s="4" t="s">
        <v>386</v>
      </c>
      <c r="AD889" s="7">
        <v>1</v>
      </c>
      <c r="AE889" s="4"/>
      <c r="AF889" s="7">
        <v>0</v>
      </c>
      <c r="AG889" s="7"/>
      <c r="AH889" s="7"/>
      <c r="AI889" s="7"/>
      <c r="AJ889" s="7">
        <f>IFERROR(VLOOKUP(Table43[[#This Row],[Kode BARANG Win2]],'[2]Template Impor Barang'!#REF!,2,0),0)</f>
        <v>0</v>
      </c>
      <c r="AK889" s="7">
        <f>Table43[[#This Row],[ISI/CTN]]</f>
        <v>12</v>
      </c>
      <c r="AL889" s="83">
        <f>Table43[[#This Row],[Kode Pcpl]]</f>
        <v>3120728</v>
      </c>
      <c r="AM889" s="7"/>
      <c r="AN889" s="36">
        <f>Table43[[#This Row],[Harga Jual Pcs GT
(-PPN)]]-(Table43[[#This Row],[Harga Jual Pcs GT
(-PPN)]]*8.5%)</f>
        <v>20395.42625</v>
      </c>
      <c r="AO889" s="36">
        <f>Table43[[#This Row],[Harga Beli Pcs
(-PPN)]]*Table43[[#This Row],[ISI/CTN]]</f>
        <v>244745.11499999999</v>
      </c>
      <c r="AP889" s="36">
        <f>Table43[[#This Row],[Harga Beli Pcs
(-PPN)]]*1.11</f>
        <v>22638.923137500002</v>
      </c>
      <c r="AQ889" s="36">
        <f>Table43[[#This Row],[Harga Beli Krt
(- PPN)]]*1.11</f>
        <v>271667.07764999999</v>
      </c>
      <c r="AR889" s="36">
        <v>22290.083333333332</v>
      </c>
      <c r="AS889" s="36">
        <f>Table43[[#This Row],[Harga Jual Pcs GT
(-PPN)]]*Table43[[#This Row],[ISI/CTN]]</f>
        <v>267481</v>
      </c>
      <c r="AT889" s="36">
        <f>Table43[[#This Row],[Harga Jual Pcs GT
(-PPN)]]*1.11</f>
        <v>24741.9925</v>
      </c>
      <c r="AU889" s="36">
        <f>Table43[[#This Row],[Harga Jual Krt GT
(- PPN)]]*1.11</f>
        <v>296903.91000000003</v>
      </c>
      <c r="AV889" s="36"/>
      <c r="AW889" s="36">
        <f>Table43[[#This Row],[Harga Jual Pcs MT
(-PPN)]]*Table43[[#This Row],[ISI/CTN]]</f>
        <v>0</v>
      </c>
      <c r="AX889" s="36">
        <f>Table43[[#This Row],[Harga Jual Pcs MT
(-PPN)]]*1.11</f>
        <v>0</v>
      </c>
      <c r="AY889" s="36">
        <f>Table43[[#This Row],[Harga Jual Pcs MT
(+PPN)]]*Table43[[#This Row],[ISI/CTN]]</f>
        <v>0</v>
      </c>
      <c r="AZ889" s="44">
        <f>(Table43[[#This Row],[Harga Jual Pcs GT
(-PPN)]]-Table43[[#This Row],[Harga Beli Pcs
(-PPN)]])/Table43[[#This Row],[Harga Jual Pcs GT
(-PPN)]]</f>
        <v>8.4999999999999937E-2</v>
      </c>
      <c r="BA889" s="51">
        <f>Table43[[#This Row],[Harga Jual Pcs MT
(-PPN)]]-Table43[[#This Row],[Harga Beli Pcs
(-PPN)]]</f>
        <v>-20395.42625</v>
      </c>
      <c r="BB889" s="57" t="e">
        <f>Table43[[#This Row],[Column1]]/Table43[[#This Row],[Harga Jual Pcs MT
(-PPN)]]</f>
        <v>#DIV/0!</v>
      </c>
      <c r="BC889" s="50"/>
      <c r="BD889" s="7" t="str">
        <f>IFERROR(VLOOKUP(Table43[[#This Row],[Kode BARANG Win2]],'[3]Daftar Barang dan Jasa'!$B$2:$D$3515,3,0),0)</f>
        <v>RB VANISH LIQUID WHITE 425ML X 12 PCH</v>
      </c>
      <c r="BE889" s="7" t="str">
        <f ca="1">IF(TODAY()-Table43[[#This Row],[Efektif
Pembuatan]]&gt;60,"Lama","Baru")</f>
        <v>Lama</v>
      </c>
      <c r="BF889" s="7" t="e">
        <f ca="1">IF(TODAY()-Table43[[#This Row],[Efektif Naik Harga]]&lt;30,"Naik","Sama")</f>
        <v>#VALUE!</v>
      </c>
      <c r="BG889" s="7" t="s">
        <v>400</v>
      </c>
      <c r="BH889" s="7" t="str">
        <f>IF(Table43[[#This Row],[Kode BARANG Win2]]&lt;&gt;"","IDR","")</f>
        <v>IDR</v>
      </c>
      <c r="BI889" s="7" t="str">
        <f>CONCATENATE(Table43[[#This Row],[kode  1 Digit
(Nomor)]],Table43[[#This Row],[kode  4 Digit                (Nomor)]])</f>
        <v>31207280425</v>
      </c>
      <c r="BJ889" s="7" t="str">
        <f>Table43[[#This Row],[Nama            Gramasi atau Jumlah Pack per CTN]]</f>
        <v>425ML</v>
      </c>
      <c r="BK889" s="7"/>
      <c r="BL889" s="7"/>
      <c r="BM889" s="4" t="str">
        <f>IF(Table43[[#This Row],[SATUAN Fix Win]]&lt;&gt;"","KRT")</f>
        <v>KRT</v>
      </c>
      <c r="BN889" s="4" t="str">
        <f>IF(Table43[[#This Row],[SATUAN Fix Win]]&lt;&gt;"","GD01")</f>
        <v>GD01</v>
      </c>
      <c r="BO889" s="4">
        <f>IF(Table43[[#This Row],[SATUAN Fix Win]]&lt;&gt;"",11611)</f>
        <v>11611</v>
      </c>
      <c r="BP889" s="4">
        <f>IF(Table43[[#This Row],[SATUAN Fix Win]]&lt;&gt;"",11612)</f>
        <v>11612</v>
      </c>
      <c r="BQ889" s="4"/>
      <c r="BR889" s="4">
        <f>IF(Table43[[#This Row],[SATUAN Fix Win]]&lt;&gt;"",1)</f>
        <v>1</v>
      </c>
      <c r="BS889" s="4"/>
      <c r="BT889" s="67"/>
      <c r="BU889" s="67"/>
      <c r="BV889" s="67"/>
    </row>
    <row r="890" spans="1:74">
      <c r="A890" s="67" t="str">
        <f>CONCATENATE(Table43[[#This Row],[Kode BARANG Win2]],Table43[[#This Row],[No. Urut
Item Sama]])</f>
        <v>R1071002042510</v>
      </c>
      <c r="B890" s="68"/>
      <c r="C890" s="67"/>
      <c r="D890" s="70">
        <v>3239835</v>
      </c>
      <c r="E890" s="69">
        <f>IFERROR(VLOOKUP(Table43[[#This Row],[NO]],[1]Sheet1!$G$3:$K$1267,5,0),0)</f>
        <v>20010010100010</v>
      </c>
      <c r="F890" s="70" t="s">
        <v>2479</v>
      </c>
      <c r="G890" s="70">
        <v>12</v>
      </c>
      <c r="H890" s="70" t="s">
        <v>1798</v>
      </c>
      <c r="I890" s="69"/>
      <c r="J890" s="70" t="str">
        <f>Table43[[#This Row],[Nama Jenis Kemasan]]</f>
        <v>PCH</v>
      </c>
      <c r="K890" s="67" t="str">
        <f>TRIM(CONCATENATE(Table43[[#This Row],[Nama            KLP]]," ",Table43[[#This Row],[Nama            Sub KLP]]))</f>
        <v>VANISH LIQUID</v>
      </c>
      <c r="L890" s="67" t="str">
        <f>CONCATENATE(Table43[[#This Row],[kode  2 Digit                (hrf+No)]],Table43[[#This Row],[kode  2 Digit                (Nomor)]],Table43[[#This Row],[kode  1 Digit                (Nomor)]])</f>
        <v>R1071</v>
      </c>
      <c r="M890" s="67" t="str">
        <f>IF(AH890="",CONCATENATE(R890,T890,V890,X890,Z890,AB890,AD890,AF890,Table43[[#This Row],[Tanda Kode Revisi]]),CONCATENATE(R890,T890,V890,X890,Z890,AB890,AD890,AH890))</f>
        <v>R1071002042510</v>
      </c>
      <c r="N890" s="71">
        <f t="shared" si="26"/>
        <v>14</v>
      </c>
      <c r="O890" s="72" t="str">
        <f>IF(AG890&lt;&gt;"",TRIM(UPPER(CONCATENATE(Q890," ",S890," ",U890," ",W890," ",Y890," ",AA890," ","X"," ",Table43[[#This Row],[ISI/CTN]]," ",AG890," ",AC890," ",AE890," ",AI890))),TRIM(UPPER(CONCATENATE(Q890," ",S890," ",U890," ",W890," ",Y890," ",AA890," ","X"," ",Table43[[#This Row],[ISI/CTN]]," ",AC890," ",AE890," ",AI890))))</f>
        <v>RB VANISH LIQUID WHITE 425ML X 12 PCH</v>
      </c>
      <c r="P890" s="71">
        <f t="shared" si="27"/>
        <v>37</v>
      </c>
      <c r="Q890" s="67" t="s">
        <v>1487</v>
      </c>
      <c r="R890" s="68" t="s">
        <v>94</v>
      </c>
      <c r="S890" s="67" t="s">
        <v>1509</v>
      </c>
      <c r="T890" s="73" t="s">
        <v>1728</v>
      </c>
      <c r="U890" s="74" t="s">
        <v>1514</v>
      </c>
      <c r="V890" s="68">
        <v>1</v>
      </c>
      <c r="W890" s="74"/>
      <c r="X890" s="73" t="s">
        <v>1731</v>
      </c>
      <c r="Y890" s="67" t="s">
        <v>1508</v>
      </c>
      <c r="Z890" s="75" t="s">
        <v>1723</v>
      </c>
      <c r="AA890" s="67" t="s">
        <v>1577</v>
      </c>
      <c r="AB890" s="75" t="s">
        <v>1755</v>
      </c>
      <c r="AC890" s="67" t="s">
        <v>386</v>
      </c>
      <c r="AD890" s="68">
        <v>1</v>
      </c>
      <c r="AE890" s="67"/>
      <c r="AF890" s="68">
        <v>0</v>
      </c>
      <c r="AI890" s="68"/>
      <c r="AJ890" s="68">
        <f>IFERROR(VLOOKUP(Table43[[#This Row],[Kode BARANG Win2]],'[2]Template Impor Barang'!#REF!,2,0),0)</f>
        <v>0</v>
      </c>
      <c r="AK890" s="68">
        <f>Table43[[#This Row],[ISI/CTN]]</f>
        <v>12</v>
      </c>
      <c r="AL890" s="84">
        <f>Table43[[#This Row],[Kode Pcpl]]</f>
        <v>3239835</v>
      </c>
      <c r="AM890" s="68"/>
      <c r="AN890" s="76">
        <f>Table43[[#This Row],[Harga Jual Pcs GT
(-PPN)]]-(Table43[[#This Row],[Harga Jual Pcs GT
(-PPN)]]*8.5%)</f>
        <v>20395.42625</v>
      </c>
      <c r="AO890" s="76">
        <f>Table43[[#This Row],[Harga Beli Pcs
(-PPN)]]*Table43[[#This Row],[ISI/CTN]]</f>
        <v>244745.11499999999</v>
      </c>
      <c r="AP890" s="76">
        <f>Table43[[#This Row],[Harga Beli Pcs
(-PPN)]]*1.11</f>
        <v>22638.923137500002</v>
      </c>
      <c r="AQ890" s="76">
        <f>Table43[[#This Row],[Harga Beli Krt
(- PPN)]]*1.11</f>
        <v>271667.07764999999</v>
      </c>
      <c r="AR890" s="76">
        <v>22290.083333333332</v>
      </c>
      <c r="AS890" s="76">
        <f>Table43[[#This Row],[Harga Jual Pcs GT
(-PPN)]]*Table43[[#This Row],[ISI/CTN]]</f>
        <v>267481</v>
      </c>
      <c r="AT890" s="76">
        <f>Table43[[#This Row],[Harga Jual Pcs GT
(-PPN)]]*1.11</f>
        <v>24741.9925</v>
      </c>
      <c r="AU890" s="76">
        <f>Table43[[#This Row],[Harga Jual Krt GT
(- PPN)]]*1.11</f>
        <v>296903.91000000003</v>
      </c>
      <c r="AV890" s="76"/>
      <c r="AW890" s="76">
        <f>Table43[[#This Row],[Harga Jual Pcs MT
(-PPN)]]*Table43[[#This Row],[ISI/CTN]]</f>
        <v>0</v>
      </c>
      <c r="AX890" s="76">
        <f>Table43[[#This Row],[Harga Jual Pcs MT
(-PPN)]]*1.11</f>
        <v>0</v>
      </c>
      <c r="AY890" s="76">
        <f>Table43[[#This Row],[Harga Jual Pcs MT
(+PPN)]]*Table43[[#This Row],[ISI/CTN]]</f>
        <v>0</v>
      </c>
      <c r="AZ890" s="77">
        <f>(Table43[[#This Row],[Harga Jual Pcs GT
(-PPN)]]-Table43[[#This Row],[Harga Beli Pcs
(-PPN)]])/Table43[[#This Row],[Harga Jual Pcs GT
(-PPN)]]</f>
        <v>8.4999999999999937E-2</v>
      </c>
      <c r="BA890" s="78">
        <f>Table43[[#This Row],[Harga Jual Pcs MT
(-PPN)]]-Table43[[#This Row],[Harga Beli Pcs
(-PPN)]]</f>
        <v>-20395.42625</v>
      </c>
      <c r="BB890" s="79" t="e">
        <f>Table43[[#This Row],[Column1]]/Table43[[#This Row],[Harga Jual Pcs MT
(-PPN)]]</f>
        <v>#DIV/0!</v>
      </c>
      <c r="BC890" s="80"/>
      <c r="BD890" s="68" t="str">
        <f>IFERROR(VLOOKUP(Table43[[#This Row],[Kode BARANG Win2]],'[3]Daftar Barang dan Jasa'!$B$2:$D$3515,3,0),0)</f>
        <v>RB VANISH LIQUID WHITE 425ML X 12 PCH</v>
      </c>
      <c r="BE890" s="68" t="str">
        <f ca="1">IF(TODAY()-Table43[[#This Row],[Efektif
Pembuatan]]&gt;60,"Lama","Baru")</f>
        <v>Lama</v>
      </c>
      <c r="BF890" s="68" t="e">
        <f ca="1">IF(TODAY()-Table43[[#This Row],[Efektif Naik Harga]]&lt;30,"Naik","Sama")</f>
        <v>#VALUE!</v>
      </c>
      <c r="BG890" s="68"/>
      <c r="BH890" s="68" t="str">
        <f>IF(Table43[[#This Row],[Kode BARANG Win2]]&lt;&gt;"","IDR","")</f>
        <v>IDR</v>
      </c>
      <c r="BI890" s="68" t="str">
        <f>CONCATENATE(Table43[[#This Row],[kode  1 Digit
(Nomor)]],Table43[[#This Row],[kode  4 Digit                (Nomor)]])</f>
        <v>32398350425</v>
      </c>
      <c r="BJ890" s="68" t="str">
        <f>Table43[[#This Row],[Nama            Gramasi atau Jumlah Pack per CTN]]</f>
        <v>425ML</v>
      </c>
      <c r="BK890" s="68"/>
      <c r="BL890" s="68"/>
      <c r="BM890" s="67" t="str">
        <f>IF(Table43[[#This Row],[SATUAN Fix Win]]&lt;&gt;"","KRT")</f>
        <v>KRT</v>
      </c>
      <c r="BN890" s="67" t="str">
        <f>IF(Table43[[#This Row],[SATUAN Fix Win]]&lt;&gt;"","GD01")</f>
        <v>GD01</v>
      </c>
      <c r="BO890" s="67">
        <f>IF(Table43[[#This Row],[SATUAN Fix Win]]&lt;&gt;"",11611)</f>
        <v>11611</v>
      </c>
      <c r="BP890" s="67">
        <f>IF(Table43[[#This Row],[SATUAN Fix Win]]&lt;&gt;"",11612)</f>
        <v>11612</v>
      </c>
      <c r="BQ890" s="67"/>
      <c r="BR890" s="67">
        <f>IF(Table43[[#This Row],[SATUAN Fix Win]]&lt;&gt;"",1)</f>
        <v>1</v>
      </c>
      <c r="BS890" s="67"/>
    </row>
    <row r="891" spans="1:74" s="81" customFormat="1">
      <c r="A891" s="4" t="str">
        <f>CONCATENATE(Table43[[#This Row],[Kode BARANG Win2]],Table43[[#This Row],[No. Urut
Item Sama]])</f>
        <v>R1071002045010</v>
      </c>
      <c r="B891" s="7"/>
      <c r="C891" s="4"/>
      <c r="D891" s="49">
        <v>3052122</v>
      </c>
      <c r="E891" s="49">
        <f>IFERROR(VLOOKUP(Table43[[#This Row],[NO]],[1]Sheet1!$G$3:$K$1267,5,0),0)</f>
        <v>20010010100010</v>
      </c>
      <c r="F891" s="26"/>
      <c r="G891" s="26">
        <v>12</v>
      </c>
      <c r="H891" s="26" t="s">
        <v>1832</v>
      </c>
      <c r="I891" s="49"/>
      <c r="J891" s="26" t="str">
        <f>Table43[[#This Row],[Nama Jenis Kemasan]]</f>
        <v>PCH</v>
      </c>
      <c r="K891" s="4" t="str">
        <f>TRIM(CONCATENATE(Table43[[#This Row],[Nama            KLP]]," ",Table43[[#This Row],[Nama            Sub KLP]]))</f>
        <v>VANISH LIQUID</v>
      </c>
      <c r="L891" s="4" t="str">
        <f>CONCATENATE(Table43[[#This Row],[kode  2 Digit                (hrf+No)]],Table43[[#This Row],[kode  2 Digit                (Nomor)]],Table43[[#This Row],[kode  1 Digit                (Nomor)]])</f>
        <v>R1071</v>
      </c>
      <c r="M891" s="4" t="str">
        <f>IF(AH891="",CONCATENATE(R891,T891,V891,X891,Z891,AB891,AD891,AF891,Table43[[#This Row],[Tanda Kode Revisi]]),CONCATENATE(R891,T891,V891,X891,Z891,AB891,AD891,AH891))</f>
        <v>R1071002045010</v>
      </c>
      <c r="N891" s="11">
        <f t="shared" si="26"/>
        <v>14</v>
      </c>
      <c r="O891" s="13" t="str">
        <f>IF(AG891&lt;&gt;"",TRIM(UPPER(CONCATENATE(Q891," ",S891," ",U891," ",W891," ",Y891," ",AA891," ","X"," ",Table43[[#This Row],[ISI/CTN]]," ",AG891," ",AC891," ",AE891," ",AI891))),TRIM(UPPER(CONCATENATE(Q891," ",S891," ",U891," ",W891," ",Y891," ",AA891," ","X"," ",Table43[[#This Row],[ISI/CTN]]," ",AC891," ",AE891," ",AI891))))</f>
        <v>RB VANISH LIQUID WHITE 450ML X 12 PCH</v>
      </c>
      <c r="P891" s="11">
        <f t="shared" si="27"/>
        <v>37</v>
      </c>
      <c r="Q891" s="4" t="s">
        <v>1487</v>
      </c>
      <c r="R891" s="7" t="s">
        <v>94</v>
      </c>
      <c r="S891" s="4" t="s">
        <v>1509</v>
      </c>
      <c r="T891" s="45" t="s">
        <v>1728</v>
      </c>
      <c r="U891" s="46" t="s">
        <v>1514</v>
      </c>
      <c r="V891" s="7">
        <v>1</v>
      </c>
      <c r="W891" s="46"/>
      <c r="X891" s="45" t="s">
        <v>1731</v>
      </c>
      <c r="Y891" s="4" t="s">
        <v>1508</v>
      </c>
      <c r="Z891" s="47" t="s">
        <v>1723</v>
      </c>
      <c r="AA891" s="4" t="s">
        <v>1516</v>
      </c>
      <c r="AB891" s="47" t="s">
        <v>1756</v>
      </c>
      <c r="AC891" s="4" t="s">
        <v>386</v>
      </c>
      <c r="AD891" s="7">
        <v>1</v>
      </c>
      <c r="AE891" s="4"/>
      <c r="AF891" s="7">
        <v>0</v>
      </c>
      <c r="AG891" s="7"/>
      <c r="AH891" s="7"/>
      <c r="AI891" s="7"/>
      <c r="AJ891" s="7">
        <f>IFERROR(VLOOKUP(Table43[[#This Row],[Kode BARANG Win2]],'[2]Template Impor Barang'!#REF!,2,0),0)</f>
        <v>0</v>
      </c>
      <c r="AK891" s="7">
        <f>Table43[[#This Row],[ISI/CTN]]</f>
        <v>12</v>
      </c>
      <c r="AL891" s="83">
        <f>Table43[[#This Row],[Kode Pcpl]]</f>
        <v>3052122</v>
      </c>
      <c r="AM891" s="7"/>
      <c r="AN891" s="62">
        <f>Table43[[#This Row],[Harga Jual Pcs GT
(-PPN)]]-(Table43[[#This Row],[Harga Jual Pcs GT
(-PPN)]]*8.5%)</f>
        <v>20395.42625</v>
      </c>
      <c r="AO891" s="62">
        <f>Table43[[#This Row],[Harga Beli Pcs
(-PPN)]]*Table43[[#This Row],[ISI/CTN]]</f>
        <v>244745.11499999999</v>
      </c>
      <c r="AP891" s="62">
        <f>Table43[[#This Row],[Harga Beli Pcs
(-PPN)]]*1.11</f>
        <v>22638.923137500002</v>
      </c>
      <c r="AQ891" s="62">
        <f>Table43[[#This Row],[Harga Beli Krt
(- PPN)]]*1.11</f>
        <v>271667.07764999999</v>
      </c>
      <c r="AR891" s="36">
        <v>22290.083333333332</v>
      </c>
      <c r="AS891" s="62">
        <f>Table43[[#This Row],[Harga Jual Pcs GT
(-PPN)]]*Table43[[#This Row],[ISI/CTN]]</f>
        <v>267481</v>
      </c>
      <c r="AT891" s="62">
        <f>Table43[[#This Row],[Harga Jual Pcs GT
(-PPN)]]*1.11</f>
        <v>24741.9925</v>
      </c>
      <c r="AU891" s="62">
        <f>Table43[[#This Row],[Harga Jual Krt GT
(- PPN)]]*1.11</f>
        <v>296903.91000000003</v>
      </c>
      <c r="AV891" s="62"/>
      <c r="AW891" s="62">
        <f>Table43[[#This Row],[Harga Jual Pcs MT
(-PPN)]]*Table43[[#This Row],[ISI/CTN]]</f>
        <v>0</v>
      </c>
      <c r="AX891" s="62">
        <f>Table43[[#This Row],[Harga Jual Pcs MT
(-PPN)]]*1.11</f>
        <v>0</v>
      </c>
      <c r="AY891" s="62">
        <f>Table43[[#This Row],[Harga Jual Pcs MT
(+PPN)]]*Table43[[#This Row],[ISI/CTN]]</f>
        <v>0</v>
      </c>
      <c r="AZ891" s="63">
        <f>(Table43[[#This Row],[Harga Jual Pcs GT
(-PPN)]]-Table43[[#This Row],[Harga Beli Pcs
(-PPN)]])/Table43[[#This Row],[Harga Jual Pcs GT
(-PPN)]]</f>
        <v>8.4999999999999937E-2</v>
      </c>
      <c r="BA891" s="64">
        <f>Table43[[#This Row],[Harga Jual Pcs MT
(-PPN)]]-Table43[[#This Row],[Harga Beli Pcs
(-PPN)]]</f>
        <v>-20395.42625</v>
      </c>
      <c r="BB891" s="65" t="e">
        <f>Table43[[#This Row],[Column1]]/Table43[[#This Row],[Harga Jual Pcs MT
(-PPN)]]</f>
        <v>#DIV/0!</v>
      </c>
      <c r="BC891" s="50"/>
      <c r="BD891" s="7" t="str">
        <f>IFERROR(VLOOKUP(Table43[[#This Row],[Kode BARANG Win2]],'[3]Daftar Barang dan Jasa'!$B$2:$D$3515,3,0),0)</f>
        <v>RB VANISH LIQUID WHITE 450ML X 12 PCH</v>
      </c>
      <c r="BE891" s="7" t="str">
        <f ca="1">IF(TODAY()-Table43[[#This Row],[Efektif
Pembuatan]]&gt;60,"Lama","Baru")</f>
        <v>Lama</v>
      </c>
      <c r="BF891" s="7" t="e">
        <f ca="1">IF(TODAY()-Table43[[#This Row],[Efektif Naik Harga]]&lt;30,"Naik","Sama")</f>
        <v>#VALUE!</v>
      </c>
      <c r="BG891" s="7" t="s">
        <v>400</v>
      </c>
      <c r="BH891" s="7" t="str">
        <f>IF(Table43[[#This Row],[Kode BARANG Win2]]&lt;&gt;"","IDR","")</f>
        <v>IDR</v>
      </c>
      <c r="BI891" s="7" t="str">
        <f>CONCATENATE(Table43[[#This Row],[kode  1 Digit
(Nomor)]],Table43[[#This Row],[kode  4 Digit                (Nomor)]])</f>
        <v>30521220450</v>
      </c>
      <c r="BJ891" s="7" t="str">
        <f>Table43[[#This Row],[Nama            Gramasi atau Jumlah Pack per CTN]]</f>
        <v>450ML</v>
      </c>
      <c r="BK891" s="7"/>
      <c r="BL891" s="7"/>
      <c r="BM891" s="4" t="str">
        <f>IF(Table43[[#This Row],[SATUAN Fix Win]]&lt;&gt;"","KRT")</f>
        <v>KRT</v>
      </c>
      <c r="BN891" s="4" t="str">
        <f>IF(Table43[[#This Row],[SATUAN Fix Win]]&lt;&gt;"","GD01")</f>
        <v>GD01</v>
      </c>
      <c r="BO891" s="4">
        <f>IF(Table43[[#This Row],[SATUAN Fix Win]]&lt;&gt;"",11611)</f>
        <v>11611</v>
      </c>
      <c r="BP891" s="4">
        <f>IF(Table43[[#This Row],[SATUAN Fix Win]]&lt;&gt;"",11612)</f>
        <v>11612</v>
      </c>
      <c r="BQ891" s="4"/>
      <c r="BR891" s="4">
        <f>IF(Table43[[#This Row],[SATUAN Fix Win]]&lt;&gt;"",1)</f>
        <v>1</v>
      </c>
      <c r="BS891" s="4"/>
      <c r="BT891" s="67"/>
      <c r="BU891" s="67"/>
      <c r="BV891" s="67"/>
    </row>
    <row r="892" spans="1:74">
      <c r="A892" s="67" t="str">
        <f>CONCATENATE(Table43[[#This Row],[Kode BARANG Win2]],Table43[[#This Row],[No. Urut
Item Sama]])</f>
        <v>R10710020500301</v>
      </c>
      <c r="B892" s="68">
        <v>1</v>
      </c>
      <c r="C892" s="67" t="s">
        <v>2486</v>
      </c>
      <c r="D892" s="69">
        <v>3114180</v>
      </c>
      <c r="E892" s="69">
        <f>IFERROR(VLOOKUP(Table43[[#This Row],[NO]],[1]Sheet1!$G$3:$K$1267,5,0),0)</f>
        <v>0</v>
      </c>
      <c r="F892" s="70" t="s">
        <v>2487</v>
      </c>
      <c r="G892" s="70">
        <v>12</v>
      </c>
      <c r="H892" s="70" t="s">
        <v>2486</v>
      </c>
      <c r="I892" s="69"/>
      <c r="J892" s="70" t="str">
        <f>Table43[[#This Row],[Nama Jenis Kemasan]]</f>
        <v>BTL</v>
      </c>
      <c r="K892" s="67" t="str">
        <f>TRIM(CONCATENATE(Table43[[#This Row],[Nama            KLP]]," ",Table43[[#This Row],[Nama            Sub KLP]]))</f>
        <v>VANISH LIQUID</v>
      </c>
      <c r="L892" s="67" t="str">
        <f>CONCATENATE(Table43[[#This Row],[kode  2 Digit                (hrf+No)]],Table43[[#This Row],[kode  2 Digit                (Nomor)]],Table43[[#This Row],[kode  1 Digit                (Nomor)]])</f>
        <v>R1071</v>
      </c>
      <c r="M892" s="67" t="str">
        <f>IF(AH892="",CONCATENATE(R892,T892,V892,X892,Z892,AB892,AD892,AF892,Table43[[#This Row],[Tanda Kode Revisi]]),CONCATENATE(R892,T892,V892,X892,Z892,AB892,AD892,AH892))</f>
        <v>R1071002050030</v>
      </c>
      <c r="N892" s="71">
        <f t="shared" si="26"/>
        <v>14</v>
      </c>
      <c r="O892" s="72" t="str">
        <f>IF(AG892&lt;&gt;"",TRIM(UPPER(CONCATENATE(Q892," ",S892," ",U892," ",W892," ",Y892," ",AA892," ","X"," ",Table43[[#This Row],[ISI/CTN]]," ",AG892," ",AC892," ",AE892," ",AI892))),TRIM(UPPER(CONCATENATE(Q892," ",S892," ",U892," ",W892," ",Y892," ",AA892," ","X"," ",Table43[[#This Row],[ISI/CTN]]," ",AC892," ",AE892," ",AI892))))</f>
        <v>RB VANISH LIQUID WHITE 500ML X 12 BTL</v>
      </c>
      <c r="P892" s="71">
        <f t="shared" si="27"/>
        <v>37</v>
      </c>
      <c r="Q892" s="67" t="s">
        <v>1487</v>
      </c>
      <c r="R892" s="68" t="s">
        <v>94</v>
      </c>
      <c r="S892" s="67" t="s">
        <v>1509</v>
      </c>
      <c r="T892" s="73" t="s">
        <v>1728</v>
      </c>
      <c r="U892" s="74" t="s">
        <v>1514</v>
      </c>
      <c r="V892" s="68">
        <v>1</v>
      </c>
      <c r="W892" s="74"/>
      <c r="X892" s="73" t="s">
        <v>1731</v>
      </c>
      <c r="Y892" s="67" t="s">
        <v>1508</v>
      </c>
      <c r="Z892" s="75" t="s">
        <v>1723</v>
      </c>
      <c r="AA892" s="67" t="s">
        <v>1498</v>
      </c>
      <c r="AB892" s="75" t="s">
        <v>1759</v>
      </c>
      <c r="AC892" s="67" t="s">
        <v>388</v>
      </c>
      <c r="AD892" s="68">
        <v>3</v>
      </c>
      <c r="AE892" s="67"/>
      <c r="AF892" s="68">
        <v>0</v>
      </c>
      <c r="AG892" s="68"/>
      <c r="AH892" s="68"/>
      <c r="AI892" s="68"/>
      <c r="AJ892" s="68">
        <f>IFERROR(VLOOKUP(Table43[[#This Row],[Kode BARANG Win2]],'[2]Template Impor Barang'!#REF!,2,0),0)</f>
        <v>0</v>
      </c>
      <c r="AK892" s="68">
        <f>Table43[[#This Row],[ISI/CTN]]</f>
        <v>12</v>
      </c>
      <c r="AL892" s="84">
        <f>Table43[[#This Row],[Kode Pcpl]]</f>
        <v>3114180</v>
      </c>
      <c r="AM892" s="68"/>
      <c r="AN892" s="76">
        <f>Table43[[#This Row],[Harga Jual Pcs GT
(-PPN)]]-(Table43[[#This Row],[Harga Jual Pcs GT
(-PPN)]]*8.5%)</f>
        <v>28668.55125</v>
      </c>
      <c r="AO892" s="76">
        <f>Table43[[#This Row],[Harga Beli Pcs
(-PPN)]]*Table43[[#This Row],[ISI/CTN]]</f>
        <v>344022.61499999999</v>
      </c>
      <c r="AP892" s="76">
        <f>Table43[[#This Row],[Harga Beli Pcs
(-PPN)]]*1.11</f>
        <v>31822.091887500002</v>
      </c>
      <c r="AQ892" s="76">
        <f>Table43[[#This Row],[Harga Beli Krt
(- PPN)]]*1.11</f>
        <v>381865.10265000002</v>
      </c>
      <c r="AR892" s="76">
        <v>31331.75</v>
      </c>
      <c r="AS892" s="76">
        <f>Table43[[#This Row],[Harga Jual Pcs GT
(-PPN)]]*Table43[[#This Row],[ISI/CTN]]</f>
        <v>375981</v>
      </c>
      <c r="AT892" s="76">
        <f>Table43[[#This Row],[Harga Jual Pcs GT
(-PPN)]]*1.11</f>
        <v>34778.2425</v>
      </c>
      <c r="AU892" s="76">
        <f>Table43[[#This Row],[Harga Jual Krt GT
(- PPN)]]*1.11</f>
        <v>417338.91000000003</v>
      </c>
      <c r="AV892" s="76"/>
      <c r="AW892" s="76">
        <f>Table43[[#This Row],[Harga Jual Pcs MT
(-PPN)]]*Table43[[#This Row],[ISI/CTN]]</f>
        <v>0</v>
      </c>
      <c r="AX892" s="76">
        <f>Table43[[#This Row],[Harga Jual Pcs MT
(-PPN)]]*1.11</f>
        <v>0</v>
      </c>
      <c r="AY892" s="76">
        <f>Table43[[#This Row],[Harga Jual Pcs MT
(+PPN)]]*Table43[[#This Row],[ISI/CTN]]</f>
        <v>0</v>
      </c>
      <c r="AZ892" s="77">
        <f>(Table43[[#This Row],[Harga Jual Pcs GT
(-PPN)]]-Table43[[#This Row],[Harga Beli Pcs
(-PPN)]])/Table43[[#This Row],[Harga Jual Pcs GT
(-PPN)]]</f>
        <v>8.4999999999999992E-2</v>
      </c>
      <c r="BA892" s="78">
        <f>Table43[[#This Row],[Harga Jual Pcs MT
(-PPN)]]-Table43[[#This Row],[Harga Beli Pcs
(-PPN)]]</f>
        <v>-28668.55125</v>
      </c>
      <c r="BB892" s="79" t="e">
        <f>Table43[[#This Row],[Column1]]/Table43[[#This Row],[Harga Jual Pcs MT
(-PPN)]]</f>
        <v>#DIV/0!</v>
      </c>
      <c r="BC892" s="80"/>
      <c r="BD892" s="68">
        <f>IFERROR(VLOOKUP(Table43[[#This Row],[Kode BARANG Win2]],'[3]Daftar Barang dan Jasa'!$B$2:$D$3515,3,0),0)</f>
        <v>0</v>
      </c>
      <c r="BE892" s="68" t="str">
        <f ca="1">IF(TODAY()-Table43[[#This Row],[Efektif
Pembuatan]]&gt;60,"Lama","Baru")</f>
        <v>Lama</v>
      </c>
      <c r="BF892" s="68" t="str">
        <f ca="1">IF(TODAY()-Table43[[#This Row],[Efektif Naik Harga]]&lt;30,"Naik","Sama")</f>
        <v>Sama</v>
      </c>
      <c r="BG892" s="68"/>
      <c r="BH892" s="68" t="str">
        <f>IF(Table43[[#This Row],[Kode BARANG Win2]]&lt;&gt;"","IDR","")</f>
        <v>IDR</v>
      </c>
      <c r="BI892" s="68" t="str">
        <f>CONCATENATE(Table43[[#This Row],[kode  1 Digit
(Nomor)]],Table43[[#This Row],[kode  4 Digit                (Nomor)]])</f>
        <v>31141800500</v>
      </c>
      <c r="BJ892" s="68" t="str">
        <f>Table43[[#This Row],[Nama            Gramasi atau Jumlah Pack per CTN]]</f>
        <v>500ML</v>
      </c>
      <c r="BK892" s="68"/>
      <c r="BL892" s="68"/>
      <c r="BM892" s="67" t="str">
        <f>IF(Table43[[#This Row],[SATUAN Fix Win]]&lt;&gt;"","KRT")</f>
        <v>KRT</v>
      </c>
      <c r="BN892" s="67" t="str">
        <f>IF(Table43[[#This Row],[SATUAN Fix Win]]&lt;&gt;"","GD01")</f>
        <v>GD01</v>
      </c>
      <c r="BO892" s="67">
        <f>IF(Table43[[#This Row],[SATUAN Fix Win]]&lt;&gt;"",11611)</f>
        <v>11611</v>
      </c>
      <c r="BP892" s="67">
        <f>IF(Table43[[#This Row],[SATUAN Fix Win]]&lt;&gt;"",11612)</f>
        <v>11612</v>
      </c>
      <c r="BQ892" s="67"/>
      <c r="BR892" s="67">
        <f>IF(Table43[[#This Row],[SATUAN Fix Win]]&lt;&gt;"",1)</f>
        <v>1</v>
      </c>
      <c r="BS892" s="67"/>
    </row>
    <row r="893" spans="1:74">
      <c r="A893" s="4" t="str">
        <f>CONCATENATE(Table43[[#This Row],[Kode BARANG Win2]],Table43[[#This Row],[No. Urut
Item Sama]])</f>
        <v>R1071002075010</v>
      </c>
      <c r="B893" s="7"/>
      <c r="D893" s="49">
        <v>3114286</v>
      </c>
      <c r="E893" s="49">
        <f>IFERROR(VLOOKUP(Table43[[#This Row],[NO]],[1]Sheet1!$G$3:$K$1267,5,0),0)</f>
        <v>20010010100010</v>
      </c>
      <c r="F893" s="26"/>
      <c r="G893" s="26">
        <v>12</v>
      </c>
      <c r="H893" s="26" t="s">
        <v>1799</v>
      </c>
      <c r="I893" s="49"/>
      <c r="J893" s="26" t="str">
        <f>Table43[[#This Row],[Nama Jenis Kemasan]]</f>
        <v>PCH</v>
      </c>
      <c r="K893" s="4" t="str">
        <f>TRIM(CONCATENATE(Table43[[#This Row],[Nama            KLP]]," ",Table43[[#This Row],[Nama            Sub KLP]]))</f>
        <v>VANISH LIQUID</v>
      </c>
      <c r="L893" s="4" t="str">
        <f>CONCATENATE(Table43[[#This Row],[kode  2 Digit                (hrf+No)]],Table43[[#This Row],[kode  2 Digit                (Nomor)]],Table43[[#This Row],[kode  1 Digit                (Nomor)]])</f>
        <v>R1071</v>
      </c>
      <c r="M893" s="4" t="str">
        <f>IF(AH893="",CONCATENATE(R893,T893,V893,X893,Z893,AB893,AD893,AF893,Table43[[#This Row],[Tanda Kode Revisi]]),CONCATENATE(R893,T893,V893,X893,Z893,AB893,AD893,AH893))</f>
        <v>R1071002075010</v>
      </c>
      <c r="N893" s="11">
        <f t="shared" si="26"/>
        <v>14</v>
      </c>
      <c r="O893" s="13" t="str">
        <f>IF(AG893&lt;&gt;"",TRIM(UPPER(CONCATENATE(Q893," ",S893," ",U893," ",W893," ",Y893," ",AA893," ","X"," ",Table43[[#This Row],[ISI/CTN]]," ",AG893," ",AC893," ",AE893," ",AI893))),TRIM(UPPER(CONCATENATE(Q893," ",S893," ",U893," ",W893," ",Y893," ",AA893," ","X"," ",Table43[[#This Row],[ISI/CTN]]," ",AC893," ",AE893," ",AI893))))</f>
        <v>RB VANISH LIQUID WHITE 750ML X 12 PCH</v>
      </c>
      <c r="P893" s="11">
        <f t="shared" si="27"/>
        <v>37</v>
      </c>
      <c r="Q893" s="4" t="s">
        <v>1487</v>
      </c>
      <c r="R893" s="7" t="s">
        <v>94</v>
      </c>
      <c r="S893" s="4" t="s">
        <v>1509</v>
      </c>
      <c r="T893" s="45" t="s">
        <v>1728</v>
      </c>
      <c r="U893" s="46" t="s">
        <v>1514</v>
      </c>
      <c r="V893" s="7">
        <v>1</v>
      </c>
      <c r="W893" s="46"/>
      <c r="X893" s="45" t="s">
        <v>1731</v>
      </c>
      <c r="Y893" s="4" t="s">
        <v>1508</v>
      </c>
      <c r="Z893" s="47" t="s">
        <v>1723</v>
      </c>
      <c r="AA893" s="4" t="s">
        <v>1500</v>
      </c>
      <c r="AB893" s="47" t="s">
        <v>1766</v>
      </c>
      <c r="AC893" s="4" t="s">
        <v>386</v>
      </c>
      <c r="AD893" s="7">
        <v>1</v>
      </c>
      <c r="AF893" s="7">
        <v>0</v>
      </c>
      <c r="AJ893" s="7">
        <f>IFERROR(VLOOKUP(Table43[[#This Row],[Kode BARANG Win2]],'[2]Template Impor Barang'!#REF!,2,0),0)</f>
        <v>0</v>
      </c>
      <c r="AK893" s="7">
        <f>Table43[[#This Row],[ISI/CTN]]</f>
        <v>12</v>
      </c>
      <c r="AL893" s="83">
        <f>Table43[[#This Row],[Kode Pcpl]]</f>
        <v>3114286</v>
      </c>
      <c r="AN893" s="36">
        <f>Table43[[#This Row],[Harga Jual Pcs GT
(-PPN)]]-(Table43[[#This Row],[Harga Jual Pcs GT
(-PPN)]]*8.5%)</f>
        <v>34128.584999999999</v>
      </c>
      <c r="AO893" s="36">
        <f>Table43[[#This Row],[Harga Beli Pcs
(-PPN)]]*Table43[[#This Row],[ISI/CTN]]</f>
        <v>409543.02</v>
      </c>
      <c r="AP893" s="36">
        <f>Table43[[#This Row],[Harga Beli Pcs
(-PPN)]]*1.11</f>
        <v>37882.729350000001</v>
      </c>
      <c r="AQ893" s="36">
        <f>Table43[[#This Row],[Harga Beli Krt
(- PPN)]]*1.11</f>
        <v>454592.75220000005</v>
      </c>
      <c r="AR893" s="36">
        <v>37299</v>
      </c>
      <c r="AS893" s="36">
        <f>Table43[[#This Row],[Harga Jual Pcs GT
(-PPN)]]*Table43[[#This Row],[ISI/CTN]]</f>
        <v>447588</v>
      </c>
      <c r="AT893" s="36">
        <f>Table43[[#This Row],[Harga Jual Pcs GT
(-PPN)]]*1.11</f>
        <v>41401.890000000007</v>
      </c>
      <c r="AU893" s="36">
        <f>Table43[[#This Row],[Harga Jual Krt GT
(- PPN)]]*1.11</f>
        <v>496822.68000000005</v>
      </c>
      <c r="AV893" s="36"/>
      <c r="AW893" s="36">
        <f>Table43[[#This Row],[Harga Jual Pcs MT
(-PPN)]]*Table43[[#This Row],[ISI/CTN]]</f>
        <v>0</v>
      </c>
      <c r="AX893" s="36">
        <f>Table43[[#This Row],[Harga Jual Pcs MT
(-PPN)]]*1.11</f>
        <v>0</v>
      </c>
      <c r="AY893" s="36">
        <f>Table43[[#This Row],[Harga Jual Pcs MT
(+PPN)]]*Table43[[#This Row],[ISI/CTN]]</f>
        <v>0</v>
      </c>
      <c r="AZ893" s="44">
        <f>(Table43[[#This Row],[Harga Jual Pcs GT
(-PPN)]]-Table43[[#This Row],[Harga Beli Pcs
(-PPN)]])/Table43[[#This Row],[Harga Jual Pcs GT
(-PPN)]]</f>
        <v>8.500000000000002E-2</v>
      </c>
      <c r="BA893" s="51">
        <f>Table43[[#This Row],[Harga Jual Pcs MT
(-PPN)]]-Table43[[#This Row],[Harga Beli Pcs
(-PPN)]]</f>
        <v>-34128.584999999999</v>
      </c>
      <c r="BB893" s="57" t="e">
        <f>Table43[[#This Row],[Column1]]/Table43[[#This Row],[Harga Jual Pcs MT
(-PPN)]]</f>
        <v>#DIV/0!</v>
      </c>
      <c r="BC893" s="50"/>
      <c r="BD893" s="7" t="str">
        <f>IFERROR(VLOOKUP(Table43[[#This Row],[Kode BARANG Win2]],'[3]Daftar Barang dan Jasa'!$B$2:$D$3515,3,0),0)</f>
        <v>RB VANISH LIQUID WHITE 750ML X 12 PCH</v>
      </c>
      <c r="BE893" s="7" t="str">
        <f ca="1">IF(TODAY()-Table43[[#This Row],[Efektif
Pembuatan]]&gt;60,"Lama","Baru")</f>
        <v>Lama</v>
      </c>
      <c r="BF893" s="7" t="e">
        <f ca="1">IF(TODAY()-Table43[[#This Row],[Efektif Naik Harga]]&lt;30,"Naik","Sama")</f>
        <v>#VALUE!</v>
      </c>
      <c r="BG893" s="7" t="s">
        <v>400</v>
      </c>
      <c r="BH893" s="7" t="str">
        <f>IF(Table43[[#This Row],[Kode BARANG Win2]]&lt;&gt;"","IDR","")</f>
        <v>IDR</v>
      </c>
      <c r="BI893" s="7" t="str">
        <f>CONCATENATE(Table43[[#This Row],[kode  1 Digit
(Nomor)]],Table43[[#This Row],[kode  4 Digit                (Nomor)]])</f>
        <v>31142860750</v>
      </c>
      <c r="BJ893" s="7" t="str">
        <f>Table43[[#This Row],[Nama            Gramasi atau Jumlah Pack per CTN]]</f>
        <v>750ML</v>
      </c>
      <c r="BK893" s="7"/>
      <c r="BL893" s="7"/>
      <c r="BM893" s="4" t="str">
        <f>IF(Table43[[#This Row],[SATUAN Fix Win]]&lt;&gt;"","KRT")</f>
        <v>KRT</v>
      </c>
      <c r="BN893" s="4" t="str">
        <f>IF(Table43[[#This Row],[SATUAN Fix Win]]&lt;&gt;"","GD01")</f>
        <v>GD01</v>
      </c>
      <c r="BO893" s="4">
        <f>IF(Table43[[#This Row],[SATUAN Fix Win]]&lt;&gt;"",11611)</f>
        <v>11611</v>
      </c>
      <c r="BP893" s="4">
        <f>IF(Table43[[#This Row],[SATUAN Fix Win]]&lt;&gt;"",11612)</f>
        <v>11612</v>
      </c>
      <c r="BR893" s="4">
        <f>IF(Table43[[#This Row],[SATUAN Fix Win]]&lt;&gt;"",1)</f>
        <v>1</v>
      </c>
    </row>
    <row r="894" spans="1:74" s="81" customFormat="1">
      <c r="A894" s="67" t="str">
        <f>CONCATENATE(Table43[[#This Row],[Kode BARANG Win2]],Table43[[#This Row],[No. Urut
Item Sama]])</f>
        <v>R1071002075010</v>
      </c>
      <c r="B894" s="68"/>
      <c r="C894" s="67"/>
      <c r="D894" s="69">
        <v>3239836</v>
      </c>
      <c r="E894" s="69">
        <f>IFERROR(VLOOKUP(Table43[[#This Row],[NO]],[1]Sheet1!$G$3:$K$1267,5,0),0)</f>
        <v>20010010100010</v>
      </c>
      <c r="F894" s="70" t="s">
        <v>2478</v>
      </c>
      <c r="G894" s="70">
        <v>12</v>
      </c>
      <c r="H894" s="70" t="s">
        <v>1799</v>
      </c>
      <c r="I894" s="69"/>
      <c r="J894" s="70" t="str">
        <f>Table43[[#This Row],[Nama Jenis Kemasan]]</f>
        <v>PCH</v>
      </c>
      <c r="K894" s="67" t="str">
        <f>TRIM(CONCATENATE(Table43[[#This Row],[Nama            KLP]]," ",Table43[[#This Row],[Nama            Sub KLP]]))</f>
        <v>VANISH LIQUID</v>
      </c>
      <c r="L894" s="67" t="str">
        <f>CONCATENATE(Table43[[#This Row],[kode  2 Digit                (hrf+No)]],Table43[[#This Row],[kode  2 Digit                (Nomor)]],Table43[[#This Row],[kode  1 Digit                (Nomor)]])</f>
        <v>R1071</v>
      </c>
      <c r="M894" s="67" t="str">
        <f>IF(AH894="",CONCATENATE(R894,T894,V894,X894,Z894,AB894,AD894,AF894,Table43[[#This Row],[Tanda Kode Revisi]]),CONCATENATE(R894,T894,V894,X894,Z894,AB894,AD894,AH894))</f>
        <v>R1071002075010</v>
      </c>
      <c r="N894" s="71">
        <f t="shared" si="26"/>
        <v>14</v>
      </c>
      <c r="O894" s="72" t="str">
        <f>IF(AG894&lt;&gt;"",TRIM(UPPER(CONCATENATE(Q894," ",S894," ",U894," ",W894," ",Y894," ",AA894," ","X"," ",Table43[[#This Row],[ISI/CTN]]," ",AG894," ",AC894," ",AE894," ",AI894))),TRIM(UPPER(CONCATENATE(Q894," ",S894," ",U894," ",W894," ",Y894," ",AA894," ","X"," ",Table43[[#This Row],[ISI/CTN]]," ",AC894," ",AE894," ",AI894))))</f>
        <v>RB VANISH LIQUID WHITE 750ML X 12 PCH</v>
      </c>
      <c r="P894" s="71">
        <f t="shared" si="27"/>
        <v>37</v>
      </c>
      <c r="Q894" s="67" t="s">
        <v>1487</v>
      </c>
      <c r="R894" s="68" t="s">
        <v>94</v>
      </c>
      <c r="S894" s="67" t="s">
        <v>1509</v>
      </c>
      <c r="T894" s="73" t="s">
        <v>1728</v>
      </c>
      <c r="U894" s="74" t="s">
        <v>1514</v>
      </c>
      <c r="V894" s="68">
        <v>1</v>
      </c>
      <c r="W894" s="74"/>
      <c r="X894" s="73" t="s">
        <v>1731</v>
      </c>
      <c r="Y894" s="67" t="s">
        <v>1508</v>
      </c>
      <c r="Z894" s="75" t="s">
        <v>1723</v>
      </c>
      <c r="AA894" s="67" t="s">
        <v>1500</v>
      </c>
      <c r="AB894" s="75" t="s">
        <v>1766</v>
      </c>
      <c r="AC894" s="67" t="s">
        <v>386</v>
      </c>
      <c r="AD894" s="68">
        <v>1</v>
      </c>
      <c r="AE894" s="67"/>
      <c r="AF894" s="68">
        <v>0</v>
      </c>
      <c r="AG894" s="7"/>
      <c r="AH894" s="7"/>
      <c r="AI894" s="68"/>
      <c r="AJ894" s="68">
        <f>IFERROR(VLOOKUP(Table43[[#This Row],[Kode BARANG Win2]],'[2]Template Impor Barang'!#REF!,2,0),0)</f>
        <v>0</v>
      </c>
      <c r="AK894" s="68">
        <f>Table43[[#This Row],[ISI/CTN]]</f>
        <v>12</v>
      </c>
      <c r="AL894" s="84">
        <f>Table43[[#This Row],[Kode Pcpl]]</f>
        <v>3239836</v>
      </c>
      <c r="AM894" s="68"/>
      <c r="AN894" s="76">
        <f>Table43[[#This Row],[Harga Jual Pcs GT
(-PPN)]]-(Table43[[#This Row],[Harga Jual Pcs GT
(-PPN)]]*8.5%)</f>
        <v>34128.584999999999</v>
      </c>
      <c r="AO894" s="76">
        <f>Table43[[#This Row],[Harga Beli Pcs
(-PPN)]]*Table43[[#This Row],[ISI/CTN]]</f>
        <v>409543.02</v>
      </c>
      <c r="AP894" s="76">
        <f>Table43[[#This Row],[Harga Beli Pcs
(-PPN)]]*1.11</f>
        <v>37882.729350000001</v>
      </c>
      <c r="AQ894" s="76">
        <f>Table43[[#This Row],[Harga Beli Krt
(- PPN)]]*1.11</f>
        <v>454592.75220000005</v>
      </c>
      <c r="AR894" s="76">
        <v>37299</v>
      </c>
      <c r="AS894" s="76">
        <f>Table43[[#This Row],[Harga Jual Pcs GT
(-PPN)]]*Table43[[#This Row],[ISI/CTN]]</f>
        <v>447588</v>
      </c>
      <c r="AT894" s="76">
        <f>Table43[[#This Row],[Harga Jual Pcs GT
(-PPN)]]*1.11</f>
        <v>41401.890000000007</v>
      </c>
      <c r="AU894" s="76">
        <f>Table43[[#This Row],[Harga Jual Krt GT
(- PPN)]]*1.11</f>
        <v>496822.68000000005</v>
      </c>
      <c r="AV894" s="76"/>
      <c r="AW894" s="76">
        <f>Table43[[#This Row],[Harga Jual Pcs MT
(-PPN)]]*Table43[[#This Row],[ISI/CTN]]</f>
        <v>0</v>
      </c>
      <c r="AX894" s="76">
        <f>Table43[[#This Row],[Harga Jual Pcs MT
(-PPN)]]*1.11</f>
        <v>0</v>
      </c>
      <c r="AY894" s="76">
        <f>Table43[[#This Row],[Harga Jual Pcs MT
(+PPN)]]*Table43[[#This Row],[ISI/CTN]]</f>
        <v>0</v>
      </c>
      <c r="AZ894" s="77">
        <f>(Table43[[#This Row],[Harga Jual Pcs GT
(-PPN)]]-Table43[[#This Row],[Harga Beli Pcs
(-PPN)]])/Table43[[#This Row],[Harga Jual Pcs GT
(-PPN)]]</f>
        <v>8.500000000000002E-2</v>
      </c>
      <c r="BA894" s="78">
        <f>Table43[[#This Row],[Harga Jual Pcs MT
(-PPN)]]-Table43[[#This Row],[Harga Beli Pcs
(-PPN)]]</f>
        <v>-34128.584999999999</v>
      </c>
      <c r="BB894" s="79" t="e">
        <f>Table43[[#This Row],[Column1]]/Table43[[#This Row],[Harga Jual Pcs MT
(-PPN)]]</f>
        <v>#DIV/0!</v>
      </c>
      <c r="BC894" s="80"/>
      <c r="BD894" s="68" t="str">
        <f>IFERROR(VLOOKUP(Table43[[#This Row],[Kode BARANG Win2]],'[3]Daftar Barang dan Jasa'!$B$2:$D$3515,3,0),0)</f>
        <v>RB VANISH LIQUID WHITE 750ML X 12 PCH</v>
      </c>
      <c r="BE894" s="68" t="str">
        <f ca="1">IF(TODAY()-Table43[[#This Row],[Efektif
Pembuatan]]&gt;60,"Lama","Baru")</f>
        <v>Lama</v>
      </c>
      <c r="BF894" s="68" t="e">
        <f ca="1">IF(TODAY()-Table43[[#This Row],[Efektif Naik Harga]]&lt;30,"Naik","Sama")</f>
        <v>#VALUE!</v>
      </c>
      <c r="BG894" s="68"/>
      <c r="BH894" s="68" t="str">
        <f>IF(Table43[[#This Row],[Kode BARANG Win2]]&lt;&gt;"","IDR","")</f>
        <v>IDR</v>
      </c>
      <c r="BI894" s="68" t="str">
        <f>CONCATENATE(Table43[[#This Row],[kode  1 Digit
(Nomor)]],Table43[[#This Row],[kode  4 Digit                (Nomor)]])</f>
        <v>32398360750</v>
      </c>
      <c r="BJ894" s="68" t="str">
        <f>Table43[[#This Row],[Nama            Gramasi atau Jumlah Pack per CTN]]</f>
        <v>750ML</v>
      </c>
      <c r="BK894" s="68"/>
      <c r="BL894" s="68"/>
      <c r="BM894" s="67" t="str">
        <f>IF(Table43[[#This Row],[SATUAN Fix Win]]&lt;&gt;"","KRT")</f>
        <v>KRT</v>
      </c>
      <c r="BN894" s="67" t="str">
        <f>IF(Table43[[#This Row],[SATUAN Fix Win]]&lt;&gt;"","GD01")</f>
        <v>GD01</v>
      </c>
      <c r="BO894" s="67">
        <f>IF(Table43[[#This Row],[SATUAN Fix Win]]&lt;&gt;"",11611)</f>
        <v>11611</v>
      </c>
      <c r="BP894" s="67">
        <f>IF(Table43[[#This Row],[SATUAN Fix Win]]&lt;&gt;"",11612)</f>
        <v>11612</v>
      </c>
      <c r="BQ894" s="67"/>
      <c r="BR894" s="67">
        <f>IF(Table43[[#This Row],[SATUAN Fix Win]]&lt;&gt;"",1)</f>
        <v>1</v>
      </c>
      <c r="BS894" s="67"/>
      <c r="BT894" s="67"/>
      <c r="BU894" s="67"/>
      <c r="BV894" s="67"/>
    </row>
    <row r="895" spans="1:74">
      <c r="A895" s="4" t="str">
        <f>CONCATENATE(Table43[[#This Row],[Kode BARANG Win2]],Table43[[#This Row],[No. Urut
Item Sama]])</f>
        <v>R10720010030101</v>
      </c>
      <c r="B895" s="7">
        <v>1</v>
      </c>
      <c r="C895" s="4" t="s">
        <v>1717</v>
      </c>
      <c r="D895" s="49">
        <v>3301366</v>
      </c>
      <c r="E895" s="49">
        <f>IFERROR(VLOOKUP(Table43[[#This Row],[NO]],[1]Sheet1!$G$3:$K$1267,5,0),0)</f>
        <v>0</v>
      </c>
      <c r="F895" s="26" t="s">
        <v>685</v>
      </c>
      <c r="G895" s="26">
        <v>72</v>
      </c>
      <c r="H895" s="26" t="s">
        <v>1717</v>
      </c>
      <c r="I895" s="49">
        <v>8993560003739</v>
      </c>
      <c r="J895" s="26" t="str">
        <f>Table43[[#This Row],[Nama Jenis Kemasan]]</f>
        <v>PCS</v>
      </c>
      <c r="K895" s="4" t="str">
        <f>TRIM(CONCATENATE(Table43[[#This Row],[Nama            KLP]]," ",Table43[[#This Row],[Nama            Sub KLP]]))</f>
        <v>VANISH POWDER</v>
      </c>
      <c r="L895" s="4" t="str">
        <f>CONCATENATE(Table43[[#This Row],[kode  2 Digit                (hrf+No)]],Table43[[#This Row],[kode  2 Digit                (Nomor)]],Table43[[#This Row],[kode  1 Digit                (Nomor)]])</f>
        <v>R1072</v>
      </c>
      <c r="M895" s="4" t="str">
        <f>IF(AH895="",CONCATENATE(R895,T895,V895,X895,Z895,AB895,AD895,AF895,Table43[[#This Row],[Tanda Kode Revisi]]),CONCATENATE(R895,T895,V895,X895,Z895,AB895,AD895,AH895))</f>
        <v>R1072001003010</v>
      </c>
      <c r="N895" s="11">
        <f t="shared" si="26"/>
        <v>14</v>
      </c>
      <c r="O895" s="13" t="str">
        <f>IF(AG895&lt;&gt;"",TRIM(UPPER(CONCATENATE(Q895," ",S895," ",U895," ",W895," ",Y895," ",AA895," ","X"," ",Table43[[#This Row],[ISI/CTN]]," ",AG895," ",AC895," ",AE895," ",AI895))),TRIM(UPPER(CONCATENATE(Q895," ",S895," ",U895," ",W895," ",Y895," ",AA895," ","X"," ",Table43[[#This Row],[ISI/CTN]]," ",AC895," ",AE895," ",AI895))))</f>
        <v>RB VANISH POWDER PINK 30GR X 72 PCS</v>
      </c>
      <c r="P895" s="11">
        <f t="shared" si="27"/>
        <v>35</v>
      </c>
      <c r="Q895" s="4" t="s">
        <v>1487</v>
      </c>
      <c r="R895" s="7" t="s">
        <v>94</v>
      </c>
      <c r="S895" s="4" t="s">
        <v>1509</v>
      </c>
      <c r="T895" s="45" t="s">
        <v>1728</v>
      </c>
      <c r="U895" s="46" t="s">
        <v>1510</v>
      </c>
      <c r="V895" s="7">
        <v>2</v>
      </c>
      <c r="W895" s="46"/>
      <c r="X895" s="45" t="s">
        <v>1731</v>
      </c>
      <c r="Y895" s="4" t="s">
        <v>1511</v>
      </c>
      <c r="Z895" s="47" t="s">
        <v>1722</v>
      </c>
      <c r="AA895" s="4" t="s">
        <v>1504</v>
      </c>
      <c r="AB895" s="47" t="s">
        <v>1749</v>
      </c>
      <c r="AC895" s="4" t="s">
        <v>186</v>
      </c>
      <c r="AD895" s="7">
        <v>1</v>
      </c>
      <c r="AF895" s="7">
        <v>0</v>
      </c>
      <c r="AJ895" s="7">
        <f>IFERROR(VLOOKUP(Table43[[#This Row],[Kode BARANG Win2]],'[2]Template Impor Barang'!#REF!,2,0),0)</f>
        <v>0</v>
      </c>
      <c r="AK895" s="7">
        <f>Table43[[#This Row],[ISI/CTN]]</f>
        <v>72</v>
      </c>
      <c r="AL895" s="83">
        <f>Table43[[#This Row],[Kode Pcpl]]</f>
        <v>3301366</v>
      </c>
      <c r="AN895" s="36">
        <f>Table43[[#This Row],[Harga Jual Pcs GT
(-PPN)]]-(Table43[[#This Row],[Harga Jual Pcs GT
(-PPN)]]*8.5%)</f>
        <v>2865.0302083333336</v>
      </c>
      <c r="AO895" s="36">
        <f>Table43[[#This Row],[Harga Beli Pcs
(-PPN)]]*Table43[[#This Row],[ISI/CTN]]</f>
        <v>206282.17500000002</v>
      </c>
      <c r="AP895" s="36">
        <f>Table43[[#This Row],[Harga Beli Pcs
(-PPN)]]*1.11</f>
        <v>3180.1835312500007</v>
      </c>
      <c r="AQ895" s="36">
        <f>Table43[[#This Row],[Harga Beli Krt
(- PPN)]]*1.11</f>
        <v>228973.21425000005</v>
      </c>
      <c r="AR895" s="36">
        <v>3131.1805555555557</v>
      </c>
      <c r="AS895" s="36">
        <f>Table43[[#This Row],[Harga Jual Pcs GT
(-PPN)]]*Table43[[#This Row],[ISI/CTN]]</f>
        <v>225445</v>
      </c>
      <c r="AT895" s="36">
        <f>Table43[[#This Row],[Harga Jual Pcs GT
(-PPN)]]*1.11</f>
        <v>3475.6104166666669</v>
      </c>
      <c r="AU895" s="36">
        <f>Table43[[#This Row],[Harga Jual Krt GT
(- PPN)]]*1.11</f>
        <v>250243.95</v>
      </c>
      <c r="AV895" s="36">
        <v>3131.1805555555557</v>
      </c>
      <c r="AW895" s="36">
        <f>Table43[[#This Row],[Harga Jual Pcs MT
(-PPN)]]*Table43[[#This Row],[ISI/CTN]]</f>
        <v>225445</v>
      </c>
      <c r="AX895" s="36">
        <f>Table43[[#This Row],[Harga Jual Pcs MT
(-PPN)]]*1.11</f>
        <v>3475.6104166666669</v>
      </c>
      <c r="AY895" s="36">
        <f>Table43[[#This Row],[Harga Jual Pcs MT
(+PPN)]]*Table43[[#This Row],[ISI/CTN]]</f>
        <v>250243.95</v>
      </c>
      <c r="AZ895" s="44">
        <f>(Table43[[#This Row],[Harga Jual Pcs GT
(-PPN)]]-Table43[[#This Row],[Harga Beli Pcs
(-PPN)]])/Table43[[#This Row],[Harga Jual Pcs GT
(-PPN)]]</f>
        <v>8.4999999999999951E-2</v>
      </c>
      <c r="BA895" s="51">
        <f>Table43[[#This Row],[Harga Jual Pcs MT
(-PPN)]]-Table43[[#This Row],[Harga Beli Pcs
(-PPN)]]</f>
        <v>266.15034722222208</v>
      </c>
      <c r="BB895" s="57">
        <f>Table43[[#This Row],[Column1]]/Table43[[#This Row],[Harga Jual Pcs MT
(-PPN)]]</f>
        <v>8.4999999999999951E-2</v>
      </c>
      <c r="BC895" s="50"/>
      <c r="BD895" s="7" t="str">
        <f>IFERROR(VLOOKUP(Table43[[#This Row],[Kode BARANG Win2]],'[3]Daftar Barang dan Jasa'!$B$2:$D$3515,3,0),0)</f>
        <v>RB VANISH POWDER PINK 30GR X 72 PCS</v>
      </c>
      <c r="BE895" s="7" t="str">
        <f ca="1">IF(TODAY()-Table43[[#This Row],[Efektif
Pembuatan]]&gt;60,"Lama","Baru")</f>
        <v>Lama</v>
      </c>
      <c r="BF895" s="7" t="e">
        <f ca="1">IF(TODAY()-Table43[[#This Row],[Efektif Naik Harga]]&lt;30,"Naik","Sama")</f>
        <v>#VALUE!</v>
      </c>
      <c r="BG895" s="7" t="s">
        <v>400</v>
      </c>
      <c r="BH895" s="7" t="str">
        <f>IF(Table43[[#This Row],[Kode BARANG Win2]]&lt;&gt;"","IDR","")</f>
        <v>IDR</v>
      </c>
      <c r="BI895" s="7" t="str">
        <f>CONCATENATE(Table43[[#This Row],[kode  1 Digit
(Nomor)]],Table43[[#This Row],[kode  4 Digit                (Nomor)]])</f>
        <v>33013660030</v>
      </c>
      <c r="BJ895" s="7" t="str">
        <f>Table43[[#This Row],[Nama            Gramasi atau Jumlah Pack per CTN]]</f>
        <v>30GR</v>
      </c>
      <c r="BK895" s="7"/>
      <c r="BL895" s="7"/>
      <c r="BM895" s="4" t="str">
        <f>IF(Table43[[#This Row],[SATUAN Fix Win]]&lt;&gt;"","KRT")</f>
        <v>KRT</v>
      </c>
      <c r="BN895" s="4" t="str">
        <f>IF(Table43[[#This Row],[SATUAN Fix Win]]&lt;&gt;"","GD01")</f>
        <v>GD01</v>
      </c>
      <c r="BO895" s="4">
        <f>IF(Table43[[#This Row],[SATUAN Fix Win]]&lt;&gt;"",11611)</f>
        <v>11611</v>
      </c>
      <c r="BP895" s="4">
        <f>IF(Table43[[#This Row],[SATUAN Fix Win]]&lt;&gt;"",11612)</f>
        <v>11612</v>
      </c>
      <c r="BR895" s="4">
        <f>IF(Table43[[#This Row],[SATUAN Fix Win]]&lt;&gt;"",1)</f>
        <v>1</v>
      </c>
    </row>
    <row r="896" spans="1:74">
      <c r="A896" s="4" t="str">
        <f>CONCATENATE(Table43[[#This Row],[Kode BARANG Win2]],Table43[[#This Row],[No. Urut
Item Sama]])</f>
        <v>R1072001010510</v>
      </c>
      <c r="B896" s="7"/>
      <c r="D896" s="49">
        <v>3301367</v>
      </c>
      <c r="E896" s="49">
        <f>IFERROR(VLOOKUP(Table43[[#This Row],[NO]],[1]Sheet1!$G$3:$K$1267,5,0),0)</f>
        <v>20010010100010</v>
      </c>
      <c r="F896" s="26"/>
      <c r="G896" s="26">
        <v>24</v>
      </c>
      <c r="H896" s="26"/>
      <c r="I896" s="49"/>
      <c r="J896" s="26" t="str">
        <f>Table43[[#This Row],[Nama Jenis Kemasan]]</f>
        <v>PCH</v>
      </c>
      <c r="K896" s="4" t="str">
        <f>TRIM(CONCATENATE(Table43[[#This Row],[Nama            KLP]]," ",Table43[[#This Row],[Nama            Sub KLP]]))</f>
        <v>VANISH POWDER</v>
      </c>
      <c r="L896" s="4" t="str">
        <f>CONCATENATE(Table43[[#This Row],[kode  2 Digit                (hrf+No)]],Table43[[#This Row],[kode  2 Digit                (Nomor)]],Table43[[#This Row],[kode  1 Digit                (Nomor)]])</f>
        <v>R1072</v>
      </c>
      <c r="M896" s="4" t="str">
        <f>IF(AH896="",CONCATENATE(R896,T896,V896,X896,Z896,AB896,AD896,AF896,Table43[[#This Row],[Tanda Kode Revisi]]),CONCATENATE(R896,T896,V896,X896,Z896,AB896,AD896,AH896))</f>
        <v>R1072001010510</v>
      </c>
      <c r="N896" s="11">
        <f t="shared" si="26"/>
        <v>14</v>
      </c>
      <c r="O896" s="102" t="str">
        <f>IF(AG896&lt;&gt;"",TRIM(UPPER(CONCATENATE(Q896," ",S896," ",U896," ",W896," ",Y896," ",AA896," ","X"," ",Table43[[#This Row],[ISI/CTN]]," ",AG896," ",AC896," ",AE896," ",AI896))),TRIM(UPPER(CONCATENATE(Q896," ",S896," ",U896," ",W896," ",Y896," ",AA896," ","X"," ",Table43[[#This Row],[ISI/CTN]]," ",AC896," ",AE896," ",AI896))))</f>
        <v>RB VANISH POWDER PINK 105GR X 24 PCH</v>
      </c>
      <c r="P896" s="11">
        <f t="shared" si="27"/>
        <v>36</v>
      </c>
      <c r="Q896" s="4" t="s">
        <v>1487</v>
      </c>
      <c r="R896" s="7" t="s">
        <v>94</v>
      </c>
      <c r="S896" s="4" t="s">
        <v>1509</v>
      </c>
      <c r="T896" s="45" t="s">
        <v>1728</v>
      </c>
      <c r="U896" s="46" t="s">
        <v>1510</v>
      </c>
      <c r="V896" s="7">
        <v>2</v>
      </c>
      <c r="W896" s="46"/>
      <c r="X896" s="45" t="s">
        <v>1731</v>
      </c>
      <c r="Y896" s="4" t="s">
        <v>1511</v>
      </c>
      <c r="Z896" s="47" t="s">
        <v>1722</v>
      </c>
      <c r="AA896" s="4" t="s">
        <v>2508</v>
      </c>
      <c r="AB896" s="47" t="s">
        <v>2509</v>
      </c>
      <c r="AC896" s="4" t="s">
        <v>386</v>
      </c>
      <c r="AD896" s="7">
        <v>1</v>
      </c>
      <c r="AF896" s="7">
        <v>0</v>
      </c>
      <c r="AJ896" s="7">
        <f>IFERROR(VLOOKUP(Table43[[#This Row],[Kode BARANG Win2]],'[2]Template Impor Barang'!#REF!,2,0),0)</f>
        <v>0</v>
      </c>
      <c r="AK896" s="7">
        <f>Table43[[#This Row],[ISI/CTN]]</f>
        <v>24</v>
      </c>
      <c r="AL896" s="83">
        <f>Table43[[#This Row],[Kode Pcpl]]</f>
        <v>3301367</v>
      </c>
      <c r="AN896" s="36">
        <f>Table43[[#This Row],[Harga Jual Pcs GT
(-PPN)]]-(Table43[[#This Row],[Harga Jual Pcs GT
(-PPN)]]*8.5%)</f>
        <v>16220.205</v>
      </c>
      <c r="AO896" s="36">
        <f>Table43[[#This Row],[Harga Beli Pcs
(-PPN)]]*Table43[[#This Row],[ISI/CTN]]</f>
        <v>389284.92</v>
      </c>
      <c r="AP896" s="36">
        <f>Table43[[#This Row],[Harga Beli Pcs
(-PPN)]]*1.11</f>
        <v>18004.42755</v>
      </c>
      <c r="AQ896" s="36">
        <f>Table43[[#This Row],[Harga Beli Krt
(- PPN)]]*1.11</f>
        <v>432106.26120000001</v>
      </c>
      <c r="AR896" s="36">
        <v>17727</v>
      </c>
      <c r="AS896" s="36">
        <f>Table43[[#This Row],[Harga Jual Pcs GT
(-PPN)]]*Table43[[#This Row],[ISI/CTN]]</f>
        <v>425448</v>
      </c>
      <c r="AT896" s="36">
        <f>Table43[[#This Row],[Harga Jual Pcs GT
(-PPN)]]*1.11</f>
        <v>19676.97</v>
      </c>
      <c r="AU896" s="36">
        <f>Table43[[#This Row],[Harga Jual Krt GT
(- PPN)]]*1.11</f>
        <v>472247.28</v>
      </c>
      <c r="AV896" s="36"/>
      <c r="AW896" s="36">
        <f>Table43[[#This Row],[Harga Jual Pcs MT
(-PPN)]]*Table43[[#This Row],[ISI/CTN]]</f>
        <v>0</v>
      </c>
      <c r="AX896" s="36">
        <f>Table43[[#This Row],[Harga Jual Pcs MT
(-PPN)]]*1.11</f>
        <v>0</v>
      </c>
      <c r="AY896" s="36">
        <f>Table43[[#This Row],[Harga Jual Pcs MT
(+PPN)]]*Table43[[#This Row],[ISI/CTN]]</f>
        <v>0</v>
      </c>
      <c r="AZ896" s="44">
        <f>(Table43[[#This Row],[Harga Jual Pcs GT
(-PPN)]]-Table43[[#This Row],[Harga Beli Pcs
(-PPN)]])/Table43[[#This Row],[Harga Jual Pcs GT
(-PPN)]]</f>
        <v>8.5000000000000006E-2</v>
      </c>
      <c r="BA896" s="51">
        <f>Table43[[#This Row],[Harga Jual Pcs MT
(-PPN)]]-Table43[[#This Row],[Harga Beli Pcs
(-PPN)]]</f>
        <v>-16220.205</v>
      </c>
      <c r="BB896" s="57" t="e">
        <f>Table43[[#This Row],[Column1]]/Table43[[#This Row],[Harga Jual Pcs MT
(-PPN)]]</f>
        <v>#DIV/0!</v>
      </c>
      <c r="BC896" s="50"/>
      <c r="BD896" s="7">
        <f>IFERROR(VLOOKUP(Table43[[#This Row],[Kode BARANG Win2]],'[3]Daftar Barang dan Jasa'!$B$2:$D$3515,3,0),0)</f>
        <v>0</v>
      </c>
      <c r="BE896" s="7" t="str">
        <f ca="1">IF(TODAY()-Table43[[#This Row],[Efektif
Pembuatan]]&gt;60,"Lama","Baru")</f>
        <v>Lama</v>
      </c>
      <c r="BF896" s="7" t="str">
        <f ca="1">IF(TODAY()-Table43[[#This Row],[Efektif Naik Harga]]&lt;30,"Naik","Sama")</f>
        <v>Sama</v>
      </c>
      <c r="BG896" s="7"/>
      <c r="BH896" s="7" t="str">
        <f>IF(Table43[[#This Row],[Kode BARANG Win2]]&lt;&gt;"","IDR","")</f>
        <v>IDR</v>
      </c>
      <c r="BI896" s="7" t="str">
        <f>CONCATENATE(Table43[[#This Row],[kode  1 Digit
(Nomor)]],Table43[[#This Row],[kode  4 Digit                (Nomor)]])</f>
        <v>33013670105</v>
      </c>
      <c r="BJ896" s="7" t="str">
        <f>Table43[[#This Row],[Nama            Gramasi atau Jumlah Pack per CTN]]</f>
        <v>105GR</v>
      </c>
      <c r="BK896" s="7"/>
      <c r="BL896" s="7"/>
      <c r="BM896" s="4" t="str">
        <f>IF(Table43[[#This Row],[SATUAN Fix Win]]&lt;&gt;"","KRT")</f>
        <v>KRT</v>
      </c>
      <c r="BN896" s="4" t="str">
        <f>IF(Table43[[#This Row],[SATUAN Fix Win]]&lt;&gt;"","GD01")</f>
        <v>GD01</v>
      </c>
      <c r="BO896" s="4">
        <f>IF(Table43[[#This Row],[SATUAN Fix Win]]&lt;&gt;"",11611)</f>
        <v>11611</v>
      </c>
      <c r="BP896" s="4">
        <f>IF(Table43[[#This Row],[SATUAN Fix Win]]&lt;&gt;"",11612)</f>
        <v>11612</v>
      </c>
      <c r="BR896" s="4">
        <f>IF(Table43[[#This Row],[SATUAN Fix Win]]&lt;&gt;"",1)</f>
        <v>1</v>
      </c>
    </row>
    <row r="897" spans="1:74">
      <c r="A897" s="4" t="str">
        <f>CONCATENATE(Table43[[#This Row],[Kode BARANG Win2]],Table43[[#This Row],[No. Urut
Item Sama]])</f>
        <v>R1072001040020</v>
      </c>
      <c r="B897" s="7"/>
      <c r="C897" s="4" t="s">
        <v>1718</v>
      </c>
      <c r="D897" s="49">
        <v>3153793</v>
      </c>
      <c r="E897" s="49">
        <f>IFERROR(VLOOKUP(Table43[[#This Row],[NO]],[1]Sheet1!$G$3:$K$1267,5,0),0)</f>
        <v>0</v>
      </c>
      <c r="F897" s="26" t="s">
        <v>687</v>
      </c>
      <c r="G897" s="26">
        <v>12</v>
      </c>
      <c r="H897" s="26" t="s">
        <v>1718</v>
      </c>
      <c r="I897" s="49">
        <v>8993560033347</v>
      </c>
      <c r="J897" s="26" t="str">
        <f>Table43[[#This Row],[Nama Jenis Kemasan]]</f>
        <v>TUBE</v>
      </c>
      <c r="K897" s="4" t="str">
        <f>TRIM(CONCATENATE(Table43[[#This Row],[Nama            KLP]]," ",Table43[[#This Row],[Nama            Sub KLP]]))</f>
        <v>VANISH POWDER</v>
      </c>
      <c r="L897" s="4" t="str">
        <f>CONCATENATE(Table43[[#This Row],[kode  2 Digit                (hrf+No)]],Table43[[#This Row],[kode  2 Digit                (Nomor)]],Table43[[#This Row],[kode  1 Digit                (Nomor)]])</f>
        <v>R1072</v>
      </c>
      <c r="M897" s="4" t="str">
        <f>IF(AH897="",CONCATENATE(R897,T897,V897,X897,Z897,AB897,AD897,AF897,Table43[[#This Row],[Tanda Kode Revisi]]),CONCATENATE(R897,T897,V897,X897,Z897,AB897,AD897,AH897))</f>
        <v>R1072001040020</v>
      </c>
      <c r="N897" s="11">
        <f t="shared" si="26"/>
        <v>14</v>
      </c>
      <c r="O897" s="13" t="str">
        <f>IF(AG897&lt;&gt;"",TRIM(UPPER(CONCATENATE(Q897," ",S897," ",U897," ",W897," ",Y897," ",AA897," ","X"," ",Table43[[#This Row],[ISI/CTN]]," ",AG897," ",AC897," ",AE897," ",AI897))),TRIM(UPPER(CONCATENATE(Q897," ",S897," ",U897," ",W897," ",Y897," ",AA897," ","X"," ",Table43[[#This Row],[ISI/CTN]]," ",AC897," ",AE897," ",AI897))))</f>
        <v>RB VANISH POWDER PINK 400GR X 12 TUBE</v>
      </c>
      <c r="P897" s="11">
        <f t="shared" si="27"/>
        <v>37</v>
      </c>
      <c r="Q897" s="4" t="s">
        <v>1487</v>
      </c>
      <c r="R897" s="7" t="s">
        <v>94</v>
      </c>
      <c r="S897" s="4" t="s">
        <v>1509</v>
      </c>
      <c r="T897" s="45" t="s">
        <v>1728</v>
      </c>
      <c r="U897" s="46" t="s">
        <v>1510</v>
      </c>
      <c r="V897" s="7">
        <v>2</v>
      </c>
      <c r="W897" s="46"/>
      <c r="X897" s="45" t="s">
        <v>1731</v>
      </c>
      <c r="Y897" s="4" t="s">
        <v>1511</v>
      </c>
      <c r="Z897" s="47" t="s">
        <v>1722</v>
      </c>
      <c r="AA897" s="4" t="s">
        <v>1583</v>
      </c>
      <c r="AB897" s="47" t="s">
        <v>1752</v>
      </c>
      <c r="AC897" s="4" t="s">
        <v>391</v>
      </c>
      <c r="AD897" s="7">
        <v>2</v>
      </c>
      <c r="AF897" s="7">
        <v>0</v>
      </c>
      <c r="AJ897" s="7">
        <f>IFERROR(VLOOKUP(Table43[[#This Row],[Kode BARANG Win2]],'[2]Template Impor Barang'!#REF!,2,0),0)</f>
        <v>0</v>
      </c>
      <c r="AK897" s="7">
        <f>Table43[[#This Row],[ISI/CTN]]</f>
        <v>12</v>
      </c>
      <c r="AL897" s="83">
        <f>Table43[[#This Row],[Kode Pcpl]]</f>
        <v>3153793</v>
      </c>
      <c r="AN897" s="36">
        <f>Table43[[#This Row],[Harga Jual Pcs GT
(-PPN)]]-(Table43[[#This Row],[Harga Jual Pcs GT
(-PPN)]]*8.5%)</f>
        <v>40245.436249999999</v>
      </c>
      <c r="AO897" s="36">
        <f>Table43[[#This Row],[Harga Beli Pcs
(-PPN)]]*Table43[[#This Row],[ISI/CTN]]</f>
        <v>482945.23499999999</v>
      </c>
      <c r="AP897" s="36">
        <f>Table43[[#This Row],[Harga Beli Pcs
(-PPN)]]*1.11</f>
        <v>44672.434237500005</v>
      </c>
      <c r="AQ897" s="36">
        <f>Table43[[#This Row],[Harga Beli Krt
(- PPN)]]*1.11</f>
        <v>536069.21085000003</v>
      </c>
      <c r="AR897" s="36">
        <v>43984.083333333336</v>
      </c>
      <c r="AS897" s="36">
        <f>Table43[[#This Row],[Harga Jual Pcs GT
(-PPN)]]*Table43[[#This Row],[ISI/CTN]]</f>
        <v>527809</v>
      </c>
      <c r="AT897" s="36">
        <f>Table43[[#This Row],[Harga Jual Pcs GT
(-PPN)]]*1.11</f>
        <v>48822.332500000004</v>
      </c>
      <c r="AU897" s="36">
        <f>Table43[[#This Row],[Harga Jual Krt GT
(- PPN)]]*1.11</f>
        <v>585867.99000000011</v>
      </c>
      <c r="AV897" s="36">
        <v>43984.083333333336</v>
      </c>
      <c r="AW897" s="36">
        <f>Table43[[#This Row],[Harga Jual Pcs MT
(-PPN)]]*Table43[[#This Row],[ISI/CTN]]</f>
        <v>527809</v>
      </c>
      <c r="AX897" s="36">
        <f>Table43[[#This Row],[Harga Jual Pcs MT
(-PPN)]]*1.11</f>
        <v>48822.332500000004</v>
      </c>
      <c r="AY897" s="36">
        <f>Table43[[#This Row],[Harga Jual Pcs MT
(+PPN)]]*Table43[[#This Row],[ISI/CTN]]</f>
        <v>585867.99</v>
      </c>
      <c r="AZ897" s="44">
        <f>(Table43[[#This Row],[Harga Jual Pcs GT
(-PPN)]]-Table43[[#This Row],[Harga Beli Pcs
(-PPN)]])/Table43[[#This Row],[Harga Jual Pcs GT
(-PPN)]]</f>
        <v>8.5000000000000075E-2</v>
      </c>
      <c r="BA897" s="51">
        <f>Table43[[#This Row],[Harga Jual Pcs MT
(-PPN)]]-Table43[[#This Row],[Harga Beli Pcs
(-PPN)]]</f>
        <v>3738.6470833333369</v>
      </c>
      <c r="BB897" s="57">
        <f>Table43[[#This Row],[Column1]]/Table43[[#This Row],[Harga Jual Pcs MT
(-PPN)]]</f>
        <v>8.5000000000000075E-2</v>
      </c>
      <c r="BC897" s="50"/>
      <c r="BD897" s="7" t="str">
        <f>IFERROR(VLOOKUP(Table43[[#This Row],[Kode BARANG Win2]],'[3]Daftar Barang dan Jasa'!$B$2:$D$3515,3,0),0)</f>
        <v>RB VANISH POWDER PINK 400GR X 12 TUBE</v>
      </c>
      <c r="BE897" s="7" t="str">
        <f ca="1">IF(TODAY()-Table43[[#This Row],[Efektif
Pembuatan]]&gt;60,"Lama","Baru")</f>
        <v>Lama</v>
      </c>
      <c r="BF897" s="7" t="e">
        <f ca="1">IF(TODAY()-Table43[[#This Row],[Efektif Naik Harga]]&lt;30,"Naik","Sama")</f>
        <v>#VALUE!</v>
      </c>
      <c r="BG897" s="7" t="s">
        <v>400</v>
      </c>
      <c r="BH897" s="7" t="str">
        <f>IF(Table43[[#This Row],[Kode BARANG Win2]]&lt;&gt;"","IDR","")</f>
        <v>IDR</v>
      </c>
      <c r="BI897" s="7" t="str">
        <f>CONCATENATE(Table43[[#This Row],[kode  1 Digit
(Nomor)]],Table43[[#This Row],[kode  4 Digit                (Nomor)]])</f>
        <v>31537930400</v>
      </c>
      <c r="BJ897" s="7" t="str">
        <f>Table43[[#This Row],[Nama            Gramasi atau Jumlah Pack per CTN]]</f>
        <v>400GR</v>
      </c>
      <c r="BK897" s="7"/>
      <c r="BL897" s="7"/>
      <c r="BM897" s="4" t="str">
        <f>IF(Table43[[#This Row],[SATUAN Fix Win]]&lt;&gt;"","KRT")</f>
        <v>KRT</v>
      </c>
      <c r="BN897" s="4" t="str">
        <f>IF(Table43[[#This Row],[SATUAN Fix Win]]&lt;&gt;"","GD01")</f>
        <v>GD01</v>
      </c>
      <c r="BO897" s="4">
        <f>IF(Table43[[#This Row],[SATUAN Fix Win]]&lt;&gt;"",11611)</f>
        <v>11611</v>
      </c>
      <c r="BP897" s="4">
        <f>IF(Table43[[#This Row],[SATUAN Fix Win]]&lt;&gt;"",11612)</f>
        <v>11612</v>
      </c>
      <c r="BR897" s="4">
        <f>IF(Table43[[#This Row],[SATUAN Fix Win]]&lt;&gt;"",1)</f>
        <v>1</v>
      </c>
    </row>
    <row r="898" spans="1:74">
      <c r="A898" s="4" t="str">
        <f>CONCATENATE(Table43[[#This Row],[Kode BARANG Win2]],Table43[[#This Row],[No. Urut
Item Sama]])</f>
        <v>R1072001040020</v>
      </c>
      <c r="B898" s="7"/>
      <c r="C898" s="4" t="s">
        <v>1718</v>
      </c>
      <c r="D898" s="49">
        <v>3301368</v>
      </c>
      <c r="E898" s="49">
        <f>IFERROR(VLOOKUP(Table43[[#This Row],[NO]],[1]Sheet1!$G$3:$K$1267,5,0),0)</f>
        <v>0</v>
      </c>
      <c r="F898" s="26" t="s">
        <v>686</v>
      </c>
      <c r="G898" s="26">
        <v>12</v>
      </c>
      <c r="H898" s="26" t="s">
        <v>1718</v>
      </c>
      <c r="I898" s="49">
        <v>8993560033347</v>
      </c>
      <c r="J898" s="26" t="str">
        <f>Table43[[#This Row],[Nama Jenis Kemasan]]</f>
        <v>TUBE</v>
      </c>
      <c r="K898" s="4" t="str">
        <f>TRIM(CONCATENATE(Table43[[#This Row],[Nama            KLP]]," ",Table43[[#This Row],[Nama            Sub KLP]]))</f>
        <v>VANISH POWDER</v>
      </c>
      <c r="L898" s="4" t="str">
        <f>CONCATENATE(Table43[[#This Row],[kode  2 Digit                (hrf+No)]],Table43[[#This Row],[kode  2 Digit                (Nomor)]],Table43[[#This Row],[kode  1 Digit                (Nomor)]])</f>
        <v>R1072</v>
      </c>
      <c r="M898" s="4" t="str">
        <f>IF(AH898="",CONCATENATE(R898,T898,V898,X898,Z898,AB898,AD898,AF898,Table43[[#This Row],[Tanda Kode Revisi]]),CONCATENATE(R898,T898,V898,X898,Z898,AB898,AD898,AH898))</f>
        <v>R1072001040020</v>
      </c>
      <c r="N898" s="11">
        <f t="shared" si="26"/>
        <v>14</v>
      </c>
      <c r="O898" s="13" t="str">
        <f>IF(AG898&lt;&gt;"",TRIM(UPPER(CONCATENATE(Q898," ",S898," ",U898," ",W898," ",Y898," ",AA898," ","X"," ",Table43[[#This Row],[ISI/CTN]]," ",AG898," ",AC898," ",AE898," ",AI898))),TRIM(UPPER(CONCATENATE(Q898," ",S898," ",U898," ",W898," ",Y898," ",AA898," ","X"," ",Table43[[#This Row],[ISI/CTN]]," ",AC898," ",AE898," ",AI898))))</f>
        <v>RB VANISH POWDER PINK 400GR X 12 TUBE</v>
      </c>
      <c r="P898" s="11">
        <f t="shared" si="27"/>
        <v>37</v>
      </c>
      <c r="Q898" s="4" t="s">
        <v>1487</v>
      </c>
      <c r="R898" s="7" t="s">
        <v>94</v>
      </c>
      <c r="S898" s="4" t="s">
        <v>1509</v>
      </c>
      <c r="T898" s="45" t="s">
        <v>1728</v>
      </c>
      <c r="U898" s="46" t="s">
        <v>1510</v>
      </c>
      <c r="V898" s="7">
        <v>2</v>
      </c>
      <c r="W898" s="46"/>
      <c r="X898" s="45" t="s">
        <v>1731</v>
      </c>
      <c r="Y898" s="4" t="s">
        <v>1511</v>
      </c>
      <c r="Z898" s="47" t="s">
        <v>1722</v>
      </c>
      <c r="AA898" s="4" t="s">
        <v>1583</v>
      </c>
      <c r="AB898" s="47" t="s">
        <v>1752</v>
      </c>
      <c r="AC898" s="4" t="s">
        <v>391</v>
      </c>
      <c r="AD898" s="7">
        <v>2</v>
      </c>
      <c r="AF898" s="7">
        <v>0</v>
      </c>
      <c r="AJ898" s="7">
        <f>IFERROR(VLOOKUP(Table43[[#This Row],[Kode BARANG Win2]],'[2]Template Impor Barang'!#REF!,2,0),0)</f>
        <v>0</v>
      </c>
      <c r="AK898" s="7">
        <f>Table43[[#This Row],[ISI/CTN]]</f>
        <v>12</v>
      </c>
      <c r="AL898" s="83">
        <f>Table43[[#This Row],[Kode Pcpl]]</f>
        <v>3301368</v>
      </c>
      <c r="AN898" s="36">
        <f>Table43[[#This Row],[Harga Jual Pcs GT
(-PPN)]]-(Table43[[#This Row],[Harga Jual Pcs GT
(-PPN)]]*8.5%)</f>
        <v>40245.436249999999</v>
      </c>
      <c r="AO898" s="36">
        <f>Table43[[#This Row],[Harga Beli Pcs
(-PPN)]]*Table43[[#This Row],[ISI/CTN]]</f>
        <v>482945.23499999999</v>
      </c>
      <c r="AP898" s="36">
        <f>Table43[[#This Row],[Harga Beli Pcs
(-PPN)]]*1.11</f>
        <v>44672.434237500005</v>
      </c>
      <c r="AQ898" s="36">
        <f>Table43[[#This Row],[Harga Beli Krt
(- PPN)]]*1.11</f>
        <v>536069.21085000003</v>
      </c>
      <c r="AR898" s="36">
        <v>43984.083333333336</v>
      </c>
      <c r="AS898" s="36">
        <f>Table43[[#This Row],[Harga Jual Pcs GT
(-PPN)]]*Table43[[#This Row],[ISI/CTN]]</f>
        <v>527809</v>
      </c>
      <c r="AT898" s="36">
        <f>Table43[[#This Row],[Harga Jual Pcs GT
(-PPN)]]*1.11</f>
        <v>48822.332500000004</v>
      </c>
      <c r="AU898" s="36">
        <f>Table43[[#This Row],[Harga Jual Krt GT
(- PPN)]]*1.11</f>
        <v>585867.99000000011</v>
      </c>
      <c r="AV898" s="36">
        <v>43984.083333333336</v>
      </c>
      <c r="AW898" s="36">
        <f>Table43[[#This Row],[Harga Jual Pcs MT
(-PPN)]]*Table43[[#This Row],[ISI/CTN]]</f>
        <v>527809</v>
      </c>
      <c r="AX898" s="36">
        <f>Table43[[#This Row],[Harga Jual Pcs MT
(-PPN)]]*1.11</f>
        <v>48822.332500000004</v>
      </c>
      <c r="AY898" s="36">
        <f>Table43[[#This Row],[Harga Jual Pcs MT
(+PPN)]]*Table43[[#This Row],[ISI/CTN]]</f>
        <v>585867.99</v>
      </c>
      <c r="AZ898" s="44">
        <f>(Table43[[#This Row],[Harga Jual Pcs GT
(-PPN)]]-Table43[[#This Row],[Harga Beli Pcs
(-PPN)]])/Table43[[#This Row],[Harga Jual Pcs GT
(-PPN)]]</f>
        <v>8.5000000000000075E-2</v>
      </c>
      <c r="BA898" s="51">
        <f>Table43[[#This Row],[Harga Jual Pcs MT
(-PPN)]]-Table43[[#This Row],[Harga Beli Pcs
(-PPN)]]</f>
        <v>3738.6470833333369</v>
      </c>
      <c r="BB898" s="57">
        <f>Table43[[#This Row],[Column1]]/Table43[[#This Row],[Harga Jual Pcs MT
(-PPN)]]</f>
        <v>8.5000000000000075E-2</v>
      </c>
      <c r="BC898" s="50"/>
      <c r="BD898" s="7" t="str">
        <f>IFERROR(VLOOKUP(Table43[[#This Row],[Kode BARANG Win2]],'[3]Daftar Barang dan Jasa'!$B$2:$D$3515,3,0),0)</f>
        <v>RB VANISH POWDER PINK 400GR X 12 TUBE</v>
      </c>
      <c r="BE898" s="7" t="str">
        <f ca="1">IF(TODAY()-Table43[[#This Row],[Efektif
Pembuatan]]&gt;60,"Lama","Baru")</f>
        <v>Lama</v>
      </c>
      <c r="BF898" s="7" t="e">
        <f ca="1">IF(TODAY()-Table43[[#This Row],[Efektif Naik Harga]]&lt;30,"Naik","Sama")</f>
        <v>#VALUE!</v>
      </c>
      <c r="BG898" s="7" t="s">
        <v>400</v>
      </c>
      <c r="BH898" s="7" t="str">
        <f>IF(Table43[[#This Row],[Kode BARANG Win2]]&lt;&gt;"","IDR","")</f>
        <v>IDR</v>
      </c>
      <c r="BI898" s="7" t="str">
        <f>CONCATENATE(Table43[[#This Row],[kode  1 Digit
(Nomor)]],Table43[[#This Row],[kode  4 Digit                (Nomor)]])</f>
        <v>33013680400</v>
      </c>
      <c r="BJ898" s="7" t="str">
        <f>Table43[[#This Row],[Nama            Gramasi atau Jumlah Pack per CTN]]</f>
        <v>400GR</v>
      </c>
      <c r="BK898" s="7"/>
      <c r="BL898" s="7"/>
      <c r="BM898" s="4" t="str">
        <f>IF(Table43[[#This Row],[SATUAN Fix Win]]&lt;&gt;"","KRT")</f>
        <v>KRT</v>
      </c>
      <c r="BN898" s="4" t="str">
        <f>IF(Table43[[#This Row],[SATUAN Fix Win]]&lt;&gt;"","GD01")</f>
        <v>GD01</v>
      </c>
      <c r="BO898" s="4">
        <f>IF(Table43[[#This Row],[SATUAN Fix Win]]&lt;&gt;"",11611)</f>
        <v>11611</v>
      </c>
      <c r="BP898" s="4">
        <f>IF(Table43[[#This Row],[SATUAN Fix Win]]&lt;&gt;"",11612)</f>
        <v>11612</v>
      </c>
      <c r="BR898" s="4">
        <f>IF(Table43[[#This Row],[SATUAN Fix Win]]&lt;&gt;"",1)</f>
        <v>1</v>
      </c>
    </row>
    <row r="899" spans="1:74">
      <c r="A899" s="4" t="str">
        <f>CONCATENATE(Table43[[#This Row],[Kode BARANG Win2]],Table43[[#This Row],[No. Urut
Item Sama]])</f>
        <v>R1072001040020</v>
      </c>
      <c r="B899" s="7"/>
      <c r="C899" s="4" t="s">
        <v>1718</v>
      </c>
      <c r="D899" s="49">
        <v>3029310</v>
      </c>
      <c r="E899" s="49">
        <f>IFERROR(VLOOKUP(Table43[[#This Row],[NO]],[1]Sheet1!$G$3:$K$1267,5,0),0)</f>
        <v>0</v>
      </c>
      <c r="F899" s="26" t="s">
        <v>688</v>
      </c>
      <c r="G899" s="26">
        <v>12</v>
      </c>
      <c r="H899" s="26" t="s">
        <v>2073</v>
      </c>
      <c r="I899" s="49">
        <v>8993560033347</v>
      </c>
      <c r="J899" s="26" t="str">
        <f>Table43[[#This Row],[Nama Jenis Kemasan]]</f>
        <v>TUBE</v>
      </c>
      <c r="K899" s="4" t="str">
        <f>TRIM(CONCATENATE(Table43[[#This Row],[Nama            KLP]]," ",Table43[[#This Row],[Nama            Sub KLP]]))</f>
        <v>VANISH POWDER</v>
      </c>
      <c r="L899" s="4" t="str">
        <f>CONCATENATE(Table43[[#This Row],[kode  2 Digit                (hrf+No)]],Table43[[#This Row],[kode  2 Digit                (Nomor)]],Table43[[#This Row],[kode  1 Digit                (Nomor)]])</f>
        <v>R1072</v>
      </c>
      <c r="M899" s="4" t="str">
        <f>IF(AH899="",CONCATENATE(R899,T899,V899,X899,Z899,AB899,AD899,AF899,Table43[[#This Row],[Tanda Kode Revisi]]),CONCATENATE(R899,T899,V899,X899,Z899,AB899,AD899,AH899))</f>
        <v>R1072001040020</v>
      </c>
      <c r="N899" s="11">
        <f t="shared" si="26"/>
        <v>14</v>
      </c>
      <c r="O899" s="13" t="str">
        <f>IF(AG899&lt;&gt;"",TRIM(UPPER(CONCATENATE(Q899," ",S899," ",U899," ",W899," ",Y899," ",AA899," ","X"," ",Table43[[#This Row],[ISI/CTN]]," ",AG899," ",AC899," ",AE899," ",AI899))),TRIM(UPPER(CONCATENATE(Q899," ",S899," ",U899," ",W899," ",Y899," ",AA899," ","X"," ",Table43[[#This Row],[ISI/CTN]]," ",AC899," ",AE899," ",AI899))))</f>
        <v>RB VANISH POWDER PINK 400GR X 12 TUBE</v>
      </c>
      <c r="P899" s="11">
        <f t="shared" si="27"/>
        <v>37</v>
      </c>
      <c r="Q899" s="4" t="s">
        <v>1487</v>
      </c>
      <c r="R899" s="7" t="s">
        <v>94</v>
      </c>
      <c r="S899" s="4" t="s">
        <v>1509</v>
      </c>
      <c r="T899" s="45" t="s">
        <v>1728</v>
      </c>
      <c r="U899" s="46" t="s">
        <v>1510</v>
      </c>
      <c r="V899" s="7">
        <v>2</v>
      </c>
      <c r="W899" s="46"/>
      <c r="X899" s="45" t="s">
        <v>1731</v>
      </c>
      <c r="Y899" s="4" t="s">
        <v>1511</v>
      </c>
      <c r="Z899" s="47" t="s">
        <v>1722</v>
      </c>
      <c r="AA899" s="4" t="s">
        <v>1583</v>
      </c>
      <c r="AB899" s="47" t="s">
        <v>1752</v>
      </c>
      <c r="AC899" s="4" t="s">
        <v>391</v>
      </c>
      <c r="AD899" s="7">
        <v>2</v>
      </c>
      <c r="AF899" s="7">
        <v>0</v>
      </c>
      <c r="AJ899" s="7">
        <f>IFERROR(VLOOKUP(Table43[[#This Row],[Kode BARANG Win2]],'[2]Template Impor Barang'!#REF!,2,0),0)</f>
        <v>0</v>
      </c>
      <c r="AK899" s="7">
        <f>Table43[[#This Row],[ISI/CTN]]</f>
        <v>12</v>
      </c>
      <c r="AL899" s="83">
        <f>Table43[[#This Row],[Kode Pcpl]]</f>
        <v>3029310</v>
      </c>
      <c r="AN899" s="36">
        <f>Table43[[#This Row],[Harga Jual Pcs GT
(-PPN)]]-(Table43[[#This Row],[Harga Jual Pcs GT
(-PPN)]]*8.5%)</f>
        <v>40245.436249999999</v>
      </c>
      <c r="AO899" s="36">
        <f>Table43[[#This Row],[Harga Beli Pcs
(-PPN)]]*Table43[[#This Row],[ISI/CTN]]</f>
        <v>482945.23499999999</v>
      </c>
      <c r="AP899" s="36">
        <f>Table43[[#This Row],[Harga Beli Pcs
(-PPN)]]*1.11</f>
        <v>44672.434237500005</v>
      </c>
      <c r="AQ899" s="36">
        <f>Table43[[#This Row],[Harga Beli Krt
(- PPN)]]*1.11</f>
        <v>536069.21085000003</v>
      </c>
      <c r="AR899" s="36">
        <v>43984.083333333336</v>
      </c>
      <c r="AS899" s="36">
        <f>Table43[[#This Row],[Harga Jual Pcs GT
(-PPN)]]*Table43[[#This Row],[ISI/CTN]]</f>
        <v>527809</v>
      </c>
      <c r="AT899" s="36">
        <f>Table43[[#This Row],[Harga Jual Pcs GT
(-PPN)]]*1.11</f>
        <v>48822.332500000004</v>
      </c>
      <c r="AU899" s="36">
        <f>Table43[[#This Row],[Harga Jual Krt GT
(- PPN)]]*1.11</f>
        <v>585867.99000000011</v>
      </c>
      <c r="AV899" s="36">
        <v>43984.083333333336</v>
      </c>
      <c r="AW899" s="36">
        <f>Table43[[#This Row],[Harga Jual Pcs MT
(-PPN)]]*Table43[[#This Row],[ISI/CTN]]</f>
        <v>527809</v>
      </c>
      <c r="AX899" s="36">
        <f>Table43[[#This Row],[Harga Jual Pcs MT
(-PPN)]]*1.11</f>
        <v>48822.332500000004</v>
      </c>
      <c r="AY899" s="36">
        <f>Table43[[#This Row],[Harga Jual Pcs MT
(+PPN)]]*Table43[[#This Row],[ISI/CTN]]</f>
        <v>585867.99</v>
      </c>
      <c r="AZ899" s="44">
        <f>(Table43[[#This Row],[Harga Jual Pcs GT
(-PPN)]]-Table43[[#This Row],[Harga Beli Pcs
(-PPN)]])/Table43[[#This Row],[Harga Jual Pcs GT
(-PPN)]]</f>
        <v>8.5000000000000075E-2</v>
      </c>
      <c r="BA899" s="51">
        <f>Table43[[#This Row],[Harga Jual Pcs MT
(-PPN)]]-Table43[[#This Row],[Harga Beli Pcs
(-PPN)]]</f>
        <v>3738.6470833333369</v>
      </c>
      <c r="BB899" s="57">
        <f>Table43[[#This Row],[Column1]]/Table43[[#This Row],[Harga Jual Pcs MT
(-PPN)]]</f>
        <v>8.5000000000000075E-2</v>
      </c>
      <c r="BC899" s="50"/>
      <c r="BD899" s="7" t="str">
        <f>IFERROR(VLOOKUP(Table43[[#This Row],[Kode BARANG Win2]],'[3]Daftar Barang dan Jasa'!$B$2:$D$3515,3,0),0)</f>
        <v>RB VANISH POWDER PINK 400GR X 12 TUBE</v>
      </c>
      <c r="BE899" s="7" t="str">
        <f ca="1">IF(TODAY()-Table43[[#This Row],[Efektif
Pembuatan]]&gt;60,"Lama","Baru")</f>
        <v>Lama</v>
      </c>
      <c r="BF899" s="7" t="e">
        <f ca="1">IF(TODAY()-Table43[[#This Row],[Efektif Naik Harga]]&lt;30,"Naik","Sama")</f>
        <v>#VALUE!</v>
      </c>
      <c r="BG899" s="7" t="s">
        <v>400</v>
      </c>
      <c r="BH899" s="7" t="str">
        <f>IF(Table43[[#This Row],[Kode BARANG Win2]]&lt;&gt;"","IDR","")</f>
        <v>IDR</v>
      </c>
      <c r="BI899" s="7" t="str">
        <f>CONCATENATE(Table43[[#This Row],[kode  1 Digit
(Nomor)]],Table43[[#This Row],[kode  4 Digit                (Nomor)]])</f>
        <v>30293100400</v>
      </c>
      <c r="BJ899" s="7" t="str">
        <f>Table43[[#This Row],[Nama            Gramasi atau Jumlah Pack per CTN]]</f>
        <v>400GR</v>
      </c>
      <c r="BK899" s="7"/>
      <c r="BL899" s="7"/>
      <c r="BM899" s="4" t="str">
        <f>IF(Table43[[#This Row],[SATUAN Fix Win]]&lt;&gt;"","KRT")</f>
        <v>KRT</v>
      </c>
      <c r="BN899" s="4" t="str">
        <f>IF(Table43[[#This Row],[SATUAN Fix Win]]&lt;&gt;"","GD01")</f>
        <v>GD01</v>
      </c>
      <c r="BO899" s="4">
        <f>IF(Table43[[#This Row],[SATUAN Fix Win]]&lt;&gt;"",11611)</f>
        <v>11611</v>
      </c>
      <c r="BP899" s="4">
        <f>IF(Table43[[#This Row],[SATUAN Fix Win]]&lt;&gt;"",11612)</f>
        <v>11612</v>
      </c>
      <c r="BR899" s="4">
        <f>IF(Table43[[#This Row],[SATUAN Fix Win]]&lt;&gt;"",1)</f>
        <v>1</v>
      </c>
    </row>
    <row r="900" spans="1:74">
      <c r="A900" s="4" t="str">
        <f>CONCATENATE(Table43[[#This Row],[Kode BARANG Win2]],Table43[[#This Row],[No. Urut
Item Sama]])</f>
        <v>R1081001002510</v>
      </c>
      <c r="B900" s="7"/>
      <c r="C900" s="4" t="s">
        <v>1719</v>
      </c>
      <c r="D900" s="49">
        <v>8081929</v>
      </c>
      <c r="E900" s="49">
        <f>IFERROR(VLOOKUP(Table43[[#This Row],[NO]],[1]Sheet1!$G$3:$K$1267,5,0),0)</f>
        <v>0</v>
      </c>
      <c r="F900" s="26" t="s">
        <v>679</v>
      </c>
      <c r="G900" s="26">
        <v>144</v>
      </c>
      <c r="H900" s="26" t="s">
        <v>1719</v>
      </c>
      <c r="I900" s="49">
        <v>8993560155025</v>
      </c>
      <c r="J900" s="26" t="str">
        <f>Table43[[#This Row],[Nama Jenis Kemasan]]</f>
        <v>PCS</v>
      </c>
      <c r="K900" s="4" t="str">
        <f>TRIM(CONCATENATE(Table43[[#This Row],[Nama            KLP]]," ",Table43[[#This Row],[Nama            Sub KLP]]))</f>
        <v>VEET PURE</v>
      </c>
      <c r="L900" s="4" t="str">
        <f>CONCATENATE(Table43[[#This Row],[kode  2 Digit                (hrf+No)]],Table43[[#This Row],[kode  2 Digit                (Nomor)]],Table43[[#This Row],[kode  1 Digit                (Nomor)]])</f>
        <v>R1081</v>
      </c>
      <c r="M900" s="4" t="str">
        <f>IF(AH900="",CONCATENATE(R900,T900,V900,X900,Z900,AB900,AD900,AF900,Table43[[#This Row],[Tanda Kode Revisi]]),CONCATENATE(R900,T900,V900,X900,Z900,AB900,AD900,AH900))</f>
        <v>R1081001002510</v>
      </c>
      <c r="N900" s="11">
        <f t="shared" si="26"/>
        <v>14</v>
      </c>
      <c r="O900" s="13" t="str">
        <f>IF(AG900&lt;&gt;"",TRIM(UPPER(CONCATENATE(Q900," ",S900," ",U900," ",W900," ",Y900," ",AA900," ","X"," ",Table43[[#This Row],[ISI/CTN]]," ",AG900," ",AC900," ",AE900," ",AI900))),TRIM(UPPER(CONCATENATE(Q900," ",S900," ",U900," ",W900," ",Y900," ",AA900," ","X"," ",Table43[[#This Row],[ISI/CTN]]," ",AC900," ",AE900," ",AI900))))</f>
        <v>RB VEET PURE NORMAL 25GR X 144 PCS</v>
      </c>
      <c r="P900" s="11">
        <f t="shared" si="27"/>
        <v>34</v>
      </c>
      <c r="Q900" s="4" t="s">
        <v>1487</v>
      </c>
      <c r="R900" s="7" t="s">
        <v>94</v>
      </c>
      <c r="S900" s="4" t="s">
        <v>1584</v>
      </c>
      <c r="T900" s="45" t="s">
        <v>1729</v>
      </c>
      <c r="U900" s="46" t="s">
        <v>1582</v>
      </c>
      <c r="V900" s="7">
        <v>1</v>
      </c>
      <c r="W900" s="46"/>
      <c r="X900" s="45" t="s">
        <v>1731</v>
      </c>
      <c r="Y900" s="4" t="s">
        <v>1585</v>
      </c>
      <c r="Z900" s="47" t="s">
        <v>1722</v>
      </c>
      <c r="AA900" s="4" t="s">
        <v>1586</v>
      </c>
      <c r="AB900" s="47" t="s">
        <v>1747</v>
      </c>
      <c r="AC900" s="4" t="s">
        <v>186</v>
      </c>
      <c r="AD900" s="7">
        <v>1</v>
      </c>
      <c r="AF900" s="7">
        <v>0</v>
      </c>
      <c r="AJ900" s="7">
        <f>IFERROR(VLOOKUP(Table43[[#This Row],[Kode BARANG Win2]],'[2]Template Impor Barang'!#REF!,2,0),0)</f>
        <v>0</v>
      </c>
      <c r="AK900" s="7">
        <f>Table43[[#This Row],[ISI/CTN]]</f>
        <v>144</v>
      </c>
      <c r="AL900" s="83">
        <f>Table43[[#This Row],[Kode Pcpl]]</f>
        <v>8081929</v>
      </c>
      <c r="AN900" s="36">
        <f>Table43[[#This Row],[Harga Jual Pcs GT
(-PPN)]]-(Table43[[#This Row],[Harga Jual Pcs GT
(-PPN)]]*8.5%)</f>
        <v>19620.637291666666</v>
      </c>
      <c r="AO900" s="36">
        <f>Table43[[#This Row],[Harga Beli Pcs
(-PPN)]]*Table43[[#This Row],[ISI/CTN]]</f>
        <v>2825371.77</v>
      </c>
      <c r="AP900" s="36">
        <f>Table43[[#This Row],[Harga Beli Pcs
(-PPN)]]*1.11</f>
        <v>21778.90739375</v>
      </c>
      <c r="AQ900" s="36">
        <f>Table43[[#This Row],[Harga Beli Krt
(- PPN)]]*1.11</f>
        <v>3136162.6647000001</v>
      </c>
      <c r="AR900" s="36">
        <v>21443.319444444445</v>
      </c>
      <c r="AS900" s="36">
        <f>Table43[[#This Row],[Harga Jual Pcs GT
(-PPN)]]*Table43[[#This Row],[ISI/CTN]]</f>
        <v>3087838</v>
      </c>
      <c r="AT900" s="36">
        <f>Table43[[#This Row],[Harga Jual Pcs GT
(-PPN)]]*1.11</f>
        <v>23802.084583333337</v>
      </c>
      <c r="AU900" s="36">
        <f>Table43[[#This Row],[Harga Jual Krt GT
(- PPN)]]*1.11</f>
        <v>3427500.18</v>
      </c>
      <c r="AV900" s="36">
        <v>21443.319444444445</v>
      </c>
      <c r="AW900" s="36">
        <f>Table43[[#This Row],[Harga Jual Pcs MT
(-PPN)]]*Table43[[#This Row],[ISI/CTN]]</f>
        <v>3087838</v>
      </c>
      <c r="AX900" s="36">
        <f>Table43[[#This Row],[Harga Jual Pcs MT
(-PPN)]]*1.11</f>
        <v>23802.084583333337</v>
      </c>
      <c r="AY900" s="36">
        <f>Table43[[#This Row],[Harga Jual Pcs MT
(+PPN)]]*Table43[[#This Row],[ISI/CTN]]</f>
        <v>3427500.1800000006</v>
      </c>
      <c r="AZ900" s="44">
        <f>(Table43[[#This Row],[Harga Jual Pcs GT
(-PPN)]]-Table43[[#This Row],[Harga Beli Pcs
(-PPN)]])/Table43[[#This Row],[Harga Jual Pcs GT
(-PPN)]]</f>
        <v>8.5000000000000062E-2</v>
      </c>
      <c r="BA900" s="51">
        <f>Table43[[#This Row],[Harga Jual Pcs MT
(-PPN)]]-Table43[[#This Row],[Harga Beli Pcs
(-PPN)]]</f>
        <v>1822.6821527777793</v>
      </c>
      <c r="BB900" s="57">
        <f>Table43[[#This Row],[Column1]]/Table43[[#This Row],[Harga Jual Pcs MT
(-PPN)]]</f>
        <v>8.5000000000000062E-2</v>
      </c>
      <c r="BC900" s="50"/>
      <c r="BD900" s="7" t="str">
        <f>IFERROR(VLOOKUP(Table43[[#This Row],[Kode BARANG Win2]],'[3]Daftar Barang dan Jasa'!$B$2:$D$3515,3,0),0)</f>
        <v>RB VEET PURE NORMAL 25GR X 144 PCS</v>
      </c>
      <c r="BE900" s="7" t="str">
        <f ca="1">IF(TODAY()-Table43[[#This Row],[Efektif
Pembuatan]]&gt;60,"Lama","Baru")</f>
        <v>Lama</v>
      </c>
      <c r="BF900" s="7" t="e">
        <f ca="1">IF(TODAY()-Table43[[#This Row],[Efektif Naik Harga]]&lt;30,"Naik","Sama")</f>
        <v>#VALUE!</v>
      </c>
      <c r="BG900" s="7" t="s">
        <v>400</v>
      </c>
      <c r="BH900" s="7" t="str">
        <f>IF(Table43[[#This Row],[Kode BARANG Win2]]&lt;&gt;"","IDR","")</f>
        <v>IDR</v>
      </c>
      <c r="BI900" s="7" t="str">
        <f>CONCATENATE(Table43[[#This Row],[kode  1 Digit
(Nomor)]],Table43[[#This Row],[kode  4 Digit                (Nomor)]])</f>
        <v>80819290025</v>
      </c>
      <c r="BJ900" s="7" t="str">
        <f>Table43[[#This Row],[Nama            Gramasi atau Jumlah Pack per CTN]]</f>
        <v>25GR</v>
      </c>
      <c r="BK900" s="7"/>
      <c r="BL900" s="7"/>
      <c r="BM900" s="4" t="str">
        <f>IF(Table43[[#This Row],[SATUAN Fix Win]]&lt;&gt;"","KRT")</f>
        <v>KRT</v>
      </c>
      <c r="BN900" s="4" t="str">
        <f>IF(Table43[[#This Row],[SATUAN Fix Win]]&lt;&gt;"","GD01")</f>
        <v>GD01</v>
      </c>
      <c r="BO900" s="4">
        <f>IF(Table43[[#This Row],[SATUAN Fix Win]]&lt;&gt;"",11611)</f>
        <v>11611</v>
      </c>
      <c r="BP900" s="4">
        <f>IF(Table43[[#This Row],[SATUAN Fix Win]]&lt;&gt;"",11612)</f>
        <v>11612</v>
      </c>
      <c r="BR900" s="4">
        <f>IF(Table43[[#This Row],[SATUAN Fix Win]]&lt;&gt;"",1)</f>
        <v>1</v>
      </c>
    </row>
    <row r="901" spans="1:74">
      <c r="A901" s="4" t="str">
        <f>CONCATENATE(Table43[[#This Row],[Kode BARANG Win2]],Table43[[#This Row],[No. Urut
Item Sama]])</f>
        <v>R1081001002510</v>
      </c>
      <c r="B901" s="7"/>
      <c r="C901" s="4" t="s">
        <v>1719</v>
      </c>
      <c r="D901" s="49">
        <v>304157</v>
      </c>
      <c r="E901" s="49">
        <f>IFERROR(VLOOKUP(Table43[[#This Row],[NO]],[1]Sheet1!$G$3:$K$1267,5,0),0)</f>
        <v>0</v>
      </c>
      <c r="F901" s="26" t="s">
        <v>680</v>
      </c>
      <c r="G901" s="26">
        <v>144</v>
      </c>
      <c r="H901" s="26" t="s">
        <v>2073</v>
      </c>
      <c r="I901" s="49">
        <v>8993560155025</v>
      </c>
      <c r="J901" s="26" t="str">
        <f>Table43[[#This Row],[Nama Jenis Kemasan]]</f>
        <v>PCS</v>
      </c>
      <c r="K901" s="4" t="str">
        <f>TRIM(CONCATENATE(Table43[[#This Row],[Nama            KLP]]," ",Table43[[#This Row],[Nama            Sub KLP]]))</f>
        <v>VEET PURE</v>
      </c>
      <c r="L901" s="4" t="str">
        <f>CONCATENATE(Table43[[#This Row],[kode  2 Digit                (hrf+No)]],Table43[[#This Row],[kode  2 Digit                (Nomor)]],Table43[[#This Row],[kode  1 Digit                (Nomor)]])</f>
        <v>R1081</v>
      </c>
      <c r="M901" s="4" t="str">
        <f>IF(AH901="",CONCATENATE(R901,T901,V901,X901,Z901,AB901,AD901,AF901,Table43[[#This Row],[Tanda Kode Revisi]]),CONCATENATE(R901,T901,V901,X901,Z901,AB901,AD901,AH901))</f>
        <v>R1081001002510</v>
      </c>
      <c r="N901" s="11">
        <f t="shared" si="26"/>
        <v>14</v>
      </c>
      <c r="O901" s="13" t="str">
        <f>IF(AG901&lt;&gt;"",TRIM(UPPER(CONCATENATE(Q901," ",S901," ",U901," ",W901," ",Y901," ",AA901," ","X"," ",Table43[[#This Row],[ISI/CTN]]," ",AG901," ",AC901," ",AE901," ",AI901))),TRIM(UPPER(CONCATENATE(Q901," ",S901," ",U901," ",W901," ",Y901," ",AA901," ","X"," ",Table43[[#This Row],[ISI/CTN]]," ",AC901," ",AE901," ",AI901))))</f>
        <v>RB VEET PURE NORMAL 25GR X 144 PCS</v>
      </c>
      <c r="P901" s="11">
        <f t="shared" si="27"/>
        <v>34</v>
      </c>
      <c r="Q901" s="4" t="s">
        <v>1487</v>
      </c>
      <c r="R901" s="7" t="s">
        <v>94</v>
      </c>
      <c r="S901" s="4" t="s">
        <v>1584</v>
      </c>
      <c r="T901" s="45" t="s">
        <v>1729</v>
      </c>
      <c r="U901" s="46" t="s">
        <v>1582</v>
      </c>
      <c r="V901" s="7">
        <v>1</v>
      </c>
      <c r="W901" s="46"/>
      <c r="X901" s="45" t="s">
        <v>1731</v>
      </c>
      <c r="Y901" s="4" t="s">
        <v>1585</v>
      </c>
      <c r="Z901" s="47" t="s">
        <v>1722</v>
      </c>
      <c r="AA901" s="4" t="s">
        <v>1586</v>
      </c>
      <c r="AB901" s="47" t="s">
        <v>1747</v>
      </c>
      <c r="AC901" s="4" t="s">
        <v>186</v>
      </c>
      <c r="AD901" s="7">
        <v>1</v>
      </c>
      <c r="AF901" s="7">
        <v>0</v>
      </c>
      <c r="AJ901" s="7">
        <f>IFERROR(VLOOKUP(Table43[[#This Row],[Kode BARANG Win2]],'[2]Template Impor Barang'!#REF!,2,0),0)</f>
        <v>0</v>
      </c>
      <c r="AK901" s="7">
        <f>Table43[[#This Row],[ISI/CTN]]</f>
        <v>144</v>
      </c>
      <c r="AL901" s="83">
        <f>Table43[[#This Row],[Kode Pcpl]]</f>
        <v>304157</v>
      </c>
      <c r="AN901" s="36">
        <f>Table43[[#This Row],[Harga Jual Pcs GT
(-PPN)]]-(Table43[[#This Row],[Harga Jual Pcs GT
(-PPN)]]*8.5%)</f>
        <v>19620.637291666666</v>
      </c>
      <c r="AO901" s="36">
        <f>Table43[[#This Row],[Harga Beli Pcs
(-PPN)]]*Table43[[#This Row],[ISI/CTN]]</f>
        <v>2825371.77</v>
      </c>
      <c r="AP901" s="36">
        <f>Table43[[#This Row],[Harga Beli Pcs
(-PPN)]]*1.11</f>
        <v>21778.90739375</v>
      </c>
      <c r="AQ901" s="36">
        <f>Table43[[#This Row],[Harga Beli Krt
(- PPN)]]*1.11</f>
        <v>3136162.6647000001</v>
      </c>
      <c r="AR901" s="36">
        <v>21443.319444444445</v>
      </c>
      <c r="AS901" s="36">
        <f>Table43[[#This Row],[Harga Jual Pcs GT
(-PPN)]]*Table43[[#This Row],[ISI/CTN]]</f>
        <v>3087838</v>
      </c>
      <c r="AT901" s="36">
        <f>Table43[[#This Row],[Harga Jual Pcs GT
(-PPN)]]*1.11</f>
        <v>23802.084583333337</v>
      </c>
      <c r="AU901" s="36">
        <f>Table43[[#This Row],[Harga Jual Krt GT
(- PPN)]]*1.11</f>
        <v>3427500.18</v>
      </c>
      <c r="AV901" s="36">
        <v>21443.319444444445</v>
      </c>
      <c r="AW901" s="36">
        <f>Table43[[#This Row],[Harga Jual Pcs MT
(-PPN)]]*Table43[[#This Row],[ISI/CTN]]</f>
        <v>3087838</v>
      </c>
      <c r="AX901" s="36">
        <f>Table43[[#This Row],[Harga Jual Pcs MT
(-PPN)]]*1.11</f>
        <v>23802.084583333337</v>
      </c>
      <c r="AY901" s="36">
        <f>Table43[[#This Row],[Harga Jual Pcs MT
(+PPN)]]*Table43[[#This Row],[ISI/CTN]]</f>
        <v>3427500.1800000006</v>
      </c>
      <c r="AZ901" s="44">
        <f>(Table43[[#This Row],[Harga Jual Pcs GT
(-PPN)]]-Table43[[#This Row],[Harga Beli Pcs
(-PPN)]])/Table43[[#This Row],[Harga Jual Pcs GT
(-PPN)]]</f>
        <v>8.5000000000000062E-2</v>
      </c>
      <c r="BA901" s="51">
        <f>Table43[[#This Row],[Harga Jual Pcs MT
(-PPN)]]-Table43[[#This Row],[Harga Beli Pcs
(-PPN)]]</f>
        <v>1822.6821527777793</v>
      </c>
      <c r="BB901" s="57">
        <f>Table43[[#This Row],[Column1]]/Table43[[#This Row],[Harga Jual Pcs MT
(-PPN)]]</f>
        <v>8.5000000000000062E-2</v>
      </c>
      <c r="BC901" s="50"/>
      <c r="BD901" s="7" t="str">
        <f>IFERROR(VLOOKUP(Table43[[#This Row],[Kode BARANG Win2]],'[3]Daftar Barang dan Jasa'!$B$2:$D$3515,3,0),0)</f>
        <v>RB VEET PURE NORMAL 25GR X 144 PCS</v>
      </c>
      <c r="BE901" s="7" t="str">
        <f ca="1">IF(TODAY()-Table43[[#This Row],[Efektif
Pembuatan]]&gt;60,"Lama","Baru")</f>
        <v>Lama</v>
      </c>
      <c r="BF901" s="7" t="e">
        <f ca="1">IF(TODAY()-Table43[[#This Row],[Efektif Naik Harga]]&lt;30,"Naik","Sama")</f>
        <v>#VALUE!</v>
      </c>
      <c r="BG901" s="7" t="s">
        <v>400</v>
      </c>
      <c r="BH901" s="7" t="str">
        <f>IF(Table43[[#This Row],[Kode BARANG Win2]]&lt;&gt;"","IDR","")</f>
        <v>IDR</v>
      </c>
      <c r="BI901" s="7" t="str">
        <f>CONCATENATE(Table43[[#This Row],[kode  1 Digit
(Nomor)]],Table43[[#This Row],[kode  4 Digit                (Nomor)]])</f>
        <v>3041570025</v>
      </c>
      <c r="BJ901" s="7" t="str">
        <f>Table43[[#This Row],[Nama            Gramasi atau Jumlah Pack per CTN]]</f>
        <v>25GR</v>
      </c>
      <c r="BK901" s="7"/>
      <c r="BL901" s="7"/>
      <c r="BM901" s="4" t="str">
        <f>IF(Table43[[#This Row],[SATUAN Fix Win]]&lt;&gt;"","KRT")</f>
        <v>KRT</v>
      </c>
      <c r="BN901" s="4" t="str">
        <f>IF(Table43[[#This Row],[SATUAN Fix Win]]&lt;&gt;"","GD01")</f>
        <v>GD01</v>
      </c>
      <c r="BO901" s="4">
        <f>IF(Table43[[#This Row],[SATUAN Fix Win]]&lt;&gt;"",11611)</f>
        <v>11611</v>
      </c>
      <c r="BP901" s="4">
        <f>IF(Table43[[#This Row],[SATUAN Fix Win]]&lt;&gt;"",11612)</f>
        <v>11612</v>
      </c>
      <c r="BR901" s="4">
        <f>IF(Table43[[#This Row],[SATUAN Fix Win]]&lt;&gt;"",1)</f>
        <v>1</v>
      </c>
    </row>
    <row r="902" spans="1:74">
      <c r="A902" s="4" t="str">
        <f>CONCATENATE(Table43[[#This Row],[Kode BARANG Win2]],Table43[[#This Row],[No. Urut
Item Sama]])</f>
        <v>R1081001002510</v>
      </c>
      <c r="B902" s="7"/>
      <c r="C902" s="4" t="s">
        <v>1719</v>
      </c>
      <c r="D902" s="49">
        <v>3299694</v>
      </c>
      <c r="E902" s="49">
        <f>IFERROR(VLOOKUP(Table43[[#This Row],[NO]],[1]Sheet1!$G$3:$K$1267,5,0),0)</f>
        <v>0</v>
      </c>
      <c r="F902" s="26" t="s">
        <v>681</v>
      </c>
      <c r="G902" s="26">
        <v>144</v>
      </c>
      <c r="H902" s="26" t="s">
        <v>2073</v>
      </c>
      <c r="I902" s="49">
        <v>8993560155025</v>
      </c>
      <c r="J902" s="26" t="str">
        <f>Table43[[#This Row],[Nama Jenis Kemasan]]</f>
        <v>PCS</v>
      </c>
      <c r="K902" s="4" t="str">
        <f>TRIM(CONCATENATE(Table43[[#This Row],[Nama            KLP]]," ",Table43[[#This Row],[Nama            Sub KLP]]))</f>
        <v>VEET PURE</v>
      </c>
      <c r="L902" s="4" t="str">
        <f>CONCATENATE(Table43[[#This Row],[kode  2 Digit                (hrf+No)]],Table43[[#This Row],[kode  2 Digit                (Nomor)]],Table43[[#This Row],[kode  1 Digit                (Nomor)]])</f>
        <v>R1081</v>
      </c>
      <c r="M902" s="4" t="str">
        <f>IF(AH902="",CONCATENATE(R902,T902,V902,X902,Z902,AB902,AD902,AF902,Table43[[#This Row],[Tanda Kode Revisi]]),CONCATENATE(R902,T902,V902,X902,Z902,AB902,AD902,AH902))</f>
        <v>R1081001002510</v>
      </c>
      <c r="N902" s="11">
        <f t="shared" si="26"/>
        <v>14</v>
      </c>
      <c r="O902" s="13" t="str">
        <f>IF(AG902&lt;&gt;"",TRIM(UPPER(CONCATENATE(Q902," ",S902," ",U902," ",W902," ",Y902," ",AA902," ","X"," ",Table43[[#This Row],[ISI/CTN]]," ",AG902," ",AC902," ",AE902," ",AI902))),TRIM(UPPER(CONCATENATE(Q902," ",S902," ",U902," ",W902," ",Y902," ",AA902," ","X"," ",Table43[[#This Row],[ISI/CTN]]," ",AC902," ",AE902," ",AI902))))</f>
        <v>RB VEET PURE NORMAL 25GR X 144 PCS</v>
      </c>
      <c r="P902" s="11">
        <f t="shared" si="27"/>
        <v>34</v>
      </c>
      <c r="Q902" s="4" t="s">
        <v>1487</v>
      </c>
      <c r="R902" s="7" t="s">
        <v>94</v>
      </c>
      <c r="S902" s="4" t="s">
        <v>1584</v>
      </c>
      <c r="T902" s="45" t="s">
        <v>1729</v>
      </c>
      <c r="U902" s="46" t="s">
        <v>1582</v>
      </c>
      <c r="V902" s="7">
        <v>1</v>
      </c>
      <c r="W902" s="46"/>
      <c r="X902" s="45" t="s">
        <v>1731</v>
      </c>
      <c r="Y902" s="4" t="s">
        <v>1585</v>
      </c>
      <c r="Z902" s="47" t="s">
        <v>1722</v>
      </c>
      <c r="AA902" s="4" t="s">
        <v>1586</v>
      </c>
      <c r="AB902" s="47" t="s">
        <v>1747</v>
      </c>
      <c r="AC902" s="4" t="s">
        <v>186</v>
      </c>
      <c r="AD902" s="7">
        <v>1</v>
      </c>
      <c r="AF902" s="7">
        <v>0</v>
      </c>
      <c r="AJ902" s="7">
        <f>IFERROR(VLOOKUP(Table43[[#This Row],[Kode BARANG Win2]],'[2]Template Impor Barang'!#REF!,2,0),0)</f>
        <v>0</v>
      </c>
      <c r="AK902" s="7">
        <f>Table43[[#This Row],[ISI/CTN]]</f>
        <v>144</v>
      </c>
      <c r="AL902" s="83">
        <f>Table43[[#This Row],[Kode Pcpl]]</f>
        <v>3299694</v>
      </c>
      <c r="AN902" s="36">
        <f>Table43[[#This Row],[Harga Jual Pcs GT
(-PPN)]]-(Table43[[#This Row],[Harga Jual Pcs GT
(-PPN)]]*8.5%)</f>
        <v>19620.637291666666</v>
      </c>
      <c r="AO902" s="36">
        <f>Table43[[#This Row],[Harga Beli Pcs
(-PPN)]]*Table43[[#This Row],[ISI/CTN]]</f>
        <v>2825371.77</v>
      </c>
      <c r="AP902" s="36">
        <f>Table43[[#This Row],[Harga Beli Pcs
(-PPN)]]*1.11</f>
        <v>21778.90739375</v>
      </c>
      <c r="AQ902" s="36">
        <f>Table43[[#This Row],[Harga Beli Krt
(- PPN)]]*1.11</f>
        <v>3136162.6647000001</v>
      </c>
      <c r="AR902" s="36">
        <v>21443.319444444445</v>
      </c>
      <c r="AS902" s="36">
        <f>Table43[[#This Row],[Harga Jual Pcs GT
(-PPN)]]*Table43[[#This Row],[ISI/CTN]]</f>
        <v>3087838</v>
      </c>
      <c r="AT902" s="36">
        <f>Table43[[#This Row],[Harga Jual Pcs GT
(-PPN)]]*1.11</f>
        <v>23802.084583333337</v>
      </c>
      <c r="AU902" s="36">
        <f>Table43[[#This Row],[Harga Jual Krt GT
(- PPN)]]*1.11</f>
        <v>3427500.18</v>
      </c>
      <c r="AV902" s="36">
        <v>21443.319444444445</v>
      </c>
      <c r="AW902" s="36">
        <f>Table43[[#This Row],[Harga Jual Pcs MT
(-PPN)]]*Table43[[#This Row],[ISI/CTN]]</f>
        <v>3087838</v>
      </c>
      <c r="AX902" s="36">
        <f>Table43[[#This Row],[Harga Jual Pcs MT
(-PPN)]]*1.11</f>
        <v>23802.084583333337</v>
      </c>
      <c r="AY902" s="36">
        <f>Table43[[#This Row],[Harga Jual Pcs MT
(+PPN)]]*Table43[[#This Row],[ISI/CTN]]</f>
        <v>3427500.1800000006</v>
      </c>
      <c r="AZ902" s="44">
        <f>(Table43[[#This Row],[Harga Jual Pcs GT
(-PPN)]]-Table43[[#This Row],[Harga Beli Pcs
(-PPN)]])/Table43[[#This Row],[Harga Jual Pcs GT
(-PPN)]]</f>
        <v>8.5000000000000062E-2</v>
      </c>
      <c r="BA902" s="51">
        <f>Table43[[#This Row],[Harga Jual Pcs MT
(-PPN)]]-Table43[[#This Row],[Harga Beli Pcs
(-PPN)]]</f>
        <v>1822.6821527777793</v>
      </c>
      <c r="BB902" s="57">
        <f>Table43[[#This Row],[Column1]]/Table43[[#This Row],[Harga Jual Pcs MT
(-PPN)]]</f>
        <v>8.5000000000000062E-2</v>
      </c>
      <c r="BC902" s="50">
        <v>46057</v>
      </c>
      <c r="BD902" s="7" t="str">
        <f>IFERROR(VLOOKUP(Table43[[#This Row],[Kode BARANG Win2]],'[3]Daftar Barang dan Jasa'!$B$2:$D$3515,3,0),0)</f>
        <v>RB VEET PURE NORMAL 25GR X 144 PCS</v>
      </c>
      <c r="BE902" s="7" t="str">
        <f ca="1">IF(TODAY()-Table43[[#This Row],[Efektif
Pembuatan]]&gt;60,"Lama","Baru")</f>
        <v>Lama</v>
      </c>
      <c r="BF902" s="7" t="e">
        <f ca="1">IF(TODAY()-Table43[[#This Row],[Efektif Naik Harga]]&lt;30,"Naik","Sama")</f>
        <v>#VALUE!</v>
      </c>
      <c r="BG902" s="7" t="s">
        <v>400</v>
      </c>
      <c r="BH902" s="7" t="str">
        <f>IF(Table43[[#This Row],[Kode BARANG Win2]]&lt;&gt;"","IDR","")</f>
        <v>IDR</v>
      </c>
      <c r="BI902" s="7" t="str">
        <f>CONCATENATE(Table43[[#This Row],[kode  1 Digit
(Nomor)]],Table43[[#This Row],[kode  4 Digit                (Nomor)]])</f>
        <v>32996940025</v>
      </c>
      <c r="BJ902" s="7" t="str">
        <f>Table43[[#This Row],[Nama            Gramasi atau Jumlah Pack per CTN]]</f>
        <v>25GR</v>
      </c>
      <c r="BK902" s="7"/>
      <c r="BL902" s="7"/>
      <c r="BM902" s="4" t="str">
        <f>IF(Table43[[#This Row],[SATUAN Fix Win]]&lt;&gt;"","KRT")</f>
        <v>KRT</v>
      </c>
      <c r="BN902" s="4" t="str">
        <f>IF(Table43[[#This Row],[SATUAN Fix Win]]&lt;&gt;"","GD01")</f>
        <v>GD01</v>
      </c>
      <c r="BO902" s="4">
        <f>IF(Table43[[#This Row],[SATUAN Fix Win]]&lt;&gt;"",11611)</f>
        <v>11611</v>
      </c>
      <c r="BP902" s="4">
        <f>IF(Table43[[#This Row],[SATUAN Fix Win]]&lt;&gt;"",11612)</f>
        <v>11612</v>
      </c>
      <c r="BR902" s="4">
        <f>IF(Table43[[#This Row],[SATUAN Fix Win]]&lt;&gt;"",1)</f>
        <v>1</v>
      </c>
      <c r="BS902" s="4" t="s">
        <v>56</v>
      </c>
    </row>
    <row r="903" spans="1:74">
      <c r="A903" s="4" t="str">
        <f>CONCATENATE(Table43[[#This Row],[Kode BARANG Win2]],Table43[[#This Row],[No. Urut
Item Sama]])</f>
        <v>R1081001006010</v>
      </c>
      <c r="B903" s="7"/>
      <c r="C903" s="4" t="s">
        <v>1720</v>
      </c>
      <c r="D903" s="49">
        <v>3299695</v>
      </c>
      <c r="E903" s="49">
        <f>IFERROR(VLOOKUP(Table43[[#This Row],[NO]],[1]Sheet1!$G$3:$K$1267,5,0),0)</f>
        <v>0</v>
      </c>
      <c r="F903" s="26" t="s">
        <v>684</v>
      </c>
      <c r="G903" s="26">
        <v>144</v>
      </c>
      <c r="H903" s="26" t="s">
        <v>1720</v>
      </c>
      <c r="I903" s="49">
        <v>8993560155056</v>
      </c>
      <c r="J903" s="26" t="str">
        <f>Table43[[#This Row],[Nama Jenis Kemasan]]</f>
        <v>PCS</v>
      </c>
      <c r="K903" s="4" t="str">
        <f>TRIM(CONCATENATE(Table43[[#This Row],[Nama            KLP]]," ",Table43[[#This Row],[Nama            Sub KLP]]))</f>
        <v>VEET PURE</v>
      </c>
      <c r="L903" s="4" t="str">
        <f>CONCATENATE(Table43[[#This Row],[kode  2 Digit                (hrf+No)]],Table43[[#This Row],[kode  2 Digit                (Nomor)]],Table43[[#This Row],[kode  1 Digit                (Nomor)]])</f>
        <v>R1081</v>
      </c>
      <c r="M903" s="4" t="str">
        <f>IF(AH903="",CONCATENATE(R903,T903,V903,X903,Z903,AB903,AD903,AF903,Table43[[#This Row],[Tanda Kode Revisi]]),CONCATENATE(R903,T903,V903,X903,Z903,AB903,AD903,AH903))</f>
        <v>R1081001006010</v>
      </c>
      <c r="N903" s="11">
        <f t="shared" si="26"/>
        <v>14</v>
      </c>
      <c r="O903" s="13" t="str">
        <f>IF(AG903&lt;&gt;"",TRIM(UPPER(CONCATENATE(Q903," ",S903," ",U903," ",W903," ",Y903," ",AA903," ","X"," ",Table43[[#This Row],[ISI/CTN]]," ",AG903," ",AC903," ",AE903," ",AI903))),TRIM(UPPER(CONCATENATE(Q903," ",S903," ",U903," ",W903," ",Y903," ",AA903," ","X"," ",Table43[[#This Row],[ISI/CTN]]," ",AC903," ",AE903," ",AI903))))</f>
        <v>RB VEET PURE NORMAL 60GR X 144 PCS</v>
      </c>
      <c r="P903" s="11">
        <f t="shared" si="27"/>
        <v>34</v>
      </c>
      <c r="Q903" s="4" t="s">
        <v>1487</v>
      </c>
      <c r="R903" s="7" t="s">
        <v>94</v>
      </c>
      <c r="S903" s="4" t="s">
        <v>1584</v>
      </c>
      <c r="T903" s="45" t="s">
        <v>1729</v>
      </c>
      <c r="U903" s="46" t="s">
        <v>1582</v>
      </c>
      <c r="V903" s="7">
        <v>1</v>
      </c>
      <c r="W903" s="46"/>
      <c r="X903" s="45" t="s">
        <v>1731</v>
      </c>
      <c r="Y903" s="4" t="s">
        <v>1585</v>
      </c>
      <c r="Z903" s="47" t="s">
        <v>1722</v>
      </c>
      <c r="AA903" s="4" t="s">
        <v>1563</v>
      </c>
      <c r="AB903" s="47" t="s">
        <v>1761</v>
      </c>
      <c r="AC903" s="4" t="s">
        <v>186</v>
      </c>
      <c r="AD903" s="7">
        <v>1</v>
      </c>
      <c r="AF903" s="7">
        <v>0</v>
      </c>
      <c r="AJ903" s="7">
        <f>IFERROR(VLOOKUP(Table43[[#This Row],[Kode BARANG Win2]],'[2]Template Impor Barang'!#REF!,2,0),0)</f>
        <v>0</v>
      </c>
      <c r="AK903" s="7">
        <f>Table43[[#This Row],[ISI/CTN]]</f>
        <v>144</v>
      </c>
      <c r="AL903" s="83">
        <f>Table43[[#This Row],[Kode Pcpl]]</f>
        <v>3299695</v>
      </c>
      <c r="AN903" s="36">
        <f>Table43[[#This Row],[Harga Jual Pcs GT
(-PPN)]]-(Table43[[#This Row],[Harga Jual Pcs GT
(-PPN)]]*8.5%)</f>
        <v>39322.080520833333</v>
      </c>
      <c r="AO903" s="36">
        <f>Table43[[#This Row],[Harga Beli Pcs
(-PPN)]]*Table43[[#This Row],[ISI/CTN]]</f>
        <v>5662379.5949999997</v>
      </c>
      <c r="AP903" s="36">
        <f>Table43[[#This Row],[Harga Beli Pcs
(-PPN)]]*1.11</f>
        <v>43647.509378125003</v>
      </c>
      <c r="AQ903" s="36">
        <f>Table43[[#This Row],[Harga Beli Krt
(- PPN)]]*1.11</f>
        <v>6285241.3504500007</v>
      </c>
      <c r="AR903" s="36">
        <v>42974.951388888891</v>
      </c>
      <c r="AS903" s="36">
        <f>Table43[[#This Row],[Harga Jual Pcs GT
(-PPN)]]*Table43[[#This Row],[ISI/CTN]]</f>
        <v>6188393</v>
      </c>
      <c r="AT903" s="36">
        <f>Table43[[#This Row],[Harga Jual Pcs GT
(-PPN)]]*1.11</f>
        <v>47702.19604166667</v>
      </c>
      <c r="AU903" s="36">
        <f>Table43[[#This Row],[Harga Jual Krt GT
(- PPN)]]*1.11</f>
        <v>6869116.2300000004</v>
      </c>
      <c r="AV903" s="36">
        <v>42974.951388888891</v>
      </c>
      <c r="AW903" s="36">
        <f>Table43[[#This Row],[Harga Jual Pcs MT
(-PPN)]]*Table43[[#This Row],[ISI/CTN]]</f>
        <v>6188393</v>
      </c>
      <c r="AX903" s="36">
        <f>Table43[[#This Row],[Harga Jual Pcs MT
(-PPN)]]*1.11</f>
        <v>47702.19604166667</v>
      </c>
      <c r="AY903" s="36">
        <f>Table43[[#This Row],[Harga Jual Pcs MT
(+PPN)]]*Table43[[#This Row],[ISI/CTN]]</f>
        <v>6869116.2300000004</v>
      </c>
      <c r="AZ903" s="44">
        <f>(Table43[[#This Row],[Harga Jual Pcs GT
(-PPN)]]-Table43[[#This Row],[Harga Beli Pcs
(-PPN)]])/Table43[[#This Row],[Harga Jual Pcs GT
(-PPN)]]</f>
        <v>8.5000000000000034E-2</v>
      </c>
      <c r="BA903" s="51">
        <f>Table43[[#This Row],[Harga Jual Pcs MT
(-PPN)]]-Table43[[#This Row],[Harga Beli Pcs
(-PPN)]]</f>
        <v>3652.8708680555574</v>
      </c>
      <c r="BB903" s="57">
        <f>Table43[[#This Row],[Column1]]/Table43[[#This Row],[Harga Jual Pcs MT
(-PPN)]]</f>
        <v>8.5000000000000034E-2</v>
      </c>
      <c r="BC903" s="50"/>
      <c r="BD903" s="7" t="str">
        <f>IFERROR(VLOOKUP(Table43[[#This Row],[Kode BARANG Win2]],'[3]Daftar Barang dan Jasa'!$B$2:$D$3515,3,0),0)</f>
        <v>RB VEET PURE NORMAL 60GR X 144 PCS</v>
      </c>
      <c r="BE903" s="7" t="str">
        <f ca="1">IF(TODAY()-Table43[[#This Row],[Efektif
Pembuatan]]&gt;60,"Lama","Baru")</f>
        <v>Lama</v>
      </c>
      <c r="BF903" s="7" t="e">
        <f ca="1">IF(TODAY()-Table43[[#This Row],[Efektif Naik Harga]]&lt;30,"Naik","Sama")</f>
        <v>#VALUE!</v>
      </c>
      <c r="BG903" s="7" t="s">
        <v>400</v>
      </c>
      <c r="BH903" s="7" t="str">
        <f>IF(Table43[[#This Row],[Kode BARANG Win2]]&lt;&gt;"","IDR","")</f>
        <v>IDR</v>
      </c>
      <c r="BI903" s="7" t="str">
        <f>CONCATENATE(Table43[[#This Row],[kode  1 Digit
(Nomor)]],Table43[[#This Row],[kode  4 Digit                (Nomor)]])</f>
        <v>32996950060</v>
      </c>
      <c r="BJ903" s="7" t="str">
        <f>Table43[[#This Row],[Nama            Gramasi atau Jumlah Pack per CTN]]</f>
        <v>60GR</v>
      </c>
      <c r="BK903" s="7"/>
      <c r="BL903" s="7"/>
      <c r="BM903" s="4" t="str">
        <f>IF(Table43[[#This Row],[SATUAN Fix Win]]&lt;&gt;"","KRT")</f>
        <v>KRT</v>
      </c>
      <c r="BN903" s="4" t="str">
        <f>IF(Table43[[#This Row],[SATUAN Fix Win]]&lt;&gt;"","GD01")</f>
        <v>GD01</v>
      </c>
      <c r="BO903" s="4">
        <f>IF(Table43[[#This Row],[SATUAN Fix Win]]&lt;&gt;"",11611)</f>
        <v>11611</v>
      </c>
      <c r="BP903" s="4">
        <f>IF(Table43[[#This Row],[SATUAN Fix Win]]&lt;&gt;"",11612)</f>
        <v>11612</v>
      </c>
      <c r="BR903" s="4">
        <f>IF(Table43[[#This Row],[SATUAN Fix Win]]&lt;&gt;"",1)</f>
        <v>1</v>
      </c>
    </row>
    <row r="904" spans="1:74">
      <c r="A904" s="4" t="str">
        <f>CONCATENATE(Table43[[#This Row],[Kode BARANG Win2]],Table43[[#This Row],[No. Urut
Item Sama]])</f>
        <v>R1081001006010</v>
      </c>
      <c r="B904" s="7"/>
      <c r="C904" s="4" t="s">
        <v>1720</v>
      </c>
      <c r="D904" s="49">
        <v>304095</v>
      </c>
      <c r="E904" s="49">
        <f>IFERROR(VLOOKUP(Table43[[#This Row],[NO]],[1]Sheet1!$G$3:$K$1267,5,0),0)</f>
        <v>0</v>
      </c>
      <c r="F904" s="26" t="s">
        <v>683</v>
      </c>
      <c r="G904" s="26">
        <v>144</v>
      </c>
      <c r="H904" s="26" t="s">
        <v>2073</v>
      </c>
      <c r="I904" s="49">
        <v>8993560155056</v>
      </c>
      <c r="J904" s="26" t="str">
        <f>Table43[[#This Row],[Nama Jenis Kemasan]]</f>
        <v>PCS</v>
      </c>
      <c r="K904" s="4" t="str">
        <f>TRIM(CONCATENATE(Table43[[#This Row],[Nama            KLP]]," ",Table43[[#This Row],[Nama            Sub KLP]]))</f>
        <v>VEET PURE</v>
      </c>
      <c r="L904" s="4" t="str">
        <f>CONCATENATE(Table43[[#This Row],[kode  2 Digit                (hrf+No)]],Table43[[#This Row],[kode  2 Digit                (Nomor)]],Table43[[#This Row],[kode  1 Digit                (Nomor)]])</f>
        <v>R1081</v>
      </c>
      <c r="M904" s="4" t="str">
        <f>IF(AH904="",CONCATENATE(R904,T904,V904,X904,Z904,AB904,AD904,AF904,Table43[[#This Row],[Tanda Kode Revisi]]),CONCATENATE(R904,T904,V904,X904,Z904,AB904,AD904,AH904))</f>
        <v>R1081001006010</v>
      </c>
      <c r="N904" s="11">
        <f t="shared" si="26"/>
        <v>14</v>
      </c>
      <c r="O904" s="13" t="str">
        <f>IF(AG904&lt;&gt;"",TRIM(UPPER(CONCATENATE(Q904," ",S904," ",U904," ",W904," ",Y904," ",AA904," ","X"," ",Table43[[#This Row],[ISI/CTN]]," ",AG904," ",AC904," ",AE904," ",AI904))),TRIM(UPPER(CONCATENATE(Q904," ",S904," ",U904," ",W904," ",Y904," ",AA904," ","X"," ",Table43[[#This Row],[ISI/CTN]]," ",AC904," ",AE904," ",AI904))))</f>
        <v>RB VEET PURE NORMAL 60GR X 144 PCS</v>
      </c>
      <c r="P904" s="11">
        <f t="shared" si="27"/>
        <v>34</v>
      </c>
      <c r="Q904" s="4" t="s">
        <v>1487</v>
      </c>
      <c r="R904" s="7" t="s">
        <v>94</v>
      </c>
      <c r="S904" s="4" t="s">
        <v>1584</v>
      </c>
      <c r="T904" s="45" t="s">
        <v>1729</v>
      </c>
      <c r="U904" s="46" t="s">
        <v>1582</v>
      </c>
      <c r="V904" s="7">
        <v>1</v>
      </c>
      <c r="W904" s="46"/>
      <c r="X904" s="45" t="s">
        <v>1731</v>
      </c>
      <c r="Y904" s="4" t="s">
        <v>1585</v>
      </c>
      <c r="Z904" s="47" t="s">
        <v>1722</v>
      </c>
      <c r="AA904" s="4" t="s">
        <v>1563</v>
      </c>
      <c r="AB904" s="47" t="s">
        <v>1761</v>
      </c>
      <c r="AC904" s="4" t="s">
        <v>186</v>
      </c>
      <c r="AD904" s="7">
        <v>1</v>
      </c>
      <c r="AF904" s="7">
        <v>0</v>
      </c>
      <c r="AJ904" s="7">
        <f>IFERROR(VLOOKUP(Table43[[#This Row],[Kode BARANG Win2]],'[2]Template Impor Barang'!#REF!,2,0),0)</f>
        <v>0</v>
      </c>
      <c r="AK904" s="7">
        <f>Table43[[#This Row],[ISI/CTN]]</f>
        <v>144</v>
      </c>
      <c r="AL904" s="83">
        <f>Table43[[#This Row],[Kode Pcpl]]</f>
        <v>304095</v>
      </c>
      <c r="AN904" s="36">
        <f>Table43[[#This Row],[Harga Jual Pcs GT
(-PPN)]]-(Table43[[#This Row],[Harga Jual Pcs GT
(-PPN)]]*8.5%)</f>
        <v>39322.080520833333</v>
      </c>
      <c r="AO904" s="36">
        <f>Table43[[#This Row],[Harga Beli Pcs
(-PPN)]]*Table43[[#This Row],[ISI/CTN]]</f>
        <v>5662379.5949999997</v>
      </c>
      <c r="AP904" s="36">
        <f>Table43[[#This Row],[Harga Beli Pcs
(-PPN)]]*1.11</f>
        <v>43647.509378125003</v>
      </c>
      <c r="AQ904" s="36">
        <f>Table43[[#This Row],[Harga Beli Krt
(- PPN)]]*1.11</f>
        <v>6285241.3504500007</v>
      </c>
      <c r="AR904" s="36">
        <v>42974.951388888891</v>
      </c>
      <c r="AS904" s="36">
        <f>Table43[[#This Row],[Harga Jual Pcs GT
(-PPN)]]*Table43[[#This Row],[ISI/CTN]]</f>
        <v>6188393</v>
      </c>
      <c r="AT904" s="36">
        <f>Table43[[#This Row],[Harga Jual Pcs GT
(-PPN)]]*1.11</f>
        <v>47702.19604166667</v>
      </c>
      <c r="AU904" s="36">
        <f>Table43[[#This Row],[Harga Jual Krt GT
(- PPN)]]*1.11</f>
        <v>6869116.2300000004</v>
      </c>
      <c r="AV904" s="36">
        <v>42974.951388888891</v>
      </c>
      <c r="AW904" s="36">
        <f>Table43[[#This Row],[Harga Jual Pcs MT
(-PPN)]]*Table43[[#This Row],[ISI/CTN]]</f>
        <v>6188393</v>
      </c>
      <c r="AX904" s="36">
        <f>Table43[[#This Row],[Harga Jual Pcs MT
(-PPN)]]*1.11</f>
        <v>47702.19604166667</v>
      </c>
      <c r="AY904" s="36">
        <f>Table43[[#This Row],[Harga Jual Pcs MT
(+PPN)]]*Table43[[#This Row],[ISI/CTN]]</f>
        <v>6869116.2300000004</v>
      </c>
      <c r="AZ904" s="44">
        <f>(Table43[[#This Row],[Harga Jual Pcs GT
(-PPN)]]-Table43[[#This Row],[Harga Beli Pcs
(-PPN)]])/Table43[[#This Row],[Harga Jual Pcs GT
(-PPN)]]</f>
        <v>8.5000000000000034E-2</v>
      </c>
      <c r="BA904" s="51">
        <f>Table43[[#This Row],[Harga Jual Pcs MT
(-PPN)]]-Table43[[#This Row],[Harga Beli Pcs
(-PPN)]]</f>
        <v>3652.8708680555574</v>
      </c>
      <c r="BB904" s="57">
        <f>Table43[[#This Row],[Column1]]/Table43[[#This Row],[Harga Jual Pcs MT
(-PPN)]]</f>
        <v>8.5000000000000034E-2</v>
      </c>
      <c r="BC904" s="50"/>
      <c r="BD904" s="7" t="str">
        <f>IFERROR(VLOOKUP(Table43[[#This Row],[Kode BARANG Win2]],'[3]Daftar Barang dan Jasa'!$B$2:$D$3515,3,0),0)</f>
        <v>RB VEET PURE NORMAL 60GR X 144 PCS</v>
      </c>
      <c r="BE904" s="7" t="str">
        <f ca="1">IF(TODAY()-Table43[[#This Row],[Efektif
Pembuatan]]&gt;60,"Lama","Baru")</f>
        <v>Lama</v>
      </c>
      <c r="BF904" s="7" t="e">
        <f ca="1">IF(TODAY()-Table43[[#This Row],[Efektif Naik Harga]]&lt;30,"Naik","Sama")</f>
        <v>#VALUE!</v>
      </c>
      <c r="BG904" s="7" t="s">
        <v>400</v>
      </c>
      <c r="BH904" s="7" t="str">
        <f>IF(Table43[[#This Row],[Kode BARANG Win2]]&lt;&gt;"","IDR","")</f>
        <v>IDR</v>
      </c>
      <c r="BI904" s="7" t="str">
        <f>CONCATENATE(Table43[[#This Row],[kode  1 Digit
(Nomor)]],Table43[[#This Row],[kode  4 Digit                (Nomor)]])</f>
        <v>3040950060</v>
      </c>
      <c r="BJ904" s="7" t="str">
        <f>Table43[[#This Row],[Nama            Gramasi atau Jumlah Pack per CTN]]</f>
        <v>60GR</v>
      </c>
      <c r="BK904" s="7"/>
      <c r="BL904" s="7"/>
      <c r="BM904" s="4" t="str">
        <f>IF(Table43[[#This Row],[SATUAN Fix Win]]&lt;&gt;"","KRT")</f>
        <v>KRT</v>
      </c>
      <c r="BN904" s="4" t="str">
        <f>IF(Table43[[#This Row],[SATUAN Fix Win]]&lt;&gt;"","GD01")</f>
        <v>GD01</v>
      </c>
      <c r="BO904" s="4">
        <f>IF(Table43[[#This Row],[SATUAN Fix Win]]&lt;&gt;"",11611)</f>
        <v>11611</v>
      </c>
      <c r="BP904" s="4">
        <f>IF(Table43[[#This Row],[SATUAN Fix Win]]&lt;&gt;"",11612)</f>
        <v>11612</v>
      </c>
      <c r="BR904" s="4">
        <f>IF(Table43[[#This Row],[SATUAN Fix Win]]&lt;&gt;"",1)</f>
        <v>1</v>
      </c>
    </row>
    <row r="905" spans="1:74">
      <c r="A905" s="4" t="str">
        <f>CONCATENATE(Table43[[#This Row],[Kode BARANG Win2]],Table43[[#This Row],[No. Urut
Item Sama]])</f>
        <v>R1081001006010</v>
      </c>
      <c r="B905" s="7"/>
      <c r="C905" s="4" t="s">
        <v>1720</v>
      </c>
      <c r="D905" s="49">
        <v>8081935</v>
      </c>
      <c r="E905" s="49">
        <f>IFERROR(VLOOKUP(Table43[[#This Row],[NO]],[1]Sheet1!$G$3:$K$1267,5,0),0)</f>
        <v>0</v>
      </c>
      <c r="F905" s="26" t="s">
        <v>682</v>
      </c>
      <c r="G905" s="26">
        <v>144</v>
      </c>
      <c r="H905" s="26" t="s">
        <v>2073</v>
      </c>
      <c r="I905" s="49">
        <v>8993560155056</v>
      </c>
      <c r="J905" s="26" t="str">
        <f>Table43[[#This Row],[Nama Jenis Kemasan]]</f>
        <v>PCS</v>
      </c>
      <c r="K905" s="4" t="str">
        <f>TRIM(CONCATENATE(Table43[[#This Row],[Nama            KLP]]," ",Table43[[#This Row],[Nama            Sub KLP]]))</f>
        <v>VEET PURE</v>
      </c>
      <c r="L905" s="4" t="str">
        <f>CONCATENATE(Table43[[#This Row],[kode  2 Digit                (hrf+No)]],Table43[[#This Row],[kode  2 Digit                (Nomor)]],Table43[[#This Row],[kode  1 Digit                (Nomor)]])</f>
        <v>R1081</v>
      </c>
      <c r="M905" s="4" t="str">
        <f>IF(AH905="",CONCATENATE(R905,T905,V905,X905,Z905,AB905,AD905,AF905,Table43[[#This Row],[Tanda Kode Revisi]]),CONCATENATE(R905,T905,V905,X905,Z905,AB905,AD905,AH905))</f>
        <v>R1081001006010</v>
      </c>
      <c r="N905" s="11">
        <f t="shared" si="26"/>
        <v>14</v>
      </c>
      <c r="O905" s="13" t="str">
        <f>IF(AG905&lt;&gt;"",TRIM(UPPER(CONCATENATE(Q905," ",S905," ",U905," ",W905," ",Y905," ",AA905," ","X"," ",Table43[[#This Row],[ISI/CTN]]," ",AG905," ",AC905," ",AE905," ",AI905))),TRIM(UPPER(CONCATENATE(Q905," ",S905," ",U905," ",W905," ",Y905," ",AA905," ","X"," ",Table43[[#This Row],[ISI/CTN]]," ",AC905," ",AE905," ",AI905))))</f>
        <v>RB VEET PURE NORMAL 60GR X 144 PCS</v>
      </c>
      <c r="P905" s="11">
        <f t="shared" si="27"/>
        <v>34</v>
      </c>
      <c r="Q905" s="4" t="s">
        <v>1487</v>
      </c>
      <c r="R905" s="7" t="s">
        <v>94</v>
      </c>
      <c r="S905" s="4" t="s">
        <v>1584</v>
      </c>
      <c r="T905" s="45" t="s">
        <v>1729</v>
      </c>
      <c r="U905" s="46" t="s">
        <v>1582</v>
      </c>
      <c r="V905" s="7">
        <v>1</v>
      </c>
      <c r="W905" s="46"/>
      <c r="X905" s="45" t="s">
        <v>1731</v>
      </c>
      <c r="Y905" s="4" t="s">
        <v>1585</v>
      </c>
      <c r="Z905" s="47" t="s">
        <v>1722</v>
      </c>
      <c r="AA905" s="4" t="s">
        <v>1563</v>
      </c>
      <c r="AB905" s="47" t="s">
        <v>1761</v>
      </c>
      <c r="AC905" s="4" t="s">
        <v>186</v>
      </c>
      <c r="AD905" s="7">
        <v>1</v>
      </c>
      <c r="AF905" s="7">
        <v>0</v>
      </c>
      <c r="AJ905" s="7">
        <f>IFERROR(VLOOKUP(Table43[[#This Row],[Kode BARANG Win2]],'[2]Template Impor Barang'!#REF!,2,0),0)</f>
        <v>0</v>
      </c>
      <c r="AK905" s="7">
        <f>Table43[[#This Row],[ISI/CTN]]</f>
        <v>144</v>
      </c>
      <c r="AL905" s="83">
        <f>Table43[[#This Row],[Kode Pcpl]]</f>
        <v>8081935</v>
      </c>
      <c r="AN905" s="36">
        <f>Table43[[#This Row],[Harga Jual Pcs GT
(-PPN)]]-(Table43[[#This Row],[Harga Jual Pcs GT
(-PPN)]]*8.5%)</f>
        <v>39322.080520833333</v>
      </c>
      <c r="AO905" s="36">
        <f>Table43[[#This Row],[Harga Beli Pcs
(-PPN)]]*Table43[[#This Row],[ISI/CTN]]</f>
        <v>5662379.5949999997</v>
      </c>
      <c r="AP905" s="36">
        <f>Table43[[#This Row],[Harga Beli Pcs
(-PPN)]]*1.11</f>
        <v>43647.509378125003</v>
      </c>
      <c r="AQ905" s="36">
        <f>Table43[[#This Row],[Harga Beli Krt
(- PPN)]]*1.11</f>
        <v>6285241.3504500007</v>
      </c>
      <c r="AR905" s="36">
        <v>42974.951388888891</v>
      </c>
      <c r="AS905" s="36">
        <f>Table43[[#This Row],[Harga Jual Pcs GT
(-PPN)]]*Table43[[#This Row],[ISI/CTN]]</f>
        <v>6188393</v>
      </c>
      <c r="AT905" s="36">
        <f>Table43[[#This Row],[Harga Jual Pcs GT
(-PPN)]]*1.11</f>
        <v>47702.19604166667</v>
      </c>
      <c r="AU905" s="36">
        <f>Table43[[#This Row],[Harga Jual Krt GT
(- PPN)]]*1.11</f>
        <v>6869116.2300000004</v>
      </c>
      <c r="AV905" s="36">
        <v>42974.951388888891</v>
      </c>
      <c r="AW905" s="36">
        <f>Table43[[#This Row],[Harga Jual Pcs MT
(-PPN)]]*Table43[[#This Row],[ISI/CTN]]</f>
        <v>6188393</v>
      </c>
      <c r="AX905" s="36">
        <f>Table43[[#This Row],[Harga Jual Pcs MT
(-PPN)]]*1.11</f>
        <v>47702.19604166667</v>
      </c>
      <c r="AY905" s="36">
        <f>Table43[[#This Row],[Harga Jual Pcs MT
(+PPN)]]*Table43[[#This Row],[ISI/CTN]]</f>
        <v>6869116.2300000004</v>
      </c>
      <c r="AZ905" s="44">
        <f>(Table43[[#This Row],[Harga Jual Pcs GT
(-PPN)]]-Table43[[#This Row],[Harga Beli Pcs
(-PPN)]])/Table43[[#This Row],[Harga Jual Pcs GT
(-PPN)]]</f>
        <v>8.5000000000000034E-2</v>
      </c>
      <c r="BA905" s="51">
        <f>Table43[[#This Row],[Harga Jual Pcs MT
(-PPN)]]-Table43[[#This Row],[Harga Beli Pcs
(-PPN)]]</f>
        <v>3652.8708680555574</v>
      </c>
      <c r="BB905" s="57">
        <f>Table43[[#This Row],[Column1]]/Table43[[#This Row],[Harga Jual Pcs MT
(-PPN)]]</f>
        <v>8.5000000000000034E-2</v>
      </c>
      <c r="BC905" s="50"/>
      <c r="BD905" s="7" t="str">
        <f>IFERROR(VLOOKUP(Table43[[#This Row],[Kode BARANG Win2]],'[3]Daftar Barang dan Jasa'!$B$2:$D$3515,3,0),0)</f>
        <v>RB VEET PURE NORMAL 60GR X 144 PCS</v>
      </c>
      <c r="BE905" s="7" t="str">
        <f ca="1">IF(TODAY()-Table43[[#This Row],[Efektif
Pembuatan]]&gt;60,"Lama","Baru")</f>
        <v>Lama</v>
      </c>
      <c r="BF905" s="7" t="e">
        <f ca="1">IF(TODAY()-Table43[[#This Row],[Efektif Naik Harga]]&lt;30,"Naik","Sama")</f>
        <v>#VALUE!</v>
      </c>
      <c r="BG905" s="7" t="s">
        <v>400</v>
      </c>
      <c r="BH905" s="7" t="str">
        <f>IF(Table43[[#This Row],[Kode BARANG Win2]]&lt;&gt;"","IDR","")</f>
        <v>IDR</v>
      </c>
      <c r="BI905" s="7" t="str">
        <f>CONCATENATE(Table43[[#This Row],[kode  1 Digit
(Nomor)]],Table43[[#This Row],[kode  4 Digit                (Nomor)]])</f>
        <v>80819350060</v>
      </c>
      <c r="BJ905" s="7" t="str">
        <f>Table43[[#This Row],[Nama            Gramasi atau Jumlah Pack per CTN]]</f>
        <v>60GR</v>
      </c>
      <c r="BK905" s="7"/>
      <c r="BL905" s="7"/>
      <c r="BM905" s="4" t="str">
        <f>IF(Table43[[#This Row],[SATUAN Fix Win]]&lt;&gt;"","KRT")</f>
        <v>KRT</v>
      </c>
      <c r="BN905" s="4" t="str">
        <f>IF(Table43[[#This Row],[SATUAN Fix Win]]&lt;&gt;"","GD01")</f>
        <v>GD01</v>
      </c>
      <c r="BO905" s="4">
        <f>IF(Table43[[#This Row],[SATUAN Fix Win]]&lt;&gt;"",11611)</f>
        <v>11611</v>
      </c>
      <c r="BP905" s="4">
        <f>IF(Table43[[#This Row],[SATUAN Fix Win]]&lt;&gt;"",11612)</f>
        <v>11612</v>
      </c>
      <c r="BR905" s="4">
        <f>IF(Table43[[#This Row],[SATUAN Fix Win]]&lt;&gt;"",1)</f>
        <v>1</v>
      </c>
    </row>
    <row r="906" spans="1:74">
      <c r="A906" s="4" t="str">
        <f>CONCATENATE(Table43[[#This Row],[Kode BARANG Win2]],Table43[[#This Row],[No. Urut
Item Sama]])</f>
        <v>R1081002002510</v>
      </c>
      <c r="B906" s="7"/>
      <c r="C906" s="4" t="s">
        <v>1721</v>
      </c>
      <c r="D906" s="49">
        <v>3299677</v>
      </c>
      <c r="E906" s="49">
        <f>IFERROR(VLOOKUP(Table43[[#This Row],[NO]],[1]Sheet1!$G$3:$K$1267,5,0),0)</f>
        <v>0</v>
      </c>
      <c r="F906" s="26" t="s">
        <v>678</v>
      </c>
      <c r="G906" s="26">
        <v>144</v>
      </c>
      <c r="H906" s="26" t="s">
        <v>1721</v>
      </c>
      <c r="I906" s="49">
        <v>8993560155018</v>
      </c>
      <c r="J906" s="26" t="str">
        <f>Table43[[#This Row],[Nama Jenis Kemasan]]</f>
        <v>PCS</v>
      </c>
      <c r="K906" s="4" t="str">
        <f>TRIM(CONCATENATE(Table43[[#This Row],[Nama            KLP]]," ",Table43[[#This Row],[Nama            Sub KLP]]))</f>
        <v>VEET PURE</v>
      </c>
      <c r="L906" s="4" t="str">
        <f>CONCATENATE(Table43[[#This Row],[kode  2 Digit                (hrf+No)]],Table43[[#This Row],[kode  2 Digit                (Nomor)]],Table43[[#This Row],[kode  1 Digit                (Nomor)]])</f>
        <v>R1081</v>
      </c>
      <c r="M906" s="4" t="str">
        <f>IF(AH906="",CONCATENATE(R906,T906,V906,X906,Z906,AB906,AD906,AF906,Table43[[#This Row],[Tanda Kode Revisi]]),CONCATENATE(R906,T906,V906,X906,Z906,AB906,AD906,AH906))</f>
        <v>R1081002002510</v>
      </c>
      <c r="N906" s="11">
        <f t="shared" si="26"/>
        <v>14</v>
      </c>
      <c r="O906" s="13" t="str">
        <f>IF(AG906&lt;&gt;"",TRIM(UPPER(CONCATENATE(Q906," ",S906," ",U906," ",W906," ",Y906," ",AA906," ","X"," ",Table43[[#This Row],[ISI/CTN]]," ",AG906," ",AC906," ",AE906," ",AI906))),TRIM(UPPER(CONCATENATE(Q906," ",S906," ",U906," ",W906," ",Y906," ",AA906," ","X"," ",Table43[[#This Row],[ISI/CTN]]," ",AC906," ",AE906," ",AI906))))</f>
        <v>RB VEET PURE SENSITIVE 25GR X 144 PCS</v>
      </c>
      <c r="P906" s="11">
        <f t="shared" si="27"/>
        <v>37</v>
      </c>
      <c r="Q906" s="4" t="s">
        <v>1487</v>
      </c>
      <c r="R906" s="7" t="s">
        <v>94</v>
      </c>
      <c r="S906" s="4" t="s">
        <v>1584</v>
      </c>
      <c r="T906" s="45" t="s">
        <v>1729</v>
      </c>
      <c r="U906" s="46" t="s">
        <v>1582</v>
      </c>
      <c r="V906" s="7">
        <v>1</v>
      </c>
      <c r="W906" s="46"/>
      <c r="X906" s="45" t="s">
        <v>1731</v>
      </c>
      <c r="Y906" s="4" t="s">
        <v>1555</v>
      </c>
      <c r="Z906" s="47" t="s">
        <v>1723</v>
      </c>
      <c r="AA906" s="4" t="s">
        <v>1586</v>
      </c>
      <c r="AB906" s="47" t="s">
        <v>1747</v>
      </c>
      <c r="AC906" s="4" t="s">
        <v>186</v>
      </c>
      <c r="AD906" s="7">
        <v>1</v>
      </c>
      <c r="AF906" s="7">
        <v>0</v>
      </c>
      <c r="AJ906" s="7">
        <f>IFERROR(VLOOKUP(Table43[[#This Row],[Kode BARANG Win2]],'[2]Template Impor Barang'!#REF!,2,0),0)</f>
        <v>0</v>
      </c>
      <c r="AK906" s="7">
        <f>Table43[[#This Row],[ISI/CTN]]</f>
        <v>144</v>
      </c>
      <c r="AL906" s="83">
        <f>Table43[[#This Row],[Kode Pcpl]]</f>
        <v>3299677</v>
      </c>
      <c r="AN906" s="36">
        <f>Table43[[#This Row],[Harga Jual Pcs GT
(-PPN)]]-(Table43[[#This Row],[Harga Jual Pcs GT
(-PPN)]]*8.5%)</f>
        <v>19620.637291666666</v>
      </c>
      <c r="AO906" s="36">
        <f>Table43[[#This Row],[Harga Beli Pcs
(-PPN)]]*Table43[[#This Row],[ISI/CTN]]</f>
        <v>2825371.77</v>
      </c>
      <c r="AP906" s="36">
        <f>Table43[[#This Row],[Harga Beli Pcs
(-PPN)]]*1.11</f>
        <v>21778.90739375</v>
      </c>
      <c r="AQ906" s="36">
        <f>Table43[[#This Row],[Harga Beli Krt
(- PPN)]]*1.11</f>
        <v>3136162.6647000001</v>
      </c>
      <c r="AR906" s="36">
        <v>21443.319444444445</v>
      </c>
      <c r="AS906" s="36">
        <f>Table43[[#This Row],[Harga Jual Pcs GT
(-PPN)]]*Table43[[#This Row],[ISI/CTN]]</f>
        <v>3087838</v>
      </c>
      <c r="AT906" s="36">
        <f>Table43[[#This Row],[Harga Jual Pcs GT
(-PPN)]]*1.11</f>
        <v>23802.084583333337</v>
      </c>
      <c r="AU906" s="36">
        <f>Table43[[#This Row],[Harga Jual Krt GT
(- PPN)]]*1.11</f>
        <v>3427500.18</v>
      </c>
      <c r="AV906" s="36">
        <v>21443.319444444445</v>
      </c>
      <c r="AW906" s="36">
        <f>Table43[[#This Row],[Harga Jual Pcs MT
(-PPN)]]*Table43[[#This Row],[ISI/CTN]]</f>
        <v>3087838</v>
      </c>
      <c r="AX906" s="36">
        <f>Table43[[#This Row],[Harga Jual Pcs MT
(-PPN)]]*1.11</f>
        <v>23802.084583333337</v>
      </c>
      <c r="AY906" s="36">
        <f>Table43[[#This Row],[Harga Jual Pcs MT
(+PPN)]]*Table43[[#This Row],[ISI/CTN]]</f>
        <v>3427500.1800000006</v>
      </c>
      <c r="AZ906" s="44">
        <f>(Table43[[#This Row],[Harga Jual Pcs GT
(-PPN)]]-Table43[[#This Row],[Harga Beli Pcs
(-PPN)]])/Table43[[#This Row],[Harga Jual Pcs GT
(-PPN)]]</f>
        <v>8.5000000000000062E-2</v>
      </c>
      <c r="BA906" s="51">
        <f>Table43[[#This Row],[Harga Jual Pcs MT
(-PPN)]]-Table43[[#This Row],[Harga Beli Pcs
(-PPN)]]</f>
        <v>1822.6821527777793</v>
      </c>
      <c r="BB906" s="57">
        <f>Table43[[#This Row],[Column1]]/Table43[[#This Row],[Harga Jual Pcs MT
(-PPN)]]</f>
        <v>8.5000000000000062E-2</v>
      </c>
      <c r="BC906" s="50">
        <v>46057</v>
      </c>
      <c r="BD906" s="7" t="str">
        <f>IFERROR(VLOOKUP(Table43[[#This Row],[Kode BARANG Win2]],'[3]Daftar Barang dan Jasa'!$B$2:$D$3515,3,0),0)</f>
        <v>RB VEET PURE SENSITIVE 25GR X 144 PCS</v>
      </c>
      <c r="BE906" s="7" t="str">
        <f ca="1">IF(TODAY()-Table43[[#This Row],[Efektif
Pembuatan]]&gt;60,"Lama","Baru")</f>
        <v>Lama</v>
      </c>
      <c r="BF906" s="7" t="e">
        <f ca="1">IF(TODAY()-Table43[[#This Row],[Efektif Naik Harga]]&lt;30,"Naik","Sama")</f>
        <v>#VALUE!</v>
      </c>
      <c r="BG906" s="7" t="s">
        <v>400</v>
      </c>
      <c r="BH906" s="7" t="str">
        <f>IF(Table43[[#This Row],[Kode BARANG Win2]]&lt;&gt;"","IDR","")</f>
        <v>IDR</v>
      </c>
      <c r="BI906" s="7" t="str">
        <f>CONCATENATE(Table43[[#This Row],[kode  1 Digit
(Nomor)]],Table43[[#This Row],[kode  4 Digit                (Nomor)]])</f>
        <v>32996770025</v>
      </c>
      <c r="BJ906" s="7" t="str">
        <f>Table43[[#This Row],[Nama            Gramasi atau Jumlah Pack per CTN]]</f>
        <v>25GR</v>
      </c>
      <c r="BK906" s="7"/>
      <c r="BL906" s="7"/>
      <c r="BM906" s="4" t="str">
        <f>IF(Table43[[#This Row],[SATUAN Fix Win]]&lt;&gt;"","KRT")</f>
        <v>KRT</v>
      </c>
      <c r="BN906" s="4" t="str">
        <f>IF(Table43[[#This Row],[SATUAN Fix Win]]&lt;&gt;"","GD01")</f>
        <v>GD01</v>
      </c>
      <c r="BO906" s="4">
        <f>IF(Table43[[#This Row],[SATUAN Fix Win]]&lt;&gt;"",11611)</f>
        <v>11611</v>
      </c>
      <c r="BP906" s="4">
        <f>IF(Table43[[#This Row],[SATUAN Fix Win]]&lt;&gt;"",11612)</f>
        <v>11612</v>
      </c>
      <c r="BR906" s="4">
        <f>IF(Table43[[#This Row],[SATUAN Fix Win]]&lt;&gt;"",1)</f>
        <v>1</v>
      </c>
      <c r="BS906" s="4" t="s">
        <v>56</v>
      </c>
    </row>
    <row r="907" spans="1:74">
      <c r="A907" s="4" t="str">
        <f>CONCATENATE(Table43[[#This Row],[Kode BARANG Win2]],Table43[[#This Row],[No. Urut
Item Sama]])</f>
        <v>R1081002002510</v>
      </c>
      <c r="B907" s="7"/>
      <c r="C907" s="4" t="s">
        <v>1721</v>
      </c>
      <c r="D907" s="49">
        <v>8081923</v>
      </c>
      <c r="E907" s="49">
        <f>IFERROR(VLOOKUP(Table43[[#This Row],[NO]],[1]Sheet1!$G$3:$K$1267,5,0),0)</f>
        <v>0</v>
      </c>
      <c r="F907" s="26" t="s">
        <v>677</v>
      </c>
      <c r="G907" s="26">
        <v>144</v>
      </c>
      <c r="H907" s="26" t="s">
        <v>2073</v>
      </c>
      <c r="I907" s="49">
        <v>8993560155018</v>
      </c>
      <c r="J907" s="26" t="str">
        <f>Table43[[#This Row],[Nama Jenis Kemasan]]</f>
        <v>PCS</v>
      </c>
      <c r="K907" s="4" t="str">
        <f>TRIM(CONCATENATE(Table43[[#This Row],[Nama            KLP]]," ",Table43[[#This Row],[Nama            Sub KLP]]))</f>
        <v>VEET PURE</v>
      </c>
      <c r="L907" s="4" t="str">
        <f>CONCATENATE(Table43[[#This Row],[kode  2 Digit                (hrf+No)]],Table43[[#This Row],[kode  2 Digit                (Nomor)]],Table43[[#This Row],[kode  1 Digit                (Nomor)]])</f>
        <v>R1081</v>
      </c>
      <c r="M907" s="4" t="str">
        <f>IF(AH907="",CONCATENATE(R907,T907,V907,X907,Z907,AB907,AD907,AF907,Table43[[#This Row],[Tanda Kode Revisi]]),CONCATENATE(R907,T907,V907,X907,Z907,AB907,AD907,AH907))</f>
        <v>R1081002002510</v>
      </c>
      <c r="N907" s="11">
        <f t="shared" si="26"/>
        <v>14</v>
      </c>
      <c r="O907" s="13" t="str">
        <f>IF(AG907&lt;&gt;"",TRIM(UPPER(CONCATENATE(Q907," ",S907," ",U907," ",W907," ",Y907," ",AA907," ","X"," ",Table43[[#This Row],[ISI/CTN]]," ",AG907," ",AC907," ",AE907," ",AI907))),TRIM(UPPER(CONCATENATE(Q907," ",S907," ",U907," ",W907," ",Y907," ",AA907," ","X"," ",Table43[[#This Row],[ISI/CTN]]," ",AC907," ",AE907," ",AI907))))</f>
        <v>RB VEET PURE SENSITIVE 25GR X 144 PCS</v>
      </c>
      <c r="P907" s="11">
        <f t="shared" si="27"/>
        <v>37</v>
      </c>
      <c r="Q907" s="4" t="s">
        <v>1487</v>
      </c>
      <c r="R907" s="7" t="s">
        <v>94</v>
      </c>
      <c r="S907" s="4" t="s">
        <v>1584</v>
      </c>
      <c r="T907" s="45" t="s">
        <v>1729</v>
      </c>
      <c r="U907" s="46" t="s">
        <v>1582</v>
      </c>
      <c r="V907" s="7">
        <v>1</v>
      </c>
      <c r="W907" s="46"/>
      <c r="X907" s="45" t="s">
        <v>1731</v>
      </c>
      <c r="Y907" s="4" t="s">
        <v>1555</v>
      </c>
      <c r="Z907" s="47" t="s">
        <v>1723</v>
      </c>
      <c r="AA907" s="4" t="s">
        <v>1586</v>
      </c>
      <c r="AB907" s="47" t="s">
        <v>1747</v>
      </c>
      <c r="AC907" s="4" t="s">
        <v>186</v>
      </c>
      <c r="AD907" s="7">
        <v>1</v>
      </c>
      <c r="AF907" s="7">
        <v>0</v>
      </c>
      <c r="AJ907" s="7">
        <f>IFERROR(VLOOKUP(Table43[[#This Row],[Kode BARANG Win2]],'[2]Template Impor Barang'!#REF!,2,0),0)</f>
        <v>0</v>
      </c>
      <c r="AK907" s="7">
        <f>Table43[[#This Row],[ISI/CTN]]</f>
        <v>144</v>
      </c>
      <c r="AL907" s="83">
        <f>Table43[[#This Row],[Kode Pcpl]]</f>
        <v>8081923</v>
      </c>
      <c r="AN907" s="36">
        <f>Table43[[#This Row],[Harga Jual Pcs GT
(-PPN)]]-(Table43[[#This Row],[Harga Jual Pcs GT
(-PPN)]]*8.5%)</f>
        <v>19620.637291666666</v>
      </c>
      <c r="AO907" s="36">
        <f>Table43[[#This Row],[Harga Beli Pcs
(-PPN)]]*Table43[[#This Row],[ISI/CTN]]</f>
        <v>2825371.77</v>
      </c>
      <c r="AP907" s="36">
        <f>Table43[[#This Row],[Harga Beli Pcs
(-PPN)]]*1.11</f>
        <v>21778.90739375</v>
      </c>
      <c r="AQ907" s="36">
        <f>Table43[[#This Row],[Harga Beli Krt
(- PPN)]]*1.11</f>
        <v>3136162.6647000001</v>
      </c>
      <c r="AR907" s="36">
        <v>21443.319444444445</v>
      </c>
      <c r="AS907" s="36">
        <f>Table43[[#This Row],[Harga Jual Pcs GT
(-PPN)]]*Table43[[#This Row],[ISI/CTN]]</f>
        <v>3087838</v>
      </c>
      <c r="AT907" s="36">
        <f>Table43[[#This Row],[Harga Jual Pcs GT
(-PPN)]]*1.11</f>
        <v>23802.084583333337</v>
      </c>
      <c r="AU907" s="36">
        <f>Table43[[#This Row],[Harga Jual Krt GT
(- PPN)]]*1.11</f>
        <v>3427500.18</v>
      </c>
      <c r="AV907" s="36">
        <v>21443.319444444445</v>
      </c>
      <c r="AW907" s="36">
        <f>Table43[[#This Row],[Harga Jual Pcs MT
(-PPN)]]*Table43[[#This Row],[ISI/CTN]]</f>
        <v>3087838</v>
      </c>
      <c r="AX907" s="36">
        <f>Table43[[#This Row],[Harga Jual Pcs MT
(-PPN)]]*1.11</f>
        <v>23802.084583333337</v>
      </c>
      <c r="AY907" s="36">
        <f>Table43[[#This Row],[Harga Jual Pcs MT
(+PPN)]]*Table43[[#This Row],[ISI/CTN]]</f>
        <v>3427500.1800000006</v>
      </c>
      <c r="AZ907" s="44">
        <f>(Table43[[#This Row],[Harga Jual Pcs GT
(-PPN)]]-Table43[[#This Row],[Harga Beli Pcs
(-PPN)]])/Table43[[#This Row],[Harga Jual Pcs GT
(-PPN)]]</f>
        <v>8.5000000000000062E-2</v>
      </c>
      <c r="BA907" s="51">
        <f>Table43[[#This Row],[Harga Jual Pcs MT
(-PPN)]]-Table43[[#This Row],[Harga Beli Pcs
(-PPN)]]</f>
        <v>1822.6821527777793</v>
      </c>
      <c r="BB907" s="57">
        <f>Table43[[#This Row],[Column1]]/Table43[[#This Row],[Harga Jual Pcs MT
(-PPN)]]</f>
        <v>8.5000000000000062E-2</v>
      </c>
      <c r="BC907" s="50">
        <v>46057</v>
      </c>
      <c r="BD907" s="7" t="str">
        <f>IFERROR(VLOOKUP(Table43[[#This Row],[Kode BARANG Win2]],'[3]Daftar Barang dan Jasa'!$B$2:$D$3515,3,0),0)</f>
        <v>RB VEET PURE SENSITIVE 25GR X 144 PCS</v>
      </c>
      <c r="BE907" s="7" t="str">
        <f ca="1">IF(TODAY()-Table43[[#This Row],[Efektif
Pembuatan]]&gt;60,"Lama","Baru")</f>
        <v>Lama</v>
      </c>
      <c r="BF907" s="7" t="e">
        <f ca="1">IF(TODAY()-Table43[[#This Row],[Efektif Naik Harga]]&lt;30,"Naik","Sama")</f>
        <v>#VALUE!</v>
      </c>
      <c r="BG907" s="7" t="s">
        <v>400</v>
      </c>
      <c r="BH907" s="7" t="str">
        <f>IF(Table43[[#This Row],[Kode BARANG Win2]]&lt;&gt;"","IDR","")</f>
        <v>IDR</v>
      </c>
      <c r="BI907" s="7" t="str">
        <f>CONCATENATE(Table43[[#This Row],[kode  1 Digit
(Nomor)]],Table43[[#This Row],[kode  4 Digit                (Nomor)]])</f>
        <v>80819230025</v>
      </c>
      <c r="BJ907" s="7" t="str">
        <f>Table43[[#This Row],[Nama            Gramasi atau Jumlah Pack per CTN]]</f>
        <v>25GR</v>
      </c>
      <c r="BK907" s="7"/>
      <c r="BL907" s="7"/>
      <c r="BM907" s="4" t="str">
        <f>IF(Table43[[#This Row],[SATUAN Fix Win]]&lt;&gt;"","KRT")</f>
        <v>KRT</v>
      </c>
      <c r="BN907" s="4" t="str">
        <f>IF(Table43[[#This Row],[SATUAN Fix Win]]&lt;&gt;"","GD01")</f>
        <v>GD01</v>
      </c>
      <c r="BO907" s="4">
        <f>IF(Table43[[#This Row],[SATUAN Fix Win]]&lt;&gt;"",11611)</f>
        <v>11611</v>
      </c>
      <c r="BP907" s="4">
        <f>IF(Table43[[#This Row],[SATUAN Fix Win]]&lt;&gt;"",11612)</f>
        <v>11612</v>
      </c>
      <c r="BR907" s="4">
        <f>IF(Table43[[#This Row],[SATUAN Fix Win]]&lt;&gt;"",1)</f>
        <v>1</v>
      </c>
      <c r="BS907" s="4" t="s">
        <v>56</v>
      </c>
    </row>
    <row r="908" spans="1:74" s="81" customFormat="1">
      <c r="A908" s="103" t="str">
        <f>CONCATENATE(Table43[[#This Row],[Kode BARANG Win2]],Table43[[#This Row],[No. Urut
Item Sama]])</f>
        <v>R10810020060101</v>
      </c>
      <c r="B908" s="68">
        <v>1</v>
      </c>
      <c r="C908" s="67" t="s">
        <v>2519</v>
      </c>
      <c r="D908" s="69">
        <v>3329228</v>
      </c>
      <c r="E908" s="69">
        <f>IFERROR(VLOOKUP(Table43[[#This Row],[NO]],[1]Sheet1!$G$3:$K$1267,5,0),0)</f>
        <v>0</v>
      </c>
      <c r="F908" s="70" t="s">
        <v>2519</v>
      </c>
      <c r="G908" s="104">
        <v>144</v>
      </c>
      <c r="H908" s="70" t="s">
        <v>2520</v>
      </c>
      <c r="I908" s="69"/>
      <c r="J908" s="104" t="str">
        <f>Table43[[#This Row],[Nama Jenis Kemasan]]</f>
        <v>PCS</v>
      </c>
      <c r="K908" s="103" t="str">
        <f>TRIM(CONCATENATE(Table43[[#This Row],[Nama            KLP]]," ",Table43[[#This Row],[Nama            Sub KLP]]))</f>
        <v>VEET PURE</v>
      </c>
      <c r="L908" s="103" t="str">
        <f>CONCATENATE(Table43[[#This Row],[kode  2 Digit                (hrf+No)]],Table43[[#This Row],[kode  2 Digit                (Nomor)]],Table43[[#This Row],[kode  1 Digit                (Nomor)]])</f>
        <v>R1081</v>
      </c>
      <c r="M908" s="103" t="str">
        <f>IF(AH908="",CONCATENATE(R908,T908,V908,X908,Z908,AB908,AD908,AF908,Table43[[#This Row],[Tanda Kode Revisi]]),CONCATENATE(R908,T908,V908,X908,Z908,AB908,AD908,AH908))</f>
        <v>R1081002006010</v>
      </c>
      <c r="N908" s="71">
        <f>LEN(M908)</f>
        <v>14</v>
      </c>
      <c r="O908" s="105" t="str">
        <f>IF(AG908&lt;&gt;"",TRIM(UPPER(CONCATENATE(Q908," ",S908," ",U908," ",W908," ",Y908," ",AA908," ","X"," ",Table43[[#This Row],[ISI/CTN]]," ",AG908," ",AC908," ",AE908," ",AI908))),TRIM(UPPER(CONCATENATE(Q908," ",S908," ",U908," ",W908," ",Y908," ",AA908," ","X"," ",Table43[[#This Row],[ISI/CTN]]," ",AC908," ",AE908," ",AI908))))</f>
        <v>RB VEET PURE SENSITIVE 60GR X 144 PCS</v>
      </c>
      <c r="P908" s="71">
        <f>LEN(O908)</f>
        <v>37</v>
      </c>
      <c r="Q908" s="67" t="s">
        <v>1487</v>
      </c>
      <c r="R908" s="68" t="s">
        <v>94</v>
      </c>
      <c r="S908" s="67" t="s">
        <v>1584</v>
      </c>
      <c r="T908" s="73" t="s">
        <v>1729</v>
      </c>
      <c r="U908" s="74" t="s">
        <v>1582</v>
      </c>
      <c r="V908" s="68">
        <v>1</v>
      </c>
      <c r="W908" s="74"/>
      <c r="X908" s="73" t="s">
        <v>1731</v>
      </c>
      <c r="Y908" s="67" t="s">
        <v>1555</v>
      </c>
      <c r="Z908" s="75" t="s">
        <v>1723</v>
      </c>
      <c r="AA908" s="67" t="s">
        <v>1563</v>
      </c>
      <c r="AB908" s="75" t="s">
        <v>1761</v>
      </c>
      <c r="AC908" s="67" t="s">
        <v>186</v>
      </c>
      <c r="AD908" s="68">
        <v>1</v>
      </c>
      <c r="AE908" s="67"/>
      <c r="AF908" s="68">
        <v>0</v>
      </c>
      <c r="AG908" s="106"/>
      <c r="AH908" s="106"/>
      <c r="AI908" s="106"/>
      <c r="AJ908" s="106">
        <v>0</v>
      </c>
      <c r="AK908" s="106">
        <f>Table43[[#This Row],[ISI/CTN]]</f>
        <v>144</v>
      </c>
      <c r="AL908" s="84">
        <f>Table43[[#This Row],[Kode Pcpl]]</f>
        <v>3329228</v>
      </c>
      <c r="AM908" s="68"/>
      <c r="AN908" s="107">
        <f>Table43[[#This Row],[Harga Jual Pcs GT
(-PPN)]]-(Table43[[#This Row],[Harga Jual Pcs GT
(-PPN)]]*8.5%)</f>
        <v>0</v>
      </c>
      <c r="AO908" s="76">
        <f>Table43[[#This Row],[Harga Beli Pcs
(-PPN)]]*Table43[[#This Row],[ISI/CTN]]</f>
        <v>0</v>
      </c>
      <c r="AP908" s="76">
        <f>Table43[[#This Row],[Harga Beli Pcs
(-PPN)]]*1.11</f>
        <v>0</v>
      </c>
      <c r="AQ908" s="107">
        <f>Table43[[#This Row],[Harga Beli Krt
(- PPN)]]*1.11</f>
        <v>0</v>
      </c>
      <c r="AR908" s="107"/>
      <c r="AS908" s="76">
        <f>Table43[[#This Row],[Harga Jual Pcs GT
(-PPN)]]*Table43[[#This Row],[ISI/CTN]]</f>
        <v>0</v>
      </c>
      <c r="AT908" s="76">
        <f>Table43[[#This Row],[Harga Jual Pcs GT
(-PPN)]]*1.11</f>
        <v>0</v>
      </c>
      <c r="AU908" s="76">
        <f>Table43[[#This Row],[Harga Jual Krt GT
(- PPN)]]*1.11</f>
        <v>0</v>
      </c>
      <c r="AV908" s="107"/>
      <c r="AW908" s="76">
        <f>Table43[[#This Row],[Harga Jual Pcs MT
(-PPN)]]*Table43[[#This Row],[ISI/CTN]]</f>
        <v>0</v>
      </c>
      <c r="AX908" s="76">
        <f>Table43[[#This Row],[Harga Jual Pcs MT
(-PPN)]]*1.11</f>
        <v>0</v>
      </c>
      <c r="AY908" s="76">
        <f>Table43[[#This Row],[Harga Jual Pcs MT
(+PPN)]]*Table43[[#This Row],[ISI/CTN]]</f>
        <v>0</v>
      </c>
      <c r="AZ908" s="77" t="e">
        <f>(Table43[[#This Row],[Harga Jual Pcs GT
(-PPN)]]-Table43[[#This Row],[Harga Beli Pcs
(-PPN)]])/Table43[[#This Row],[Harga Jual Pcs GT
(-PPN)]]</f>
        <v>#DIV/0!</v>
      </c>
      <c r="BA908" s="78">
        <f>Table43[[#This Row],[Harga Jual Pcs MT
(-PPN)]]-Table43[[#This Row],[Harga Beli Pcs
(-PPN)]]</f>
        <v>0</v>
      </c>
      <c r="BB908" s="79" t="e">
        <f>Table43[[#This Row],[Column1]]/Table43[[#This Row],[Harga Jual Pcs MT
(-PPN)]]</f>
        <v>#DIV/0!</v>
      </c>
      <c r="BC908" s="80"/>
      <c r="BD908" s="106">
        <f>IFERROR(VLOOKUP(Table43[[#This Row],[Kode BARANG Win2]],'[3]Daftar Barang dan Jasa'!$B$2:$D$3515,3,0),0)</f>
        <v>0</v>
      </c>
      <c r="BE908" s="106" t="str">
        <f ca="1">IF(TODAY()-Table43[[#This Row],[Efektif
Pembuatan]]&gt;60,"Lama","Baru")</f>
        <v>Lama</v>
      </c>
      <c r="BF908" s="106" t="str">
        <f ca="1">IF(TODAY()-Table43[[#This Row],[Efektif Naik Harga]]&lt;30,"Naik","Sama")</f>
        <v>Sama</v>
      </c>
      <c r="BG908" s="68"/>
      <c r="BH908" s="106" t="str">
        <f>IF(Table43[[#This Row],[Kode BARANG Win2]]&lt;&gt;"","IDR","")</f>
        <v>IDR</v>
      </c>
      <c r="BI908" s="106" t="str">
        <f>CONCATENATE(Table43[[#This Row],[kode  1 Digit
(Nomor)]],Table43[[#This Row],[kode  4 Digit                (Nomor)]])</f>
        <v>33292280060</v>
      </c>
      <c r="BJ908" s="106" t="str">
        <f>Table43[[#This Row],[Nama            Gramasi atau Jumlah Pack per CTN]]</f>
        <v>60GR</v>
      </c>
      <c r="BK908" s="106"/>
      <c r="BL908" s="68"/>
      <c r="BM908" s="103" t="str">
        <f>IF(Table43[[#This Row],[SATUAN Fix Win]]&lt;&gt;"","KRT")</f>
        <v>KRT</v>
      </c>
      <c r="BN908" s="103" t="str">
        <f>IF(Table43[[#This Row],[SATUAN Fix Win]]&lt;&gt;"","GD01")</f>
        <v>GD01</v>
      </c>
      <c r="BO908" s="103">
        <f>IF(Table43[[#This Row],[SATUAN Fix Win]]&lt;&gt;"",11611)</f>
        <v>11611</v>
      </c>
      <c r="BP908" s="103">
        <f>IF(Table43[[#This Row],[SATUAN Fix Win]]&lt;&gt;"",11612)</f>
        <v>11612</v>
      </c>
      <c r="BQ908" s="103"/>
      <c r="BR908" s="103">
        <f>IF(Table43[[#This Row],[SATUAN Fix Win]]&lt;&gt;"",1)</f>
        <v>1</v>
      </c>
      <c r="BS908" s="103"/>
      <c r="BT908" s="67"/>
      <c r="BU908" s="67"/>
      <c r="BV908" s="67"/>
    </row>
    <row r="909" spans="1:74">
      <c r="A909" s="4" t="str">
        <f>CONCATENATE(Table43[[#This Row],[Kode BARANG Win2]],Table43[[#This Row],[No. Urut
Item Sama]])</f>
        <v>R1091001045010</v>
      </c>
      <c r="B909" s="7"/>
      <c r="D909" s="49">
        <v>3169674</v>
      </c>
      <c r="E909" s="49">
        <f>IFERROR(VLOOKUP(Table43[[#This Row],[NO]],[1]Sheet1!$G$3:$K$1267,5,0),0)</f>
        <v>20010010100010</v>
      </c>
      <c r="F909" s="26"/>
      <c r="G909" s="26">
        <v>12</v>
      </c>
      <c r="H909" s="26" t="s">
        <v>1827</v>
      </c>
      <c r="I909" s="49"/>
      <c r="J909" s="26" t="str">
        <f>Table43[[#This Row],[Nama Jenis Kemasan]]</f>
        <v>PCH</v>
      </c>
      <c r="K909" s="4" t="str">
        <f>TRIM(CONCATENATE(Table43[[#This Row],[Nama            KLP]]," ",Table43[[#This Row],[Nama            Sub KLP]]))</f>
        <v>LAUNDRY DISINFECTANT</v>
      </c>
      <c r="L909" s="4" t="str">
        <f>CONCATENATE(Table43[[#This Row],[kode  2 Digit                (hrf+No)]],Table43[[#This Row],[kode  2 Digit                (Nomor)]],Table43[[#This Row],[kode  1 Digit                (Nomor)]])</f>
        <v>R1091</v>
      </c>
      <c r="M909" s="4" t="str">
        <f>IF(AH909="",CONCATENATE(R909,T909,V909,X909,Z909,AB909,AD909,AF909,Table43[[#This Row],[Tanda Kode Revisi]]),CONCATENATE(R909,T909,V909,X909,Z909,AB909,AD909,AH909))</f>
        <v>R1091001045010</v>
      </c>
      <c r="N909" s="11">
        <f t="shared" si="26"/>
        <v>14</v>
      </c>
      <c r="O909" s="13" t="str">
        <f>IF(AG909&lt;&gt;"",TRIM(UPPER(CONCATENATE(Q909," ",S909," ",U909," ",W909," ",Y909," ",AA909," ","X"," ",Table43[[#This Row],[ISI/CTN]]," ",AG909," ",AC909," ",AE909," ",AI909))),TRIM(UPPER(CONCATENATE(Q909," ",S909," ",U909," ",W909," ",Y909," ",AA909," ","X"," ",Table43[[#This Row],[ISI/CTN]]," ",AC909," ",AE909," ",AI909))))</f>
        <v>RB LAUNDRY DISINFECTANT FLORAL FRESH 450ML X 12 PCH</v>
      </c>
      <c r="P909" s="11">
        <f t="shared" si="27"/>
        <v>51</v>
      </c>
      <c r="Q909" s="4" t="s">
        <v>1487</v>
      </c>
      <c r="R909" s="7" t="s">
        <v>94</v>
      </c>
      <c r="S909" s="4" t="s">
        <v>2080</v>
      </c>
      <c r="T909" s="45" t="s">
        <v>1736</v>
      </c>
      <c r="U909" s="46" t="s">
        <v>2076</v>
      </c>
      <c r="V909" s="7">
        <v>1</v>
      </c>
      <c r="W909" s="46"/>
      <c r="X909" s="45" t="s">
        <v>1731</v>
      </c>
      <c r="Y909" s="4" t="s">
        <v>2081</v>
      </c>
      <c r="Z909" s="45" t="s">
        <v>1722</v>
      </c>
      <c r="AA909" s="4" t="s">
        <v>1516</v>
      </c>
      <c r="AB909" s="45" t="s">
        <v>1756</v>
      </c>
      <c r="AC909" s="4" t="s">
        <v>386</v>
      </c>
      <c r="AD909" s="7">
        <v>1</v>
      </c>
      <c r="AF909" s="7">
        <v>0</v>
      </c>
      <c r="AJ909" s="7">
        <f>IFERROR(VLOOKUP(Table43[[#This Row],[Kode BARANG Win2]],'[2]Template Impor Barang'!#REF!,2,0),0)</f>
        <v>0</v>
      </c>
      <c r="AK909" s="7">
        <f>Table43[[#This Row],[ISI/CTN]]</f>
        <v>12</v>
      </c>
      <c r="AL909" s="83">
        <f>Table43[[#This Row],[Kode Pcpl]]</f>
        <v>3169674</v>
      </c>
      <c r="AN909" s="36">
        <f>Table43[[#This Row],[Harga Jual Pcs GT
(-PPN)]]-(Table43[[#This Row],[Harga Jual Pcs GT
(-PPN)]]*8.5%)</f>
        <v>22681.437849999998</v>
      </c>
      <c r="AO909" s="36">
        <f>Table43[[#This Row],[Harga Beli Pcs
(-PPN)]]*Table43[[#This Row],[ISI/CTN]]</f>
        <v>272177.25419999997</v>
      </c>
      <c r="AP909" s="36">
        <f>Table43[[#This Row],[Harga Beli Pcs
(-PPN)]]*1.11</f>
        <v>25176.396013500002</v>
      </c>
      <c r="AQ909" s="36">
        <f>Table43[[#This Row],[Harga Beli Krt
(- PPN)]]*1.11</f>
        <v>302116.75216199999</v>
      </c>
      <c r="AR909" s="36">
        <v>24788.456666666665</v>
      </c>
      <c r="AS909" s="36">
        <f>Table43[[#This Row],[Harga Jual Pcs GT
(-PPN)]]*Table43[[#This Row],[ISI/CTN]]</f>
        <v>297461.48</v>
      </c>
      <c r="AT909" s="36">
        <f>Table43[[#This Row],[Harga Jual Pcs GT
(-PPN)]]*1.11</f>
        <v>27515.186900000001</v>
      </c>
      <c r="AU909" s="36">
        <f>Table43[[#This Row],[Harga Jual Krt GT
(- PPN)]]*1.11</f>
        <v>330182.24280000001</v>
      </c>
      <c r="AV909" s="36"/>
      <c r="AW909" s="36">
        <f>Table43[[#This Row],[Harga Jual Pcs MT
(-PPN)]]*Table43[[#This Row],[ISI/CTN]]</f>
        <v>0</v>
      </c>
      <c r="AX909" s="36">
        <f>Table43[[#This Row],[Harga Jual Pcs MT
(-PPN)]]*1.11</f>
        <v>0</v>
      </c>
      <c r="AY909" s="36">
        <f>Table43[[#This Row],[Harga Jual Pcs MT
(+PPN)]]*Table43[[#This Row],[ISI/CTN]]</f>
        <v>0</v>
      </c>
      <c r="AZ909" s="44">
        <f>(Table43[[#This Row],[Harga Jual Pcs GT
(-PPN)]]-Table43[[#This Row],[Harga Beli Pcs
(-PPN)]])/Table43[[#This Row],[Harga Jual Pcs GT
(-PPN)]]</f>
        <v>8.5000000000000006E-2</v>
      </c>
      <c r="BA909" s="51">
        <f>Table43[[#This Row],[Harga Jual Pcs MT
(-PPN)]]-Table43[[#This Row],[Harga Beli Pcs
(-PPN)]]</f>
        <v>-22681.437849999998</v>
      </c>
      <c r="BB909" s="57" t="e">
        <f>Table43[[#This Row],[Column1]]/Table43[[#This Row],[Harga Jual Pcs MT
(-PPN)]]</f>
        <v>#DIV/0!</v>
      </c>
      <c r="BC909" s="50"/>
      <c r="BD909" s="7" t="str">
        <f>IFERROR(VLOOKUP(Table43[[#This Row],[Kode BARANG Win2]],'[3]Daftar Barang dan Jasa'!$B$2:$D$3515,3,0),0)</f>
        <v>RB LAUNDRY DISINFECTANT FLORAL FRESH 450ML X 12 PCH</v>
      </c>
      <c r="BE909" s="7" t="str">
        <f ca="1">IF(TODAY()-Table43[[#This Row],[Efektif
Pembuatan]]&gt;60,"Lama","Baru")</f>
        <v>Lama</v>
      </c>
      <c r="BF909" s="7" t="e">
        <f ca="1">IF(TODAY()-Table43[[#This Row],[Efektif Naik Harga]]&lt;30,"Naik","Sama")</f>
        <v>#VALUE!</v>
      </c>
      <c r="BG909" s="7" t="s">
        <v>400</v>
      </c>
      <c r="BH909" s="7" t="str">
        <f>IF(Table43[[#This Row],[Kode BARANG Win2]]&lt;&gt;"","IDR","")</f>
        <v>IDR</v>
      </c>
      <c r="BI909" s="7" t="str">
        <f>CONCATENATE(Table43[[#This Row],[kode  1 Digit
(Nomor)]],Table43[[#This Row],[kode  4 Digit                (Nomor)]])</f>
        <v>31696740450</v>
      </c>
      <c r="BJ909" s="7" t="str">
        <f>Table43[[#This Row],[Nama            Gramasi atau Jumlah Pack per CTN]]</f>
        <v>450ML</v>
      </c>
      <c r="BK909" s="7"/>
      <c r="BL909" s="7"/>
      <c r="BM909" s="4" t="str">
        <f>IF(Table43[[#This Row],[SATUAN Fix Win]]&lt;&gt;"","KRT")</f>
        <v>KRT</v>
      </c>
      <c r="BN909" s="4" t="str">
        <f>IF(Table43[[#This Row],[SATUAN Fix Win]]&lt;&gt;"","GD01")</f>
        <v>GD01</v>
      </c>
      <c r="BO909" s="4">
        <f>IF(Table43[[#This Row],[SATUAN Fix Win]]&lt;&gt;"",11611)</f>
        <v>11611</v>
      </c>
      <c r="BP909" s="4">
        <f>IF(Table43[[#This Row],[SATUAN Fix Win]]&lt;&gt;"",11612)</f>
        <v>11612</v>
      </c>
      <c r="BR909" s="4">
        <f>IF(Table43[[#This Row],[SATUAN Fix Win]]&lt;&gt;"",1)</f>
        <v>1</v>
      </c>
    </row>
    <row r="910" spans="1:74">
      <c r="A910" s="4" t="str">
        <f>CONCATENATE(Table43[[#This Row],[Kode BARANG Win2]],Table43[[#This Row],[No. Urut
Item Sama]])</f>
        <v>R1100000003010</v>
      </c>
      <c r="B910" s="7"/>
      <c r="D910" s="60">
        <v>3185070</v>
      </c>
      <c r="E910" s="60">
        <f>IFERROR(VLOOKUP(Table43[[#This Row],[NO]],[1]Sheet1!$G$3:$K$1267,5,0),0)</f>
        <v>20010010100010</v>
      </c>
      <c r="F910" s="61"/>
      <c r="G910" s="61">
        <v>9</v>
      </c>
      <c r="H910" s="61" t="s">
        <v>1829</v>
      </c>
      <c r="I910" s="60"/>
      <c r="J910" s="26" t="str">
        <f>Table43[[#This Row],[Nama Jenis Kemasan]]</f>
        <v>PCS</v>
      </c>
      <c r="K910" s="4" t="str">
        <f>TRIM(CONCATENATE(Table43[[#This Row],[Nama            KLP]]," ",Table43[[#This Row],[Nama            Sub KLP]]))</f>
        <v>MULTI PURPOSE CLEANER</v>
      </c>
      <c r="L910" s="4" t="str">
        <f>CONCATENATE(Table43[[#This Row],[kode  2 Digit                (hrf+No)]],Table43[[#This Row],[kode  2 Digit                (Nomor)]],Table43[[#This Row],[kode  1 Digit                (Nomor)]])</f>
        <v>R1100</v>
      </c>
      <c r="M910" s="4" t="str">
        <f>IF(AH910="",CONCATENATE(R910,T910,V910,X910,Z910,AB910,AD910,AF910,Table43[[#This Row],[Tanda Kode Revisi]]),CONCATENATE(R910,T910,V910,X910,Z910,AB910,AD910,AH910))</f>
        <v>R1100000003010</v>
      </c>
      <c r="N910" s="11">
        <f t="shared" ref="N910:N911" si="28">LEN(M910)</f>
        <v>14</v>
      </c>
      <c r="O910" s="13" t="str">
        <f>IF(AG910&lt;&gt;"",TRIM(UPPER(CONCATENATE(Q910," ",S910," ",U910," ",W910," ",Y910," ",AA910," ","X"," ",Table43[[#This Row],[ISI/CTN]]," ",AG910," ",AC910," ",AE910," ",AI910))),TRIM(UPPER(CONCATENATE(Q910," ",S910," ",U910," ",W910," ",Y910," ",AA910," ","X"," ",Table43[[#This Row],[ISI/CTN]]," ",AC910," ",AE910," ",AI910))))</f>
        <v>RB MULTI PURPOSE CLEANER LEMON 30S X 9 PCS</v>
      </c>
      <c r="P910" s="11">
        <f t="shared" ref="P910:P911" si="29">LEN(O910)</f>
        <v>42</v>
      </c>
      <c r="Q910" s="4" t="s">
        <v>1487</v>
      </c>
      <c r="R910" s="7" t="s">
        <v>94</v>
      </c>
      <c r="S910" s="4" t="s">
        <v>2082</v>
      </c>
      <c r="T910" s="45" t="s">
        <v>1737</v>
      </c>
      <c r="U910" s="46"/>
      <c r="V910" s="7">
        <v>0</v>
      </c>
      <c r="W910" s="46"/>
      <c r="X910" s="45" t="s">
        <v>1731</v>
      </c>
      <c r="Y910" s="4" t="s">
        <v>1548</v>
      </c>
      <c r="Z910" s="45" t="s">
        <v>1734</v>
      </c>
      <c r="AA910" s="4" t="s">
        <v>2084</v>
      </c>
      <c r="AB910" s="45" t="s">
        <v>1749</v>
      </c>
      <c r="AC910" s="4" t="s">
        <v>186</v>
      </c>
      <c r="AD910" s="7">
        <v>1</v>
      </c>
      <c r="AF910" s="7">
        <v>0</v>
      </c>
      <c r="AJ910" s="7">
        <f>IFERROR(VLOOKUP(Table43[[#This Row],[Kode BARANG Win2]],'[2]Template Impor Barang'!#REF!,2,0),0)</f>
        <v>0</v>
      </c>
      <c r="AK910" s="7">
        <f>Table43[[#This Row],[ISI/CTN]]</f>
        <v>9</v>
      </c>
      <c r="AL910" s="83">
        <f>Table43[[#This Row],[Kode Pcpl]]</f>
        <v>3185070</v>
      </c>
      <c r="AN910" s="36">
        <f>Table43[[#This Row],[Harga Jual Pcs GT
(-PPN)]]-(Table43[[#This Row],[Harga Jual Pcs GT
(-PPN)]]*8.5%)</f>
        <v>23753.639933333332</v>
      </c>
      <c r="AO910" s="36">
        <f>Table43[[#This Row],[Harga Beli Pcs
(-PPN)]]*Table43[[#This Row],[ISI/CTN]]</f>
        <v>213782.75939999998</v>
      </c>
      <c r="AP910" s="36">
        <f>Table43[[#This Row],[Harga Beli Pcs
(-PPN)]]*1.11</f>
        <v>26366.540326000002</v>
      </c>
      <c r="AQ910" s="36">
        <f>Table43[[#This Row],[Harga Beli Krt
(- PPN)]]*1.11</f>
        <v>237298.862934</v>
      </c>
      <c r="AR910" s="36">
        <v>25960.26222222222</v>
      </c>
      <c r="AS910" s="36">
        <f>Table43[[#This Row],[Harga Jual Pcs GT
(-PPN)]]*Table43[[#This Row],[ISI/CTN]]</f>
        <v>233642.36</v>
      </c>
      <c r="AT910" s="36">
        <f>Table43[[#This Row],[Harga Jual Pcs GT
(-PPN)]]*1.11</f>
        <v>28815.891066666667</v>
      </c>
      <c r="AU910" s="36">
        <f>Table43[[#This Row],[Harga Jual Krt GT
(- PPN)]]*1.11</f>
        <v>259343.0196</v>
      </c>
      <c r="AV910" s="36"/>
      <c r="AW910" s="36">
        <f>Table43[[#This Row],[Harga Jual Pcs MT
(-PPN)]]*Table43[[#This Row],[ISI/CTN]]</f>
        <v>0</v>
      </c>
      <c r="AX910" s="36">
        <f>Table43[[#This Row],[Harga Jual Pcs MT
(-PPN)]]*1.11</f>
        <v>0</v>
      </c>
      <c r="AY910" s="36">
        <f>Table43[[#This Row],[Harga Jual Pcs MT
(+PPN)]]*Table43[[#This Row],[ISI/CTN]]</f>
        <v>0</v>
      </c>
      <c r="AZ910" s="44">
        <f>(Table43[[#This Row],[Harga Jual Pcs GT
(-PPN)]]-Table43[[#This Row],[Harga Beli Pcs
(-PPN)]])/Table43[[#This Row],[Harga Jual Pcs GT
(-PPN)]]</f>
        <v>8.4999999999999964E-2</v>
      </c>
      <c r="BA910" s="51">
        <f>Table43[[#This Row],[Harga Jual Pcs MT
(-PPN)]]-Table43[[#This Row],[Harga Beli Pcs
(-PPN)]]</f>
        <v>-23753.639933333332</v>
      </c>
      <c r="BB910" s="57" t="e">
        <f>Table43[[#This Row],[Column1]]/Table43[[#This Row],[Harga Jual Pcs MT
(-PPN)]]</f>
        <v>#DIV/0!</v>
      </c>
      <c r="BC910" s="50"/>
      <c r="BD910" s="7" t="str">
        <f>IFERROR(VLOOKUP(Table43[[#This Row],[Kode BARANG Win2]],'[3]Daftar Barang dan Jasa'!$B$2:$D$3515,3,0),0)</f>
        <v>RB MULTI PURPOSE CLEANER APPLE 30S X 9 PCS</v>
      </c>
      <c r="BE910" s="7" t="str">
        <f ca="1">IF(TODAY()-Table43[[#This Row],[Efektif
Pembuatan]]&gt;60,"Lama","Baru")</f>
        <v>Lama</v>
      </c>
      <c r="BF910" s="7" t="e">
        <f ca="1">IF(TODAY()-Table43[[#This Row],[Efektif Naik Harga]]&lt;30,"Naik","Sama")</f>
        <v>#VALUE!</v>
      </c>
      <c r="BG910" s="7" t="s">
        <v>400</v>
      </c>
      <c r="BH910" s="7" t="str">
        <f>IF(Table43[[#This Row],[Kode BARANG Win2]]&lt;&gt;"","IDR","")</f>
        <v>IDR</v>
      </c>
      <c r="BI910" s="7" t="str">
        <f>CONCATENATE(Table43[[#This Row],[kode  1 Digit
(Nomor)]],Table43[[#This Row],[kode  4 Digit                (Nomor)]])</f>
        <v>31850700030</v>
      </c>
      <c r="BJ910" s="7" t="str">
        <f>Table43[[#This Row],[Nama            Gramasi atau Jumlah Pack per CTN]]</f>
        <v>30S</v>
      </c>
      <c r="BK910" s="7"/>
      <c r="BL910" s="7"/>
      <c r="BM910" s="4" t="str">
        <f>IF(Table43[[#This Row],[SATUAN Fix Win]]&lt;&gt;"","KRT")</f>
        <v>KRT</v>
      </c>
      <c r="BN910" s="4" t="str">
        <f>IF(Table43[[#This Row],[SATUAN Fix Win]]&lt;&gt;"","GD01")</f>
        <v>GD01</v>
      </c>
      <c r="BO910" s="4">
        <f>IF(Table43[[#This Row],[SATUAN Fix Win]]&lt;&gt;"",11611)</f>
        <v>11611</v>
      </c>
      <c r="BP910" s="4">
        <f>IF(Table43[[#This Row],[SATUAN Fix Win]]&lt;&gt;"",11612)</f>
        <v>11612</v>
      </c>
      <c r="BR910" s="4">
        <f>IF(Table43[[#This Row],[SATUAN Fix Win]]&lt;&gt;"",1)</f>
        <v>1</v>
      </c>
    </row>
    <row r="911" spans="1:74">
      <c r="A911" s="4" t="str">
        <f>CONCATENATE(Table43[[#This Row],[Kode BARANG Win2]],Table43[[#This Row],[No. Urut
Item Sama]])</f>
        <v>R1100000003010</v>
      </c>
      <c r="B911" s="7"/>
      <c r="D911" s="60">
        <v>3185069</v>
      </c>
      <c r="E911" s="60">
        <f>IFERROR(VLOOKUP(Table43[[#This Row],[NO]],[1]Sheet1!$G$3:$K$1267,5,0),0)</f>
        <v>20010010100010</v>
      </c>
      <c r="F911" s="61"/>
      <c r="G911" s="61">
        <v>9</v>
      </c>
      <c r="H911" s="61" t="s">
        <v>1828</v>
      </c>
      <c r="I911" s="60"/>
      <c r="J911" s="26" t="str">
        <f>Table43[[#This Row],[Nama Jenis Kemasan]]</f>
        <v>PCS</v>
      </c>
      <c r="K911" s="4" t="str">
        <f>TRIM(CONCATENATE(Table43[[#This Row],[Nama            KLP]]," ",Table43[[#This Row],[Nama            Sub KLP]]))</f>
        <v>MULTI PURPOSE CLEANER</v>
      </c>
      <c r="L911" s="4" t="str">
        <f>CONCATENATE(Table43[[#This Row],[kode  2 Digit                (hrf+No)]],Table43[[#This Row],[kode  2 Digit                (Nomor)]],Table43[[#This Row],[kode  1 Digit                (Nomor)]])</f>
        <v>R1100</v>
      </c>
      <c r="M911" s="4" t="str">
        <f>IF(AH911="",CONCATENATE(R911,T911,V911,X911,Z911,AB911,AD911,AF911,Table43[[#This Row],[Tanda Kode Revisi]]),CONCATENATE(R911,T911,V911,X911,Z911,AB911,AD911,AH911))</f>
        <v>R1100000003010</v>
      </c>
      <c r="N911" s="11">
        <f t="shared" si="28"/>
        <v>14</v>
      </c>
      <c r="O911" s="13" t="str">
        <f>IF(AG911&lt;&gt;"",TRIM(UPPER(CONCATENATE(Q911," ",S911," ",U911," ",W911," ",Y911," ",AA911," ","X"," ",Table43[[#This Row],[ISI/CTN]]," ",AG911," ",AC911," ",AE911," ",AI911))),TRIM(UPPER(CONCATENATE(Q911," ",S911," ",U911," ",W911," ",Y911," ",AA911," ","X"," ",Table43[[#This Row],[ISI/CTN]]," ",AC911," ",AE911," ",AI911))))</f>
        <v>RB MULTI PURPOSE CLEANER APPLE 30S X 9 PCS</v>
      </c>
      <c r="P911" s="11">
        <f t="shared" si="29"/>
        <v>42</v>
      </c>
      <c r="Q911" s="4" t="s">
        <v>1487</v>
      </c>
      <c r="R911" s="7" t="s">
        <v>94</v>
      </c>
      <c r="S911" s="4" t="s">
        <v>2082</v>
      </c>
      <c r="T911" s="45" t="s">
        <v>1737</v>
      </c>
      <c r="U911" s="46"/>
      <c r="V911" s="7">
        <v>0</v>
      </c>
      <c r="W911" s="46"/>
      <c r="X911" s="45" t="s">
        <v>1731</v>
      </c>
      <c r="Y911" s="4" t="s">
        <v>2083</v>
      </c>
      <c r="Z911" s="45" t="s">
        <v>1734</v>
      </c>
      <c r="AA911" s="4" t="s">
        <v>2084</v>
      </c>
      <c r="AB911" s="45" t="s">
        <v>1749</v>
      </c>
      <c r="AC911" s="4" t="s">
        <v>186</v>
      </c>
      <c r="AD911" s="7">
        <v>1</v>
      </c>
      <c r="AF911" s="7">
        <v>0</v>
      </c>
      <c r="AJ911" s="7">
        <f>IFERROR(VLOOKUP(Table43[[#This Row],[Kode BARANG Win2]],'[2]Template Impor Barang'!#REF!,2,0),0)</f>
        <v>0</v>
      </c>
      <c r="AK911" s="7">
        <f>Table43[[#This Row],[ISI/CTN]]</f>
        <v>9</v>
      </c>
      <c r="AL911" s="83">
        <f>Table43[[#This Row],[Kode Pcpl]]</f>
        <v>3185069</v>
      </c>
      <c r="AN911" s="36">
        <f>Table43[[#This Row],[Harga Jual Pcs GT
(-PPN)]]-(Table43[[#This Row],[Harga Jual Pcs GT
(-PPN)]]*8.5%)</f>
        <v>23753.639933333332</v>
      </c>
      <c r="AO911" s="36">
        <f>Table43[[#This Row],[Harga Beli Pcs
(-PPN)]]*Table43[[#This Row],[ISI/CTN]]</f>
        <v>213782.75939999998</v>
      </c>
      <c r="AP911" s="36">
        <f>Table43[[#This Row],[Harga Beli Pcs
(-PPN)]]*1.11</f>
        <v>26366.540326000002</v>
      </c>
      <c r="AQ911" s="36">
        <f>Table43[[#This Row],[Harga Beli Krt
(- PPN)]]*1.11</f>
        <v>237298.862934</v>
      </c>
      <c r="AR911" s="36">
        <v>25960.26222222222</v>
      </c>
      <c r="AS911" s="36">
        <f>Table43[[#This Row],[Harga Jual Pcs GT
(-PPN)]]*Table43[[#This Row],[ISI/CTN]]</f>
        <v>233642.36</v>
      </c>
      <c r="AT911" s="36">
        <f>Table43[[#This Row],[Harga Jual Pcs GT
(-PPN)]]*1.11</f>
        <v>28815.891066666667</v>
      </c>
      <c r="AU911" s="36">
        <f>Table43[[#This Row],[Harga Jual Krt GT
(- PPN)]]*1.11</f>
        <v>259343.0196</v>
      </c>
      <c r="AV911" s="36"/>
      <c r="AW911" s="36">
        <f>Table43[[#This Row],[Harga Jual Pcs MT
(-PPN)]]*Table43[[#This Row],[ISI/CTN]]</f>
        <v>0</v>
      </c>
      <c r="AX911" s="36">
        <f>Table43[[#This Row],[Harga Jual Pcs MT
(-PPN)]]*1.11</f>
        <v>0</v>
      </c>
      <c r="AY911" s="36">
        <f>Table43[[#This Row],[Harga Jual Pcs MT
(+PPN)]]*Table43[[#This Row],[ISI/CTN]]</f>
        <v>0</v>
      </c>
      <c r="AZ911" s="44">
        <f>(Table43[[#This Row],[Harga Jual Pcs GT
(-PPN)]]-Table43[[#This Row],[Harga Beli Pcs
(-PPN)]])/Table43[[#This Row],[Harga Jual Pcs GT
(-PPN)]]</f>
        <v>8.4999999999999964E-2</v>
      </c>
      <c r="BA911" s="51">
        <f>Table43[[#This Row],[Harga Jual Pcs MT
(-PPN)]]-Table43[[#This Row],[Harga Beli Pcs
(-PPN)]]</f>
        <v>-23753.639933333332</v>
      </c>
      <c r="BB911" s="57" t="e">
        <f>Table43[[#This Row],[Column1]]/Table43[[#This Row],[Harga Jual Pcs MT
(-PPN)]]</f>
        <v>#DIV/0!</v>
      </c>
      <c r="BC911" s="50"/>
      <c r="BD911" s="7" t="str">
        <f>IFERROR(VLOOKUP(Table43[[#This Row],[Kode BARANG Win2]],'[3]Daftar Barang dan Jasa'!$B$2:$D$3515,3,0),0)</f>
        <v>RB MULTI PURPOSE CLEANER APPLE 30S X 9 PCS</v>
      </c>
      <c r="BE911" s="7" t="str">
        <f ca="1">IF(TODAY()-Table43[[#This Row],[Efektif
Pembuatan]]&gt;60,"Lama","Baru")</f>
        <v>Lama</v>
      </c>
      <c r="BF911" s="7" t="e">
        <f ca="1">IF(TODAY()-Table43[[#This Row],[Efektif Naik Harga]]&lt;30,"Naik","Sama")</f>
        <v>#VALUE!</v>
      </c>
      <c r="BG911" s="7" t="s">
        <v>400</v>
      </c>
      <c r="BH911" s="7" t="str">
        <f>IF(Table43[[#This Row],[Kode BARANG Win2]]&lt;&gt;"","IDR","")</f>
        <v>IDR</v>
      </c>
      <c r="BI911" s="7" t="str">
        <f>CONCATENATE(Table43[[#This Row],[kode  1 Digit
(Nomor)]],Table43[[#This Row],[kode  4 Digit                (Nomor)]])</f>
        <v>31850690030</v>
      </c>
      <c r="BJ911" s="7" t="str">
        <f>Table43[[#This Row],[Nama            Gramasi atau Jumlah Pack per CTN]]</f>
        <v>30S</v>
      </c>
      <c r="BK911" s="7"/>
      <c r="BL911" s="7"/>
      <c r="BM911" s="4" t="str">
        <f>IF(Table43[[#This Row],[SATUAN Fix Win]]&lt;&gt;"","KRT")</f>
        <v>KRT</v>
      </c>
      <c r="BN911" s="4" t="str">
        <f>IF(Table43[[#This Row],[SATUAN Fix Win]]&lt;&gt;"","GD01")</f>
        <v>GD01</v>
      </c>
      <c r="BO911" s="4">
        <f>IF(Table43[[#This Row],[SATUAN Fix Win]]&lt;&gt;"",11611)</f>
        <v>11611</v>
      </c>
      <c r="BP911" s="4">
        <f>IF(Table43[[#This Row],[SATUAN Fix Win]]&lt;&gt;"",11612)</f>
        <v>11612</v>
      </c>
      <c r="BR911" s="4">
        <f>IF(Table43[[#This Row],[SATUAN Fix Win]]&lt;&gt;"",1)</f>
        <v>1</v>
      </c>
    </row>
    <row r="916" spans="44:44">
      <c r="AR916" s="34">
        <v>425448</v>
      </c>
    </row>
    <row r="917" spans="44:44">
      <c r="AR917" s="34">
        <f>AR916/24</f>
        <v>17727</v>
      </c>
    </row>
  </sheetData>
  <mergeCells count="10">
    <mergeCell ref="BH4:BR4"/>
    <mergeCell ref="D3:G4"/>
    <mergeCell ref="J3:O3"/>
    <mergeCell ref="AN3:AY3"/>
    <mergeCell ref="BC3:BD4"/>
    <mergeCell ref="L4:P4"/>
    <mergeCell ref="Q4:R4"/>
    <mergeCell ref="AN4:AQ4"/>
    <mergeCell ref="AR4:AU4"/>
    <mergeCell ref="AV4:AY4"/>
  </mergeCells>
  <phoneticPr fontId="11" type="noConversion"/>
  <conditionalFormatting sqref="I1:I5">
    <cfRule type="duplicateValues" dxfId="108" priority="536"/>
  </conditionalFormatting>
  <conditionalFormatting sqref="M1:M3 L4 M5:M1048576">
    <cfRule type="duplicateValues" dxfId="107" priority="11"/>
  </conditionalFormatting>
  <conditionalFormatting sqref="N6:N911">
    <cfRule type="cellIs" dxfId="106" priority="12" operator="notEqual">
      <formula>14</formula>
    </cfRule>
  </conditionalFormatting>
  <conditionalFormatting sqref="P2">
    <cfRule type="cellIs" dxfId="105" priority="7" operator="greaterThan">
      <formula>0</formula>
    </cfRule>
  </conditionalFormatting>
  <conditionalFormatting sqref="P6:P911">
    <cfRule type="cellIs" dxfId="104" priority="8" operator="greaterThan">
      <formula>50</formula>
    </cfRule>
  </conditionalFormatting>
  <conditionalFormatting sqref="AI1:AI1048576">
    <cfRule type="duplicateValues" dxfId="103" priority="1"/>
  </conditionalFormatting>
  <conditionalFormatting sqref="I1:I891">
    <cfRule type="duplicateValues" dxfId="102" priority="607"/>
  </conditionalFormatting>
  <dataValidations disablePrompts="1" count="1">
    <dataValidation type="list" allowBlank="1" showInputMessage="1" showErrorMessage="1" sqref="BG6:BG911" xr:uid="{30A48718-FB35-4EDB-814E-97301A219E13}">
      <formula1>"Aktif, Discontinue"</formula1>
    </dataValidation>
  </dataValidations>
  <pageMargins left="0.7" right="0.7" top="0.75" bottom="0.75" header="0.3" footer="0.3"/>
  <pageSetup orientation="portrait" horizontalDpi="120" verticalDpi="72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9898-8E41-4C4C-A700-377DBD580608}">
  <sheetPr>
    <tabColor rgb="FF00B050"/>
  </sheetPr>
  <dimension ref="A1:F1099"/>
  <sheetViews>
    <sheetView topLeftCell="A1066" workbookViewId="0">
      <selection activeCell="G2" sqref="G2"/>
    </sheetView>
  </sheetViews>
  <sheetFormatPr defaultRowHeight="15"/>
  <cols>
    <col min="1" max="1" width="18.85546875" style="58" bestFit="1" customWidth="1"/>
    <col min="2" max="2" width="55.5703125" bestFit="1" customWidth="1"/>
    <col min="3" max="3" width="8.42578125" bestFit="1" customWidth="1"/>
    <col min="4" max="4" width="8" bestFit="1" customWidth="1"/>
    <col min="5" max="5" width="6" bestFit="1" customWidth="1"/>
    <col min="6" max="6" width="55.5703125" bestFit="1" customWidth="1"/>
  </cols>
  <sheetData>
    <row r="1" spans="1:6">
      <c r="A1" s="58" t="s">
        <v>1769</v>
      </c>
      <c r="B1" t="s">
        <v>1770</v>
      </c>
    </row>
    <row r="2" spans="1:6">
      <c r="A2" s="58">
        <v>20010010100010</v>
      </c>
      <c r="B2" t="s">
        <v>1589</v>
      </c>
      <c r="C2">
        <v>3185034</v>
      </c>
      <c r="F2" s="58" t="str">
        <f>B2</f>
        <v>BW COOL 24BTL X 100ML"3185034"DBW101</v>
      </c>
    </row>
    <row r="3" spans="1:6">
      <c r="A3" s="58">
        <v>20010010250030</v>
      </c>
      <c r="B3" t="s">
        <v>1590</v>
      </c>
      <c r="C3">
        <v>3180820</v>
      </c>
      <c r="D3">
        <v>3295019</v>
      </c>
      <c r="F3" s="58" t="str">
        <f t="shared" ref="F3:F66" si="0">B3</f>
        <v>BW COOL 24PCH X 200ML"3180820"3295019"DBW301</v>
      </c>
    </row>
    <row r="4" spans="1:6">
      <c r="A4" s="58">
        <v>20010010370031</v>
      </c>
      <c r="B4" t="s">
        <v>1771</v>
      </c>
      <c r="C4">
        <v>3317329</v>
      </c>
      <c r="F4" s="58" t="str">
        <f t="shared" si="0"/>
        <v>BW COOL 24 X 370ML PCH BDD"3317329"DBW1005</v>
      </c>
    </row>
    <row r="5" spans="1:6">
      <c r="A5" s="58">
        <v>20010010410030</v>
      </c>
      <c r="B5" t="s">
        <v>1591</v>
      </c>
      <c r="C5">
        <v>3171385</v>
      </c>
      <c r="D5">
        <v>3267943</v>
      </c>
      <c r="F5" s="58" t="str">
        <f t="shared" si="0"/>
        <v>BW COOL 24PCH X 370ML"3171385"3267943"DBW501</v>
      </c>
    </row>
    <row r="6" spans="1:6">
      <c r="A6" s="58">
        <v>20010010625040</v>
      </c>
      <c r="B6" t="s">
        <v>1772</v>
      </c>
      <c r="C6">
        <v>3171386</v>
      </c>
      <c r="D6">
        <v>3289668</v>
      </c>
      <c r="F6" s="58" t="str">
        <f t="shared" si="0"/>
        <v>BW COOL 12 PUMP X 500GR"3171386"3289668"DBW701</v>
      </c>
    </row>
    <row r="7" spans="1:6">
      <c r="A7" s="58">
        <v>20010010800030</v>
      </c>
      <c r="B7" t="s">
        <v>1593</v>
      </c>
      <c r="C7">
        <v>3171387</v>
      </c>
      <c r="D7">
        <v>3278293</v>
      </c>
      <c r="F7" s="58" t="str">
        <f t="shared" si="0"/>
        <v>BW COOL 12PCH X 720ML"3171387"3278293"DBW801</v>
      </c>
    </row>
    <row r="8" spans="1:6">
      <c r="A8" s="58">
        <v>20010010800039</v>
      </c>
      <c r="B8" t="s">
        <v>1773</v>
      </c>
      <c r="C8">
        <v>3288190</v>
      </c>
      <c r="D8">
        <v>3306723</v>
      </c>
      <c r="F8" s="58" t="str">
        <f t="shared" si="0"/>
        <v>BW COOL 6 PCH X 720ML BNDD"3288190"3306723"DBW805</v>
      </c>
    </row>
    <row r="9" spans="1:6">
      <c r="A9" s="58">
        <v>20010020410030</v>
      </c>
      <c r="B9" t="s">
        <v>1603</v>
      </c>
      <c r="C9">
        <v>3072197</v>
      </c>
      <c r="D9">
        <v>3267941</v>
      </c>
      <c r="F9" s="58" t="str">
        <f t="shared" si="0"/>
        <v>BW LASTING 24PCHX410/370ML "3072197"3267941"DBW505</v>
      </c>
    </row>
    <row r="10" spans="1:6">
      <c r="A10" s="58">
        <v>20010020800030</v>
      </c>
      <c r="B10" t="s">
        <v>1604</v>
      </c>
      <c r="C10">
        <v>3207910</v>
      </c>
      <c r="D10">
        <v>3278297</v>
      </c>
      <c r="F10" s="58" t="str">
        <f t="shared" si="0"/>
        <v>BW LASTING 12PCH X 750ML"3207910"3278297"DBW802</v>
      </c>
    </row>
    <row r="11" spans="1:6">
      <c r="A11" s="58">
        <v>20010030410030</v>
      </c>
      <c r="B11" t="s">
        <v>1602</v>
      </c>
      <c r="C11">
        <v>3073462</v>
      </c>
      <c r="D11">
        <v>3267944</v>
      </c>
      <c r="F11" s="58" t="str">
        <f t="shared" si="0"/>
        <v>BW HONEY 24 PCHX410ML/370ML"3073462"3267944"DBW509</v>
      </c>
    </row>
    <row r="12" spans="1:6">
      <c r="A12" s="58">
        <v>20010040100010</v>
      </c>
      <c r="B12" t="s">
        <v>1596</v>
      </c>
      <c r="C12">
        <v>3167498</v>
      </c>
      <c r="F12" s="58" t="str">
        <f t="shared" si="0"/>
        <v>BW FRESH 24BTL X 100ML"3167498"DBW102</v>
      </c>
    </row>
    <row r="13" spans="1:6">
      <c r="A13" s="58">
        <v>20010040250030</v>
      </c>
      <c r="B13" t="s">
        <v>1597</v>
      </c>
      <c r="C13">
        <v>3167502</v>
      </c>
      <c r="D13">
        <v>3278508</v>
      </c>
      <c r="F13" s="58" t="str">
        <f t="shared" si="0"/>
        <v>BW FRESH 24PCH X 200ML"3167502"3278508"DBW303</v>
      </c>
    </row>
    <row r="14" spans="1:6">
      <c r="A14" s="58">
        <v>20010040370038</v>
      </c>
      <c r="B14" t="s">
        <v>1774</v>
      </c>
      <c r="C14">
        <v>3303402</v>
      </c>
      <c r="D14">
        <v>3317330</v>
      </c>
      <c r="F14" s="58" t="str">
        <f t="shared" si="0"/>
        <v>BW FRESH 24 X 370ML PCH BDD"3303402"3317330"DBW807</v>
      </c>
    </row>
    <row r="15" spans="1:6">
      <c r="A15" s="58">
        <v>20010040410030</v>
      </c>
      <c r="B15" t="s">
        <v>1598</v>
      </c>
      <c r="C15">
        <v>3172265</v>
      </c>
      <c r="D15">
        <v>3267946</v>
      </c>
      <c r="F15" s="58" t="str">
        <f t="shared" si="0"/>
        <v>BW FRSH 24PCH X 410ML/370ML"3172265"3267946"DBW511</v>
      </c>
    </row>
    <row r="16" spans="1:6">
      <c r="A16" s="58">
        <v>20010040410035</v>
      </c>
      <c r="B16" t="s">
        <v>1775</v>
      </c>
      <c r="C16">
        <v>3186391</v>
      </c>
      <c r="F16" s="58" t="str">
        <f t="shared" si="0"/>
        <v>BW FRESH 24PCH X 410ML+HS200"3186391"DBW514</v>
      </c>
    </row>
    <row r="17" spans="1:6">
      <c r="A17" s="58">
        <v>20010040625040</v>
      </c>
      <c r="B17" t="s">
        <v>1776</v>
      </c>
      <c r="C17">
        <v>3167500</v>
      </c>
      <c r="D17">
        <v>3289693</v>
      </c>
      <c r="F17" s="58" t="str">
        <f t="shared" si="0"/>
        <v>BW FRESH 12 PUMP X 500GR"3167500"3289693"DBW702</v>
      </c>
    </row>
    <row r="18" spans="1:6">
      <c r="A18" s="58">
        <v>20010040800030</v>
      </c>
      <c r="B18" t="s">
        <v>1600</v>
      </c>
      <c r="C18">
        <v>3278294</v>
      </c>
      <c r="F18" s="58" t="str">
        <f t="shared" si="0"/>
        <v>BW FRESH 12 X 720/800ML PCH "3278294"DBW803</v>
      </c>
    </row>
    <row r="19" spans="1:6">
      <c r="A19" s="58">
        <v>20010040800039</v>
      </c>
      <c r="B19" t="s">
        <v>1777</v>
      </c>
      <c r="C19">
        <v>3288763</v>
      </c>
      <c r="D19">
        <v>3306725</v>
      </c>
      <c r="F19" s="58" t="str">
        <f t="shared" si="0"/>
        <v>BW FRESH 6 PCH X 720ML BNDD"3288763"3306725"DBW806</v>
      </c>
    </row>
    <row r="20" spans="1:6">
      <c r="A20" s="58">
        <v>20010050100010</v>
      </c>
      <c r="B20" t="s">
        <v>1606</v>
      </c>
      <c r="C20">
        <v>3070350</v>
      </c>
      <c r="F20" s="58" t="str">
        <f t="shared" si="0"/>
        <v>BW ORIGINAL 24BTL X 100ML"3070350"DBW103</v>
      </c>
    </row>
    <row r="21" spans="1:6">
      <c r="A21" s="58">
        <v>20010050370038</v>
      </c>
      <c r="B21" t="s">
        <v>1608</v>
      </c>
      <c r="C21">
        <v>3303398</v>
      </c>
      <c r="D21">
        <v>3317331</v>
      </c>
      <c r="F21" s="58" t="str">
        <f t="shared" si="0"/>
        <v>BW ORIGINAL 24 X 370ML PCH BDD"3303398"3317331"</v>
      </c>
    </row>
    <row r="22" spans="1:6">
      <c r="A22" s="58">
        <v>20010050410030</v>
      </c>
      <c r="B22" t="s">
        <v>1778</v>
      </c>
      <c r="C22">
        <v>3072208</v>
      </c>
      <c r="D22">
        <v>3267940</v>
      </c>
      <c r="F22" s="58" t="str">
        <f t="shared" si="0"/>
        <v>BW ORI 24PCH X 410/370ML"3072208"3267940"DBW515</v>
      </c>
    </row>
    <row r="23" spans="1:6">
      <c r="A23" s="58">
        <v>20010050625040</v>
      </c>
      <c r="B23" t="s">
        <v>1779</v>
      </c>
      <c r="C23">
        <v>3075886</v>
      </c>
      <c r="D23">
        <v>3289669</v>
      </c>
      <c r="F23" s="58" t="str">
        <f t="shared" si="0"/>
        <v>BW ORIGINAL 12 PUMP X 500GR"3075886"3289669"DBW703</v>
      </c>
    </row>
    <row r="24" spans="1:6">
      <c r="A24" s="58">
        <v>20010050800030</v>
      </c>
      <c r="B24" t="s">
        <v>1610</v>
      </c>
      <c r="C24">
        <v>3207911</v>
      </c>
      <c r="D24">
        <v>3278296</v>
      </c>
      <c r="F24" s="58" t="str">
        <f t="shared" si="0"/>
        <v>BW ORIGINAL 12PCH X 720ML"3207911"3278296"DBW804</v>
      </c>
    </row>
    <row r="25" spans="1:6">
      <c r="A25" s="58">
        <v>20010090250031</v>
      </c>
      <c r="B25" t="s">
        <v>1612</v>
      </c>
      <c r="C25">
        <v>3193559</v>
      </c>
      <c r="D25">
        <v>3278509</v>
      </c>
      <c r="F25" s="58" t="str">
        <f t="shared" si="0"/>
        <v>BW SKINCARE 24PCH X 200ML"3193559"3278509"DBW308</v>
      </c>
    </row>
    <row r="26" spans="1:6">
      <c r="A26" s="58">
        <v>20010090410031</v>
      </c>
      <c r="B26" t="s">
        <v>1613</v>
      </c>
      <c r="C26">
        <v>3193560</v>
      </c>
      <c r="D26">
        <v>3267949</v>
      </c>
      <c r="F26" s="58" t="str">
        <f t="shared" si="0"/>
        <v>BW SKINCARE 24PCHX410/370ML"3193560"3267949"DBW525</v>
      </c>
    </row>
    <row r="27" spans="1:6">
      <c r="A27" s="58">
        <v>20010110410032</v>
      </c>
      <c r="B27" t="s">
        <v>1611</v>
      </c>
      <c r="C27">
        <v>3072200</v>
      </c>
      <c r="F27" s="58" t="str">
        <f t="shared" si="0"/>
        <v>BW RE-ENER 24PCHX410/370ML"3072200"3267942 DBW529</v>
      </c>
    </row>
    <row r="28" spans="1:6">
      <c r="A28" s="58">
        <v>20010150370030</v>
      </c>
      <c r="B28" t="s">
        <v>1780</v>
      </c>
      <c r="C28">
        <v>3300633</v>
      </c>
      <c r="F28" s="58" t="str">
        <f t="shared" si="0"/>
        <v>BW FAMILY PROJECT 24 X 370ML PCH "3300633"DBW813</v>
      </c>
    </row>
    <row r="29" spans="1:6">
      <c r="A29" s="58">
        <v>20010150370031</v>
      </c>
      <c r="B29" t="s">
        <v>1594</v>
      </c>
      <c r="C29">
        <v>3317335</v>
      </c>
      <c r="F29" s="58" t="str">
        <f t="shared" si="0"/>
        <v>BW FAMILY PROJECT 24 X 370ML PCH BDD"3317335"DBW10</v>
      </c>
    </row>
    <row r="30" spans="1:6">
      <c r="A30" s="58">
        <v>20010150720031</v>
      </c>
      <c r="B30" t="s">
        <v>1595</v>
      </c>
      <c r="C30">
        <v>3321120</v>
      </c>
      <c r="F30" s="58" t="str">
        <f t="shared" si="0"/>
        <v>BW FAMILY PROJECT 6 X 720ML PCH BDD"3321120"DBW814</v>
      </c>
    </row>
    <row r="31" spans="1:6">
      <c r="A31" s="58">
        <v>20020010060020</v>
      </c>
      <c r="B31" t="s">
        <v>1660</v>
      </c>
      <c r="C31">
        <v>3166975</v>
      </c>
      <c r="F31" s="58" t="str">
        <f t="shared" si="0"/>
        <v>SOAP ORIGINAL 144PCS X 60GR"3166975"DBS102</v>
      </c>
    </row>
    <row r="32" spans="1:6">
      <c r="A32" s="58">
        <v>20020010100020</v>
      </c>
      <c r="B32" t="s">
        <v>1659</v>
      </c>
      <c r="C32">
        <v>3166958</v>
      </c>
      <c r="F32" s="58" t="str">
        <f t="shared" si="0"/>
        <v>SOAP ORIGINAL 144PCS X 100GR"3166958"DBS104</v>
      </c>
    </row>
    <row r="33" spans="1:6">
      <c r="A33" s="58">
        <v>20020020060020</v>
      </c>
      <c r="B33" t="s">
        <v>1655</v>
      </c>
      <c r="C33">
        <v>3171295</v>
      </c>
      <c r="F33" s="58" t="str">
        <f t="shared" si="0"/>
        <v>SOAP COOL 144PCS X 60GR"3171295"DBS105</v>
      </c>
    </row>
    <row r="34" spans="1:6">
      <c r="A34" s="58">
        <v>20020020100020</v>
      </c>
      <c r="B34" t="s">
        <v>1654</v>
      </c>
      <c r="C34">
        <v>3171286</v>
      </c>
      <c r="F34" s="58" t="str">
        <f t="shared" si="0"/>
        <v>SOAP COOL 144PCS X 100GR"3171286"DBS107</v>
      </c>
    </row>
    <row r="35" spans="1:6">
      <c r="A35" s="58">
        <v>20020030060020</v>
      </c>
      <c r="B35" t="s">
        <v>1656</v>
      </c>
      <c r="C35">
        <v>3170933</v>
      </c>
      <c r="F35" s="58" t="str">
        <f t="shared" si="0"/>
        <v>SOAP FRESH 144PCS X 60GR"3170933"DBS108</v>
      </c>
    </row>
    <row r="36" spans="1:6">
      <c r="A36" s="58">
        <v>20020040060020</v>
      </c>
      <c r="B36" t="s">
        <v>1658</v>
      </c>
      <c r="C36">
        <v>3166937</v>
      </c>
      <c r="F36" s="58" t="str">
        <f t="shared" si="0"/>
        <v>SOAP LASTING 144PCS X 60GR"3166937"DBS111</v>
      </c>
    </row>
    <row r="37" spans="1:6">
      <c r="A37" s="58">
        <v>20020040100020</v>
      </c>
      <c r="B37" t="s">
        <v>1657</v>
      </c>
      <c r="C37">
        <v>3166942</v>
      </c>
      <c r="F37" s="58" t="str">
        <f t="shared" si="0"/>
        <v>SOAP LASTING 144PCS X 100GR"3166942"DBS113</v>
      </c>
    </row>
    <row r="38" spans="1:6">
      <c r="A38" s="58">
        <v>20020050060020</v>
      </c>
      <c r="B38" t="s">
        <v>1661</v>
      </c>
      <c r="C38">
        <v>3193502</v>
      </c>
      <c r="F38" s="58" t="str">
        <f t="shared" si="0"/>
        <v>SOAP RE-ENER 144PCS X 60GR"3193502"DBS114</v>
      </c>
    </row>
    <row r="39" spans="1:6">
      <c r="A39" s="58">
        <v>20020060060020</v>
      </c>
      <c r="B39" t="s">
        <v>1662</v>
      </c>
      <c r="C39">
        <v>3193501</v>
      </c>
      <c r="F39" s="58" t="str">
        <f t="shared" si="0"/>
        <v>SOAP SKINCARE 144PCS X 60GR"3193501"DBS117</v>
      </c>
    </row>
    <row r="40" spans="1:6">
      <c r="A40" s="58">
        <v>20022030100020</v>
      </c>
      <c r="B40" t="s">
        <v>1781</v>
      </c>
      <c r="C40">
        <v>3170949</v>
      </c>
      <c r="F40" s="58" t="str">
        <f t="shared" si="0"/>
        <v>SOAP HK NEW FRESH 144PCS X 100GR"3170949"DBS221</v>
      </c>
    </row>
    <row r="41" spans="1:6">
      <c r="A41" s="58">
        <v>20023010100020</v>
      </c>
      <c r="B41" t="s">
        <v>1644</v>
      </c>
      <c r="C41">
        <v>3226670</v>
      </c>
      <c r="F41" s="58" t="str">
        <f t="shared" si="0"/>
        <v>SOAP NEW HK ORI 144PCS X 100GR"3226670"DBS228</v>
      </c>
    </row>
    <row r="42" spans="1:6">
      <c r="A42" s="58" t="s">
        <v>2071</v>
      </c>
      <c r="B42" t="s">
        <v>1782</v>
      </c>
      <c r="C42">
        <v>3226670</v>
      </c>
      <c r="F42" s="58" t="str">
        <f t="shared" si="0"/>
        <v>SOAP NEW HK ORI 144PCS X 100GR"3226670"B&gt;DBS228</v>
      </c>
    </row>
    <row r="43" spans="1:6">
      <c r="A43" s="58">
        <v>20023020100020</v>
      </c>
      <c r="B43" t="s">
        <v>1640</v>
      </c>
      <c r="C43">
        <v>3226051</v>
      </c>
      <c r="F43" s="58" t="str">
        <f t="shared" si="0"/>
        <v>SOAP NEW HK COOL 144PCS X 100GR"3226051"DBS229</v>
      </c>
    </row>
    <row r="44" spans="1:6">
      <c r="A44" s="58">
        <v>20023030100020</v>
      </c>
      <c r="B44" t="s">
        <v>1641</v>
      </c>
      <c r="C44">
        <v>3226039</v>
      </c>
      <c r="F44" s="58" t="str">
        <f t="shared" si="0"/>
        <v>SOAP NEW HK FRSH 144PCS X 100GR"3226039"DBS230</v>
      </c>
    </row>
    <row r="45" spans="1:6">
      <c r="A45" s="58">
        <v>20023040100020</v>
      </c>
      <c r="B45" t="s">
        <v>1643</v>
      </c>
      <c r="C45">
        <v>3226053</v>
      </c>
      <c r="F45" s="58" t="str">
        <f t="shared" si="0"/>
        <v>SOAP NEW HK LASTING 144PCS X 100GR"3226053"DBS231</v>
      </c>
    </row>
    <row r="46" spans="1:6">
      <c r="A46" s="58">
        <v>20023050100020</v>
      </c>
      <c r="B46" t="s">
        <v>1645</v>
      </c>
      <c r="C46">
        <v>3226052</v>
      </c>
      <c r="F46" s="58" t="str">
        <f t="shared" si="0"/>
        <v>SOAP NEW HK RE-ENER 144PCS X 100GR"3226052"DBS232</v>
      </c>
    </row>
    <row r="47" spans="1:6">
      <c r="A47" s="58">
        <v>20023060100020</v>
      </c>
      <c r="B47" t="s">
        <v>1647</v>
      </c>
      <c r="C47">
        <v>3226054</v>
      </c>
      <c r="F47" s="58" t="str">
        <f t="shared" si="0"/>
        <v>SOAP NEW HK SKC 144PCS X 100GR"3226054"DBS233</v>
      </c>
    </row>
    <row r="48" spans="1:6">
      <c r="A48" s="58">
        <v>20023070100020</v>
      </c>
      <c r="B48" t="s">
        <v>1646</v>
      </c>
      <c r="C48">
        <v>3226038</v>
      </c>
      <c r="F48" s="58" t="str">
        <f t="shared" si="0"/>
        <v>SOAP NEW HK SEN 144PCS X 100GR"3226038"DBS234</v>
      </c>
    </row>
    <row r="49" spans="1:6">
      <c r="A49" s="58">
        <v>20023100100020</v>
      </c>
      <c r="B49" t="s">
        <v>1642</v>
      </c>
      <c r="C49">
        <v>3226040</v>
      </c>
      <c r="F49" s="58" t="str">
        <f t="shared" si="0"/>
        <v>SOAP NEW HK INV 144PCS X 100GR"3226040"DBS235</v>
      </c>
    </row>
    <row r="50" spans="1:6">
      <c r="A50" s="58">
        <v>20023110100020</v>
      </c>
      <c r="B50" t="s">
        <v>1639</v>
      </c>
      <c r="C50">
        <v>3231609</v>
      </c>
      <c r="F50" s="58" t="str">
        <f t="shared" si="0"/>
        <v>SOAP NEW HK A.VERA 144PCS X 100GR"3231609"DBS236</v>
      </c>
    </row>
    <row r="51" spans="1:6">
      <c r="A51" s="58">
        <v>20025010060020</v>
      </c>
      <c r="B51" t="s">
        <v>1636</v>
      </c>
      <c r="C51">
        <v>3341789</v>
      </c>
      <c r="F51" s="58" t="str">
        <f t="shared" si="0"/>
        <v>SOAP 3SP ORIGINAL 48 X 60GR PCS "3341789"DBS337</v>
      </c>
    </row>
    <row r="52" spans="1:6">
      <c r="A52" s="58">
        <v>20025010100020</v>
      </c>
      <c r="B52" t="s">
        <v>1635</v>
      </c>
      <c r="C52">
        <v>3166960</v>
      </c>
      <c r="F52" s="58" t="str">
        <f t="shared" si="0"/>
        <v>SOAP 3SP ORI 48PCS X 100GR"3166960"DBS302</v>
      </c>
    </row>
    <row r="53" spans="1:6">
      <c r="A53" s="58">
        <v>20025010100022</v>
      </c>
      <c r="B53" t="s">
        <v>1783</v>
      </c>
      <c r="C53">
        <v>3303378</v>
      </c>
      <c r="F53" s="58" t="str">
        <f t="shared" si="0"/>
        <v>SOAP 3SP ORI 36 X 100GR PCS 3+1"3303378"DBS331</v>
      </c>
    </row>
    <row r="54" spans="1:6">
      <c r="A54" s="58">
        <v>20025020065020</v>
      </c>
      <c r="B54" t="s">
        <v>1630</v>
      </c>
      <c r="C54">
        <v>3171290</v>
      </c>
      <c r="D54">
        <v>3205578</v>
      </c>
      <c r="F54" s="58" t="str">
        <f t="shared" si="0"/>
        <v>SOAP 3SP COOL 48PCS X 65GR"3171290"3205578"DBS304</v>
      </c>
    </row>
    <row r="55" spans="1:6">
      <c r="A55" s="58">
        <v>20025020100021</v>
      </c>
      <c r="B55" t="s">
        <v>1629</v>
      </c>
      <c r="C55">
        <v>3171288</v>
      </c>
      <c r="F55" s="58" t="str">
        <f t="shared" si="0"/>
        <v>SOAP 3SP COOL 48 PCS X 100GR"3171288"DBS306</v>
      </c>
    </row>
    <row r="56" spans="1:6">
      <c r="A56" s="58">
        <v>20025020100022</v>
      </c>
      <c r="B56" t="s">
        <v>1784</v>
      </c>
      <c r="C56">
        <v>3303377</v>
      </c>
      <c r="D56">
        <v>3322938</v>
      </c>
      <c r="F56" s="58" t="str">
        <f t="shared" si="0"/>
        <v>SOAP 3SP COOL 36 X 100GR PCS 3+1"3303377"3322938"</v>
      </c>
    </row>
    <row r="57" spans="1:6">
      <c r="A57" s="58">
        <v>20025030065020</v>
      </c>
      <c r="B57" t="s">
        <v>1633</v>
      </c>
      <c r="C57">
        <v>3170941</v>
      </c>
      <c r="D57">
        <v>3205580</v>
      </c>
      <c r="F57" s="58" t="str">
        <f t="shared" si="0"/>
        <v>SOAP 3SP FRESH 48PCS X 65GR"3170941"3205580"DBS307</v>
      </c>
    </row>
    <row r="58" spans="1:6">
      <c r="A58" s="58">
        <v>20025030100020</v>
      </c>
      <c r="B58" t="s">
        <v>1632</v>
      </c>
      <c r="C58">
        <v>3170952</v>
      </c>
      <c r="F58" s="58" t="str">
        <f t="shared" si="0"/>
        <v>SOAP 3SP FRESH 48PCS X 100GR"3170952"DBS308</v>
      </c>
    </row>
    <row r="59" spans="1:6">
      <c r="A59" s="58">
        <v>20025030100022</v>
      </c>
      <c r="B59" t="s">
        <v>1785</v>
      </c>
      <c r="C59">
        <v>3303380</v>
      </c>
      <c r="D59">
        <v>3322936</v>
      </c>
      <c r="F59" s="58" t="str">
        <f t="shared" si="0"/>
        <v>SOAP 3SP FRESH 36 X 100GR PCS 3+1"3303380"3322936"</v>
      </c>
    </row>
    <row r="60" spans="1:6">
      <c r="A60" s="58">
        <v>20025040100020</v>
      </c>
      <c r="B60" t="s">
        <v>1634</v>
      </c>
      <c r="C60">
        <v>3166944</v>
      </c>
      <c r="F60" s="58" t="str">
        <f t="shared" si="0"/>
        <v>SOAP 3SP LASTING 48PCS X 100GR"3166944"DBS311</v>
      </c>
    </row>
    <row r="61" spans="1:6">
      <c r="A61" s="58">
        <v>20025040100022</v>
      </c>
      <c r="B61" t="s">
        <v>1786</v>
      </c>
      <c r="C61">
        <v>3327358</v>
      </c>
      <c r="F61" s="58" t="str">
        <f t="shared" si="0"/>
        <v>SOAP 3SP LASTING 36 X 100GR PCS 3+1"3327358"DBS334</v>
      </c>
    </row>
    <row r="62" spans="1:6">
      <c r="A62" s="58">
        <v>20025050060020</v>
      </c>
      <c r="B62" t="s">
        <v>1787</v>
      </c>
      <c r="C62">
        <v>3346280</v>
      </c>
      <c r="F62" s="58" t="str">
        <f t="shared" si="0"/>
        <v>SOAP 3SP RE-ERNER 48 X 60GR PCS "3346280"DBS339</v>
      </c>
    </row>
    <row r="63" spans="1:6">
      <c r="A63" s="58">
        <v>20025050100020</v>
      </c>
      <c r="B63" t="s">
        <v>1637</v>
      </c>
      <c r="C63">
        <v>3170971</v>
      </c>
      <c r="F63" s="58" t="str">
        <f t="shared" si="0"/>
        <v>SOAP 3SP RE-ENER 48PCS X 100GR"3170971"DBS315</v>
      </c>
    </row>
    <row r="64" spans="1:6">
      <c r="A64" s="58">
        <v>20025060060020</v>
      </c>
      <c r="B64" t="s">
        <v>1788</v>
      </c>
      <c r="C64">
        <v>3346279</v>
      </c>
      <c r="F64" s="58" t="str">
        <f t="shared" si="0"/>
        <v>SOAP 3SP SKINCARE 48 X 60GR PCS "3346279"DBS340</v>
      </c>
    </row>
    <row r="65" spans="1:6">
      <c r="A65" s="58">
        <v>20025060100020</v>
      </c>
      <c r="B65" t="s">
        <v>1638</v>
      </c>
      <c r="C65">
        <v>3180048</v>
      </c>
      <c r="F65" s="58" t="str">
        <f t="shared" si="0"/>
        <v>SOAP 3SP SKC 48PCS X 100GR"3180048"DBS318</v>
      </c>
    </row>
    <row r="66" spans="1:6">
      <c r="A66" s="58">
        <v>20025060100022</v>
      </c>
      <c r="B66" t="s">
        <v>1789</v>
      </c>
      <c r="C66">
        <v>3327357</v>
      </c>
      <c r="F66" s="58" t="str">
        <f t="shared" si="0"/>
        <v>SOAP 3SP SKINCARE 36X100GR PCS 3+1"3327357"3303385</v>
      </c>
    </row>
    <row r="67" spans="1:6">
      <c r="A67" s="58">
        <v>20025130060020</v>
      </c>
      <c r="B67" t="s">
        <v>1790</v>
      </c>
      <c r="C67">
        <v>3346278</v>
      </c>
      <c r="F67" s="58" t="str">
        <f t="shared" ref="F67:F130" si="1">B67</f>
        <v>SOAP 3SP LFRESH 48 X 60GR PCS "3346278"DBS338</v>
      </c>
    </row>
    <row r="68" spans="1:6">
      <c r="A68" s="58">
        <v>20025130100020</v>
      </c>
      <c r="B68" t="s">
        <v>1631</v>
      </c>
      <c r="C68">
        <v>3300518</v>
      </c>
      <c r="F68" s="58" t="str">
        <f t="shared" si="1"/>
        <v>SOAP 3SP FAMILY PROJEC 48PCSX100GR"3300518"DBS337</v>
      </c>
    </row>
    <row r="69" spans="1:6">
      <c r="A69" s="58">
        <v>20026010100020</v>
      </c>
      <c r="B69" t="s">
        <v>1651</v>
      </c>
      <c r="C69">
        <v>3166973</v>
      </c>
      <c r="D69">
        <v>3279342</v>
      </c>
      <c r="F69" s="58" t="str">
        <f t="shared" si="1"/>
        <v>SOAP SH ORI 27PCS X 100GR"3166973"3279342"DBS403</v>
      </c>
    </row>
    <row r="70" spans="1:6">
      <c r="A70" s="58">
        <v>20026020100020</v>
      </c>
      <c r="B70" t="s">
        <v>1648</v>
      </c>
      <c r="C70">
        <v>3171285</v>
      </c>
      <c r="D70">
        <v>3279341</v>
      </c>
      <c r="F70" s="58" t="str">
        <f t="shared" si="1"/>
        <v>SOAP SH COOL 27PCS X 100GR"3171285"3279341"DBS406</v>
      </c>
    </row>
    <row r="71" spans="1:6">
      <c r="A71" s="58">
        <v>20026030100020</v>
      </c>
      <c r="B71" t="s">
        <v>1649</v>
      </c>
      <c r="C71">
        <v>3170955</v>
      </c>
      <c r="D71">
        <v>3279345</v>
      </c>
      <c r="F71" s="58" t="str">
        <f t="shared" si="1"/>
        <v>SOAP SH FRESH 27PCS X 100GR"3170955"3279345"DBS409</v>
      </c>
    </row>
    <row r="72" spans="1:6">
      <c r="A72" s="58">
        <v>20026040100020</v>
      </c>
      <c r="B72" t="s">
        <v>1650</v>
      </c>
      <c r="C72">
        <v>3166948</v>
      </c>
      <c r="D72">
        <v>3279349</v>
      </c>
      <c r="F72" s="58" t="str">
        <f t="shared" si="1"/>
        <v>SOAP SH LASTING 27PCSX100GR"3166948"3279349"DBS410</v>
      </c>
    </row>
    <row r="73" spans="1:6">
      <c r="A73" s="58">
        <v>20026050100020</v>
      </c>
      <c r="B73" t="s">
        <v>1652</v>
      </c>
      <c r="C73">
        <v>3173444</v>
      </c>
      <c r="D73">
        <v>3279347</v>
      </c>
      <c r="F73" s="58" t="str">
        <f t="shared" si="1"/>
        <v>SOAP SH RE-ENER 27PCSX100GR"3173444"3279347"DBS413</v>
      </c>
    </row>
    <row r="74" spans="1:6">
      <c r="A74" s="58">
        <v>20026060100020</v>
      </c>
      <c r="B74" t="s">
        <v>1653</v>
      </c>
      <c r="C74">
        <v>3180374</v>
      </c>
      <c r="D74">
        <v>3279348</v>
      </c>
      <c r="F74" s="58" t="str">
        <f t="shared" si="1"/>
        <v>SOAP SH S.CARE 27 PCSX100GR"3180374"3279348"DBS416</v>
      </c>
    </row>
    <row r="75" spans="1:6">
      <c r="A75" s="58">
        <v>20030010200030</v>
      </c>
      <c r="B75" t="s">
        <v>1619</v>
      </c>
      <c r="C75">
        <v>3034096</v>
      </c>
      <c r="F75" s="58" t="str">
        <f t="shared" si="1"/>
        <v>HW ORIGINAL 24PCH X 200ML"3034096"DHW08</v>
      </c>
    </row>
    <row r="76" spans="1:6">
      <c r="A76" s="58">
        <v>20030010245040</v>
      </c>
      <c r="B76" t="s">
        <v>1620</v>
      </c>
      <c r="C76">
        <v>3087299</v>
      </c>
      <c r="F76" s="58" t="str">
        <f t="shared" si="1"/>
        <v>HW ORIGINAL 12PUMP X 245ML"3087299"DHW16</v>
      </c>
    </row>
    <row r="77" spans="1:6">
      <c r="A77" s="58">
        <v>20030010245046</v>
      </c>
      <c r="B77" t="s">
        <v>1791</v>
      </c>
      <c r="C77">
        <v>3298763</v>
      </c>
      <c r="F77" s="58" t="str">
        <f t="shared" si="1"/>
        <v>HW ORI 12 PUMPX245ML BNDD"3298763"</v>
      </c>
    </row>
    <row r="78" spans="1:6">
      <c r="A78" s="58">
        <v>20030010400030</v>
      </c>
      <c r="B78" t="s">
        <v>1621</v>
      </c>
      <c r="C78">
        <v>3028804</v>
      </c>
      <c r="F78" s="58" t="str">
        <f t="shared" si="1"/>
        <v>HW ORIGINAL 24PCH X 400ML"3028804"DHW27</v>
      </c>
    </row>
    <row r="79" spans="1:6">
      <c r="A79" s="58">
        <v>20030020200030</v>
      </c>
      <c r="B79" t="s">
        <v>1623</v>
      </c>
      <c r="C79">
        <v>3182540</v>
      </c>
      <c r="F79" s="58" t="str">
        <f t="shared" si="1"/>
        <v>HW SENSITIVE 24PCH X 200ML"3182540"DHW10</v>
      </c>
    </row>
    <row r="80" spans="1:6">
      <c r="A80" s="58">
        <v>20030030200030</v>
      </c>
      <c r="B80" t="s">
        <v>1624</v>
      </c>
      <c r="C80">
        <v>3182542</v>
      </c>
      <c r="F80" s="58" t="str">
        <f t="shared" si="1"/>
        <v>HW SKINCARE 24PCH X 200ML"3182542"DHW11</v>
      </c>
    </row>
    <row r="81" spans="1:6">
      <c r="A81" s="58">
        <v>20030030245046</v>
      </c>
      <c r="B81" t="s">
        <v>1625</v>
      </c>
      <c r="C81">
        <v>3321225</v>
      </c>
      <c r="F81" s="58" t="str">
        <f t="shared" si="1"/>
        <v>HW SKINCARE 12 X 245ML PUMP BDD"3321225"DHW29</v>
      </c>
    </row>
    <row r="82" spans="1:6">
      <c r="A82" s="58">
        <v>20030040200030</v>
      </c>
      <c r="B82" t="s">
        <v>1622</v>
      </c>
      <c r="C82">
        <v>3034193</v>
      </c>
      <c r="F82" s="58" t="str">
        <f t="shared" si="1"/>
        <v>HW RE-ENER 24PCH X 200ML"3034193"DHW09</v>
      </c>
    </row>
    <row r="83" spans="1:6">
      <c r="A83" s="58">
        <v>20040100050010</v>
      </c>
      <c r="B83" t="s">
        <v>1618</v>
      </c>
      <c r="C83">
        <v>3211226</v>
      </c>
      <c r="F83" s="58" t="str">
        <f t="shared" si="1"/>
        <v>HAND SANITIZER CITRUS 48BTL X 50ML"3211226"DMW03</v>
      </c>
    </row>
    <row r="84" spans="1:6">
      <c r="A84" s="58">
        <v>20050010045010</v>
      </c>
      <c r="B84" t="s">
        <v>1684</v>
      </c>
      <c r="C84">
        <v>3212637</v>
      </c>
      <c r="F84" s="58" t="str">
        <f t="shared" si="1"/>
        <v>LIQUID MOSAIC 48BTL X 45ML"3212637"DLM01</v>
      </c>
    </row>
    <row r="85" spans="1:6">
      <c r="A85" s="58">
        <v>20050010095010</v>
      </c>
      <c r="B85" t="s">
        <v>1685</v>
      </c>
      <c r="C85">
        <v>3212638</v>
      </c>
      <c r="F85" s="58" t="str">
        <f t="shared" si="1"/>
        <v>LIQUID MOSAIC 48BTL X 95ML"3212638"DLM02</v>
      </c>
    </row>
    <row r="86" spans="1:6">
      <c r="A86" s="58">
        <v>20050010245010</v>
      </c>
      <c r="B86" t="s">
        <v>1688</v>
      </c>
      <c r="C86">
        <v>3181106</v>
      </c>
      <c r="D86">
        <v>3212639</v>
      </c>
      <c r="F86" s="58" t="str">
        <f t="shared" si="1"/>
        <v>LIQUID MOSAIC 24BTL X 245ML "3181106"3212639"DLM03</v>
      </c>
    </row>
    <row r="87" spans="1:6">
      <c r="A87" s="58">
        <v>20050010495010</v>
      </c>
      <c r="B87" t="s">
        <v>1686</v>
      </c>
      <c r="C87">
        <v>3181107</v>
      </c>
      <c r="D87">
        <v>3212640</v>
      </c>
      <c r="F87" s="58" t="str">
        <f t="shared" si="1"/>
        <v>LIQUID MOSAIC 12BTL X 495ML"3181107"3212640"DLM04</v>
      </c>
    </row>
    <row r="88" spans="1:6">
      <c r="A88" s="58">
        <v>20050010750010</v>
      </c>
      <c r="B88" t="s">
        <v>1687</v>
      </c>
      <c r="C88">
        <v>3181108</v>
      </c>
      <c r="D88">
        <v>3212641</v>
      </c>
      <c r="F88" s="58" t="str">
        <f t="shared" si="1"/>
        <v>LIQUID MOSAIC 12BTL X 750ML"3181108"3212641"DLM05</v>
      </c>
    </row>
    <row r="89" spans="1:6">
      <c r="A89" s="58">
        <v>20050011000010</v>
      </c>
      <c r="B89" t="s">
        <v>1682</v>
      </c>
      <c r="C89">
        <v>3181110</v>
      </c>
      <c r="D89">
        <v>3212642</v>
      </c>
      <c r="F89" s="58" t="str">
        <f t="shared" si="1"/>
        <v>LIQUID MOSAIC 12BTL X 1L"3181110"3212642"DLM06</v>
      </c>
    </row>
    <row r="90" spans="1:6">
      <c r="A90" s="58">
        <v>20050015000050</v>
      </c>
      <c r="B90" t="s">
        <v>1683</v>
      </c>
      <c r="C90">
        <v>3212643</v>
      </c>
      <c r="F90" s="58" t="str">
        <f t="shared" si="1"/>
        <v>LIQUID MOSAIC 4JRG X 4.5L"3212643"DLM07</v>
      </c>
    </row>
    <row r="91" spans="1:6">
      <c r="A91" s="58">
        <v>20060010700030</v>
      </c>
      <c r="B91" t="s">
        <v>1615</v>
      </c>
      <c r="C91">
        <v>3035935</v>
      </c>
      <c r="F91" s="58" t="str">
        <f t="shared" si="1"/>
        <v>F.CLEANER CITRUS 12PCH X 700ML"3035935"DFC04</v>
      </c>
    </row>
    <row r="92" spans="1:6">
      <c r="A92" s="58">
        <v>20060020700030</v>
      </c>
      <c r="B92" t="s">
        <v>1617</v>
      </c>
      <c r="C92">
        <v>3035934</v>
      </c>
      <c r="F92" s="58" t="str">
        <f t="shared" si="1"/>
        <v>F.CLEANER PINE 12PCH X 700ML"3035934"DFC06</v>
      </c>
    </row>
    <row r="93" spans="1:6">
      <c r="A93" s="58">
        <v>20060040700032</v>
      </c>
      <c r="B93" t="s">
        <v>1616</v>
      </c>
      <c r="C93">
        <v>3035932</v>
      </c>
      <c r="F93" s="58" t="str">
        <f t="shared" si="1"/>
        <v>F.CLEANER LAVENDER 12PCH X 700ML"3035932"DFC05</v>
      </c>
    </row>
    <row r="94" spans="1:6">
      <c r="A94" s="58">
        <v>20070010010020</v>
      </c>
      <c r="B94" t="s">
        <v>1663</v>
      </c>
      <c r="C94">
        <v>3054867</v>
      </c>
      <c r="F94" s="58" t="str">
        <f t="shared" si="1"/>
        <v>STYLES WIPES ORIGINAL 40PCS X 10'S"3054867"DSW01</v>
      </c>
    </row>
    <row r="95" spans="1:6">
      <c r="A95" s="58">
        <v>20070010050020</v>
      </c>
      <c r="B95" t="s">
        <v>1664</v>
      </c>
      <c r="C95">
        <v>3054871</v>
      </c>
      <c r="F95" s="58" t="str">
        <f t="shared" si="1"/>
        <v>STYLES WIPES ORIGINAL 24PCS X 50'S"3054871"DSW04</v>
      </c>
    </row>
    <row r="96" spans="1:6">
      <c r="A96" s="58">
        <v>20070020010020</v>
      </c>
      <c r="B96" t="s">
        <v>1665</v>
      </c>
      <c r="C96">
        <v>3054868</v>
      </c>
      <c r="F96" s="58" t="str">
        <f t="shared" si="1"/>
        <v>STYLES WIPES SENSITIVE 40PCS X 10'S"3054868"DSW02</v>
      </c>
    </row>
    <row r="97" spans="1:6">
      <c r="A97" s="58">
        <v>20070020050020</v>
      </c>
      <c r="B97" t="s">
        <v>1666</v>
      </c>
      <c r="C97">
        <v>3055641</v>
      </c>
      <c r="F97" s="58" t="str">
        <f t="shared" si="1"/>
        <v>STYLES WIPES SENSITIVE 24PCS X 50'S"3055641"DSW05</v>
      </c>
    </row>
    <row r="98" spans="1:6">
      <c r="A98" s="58">
        <v>20131010002020</v>
      </c>
      <c r="B98" t="s">
        <v>1696</v>
      </c>
      <c r="C98">
        <v>8021804</v>
      </c>
      <c r="F98" s="58" t="str">
        <f t="shared" si="1"/>
        <v>STREPSIL 24X1 COOL 576PCS X 2GR"8021804"SS02</v>
      </c>
    </row>
    <row r="99" spans="1:6">
      <c r="A99" s="58">
        <v>20131020002020</v>
      </c>
      <c r="B99" t="s">
        <v>1697</v>
      </c>
      <c r="C99">
        <v>8021803</v>
      </c>
      <c r="F99" s="58" t="str">
        <f t="shared" si="1"/>
        <v>STREPSIL 24X1 SOOTH 576PCS X 2GR"8021803"SS04</v>
      </c>
    </row>
    <row r="100" spans="1:6">
      <c r="A100" s="58">
        <v>20132010002020</v>
      </c>
      <c r="B100" t="s">
        <v>1698</v>
      </c>
      <c r="C100">
        <v>373104</v>
      </c>
      <c r="F100" s="58" t="str">
        <f t="shared" si="1"/>
        <v>STREPSIL 2X6 COOL 288PCS X 2GR"0373104"SS05</v>
      </c>
    </row>
    <row r="101" spans="1:6">
      <c r="A101" s="58">
        <v>20133010002020</v>
      </c>
      <c r="B101" t="s">
        <v>1689</v>
      </c>
      <c r="C101">
        <v>3038920</v>
      </c>
      <c r="F101" s="58" t="str">
        <f t="shared" si="1"/>
        <v>STREPSIL 12X8 COOL 576PCS X 2GR"3038920"SS10</v>
      </c>
    </row>
    <row r="102" spans="1:6">
      <c r="A102" s="58">
        <v>20133020002020</v>
      </c>
      <c r="B102" t="s">
        <v>1690</v>
      </c>
      <c r="C102">
        <v>3054687</v>
      </c>
      <c r="F102" s="58" t="str">
        <f t="shared" si="1"/>
        <v>STREPSIL 12X8 COOL+VITC 288PCS X 2GR"3054687"SS12</v>
      </c>
    </row>
    <row r="103" spans="1:6">
      <c r="A103" s="58">
        <v>20133040002020</v>
      </c>
      <c r="B103" t="s">
        <v>1692</v>
      </c>
      <c r="C103">
        <v>3038921</v>
      </c>
      <c r="F103" s="58" t="str">
        <f t="shared" si="1"/>
        <v>STREPSIL 12X8 ORI 576PCS X 2GR"3038921"SS16</v>
      </c>
    </row>
    <row r="104" spans="1:6">
      <c r="A104" s="58">
        <v>20133050002020</v>
      </c>
      <c r="B104" t="s">
        <v>1693</v>
      </c>
      <c r="C104">
        <v>3038922</v>
      </c>
      <c r="F104" s="58" t="str">
        <f t="shared" si="1"/>
        <v>STREPSIL 12X8 SOOTH 576PCS X 2GR"3038922"SS18</v>
      </c>
    </row>
    <row r="105" spans="1:6">
      <c r="A105" s="58">
        <v>20133060002020</v>
      </c>
      <c r="B105" t="s">
        <v>1694</v>
      </c>
      <c r="C105">
        <v>3038924</v>
      </c>
      <c r="F105" s="58" t="str">
        <f t="shared" si="1"/>
        <v>STREPSIL 12X8 SF 576PCS X 2GR"3038924"SS20</v>
      </c>
    </row>
    <row r="106" spans="1:6">
      <c r="A106" s="58">
        <v>20133070002020</v>
      </c>
      <c r="B106" t="s">
        <v>1695</v>
      </c>
      <c r="C106">
        <v>3038923</v>
      </c>
      <c r="F106" s="58" t="str">
        <f t="shared" si="1"/>
        <v>STREPSIL 12X8 VIT C 576PCS X 2GR"3038923"SS22</v>
      </c>
    </row>
    <row r="107" spans="1:6">
      <c r="A107" s="58">
        <v>20142020025020</v>
      </c>
      <c r="B107" t="s">
        <v>1719</v>
      </c>
      <c r="C107">
        <v>8081929</v>
      </c>
      <c r="F107" s="58" t="str">
        <f t="shared" si="1"/>
        <v>VEET NORMAL PURE 144PCSX25GR"8081929"3299694VEET03</v>
      </c>
    </row>
    <row r="108" spans="1:6">
      <c r="A108" s="58">
        <v>20142020060020</v>
      </c>
      <c r="B108" t="s">
        <v>1720</v>
      </c>
      <c r="C108">
        <v>3299695</v>
      </c>
      <c r="F108" s="58" t="str">
        <f t="shared" si="1"/>
        <v>VEET NORMAL PURE 144PCS X 60GR"3299695"VEET04</v>
      </c>
    </row>
    <row r="109" spans="1:6">
      <c r="A109" s="58">
        <v>20150010100000</v>
      </c>
      <c r="B109" t="s">
        <v>1587</v>
      </c>
      <c r="C109">
        <v>3121445</v>
      </c>
      <c r="F109" s="58" t="str">
        <f t="shared" si="1"/>
        <v>BRASO METAL POLISH 48 PCS X 100ML "3121445"B01</v>
      </c>
    </row>
    <row r="110" spans="1:6">
      <c r="A110" s="58">
        <v>20160010450000</v>
      </c>
      <c r="B110" t="s">
        <v>1681</v>
      </c>
      <c r="C110">
        <v>3317542</v>
      </c>
      <c r="F110" s="58" t="str">
        <f t="shared" si="1"/>
        <v>HARPIC WHITE &amp; SHINE 12 X 450ML BTL "3317542"HP29</v>
      </c>
    </row>
    <row r="111" spans="1:6">
      <c r="A111" s="58">
        <v>20161010495000</v>
      </c>
      <c r="B111" t="s">
        <v>1673</v>
      </c>
      <c r="C111">
        <v>3111849</v>
      </c>
      <c r="F111" s="58" t="str">
        <f t="shared" si="1"/>
        <v>HARPIC ACG FLORAL 12 BTL X 495ML "3111849"HA01</v>
      </c>
    </row>
    <row r="112" spans="1:6">
      <c r="A112" s="58">
        <v>20161020495000</v>
      </c>
      <c r="B112" t="s">
        <v>1675</v>
      </c>
      <c r="C112">
        <v>3111848</v>
      </c>
      <c r="F112" s="58" t="str">
        <f t="shared" si="1"/>
        <v>HARPIC ACG LEMON 12 BTL X 495ML "3111848"HA02</v>
      </c>
    </row>
    <row r="113" spans="1:6">
      <c r="A113" s="58">
        <v>20162070450010</v>
      </c>
      <c r="B113" t="s">
        <v>1668</v>
      </c>
      <c r="C113">
        <v>3184880</v>
      </c>
      <c r="F113" s="58" t="str">
        <f t="shared" si="1"/>
        <v>HARPIC BATH DIS LIME 12 TUBE X 450ML"3184880"HB02</v>
      </c>
    </row>
    <row r="114" spans="1:6">
      <c r="A114" s="58">
        <v>20163070450000</v>
      </c>
      <c r="B114" t="s">
        <v>1792</v>
      </c>
      <c r="C114">
        <v>3111424</v>
      </c>
      <c r="F114" s="58" t="str">
        <f t="shared" si="1"/>
        <v>HARPIC BCL LIME 12 BTL X 450ML "3111424"HB10</v>
      </c>
    </row>
    <row r="115" spans="1:6">
      <c r="A115" s="58">
        <v>20164010450000</v>
      </c>
      <c r="B115" t="s">
        <v>1793</v>
      </c>
      <c r="C115" t="e">
        <v>#VALUE!</v>
      </c>
      <c r="F115" s="58" t="str">
        <f t="shared" si="1"/>
        <v>HARPIC DCC FLORAL 12 BTL X 450ML "ID0377866"HD01</v>
      </c>
    </row>
    <row r="116" spans="1:6">
      <c r="A116" s="58">
        <v>20166050200000</v>
      </c>
      <c r="B116" t="s">
        <v>1676</v>
      </c>
      <c r="C116">
        <v>3171311</v>
      </c>
      <c r="D116">
        <v>3284568</v>
      </c>
      <c r="F116" s="58" t="str">
        <f t="shared" si="1"/>
        <v>HARPIC POWER ORI 24 BTL X 200ML "3171311"3284568"</v>
      </c>
    </row>
    <row r="117" spans="1:6">
      <c r="A117" s="58">
        <v>20166050450000</v>
      </c>
      <c r="B117" t="s">
        <v>1678</v>
      </c>
      <c r="C117">
        <v>3171312</v>
      </c>
      <c r="D117">
        <v>3284569</v>
      </c>
      <c r="F117" s="58" t="str">
        <f t="shared" si="1"/>
        <v>HARPIC POWER ORI 12 BTL X 450ML "3171312"3284569"</v>
      </c>
    </row>
    <row r="118" spans="1:6">
      <c r="A118" s="58">
        <v>20166050750000</v>
      </c>
      <c r="B118" t="s">
        <v>1679</v>
      </c>
      <c r="C118">
        <v>3171315</v>
      </c>
      <c r="D118">
        <v>3284581</v>
      </c>
      <c r="F118" s="58" t="str">
        <f t="shared" si="1"/>
        <v>HARPIC POWER ORI 12BTLX750ML "3171315"3284581"HP16</v>
      </c>
    </row>
    <row r="119" spans="1:6">
      <c r="A119" s="58">
        <v>20166050750090</v>
      </c>
      <c r="B119" t="s">
        <v>1680</v>
      </c>
      <c r="C119">
        <v>3289670</v>
      </c>
      <c r="D119">
        <v>3299440</v>
      </c>
      <c r="F119" s="58" t="str">
        <f t="shared" si="1"/>
        <v>HARPIC POWER ORI 6PACKX750ML"3289670"3299440"HP28</v>
      </c>
    </row>
    <row r="120" spans="1:6">
      <c r="A120" s="58">
        <v>20166060450000</v>
      </c>
      <c r="B120" t="s">
        <v>1670</v>
      </c>
      <c r="C120">
        <v>3171314</v>
      </c>
      <c r="F120" s="58" t="str">
        <f t="shared" si="1"/>
        <v>HARPIC POWER CITRUS 12 BTL X 450ML "3171314"HP18</v>
      </c>
    </row>
    <row r="121" spans="1:6">
      <c r="A121" s="58">
        <v>20166060750000</v>
      </c>
      <c r="B121" t="s">
        <v>1672</v>
      </c>
      <c r="C121">
        <v>3171313</v>
      </c>
      <c r="F121" s="58" t="str">
        <f t="shared" si="1"/>
        <v>HARPIC POWER CITRUS 12 BTL X 750ML"3171313"HP20</v>
      </c>
    </row>
    <row r="122" spans="1:6">
      <c r="A122" s="58">
        <v>20166090450000</v>
      </c>
      <c r="B122" t="s">
        <v>1674</v>
      </c>
      <c r="C122">
        <v>3171375</v>
      </c>
      <c r="F122" s="58" t="str">
        <f t="shared" si="1"/>
        <v>HARPIC POWER LAVENDER 12 BTL X 450ML"3171375"HP21</v>
      </c>
    </row>
    <row r="123" spans="1:6">
      <c r="A123" s="58">
        <v>20167050405000</v>
      </c>
      <c r="B123" t="s">
        <v>1677</v>
      </c>
      <c r="C123">
        <v>3171305</v>
      </c>
      <c r="F123" s="58" t="str">
        <f t="shared" si="1"/>
        <v>HARPIC SB ORI 12 BTL X 405ML "3171305"HS03</v>
      </c>
    </row>
    <row r="124" spans="1:6">
      <c r="A124" s="58">
        <v>20167060405000</v>
      </c>
      <c r="B124" t="s">
        <v>1669</v>
      </c>
      <c r="C124">
        <v>3171307</v>
      </c>
      <c r="F124" s="58" t="str">
        <f t="shared" si="1"/>
        <v>HARPIC SB CITRUS 12 BTL X 405ML "3171307"HS05</v>
      </c>
    </row>
    <row r="125" spans="1:6">
      <c r="A125" s="58">
        <v>20167060675000</v>
      </c>
      <c r="B125" t="s">
        <v>1671</v>
      </c>
      <c r="C125">
        <v>3171308</v>
      </c>
      <c r="F125" s="58" t="str">
        <f t="shared" si="1"/>
        <v>HARPIC SB CITRUS 12 BTL X 675ML "3171308"HS11</v>
      </c>
    </row>
    <row r="126" spans="1:6">
      <c r="A126" s="58">
        <v>20170010008000</v>
      </c>
      <c r="B126" t="s">
        <v>1706</v>
      </c>
      <c r="C126">
        <v>8125397</v>
      </c>
      <c r="F126" s="58" t="str">
        <f t="shared" si="1"/>
        <v>3RODA GREEN 60 PCS X 8H "8125397"3R01</v>
      </c>
    </row>
    <row r="127" spans="1:6">
      <c r="A127" s="58">
        <v>20170010010000</v>
      </c>
      <c r="B127" t="s">
        <v>1703</v>
      </c>
      <c r="C127">
        <v>8125396</v>
      </c>
      <c r="F127" s="58" t="str">
        <f t="shared" si="1"/>
        <v>3RODA GREEN 60 PCS X 10H "8125396"3R03</v>
      </c>
    </row>
    <row r="128" spans="1:6">
      <c r="A128" s="58">
        <v>20170010012000</v>
      </c>
      <c r="B128" t="s">
        <v>1704</v>
      </c>
      <c r="C128">
        <v>8125395</v>
      </c>
      <c r="F128" s="58" t="str">
        <f t="shared" si="1"/>
        <v>3RODA GREEN 60 PCS X 12H "8125395"3R05</v>
      </c>
    </row>
    <row r="129" spans="1:6">
      <c r="A129" s="58">
        <v>20170020008000</v>
      </c>
      <c r="B129" t="s">
        <v>1705</v>
      </c>
      <c r="C129">
        <v>3031590</v>
      </c>
      <c r="D129">
        <v>8125394</v>
      </c>
      <c r="F129" s="58" t="str">
        <f t="shared" si="1"/>
        <v>3RODA P30 12 PCS X 8H "3031590"8125394"3R07</v>
      </c>
    </row>
    <row r="130" spans="1:6">
      <c r="A130" s="58">
        <v>20170030010000</v>
      </c>
      <c r="B130" t="s">
        <v>1702</v>
      </c>
      <c r="C130">
        <v>3288419</v>
      </c>
      <c r="F130" s="58" t="str">
        <f t="shared" si="1"/>
        <v>3RODA P20 12PCS X 10H"3288419"3R08</v>
      </c>
    </row>
    <row r="131" spans="1:6">
      <c r="A131" s="58">
        <v>20181010015020</v>
      </c>
      <c r="B131" t="s">
        <v>1708</v>
      </c>
      <c r="C131">
        <v>3157844</v>
      </c>
      <c r="D131">
        <v>3239831</v>
      </c>
      <c r="F131" s="58" t="str">
        <f t="shared" ref="F131:F194" si="2">B131</f>
        <v>VANISH LIQ PINK 144 SCHX15ML"3157844"3239831"VLP01</v>
      </c>
    </row>
    <row r="132" spans="1:6">
      <c r="A132" s="58">
        <v>20181010060020</v>
      </c>
      <c r="B132" t="s">
        <v>1794</v>
      </c>
      <c r="C132">
        <v>3120734</v>
      </c>
      <c r="D132">
        <v>3239832</v>
      </c>
      <c r="F132" s="58" t="str">
        <f t="shared" si="2"/>
        <v>VANISH LIQ PINK 72 SCHX60ML "3120734"3239832"VLP02</v>
      </c>
    </row>
    <row r="133" spans="1:6">
      <c r="A133" s="58">
        <v>20181010150000</v>
      </c>
      <c r="B133" t="s">
        <v>1707</v>
      </c>
      <c r="C133">
        <v>3085682</v>
      </c>
      <c r="D133">
        <v>3239837</v>
      </c>
      <c r="F133" s="58" t="str">
        <f t="shared" si="2"/>
        <v>VANISH LIQ PINK 24 PCHX150ML"3085682"3239837"VLP03</v>
      </c>
    </row>
    <row r="134" spans="1:6">
      <c r="A134" s="58">
        <v>20181010250000</v>
      </c>
      <c r="B134" t="s">
        <v>1710</v>
      </c>
      <c r="C134">
        <v>3084198</v>
      </c>
      <c r="D134">
        <v>3239838</v>
      </c>
      <c r="F134" s="58" t="str">
        <f t="shared" si="2"/>
        <v>VANISH LIQ PINK 24 PCHX250ML"3084198"3239838"VLP05</v>
      </c>
    </row>
    <row r="135" spans="1:6">
      <c r="A135" s="58">
        <v>20181010425000</v>
      </c>
      <c r="B135" t="s">
        <v>1711</v>
      </c>
      <c r="C135">
        <v>3085681</v>
      </c>
      <c r="D135">
        <v>3239839</v>
      </c>
      <c r="F135" s="58" t="str">
        <f t="shared" si="2"/>
        <v>VANISH LIQ PINK 12 PCHX425ML"3085681"3239839"VLP06</v>
      </c>
    </row>
    <row r="136" spans="1:6">
      <c r="A136" s="58">
        <v>20181010450000</v>
      </c>
      <c r="B136" t="s">
        <v>1795</v>
      </c>
      <c r="C136">
        <v>3046368</v>
      </c>
      <c r="F136" s="58" t="str">
        <f t="shared" si="2"/>
        <v>VANISH LIQ PINK 12 PCH X 450ML "3046368"VLP08</v>
      </c>
    </row>
    <row r="137" spans="1:6">
      <c r="A137" s="58">
        <v>20181010500010</v>
      </c>
      <c r="B137" t="s">
        <v>1712</v>
      </c>
      <c r="C137">
        <v>3085678</v>
      </c>
      <c r="D137">
        <v>3239840</v>
      </c>
      <c r="F137" s="58" t="str">
        <f t="shared" si="2"/>
        <v>VANISH LIQ PINK 12 BTLX500ML"3085678"3239840"VLP10</v>
      </c>
    </row>
    <row r="138" spans="1:6">
      <c r="A138" s="58">
        <v>20181010750000</v>
      </c>
      <c r="B138" t="s">
        <v>1714</v>
      </c>
      <c r="C138">
        <v>3085680</v>
      </c>
      <c r="D138">
        <v>3239841</v>
      </c>
      <c r="F138" s="58" t="str">
        <f t="shared" si="2"/>
        <v>VANISH LIQ PINK 12 PCHX750ML"3085680"3239841"VLP12</v>
      </c>
    </row>
    <row r="139" spans="1:6">
      <c r="A139" s="58">
        <v>20181011001010</v>
      </c>
      <c r="B139" t="s">
        <v>1709</v>
      </c>
      <c r="C139">
        <v>3085676</v>
      </c>
      <c r="D139">
        <v>3239842</v>
      </c>
      <c r="F139" s="58" t="str">
        <f t="shared" si="2"/>
        <v>VANISH LIQ PINK 12 BTL X 1L "3085676"3239842"VLP15</v>
      </c>
    </row>
    <row r="140" spans="1:6">
      <c r="A140" s="58">
        <v>20181020060020</v>
      </c>
      <c r="B140" t="s">
        <v>1716</v>
      </c>
      <c r="C140">
        <v>3120741</v>
      </c>
      <c r="D140">
        <v>3239844</v>
      </c>
      <c r="F140" s="58" t="str">
        <f t="shared" si="2"/>
        <v>VANISH LIQ WHITE 72 SCHX60ML"3120741"3239844"VLW01</v>
      </c>
    </row>
    <row r="141" spans="1:6">
      <c r="A141" s="58">
        <v>20181020060021</v>
      </c>
      <c r="B141" t="s">
        <v>1796</v>
      </c>
      <c r="C141">
        <v>3297500</v>
      </c>
      <c r="F141" s="58" t="str">
        <f t="shared" si="2"/>
        <v>VANISH LIQ WHITE 72 X 60ML+30 SCH "3297500"VLW10</v>
      </c>
    </row>
    <row r="142" spans="1:6">
      <c r="A142" s="58">
        <v>20181020150000</v>
      </c>
      <c r="B142" t="s">
        <v>1797</v>
      </c>
      <c r="C142">
        <v>3120743</v>
      </c>
      <c r="D142">
        <v>3239834</v>
      </c>
      <c r="F142" s="58" t="str">
        <f t="shared" si="2"/>
        <v>VANISH LIQ WHTE 24 PCHX150ML"3120743"3239834"VLW02</v>
      </c>
    </row>
    <row r="143" spans="1:6">
      <c r="A143" s="58">
        <v>20181020400000</v>
      </c>
      <c r="B143" t="s">
        <v>1715</v>
      </c>
      <c r="C143">
        <v>3329565</v>
      </c>
      <c r="F143" s="58" t="str">
        <f t="shared" si="2"/>
        <v>VANISH LIQ WHITE 12 X 400ML PCH "3329565"VLW12</v>
      </c>
    </row>
    <row r="144" spans="1:6">
      <c r="A144" s="58">
        <v>20181020425000</v>
      </c>
      <c r="B144" t="s">
        <v>1798</v>
      </c>
      <c r="C144">
        <v>3120728</v>
      </c>
      <c r="D144">
        <v>3239835</v>
      </c>
      <c r="F144" s="58" t="str">
        <f t="shared" si="2"/>
        <v>VANISH LIQ WHT 12 PCHX425ML"3120728"3239835"VLW04</v>
      </c>
    </row>
    <row r="145" spans="1:6">
      <c r="A145" s="58">
        <v>20181020750000</v>
      </c>
      <c r="B145" t="s">
        <v>1799</v>
      </c>
      <c r="C145">
        <v>3114286</v>
      </c>
      <c r="D145">
        <v>3239836</v>
      </c>
      <c r="F145" s="58" t="str">
        <f t="shared" si="2"/>
        <v>VANISH LIQ WHTE 12 PCHX750ML"3114286"3239836"VLW09</v>
      </c>
    </row>
    <row r="146" spans="1:6">
      <c r="A146" s="58">
        <v>20182010030040</v>
      </c>
      <c r="B146" t="s">
        <v>1717</v>
      </c>
      <c r="C146">
        <v>3301366</v>
      </c>
      <c r="F146" s="58" t="str">
        <f t="shared" si="2"/>
        <v>VANISH PWDR PINK 72 X 30G PCS "3301366"VPW02</v>
      </c>
    </row>
    <row r="147" spans="1:6">
      <c r="A147" s="58">
        <v>20182010400030</v>
      </c>
      <c r="B147" t="s">
        <v>1718</v>
      </c>
      <c r="C147">
        <v>3153793</v>
      </c>
      <c r="D147">
        <v>3301368</v>
      </c>
      <c r="F147" s="58" t="str">
        <f t="shared" si="2"/>
        <v>VANISH PWDR PINK 12 TUBE X 400G "3153793"3301368"</v>
      </c>
    </row>
    <row r="148" spans="1:6">
      <c r="A148" s="58">
        <v>20200010000010</v>
      </c>
      <c r="B148" t="s">
        <v>1628</v>
      </c>
      <c r="C148">
        <v>3315035</v>
      </c>
      <c r="F148" s="58" t="str">
        <f t="shared" si="2"/>
        <v>DTL PLASTER ANTISEPTIK 6 X BOX "3315035"DP01</v>
      </c>
    </row>
    <row r="149" spans="1:6">
      <c r="A149" s="58">
        <v>20201010000010</v>
      </c>
      <c r="B149" t="s">
        <v>1627</v>
      </c>
      <c r="C149">
        <v>3315034</v>
      </c>
      <c r="F149" s="58" t="str">
        <f t="shared" si="2"/>
        <v>DTL PLASTER WF ANTISEPTIK 6 X BOX "3315034"DP03</v>
      </c>
    </row>
    <row r="150" spans="1:6">
      <c r="A150" s="58">
        <v>20201010000020</v>
      </c>
      <c r="B150" t="s">
        <v>1626</v>
      </c>
      <c r="C150">
        <v>3315036</v>
      </c>
      <c r="F150" s="58" t="str">
        <f t="shared" si="2"/>
        <v>DTL PLASTER WF ANTISEPTK 100S 36 JAR"3315036"DP02</v>
      </c>
    </row>
    <row r="151" spans="1:6">
      <c r="A151" s="58">
        <v>20010010100010</v>
      </c>
      <c r="B151" t="s">
        <v>1589</v>
      </c>
      <c r="C151">
        <v>3185034</v>
      </c>
      <c r="F151" s="58" t="str">
        <f t="shared" si="2"/>
        <v>BW COOL 24BTL X 100ML"3185034"DBW101</v>
      </c>
    </row>
    <row r="152" spans="1:6">
      <c r="A152" s="58">
        <v>20010010250030</v>
      </c>
      <c r="B152" t="s">
        <v>1590</v>
      </c>
      <c r="C152">
        <v>3180820</v>
      </c>
      <c r="D152">
        <v>3295019</v>
      </c>
      <c r="F152" s="58" t="str">
        <f t="shared" si="2"/>
        <v>BW COOL 24PCH X 200ML"3180820"3295019"DBW301</v>
      </c>
    </row>
    <row r="153" spans="1:6">
      <c r="A153" s="58">
        <v>20010010300010</v>
      </c>
      <c r="B153" t="s">
        <v>1800</v>
      </c>
      <c r="C153">
        <v>3171382</v>
      </c>
      <c r="F153" s="58" t="str">
        <f t="shared" si="2"/>
        <v>BW COOL 12BTL X 300ML"3171382"DBW401</v>
      </c>
    </row>
    <row r="154" spans="1:6">
      <c r="A154" s="58">
        <v>20010010370031</v>
      </c>
      <c r="B154" t="s">
        <v>1771</v>
      </c>
      <c r="C154">
        <v>3317329</v>
      </c>
      <c r="F154" s="58" t="str">
        <f t="shared" si="2"/>
        <v>BW COOL 24 X 370ML PCH BDD"3317329"DBW1005</v>
      </c>
    </row>
    <row r="155" spans="1:6">
      <c r="A155" s="58">
        <v>20010010410030</v>
      </c>
      <c r="B155" t="s">
        <v>1591</v>
      </c>
      <c r="C155">
        <v>3171385</v>
      </c>
      <c r="D155">
        <v>3267943</v>
      </c>
      <c r="F155" s="58" t="str">
        <f t="shared" si="2"/>
        <v>BW COOL 24PCH X 370ML"3171385"3267943"DBW501</v>
      </c>
    </row>
    <row r="156" spans="1:6">
      <c r="A156" s="58">
        <v>20010010625040</v>
      </c>
      <c r="B156" t="s">
        <v>1772</v>
      </c>
      <c r="C156">
        <v>3171386</v>
      </c>
      <c r="D156">
        <v>3289668</v>
      </c>
      <c r="F156" s="58" t="str">
        <f t="shared" si="2"/>
        <v>BW COOL 12 PUMP X 500GR"3171386"3289668"DBW701</v>
      </c>
    </row>
    <row r="157" spans="1:6">
      <c r="A157" s="58">
        <v>20010010800030</v>
      </c>
      <c r="B157" t="s">
        <v>1593</v>
      </c>
      <c r="C157">
        <v>3171387</v>
      </c>
      <c r="D157">
        <v>3278293</v>
      </c>
      <c r="F157" s="58" t="str">
        <f t="shared" si="2"/>
        <v>BW COOL 12PCH X 720ML"3171387"3278293"DBW801</v>
      </c>
    </row>
    <row r="158" spans="1:6">
      <c r="A158" s="58">
        <v>20010020300010</v>
      </c>
      <c r="B158" t="s">
        <v>1801</v>
      </c>
      <c r="C158">
        <v>3062065</v>
      </c>
      <c r="F158" s="58" t="str">
        <f t="shared" si="2"/>
        <v>BW LASTING 12BTL X 300ML"3062065"DBW402</v>
      </c>
    </row>
    <row r="159" spans="1:6">
      <c r="A159" s="58">
        <v>20010020370031</v>
      </c>
      <c r="B159" t="s">
        <v>1802</v>
      </c>
      <c r="C159">
        <v>3317333</v>
      </c>
      <c r="F159" s="58" t="str">
        <f t="shared" si="2"/>
        <v>BW LASTING 24 X 370ML PCH BDD"3317333"DBW1002</v>
      </c>
    </row>
    <row r="160" spans="1:6">
      <c r="A160" s="58">
        <v>20010020410030</v>
      </c>
      <c r="B160" t="s">
        <v>1603</v>
      </c>
      <c r="C160">
        <v>3072197</v>
      </c>
      <c r="D160">
        <v>3267941</v>
      </c>
      <c r="F160" s="58" t="str">
        <f t="shared" si="2"/>
        <v>BW LASTING 24PCHX410/370ML "3072197"3267941"DBW505</v>
      </c>
    </row>
    <row r="161" spans="1:6">
      <c r="A161" s="58">
        <v>20010030410030</v>
      </c>
      <c r="B161" t="s">
        <v>1602</v>
      </c>
      <c r="C161">
        <v>3073462</v>
      </c>
      <c r="D161">
        <v>3267944</v>
      </c>
      <c r="F161" s="58" t="str">
        <f t="shared" si="2"/>
        <v>BW HONEY 24 PCHX410ML/370ML"3073462"3267944"DBW509</v>
      </c>
    </row>
    <row r="162" spans="1:6">
      <c r="A162" s="58">
        <v>20010040100010</v>
      </c>
      <c r="B162" t="s">
        <v>1596</v>
      </c>
      <c r="C162">
        <v>3167498</v>
      </c>
      <c r="F162" s="58" t="str">
        <f t="shared" si="2"/>
        <v>BW FRESH 24BTL X 100ML"3167498"DBW102</v>
      </c>
    </row>
    <row r="163" spans="1:6">
      <c r="A163" s="58">
        <v>20010040250030</v>
      </c>
      <c r="B163" t="s">
        <v>1597</v>
      </c>
      <c r="C163">
        <v>3167502</v>
      </c>
      <c r="D163">
        <v>3278508</v>
      </c>
      <c r="F163" s="58" t="str">
        <f t="shared" si="2"/>
        <v>BW FRESH 24PCH X 200ML"3167502"3278508"DBW303</v>
      </c>
    </row>
    <row r="164" spans="1:6">
      <c r="A164" s="58">
        <v>20010040300010</v>
      </c>
      <c r="B164" t="s">
        <v>1803</v>
      </c>
      <c r="C164">
        <v>3167499</v>
      </c>
      <c r="F164" s="58" t="str">
        <f t="shared" si="2"/>
        <v>BW FRESH 12BTL X 300ML"3167499"DBW403</v>
      </c>
    </row>
    <row r="165" spans="1:6">
      <c r="A165" s="58">
        <v>20010040370038</v>
      </c>
      <c r="B165" t="s">
        <v>1774</v>
      </c>
      <c r="C165">
        <v>3303402</v>
      </c>
      <c r="D165">
        <v>3317330</v>
      </c>
      <c r="F165" s="58" t="str">
        <f t="shared" si="2"/>
        <v>BW FRESH 24 X 370ML PCH BDD"3303402"3317330"DBW807</v>
      </c>
    </row>
    <row r="166" spans="1:6">
      <c r="A166" s="58">
        <v>20010040410030</v>
      </c>
      <c r="B166" t="s">
        <v>1598</v>
      </c>
      <c r="C166">
        <v>3172265</v>
      </c>
      <c r="D166">
        <v>3267946</v>
      </c>
      <c r="F166" s="58" t="str">
        <f t="shared" si="2"/>
        <v>BW FRSH 24PCH X 410ML/370ML"3172265"3267946"DBW511</v>
      </c>
    </row>
    <row r="167" spans="1:6">
      <c r="A167" s="58">
        <v>20010050100010</v>
      </c>
      <c r="B167" t="s">
        <v>1606</v>
      </c>
      <c r="C167">
        <v>3070350</v>
      </c>
      <c r="F167" s="58" t="str">
        <f t="shared" si="2"/>
        <v>BW ORIGINAL 24BTL X 100ML"3070350"DBW103</v>
      </c>
    </row>
    <row r="168" spans="1:6">
      <c r="A168" s="58">
        <v>20010050100020</v>
      </c>
      <c r="B168" t="s">
        <v>1804</v>
      </c>
      <c r="C168" t="e">
        <v>#VALUE!</v>
      </c>
      <c r="F168" s="58" t="str">
        <f t="shared" si="2"/>
        <v>BW ORIGINAL 24PCS X 100ML"ID8141185"DBW104</v>
      </c>
    </row>
    <row r="169" spans="1:6">
      <c r="A169" s="58">
        <v>20010050250030</v>
      </c>
      <c r="B169" t="s">
        <v>1607</v>
      </c>
      <c r="C169">
        <v>3295021</v>
      </c>
      <c r="F169" s="58" t="str">
        <f t="shared" si="2"/>
        <v>BW ORI 24 PCH X 200ML "3295021"DBW304</v>
      </c>
    </row>
    <row r="170" spans="1:6">
      <c r="A170" s="58">
        <v>20010050300010</v>
      </c>
      <c r="B170" t="s">
        <v>1805</v>
      </c>
      <c r="C170">
        <v>3070219</v>
      </c>
      <c r="F170" s="58" t="str">
        <f t="shared" si="2"/>
        <v>BW ORIGINAL 12BTL X 300ML"3070219"DBW404</v>
      </c>
    </row>
    <row r="171" spans="1:6">
      <c r="A171" s="58">
        <v>20010050370038</v>
      </c>
      <c r="B171" t="s">
        <v>1608</v>
      </c>
      <c r="C171">
        <v>3303398</v>
      </c>
      <c r="D171">
        <v>3317331</v>
      </c>
      <c r="F171" s="58" t="str">
        <f t="shared" si="2"/>
        <v>BW ORIGINAL 24 X 370ML PCH BDD"3303398"3317331"</v>
      </c>
    </row>
    <row r="172" spans="1:6">
      <c r="A172" s="58">
        <v>20010050410030</v>
      </c>
      <c r="B172" t="s">
        <v>1778</v>
      </c>
      <c r="C172">
        <v>3072208</v>
      </c>
      <c r="D172">
        <v>3267940</v>
      </c>
      <c r="F172" s="58" t="str">
        <f t="shared" si="2"/>
        <v>BW ORI 24PCH X 410/370ML"3072208"3267940"DBW515</v>
      </c>
    </row>
    <row r="173" spans="1:6">
      <c r="A173" s="58">
        <v>20010050625040</v>
      </c>
      <c r="B173" t="s">
        <v>1779</v>
      </c>
      <c r="C173">
        <v>3075886</v>
      </c>
      <c r="D173">
        <v>3289669</v>
      </c>
      <c r="F173" s="58" t="str">
        <f t="shared" si="2"/>
        <v>BW ORIGINAL 12 PUMP X 500GR"3075886"3289669"DBW703</v>
      </c>
    </row>
    <row r="174" spans="1:6">
      <c r="A174" s="58">
        <v>20010050800030</v>
      </c>
      <c r="B174" t="s">
        <v>1610</v>
      </c>
      <c r="C174">
        <v>3207911</v>
      </c>
      <c r="D174">
        <v>3278296</v>
      </c>
      <c r="F174" s="58" t="str">
        <f t="shared" si="2"/>
        <v>BW ORIGINAL 12PCH X 720ML"3207911"3278296"DBW804</v>
      </c>
    </row>
    <row r="175" spans="1:6">
      <c r="A175" s="58">
        <v>20010090100011</v>
      </c>
      <c r="B175" t="s">
        <v>1806</v>
      </c>
      <c r="C175">
        <v>3193554</v>
      </c>
      <c r="F175" s="58" t="str">
        <f t="shared" si="2"/>
        <v>BW SKINCARE 24BTL X 100ML"3193554"DBW106</v>
      </c>
    </row>
    <row r="176" spans="1:6">
      <c r="A176" s="58">
        <v>20010090250031</v>
      </c>
      <c r="B176" t="s">
        <v>1612</v>
      </c>
      <c r="C176">
        <v>3193559</v>
      </c>
      <c r="D176">
        <v>3278509</v>
      </c>
      <c r="F176" s="58" t="str">
        <f t="shared" si="2"/>
        <v>BW SKINCARE 24PCH X 200ML"3193559"3278509"DBW308</v>
      </c>
    </row>
    <row r="177" spans="1:6">
      <c r="A177" s="58">
        <v>20010090300010</v>
      </c>
      <c r="B177" t="s">
        <v>1807</v>
      </c>
      <c r="C177">
        <v>3062473</v>
      </c>
      <c r="F177" s="58" t="str">
        <f t="shared" si="2"/>
        <v>BW SKINCARE 12BTL X 300ML"3062473"DBW407</v>
      </c>
    </row>
    <row r="178" spans="1:6">
      <c r="A178" s="58">
        <v>20010090410031</v>
      </c>
      <c r="B178" t="s">
        <v>1613</v>
      </c>
      <c r="C178">
        <v>3193560</v>
      </c>
      <c r="D178">
        <v>3267949</v>
      </c>
      <c r="F178" s="58" t="str">
        <f t="shared" si="2"/>
        <v>BW SKINCARE 24PCHX410/370ML"3193560"3267949"DBW525</v>
      </c>
    </row>
    <row r="179" spans="1:6">
      <c r="A179" s="58">
        <v>20010100410020</v>
      </c>
      <c r="B179" t="s">
        <v>1808</v>
      </c>
      <c r="C179">
        <v>3193561</v>
      </c>
      <c r="F179" s="58" t="str">
        <f t="shared" si="2"/>
        <v>BW ALOEVERA 24PCH X 410ML"3193561"DBW527</v>
      </c>
    </row>
    <row r="180" spans="1:6">
      <c r="A180" s="58">
        <v>20010110250030</v>
      </c>
      <c r="B180" t="s">
        <v>1809</v>
      </c>
      <c r="C180">
        <v>3062125</v>
      </c>
      <c r="F180" s="58" t="str">
        <f t="shared" si="2"/>
        <v>BW RE-ENER 24PCH X 200ML"3062125"DBW309</v>
      </c>
    </row>
    <row r="181" spans="1:6">
      <c r="A181" s="58">
        <v>20010110300010</v>
      </c>
      <c r="B181" t="s">
        <v>1810</v>
      </c>
      <c r="C181">
        <v>3062123</v>
      </c>
      <c r="F181" s="58" t="str">
        <f t="shared" si="2"/>
        <v>BW RE-ENER 12BTL X 300ML"3062123"DBW409</v>
      </c>
    </row>
    <row r="182" spans="1:6">
      <c r="A182" s="58">
        <v>20010110410032</v>
      </c>
      <c r="B182" t="s">
        <v>1611</v>
      </c>
      <c r="C182">
        <v>3072200</v>
      </c>
      <c r="F182" s="58" t="str">
        <f t="shared" si="2"/>
        <v>BW RE-ENER 24PCHX410/370ML"3072200"3267942 DBW529</v>
      </c>
    </row>
    <row r="183" spans="1:6">
      <c r="A183" s="58">
        <v>20010120410030</v>
      </c>
      <c r="B183" t="s">
        <v>1614</v>
      </c>
      <c r="C183">
        <v>3213263</v>
      </c>
      <c r="F183" s="58" t="str">
        <f t="shared" si="2"/>
        <v>BW TROPICAL SPLASH 24PCH X 410ML"3213263"DBW532</v>
      </c>
    </row>
    <row r="184" spans="1:6">
      <c r="A184" s="58">
        <v>20010150370030</v>
      </c>
      <c r="B184" t="s">
        <v>1780</v>
      </c>
      <c r="C184">
        <v>3300633</v>
      </c>
      <c r="F184" s="58" t="str">
        <f t="shared" si="2"/>
        <v>BW FAMILY PROJECT 24 X 370ML PCH "3300633"DBW813</v>
      </c>
    </row>
    <row r="185" spans="1:6">
      <c r="A185" s="58">
        <v>20011130370030</v>
      </c>
      <c r="B185" t="s">
        <v>1605</v>
      </c>
      <c r="C185">
        <v>3235020</v>
      </c>
      <c r="F185" s="58" t="str">
        <f t="shared" si="2"/>
        <v>BW BOTANY LAVENDER 24 PCH X 370GR "3235020"DBW410</v>
      </c>
    </row>
    <row r="186" spans="1:6">
      <c r="A186" s="58">
        <v>20011140370030</v>
      </c>
      <c r="B186" t="s">
        <v>1601</v>
      </c>
      <c r="C186">
        <v>3235021</v>
      </c>
      <c r="F186" s="58" t="str">
        <f t="shared" si="2"/>
        <v>BW BOTANY GREEN TEA 24 PCH X 370GR"3235021"DBW411</v>
      </c>
    </row>
    <row r="187" spans="1:6">
      <c r="A187" s="58">
        <v>20020010060020</v>
      </c>
      <c r="B187" t="s">
        <v>1660</v>
      </c>
      <c r="C187">
        <v>3166975</v>
      </c>
      <c r="F187" s="58" t="str">
        <f t="shared" si="2"/>
        <v>SOAP ORIGINAL 144PCS X 60GR"3166975"DBS102</v>
      </c>
    </row>
    <row r="188" spans="1:6">
      <c r="A188" s="58">
        <v>20020010100020</v>
      </c>
      <c r="B188" t="s">
        <v>1659</v>
      </c>
      <c r="C188">
        <v>3166958</v>
      </c>
      <c r="F188" s="58" t="str">
        <f t="shared" si="2"/>
        <v>SOAP ORIGINAL 144PCS X 100GR"3166958"DBS104</v>
      </c>
    </row>
    <row r="189" spans="1:6">
      <c r="A189" s="58">
        <v>20020020060020</v>
      </c>
      <c r="B189" t="s">
        <v>1655</v>
      </c>
      <c r="C189">
        <v>3171295</v>
      </c>
      <c r="F189" s="58" t="str">
        <f t="shared" si="2"/>
        <v>SOAP COOL 144PCS X 60GR"3171295"DBS105</v>
      </c>
    </row>
    <row r="190" spans="1:6">
      <c r="A190" s="58">
        <v>20020020100020</v>
      </c>
      <c r="B190" t="s">
        <v>1654</v>
      </c>
      <c r="C190">
        <v>3171286</v>
      </c>
      <c r="F190" s="58" t="str">
        <f t="shared" si="2"/>
        <v>SOAP COOL 144PCS X 100GR"3171286"DBS107</v>
      </c>
    </row>
    <row r="191" spans="1:6">
      <c r="A191" s="58">
        <v>20020030060020</v>
      </c>
      <c r="B191" t="s">
        <v>1656</v>
      </c>
      <c r="C191">
        <v>3170933</v>
      </c>
      <c r="F191" s="58" t="str">
        <f t="shared" si="2"/>
        <v>SOAP FRESH 144PCS X 60GR"3170933"DBS108</v>
      </c>
    </row>
    <row r="192" spans="1:6">
      <c r="A192" s="58">
        <v>20020030100020</v>
      </c>
      <c r="B192" t="s">
        <v>1811</v>
      </c>
      <c r="C192">
        <v>3170945</v>
      </c>
      <c r="F192" s="58" t="str">
        <f t="shared" si="2"/>
        <v>SOAP FRESH 144PCS X 100GR"3170945"DBS110</v>
      </c>
    </row>
    <row r="193" spans="1:6">
      <c r="A193" s="58">
        <v>20020040060020</v>
      </c>
      <c r="B193" t="s">
        <v>1658</v>
      </c>
      <c r="C193">
        <v>3166937</v>
      </c>
      <c r="F193" s="58" t="str">
        <f t="shared" si="2"/>
        <v>SOAP LASTING 144PCS X 60GR"3166937"DBS111</v>
      </c>
    </row>
    <row r="194" spans="1:6">
      <c r="A194" s="58">
        <v>20020040100020</v>
      </c>
      <c r="B194" t="s">
        <v>1657</v>
      </c>
      <c r="C194">
        <v>3166942</v>
      </c>
      <c r="F194" s="58" t="str">
        <f t="shared" si="2"/>
        <v>SOAP LASTING 144PCS X 100GR"3166942"DBS113</v>
      </c>
    </row>
    <row r="195" spans="1:6">
      <c r="A195" s="58">
        <v>20020050060020</v>
      </c>
      <c r="B195" t="s">
        <v>1661</v>
      </c>
      <c r="C195">
        <v>3193502</v>
      </c>
      <c r="F195" s="58" t="str">
        <f t="shared" ref="F195:F258" si="3">B195</f>
        <v>SOAP RE-ENER 144PCS X 60GR"3193502"DBS114</v>
      </c>
    </row>
    <row r="196" spans="1:6">
      <c r="A196" s="58">
        <v>20020060060020</v>
      </c>
      <c r="B196" t="s">
        <v>1662</v>
      </c>
      <c r="C196">
        <v>3193501</v>
      </c>
      <c r="F196" s="58" t="str">
        <f t="shared" si="3"/>
        <v>SOAP SKINCARE 144PCS X 60GR"3193501"DBS117</v>
      </c>
    </row>
    <row r="197" spans="1:6">
      <c r="A197" s="58">
        <v>20020070100020</v>
      </c>
      <c r="B197" t="s">
        <v>1812</v>
      </c>
      <c r="C197">
        <v>3088969</v>
      </c>
      <c r="F197" s="58" t="str">
        <f t="shared" si="3"/>
        <v>SOAP SENSITIVE 144PCS X 100GR"3088969"DBS120</v>
      </c>
    </row>
    <row r="198" spans="1:6">
      <c r="A198" s="58">
        <v>20020130100020</v>
      </c>
      <c r="B198" t="s">
        <v>1588</v>
      </c>
      <c r="C198">
        <v>3300517</v>
      </c>
      <c r="F198" s="58" t="str">
        <f t="shared" si="3"/>
        <v>SOAP FAM PROTECT 144 X 100GR PCS "3300517"DBS121</v>
      </c>
    </row>
    <row r="199" spans="1:6">
      <c r="A199" s="58">
        <v>20021010100020</v>
      </c>
      <c r="B199" t="s">
        <v>1813</v>
      </c>
      <c r="C199">
        <v>3087036</v>
      </c>
      <c r="F199" s="58" t="str">
        <f t="shared" si="3"/>
        <v>SOAP HK ORI 144PCS X 100GR"3087036"DBS202</v>
      </c>
    </row>
    <row r="200" spans="1:6">
      <c r="A200" s="58">
        <v>20021020100020</v>
      </c>
      <c r="B200" t="s">
        <v>1814</v>
      </c>
      <c r="C200">
        <v>3087453</v>
      </c>
      <c r="F200" s="58" t="str">
        <f t="shared" si="3"/>
        <v>SOAP HK COOL 144PCS X 100GR"3087453"DBS204</v>
      </c>
    </row>
    <row r="201" spans="1:6">
      <c r="A201" s="58">
        <v>20021030100020</v>
      </c>
      <c r="B201" t="s">
        <v>1815</v>
      </c>
      <c r="C201">
        <v>3087587</v>
      </c>
      <c r="F201" s="58" t="str">
        <f t="shared" si="3"/>
        <v>SOAP HK FRESH 144PCS X 100GR"3087587"DBS206</v>
      </c>
    </row>
    <row r="202" spans="1:6">
      <c r="A202" s="58">
        <v>20021050100020</v>
      </c>
      <c r="B202" t="s">
        <v>1816</v>
      </c>
      <c r="C202">
        <v>3088940</v>
      </c>
      <c r="F202" s="58" t="str">
        <f t="shared" si="3"/>
        <v>SOAP HK RE-ENER 144PCS X 100GR"3088940"DBS210</v>
      </c>
    </row>
    <row r="203" spans="1:6">
      <c r="A203" s="58">
        <v>20021070100020</v>
      </c>
      <c r="B203" t="s">
        <v>1817</v>
      </c>
      <c r="C203">
        <v>3088970</v>
      </c>
      <c r="F203" s="58" t="str">
        <f t="shared" si="3"/>
        <v>SOAP HK SENS 144PCS X 100GR"3088970"DBS214</v>
      </c>
    </row>
    <row r="204" spans="1:6">
      <c r="A204" s="58">
        <v>20021100100020</v>
      </c>
      <c r="B204" t="s">
        <v>1818</v>
      </c>
      <c r="C204">
        <v>3166903</v>
      </c>
      <c r="F204" s="58" t="str">
        <f t="shared" si="3"/>
        <v>SOAP HK INVIGRT 144PCS X 100GR"3166903"DBS217</v>
      </c>
    </row>
    <row r="205" spans="1:6">
      <c r="A205" s="58">
        <v>20021110100020</v>
      </c>
      <c r="B205" t="s">
        <v>1819</v>
      </c>
      <c r="C205">
        <v>3139842</v>
      </c>
      <c r="F205" s="58" t="str">
        <f t="shared" si="3"/>
        <v>SOAP HK A.VERA 144PCS X 100GR"3139842"DBS218</v>
      </c>
    </row>
    <row r="206" spans="1:6">
      <c r="A206" s="58">
        <v>20022050100020</v>
      </c>
      <c r="B206" t="s">
        <v>1820</v>
      </c>
      <c r="C206">
        <v>3170964</v>
      </c>
      <c r="F206" s="58" t="str">
        <f t="shared" si="3"/>
        <v>SOAP HK NEW RE-ENER 144PCS X 100GR"3170964"DBS223</v>
      </c>
    </row>
    <row r="207" spans="1:6">
      <c r="A207" s="58">
        <v>20022070100020</v>
      </c>
      <c r="B207" t="s">
        <v>1821</v>
      </c>
      <c r="C207">
        <v>3182834</v>
      </c>
      <c r="F207" s="58" t="str">
        <f t="shared" si="3"/>
        <v>SOAP HK NEW SEN 144PCS X 100GR"3182834"DBS225</v>
      </c>
    </row>
    <row r="208" spans="1:6">
      <c r="A208" s="58">
        <v>20023010100020</v>
      </c>
      <c r="B208" t="s">
        <v>1644</v>
      </c>
      <c r="C208">
        <v>3226670</v>
      </c>
      <c r="F208" s="58" t="str">
        <f t="shared" si="3"/>
        <v>SOAP NEW HK ORI 144PCS X 100GR"3226670"DBS228</v>
      </c>
    </row>
    <row r="209" spans="1:6">
      <c r="A209" s="58">
        <v>20023020100020</v>
      </c>
      <c r="B209" t="s">
        <v>1640</v>
      </c>
      <c r="C209">
        <v>3226051</v>
      </c>
      <c r="F209" s="58" t="str">
        <f t="shared" si="3"/>
        <v>SOAP NEW HK COOL 144PCS X 100GR"3226051"DBS229</v>
      </c>
    </row>
    <row r="210" spans="1:6">
      <c r="A210" s="58">
        <v>20023030100020</v>
      </c>
      <c r="B210" t="s">
        <v>1641</v>
      </c>
      <c r="C210">
        <v>3226039</v>
      </c>
      <c r="F210" s="58" t="str">
        <f t="shared" si="3"/>
        <v>SOAP NEW HK FRSH 144PCS X 100GR"3226039"DBS230</v>
      </c>
    </row>
    <row r="211" spans="1:6">
      <c r="A211" s="58">
        <v>20023040100020</v>
      </c>
      <c r="B211" t="s">
        <v>1643</v>
      </c>
      <c r="C211">
        <v>3226053</v>
      </c>
      <c r="F211" s="58" t="str">
        <f t="shared" si="3"/>
        <v>SOAP NEW HK LASTING 144PCS X 100GR"3226053"DBS231</v>
      </c>
    </row>
    <row r="212" spans="1:6">
      <c r="A212" s="58">
        <v>20023050100020</v>
      </c>
      <c r="B212" t="s">
        <v>1645</v>
      </c>
      <c r="C212">
        <v>3226052</v>
      </c>
      <c r="F212" s="58" t="str">
        <f t="shared" si="3"/>
        <v>SOAP NEW HK RE-ENER 144PCS X 100GR"3226052"DBS232</v>
      </c>
    </row>
    <row r="213" spans="1:6">
      <c r="A213" s="58">
        <v>20023060100020</v>
      </c>
      <c r="B213" t="s">
        <v>1647</v>
      </c>
      <c r="C213">
        <v>3226054</v>
      </c>
      <c r="F213" s="58" t="str">
        <f t="shared" si="3"/>
        <v>SOAP NEW HK SKC 144PCS X 100GR"3226054"DBS233</v>
      </c>
    </row>
    <row r="214" spans="1:6">
      <c r="A214" s="58">
        <v>20023070100020</v>
      </c>
      <c r="B214" t="s">
        <v>1646</v>
      </c>
      <c r="C214">
        <v>3226038</v>
      </c>
      <c r="F214" s="58" t="str">
        <f t="shared" si="3"/>
        <v>SOAP NEW HK SEN 144PCS X 100GR"3226038"DBS234</v>
      </c>
    </row>
    <row r="215" spans="1:6">
      <c r="A215" s="58">
        <v>20023100100020</v>
      </c>
      <c r="B215" t="s">
        <v>1642</v>
      </c>
      <c r="C215">
        <v>3226040</v>
      </c>
      <c r="F215" s="58" t="str">
        <f t="shared" si="3"/>
        <v>SOAP NEW HK INV 144PCS X 100GR"3226040"DBS235</v>
      </c>
    </row>
    <row r="216" spans="1:6">
      <c r="A216" s="58">
        <v>20023110100020</v>
      </c>
      <c r="B216" t="s">
        <v>1639</v>
      </c>
      <c r="C216">
        <v>3231609</v>
      </c>
      <c r="F216" s="58" t="str">
        <f t="shared" si="3"/>
        <v>SOAP NEW HK A.VERA 144PCS X 100GR"3231609"DBS236</v>
      </c>
    </row>
    <row r="217" spans="1:6">
      <c r="A217" s="58">
        <v>20025010060020</v>
      </c>
      <c r="B217" t="s">
        <v>1636</v>
      </c>
      <c r="C217">
        <v>3341789</v>
      </c>
      <c r="F217" s="58" t="str">
        <f t="shared" si="3"/>
        <v>SOAP 3SP ORIGINAL 48 X 60GR PCS "3341789"DBS337</v>
      </c>
    </row>
    <row r="218" spans="1:6">
      <c r="A218" s="58">
        <v>20025010100020</v>
      </c>
      <c r="B218" t="s">
        <v>1635</v>
      </c>
      <c r="C218">
        <v>3166960</v>
      </c>
      <c r="F218" s="58" t="str">
        <f t="shared" si="3"/>
        <v>SOAP 3SP ORI 48PCS X 100GR"3166960"DBS302</v>
      </c>
    </row>
    <row r="219" spans="1:6">
      <c r="A219" s="58">
        <v>20025020065020</v>
      </c>
      <c r="B219" t="s">
        <v>1630</v>
      </c>
      <c r="C219">
        <v>3171290</v>
      </c>
      <c r="D219">
        <v>3205578</v>
      </c>
      <c r="F219" s="58" t="str">
        <f t="shared" si="3"/>
        <v>SOAP 3SP COOL 48PCS X 65GR"3171290"3205578"DBS304</v>
      </c>
    </row>
    <row r="220" spans="1:6">
      <c r="A220" s="58">
        <v>20025020100021</v>
      </c>
      <c r="B220" t="s">
        <v>1629</v>
      </c>
      <c r="C220">
        <v>3171288</v>
      </c>
      <c r="F220" s="58" t="str">
        <f t="shared" si="3"/>
        <v>SOAP 3SP COOL 48 PCS X 100GR"3171288"DBS306</v>
      </c>
    </row>
    <row r="221" spans="1:6">
      <c r="A221" s="58">
        <v>20025030100020</v>
      </c>
      <c r="B221" t="s">
        <v>1632</v>
      </c>
      <c r="C221">
        <v>3170952</v>
      </c>
      <c r="F221" s="58" t="str">
        <f t="shared" si="3"/>
        <v>SOAP 3SP FRESH 48PCS X 100GR"3170952"DBS308</v>
      </c>
    </row>
    <row r="222" spans="1:6">
      <c r="A222" s="58">
        <v>20025040100020</v>
      </c>
      <c r="B222" t="s">
        <v>1634</v>
      </c>
      <c r="C222">
        <v>3166944</v>
      </c>
      <c r="F222" s="58" t="str">
        <f t="shared" si="3"/>
        <v>SOAP 3SP LASTING 48PCS X 100GR"3166944"DBS311</v>
      </c>
    </row>
    <row r="223" spans="1:6">
      <c r="A223" s="58">
        <v>20025050100020</v>
      </c>
      <c r="B223" t="s">
        <v>1637</v>
      </c>
      <c r="C223">
        <v>3170971</v>
      </c>
      <c r="F223" s="58" t="str">
        <f t="shared" si="3"/>
        <v>SOAP 3SP RE-ENER 48PCS X 100GR"3170971"DBS315</v>
      </c>
    </row>
    <row r="224" spans="1:6">
      <c r="A224" s="58">
        <v>20025130100020</v>
      </c>
      <c r="B224" t="s">
        <v>1631</v>
      </c>
      <c r="C224">
        <v>3300518</v>
      </c>
      <c r="F224" s="58" t="str">
        <f t="shared" si="3"/>
        <v>SOAP 3SP FAMILY PROJEC 48PCSX100GR"3300518"DBS337</v>
      </c>
    </row>
    <row r="225" spans="1:6">
      <c r="A225" s="58">
        <v>20026010065020</v>
      </c>
      <c r="B225" t="s">
        <v>1822</v>
      </c>
      <c r="C225">
        <v>3205624</v>
      </c>
      <c r="F225" s="58" t="str">
        <f t="shared" si="3"/>
        <v>SOAP SH ORI 27PCS X 65GR"3205624"DBS401</v>
      </c>
    </row>
    <row r="226" spans="1:6">
      <c r="A226" s="58">
        <v>20026010100020</v>
      </c>
      <c r="B226" t="s">
        <v>1651</v>
      </c>
      <c r="C226">
        <v>3166973</v>
      </c>
      <c r="D226">
        <v>3279342</v>
      </c>
      <c r="F226" s="58" t="str">
        <f t="shared" si="3"/>
        <v>SOAP SH ORI 27PCS X 100GR"3166973"3279342"DBS403</v>
      </c>
    </row>
    <row r="227" spans="1:6">
      <c r="A227" s="58">
        <v>20026020100020</v>
      </c>
      <c r="B227" t="s">
        <v>1648</v>
      </c>
      <c r="C227">
        <v>3171285</v>
      </c>
      <c r="D227">
        <v>3279341</v>
      </c>
      <c r="F227" s="58" t="str">
        <f t="shared" si="3"/>
        <v>SOAP SH COOL 27PCS X 100GR"3171285"3279341"DBS406</v>
      </c>
    </row>
    <row r="228" spans="1:6">
      <c r="A228" s="58">
        <v>20026030100020</v>
      </c>
      <c r="B228" t="s">
        <v>1649</v>
      </c>
      <c r="C228">
        <v>3170955</v>
      </c>
      <c r="D228">
        <v>3279345</v>
      </c>
      <c r="F228" s="58" t="str">
        <f t="shared" si="3"/>
        <v>SOAP SH FRESH 27PCS X 100GR"3170955"3279345"DBS409</v>
      </c>
    </row>
    <row r="229" spans="1:6">
      <c r="A229" s="58">
        <v>20026040100020</v>
      </c>
      <c r="B229" t="s">
        <v>1650</v>
      </c>
      <c r="C229">
        <v>3166948</v>
      </c>
      <c r="D229">
        <v>3279349</v>
      </c>
      <c r="F229" s="58" t="str">
        <f t="shared" si="3"/>
        <v>SOAP SH LASTING 27PCSX100GR"3166948"3279349"DBS410</v>
      </c>
    </row>
    <row r="230" spans="1:6">
      <c r="A230" s="58">
        <v>20026050100020</v>
      </c>
      <c r="B230" t="s">
        <v>1652</v>
      </c>
      <c r="C230">
        <v>3173444</v>
      </c>
      <c r="D230">
        <v>3279347</v>
      </c>
      <c r="F230" s="58" t="str">
        <f t="shared" si="3"/>
        <v>SOAP SH RE-ENER 27PCSX100GR"3173444"3279347"DBS413</v>
      </c>
    </row>
    <row r="231" spans="1:6">
      <c r="A231" s="58">
        <v>20026060100020</v>
      </c>
      <c r="B231" t="s">
        <v>1653</v>
      </c>
      <c r="C231">
        <v>3180374</v>
      </c>
      <c r="D231">
        <v>3279348</v>
      </c>
      <c r="F231" s="58" t="str">
        <f t="shared" si="3"/>
        <v>SOAP SH S.CARE 27 PCSX100GR"3180374"3279348"DBS416</v>
      </c>
    </row>
    <row r="232" spans="1:6">
      <c r="A232" s="58">
        <v>20026070100020</v>
      </c>
      <c r="B232" t="s">
        <v>1823</v>
      </c>
      <c r="C232">
        <v>3182835</v>
      </c>
      <c r="D232">
        <v>3279343</v>
      </c>
      <c r="F232" s="58" t="str">
        <f t="shared" si="3"/>
        <v>SOAP SH SENS 27PCS X 100GR"3182835"3279343"DBS419</v>
      </c>
    </row>
    <row r="233" spans="1:6">
      <c r="A233" s="58">
        <v>20026100100020</v>
      </c>
      <c r="B233" t="s">
        <v>1824</v>
      </c>
      <c r="C233">
        <v>3166906</v>
      </c>
      <c r="F233" s="58" t="str">
        <f t="shared" si="3"/>
        <v>SOAP SH INVIGRT 27PCS X 100GR"3166906"DBS423</v>
      </c>
    </row>
    <row r="234" spans="1:6">
      <c r="A234" s="58">
        <v>20030010200030</v>
      </c>
      <c r="B234" t="s">
        <v>1619</v>
      </c>
      <c r="C234">
        <v>3034096</v>
      </c>
      <c r="F234" s="58" t="str">
        <f t="shared" si="3"/>
        <v>HW ORIGINAL 24PCH X 200ML"3034096"DHW08</v>
      </c>
    </row>
    <row r="235" spans="1:6">
      <c r="A235" s="58">
        <v>20030010245040</v>
      </c>
      <c r="B235" t="s">
        <v>1620</v>
      </c>
      <c r="C235">
        <v>3087299</v>
      </c>
      <c r="F235" s="58" t="str">
        <f t="shared" si="3"/>
        <v>HW ORIGINAL 12PUMP X 245ML"3087299"DHW16</v>
      </c>
    </row>
    <row r="236" spans="1:6">
      <c r="A236" s="58">
        <v>20030010400030</v>
      </c>
      <c r="B236" t="s">
        <v>1621</v>
      </c>
      <c r="C236">
        <v>3028804</v>
      </c>
      <c r="F236" s="58" t="str">
        <f t="shared" si="3"/>
        <v>HW ORIGINAL 24PCH X 400ML"3028804"DHW27</v>
      </c>
    </row>
    <row r="237" spans="1:6">
      <c r="A237" s="58">
        <v>20030020200030</v>
      </c>
      <c r="B237" t="s">
        <v>1623</v>
      </c>
      <c r="C237">
        <v>3182540</v>
      </c>
      <c r="F237" s="58" t="str">
        <f t="shared" si="3"/>
        <v>HW SENSITIVE 24PCH X 200ML"3182540"DHW10</v>
      </c>
    </row>
    <row r="238" spans="1:6">
      <c r="A238" s="58">
        <v>20030030200030</v>
      </c>
      <c r="B238" t="s">
        <v>1624</v>
      </c>
      <c r="C238">
        <v>3182542</v>
      </c>
      <c r="F238" s="58" t="str">
        <f t="shared" si="3"/>
        <v>HW SKINCARE 24PCH X 200ML"3182542"DHW11</v>
      </c>
    </row>
    <row r="239" spans="1:6">
      <c r="A239" s="58">
        <v>20030030245040</v>
      </c>
      <c r="B239" t="s">
        <v>1825</v>
      </c>
      <c r="C239">
        <v>3182541</v>
      </c>
      <c r="F239" s="58" t="str">
        <f t="shared" si="3"/>
        <v>HW SKINCARE 12PUMP X 245ML"3182541"DHW19</v>
      </c>
    </row>
    <row r="240" spans="1:6">
      <c r="A240" s="58">
        <v>20030040200030</v>
      </c>
      <c r="B240" t="s">
        <v>1622</v>
      </c>
      <c r="C240">
        <v>3034193</v>
      </c>
      <c r="F240" s="58" t="str">
        <f t="shared" si="3"/>
        <v>HW RE-ENER 24PCH X 200ML"3034193"DHW09</v>
      </c>
    </row>
    <row r="241" spans="1:6">
      <c r="A241" s="58">
        <v>20030040245040</v>
      </c>
      <c r="B241" t="s">
        <v>1826</v>
      </c>
      <c r="C241">
        <v>3087302</v>
      </c>
      <c r="F241" s="58" t="str">
        <f t="shared" si="3"/>
        <v>HW RE-ENER 12PUMP X 245ML"3087302"DHW17</v>
      </c>
    </row>
    <row r="242" spans="1:6">
      <c r="A242" s="58">
        <v>20040100050010</v>
      </c>
      <c r="B242" t="s">
        <v>1618</v>
      </c>
      <c r="C242">
        <v>3211226</v>
      </c>
      <c r="F242" s="58" t="str">
        <f t="shared" si="3"/>
        <v>HAND SANITIZER CITRUS 48BTL X 50ML"3211226"DMW03</v>
      </c>
    </row>
    <row r="243" spans="1:6">
      <c r="A243" s="58">
        <v>20050010045010</v>
      </c>
      <c r="B243" t="s">
        <v>1684</v>
      </c>
      <c r="C243">
        <v>3212637</v>
      </c>
      <c r="F243" s="58" t="str">
        <f t="shared" si="3"/>
        <v>LIQUID MOSAIC 48BTL X 45ML"3212637"DLM01</v>
      </c>
    </row>
    <row r="244" spans="1:6">
      <c r="A244" s="58">
        <v>20050010095010</v>
      </c>
      <c r="B244" t="s">
        <v>1685</v>
      </c>
      <c r="C244">
        <v>3212638</v>
      </c>
      <c r="F244" s="58" t="str">
        <f t="shared" si="3"/>
        <v>LIQUID MOSAIC 48BTL X 95ML"3212638"DLM02</v>
      </c>
    </row>
    <row r="245" spans="1:6">
      <c r="A245" s="58">
        <v>20050010245010</v>
      </c>
      <c r="B245" t="s">
        <v>1688</v>
      </c>
      <c r="C245">
        <v>3181106</v>
      </c>
      <c r="D245">
        <v>3212639</v>
      </c>
      <c r="F245" s="58" t="str">
        <f t="shared" si="3"/>
        <v>LIQUID MOSAIC 24BTL X 245ML "3181106"3212639"DLM03</v>
      </c>
    </row>
    <row r="246" spans="1:6">
      <c r="A246" s="58">
        <v>20050010495010</v>
      </c>
      <c r="B246" t="s">
        <v>1686</v>
      </c>
      <c r="C246">
        <v>3181107</v>
      </c>
      <c r="D246">
        <v>3212640</v>
      </c>
      <c r="F246" s="58" t="str">
        <f t="shared" si="3"/>
        <v>LIQUID MOSAIC 12BTL X 495ML"3181107"3212640"DLM04</v>
      </c>
    </row>
    <row r="247" spans="1:6">
      <c r="A247" s="58">
        <v>20050010750010</v>
      </c>
      <c r="B247" t="s">
        <v>1687</v>
      </c>
      <c r="C247">
        <v>3181108</v>
      </c>
      <c r="D247">
        <v>3212641</v>
      </c>
      <c r="F247" s="58" t="str">
        <f t="shared" si="3"/>
        <v>LIQUID MOSAIC 12BTL X 750ML"3181108"3212641"DLM05</v>
      </c>
    </row>
    <row r="248" spans="1:6">
      <c r="A248" s="58">
        <v>20060010700030</v>
      </c>
      <c r="B248" t="s">
        <v>1615</v>
      </c>
      <c r="C248">
        <v>3035935</v>
      </c>
      <c r="F248" s="58" t="str">
        <f t="shared" si="3"/>
        <v>F.CLEANER CITRUS 12PCH X 700ML"3035935"DFC04</v>
      </c>
    </row>
    <row r="249" spans="1:6">
      <c r="A249" s="58">
        <v>20060020700030</v>
      </c>
      <c r="B249" t="s">
        <v>1617</v>
      </c>
      <c r="C249">
        <v>3035934</v>
      </c>
      <c r="F249" s="58" t="str">
        <f t="shared" si="3"/>
        <v>F.CLEANER PINE 12PCH X 700ML"3035934"DFC06</v>
      </c>
    </row>
    <row r="250" spans="1:6">
      <c r="A250" s="58">
        <v>20060040700032</v>
      </c>
      <c r="B250" t="s">
        <v>1616</v>
      </c>
      <c r="C250">
        <v>3035932</v>
      </c>
      <c r="F250" s="58" t="str">
        <f t="shared" si="3"/>
        <v>F.CLEANER LAVENDER 12PCH X 700ML"3035932"DFC05</v>
      </c>
    </row>
    <row r="251" spans="1:6">
      <c r="A251" s="58">
        <v>20070010010020</v>
      </c>
      <c r="B251" t="s">
        <v>1663</v>
      </c>
      <c r="C251">
        <v>3054867</v>
      </c>
      <c r="F251" s="58" t="str">
        <f t="shared" si="3"/>
        <v>STYLES WIPES ORIGINAL 40PCS X 10'S"3054867"DSW01</v>
      </c>
    </row>
    <row r="252" spans="1:6">
      <c r="A252" s="58">
        <v>20070010050020</v>
      </c>
      <c r="B252" t="s">
        <v>1664</v>
      </c>
      <c r="C252">
        <v>3054871</v>
      </c>
      <c r="F252" s="58" t="str">
        <f t="shared" si="3"/>
        <v>STYLES WIPES ORIGINAL 24PCS X 50'S"3054871"DSW04</v>
      </c>
    </row>
    <row r="253" spans="1:6">
      <c r="A253" s="58">
        <v>20070020010020</v>
      </c>
      <c r="B253" t="s">
        <v>1665</v>
      </c>
      <c r="C253">
        <v>3054868</v>
      </c>
      <c r="F253" s="58" t="str">
        <f t="shared" si="3"/>
        <v>STYLES WIPES SENSITIVE 40PCS X 10'S"3054868"DSW02</v>
      </c>
    </row>
    <row r="254" spans="1:6">
      <c r="A254" s="58">
        <v>20070020050020</v>
      </c>
      <c r="B254" t="s">
        <v>1666</v>
      </c>
      <c r="C254">
        <v>3055641</v>
      </c>
      <c r="F254" s="58" t="str">
        <f t="shared" si="3"/>
        <v>STYLES WIPES SENSITIVE 24PCS X 50'S"3055641"DSW05</v>
      </c>
    </row>
    <row r="255" spans="1:6">
      <c r="A255" s="58">
        <v>20090010450030</v>
      </c>
      <c r="B255" t="s">
        <v>1827</v>
      </c>
      <c r="C255">
        <v>3169674</v>
      </c>
      <c r="F255" s="58" t="str">
        <f t="shared" si="3"/>
        <v>LAUNDRY SNTZR F.FRESH 12PCH X 450ML"3169674"DLS01</v>
      </c>
    </row>
    <row r="256" spans="1:6">
      <c r="A256" s="58">
        <v>20110010030020</v>
      </c>
      <c r="B256" t="s">
        <v>1828</v>
      </c>
      <c r="C256">
        <v>3185069</v>
      </c>
      <c r="F256" s="58" t="str">
        <f t="shared" si="3"/>
        <v>MPC WIPES APPLE 9PCS X 30'S"3185069"DMW01</v>
      </c>
    </row>
    <row r="257" spans="1:6">
      <c r="A257" s="58">
        <v>20110020030020</v>
      </c>
      <c r="B257" t="s">
        <v>1829</v>
      </c>
      <c r="C257">
        <v>3185070</v>
      </c>
      <c r="F257" s="58" t="str">
        <f t="shared" si="3"/>
        <v>MPC WIPES LEMON 9PCS X 30'S"3185070"DMW02</v>
      </c>
    </row>
    <row r="258" spans="1:6">
      <c r="A258" s="58">
        <v>20131010002020</v>
      </c>
      <c r="B258" t="s">
        <v>1696</v>
      </c>
      <c r="C258">
        <v>8021804</v>
      </c>
      <c r="F258" s="58" t="str">
        <f t="shared" si="3"/>
        <v>STREPSIL 24X1 COOL 576PCS X 2GR"8021804"SS02</v>
      </c>
    </row>
    <row r="259" spans="1:6">
      <c r="A259" s="58">
        <v>20132010002020</v>
      </c>
      <c r="B259" t="s">
        <v>1698</v>
      </c>
      <c r="C259">
        <v>373104</v>
      </c>
      <c r="F259" s="58" t="str">
        <f t="shared" ref="F259:F322" si="4">B259</f>
        <v>STREPSIL 2X6 COOL 288PCS X 2GR"0373104"SS05</v>
      </c>
    </row>
    <row r="260" spans="1:6">
      <c r="A260" s="58">
        <v>20133010002020</v>
      </c>
      <c r="B260" t="s">
        <v>1689</v>
      </c>
      <c r="C260">
        <v>3038920</v>
      </c>
      <c r="F260" s="58" t="str">
        <f t="shared" si="4"/>
        <v>STREPSIL 12X8 COOL 576PCS X 2GR"3038920"SS10</v>
      </c>
    </row>
    <row r="261" spans="1:6">
      <c r="A261" s="58">
        <v>20133030002020</v>
      </c>
      <c r="B261" t="s">
        <v>1691</v>
      </c>
      <c r="C261">
        <v>3065116</v>
      </c>
      <c r="F261" s="58" t="str">
        <f t="shared" si="4"/>
        <v>STREPSIL 12X8 MENT&amp;VAN 576PCS X 2GR"3065116"SS14</v>
      </c>
    </row>
    <row r="262" spans="1:6">
      <c r="A262" s="58">
        <v>20133040002020</v>
      </c>
      <c r="B262" t="s">
        <v>1692</v>
      </c>
      <c r="C262">
        <v>3038921</v>
      </c>
      <c r="F262" s="58" t="str">
        <f t="shared" si="4"/>
        <v>STREPSIL 12X8 ORI 576PCS X 2GR"3038921"SS16</v>
      </c>
    </row>
    <row r="263" spans="1:6">
      <c r="A263" s="58">
        <v>20133050002020</v>
      </c>
      <c r="B263" t="s">
        <v>1693</v>
      </c>
      <c r="C263">
        <v>3038922</v>
      </c>
      <c r="F263" s="58" t="str">
        <f t="shared" si="4"/>
        <v>STREPSIL 12X8 SOOTH 576PCS X 2GR"3038922"SS18</v>
      </c>
    </row>
    <row r="264" spans="1:6">
      <c r="A264" s="58">
        <v>20133060002020</v>
      </c>
      <c r="B264" t="s">
        <v>1694</v>
      </c>
      <c r="C264">
        <v>3038924</v>
      </c>
      <c r="F264" s="58" t="str">
        <f t="shared" si="4"/>
        <v>STREPSIL 12X8 SF 576PCS X 2GR"3038924"SS20</v>
      </c>
    </row>
    <row r="265" spans="1:6">
      <c r="A265" s="58">
        <v>20133070002020</v>
      </c>
      <c r="B265" t="s">
        <v>1695</v>
      </c>
      <c r="C265">
        <v>3038923</v>
      </c>
      <c r="F265" s="58" t="str">
        <f t="shared" si="4"/>
        <v>STREPSIL 12X8 VIT C 576PCS X 2GR"3038923"SS22</v>
      </c>
    </row>
    <row r="266" spans="1:6">
      <c r="A266" s="58">
        <v>20142020025020</v>
      </c>
      <c r="B266" t="s">
        <v>1719</v>
      </c>
      <c r="C266">
        <v>8081929</v>
      </c>
      <c r="F266" s="58" t="str">
        <f t="shared" si="4"/>
        <v>VEET NORMAL PURE 144PCSX25GR"8081929"3299694VEET03</v>
      </c>
    </row>
    <row r="267" spans="1:6">
      <c r="A267" s="58">
        <v>20142020060020</v>
      </c>
      <c r="B267" t="s">
        <v>1720</v>
      </c>
      <c r="C267">
        <v>3299695</v>
      </c>
      <c r="F267" s="58" t="str">
        <f t="shared" si="4"/>
        <v>VEET NORMAL PURE 144PCS X 60GR"3299695"VEET04</v>
      </c>
    </row>
    <row r="268" spans="1:6">
      <c r="A268" s="58">
        <v>20143030025020</v>
      </c>
      <c r="B268" t="s">
        <v>1721</v>
      </c>
      <c r="C268">
        <v>3299677</v>
      </c>
      <c r="F268" s="58" t="str">
        <f t="shared" si="4"/>
        <v>VEET SENSITIF PURE 144PCS X 25GR"3299677"VEET06</v>
      </c>
    </row>
    <row r="269" spans="1:6">
      <c r="A269" s="58">
        <v>20150010100000</v>
      </c>
      <c r="B269" t="s">
        <v>1587</v>
      </c>
      <c r="C269">
        <v>3121445</v>
      </c>
      <c r="F269" s="58" t="str">
        <f t="shared" si="4"/>
        <v>BRASO METAL POLISH 48 PCS X 100ML "3121445"B01</v>
      </c>
    </row>
    <row r="270" spans="1:6">
      <c r="A270" s="58">
        <v>20160010450000</v>
      </c>
      <c r="B270" t="s">
        <v>1681</v>
      </c>
      <c r="C270">
        <v>3317542</v>
      </c>
      <c r="F270" s="58" t="str">
        <f t="shared" si="4"/>
        <v>HARPIC WHITE &amp; SHINE 12 X 450ML BTL "3317542"HP29</v>
      </c>
    </row>
    <row r="271" spans="1:6">
      <c r="A271" s="58">
        <v>20161010495000</v>
      </c>
      <c r="B271" t="s">
        <v>1673</v>
      </c>
      <c r="C271">
        <v>3111849</v>
      </c>
      <c r="F271" s="58" t="str">
        <f t="shared" si="4"/>
        <v>HARPIC ACG FLORAL 12 BTL X 495ML "3111849"HA01</v>
      </c>
    </row>
    <row r="272" spans="1:6">
      <c r="A272" s="58">
        <v>20161020495000</v>
      </c>
      <c r="B272" t="s">
        <v>1675</v>
      </c>
      <c r="C272">
        <v>3111848</v>
      </c>
      <c r="F272" s="58" t="str">
        <f t="shared" si="4"/>
        <v>HARPIC ACG LEMON 12 BTL X 495ML "3111848"HA02</v>
      </c>
    </row>
    <row r="273" spans="1:6">
      <c r="A273" s="58">
        <v>20162070450010</v>
      </c>
      <c r="B273" t="s">
        <v>1668</v>
      </c>
      <c r="C273">
        <v>3184880</v>
      </c>
      <c r="F273" s="58" t="str">
        <f t="shared" si="4"/>
        <v>HARPIC BATH DIS LIME 12 TUBE X 450ML"3184880"HB02</v>
      </c>
    </row>
    <row r="274" spans="1:6">
      <c r="A274" s="58">
        <v>20163070400010</v>
      </c>
      <c r="B274" t="s">
        <v>1667</v>
      </c>
      <c r="C274">
        <v>3111603</v>
      </c>
      <c r="F274" s="58" t="str">
        <f t="shared" si="4"/>
        <v>HARPIC BCL LIME 12 PCH X 400ML "3111603"HB09</v>
      </c>
    </row>
    <row r="275" spans="1:6">
      <c r="A275" s="58">
        <v>20166040450000</v>
      </c>
      <c r="B275" t="s">
        <v>1830</v>
      </c>
      <c r="C275">
        <v>3077391</v>
      </c>
      <c r="F275" s="58" t="str">
        <f t="shared" si="4"/>
        <v>HARPIC POWER ROSE 12 BTL X 450ML "3077391"HP05</v>
      </c>
    </row>
    <row r="276" spans="1:6">
      <c r="A276" s="58">
        <v>20166050200000</v>
      </c>
      <c r="B276" t="s">
        <v>1676</v>
      </c>
      <c r="C276">
        <v>3171311</v>
      </c>
      <c r="D276">
        <v>3284568</v>
      </c>
      <c r="F276" s="58" t="str">
        <f t="shared" si="4"/>
        <v>HARPIC POWER ORI 24 BTL X 200ML "3171311"3284568"</v>
      </c>
    </row>
    <row r="277" spans="1:6">
      <c r="A277" s="58">
        <v>20166050450000</v>
      </c>
      <c r="B277" t="s">
        <v>1678</v>
      </c>
      <c r="C277">
        <v>3171312</v>
      </c>
      <c r="D277">
        <v>3284569</v>
      </c>
      <c r="F277" s="58" t="str">
        <f t="shared" si="4"/>
        <v>HARPIC POWER ORI 12 BTL X 450ML "3171312"3284569"</v>
      </c>
    </row>
    <row r="278" spans="1:6">
      <c r="A278" s="58">
        <v>20166050750000</v>
      </c>
      <c r="B278" t="s">
        <v>1679</v>
      </c>
      <c r="C278">
        <v>3171315</v>
      </c>
      <c r="D278">
        <v>3284581</v>
      </c>
      <c r="F278" s="58" t="str">
        <f t="shared" si="4"/>
        <v>HARPIC POWER ORI 12BTLX750ML "3171315"3284581"HP16</v>
      </c>
    </row>
    <row r="279" spans="1:6">
      <c r="A279" s="58">
        <v>20166060450000</v>
      </c>
      <c r="B279" t="s">
        <v>1670</v>
      </c>
      <c r="C279">
        <v>3171314</v>
      </c>
      <c r="F279" s="58" t="str">
        <f t="shared" si="4"/>
        <v>HARPIC POWER CITRUS 12 BTL X 450ML "3171314"HP18</v>
      </c>
    </row>
    <row r="280" spans="1:6">
      <c r="A280" s="58">
        <v>20166060750000</v>
      </c>
      <c r="B280" t="s">
        <v>1672</v>
      </c>
      <c r="C280">
        <v>3171313</v>
      </c>
      <c r="F280" s="58" t="str">
        <f t="shared" si="4"/>
        <v>HARPIC POWER CITRUS 12 BTL X 750ML"3171313"HP20</v>
      </c>
    </row>
    <row r="281" spans="1:6">
      <c r="A281" s="58">
        <v>20166090450000</v>
      </c>
      <c r="B281" t="s">
        <v>1674</v>
      </c>
      <c r="C281">
        <v>3171375</v>
      </c>
      <c r="F281" s="58" t="str">
        <f t="shared" si="4"/>
        <v>HARPIC POWER LAVENDER 12 BTL X 450ML"3171375"HP21</v>
      </c>
    </row>
    <row r="282" spans="1:6">
      <c r="A282" s="58">
        <v>20167050405000</v>
      </c>
      <c r="B282" t="s">
        <v>1677</v>
      </c>
      <c r="C282">
        <v>3171305</v>
      </c>
      <c r="F282" s="58" t="str">
        <f t="shared" si="4"/>
        <v>HARPIC SB ORI 12 BTL X 405ML "3171305"HS03</v>
      </c>
    </row>
    <row r="283" spans="1:6">
      <c r="A283" s="58">
        <v>20167060405000</v>
      </c>
      <c r="B283" t="s">
        <v>1669</v>
      </c>
      <c r="C283">
        <v>3171307</v>
      </c>
      <c r="F283" s="58" t="str">
        <f t="shared" si="4"/>
        <v>HARPIC SB CITRUS 12 BTL X 405ML "3171307"HS05</v>
      </c>
    </row>
    <row r="284" spans="1:6">
      <c r="A284" s="58">
        <v>20167060450000</v>
      </c>
      <c r="B284" t="s">
        <v>1831</v>
      </c>
      <c r="C284">
        <v>3111847</v>
      </c>
      <c r="F284" s="58" t="str">
        <f t="shared" si="4"/>
        <v>HARPIC SB CITRUS 12 BTL X 450ML "3111847"HS08</v>
      </c>
    </row>
    <row r="285" spans="1:6">
      <c r="A285" s="58">
        <v>20170020008000</v>
      </c>
      <c r="B285" t="s">
        <v>1705</v>
      </c>
      <c r="C285">
        <v>3031590</v>
      </c>
      <c r="D285">
        <v>8125394</v>
      </c>
      <c r="F285" s="58" t="str">
        <f t="shared" si="4"/>
        <v>3RODA P30 12 PCS X 8H "3031590"8125394"3R07</v>
      </c>
    </row>
    <row r="286" spans="1:6">
      <c r="A286" s="58">
        <v>20181010015020</v>
      </c>
      <c r="B286" t="s">
        <v>1708</v>
      </c>
      <c r="C286">
        <v>3157844</v>
      </c>
      <c r="D286">
        <v>3239831</v>
      </c>
      <c r="F286" s="58" t="str">
        <f t="shared" si="4"/>
        <v>VANISH LIQ PINK 144 SCHX15ML"3157844"3239831"VLP01</v>
      </c>
    </row>
    <row r="287" spans="1:6">
      <c r="A287" s="58">
        <v>20181010060020</v>
      </c>
      <c r="B287" t="s">
        <v>1794</v>
      </c>
      <c r="C287">
        <v>3120734</v>
      </c>
      <c r="D287">
        <v>3239832</v>
      </c>
      <c r="F287" s="58" t="str">
        <f t="shared" si="4"/>
        <v>VANISH LIQ PINK 72 SCHX60ML "3120734"3239832"VLP02</v>
      </c>
    </row>
    <row r="288" spans="1:6">
      <c r="A288" s="58">
        <v>20181010060021</v>
      </c>
      <c r="B288" t="s">
        <v>1713</v>
      </c>
      <c r="C288">
        <v>3297499</v>
      </c>
      <c r="F288" s="58" t="str">
        <f t="shared" si="4"/>
        <v>VANISH LIQ PINK 72 X 60ML SCH +30"3297499"VLW11</v>
      </c>
    </row>
    <row r="289" spans="1:6">
      <c r="A289" s="58">
        <v>20181010150000</v>
      </c>
      <c r="B289" t="s">
        <v>1707</v>
      </c>
      <c r="C289">
        <v>3085682</v>
      </c>
      <c r="D289">
        <v>3239837</v>
      </c>
      <c r="F289" s="58" t="str">
        <f t="shared" si="4"/>
        <v>VANISH LIQ PINK 24 PCHX150ML"3085682"3239837"VLP03</v>
      </c>
    </row>
    <row r="290" spans="1:6">
      <c r="A290" s="58">
        <v>20181010250000</v>
      </c>
      <c r="B290" t="s">
        <v>1710</v>
      </c>
      <c r="C290">
        <v>3084198</v>
      </c>
      <c r="D290">
        <v>3239838</v>
      </c>
      <c r="F290" s="58" t="str">
        <f t="shared" si="4"/>
        <v>VANISH LIQ PINK 24 PCHX250ML"3084198"3239838"VLP05</v>
      </c>
    </row>
    <row r="291" spans="1:6">
      <c r="A291" s="58">
        <v>20181010425000</v>
      </c>
      <c r="B291" t="s">
        <v>1711</v>
      </c>
      <c r="C291">
        <v>3085681</v>
      </c>
      <c r="D291">
        <v>3239839</v>
      </c>
      <c r="F291" s="58" t="str">
        <f t="shared" si="4"/>
        <v>VANISH LIQ PINK 12 PCHX425ML"3085681"3239839"VLP06</v>
      </c>
    </row>
    <row r="292" spans="1:6">
      <c r="A292" s="58">
        <v>20181010500010</v>
      </c>
      <c r="B292" t="s">
        <v>1712</v>
      </c>
      <c r="C292">
        <v>3085678</v>
      </c>
      <c r="D292">
        <v>3239840</v>
      </c>
      <c r="F292" s="58" t="str">
        <f t="shared" si="4"/>
        <v>VANISH LIQ PINK 12 BTLX500ML"3085678"3239840"VLP10</v>
      </c>
    </row>
    <row r="293" spans="1:6">
      <c r="A293" s="58">
        <v>20181010750000</v>
      </c>
      <c r="B293" t="s">
        <v>1714</v>
      </c>
      <c r="C293">
        <v>3085680</v>
      </c>
      <c r="D293">
        <v>3239841</v>
      </c>
      <c r="F293" s="58" t="str">
        <f t="shared" si="4"/>
        <v>VANISH LIQ PINK 12 PCHX750ML"3085680"3239841"VLP12</v>
      </c>
    </row>
    <row r="294" spans="1:6">
      <c r="A294" s="58">
        <v>20181011001010</v>
      </c>
      <c r="B294" t="s">
        <v>1709</v>
      </c>
      <c r="C294">
        <v>3085676</v>
      </c>
      <c r="D294">
        <v>3239842</v>
      </c>
      <c r="F294" s="58" t="str">
        <f t="shared" si="4"/>
        <v>VANISH LIQ PINK 12 BTL X 1L "3085676"3239842"VLP15</v>
      </c>
    </row>
    <row r="295" spans="1:6">
      <c r="A295" s="58">
        <v>20181020060020</v>
      </c>
      <c r="B295" t="s">
        <v>1716</v>
      </c>
      <c r="C295">
        <v>3120741</v>
      </c>
      <c r="D295">
        <v>3239844</v>
      </c>
      <c r="F295" s="58" t="str">
        <f t="shared" si="4"/>
        <v>VANISH LIQ WHITE 72 SCHX60ML"3120741"3239844"VLW01</v>
      </c>
    </row>
    <row r="296" spans="1:6">
      <c r="A296" s="58">
        <v>20181020060021</v>
      </c>
      <c r="B296" t="s">
        <v>1796</v>
      </c>
      <c r="C296">
        <v>3297500</v>
      </c>
      <c r="F296" s="58" t="str">
        <f t="shared" si="4"/>
        <v>VANISH LIQ WHITE 72 X 60ML+30 SCH "3297500"VLW10</v>
      </c>
    </row>
    <row r="297" spans="1:6">
      <c r="A297" s="58">
        <v>20181020150000</v>
      </c>
      <c r="B297" t="s">
        <v>1797</v>
      </c>
      <c r="C297">
        <v>3120743</v>
      </c>
      <c r="D297">
        <v>3239834</v>
      </c>
      <c r="F297" s="58" t="str">
        <f t="shared" si="4"/>
        <v>VANISH LIQ WHTE 24 PCHX150ML"3120743"3239834"VLW02</v>
      </c>
    </row>
    <row r="298" spans="1:6">
      <c r="A298" s="58">
        <v>20181020425000</v>
      </c>
      <c r="B298" t="s">
        <v>1798</v>
      </c>
      <c r="C298">
        <v>3120728</v>
      </c>
      <c r="D298">
        <v>3239835</v>
      </c>
      <c r="F298" s="58" t="str">
        <f t="shared" si="4"/>
        <v>VANISH LIQ WHT 12 PCHX425ML"3120728"3239835"VLW04</v>
      </c>
    </row>
    <row r="299" spans="1:6">
      <c r="A299" s="58">
        <v>20181020450000</v>
      </c>
      <c r="B299" t="s">
        <v>1832</v>
      </c>
      <c r="C299">
        <v>3052122</v>
      </c>
      <c r="F299" s="58" t="str">
        <f t="shared" si="4"/>
        <v>VANISH LIQ WHITE 12 PCH X 450ML "3052122"VLW06</v>
      </c>
    </row>
    <row r="300" spans="1:6">
      <c r="A300" s="58">
        <v>20181020750000</v>
      </c>
      <c r="B300" t="s">
        <v>1799</v>
      </c>
      <c r="C300">
        <v>3114286</v>
      </c>
      <c r="D300">
        <v>3239836</v>
      </c>
      <c r="F300" s="58" t="str">
        <f t="shared" si="4"/>
        <v>VANISH LIQ WHTE 12 PCHX750ML"3114286"3239836"VLW09</v>
      </c>
    </row>
    <row r="301" spans="1:6">
      <c r="A301" s="58">
        <v>20182010030040</v>
      </c>
      <c r="B301" t="s">
        <v>1717</v>
      </c>
      <c r="C301">
        <v>3301366</v>
      </c>
      <c r="F301" s="58" t="str">
        <f t="shared" si="4"/>
        <v>VANISH PWDR PINK 72 X 30G PCS "3301366"VPW02</v>
      </c>
    </row>
    <row r="302" spans="1:6">
      <c r="A302" s="58">
        <v>20131020002020</v>
      </c>
      <c r="B302" t="s">
        <v>1697</v>
      </c>
      <c r="C302">
        <v>8021803</v>
      </c>
      <c r="F302" s="58" t="str">
        <f t="shared" si="4"/>
        <v>STREPSIL 24X1 SOOTH 576PCS X 2GR"8021803"SS04</v>
      </c>
    </row>
    <row r="303" spans="1:6">
      <c r="A303" s="58">
        <v>30371000000000</v>
      </c>
      <c r="B303" t="s">
        <v>1833</v>
      </c>
      <c r="C303">
        <v>19545</v>
      </c>
      <c r="F303" s="58" t="str">
        <f t="shared" si="4"/>
        <v>PROCLIN PN 24 BTL X 400ML "19545"PPN04</v>
      </c>
    </row>
    <row r="304" spans="1:6">
      <c r="A304" s="58">
        <v>30371000000000</v>
      </c>
      <c r="B304" t="s">
        <v>1834</v>
      </c>
      <c r="C304">
        <v>57197</v>
      </c>
      <c r="D304">
        <v>58787</v>
      </c>
      <c r="F304" s="58" t="str">
        <f t="shared" si="4"/>
        <v>PROCLIN PN 12 PCH X 400ML 41771"57197"58787"PPN05</v>
      </c>
    </row>
    <row r="305" spans="1:6">
      <c r="A305" s="58">
        <v>30371000000000</v>
      </c>
      <c r="B305" t="s">
        <v>1835</v>
      </c>
      <c r="C305">
        <v>32015</v>
      </c>
      <c r="F305" s="58" t="str">
        <f t="shared" si="4"/>
        <v>PROCLIN PN PLUS 24 BTL X 400ML "32015"PPN10</v>
      </c>
    </row>
    <row r="306" spans="1:6">
      <c r="A306" s="58">
        <v>30371000000000</v>
      </c>
      <c r="B306" t="s">
        <v>1836</v>
      </c>
      <c r="C306">
        <v>32018</v>
      </c>
      <c r="D306">
        <v>42169</v>
      </c>
      <c r="E306">
        <v>58788</v>
      </c>
      <c r="F306" s="58" t="str">
        <f t="shared" si="4"/>
        <v>PROCLIN PN PLS 12PCHX800ML"32018"42169"58788"PPN06</v>
      </c>
    </row>
    <row r="307" spans="1:6">
      <c r="A307" s="58">
        <v>30371000000000</v>
      </c>
      <c r="B307" t="s">
        <v>1837</v>
      </c>
      <c r="C307">
        <v>25912</v>
      </c>
      <c r="F307" s="58" t="str">
        <f t="shared" si="4"/>
        <v>PROCLIN PN AKSI PUTIH 144 SCH X 25ML "25912"PPN07</v>
      </c>
    </row>
    <row r="308" spans="1:6">
      <c r="A308" s="58">
        <v>30371000000000</v>
      </c>
      <c r="B308" t="s">
        <v>1838</v>
      </c>
      <c r="C308">
        <v>27837</v>
      </c>
      <c r="F308" s="58" t="str">
        <f t="shared" si="4"/>
        <v>PROCLIN PN A.PUTIH 144 SCH X 25ML12+1"27837"PPN08</v>
      </c>
    </row>
    <row r="309" spans="1:6">
      <c r="A309" s="58">
        <v>30371000000000</v>
      </c>
      <c r="B309" t="s">
        <v>1839</v>
      </c>
      <c r="C309">
        <v>25913</v>
      </c>
      <c r="F309" s="58" t="str">
        <f t="shared" si="4"/>
        <v>PROCLIN PN AKSI PUTIH 12 PCH X 400ML "25913"PPN09</v>
      </c>
    </row>
    <row r="310" spans="1:6">
      <c r="A310" s="58">
        <v>30372000000000</v>
      </c>
      <c r="B310" t="s">
        <v>1840</v>
      </c>
      <c r="C310">
        <v>35631</v>
      </c>
      <c r="F310" s="58" t="str">
        <f t="shared" si="4"/>
        <v>PROCLIN LIQUID REGULER 144 PCS X 30ML "35631"PL01</v>
      </c>
    </row>
    <row r="311" spans="1:6">
      <c r="A311" s="58">
        <v>30375000000000</v>
      </c>
      <c r="B311" t="s">
        <v>1841</v>
      </c>
      <c r="C311">
        <v>57615</v>
      </c>
      <c r="F311" s="58" t="str">
        <f t="shared" si="4"/>
        <v>POLYTEX S.SPN REG 288 PCS X 100GR "57615"PSS36</v>
      </c>
    </row>
    <row r="312" spans="1:6">
      <c r="A312" s="58">
        <v>30375000000000</v>
      </c>
      <c r="B312" t="s">
        <v>1842</v>
      </c>
      <c r="C312">
        <v>59659</v>
      </c>
      <c r="F312" s="58" t="str">
        <f t="shared" si="4"/>
        <v>POLYTEX S.SPN REG 288 PCS X 100GR 12+1"59659"PSS04</v>
      </c>
    </row>
    <row r="313" spans="1:6">
      <c r="A313" s="58">
        <v>30380000000000</v>
      </c>
      <c r="B313" t="s">
        <v>1843</v>
      </c>
      <c r="C313">
        <v>31205</v>
      </c>
      <c r="F313" s="58" t="str">
        <f t="shared" si="4"/>
        <v>SANITER B.SOAP CFRESH 144 PCS X 70GR "31205"SBS01</v>
      </c>
    </row>
    <row r="314" spans="1:6">
      <c r="A314" s="58">
        <v>30380000000000</v>
      </c>
      <c r="B314" t="s">
        <v>1844</v>
      </c>
      <c r="C314">
        <v>31206</v>
      </c>
      <c r="F314" s="58" t="str">
        <f t="shared" si="4"/>
        <v>SANITER B.SOAP CFRESH 96 PCS X 105GR "31206"SBS02</v>
      </c>
    </row>
    <row r="315" spans="1:6">
      <c r="A315" s="58">
        <v>30380000000000</v>
      </c>
      <c r="B315" t="s">
        <v>1845</v>
      </c>
      <c r="C315">
        <v>31211</v>
      </c>
      <c r="F315" s="58" t="str">
        <f t="shared" si="4"/>
        <v>SANITER B.SOAP ECLEAN 144 PCS X 70GR "31211"SBS03</v>
      </c>
    </row>
    <row r="316" spans="1:6">
      <c r="A316" s="58">
        <v>30380000000000</v>
      </c>
      <c r="B316" t="s">
        <v>1846</v>
      </c>
      <c r="C316">
        <v>31212</v>
      </c>
      <c r="F316" s="58" t="str">
        <f t="shared" si="4"/>
        <v>SANITER B.SOAP ECLEAN 96 PCS X 105GR "31212"SBS04</v>
      </c>
    </row>
    <row r="317" spans="1:6">
      <c r="A317" s="58">
        <v>30380000000000</v>
      </c>
      <c r="B317" t="s">
        <v>1847</v>
      </c>
      <c r="C317">
        <v>31208</v>
      </c>
      <c r="F317" s="58" t="str">
        <f t="shared" si="4"/>
        <v>SANITER B.SOAP LFRESH 144 PCS X 70GR "31208"SBS05</v>
      </c>
    </row>
    <row r="318" spans="1:6">
      <c r="A318" s="58">
        <v>30380000000000</v>
      </c>
      <c r="B318" t="s">
        <v>1848</v>
      </c>
      <c r="C318">
        <v>31209</v>
      </c>
      <c r="F318" s="58" t="str">
        <f t="shared" si="4"/>
        <v>SANITER B.SOAP LFRESH 96 PCS X 105GR "31209"SBS06</v>
      </c>
    </row>
    <row r="319" spans="1:6">
      <c r="A319" s="58">
        <v>30380000000000</v>
      </c>
      <c r="B319" t="s">
        <v>1849</v>
      </c>
      <c r="C319">
        <v>31213</v>
      </c>
      <c r="F319" s="58" t="str">
        <f t="shared" si="4"/>
        <v>SANITER B.SOAP 3X ECLEAN 32 PCSX105GR"31213"SBS07</v>
      </c>
    </row>
    <row r="320" spans="1:6">
      <c r="A320" s="58">
        <v>30380100000000</v>
      </c>
      <c r="B320" t="s">
        <v>1850</v>
      </c>
      <c r="C320">
        <v>31207</v>
      </c>
      <c r="F320" s="58" t="str">
        <f t="shared" si="4"/>
        <v>SANITER B.SOAP 3X C.FRSH 32 PCSX105GR"31207"SBS08</v>
      </c>
    </row>
    <row r="321" spans="1:6">
      <c r="A321" s="58">
        <v>30380100000000</v>
      </c>
      <c r="B321" t="s">
        <v>1851</v>
      </c>
      <c r="C321">
        <v>31210</v>
      </c>
      <c r="F321" s="58" t="str">
        <f t="shared" si="4"/>
        <v>SANITER B.SOAP 3X LFRESH 32 PCSX105GR"31210"SBS09</v>
      </c>
    </row>
    <row r="322" spans="1:6">
      <c r="A322" s="58">
        <v>30390000000000</v>
      </c>
      <c r="B322" t="s">
        <v>1852</v>
      </c>
      <c r="C322">
        <v>29396</v>
      </c>
      <c r="F322" s="58" t="str">
        <f t="shared" si="4"/>
        <v>SANITER A SANTZR AE 12 KLG X 200ML "29396"SAS01</v>
      </c>
    </row>
    <row r="323" spans="1:6">
      <c r="A323" s="58">
        <v>30390000000000</v>
      </c>
      <c r="B323" t="s">
        <v>1853</v>
      </c>
      <c r="C323">
        <v>29453</v>
      </c>
      <c r="F323" s="58" t="str">
        <f t="shared" ref="F323:F386" si="5">B323</f>
        <v>SANITER A SANTZR AE 12 KLG X 400ML "29453"SAS02</v>
      </c>
    </row>
    <row r="324" spans="1:6">
      <c r="A324" s="58">
        <v>30390000000000</v>
      </c>
      <c r="B324" t="s">
        <v>1854</v>
      </c>
      <c r="C324">
        <v>33089</v>
      </c>
      <c r="F324" s="58" t="str">
        <f t="shared" si="5"/>
        <v>SANITER A SANTZR AE 12 KLG X 400MLBDD"33089"SAS03</v>
      </c>
    </row>
    <row r="325" spans="1:6">
      <c r="A325" s="58">
        <v>30390000000000</v>
      </c>
      <c r="B325" t="s">
        <v>1855</v>
      </c>
      <c r="C325">
        <v>31328</v>
      </c>
      <c r="F325" s="58" t="str">
        <f t="shared" si="5"/>
        <v>SANITER A SANTZR EUCALYP 12 KLGX200ML"31328"SAS04</v>
      </c>
    </row>
    <row r="326" spans="1:6">
      <c r="A326" s="58">
        <v>30400000000000</v>
      </c>
      <c r="B326" t="s">
        <v>1856</v>
      </c>
      <c r="C326">
        <v>57947</v>
      </c>
      <c r="F326" s="58" t="str">
        <f t="shared" si="5"/>
        <v>SANITER ASURF SANTZR AE 12 KLGX200ML"57947"SAS05</v>
      </c>
    </row>
    <row r="327" spans="1:6">
      <c r="A327" s="58">
        <v>30410000000000</v>
      </c>
      <c r="B327" t="s">
        <v>1857</v>
      </c>
      <c r="C327">
        <v>30395</v>
      </c>
      <c r="F327" s="58" t="str">
        <f t="shared" si="5"/>
        <v>SANITER ALL SURF SPRAY 12 BTL X 450ML"30395"SAS06</v>
      </c>
    </row>
    <row r="328" spans="1:6">
      <c r="A328" s="58">
        <v>30420000000000</v>
      </c>
      <c r="B328" t="s">
        <v>1858</v>
      </c>
      <c r="C328">
        <v>29459</v>
      </c>
      <c r="F328" s="58" t="str">
        <f t="shared" si="5"/>
        <v>SANITER FABRIC DIS 12 BTLX200ML +30ML"29459"SFD01</v>
      </c>
    </row>
    <row r="329" spans="1:6">
      <c r="A329" s="58">
        <v>30430000000000</v>
      </c>
      <c r="B329" t="s">
        <v>1859</v>
      </c>
      <c r="C329">
        <v>29222</v>
      </c>
      <c r="F329" s="58" t="str">
        <f t="shared" si="5"/>
        <v>SANITER HAND SANTZR GEL 48 PCS X 50ML"29222"SHS01</v>
      </c>
    </row>
    <row r="330" spans="1:6">
      <c r="A330" s="58">
        <v>30430000000000</v>
      </c>
      <c r="B330" t="s">
        <v>1860</v>
      </c>
      <c r="C330">
        <v>29967</v>
      </c>
      <c r="F330" s="58" t="str">
        <f t="shared" si="5"/>
        <v>SANITER HAND SANTZR GEL 24 PCHX200ML "29967"SHS02</v>
      </c>
    </row>
    <row r="331" spans="1:6">
      <c r="A331" s="58">
        <v>30430000000000</v>
      </c>
      <c r="B331" t="s">
        <v>1861</v>
      </c>
      <c r="C331">
        <v>29583</v>
      </c>
      <c r="F331" s="58" t="str">
        <f t="shared" si="5"/>
        <v>SANITER HAND SANTZR GEL 12 PUMPX230ML"29583"SHS03</v>
      </c>
    </row>
    <row r="332" spans="1:6">
      <c r="A332" s="58">
        <v>30430000000000</v>
      </c>
      <c r="B332" t="s">
        <v>1862</v>
      </c>
      <c r="C332">
        <v>29223</v>
      </c>
      <c r="F332" s="58" t="str">
        <f t="shared" si="5"/>
        <v>SANITER HAND SANTZR SPR 48 PCS X 60ML"29223"SHS04</v>
      </c>
    </row>
    <row r="333" spans="1:6">
      <c r="A333" s="58">
        <v>30430000000000</v>
      </c>
      <c r="B333" t="s">
        <v>1863</v>
      </c>
      <c r="C333">
        <v>31783</v>
      </c>
      <c r="F333" s="58" t="str">
        <f t="shared" si="5"/>
        <v>SANITER HAND SANTZR S.BRY 48 PCSX60ML"31783"SHS05</v>
      </c>
    </row>
    <row r="334" spans="1:6">
      <c r="A334" s="58">
        <v>30430000000000</v>
      </c>
      <c r="B334" t="s">
        <v>1864</v>
      </c>
      <c r="C334">
        <v>30812</v>
      </c>
      <c r="F334" s="58" t="str">
        <f t="shared" si="5"/>
        <v>SANITER HAND SANTZR LIQUID 4 JRGX3.5 L"30812"SHS06</v>
      </c>
    </row>
    <row r="335" spans="1:6">
      <c r="A335" s="58">
        <v>30440000000000</v>
      </c>
      <c r="B335" t="s">
        <v>1865</v>
      </c>
      <c r="C335">
        <v>29774</v>
      </c>
      <c r="F335" s="58" t="str">
        <f t="shared" si="5"/>
        <v>SANITER HAND WASH 12 BTL X 250ML "29774"SHW01</v>
      </c>
    </row>
    <row r="336" spans="1:6">
      <c r="A336" s="58">
        <v>30440000000000</v>
      </c>
      <c r="B336" t="s">
        <v>1866</v>
      </c>
      <c r="C336">
        <v>30425</v>
      </c>
      <c r="F336" s="58" t="str">
        <f t="shared" si="5"/>
        <v>SANITER HAND WASH GEL 4 JRG X 3.8 L "30425"SHW02</v>
      </c>
    </row>
    <row r="337" spans="1:6">
      <c r="A337" s="58">
        <v>30440000000000</v>
      </c>
      <c r="B337" t="s">
        <v>1867</v>
      </c>
      <c r="C337">
        <v>31827</v>
      </c>
      <c r="F337" s="58" t="str">
        <f t="shared" si="5"/>
        <v>SANITER HAND WASH FCLEAN 12 PCHX400ML"31827"SHW03</v>
      </c>
    </row>
    <row r="338" spans="1:6">
      <c r="A338" s="58">
        <v>30441000000000</v>
      </c>
      <c r="B338" t="s">
        <v>1868</v>
      </c>
      <c r="C338">
        <v>29451</v>
      </c>
      <c r="F338" s="58" t="str">
        <f t="shared" si="5"/>
        <v>SANITER HAND WASH REF 36 PCH X 200ML "29451"SHW04</v>
      </c>
    </row>
    <row r="339" spans="1:6">
      <c r="A339" s="58">
        <v>30441000000000</v>
      </c>
      <c r="B339" t="s">
        <v>1869</v>
      </c>
      <c r="C339">
        <v>29452</v>
      </c>
      <c r="F339" s="58" t="str">
        <f t="shared" si="5"/>
        <v>SANITER HAND WASH REF 12 PCH X 400ML "29452"SHW05</v>
      </c>
    </row>
    <row r="340" spans="1:6">
      <c r="A340" s="58">
        <v>30450000000000</v>
      </c>
      <c r="B340" t="s">
        <v>1870</v>
      </c>
      <c r="C340">
        <v>30674</v>
      </c>
      <c r="F340" s="58" t="str">
        <f t="shared" si="5"/>
        <v>SANITER WIPES MULTI PURPOSE 36 X 20S "30674"SSM01</v>
      </c>
    </row>
    <row r="341" spans="1:6">
      <c r="A341" s="58">
        <v>30450000000000</v>
      </c>
      <c r="B341" t="s">
        <v>1871</v>
      </c>
      <c r="C341">
        <v>30673</v>
      </c>
      <c r="F341" s="58" t="str">
        <f t="shared" si="5"/>
        <v>SANITER WIPES MULTI PURPOSE 24 X 40S "30673"SSM02</v>
      </c>
    </row>
    <row r="342" spans="1:6">
      <c r="A342" s="58">
        <v>30450000000000</v>
      </c>
      <c r="B342" t="s">
        <v>1872</v>
      </c>
      <c r="C342">
        <v>29590</v>
      </c>
      <c r="F342" s="58" t="str">
        <f t="shared" si="5"/>
        <v>SANITER WIPES PERSONAL SNTZR 24 X50S "29590"SWP01</v>
      </c>
    </row>
    <row r="343" spans="1:6">
      <c r="A343" s="58">
        <v>30450000000000</v>
      </c>
      <c r="B343" t="s">
        <v>1873</v>
      </c>
      <c r="C343">
        <v>35474</v>
      </c>
      <c r="F343" s="58" t="str">
        <f t="shared" si="5"/>
        <v>SANTR WIPES PERS.SNTZR 24 PCSX50S BNDD"35474"SWP02</v>
      </c>
    </row>
    <row r="344" spans="1:6">
      <c r="A344" s="58">
        <v>30460000000000</v>
      </c>
      <c r="B344" t="s">
        <v>1874</v>
      </c>
      <c r="C344">
        <v>31350</v>
      </c>
      <c r="F344" s="58" t="str">
        <f t="shared" si="5"/>
        <v>SANITER ECS FCLEAN 48 RTG X 9GR "31350"SECS01</v>
      </c>
    </row>
    <row r="345" spans="1:6">
      <c r="A345" s="58">
        <v>30460000000000</v>
      </c>
      <c r="B345" t="s">
        <v>1875</v>
      </c>
      <c r="C345">
        <v>31351</v>
      </c>
      <c r="F345" s="58" t="str">
        <f t="shared" si="5"/>
        <v>SANITER ECS FCLEAN 72 BOX X 9GR "31351"SECS02</v>
      </c>
    </row>
    <row r="346" spans="1:6">
      <c r="A346" s="58">
        <v>30460000000000</v>
      </c>
      <c r="B346" t="s">
        <v>1876</v>
      </c>
      <c r="C346">
        <v>31349</v>
      </c>
      <c r="F346" s="58" t="str">
        <f t="shared" si="5"/>
        <v>SANITER ECS FCLEAN STARTER KIT 12 SET"31349"SECS03</v>
      </c>
    </row>
    <row r="347" spans="1:6">
      <c r="A347" s="58">
        <v>30460000000000</v>
      </c>
      <c r="B347" t="s">
        <v>1877</v>
      </c>
      <c r="C347">
        <v>31366</v>
      </c>
      <c r="F347" s="58" t="str">
        <f t="shared" si="5"/>
        <v>SANITER ECS NCLEAN 48 RTG X 9GR "31366"SECS04</v>
      </c>
    </row>
    <row r="348" spans="1:6">
      <c r="A348" s="58">
        <v>30460000000000</v>
      </c>
      <c r="B348" t="s">
        <v>1878</v>
      </c>
      <c r="C348">
        <v>31367</v>
      </c>
      <c r="F348" s="58" t="str">
        <f t="shared" si="5"/>
        <v>SANITER ECS NCLEAN 72 BOX X 9GR "31367"SECS05</v>
      </c>
    </row>
    <row r="349" spans="1:6">
      <c r="A349" s="58">
        <v>30460000000000</v>
      </c>
      <c r="B349" t="s">
        <v>1879</v>
      </c>
      <c r="C349">
        <v>31365</v>
      </c>
      <c r="F349" s="58" t="str">
        <f t="shared" si="5"/>
        <v>SANITER ECS NCLEAN STARTER KIT 12 SET"31365"SECS06</v>
      </c>
    </row>
    <row r="350" spans="1:6">
      <c r="A350" s="58">
        <v>30470000000000</v>
      </c>
      <c r="B350" t="s">
        <v>1880</v>
      </c>
      <c r="C350">
        <v>7598</v>
      </c>
      <c r="D350">
        <v>42844</v>
      </c>
      <c r="F350" s="58" t="str">
        <f t="shared" si="5"/>
        <v>SHOCK ANTI SUMBAT 24BTLX375/350GR"7598"42844"SHO01</v>
      </c>
    </row>
    <row r="351" spans="1:6">
      <c r="A351" s="58">
        <v>30480000000000</v>
      </c>
      <c r="B351" t="s">
        <v>1881</v>
      </c>
      <c r="C351">
        <v>33242</v>
      </c>
      <c r="F351" s="58" t="str">
        <f t="shared" si="5"/>
        <v>STELLA AC FRESH LEMON 72 PCS X 42GR "33242"SAF01</v>
      </c>
    </row>
    <row r="352" spans="1:6">
      <c r="A352" s="58">
        <v>30480000000000</v>
      </c>
      <c r="B352" t="s">
        <v>1882</v>
      </c>
      <c r="C352">
        <v>33243</v>
      </c>
      <c r="F352" s="58" t="str">
        <f t="shared" si="5"/>
        <v>STELLA AC FRESH ORANGE 72 PCS X 42GR "33243"SAF02</v>
      </c>
    </row>
    <row r="353" spans="1:6">
      <c r="A353" s="58">
        <v>30490000000000</v>
      </c>
      <c r="B353" t="s">
        <v>1883</v>
      </c>
      <c r="C353">
        <v>29986</v>
      </c>
      <c r="D353">
        <v>43449</v>
      </c>
      <c r="F353" s="58" t="str">
        <f t="shared" si="5"/>
        <v>STELLA AE ORANGE 12 KLG X 140ML "29986"43449"SAE01</v>
      </c>
    </row>
    <row r="354" spans="1:6">
      <c r="A354" s="58">
        <v>30490000000000</v>
      </c>
      <c r="B354" t="s">
        <v>1884</v>
      </c>
      <c r="C354">
        <v>57842</v>
      </c>
      <c r="F354" s="58" t="str">
        <f t="shared" si="5"/>
        <v>STELLA AE ORANGE 12 KLG X 175ML "57842"SAE26</v>
      </c>
    </row>
    <row r="355" spans="1:6">
      <c r="A355" s="58">
        <v>30490000000000</v>
      </c>
      <c r="B355" t="s">
        <v>1885</v>
      </c>
      <c r="C355">
        <v>57842</v>
      </c>
      <c r="D355">
        <v>59909</v>
      </c>
      <c r="E355">
        <v>57476</v>
      </c>
      <c r="F355" s="58" t="str">
        <f t="shared" si="5"/>
        <v>STL AE ORANGE 12 KLGX175ML"57842"59909"57476"SAE02</v>
      </c>
    </row>
    <row r="356" spans="1:6">
      <c r="A356" s="58">
        <v>30490000000000</v>
      </c>
      <c r="B356" t="s">
        <v>1886</v>
      </c>
      <c r="C356">
        <v>57617</v>
      </c>
      <c r="F356" s="58" t="str">
        <f t="shared" si="5"/>
        <v>STELLA AE ORANGE 6 PCS X 350ML "57617"SAE41</v>
      </c>
    </row>
    <row r="357" spans="1:6">
      <c r="A357" s="58">
        <v>30490000000000</v>
      </c>
      <c r="B357" t="s">
        <v>1887</v>
      </c>
      <c r="C357">
        <v>43465</v>
      </c>
      <c r="D357">
        <v>57473</v>
      </c>
      <c r="F357" s="58" t="str">
        <f t="shared" si="5"/>
        <v>STELLA AE ORNGE 12 KLG X 350ML "43465"57473"57840</v>
      </c>
    </row>
    <row r="358" spans="1:6">
      <c r="A358" s="58">
        <v>30490000000000</v>
      </c>
      <c r="B358" t="s">
        <v>1888</v>
      </c>
      <c r="C358">
        <v>30351</v>
      </c>
      <c r="D358">
        <v>43466</v>
      </c>
      <c r="F358" s="58" t="str">
        <f t="shared" si="5"/>
        <v>STELLA AE ORANGE 6 PCSX400ML MTP"30351"43466"SAE04</v>
      </c>
    </row>
    <row r="359" spans="1:6">
      <c r="A359" s="58">
        <v>30490000000000</v>
      </c>
      <c r="B359" t="s">
        <v>1889</v>
      </c>
      <c r="C359">
        <v>57843</v>
      </c>
      <c r="F359" s="58" t="str">
        <f t="shared" si="5"/>
        <v>STELLA AE ORANGE 12 KLG X 140ML "57843"SAE37</v>
      </c>
    </row>
    <row r="360" spans="1:6">
      <c r="A360" s="58">
        <v>30490000000000</v>
      </c>
      <c r="B360" t="s">
        <v>1890</v>
      </c>
      <c r="C360">
        <v>59911</v>
      </c>
      <c r="D360">
        <v>43470</v>
      </c>
      <c r="E360">
        <v>57475</v>
      </c>
      <c r="F360" s="58" t="str">
        <f t="shared" si="5"/>
        <v>STELLA AE APPLE 12 KLG X 175ML "59911"43470"57475"</v>
      </c>
    </row>
    <row r="361" spans="1:6">
      <c r="A361" s="58">
        <v>30490000000000</v>
      </c>
      <c r="B361" t="s">
        <v>1891</v>
      </c>
      <c r="C361">
        <v>59927</v>
      </c>
      <c r="D361">
        <v>43464</v>
      </c>
      <c r="E361">
        <v>57465</v>
      </c>
      <c r="F361" s="58" t="str">
        <f t="shared" si="5"/>
        <v>STL AE APPLE 12 KLGX350ML "59927"43464"57465"SAE06</v>
      </c>
    </row>
    <row r="362" spans="1:6">
      <c r="A362" s="58">
        <v>30490000000000</v>
      </c>
      <c r="B362" t="s">
        <v>1892</v>
      </c>
      <c r="C362">
        <v>43467</v>
      </c>
      <c r="D362">
        <v>57616</v>
      </c>
      <c r="F362" s="58" t="str">
        <f t="shared" si="5"/>
        <v>STELLA AE APPLE 6 PCSX400ML MTP "43467"57616"SAE07</v>
      </c>
    </row>
    <row r="363" spans="1:6">
      <c r="A363" s="58">
        <v>30490000000000</v>
      </c>
      <c r="B363" t="s">
        <v>1893</v>
      </c>
      <c r="C363">
        <v>59914</v>
      </c>
      <c r="D363">
        <v>43472</v>
      </c>
      <c r="E363">
        <v>57479</v>
      </c>
      <c r="F363" s="58" t="str">
        <f t="shared" si="5"/>
        <v>STELLA AE J.SAKURA 12 KLGX175ML"59914"43472"57479"</v>
      </c>
    </row>
    <row r="364" spans="1:6">
      <c r="A364" s="58">
        <v>30490000000000</v>
      </c>
      <c r="B364" t="s">
        <v>1894</v>
      </c>
      <c r="C364">
        <v>59931</v>
      </c>
      <c r="D364">
        <v>57469</v>
      </c>
      <c r="F364" s="58" t="str">
        <f t="shared" si="5"/>
        <v>STELLA AE J.SAKURA 12KLG X 350ML"59931"57469"SAE08</v>
      </c>
    </row>
    <row r="365" spans="1:6">
      <c r="A365" s="58">
        <v>30490000000000</v>
      </c>
      <c r="B365" t="s">
        <v>1895</v>
      </c>
      <c r="C365">
        <v>59910</v>
      </c>
      <c r="D365">
        <v>57474</v>
      </c>
      <c r="F365" s="58" t="str">
        <f t="shared" si="5"/>
        <v>STELLA AE LEMON 12 KLG X 175ML "59910"57474"SAE09</v>
      </c>
    </row>
    <row r="366" spans="1:6">
      <c r="A366" s="58">
        <v>30490000000000</v>
      </c>
      <c r="B366" t="s">
        <v>1896</v>
      </c>
      <c r="C366">
        <v>29998</v>
      </c>
      <c r="D366">
        <v>43463</v>
      </c>
      <c r="E366">
        <v>57466</v>
      </c>
      <c r="F366" s="58" t="str">
        <f t="shared" si="5"/>
        <v>STL AE LEMON 12 KLGX350ML"29998"43463"57466"SAE10</v>
      </c>
    </row>
    <row r="367" spans="1:6">
      <c r="A367" s="58">
        <v>30490100000000</v>
      </c>
      <c r="B367" t="s">
        <v>1897</v>
      </c>
      <c r="C367">
        <v>29992</v>
      </c>
      <c r="F367" s="58" t="str">
        <f t="shared" si="5"/>
        <v>STELLA AE ROSE 12 KLG X 200ML "29992"SAE11</v>
      </c>
    </row>
    <row r="368" spans="1:6">
      <c r="A368" s="58">
        <v>30490100000000</v>
      </c>
      <c r="B368" t="s">
        <v>1898</v>
      </c>
      <c r="C368">
        <v>7667</v>
      </c>
      <c r="D368">
        <v>29999</v>
      </c>
      <c r="F368" s="58" t="str">
        <f t="shared" si="5"/>
        <v>STELLA AE ROSE 12 PCS X 400ML "7667"29999"SAE12</v>
      </c>
    </row>
    <row r="369" spans="1:6">
      <c r="A369" s="58">
        <v>30490100000000</v>
      </c>
      <c r="B369" t="s">
        <v>1899</v>
      </c>
      <c r="C369">
        <v>7658</v>
      </c>
      <c r="F369" s="58" t="str">
        <f t="shared" si="5"/>
        <v>STELLA AE F.JASMINE 12 KLG X 250ML "07658"SAE13</v>
      </c>
    </row>
    <row r="370" spans="1:6">
      <c r="A370" s="58">
        <v>30490100000000</v>
      </c>
      <c r="B370" t="s">
        <v>1900</v>
      </c>
      <c r="C370">
        <v>7683</v>
      </c>
      <c r="F370" s="58" t="str">
        <f t="shared" si="5"/>
        <v>STELLA AE F.JASMINE 12 PCS X 400ML "7683"SAE14</v>
      </c>
    </row>
    <row r="371" spans="1:6">
      <c r="A371" s="58">
        <v>30490100000000</v>
      </c>
      <c r="B371" t="s">
        <v>1901</v>
      </c>
      <c r="C371">
        <v>14381</v>
      </c>
      <c r="F371" s="58" t="str">
        <f t="shared" si="5"/>
        <v>STELLA AE AIRCLEAN&amp;PRO 12 PCS X 275ML"14381"SAE15</v>
      </c>
    </row>
    <row r="372" spans="1:6">
      <c r="A372" s="58">
        <v>30490100000000</v>
      </c>
      <c r="B372" t="s">
        <v>1902</v>
      </c>
      <c r="C372">
        <v>29996</v>
      </c>
      <c r="D372">
        <v>57480</v>
      </c>
      <c r="F372" s="58" t="str">
        <f t="shared" si="5"/>
        <v>STELLA AE CAFE LATTE 12KLGX175ML"29996"57480"SAE23</v>
      </c>
    </row>
    <row r="373" spans="1:6">
      <c r="A373" s="58">
        <v>30490100000000</v>
      </c>
      <c r="B373" t="s">
        <v>1903</v>
      </c>
      <c r="C373">
        <v>30005</v>
      </c>
      <c r="D373">
        <v>43454</v>
      </c>
      <c r="E373">
        <v>57467</v>
      </c>
      <c r="F373" s="58" t="str">
        <f t="shared" si="5"/>
        <v>STL AER CAFE LATTE 12PCSX350ML"30005"43454"57467"</v>
      </c>
    </row>
    <row r="374" spans="1:6">
      <c r="A374" s="58">
        <v>30490100000000</v>
      </c>
      <c r="B374" t="s">
        <v>1904</v>
      </c>
      <c r="C374">
        <v>33727</v>
      </c>
      <c r="D374">
        <v>43450</v>
      </c>
      <c r="F374" s="58" t="str">
        <f t="shared" si="5"/>
        <v>STELLA AE W.VERBENA 12PCSX350ML "33727"43450"SAE17</v>
      </c>
    </row>
    <row r="375" spans="1:6">
      <c r="A375" s="58">
        <v>30490100000000</v>
      </c>
      <c r="B375" t="s">
        <v>1905</v>
      </c>
      <c r="C375">
        <v>57470</v>
      </c>
      <c r="D375">
        <v>59932</v>
      </c>
      <c r="F375" s="58" t="str">
        <f t="shared" si="5"/>
        <v>STL AE R. KENANGA 12PCS X 350ML"57470"59932"SAE18</v>
      </c>
    </row>
    <row r="376" spans="1:6">
      <c r="A376" s="58">
        <v>30490100000000</v>
      </c>
      <c r="B376" t="s">
        <v>1906</v>
      </c>
      <c r="C376">
        <v>59913</v>
      </c>
      <c r="F376" s="58" t="str">
        <f t="shared" si="5"/>
        <v>STELLA AE S.LAVENDER 12 KLG X 175ML "59913"SAE22</v>
      </c>
    </row>
    <row r="377" spans="1:6">
      <c r="A377" s="58">
        <v>30490100000000</v>
      </c>
      <c r="B377" t="s">
        <v>1907</v>
      </c>
      <c r="C377">
        <v>30004</v>
      </c>
      <c r="D377">
        <v>43453</v>
      </c>
      <c r="F377" s="58" t="str">
        <f t="shared" si="5"/>
        <v>STL AE S.LAVENDER 12KLGX350ML"30004"43453"57468</v>
      </c>
    </row>
    <row r="378" spans="1:6">
      <c r="A378" s="58">
        <v>30490100000000</v>
      </c>
      <c r="B378" t="s">
        <v>1908</v>
      </c>
      <c r="C378">
        <v>30002</v>
      </c>
      <c r="F378" s="58" t="str">
        <f t="shared" si="5"/>
        <v>STELLA AE ODOUR.N 12 KLG X 400ML "30002"SAE20</v>
      </c>
    </row>
    <row r="379" spans="1:6">
      <c r="A379" s="58">
        <v>30490100000000</v>
      </c>
      <c r="B379" t="s">
        <v>1909</v>
      </c>
      <c r="C379">
        <v>14382</v>
      </c>
      <c r="F379" s="58" t="str">
        <f t="shared" si="5"/>
        <v>STELLA AE AIRFRESH&amp;PRO 12 KLG X 200ML"14382"SAE21</v>
      </c>
    </row>
    <row r="380" spans="1:6">
      <c r="A380" s="58">
        <v>30490100000000</v>
      </c>
      <c r="B380" t="s">
        <v>1910</v>
      </c>
      <c r="C380">
        <v>57477</v>
      </c>
      <c r="F380" s="58" t="str">
        <f t="shared" si="5"/>
        <v>STELLA AE B.JASMINE 12 KLG X 175ML "57477"SAE24</v>
      </c>
    </row>
    <row r="381" spans="1:6">
      <c r="A381" s="58">
        <v>30490100000000</v>
      </c>
      <c r="B381" t="s">
        <v>1911</v>
      </c>
      <c r="C381">
        <v>59934</v>
      </c>
      <c r="D381">
        <v>57472</v>
      </c>
      <c r="F381" s="58" t="str">
        <f t="shared" si="5"/>
        <v>STELLA AE B.JASMINE 12 KLGX350ML"59934"57472"SAE25</v>
      </c>
    </row>
    <row r="382" spans="1:6">
      <c r="A382" s="58">
        <v>30490200000000</v>
      </c>
      <c r="B382" t="s">
        <v>1912</v>
      </c>
      <c r="C382">
        <v>57471</v>
      </c>
      <c r="F382" s="58" t="str">
        <f t="shared" si="5"/>
        <v>STELLA AE WARM VERBENA 12 KLG X 350ML "57471"SAE27</v>
      </c>
    </row>
    <row r="383" spans="1:6">
      <c r="A383" s="58">
        <v>30500000000000</v>
      </c>
      <c r="B383" t="s">
        <v>1913</v>
      </c>
      <c r="C383">
        <v>33311</v>
      </c>
      <c r="E383">
        <v>43509</v>
      </c>
      <c r="F383" s="58" t="str">
        <f t="shared" si="5"/>
        <v>STELLA AIO CAFE L. 72PCSX42GR "33311""43509"SAIO01</v>
      </c>
    </row>
    <row r="384" spans="1:6">
      <c r="A384" s="58">
        <v>30500000000000</v>
      </c>
      <c r="B384" t="s">
        <v>1914</v>
      </c>
      <c r="C384">
        <v>33267</v>
      </c>
      <c r="D384">
        <v>43490</v>
      </c>
      <c r="F384" s="58" t="str">
        <f t="shared" si="5"/>
        <v>STELLA AIOCAFE L.18PCSX42GR 3+1"33267"43490"SAIO02</v>
      </c>
    </row>
    <row r="385" spans="1:6">
      <c r="A385" s="58">
        <v>30500000000000</v>
      </c>
      <c r="B385" t="s">
        <v>1915</v>
      </c>
      <c r="C385">
        <v>49992</v>
      </c>
      <c r="F385" s="58" t="str">
        <f t="shared" si="5"/>
        <v>STELLA AIO CAFE L 72 PCS X 42GR BDD"49992"SAIO16</v>
      </c>
    </row>
    <row r="386" spans="1:6">
      <c r="A386" s="58">
        <v>30500000000000</v>
      </c>
      <c r="B386" t="s">
        <v>1916</v>
      </c>
      <c r="C386">
        <v>33250</v>
      </c>
      <c r="D386">
        <v>43508</v>
      </c>
      <c r="F386" s="58" t="str">
        <f t="shared" si="5"/>
        <v>STELLA AIO APPLE 72 PCS X 42GR "33250"43508"SAIO03</v>
      </c>
    </row>
    <row r="387" spans="1:6">
      <c r="A387" s="58">
        <v>30500000000000</v>
      </c>
      <c r="B387" t="s">
        <v>1917</v>
      </c>
      <c r="C387">
        <v>49991</v>
      </c>
      <c r="F387" s="58" t="str">
        <f t="shared" ref="F387:F450" si="6">B387</f>
        <v>STELLA AIO APPLE 72 PCS X 42GR BANDED"49991"SAIO14</v>
      </c>
    </row>
    <row r="388" spans="1:6">
      <c r="A388" s="58">
        <v>30500000000000</v>
      </c>
      <c r="B388" t="s">
        <v>1918</v>
      </c>
      <c r="C388">
        <v>33254</v>
      </c>
      <c r="F388" s="58" t="str">
        <f t="shared" si="6"/>
        <v>STELLA AIO F.BOUGENVILE 72 PCSX42GR "33254"SAIO04</v>
      </c>
    </row>
    <row r="389" spans="1:6">
      <c r="A389" s="58">
        <v>30500000000000</v>
      </c>
      <c r="B389" t="s">
        <v>1919</v>
      </c>
      <c r="C389">
        <v>49974</v>
      </c>
      <c r="F389" s="58" t="str">
        <f t="shared" si="6"/>
        <v>STELLA AIO BOUGENVILE 72 PCS X 42GR BANDED"49974"</v>
      </c>
    </row>
    <row r="390" spans="1:6">
      <c r="A390" s="58">
        <v>30500000000000</v>
      </c>
      <c r="B390" t="s">
        <v>1920</v>
      </c>
      <c r="C390">
        <v>33248</v>
      </c>
      <c r="D390">
        <v>43506</v>
      </c>
      <c r="F390" s="58" t="str">
        <f t="shared" si="6"/>
        <v>STELLA AIO LEMON 72 PCS X 42GR "33248"43506"SAIO05</v>
      </c>
    </row>
    <row r="391" spans="1:6">
      <c r="A391" s="58">
        <v>30500000000000</v>
      </c>
      <c r="B391" t="s">
        <v>1921</v>
      </c>
      <c r="C391">
        <v>43489</v>
      </c>
      <c r="F391" s="58" t="str">
        <f t="shared" si="6"/>
        <v>STELLA AIO LEMON 18 PCS X 42GR 3+1"43489"SAIO06</v>
      </c>
    </row>
    <row r="392" spans="1:6">
      <c r="A392" s="58">
        <v>30500000000000</v>
      </c>
      <c r="B392" t="s">
        <v>1922</v>
      </c>
      <c r="C392">
        <v>49989</v>
      </c>
      <c r="F392" s="58" t="str">
        <f t="shared" si="6"/>
        <v>STELLA AIO LEMON 72 PCS X 42GR BDD"49989"SAIO15</v>
      </c>
    </row>
    <row r="393" spans="1:6">
      <c r="A393" s="58">
        <v>30500100000000</v>
      </c>
      <c r="B393" t="s">
        <v>1923</v>
      </c>
      <c r="C393">
        <v>33252</v>
      </c>
      <c r="F393" s="58" t="str">
        <f t="shared" si="6"/>
        <v>STELLA AIO LIME C. 72 PCS X 42GR "33252"SAIO07</v>
      </c>
    </row>
    <row r="394" spans="1:6">
      <c r="A394" s="58">
        <v>30500100000000</v>
      </c>
      <c r="B394" t="s">
        <v>1924</v>
      </c>
      <c r="C394">
        <v>43507</v>
      </c>
      <c r="D394">
        <v>58076</v>
      </c>
      <c r="F394" s="58" t="str">
        <f t="shared" si="6"/>
        <v>STELLA AIO ORANGE 72 PCS X 42GR"43507"58076"SAIO08</v>
      </c>
    </row>
    <row r="395" spans="1:6">
      <c r="A395" s="58">
        <v>30500100000000</v>
      </c>
      <c r="B395" t="s">
        <v>1925</v>
      </c>
      <c r="C395">
        <v>33265</v>
      </c>
      <c r="D395">
        <v>43488</v>
      </c>
      <c r="F395" s="58" t="str">
        <f t="shared" si="6"/>
        <v>STELA AIO ORANGE 18PCSX42GR 3+1"33265"43488"58077</v>
      </c>
    </row>
    <row r="396" spans="1:6">
      <c r="A396" s="58">
        <v>30500100000000</v>
      </c>
      <c r="B396" t="s">
        <v>1926</v>
      </c>
      <c r="C396">
        <v>49990</v>
      </c>
      <c r="F396" s="58" t="str">
        <f t="shared" si="6"/>
        <v>STELLA AIO ORNGE 72 PCS X 42GR BANDED"49990"SAIO13</v>
      </c>
    </row>
    <row r="397" spans="1:6">
      <c r="A397" s="58">
        <v>30500100000000</v>
      </c>
      <c r="B397" t="s">
        <v>1927</v>
      </c>
      <c r="C397">
        <v>57196</v>
      </c>
      <c r="F397" s="58" t="str">
        <f t="shared" si="6"/>
        <v>STELLA AIO ORANGE 18 PCSX42GR BANDED"57196"SAIO21</v>
      </c>
    </row>
    <row r="398" spans="1:6">
      <c r="A398" s="58">
        <v>30500100000000</v>
      </c>
      <c r="B398" t="s">
        <v>1928</v>
      </c>
      <c r="C398">
        <v>33253</v>
      </c>
      <c r="F398" s="58" t="str">
        <f t="shared" si="6"/>
        <v>STELLA AIO SENSATION 72 PCS X 42GR "33253"SAIO10</v>
      </c>
    </row>
    <row r="399" spans="1:6">
      <c r="A399" s="58">
        <v>30500100000000</v>
      </c>
      <c r="B399" t="s">
        <v>1929</v>
      </c>
      <c r="C399">
        <v>49995</v>
      </c>
      <c r="F399" s="58" t="str">
        <f t="shared" si="6"/>
        <v>STL AIO SENSATION 72 PCSX42GR BANDED"49995"SAIO17</v>
      </c>
    </row>
    <row r="400" spans="1:6">
      <c r="A400" s="58">
        <v>30500100000000</v>
      </c>
      <c r="B400" t="s">
        <v>1930</v>
      </c>
      <c r="C400">
        <v>33312</v>
      </c>
      <c r="D400">
        <v>43510</v>
      </c>
      <c r="F400" s="58" t="str">
        <f t="shared" si="6"/>
        <v>STELLA AIO S.LVENDER 72PCSX42GR"33312"43510"SAIO11</v>
      </c>
    </row>
    <row r="401" spans="1:6">
      <c r="A401" s="58">
        <v>30500100000000</v>
      </c>
      <c r="B401" t="s">
        <v>1931</v>
      </c>
      <c r="C401">
        <v>49993</v>
      </c>
      <c r="F401" s="58" t="str">
        <f t="shared" si="6"/>
        <v>STELLA AIO S.LAVENDER 72 PCS X 42GR BANDED"49993"</v>
      </c>
    </row>
    <row r="402" spans="1:6">
      <c r="A402" s="58">
        <v>30500100000000</v>
      </c>
      <c r="B402" t="s">
        <v>1932</v>
      </c>
      <c r="C402">
        <v>50038</v>
      </c>
      <c r="F402" s="58" t="str">
        <f t="shared" si="6"/>
        <v>STELLA AIO B.JASMIN S 72PCSX42GR+13GR"50038"SAIO18</v>
      </c>
    </row>
    <row r="403" spans="1:6">
      <c r="A403" s="58">
        <v>30500100000000</v>
      </c>
      <c r="B403" t="s">
        <v>1933</v>
      </c>
      <c r="C403">
        <v>57312</v>
      </c>
      <c r="F403" s="58" t="str">
        <f t="shared" si="6"/>
        <v>STL AIO B.JASMINE S 72PCSX42GR BANDED"57312"SAIO20</v>
      </c>
    </row>
    <row r="404" spans="1:6">
      <c r="A404" s="58">
        <v>30501100000000</v>
      </c>
      <c r="B404" t="s">
        <v>1934</v>
      </c>
      <c r="C404">
        <v>43491</v>
      </c>
      <c r="F404" s="58" t="str">
        <f t="shared" si="6"/>
        <v>STL AIO MTP L.GARDEN 18PCSX42GR +13GR"43491"SAIO19</v>
      </c>
    </row>
    <row r="405" spans="1:6">
      <c r="A405" s="58">
        <v>30510000000000</v>
      </c>
      <c r="B405" t="s">
        <v>1935</v>
      </c>
      <c r="C405">
        <v>33244</v>
      </c>
      <c r="F405" s="58" t="str">
        <f t="shared" si="6"/>
        <v>STELLA BATHROOM C.BLUE 72 PCS X 42GR "33244"SB01</v>
      </c>
    </row>
    <row r="406" spans="1:6">
      <c r="A406" s="58">
        <v>30510000000000</v>
      </c>
      <c r="B406" t="s">
        <v>1936</v>
      </c>
      <c r="C406">
        <v>33286</v>
      </c>
      <c r="F406" s="58" t="str">
        <f t="shared" si="6"/>
        <v>STELLA BATHROOM F.GREEN 72 PCS X 42GR "33286"SB02</v>
      </c>
    </row>
    <row r="407" spans="1:6">
      <c r="A407" s="58">
        <v>30510000000000</v>
      </c>
      <c r="B407" t="s">
        <v>1937</v>
      </c>
      <c r="C407">
        <v>33285</v>
      </c>
      <c r="F407" s="58" t="str">
        <f t="shared" si="6"/>
        <v>STELLA BATHROOM P.RED 72 PCS X 42GR "33285"SB03</v>
      </c>
    </row>
    <row r="408" spans="1:6">
      <c r="A408" s="58">
        <v>30520000000000</v>
      </c>
      <c r="B408" t="s">
        <v>1938</v>
      </c>
      <c r="C408">
        <v>33239</v>
      </c>
      <c r="F408" s="58" t="str">
        <f t="shared" si="6"/>
        <v>STELLA CAR ENERGYC 72 PCS X 42GR "33239"SC01</v>
      </c>
    </row>
    <row r="409" spans="1:6">
      <c r="A409" s="58">
        <v>30520000000000</v>
      </c>
      <c r="B409" t="s">
        <v>1939</v>
      </c>
      <c r="C409">
        <v>33241</v>
      </c>
      <c r="F409" s="58" t="str">
        <f t="shared" si="6"/>
        <v>STELLA CAR POWER 72 PCS X 42GR "33241"SC02</v>
      </c>
    </row>
    <row r="410" spans="1:6">
      <c r="A410" s="58">
        <v>30520000000000</v>
      </c>
      <c r="B410" t="s">
        <v>1940</v>
      </c>
      <c r="C410">
        <v>33240</v>
      </c>
      <c r="F410" s="58" t="str">
        <f t="shared" si="6"/>
        <v>STELLA CAR SPIRIT 72 PCS X 42GR "33240"SC03</v>
      </c>
    </row>
    <row r="411" spans="1:6">
      <c r="A411" s="58">
        <v>30530000000000</v>
      </c>
      <c r="B411" t="s">
        <v>1941</v>
      </c>
      <c r="C411">
        <v>14887</v>
      </c>
      <c r="F411" s="58" t="str">
        <f t="shared" si="6"/>
        <v>STELLA CAR PARF REF E.PURPLE 48 PCSX8M"14887"SCP01</v>
      </c>
    </row>
    <row r="412" spans="1:6">
      <c r="A412" s="58">
        <v>30530000000000</v>
      </c>
      <c r="B412" t="s">
        <v>1942</v>
      </c>
      <c r="C412">
        <v>14884</v>
      </c>
      <c r="F412" s="58" t="str">
        <f t="shared" si="6"/>
        <v>STELLA CAR PARF E.PURPLE 24 SETX500GR"14884"SCP02</v>
      </c>
    </row>
    <row r="413" spans="1:6">
      <c r="A413" s="58">
        <v>30530000000000</v>
      </c>
      <c r="B413" t="s">
        <v>1943</v>
      </c>
      <c r="C413">
        <v>14885</v>
      </c>
      <c r="F413" s="58" t="str">
        <f t="shared" si="6"/>
        <v>STELLA CAR PARF REF MYELLOW 48 PCSX8ML"14885"SCP03</v>
      </c>
    </row>
    <row r="414" spans="1:6">
      <c r="A414" s="58">
        <v>30530000000000</v>
      </c>
      <c r="B414" t="s">
        <v>1944</v>
      </c>
      <c r="C414">
        <v>14882</v>
      </c>
      <c r="F414" s="58" t="str">
        <f t="shared" si="6"/>
        <v>STELLA CAR PARF M.YELLOW 24 SETX500GR"14882"SCP04</v>
      </c>
    </row>
    <row r="415" spans="1:6">
      <c r="A415" s="58">
        <v>30530000000000</v>
      </c>
      <c r="B415" t="s">
        <v>1945</v>
      </c>
      <c r="C415">
        <v>14886</v>
      </c>
      <c r="F415" s="58" t="str">
        <f t="shared" si="6"/>
        <v>STELLA CAR PARF REF SHINRED 48 PCSX8ML"14886"SCP05</v>
      </c>
    </row>
    <row r="416" spans="1:6">
      <c r="A416" s="58">
        <v>30530000000000</v>
      </c>
      <c r="B416" t="s">
        <v>1946</v>
      </c>
      <c r="C416">
        <v>14883</v>
      </c>
      <c r="F416" s="58" t="str">
        <f t="shared" si="6"/>
        <v>STELLA CAR PARF S.RED 24 SET X 500GR "14883"SCP06</v>
      </c>
    </row>
    <row r="417" spans="1:6">
      <c r="A417" s="58">
        <v>30531000000000</v>
      </c>
      <c r="B417" t="s">
        <v>1947</v>
      </c>
      <c r="C417">
        <v>24924</v>
      </c>
      <c r="F417" s="58" t="str">
        <f t="shared" si="6"/>
        <v>STELLA CAR P.TWST P.C.PINK 12 PCSX45GR"24924"SCP07</v>
      </c>
    </row>
    <row r="418" spans="1:6">
      <c r="A418" s="58">
        <v>30531100000000</v>
      </c>
      <c r="B418" t="s">
        <v>1948</v>
      </c>
      <c r="C418">
        <v>24925</v>
      </c>
      <c r="F418" s="58" t="str">
        <f t="shared" si="6"/>
        <v>STELLA CAR P.TWST C.S.BLUE 12 PCSX45GR"24925"SCP08</v>
      </c>
    </row>
    <row r="419" spans="1:6">
      <c r="A419" s="58">
        <v>30531100000000</v>
      </c>
      <c r="B419" t="s">
        <v>1949</v>
      </c>
      <c r="C419">
        <v>24926</v>
      </c>
      <c r="F419" s="58" t="str">
        <f t="shared" si="6"/>
        <v>STELLA CAR P.TWST R.I.COCK 12 PCSX45GR"24926"SCP09</v>
      </c>
    </row>
    <row r="420" spans="1:6">
      <c r="A420" s="58">
        <v>30540000000000</v>
      </c>
      <c r="B420" t="s">
        <v>1950</v>
      </c>
      <c r="C420">
        <v>14293</v>
      </c>
      <c r="F420" s="58" t="str">
        <f t="shared" si="6"/>
        <v>STL DF CAR INDOR VANILA 72PCSX7ML"14293"49693SDF01</v>
      </c>
    </row>
    <row r="421" spans="1:6">
      <c r="A421" s="58">
        <v>30540000000000</v>
      </c>
      <c r="B421" t="s">
        <v>1951</v>
      </c>
      <c r="C421">
        <v>14711</v>
      </c>
      <c r="F421" s="58" t="str">
        <f t="shared" si="6"/>
        <v>STELLA DLY FRESH G.FRESH 72 PCS X 7ML"14711"SDF02</v>
      </c>
    </row>
    <row r="422" spans="1:6">
      <c r="A422" s="58">
        <v>30540000000000</v>
      </c>
      <c r="B422" t="s">
        <v>1952</v>
      </c>
      <c r="C422">
        <v>18417</v>
      </c>
      <c r="F422" s="58" t="str">
        <f t="shared" si="6"/>
        <v>STELLA DLY FRESH G.HARMONY 72 PCSX7ML"18417"SDF03</v>
      </c>
    </row>
    <row r="423" spans="1:6">
      <c r="A423" s="58">
        <v>30540000000000</v>
      </c>
      <c r="B423" t="s">
        <v>1953</v>
      </c>
      <c r="C423">
        <v>8741</v>
      </c>
      <c r="F423" s="58" t="str">
        <f t="shared" si="6"/>
        <v>STELLA DLY FRESH ORANGE B 72 PCS X 7ML"8741"SDF04</v>
      </c>
    </row>
    <row r="424" spans="1:6">
      <c r="A424" s="58">
        <v>30540100000000</v>
      </c>
      <c r="B424" t="s">
        <v>1954</v>
      </c>
      <c r="C424">
        <v>49692</v>
      </c>
      <c r="F424" s="58" t="str">
        <f t="shared" si="6"/>
        <v>STELLA DP CAR+INDOOR LILY RJV REG"49692"58512</v>
      </c>
    </row>
    <row r="425" spans="1:6">
      <c r="A425" s="58">
        <v>30540100000000</v>
      </c>
      <c r="B425" t="s">
        <v>1955</v>
      </c>
      <c r="C425">
        <v>8740</v>
      </c>
      <c r="F425" s="58" t="str">
        <f t="shared" si="6"/>
        <v>STELLA DLY FRESH RED KISS 72 PCS X 7ML"8740"SDF06</v>
      </c>
    </row>
    <row r="426" spans="1:6">
      <c r="A426" s="58">
        <v>30550000000000</v>
      </c>
      <c r="B426" t="s">
        <v>1956</v>
      </c>
      <c r="C426">
        <v>11643</v>
      </c>
      <c r="F426" s="58" t="str">
        <f t="shared" si="6"/>
        <v>STELLA DLY INDOOR DREAM 72 PCS X 7ML "11643"SDI01</v>
      </c>
    </row>
    <row r="427" spans="1:6">
      <c r="A427" s="58">
        <v>30550000000000</v>
      </c>
      <c r="B427" t="s">
        <v>1957</v>
      </c>
      <c r="C427">
        <v>29198</v>
      </c>
      <c r="D427">
        <v>49688</v>
      </c>
      <c r="F427" s="58" t="str">
        <f t="shared" si="6"/>
        <v>STL DF IND L.DREAM 72PCSX7ML MTP"29198"49688"SDI02</v>
      </c>
    </row>
    <row r="428" spans="1:6">
      <c r="A428" s="58">
        <v>30550000000000</v>
      </c>
      <c r="B428" t="s">
        <v>1958</v>
      </c>
      <c r="C428">
        <v>14294</v>
      </c>
      <c r="F428" s="58" t="str">
        <f t="shared" si="6"/>
        <v>STELLA DLY INDOOR VANILLA 72 PCSX7ML "14294"58513</v>
      </c>
    </row>
    <row r="429" spans="1:6">
      <c r="A429" s="58">
        <v>30550000000000</v>
      </c>
      <c r="B429" t="s">
        <v>1959</v>
      </c>
      <c r="C429">
        <v>49689</v>
      </c>
      <c r="D429">
        <v>58509</v>
      </c>
      <c r="F429" s="58" t="str">
        <f t="shared" si="6"/>
        <v>STL DF CAR INDOR VNLA 72 PCSX7ML MTP"49689"58509"</v>
      </c>
    </row>
    <row r="430" spans="1:6">
      <c r="A430" s="58">
        <v>30550000000000</v>
      </c>
      <c r="B430" t="s">
        <v>1960</v>
      </c>
      <c r="C430">
        <v>14712</v>
      </c>
      <c r="F430" s="58" t="str">
        <f t="shared" si="6"/>
        <v>STELLA DLY INDOOR FRESH 72 PCS X 7ML "14712"SDI04</v>
      </c>
    </row>
    <row r="431" spans="1:6">
      <c r="A431" s="58">
        <v>30550000000000</v>
      </c>
      <c r="B431" t="s">
        <v>1961</v>
      </c>
      <c r="C431">
        <v>24879</v>
      </c>
      <c r="F431" s="58" t="str">
        <f t="shared" si="6"/>
        <v>STELLA DLY INDOOR HARMONY 72 PCSX7ML "24879"SDI05</v>
      </c>
    </row>
    <row r="432" spans="1:6">
      <c r="A432" s="58">
        <v>30550100000000</v>
      </c>
      <c r="B432" t="s">
        <v>1962</v>
      </c>
      <c r="C432">
        <v>11642</v>
      </c>
      <c r="F432" s="58" t="str">
        <f t="shared" si="6"/>
        <v>STL DF CAR INDOR ORANGE 72PCSX7ML"11642"49691SDI06</v>
      </c>
    </row>
    <row r="433" spans="1:6">
      <c r="A433" s="58">
        <v>30550100000000</v>
      </c>
      <c r="B433" t="s">
        <v>1963</v>
      </c>
      <c r="C433">
        <v>11641</v>
      </c>
      <c r="D433">
        <v>49690</v>
      </c>
      <c r="F433" s="58" t="str">
        <f t="shared" si="6"/>
        <v>STL DF INDOR KISS 72PCS X 7ML"11641"49690"SDI07</v>
      </c>
    </row>
    <row r="434" spans="1:6">
      <c r="A434" s="58">
        <v>30550100000000</v>
      </c>
      <c r="B434" t="s">
        <v>1964</v>
      </c>
      <c r="C434">
        <v>50200</v>
      </c>
      <c r="F434" s="58" t="str">
        <f t="shared" si="6"/>
        <v>STL DF CAR INDOR A.FRESH 72 PCS X 7ML "50200"SDI09</v>
      </c>
    </row>
    <row r="435" spans="1:6">
      <c r="A435" s="58">
        <v>30550100000000</v>
      </c>
      <c r="B435" t="s">
        <v>1965</v>
      </c>
      <c r="C435">
        <v>50202</v>
      </c>
      <c r="F435" s="58" t="str">
        <f t="shared" si="6"/>
        <v>STL DF CAR INDOR M.AFTER S 72 PCSX7ML "50202"SDI10</v>
      </c>
    </row>
    <row r="436" spans="1:6">
      <c r="A436" s="58">
        <v>30560000000000</v>
      </c>
      <c r="B436" t="s">
        <v>1966</v>
      </c>
      <c r="C436">
        <v>30008</v>
      </c>
      <c r="F436" s="58" t="str">
        <f t="shared" si="6"/>
        <v>STELLA FAB.SPRAY P.PEONY 12 PCSX245ML"30008"SFS01</v>
      </c>
    </row>
    <row r="437" spans="1:6">
      <c r="A437" s="58">
        <v>30560000000000</v>
      </c>
      <c r="B437" t="s">
        <v>1967</v>
      </c>
      <c r="C437">
        <v>30007</v>
      </c>
      <c r="F437" s="58" t="str">
        <f t="shared" si="6"/>
        <v>STELLA FAB.SPRAY C.BLOOM 12 PCSX245ML"30007"SFS02</v>
      </c>
    </row>
    <row r="438" spans="1:6">
      <c r="A438" s="58">
        <v>30570000000000</v>
      </c>
      <c r="B438" t="s">
        <v>1968</v>
      </c>
      <c r="C438">
        <v>7734</v>
      </c>
      <c r="F438" s="58" t="str">
        <f t="shared" si="6"/>
        <v>STELLA FINNESSE JASMINE 48 PCS X 20GR "7734"SF01</v>
      </c>
    </row>
    <row r="439" spans="1:6">
      <c r="A439" s="58">
        <v>30570000000000</v>
      </c>
      <c r="B439" t="s">
        <v>1969</v>
      </c>
      <c r="C439">
        <v>7735</v>
      </c>
      <c r="F439" s="58" t="str">
        <f t="shared" si="6"/>
        <v>STELLA FINNESSE LAVENDER 48 PCS X 20GR "7735"SF02</v>
      </c>
    </row>
    <row r="440" spans="1:6">
      <c r="A440" s="58">
        <v>30570000000000</v>
      </c>
      <c r="B440" t="s">
        <v>1970</v>
      </c>
      <c r="C440">
        <v>7736</v>
      </c>
      <c r="F440" s="58" t="str">
        <f t="shared" si="6"/>
        <v>STELLA FINNESSE ROSE 48 PCS X 20GR "7736"SF03</v>
      </c>
    </row>
    <row r="441" spans="1:6">
      <c r="A441" s="58">
        <v>30580000000000</v>
      </c>
      <c r="B441" t="s">
        <v>1971</v>
      </c>
      <c r="C441">
        <v>31527</v>
      </c>
      <c r="F441" s="58" t="str">
        <f t="shared" si="6"/>
        <v>STELLA F&amp;P TRAVEL 96 PCS X 100ML "31527"SFP01</v>
      </c>
    </row>
    <row r="442" spans="1:6">
      <c r="A442" s="58">
        <v>30580000000000</v>
      </c>
      <c r="B442" t="s">
        <v>1972</v>
      </c>
      <c r="C442">
        <v>30010</v>
      </c>
      <c r="F442" s="58" t="str">
        <f t="shared" si="6"/>
        <v>STELLA F&amp;P F.CITRUS 12 KLG X 300ML "30010"SFP02</v>
      </c>
    </row>
    <row r="443" spans="1:6">
      <c r="A443" s="58">
        <v>30580000000000</v>
      </c>
      <c r="B443" t="s">
        <v>1973</v>
      </c>
      <c r="C443">
        <v>30009</v>
      </c>
      <c r="F443" s="58" t="str">
        <f t="shared" si="6"/>
        <v>STELLA F&amp;P F.FLORAL 12 KLG X 300ML "30009"SFP03</v>
      </c>
    </row>
    <row r="444" spans="1:6">
      <c r="A444" s="58">
        <v>30590000000000</v>
      </c>
      <c r="B444" t="s">
        <v>1974</v>
      </c>
      <c r="C444">
        <v>26248</v>
      </c>
      <c r="F444" s="58" t="str">
        <f t="shared" si="6"/>
        <v>STELLA F&amp;F FRUITY&amp;FRESH 144 PCSX21GR "26248"SFF01</v>
      </c>
    </row>
    <row r="445" spans="1:6">
      <c r="A445" s="58">
        <v>30590000000000</v>
      </c>
      <c r="B445" t="s">
        <v>1975</v>
      </c>
      <c r="C445">
        <v>28143</v>
      </c>
      <c r="F445" s="58" t="str">
        <f t="shared" si="6"/>
        <v>STELLA F&amp;F FTY&amp;FRESH 144 PCSX21GR MTP"28143"SFF08</v>
      </c>
    </row>
    <row r="446" spans="1:6">
      <c r="A446" s="58">
        <v>30590000000000</v>
      </c>
      <c r="B446" t="s">
        <v>1976</v>
      </c>
      <c r="C446">
        <v>50838</v>
      </c>
      <c r="F446" s="58" t="str">
        <f t="shared" si="6"/>
        <v>STELLA F&amp;F C.MACHIATO 144 PCS "50838"SFF11</v>
      </c>
    </row>
    <row r="447" spans="1:6">
      <c r="A447" s="58">
        <v>30590000000000</v>
      </c>
      <c r="B447" t="s">
        <v>1977</v>
      </c>
      <c r="C447">
        <v>24792</v>
      </c>
      <c r="F447" s="58" t="str">
        <f t="shared" si="6"/>
        <v>STELLA F&amp;F C.MACCHIATO 144 PCS X 21GR"24792"SFF02</v>
      </c>
    </row>
    <row r="448" spans="1:6">
      <c r="A448" s="58">
        <v>30590000000000</v>
      </c>
      <c r="B448" t="s">
        <v>1978</v>
      </c>
      <c r="C448">
        <v>28144</v>
      </c>
      <c r="F448" s="58" t="str">
        <f t="shared" si="6"/>
        <v>STELLA F&amp;F C.MACIATO 144 PCSX21GR MTP"28144"SFF03</v>
      </c>
    </row>
    <row r="449" spans="1:6">
      <c r="A449" s="58">
        <v>30590000000000</v>
      </c>
      <c r="B449" t="s">
        <v>1979</v>
      </c>
      <c r="C449">
        <v>29555</v>
      </c>
      <c r="F449" s="58" t="str">
        <f t="shared" si="6"/>
        <v>STELLA F&amp;F S.LAVENDER 144 PCS X 21GR "29555"SFF04</v>
      </c>
    </row>
    <row r="450" spans="1:6">
      <c r="A450" s="58">
        <v>30590000000000</v>
      </c>
      <c r="B450" t="s">
        <v>1980</v>
      </c>
      <c r="C450">
        <v>44140</v>
      </c>
      <c r="F450" s="58" t="str">
        <f t="shared" si="6"/>
        <v>STELLA F&amp;F HAPPYDAY 144 PCS "44140"SFF08</v>
      </c>
    </row>
    <row r="451" spans="1:6">
      <c r="A451" s="58">
        <v>30590000000000</v>
      </c>
      <c r="B451" t="s">
        <v>1981</v>
      </c>
      <c r="C451">
        <v>26247</v>
      </c>
      <c r="F451" s="58" t="str">
        <f t="shared" ref="F451:F514" si="7">B451</f>
        <v>STELLA F&amp;F HAPPYDAY 144 PCS X 21GR "26247"SFF05</v>
      </c>
    </row>
    <row r="452" spans="1:6">
      <c r="A452" s="58">
        <v>30590000000000</v>
      </c>
      <c r="B452" t="s">
        <v>1982</v>
      </c>
      <c r="C452">
        <v>28142</v>
      </c>
      <c r="F452" s="58" t="str">
        <f t="shared" si="7"/>
        <v>STELLA F&amp;F HAPPYDAY 144 PCS X 21GRMTP"28142"SFF06</v>
      </c>
    </row>
    <row r="453" spans="1:6">
      <c r="A453" s="58">
        <v>30590100000000</v>
      </c>
      <c r="B453" t="s">
        <v>1983</v>
      </c>
      <c r="C453">
        <v>44141</v>
      </c>
      <c r="F453" s="58" t="str">
        <f t="shared" si="7"/>
        <v>STELLA F&amp;F FRUITY N FRESH 144 PCS "44141"SFF09</v>
      </c>
    </row>
    <row r="454" spans="1:6">
      <c r="A454" s="58">
        <v>30590100000000</v>
      </c>
      <c r="B454" t="s">
        <v>1984</v>
      </c>
      <c r="C454">
        <v>28895</v>
      </c>
      <c r="F454" s="58" t="str">
        <f t="shared" si="7"/>
        <v>STELLA F&amp;F S.BLOSSOM 144 PCS X 21GR "28895"SFF07</v>
      </c>
    </row>
    <row r="455" spans="1:6">
      <c r="A455" s="58">
        <v>30590100000000</v>
      </c>
      <c r="B455" t="s">
        <v>1985</v>
      </c>
      <c r="C455">
        <v>50839</v>
      </c>
      <c r="F455" s="58" t="str">
        <f t="shared" si="7"/>
        <v>STELLA F&amp;F SAKURA BLOSSOM 144 PCS "50839"SFF12</v>
      </c>
    </row>
    <row r="456" spans="1:6">
      <c r="A456" s="58">
        <v>30590100000000</v>
      </c>
      <c r="B456" t="s">
        <v>1986</v>
      </c>
      <c r="C456">
        <v>57692</v>
      </c>
      <c r="F456" s="58" t="str">
        <f t="shared" si="7"/>
        <v>STELLA F&amp;F ICED SENSATION 144 PCS "57692"SFF13</v>
      </c>
    </row>
    <row r="457" spans="1:6">
      <c r="A457" s="58">
        <v>30601000000000</v>
      </c>
      <c r="B457" t="s">
        <v>1987</v>
      </c>
      <c r="C457">
        <v>57427</v>
      </c>
      <c r="D457">
        <v>57576</v>
      </c>
      <c r="E457">
        <v>58910</v>
      </c>
      <c r="F457" s="58" t="str">
        <f t="shared" si="7"/>
        <v>STL MTC SET 12 BOX X 1KG"57427"57576"58910"</v>
      </c>
    </row>
    <row r="458" spans="1:6">
      <c r="A458" s="58">
        <v>30601100000000</v>
      </c>
      <c r="B458" t="s">
        <v>1988</v>
      </c>
      <c r="C458">
        <v>57427</v>
      </c>
      <c r="F458" s="58" t="str">
        <f t="shared" si="7"/>
        <v>STL MTC SET B.JASMINE B 12 BOXX1KG REF"57427"57576</v>
      </c>
    </row>
    <row r="459" spans="1:6">
      <c r="A459" s="58">
        <v>30602000000000</v>
      </c>
      <c r="B459" t="s">
        <v>1989</v>
      </c>
      <c r="C459">
        <v>29829</v>
      </c>
      <c r="F459" s="58" t="str">
        <f t="shared" si="7"/>
        <v>STELLA MTC PARFUM'IST SMART 12 PCS X "29829"SM02</v>
      </c>
    </row>
    <row r="460" spans="1:6">
      <c r="A460" s="58">
        <v>30603000000000</v>
      </c>
      <c r="B460" t="s">
        <v>1990</v>
      </c>
      <c r="C460">
        <v>26844</v>
      </c>
      <c r="D460">
        <v>50051</v>
      </c>
      <c r="F460" s="58" t="str">
        <f t="shared" si="7"/>
        <v>STL MTC REF CAFE L 6PCSX160ML MTP"26844"50051"SM03</v>
      </c>
    </row>
    <row r="461" spans="1:6">
      <c r="A461" s="58">
        <v>30603000000000</v>
      </c>
      <c r="B461" t="s">
        <v>1991</v>
      </c>
      <c r="C461">
        <v>7732</v>
      </c>
      <c r="F461" s="58" t="str">
        <f t="shared" si="7"/>
        <v>STELLA MTC REF F.CLEAN 12 PCS X 225ML "7732"SM04</v>
      </c>
    </row>
    <row r="462" spans="1:6">
      <c r="A462" s="58">
        <v>30603000000000</v>
      </c>
      <c r="B462" t="s">
        <v>1992</v>
      </c>
      <c r="C462">
        <v>43492</v>
      </c>
      <c r="D462">
        <v>50027</v>
      </c>
      <c r="F462" s="58" t="str">
        <f t="shared" si="7"/>
        <v>STELLA MTC REF GFNTSY 12PCSX160ML"43492"50027"SM05</v>
      </c>
    </row>
    <row r="463" spans="1:6">
      <c r="A463" s="58">
        <v>30603000000000</v>
      </c>
      <c r="B463" t="s">
        <v>1993</v>
      </c>
      <c r="C463">
        <v>43522</v>
      </c>
      <c r="D463">
        <v>50049</v>
      </c>
      <c r="F463" s="58" t="str">
        <f t="shared" si="7"/>
        <v>STL MTC REF G.FNTSY 6PCSX160MLMTP"43522"50049"SM06</v>
      </c>
    </row>
    <row r="464" spans="1:6">
      <c r="A464" s="58">
        <v>30603100000000</v>
      </c>
      <c r="B464" t="s">
        <v>1994</v>
      </c>
      <c r="C464">
        <v>43513</v>
      </c>
      <c r="D464">
        <v>50029</v>
      </c>
      <c r="F464" s="58" t="str">
        <f t="shared" si="7"/>
        <v>STELLA MTC REF ORNGE 12PCSX160ML"43513"50029"57844</v>
      </c>
    </row>
    <row r="465" spans="1:6">
      <c r="A465" s="58">
        <v>30603100000000</v>
      </c>
      <c r="C465" t="e">
        <v>#VALUE!</v>
      </c>
      <c r="F465" s="58">
        <f t="shared" si="7"/>
        <v>0</v>
      </c>
    </row>
    <row r="466" spans="1:6">
      <c r="A466" s="58">
        <v>30603100000000</v>
      </c>
      <c r="B466" t="s">
        <v>1995</v>
      </c>
      <c r="C466">
        <v>43523</v>
      </c>
      <c r="D466">
        <v>50050</v>
      </c>
      <c r="F466" s="58" t="str">
        <f t="shared" si="7"/>
        <v>STL MTC REF ORNGE 6PCSX160ML MTP"43523"50050"58075</v>
      </c>
    </row>
    <row r="467" spans="1:6">
      <c r="A467" s="58">
        <v>30603100000000</v>
      </c>
      <c r="B467" t="s">
        <v>1996</v>
      </c>
      <c r="C467">
        <v>7719</v>
      </c>
      <c r="D467">
        <v>50028</v>
      </c>
      <c r="F467" s="58" t="str">
        <f t="shared" si="7"/>
        <v>STELLA MTC REF LEMON F 12PCSX160ML"7719"50028"SM09</v>
      </c>
    </row>
    <row r="468" spans="1:6">
      <c r="A468" s="58">
        <v>30603100000000</v>
      </c>
      <c r="B468" t="s">
        <v>1997</v>
      </c>
      <c r="C468">
        <v>43494</v>
      </c>
      <c r="D468">
        <v>50031</v>
      </c>
      <c r="F468" s="58" t="str">
        <f t="shared" si="7"/>
        <v>STELLA MTC REF APLE F 12PCSX160ML"43494"50031"SM10</v>
      </c>
    </row>
    <row r="469" spans="1:6">
      <c r="A469" s="58">
        <v>30603100000000</v>
      </c>
      <c r="B469" t="s">
        <v>1998</v>
      </c>
      <c r="C469">
        <v>43520</v>
      </c>
      <c r="F469" s="58" t="str">
        <f t="shared" si="7"/>
        <v>STL MTC REF APPLE 6PCSX160ML MTP"43520"50047'SM11</v>
      </c>
    </row>
    <row r="470" spans="1:6">
      <c r="A470" s="58">
        <v>30603100000000</v>
      </c>
      <c r="B470" t="s">
        <v>1999</v>
      </c>
      <c r="C470">
        <v>16955</v>
      </c>
      <c r="F470" s="58" t="str">
        <f t="shared" si="7"/>
        <v>STELLA MTC REF S.GARDEN 12 PCS X 225ML"16955"SM12</v>
      </c>
    </row>
    <row r="471" spans="1:6">
      <c r="A471" s="58">
        <v>30603100000000</v>
      </c>
      <c r="B471" t="s">
        <v>2000</v>
      </c>
      <c r="C471">
        <v>43519</v>
      </c>
      <c r="D471">
        <v>50046</v>
      </c>
      <c r="F471" s="58" t="str">
        <f t="shared" si="7"/>
        <v>STELLA MTC REF W.FLWR 12PCSX160ML"43519"50046"SM13</v>
      </c>
    </row>
    <row r="472" spans="1:6">
      <c r="A472" s="58">
        <v>30603100000000</v>
      </c>
      <c r="B472" t="s">
        <v>2001</v>
      </c>
      <c r="C472">
        <v>30574</v>
      </c>
      <c r="F472" s="58" t="str">
        <f t="shared" si="7"/>
        <v>STELLA MTC REF F.FLORAL 12 PCS X 225ML"30574"SM14</v>
      </c>
    </row>
    <row r="473" spans="1:6">
      <c r="A473" s="58">
        <v>30603100000000</v>
      </c>
      <c r="B473" t="s">
        <v>2002</v>
      </c>
      <c r="C473">
        <v>30573</v>
      </c>
      <c r="F473" s="58" t="str">
        <f t="shared" si="7"/>
        <v>STELLA MTC REF F.CITRUS 12 PCS X 225ML"30573"SM15</v>
      </c>
    </row>
    <row r="474" spans="1:6">
      <c r="A474" s="58">
        <v>30603100000000</v>
      </c>
      <c r="B474" t="s">
        <v>2003</v>
      </c>
      <c r="C474">
        <v>49944</v>
      </c>
      <c r="F474" s="58" t="str">
        <f t="shared" si="7"/>
        <v>STELLA MTC REF B. JASMINE 12 PCS X 160ML "49944"SM16</v>
      </c>
    </row>
    <row r="475" spans="1:6">
      <c r="A475" s="58">
        <v>30610000000000</v>
      </c>
      <c r="B475" t="s">
        <v>2004</v>
      </c>
      <c r="C475">
        <v>19061</v>
      </c>
      <c r="F475" s="58" t="str">
        <f t="shared" si="7"/>
        <v>STELLA MTCP DREAM ISLAND 12 PCSX225ML"19061"SMP01</v>
      </c>
    </row>
    <row r="476" spans="1:6">
      <c r="A476" s="58">
        <v>30611000000000</v>
      </c>
      <c r="B476" t="s">
        <v>2005</v>
      </c>
      <c r="C476">
        <v>43518</v>
      </c>
      <c r="D476">
        <v>50045</v>
      </c>
      <c r="F476" s="58" t="str">
        <f t="shared" si="7"/>
        <v>STELA MTCP REF SKURA 12KLGX160ML"43518"50045"SMP02</v>
      </c>
    </row>
    <row r="477" spans="1:6">
      <c r="A477" s="58">
        <v>30611000000000</v>
      </c>
      <c r="B477" t="s">
        <v>2006</v>
      </c>
      <c r="C477">
        <v>18983</v>
      </c>
      <c r="D477">
        <v>50030</v>
      </c>
      <c r="F477" s="58" t="str">
        <f t="shared" si="7"/>
        <v>STL MTCP REF CAFE L. 12PCSX160ML"18983"50030"SMP03</v>
      </c>
    </row>
    <row r="478" spans="1:6">
      <c r="A478" s="58">
        <v>30611000000000</v>
      </c>
      <c r="B478" t="s">
        <v>2007</v>
      </c>
      <c r="C478">
        <v>50048</v>
      </c>
      <c r="D478">
        <v>30672</v>
      </c>
      <c r="F478" s="58" t="str">
        <f t="shared" si="7"/>
        <v>STL MTCP REF SKURA 6PCSX160MLMTP"50048"30672"SMP04</v>
      </c>
    </row>
    <row r="479" spans="1:6">
      <c r="A479" s="58">
        <v>30611000000000</v>
      </c>
      <c r="B479" t="s">
        <v>2008</v>
      </c>
      <c r="C479">
        <v>28385</v>
      </c>
      <c r="F479" s="58" t="str">
        <f t="shared" si="7"/>
        <v>STELLA MTCP REF SUMMER 12 KLG X 225ML"28385"SMP05</v>
      </c>
    </row>
    <row r="480" spans="1:6">
      <c r="A480" s="58">
        <v>30611000000000</v>
      </c>
      <c r="B480" t="s">
        <v>2009</v>
      </c>
      <c r="C480">
        <v>43515</v>
      </c>
      <c r="D480">
        <v>50032</v>
      </c>
      <c r="F480" s="58" t="str">
        <f t="shared" si="7"/>
        <v>STL MTCP REF S.LVNDR 12KLGX160ML"43515"50032"SMP06</v>
      </c>
    </row>
    <row r="481" spans="1:6">
      <c r="A481" s="58">
        <v>30611000000000</v>
      </c>
      <c r="B481" t="s">
        <v>2010</v>
      </c>
      <c r="C481">
        <v>43525</v>
      </c>
      <c r="D481">
        <v>50052</v>
      </c>
      <c r="F481" s="58" t="str">
        <f t="shared" si="7"/>
        <v>STL MTCP REF LVNDR 6PCSX160MLMTP"43525"50052"SMP10</v>
      </c>
    </row>
    <row r="482" spans="1:6">
      <c r="A482" s="58">
        <v>30611100000000</v>
      </c>
      <c r="B482" t="s">
        <v>2011</v>
      </c>
      <c r="C482">
        <v>18984</v>
      </c>
      <c r="F482" s="58" t="str">
        <f t="shared" si="7"/>
        <v>STELLA MTCP REF RAINBOW 12 PCSX225ML "18984"SMP07</v>
      </c>
    </row>
    <row r="483" spans="1:6">
      <c r="A483" s="58">
        <v>30611100000000</v>
      </c>
      <c r="B483" t="s">
        <v>2012</v>
      </c>
      <c r="C483">
        <v>43516</v>
      </c>
      <c r="D483">
        <v>50033</v>
      </c>
      <c r="F483" s="58" t="str">
        <f t="shared" si="7"/>
        <v>STL MTCP REF W.VERB 12KLGX160ML"43516"50033"SMP08</v>
      </c>
    </row>
    <row r="484" spans="1:6">
      <c r="A484" s="58">
        <v>30611100000000</v>
      </c>
      <c r="B484" t="s">
        <v>2013</v>
      </c>
      <c r="C484">
        <v>43517</v>
      </c>
      <c r="D484">
        <v>50034</v>
      </c>
      <c r="F484" s="58" t="str">
        <f t="shared" si="7"/>
        <v>STL MTCP ROYAL KNNGA 12KLGX160ML"43517"50034"SMP09</v>
      </c>
    </row>
    <row r="485" spans="1:6">
      <c r="A485" s="58">
        <v>30621000000000</v>
      </c>
      <c r="B485" t="s">
        <v>2014</v>
      </c>
      <c r="C485">
        <v>29249</v>
      </c>
      <c r="F485" s="58" t="str">
        <f t="shared" si="7"/>
        <v>STELLA M.MTC SET CAFE LATTE 24 KLG X "29249"SMM01</v>
      </c>
    </row>
    <row r="486" spans="1:6">
      <c r="A486" s="58">
        <v>30621000000000</v>
      </c>
      <c r="B486" t="s">
        <v>2015</v>
      </c>
      <c r="C486">
        <v>28611</v>
      </c>
      <c r="F486" s="58" t="str">
        <f t="shared" si="7"/>
        <v>STELLA M.MTC SET G.FANTASY 24 KLG X "28611"SMM02</v>
      </c>
    </row>
    <row r="487" spans="1:6">
      <c r="A487" s="58">
        <v>30622000000000</v>
      </c>
      <c r="B487" t="s">
        <v>2016</v>
      </c>
      <c r="C487">
        <v>28520</v>
      </c>
      <c r="F487" s="58" t="str">
        <f t="shared" si="7"/>
        <v>STELLA M.MTC REF CAFE L. 24 KLGX40ML "28520"SMM03</v>
      </c>
    </row>
    <row r="488" spans="1:6">
      <c r="A488" s="58">
        <v>30622000000000</v>
      </c>
      <c r="B488" t="s">
        <v>2017</v>
      </c>
      <c r="C488">
        <v>7717</v>
      </c>
      <c r="F488" s="58" t="str">
        <f t="shared" si="7"/>
        <v>STELLA M.MTC REF G.FANTASY 24 PCSX40ML"7717"SMM04</v>
      </c>
    </row>
    <row r="489" spans="1:6">
      <c r="A489" s="58">
        <v>30622000000000</v>
      </c>
      <c r="B489" t="s">
        <v>2018</v>
      </c>
      <c r="C489">
        <v>28519</v>
      </c>
      <c r="F489" s="58" t="str">
        <f t="shared" si="7"/>
        <v>STELLA M.MTC REF D.ISLAND 24 KLGX40ML"28519"SMM05</v>
      </c>
    </row>
    <row r="490" spans="1:6">
      <c r="A490" s="58">
        <v>30622000000000</v>
      </c>
      <c r="B490" t="s">
        <v>2019</v>
      </c>
      <c r="C490">
        <v>7724</v>
      </c>
      <c r="F490" s="58" t="str">
        <f t="shared" si="7"/>
        <v>STELLA M.MTC REF B.OCEAN 24 PCS X 40ML"7724"SMM06</v>
      </c>
    </row>
    <row r="491" spans="1:6">
      <c r="A491" s="58">
        <v>30622100000000</v>
      </c>
      <c r="B491" t="s">
        <v>2020</v>
      </c>
      <c r="C491">
        <v>7716</v>
      </c>
      <c r="F491" s="58" t="str">
        <f t="shared" si="7"/>
        <v>STELLA M.MTC REF ELATION 24 PCS X 40ML"7716"SMM07</v>
      </c>
    </row>
    <row r="492" spans="1:6">
      <c r="A492" s="58">
        <v>30622100000000</v>
      </c>
      <c r="B492" t="s">
        <v>2021</v>
      </c>
      <c r="C492">
        <v>7723</v>
      </c>
      <c r="F492" s="58" t="str">
        <f t="shared" si="7"/>
        <v>STELLA M.MTC REF T.BREEZE 24 PCSX40ML "7723"SMM08</v>
      </c>
    </row>
    <row r="493" spans="1:6">
      <c r="A493" s="58">
        <v>30622100000000</v>
      </c>
      <c r="B493" t="s">
        <v>2022</v>
      </c>
      <c r="C493">
        <v>7725</v>
      </c>
      <c r="F493" s="58" t="str">
        <f t="shared" si="7"/>
        <v>STELLA M.MTC REF S.DREAM 24 PCS X 40ML"7725"SMM09</v>
      </c>
    </row>
    <row r="494" spans="1:6">
      <c r="A494" s="58">
        <v>30623000000000</v>
      </c>
      <c r="B494" t="s">
        <v>2023</v>
      </c>
      <c r="C494">
        <v>7733</v>
      </c>
      <c r="F494" s="58" t="str">
        <f t="shared" si="7"/>
        <v>STELLA M.MTC DUO 12 PCS X +2 REF"7733"SMM10</v>
      </c>
    </row>
    <row r="495" spans="1:6">
      <c r="A495" s="58">
        <v>30631000000000</v>
      </c>
      <c r="B495" t="s">
        <v>2024</v>
      </c>
      <c r="C495">
        <v>43483</v>
      </c>
      <c r="D495">
        <v>33710</v>
      </c>
      <c r="F495" s="58" t="str">
        <f t="shared" si="7"/>
        <v>STL POCBATH F&amp;P ORANGE 72PCSX10G"43483"33710"SPB01</v>
      </c>
    </row>
    <row r="496" spans="1:6">
      <c r="A496" s="58">
        <v>30631000000000</v>
      </c>
      <c r="B496" t="s">
        <v>2025</v>
      </c>
      <c r="C496">
        <v>33709</v>
      </c>
      <c r="D496">
        <v>43482</v>
      </c>
      <c r="F496" s="58" t="str">
        <f t="shared" si="7"/>
        <v>STL POCBATH F&amp;P PURP 72PCSX10GR "33709"43482"SPB02</v>
      </c>
    </row>
    <row r="497" spans="1:6">
      <c r="A497" s="58">
        <v>30631000000000</v>
      </c>
      <c r="B497" t="s">
        <v>2026</v>
      </c>
      <c r="C497">
        <v>43484</v>
      </c>
      <c r="D497">
        <v>33711</v>
      </c>
      <c r="F497" s="58" t="str">
        <f t="shared" si="7"/>
        <v>STL POCBATH F&amp;P BLUE 72 PCSX10GR"43484"33711"SPB03</v>
      </c>
    </row>
    <row r="498" spans="1:6">
      <c r="A498" s="58">
        <v>30631000000000</v>
      </c>
      <c r="B498" t="s">
        <v>2027</v>
      </c>
      <c r="C498">
        <v>33712</v>
      </c>
      <c r="D498">
        <v>43505</v>
      </c>
      <c r="F498" s="58" t="str">
        <f t="shared" si="7"/>
        <v>STELLA PBATH F&amp;P GREN 72PCSX10GR"33712"43505"SPB04</v>
      </c>
    </row>
    <row r="499" spans="1:6">
      <c r="A499" s="58">
        <v>30631100000000</v>
      </c>
      <c r="B499" t="s">
        <v>2028</v>
      </c>
      <c r="C499">
        <v>33713</v>
      </c>
      <c r="F499" s="58" t="str">
        <f t="shared" si="7"/>
        <v>STELLA POCBATH F&amp;P RED 72 PCS X 10GR "33713"SPB05</v>
      </c>
    </row>
    <row r="500" spans="1:6">
      <c r="A500" s="58">
        <v>30631100000000</v>
      </c>
      <c r="B500" t="s">
        <v>2029</v>
      </c>
      <c r="C500">
        <v>56279</v>
      </c>
      <c r="F500" s="58" t="str">
        <f t="shared" si="7"/>
        <v>STL POCBATH F&amp;P MULTIPACK 18 BOX X10GR"56279"SPB06</v>
      </c>
    </row>
    <row r="501" spans="1:6">
      <c r="A501" s="58">
        <v>30631100000000</v>
      </c>
      <c r="B501" t="s">
        <v>2030</v>
      </c>
      <c r="C501">
        <v>50840</v>
      </c>
      <c r="F501" s="58" t="str">
        <f t="shared" si="7"/>
        <v>STELLA POCBATH F&amp;P EXOTIC 72 PCS X "50840"SPB07</v>
      </c>
    </row>
    <row r="502" spans="1:6">
      <c r="A502" s="58">
        <v>30631100000000</v>
      </c>
      <c r="B502" t="s">
        <v>2031</v>
      </c>
      <c r="C502">
        <v>50841</v>
      </c>
      <c r="F502" s="58" t="str">
        <f t="shared" si="7"/>
        <v>STELLA POCBATH F&amp;P LUXURIOS 72 PCS X "50841"SPB08</v>
      </c>
    </row>
    <row r="503" spans="1:6">
      <c r="A503" s="58">
        <v>30640000000000</v>
      </c>
      <c r="B503" t="s">
        <v>2032</v>
      </c>
      <c r="C503">
        <v>7611</v>
      </c>
      <c r="F503" s="58" t="str">
        <f t="shared" si="7"/>
        <v>STELLA SKYLINE LEMON 24 PCS X 70ML "7611"SS01</v>
      </c>
    </row>
    <row r="504" spans="1:6">
      <c r="A504" s="58">
        <v>30640000000000</v>
      </c>
      <c r="B504" t="s">
        <v>2033</v>
      </c>
      <c r="C504">
        <v>7609</v>
      </c>
      <c r="F504" s="58" t="str">
        <f t="shared" si="7"/>
        <v>STELLA SKYLINE APPLE 24 PCS X 70ML "7609"SS02</v>
      </c>
    </row>
    <row r="505" spans="1:6">
      <c r="A505" s="58">
        <v>30640000000000</v>
      </c>
      <c r="B505" t="s">
        <v>2034</v>
      </c>
      <c r="C505">
        <v>7610</v>
      </c>
      <c r="F505" s="58" t="str">
        <f t="shared" si="7"/>
        <v>STELLA SKYLINE DRAGON 24 PCS X 70ML "7610"SS03</v>
      </c>
    </row>
    <row r="506" spans="1:6">
      <c r="A506" s="58">
        <v>30640000000000</v>
      </c>
      <c r="B506" t="s">
        <v>2035</v>
      </c>
      <c r="C506">
        <v>7612</v>
      </c>
      <c r="F506" s="58" t="str">
        <f t="shared" si="7"/>
        <v>STELLA SKYLINE ORIN 24 PCS X 70ML "7612"SS04</v>
      </c>
    </row>
    <row r="507" spans="1:6">
      <c r="A507" s="58">
        <v>30650000000000</v>
      </c>
      <c r="B507" t="s">
        <v>2036</v>
      </c>
      <c r="C507">
        <v>58507</v>
      </c>
      <c r="F507" s="58" t="str">
        <f t="shared" si="7"/>
        <v>STL DP CAR+INDOOR ORANGE MTP RJV REG"58507"49687</v>
      </c>
    </row>
    <row r="508" spans="1:6">
      <c r="A508" s="58">
        <v>30650000000000</v>
      </c>
      <c r="B508" t="s">
        <v>2037</v>
      </c>
      <c r="C508">
        <v>49686</v>
      </c>
      <c r="D508">
        <v>58506</v>
      </c>
      <c r="F508" s="58" t="str">
        <f t="shared" si="7"/>
        <v>STL DF CAR RED KIS/ROS 72PCS MTP"49686"58506"SDC02</v>
      </c>
    </row>
    <row r="509" spans="1:6">
      <c r="A509" s="58">
        <v>30661000000000</v>
      </c>
      <c r="B509" t="s">
        <v>2038</v>
      </c>
      <c r="C509">
        <v>31291</v>
      </c>
      <c r="F509" s="58" t="str">
        <f t="shared" si="7"/>
        <v>STELLA C.O.P SET FLOWER 12 PCSX14GR"31291"SCOP01</v>
      </c>
    </row>
    <row r="510" spans="1:6">
      <c r="A510" s="58">
        <v>30661000000000</v>
      </c>
      <c r="B510" t="s">
        <v>2039</v>
      </c>
      <c r="C510">
        <v>31293</v>
      </c>
      <c r="F510" s="58" t="str">
        <f t="shared" si="7"/>
        <v>STELLA C.O.P SET FRUIT 12 PCSX14GR"31293"SCOP02</v>
      </c>
    </row>
    <row r="511" spans="1:6">
      <c r="A511" s="58">
        <v>30662000000000</v>
      </c>
      <c r="B511" t="s">
        <v>2040</v>
      </c>
      <c r="C511">
        <v>31292</v>
      </c>
      <c r="F511" s="58" t="str">
        <f t="shared" si="7"/>
        <v>STELLA C.O.P REF FLOWER 72 PCSX14GR"31292"SCOP03</v>
      </c>
    </row>
    <row r="512" spans="1:6">
      <c r="A512" s="58">
        <v>30662000000000</v>
      </c>
      <c r="B512" t="s">
        <v>2041</v>
      </c>
      <c r="C512">
        <v>31294</v>
      </c>
      <c r="F512" s="58" t="str">
        <f t="shared" si="7"/>
        <v>STELLA C.O.P REF FRUIT 72 PCSX14GR"31294"SCOP04</v>
      </c>
    </row>
    <row r="513" spans="1:6">
      <c r="A513" s="58">
        <v>30670000000000</v>
      </c>
      <c r="B513" t="s">
        <v>2042</v>
      </c>
      <c r="C513">
        <v>31090</v>
      </c>
      <c r="F513" s="58" t="str">
        <f t="shared" si="7"/>
        <v>STELLA C&amp;T AFTER SMOKE 24 PCS X 100GR"31090"SCT01</v>
      </c>
    </row>
    <row r="514" spans="1:6">
      <c r="A514" s="58">
        <v>30670000000000</v>
      </c>
      <c r="B514" t="s">
        <v>2043</v>
      </c>
      <c r="C514">
        <v>31091</v>
      </c>
      <c r="F514" s="58" t="str">
        <f t="shared" si="7"/>
        <v>STELLA C&amp;T PINK GUAVA 24 PCS X 100GR "31091"SCT02</v>
      </c>
    </row>
    <row r="515" spans="1:6">
      <c r="A515" s="58">
        <v>30670000000000</v>
      </c>
      <c r="B515" t="s">
        <v>2044</v>
      </c>
      <c r="C515">
        <v>31092</v>
      </c>
      <c r="F515" s="58" t="str">
        <f t="shared" ref="F515:F578" si="8">B515</f>
        <v>STELLA C&amp;T AQUA MARINE 24 PCS X 100GR"31092"SCT03</v>
      </c>
    </row>
    <row r="516" spans="1:6">
      <c r="A516" s="58">
        <v>30680000000000</v>
      </c>
      <c r="B516" t="s">
        <v>2045</v>
      </c>
      <c r="C516">
        <v>28693</v>
      </c>
      <c r="F516" s="58" t="str">
        <f t="shared" si="8"/>
        <v>STELLA 3 POCKET+3 AIO 12 BDL MTP"28693"S01</v>
      </c>
    </row>
    <row r="517" spans="1:6">
      <c r="A517" s="58">
        <v>30680000000000</v>
      </c>
      <c r="B517" t="s">
        <v>2046</v>
      </c>
      <c r="C517">
        <v>33799</v>
      </c>
      <c r="F517" s="58" t="str">
        <f t="shared" si="8"/>
        <v>STELLA 2 POCKET+1 AIO 24 BDL MTP"33799"S02</v>
      </c>
    </row>
    <row r="518" spans="1:6">
      <c r="A518" s="58">
        <v>30681000000000</v>
      </c>
      <c r="B518" t="s">
        <v>2047</v>
      </c>
      <c r="C518">
        <v>7656</v>
      </c>
      <c r="F518" s="58" t="str">
        <f t="shared" si="8"/>
        <v>STELLA BLOSSOM FLORAL 36 PCS X 60GR "7656"S03</v>
      </c>
    </row>
    <row r="519" spans="1:6">
      <c r="A519" s="58">
        <v>30682000000000</v>
      </c>
      <c r="B519" t="s">
        <v>2048</v>
      </c>
      <c r="C519">
        <v>42087</v>
      </c>
      <c r="F519" s="58" t="str">
        <f t="shared" si="8"/>
        <v>STELLA ELECTRIC 24 SET X 25ML "42087"S04</v>
      </c>
    </row>
    <row r="520" spans="1:6">
      <c r="A520" s="58">
        <v>30682000000000</v>
      </c>
      <c r="B520" t="s">
        <v>2049</v>
      </c>
      <c r="C520">
        <v>42095</v>
      </c>
      <c r="F520" s="58" t="str">
        <f t="shared" si="8"/>
        <v>STELLA ELEC LAVENDER BLOOM 144 PCSX25ML"42095"S05</v>
      </c>
    </row>
    <row r="521" spans="1:6">
      <c r="A521" s="58">
        <v>30682100000000</v>
      </c>
      <c r="B521" t="s">
        <v>2050</v>
      </c>
      <c r="C521">
        <v>42096</v>
      </c>
      <c r="F521" s="58" t="str">
        <f t="shared" si="8"/>
        <v>STELLA ELEC JASMINE BREEZE 144 PCSX25ML "42096"S06</v>
      </c>
    </row>
    <row r="522" spans="1:6">
      <c r="A522" s="58">
        <v>30683000000000</v>
      </c>
      <c r="B522" t="s">
        <v>2051</v>
      </c>
      <c r="C522">
        <v>34894</v>
      </c>
      <c r="F522" s="58" t="str">
        <f t="shared" si="8"/>
        <v>STELLA MIST DIFFUSER SET LEMON 6 PCS"34894"S07</v>
      </c>
    </row>
    <row r="523" spans="1:6">
      <c r="A523" s="58">
        <v>30684000000000</v>
      </c>
      <c r="B523" t="s">
        <v>2052</v>
      </c>
      <c r="C523">
        <v>34917</v>
      </c>
      <c r="F523" s="58" t="str">
        <f t="shared" si="8"/>
        <v>STELLA MIST DIFFUSER REFFIL LEMON 12 PCS"34917"S08</v>
      </c>
    </row>
    <row r="524" spans="1:6">
      <c r="A524" s="58">
        <v>30685000000000</v>
      </c>
      <c r="B524" t="s">
        <v>2053</v>
      </c>
      <c r="C524">
        <v>58886</v>
      </c>
      <c r="F524" s="58" t="str">
        <f t="shared" si="8"/>
        <v>STELLA HANG&amp;FLIP JASMINE FLOW 24 PCS X 9ML "58886"</v>
      </c>
    </row>
    <row r="525" spans="1:6">
      <c r="A525" s="58">
        <v>30685000000000</v>
      </c>
      <c r="B525" t="s">
        <v>2054</v>
      </c>
      <c r="C525">
        <v>57599</v>
      </c>
      <c r="F525" s="58" t="str">
        <f t="shared" si="8"/>
        <v>STELLA HANG&amp;FLIP JASMINE FLOW 24 PCS X 9ML "57599"</v>
      </c>
    </row>
    <row r="526" spans="1:6">
      <c r="A526" s="58">
        <v>30685100000000</v>
      </c>
      <c r="B526" t="s">
        <v>2055</v>
      </c>
      <c r="C526">
        <v>57600</v>
      </c>
      <c r="F526" s="58" t="str">
        <f t="shared" si="8"/>
        <v>STELLA HANG&amp;FLIP AQUA REFLECT 24 PCS X 9ML "57600"</v>
      </c>
    </row>
    <row r="527" spans="1:6">
      <c r="A527" s="58">
        <v>30691000000000</v>
      </c>
      <c r="B527" t="s">
        <v>2056</v>
      </c>
      <c r="C527">
        <v>8487</v>
      </c>
      <c r="F527" s="58" t="str">
        <f t="shared" si="8"/>
        <v>SUSEMI SABUT SPON 288 PCS "8487"SUS01</v>
      </c>
    </row>
    <row r="528" spans="1:6">
      <c r="A528" s="58">
        <v>30692000000000</v>
      </c>
      <c r="B528" t="s">
        <v>2057</v>
      </c>
      <c r="C528">
        <v>8502</v>
      </c>
      <c r="F528" s="58" t="str">
        <f t="shared" si="8"/>
        <v>SUSEMI SABUT STAINLESS 432 PCS X "8502"SUS02</v>
      </c>
    </row>
    <row r="529" spans="1:6">
      <c r="A529" s="58">
        <v>30692000000000</v>
      </c>
      <c r="B529" t="s">
        <v>2058</v>
      </c>
      <c r="C529">
        <v>18633</v>
      </c>
      <c r="F529" s="58" t="str">
        <f t="shared" si="8"/>
        <v>SUSEMI SABUT STAINLESS 72 PCS X 40GR "18633"SUS04</v>
      </c>
    </row>
    <row r="530" spans="1:6">
      <c r="A530" s="58">
        <v>30693000000000</v>
      </c>
      <c r="B530" t="s">
        <v>2059</v>
      </c>
      <c r="C530">
        <v>8523</v>
      </c>
      <c r="F530" s="58" t="str">
        <f t="shared" si="8"/>
        <v>SUSEMI SABUT POLOS 576 PCS "8523"SUS03</v>
      </c>
    </row>
    <row r="531" spans="1:6">
      <c r="A531" s="58">
        <v>30695100000000</v>
      </c>
      <c r="B531" t="s">
        <v>2060</v>
      </c>
      <c r="C531">
        <v>58887</v>
      </c>
      <c r="F531" s="58" t="str">
        <f t="shared" si="8"/>
        <v>STELLA HANG&amp;FLIP AQUA REFLECT 24 PCS X 9ML "58887"</v>
      </c>
    </row>
    <row r="532" spans="1:6">
      <c r="A532" s="58">
        <v>30700000000000</v>
      </c>
      <c r="B532" t="s">
        <v>2061</v>
      </c>
      <c r="C532">
        <v>7868</v>
      </c>
      <c r="F532" s="58" t="str">
        <f t="shared" si="8"/>
        <v>GAS WONDERFUEL 12 KLG X 220GR "7868"GAS01</v>
      </c>
    </row>
    <row r="533" spans="1:6">
      <c r="A533" s="58">
        <v>30710000000000</v>
      </c>
      <c r="B533" t="s">
        <v>2062</v>
      </c>
      <c r="C533">
        <v>7895</v>
      </c>
      <c r="F533" s="58" t="str">
        <f t="shared" si="8"/>
        <v>HIT ANTI KECOA &amp; SEMUT KAPUR 48 PCSX3S "7895"HK01</v>
      </c>
    </row>
    <row r="534" spans="1:6">
      <c r="A534" s="58">
        <v>30721000000000</v>
      </c>
      <c r="B534" t="s">
        <v>2063</v>
      </c>
      <c r="C534">
        <v>50291</v>
      </c>
      <c r="F534" s="58" t="str">
        <f t="shared" si="8"/>
        <v>MITU BABY GIFT SET ESSENTIAL 24 PACK X "50291"MB01</v>
      </c>
    </row>
    <row r="535" spans="1:6">
      <c r="A535" s="58">
        <v>30721000000000</v>
      </c>
      <c r="B535" t="s">
        <v>2064</v>
      </c>
      <c r="C535">
        <v>50313</v>
      </c>
      <c r="F535" s="58" t="str">
        <f t="shared" si="8"/>
        <v>MITU BABY GIFT SET PREMIUM 6 PACK X "50313"MB02</v>
      </c>
    </row>
    <row r="536" spans="1:6">
      <c r="A536" s="58">
        <v>301320000000000</v>
      </c>
      <c r="B536" t="s">
        <v>2065</v>
      </c>
      <c r="C536">
        <v>59201</v>
      </c>
      <c r="F536" s="58" t="str">
        <f t="shared" si="8"/>
        <v>HIT GKNIGHT EXPRS RF APPLE 144 BOXx45ML MTP"59201"</v>
      </c>
    </row>
    <row r="537" spans="1:6">
      <c r="A537" s="58">
        <v>301331000000000</v>
      </c>
      <c r="B537" t="s">
        <v>2066</v>
      </c>
      <c r="C537">
        <v>59202</v>
      </c>
      <c r="F537" s="58" t="str">
        <f t="shared" si="8"/>
        <v>HIT GKNIGHT N-S FRESH 144 BOX X 35ML MTP"59202"</v>
      </c>
    </row>
    <row r="538" spans="1:6">
      <c r="A538" s="58">
        <v>30550100000000</v>
      </c>
      <c r="B538" t="s">
        <v>2067</v>
      </c>
      <c r="C538">
        <v>58508</v>
      </c>
      <c r="F538" s="58" t="str">
        <f t="shared" si="8"/>
        <v>STELLA DLY INDOOR LILY 72 PCS X 7ML MTP"58508"SDI11</v>
      </c>
    </row>
    <row r="539" spans="1:6">
      <c r="A539" s="58">
        <v>30550100000000</v>
      </c>
      <c r="B539" t="s">
        <v>2068</v>
      </c>
      <c r="C539">
        <v>58510</v>
      </c>
      <c r="F539" s="58" t="str">
        <f t="shared" si="8"/>
        <v>STL DF CAR INDOR ROSE 72 PCS X 7ML "58510"SDI13</v>
      </c>
    </row>
    <row r="540" spans="1:6">
      <c r="A540" s="58">
        <v>30550100000000</v>
      </c>
      <c r="B540" t="s">
        <v>2069</v>
      </c>
      <c r="C540">
        <v>58511</v>
      </c>
      <c r="F540" s="58" t="str">
        <f t="shared" si="8"/>
        <v>STL DF CAR INDOR ORANGE 72 PCS X 7ML "58511"SDI14</v>
      </c>
    </row>
    <row r="541" spans="1:6">
      <c r="A541" s="58">
        <v>31320000000000</v>
      </c>
      <c r="B541" t="s">
        <v>2070</v>
      </c>
      <c r="C541">
        <v>58365</v>
      </c>
      <c r="F541" s="58" t="str">
        <f t="shared" si="8"/>
        <v>MITUB WIPES F&amp;C B.BERRY 288 PCS X 4S "58365"MBW38</v>
      </c>
    </row>
    <row r="542" spans="1:6">
      <c r="C542" t="e">
        <v>#VALUE!</v>
      </c>
      <c r="F542" s="58">
        <f t="shared" si="8"/>
        <v>0</v>
      </c>
    </row>
    <row r="543" spans="1:6">
      <c r="C543" t="e">
        <v>#VALUE!</v>
      </c>
      <c r="F543" s="58">
        <f t="shared" si="8"/>
        <v>0</v>
      </c>
    </row>
    <row r="544" spans="1:6">
      <c r="C544" t="e">
        <v>#VALUE!</v>
      </c>
      <c r="F544" s="58">
        <f t="shared" si="8"/>
        <v>0</v>
      </c>
    </row>
    <row r="545" spans="3:6">
      <c r="C545" t="e">
        <v>#VALUE!</v>
      </c>
      <c r="F545" s="58">
        <f t="shared" si="8"/>
        <v>0</v>
      </c>
    </row>
    <row r="546" spans="3:6">
      <c r="C546" t="e">
        <v>#VALUE!</v>
      </c>
      <c r="F546" s="58">
        <f t="shared" si="8"/>
        <v>0</v>
      </c>
    </row>
    <row r="547" spans="3:6">
      <c r="C547" t="e">
        <v>#VALUE!</v>
      </c>
      <c r="F547" s="58">
        <f t="shared" si="8"/>
        <v>0</v>
      </c>
    </row>
    <row r="548" spans="3:6">
      <c r="C548" t="e">
        <v>#VALUE!</v>
      </c>
      <c r="F548" s="58">
        <f t="shared" si="8"/>
        <v>0</v>
      </c>
    </row>
    <row r="549" spans="3:6">
      <c r="C549" t="e">
        <v>#VALUE!</v>
      </c>
      <c r="F549" s="58">
        <f t="shared" si="8"/>
        <v>0</v>
      </c>
    </row>
    <row r="550" spans="3:6">
      <c r="C550" t="e">
        <v>#VALUE!</v>
      </c>
      <c r="F550" s="58">
        <f t="shared" si="8"/>
        <v>0</v>
      </c>
    </row>
    <row r="551" spans="3:6">
      <c r="C551" t="e">
        <v>#VALUE!</v>
      </c>
      <c r="F551" s="58">
        <f t="shared" si="8"/>
        <v>0</v>
      </c>
    </row>
    <row r="552" spans="3:6">
      <c r="C552" t="e">
        <v>#VALUE!</v>
      </c>
      <c r="F552" s="58">
        <f t="shared" si="8"/>
        <v>0</v>
      </c>
    </row>
    <row r="553" spans="3:6">
      <c r="C553" t="e">
        <v>#VALUE!</v>
      </c>
      <c r="F553" s="58">
        <f t="shared" si="8"/>
        <v>0</v>
      </c>
    </row>
    <row r="554" spans="3:6">
      <c r="C554" t="e">
        <v>#VALUE!</v>
      </c>
      <c r="F554" s="58">
        <f t="shared" si="8"/>
        <v>0</v>
      </c>
    </row>
    <row r="555" spans="3:6">
      <c r="C555" t="e">
        <v>#VALUE!</v>
      </c>
      <c r="F555" s="58">
        <f t="shared" si="8"/>
        <v>0</v>
      </c>
    </row>
    <row r="556" spans="3:6">
      <c r="C556" t="e">
        <v>#VALUE!</v>
      </c>
      <c r="F556" s="58">
        <f t="shared" si="8"/>
        <v>0</v>
      </c>
    </row>
    <row r="557" spans="3:6">
      <c r="C557" t="e">
        <v>#VALUE!</v>
      </c>
      <c r="F557" s="58">
        <f t="shared" si="8"/>
        <v>0</v>
      </c>
    </row>
    <row r="558" spans="3:6">
      <c r="C558" t="e">
        <v>#VALUE!</v>
      </c>
      <c r="F558" s="58">
        <f t="shared" si="8"/>
        <v>0</v>
      </c>
    </row>
    <row r="559" spans="3:6">
      <c r="C559" t="e">
        <v>#VALUE!</v>
      </c>
      <c r="F559" s="58">
        <f t="shared" si="8"/>
        <v>0</v>
      </c>
    </row>
    <row r="560" spans="3:6">
      <c r="C560" t="e">
        <v>#VALUE!</v>
      </c>
      <c r="F560" s="58">
        <f t="shared" si="8"/>
        <v>0</v>
      </c>
    </row>
    <row r="561" spans="3:6">
      <c r="C561" t="e">
        <v>#VALUE!</v>
      </c>
      <c r="F561" s="58">
        <f t="shared" si="8"/>
        <v>0</v>
      </c>
    </row>
    <row r="562" spans="3:6">
      <c r="C562" t="e">
        <v>#VALUE!</v>
      </c>
      <c r="F562" s="58">
        <f t="shared" si="8"/>
        <v>0</v>
      </c>
    </row>
    <row r="563" spans="3:6">
      <c r="C563" t="e">
        <v>#VALUE!</v>
      </c>
      <c r="F563" s="58">
        <f t="shared" si="8"/>
        <v>0</v>
      </c>
    </row>
    <row r="564" spans="3:6">
      <c r="C564" t="e">
        <v>#VALUE!</v>
      </c>
      <c r="F564" s="58">
        <f t="shared" si="8"/>
        <v>0</v>
      </c>
    </row>
    <row r="565" spans="3:6">
      <c r="C565" t="e">
        <v>#VALUE!</v>
      </c>
      <c r="F565" s="58">
        <f t="shared" si="8"/>
        <v>0</v>
      </c>
    </row>
    <row r="566" spans="3:6">
      <c r="C566" t="e">
        <v>#VALUE!</v>
      </c>
      <c r="F566" s="58">
        <f t="shared" si="8"/>
        <v>0</v>
      </c>
    </row>
    <row r="567" spans="3:6">
      <c r="C567" t="e">
        <v>#VALUE!</v>
      </c>
      <c r="F567" s="58">
        <f t="shared" si="8"/>
        <v>0</v>
      </c>
    </row>
    <row r="568" spans="3:6">
      <c r="C568" t="e">
        <v>#VALUE!</v>
      </c>
      <c r="F568" s="58">
        <f t="shared" si="8"/>
        <v>0</v>
      </c>
    </row>
    <row r="569" spans="3:6">
      <c r="C569" t="e">
        <v>#VALUE!</v>
      </c>
      <c r="F569" s="58">
        <f t="shared" si="8"/>
        <v>0</v>
      </c>
    </row>
    <row r="570" spans="3:6">
      <c r="C570" t="e">
        <v>#VALUE!</v>
      </c>
      <c r="F570" s="58">
        <f t="shared" si="8"/>
        <v>0</v>
      </c>
    </row>
    <row r="571" spans="3:6">
      <c r="C571" t="e">
        <v>#VALUE!</v>
      </c>
      <c r="F571" s="58">
        <f t="shared" si="8"/>
        <v>0</v>
      </c>
    </row>
    <row r="572" spans="3:6">
      <c r="C572" t="e">
        <v>#VALUE!</v>
      </c>
      <c r="F572" s="58">
        <f t="shared" si="8"/>
        <v>0</v>
      </c>
    </row>
    <row r="573" spans="3:6">
      <c r="C573" t="e">
        <v>#VALUE!</v>
      </c>
      <c r="F573" s="58">
        <f t="shared" si="8"/>
        <v>0</v>
      </c>
    </row>
    <row r="574" spans="3:6">
      <c r="C574" t="e">
        <v>#VALUE!</v>
      </c>
      <c r="F574" s="58">
        <f t="shared" si="8"/>
        <v>0</v>
      </c>
    </row>
    <row r="575" spans="3:6">
      <c r="C575" t="e">
        <v>#VALUE!</v>
      </c>
      <c r="F575" s="58">
        <f t="shared" si="8"/>
        <v>0</v>
      </c>
    </row>
    <row r="576" spans="3:6">
      <c r="C576" t="e">
        <v>#VALUE!</v>
      </c>
      <c r="F576" s="58">
        <f t="shared" si="8"/>
        <v>0</v>
      </c>
    </row>
    <row r="577" spans="3:6">
      <c r="C577" t="e">
        <v>#VALUE!</v>
      </c>
      <c r="F577" s="58">
        <f t="shared" si="8"/>
        <v>0</v>
      </c>
    </row>
    <row r="578" spans="3:6">
      <c r="C578" t="e">
        <v>#VALUE!</v>
      </c>
      <c r="F578" s="58">
        <f t="shared" si="8"/>
        <v>0</v>
      </c>
    </row>
    <row r="579" spans="3:6">
      <c r="C579" t="e">
        <v>#VALUE!</v>
      </c>
      <c r="F579" s="58">
        <f t="shared" ref="F579:F642" si="9">B579</f>
        <v>0</v>
      </c>
    </row>
    <row r="580" spans="3:6">
      <c r="C580" t="e">
        <v>#VALUE!</v>
      </c>
      <c r="F580" s="58">
        <f t="shared" si="9"/>
        <v>0</v>
      </c>
    </row>
    <row r="581" spans="3:6">
      <c r="C581" t="e">
        <v>#VALUE!</v>
      </c>
      <c r="F581" s="58">
        <f t="shared" si="9"/>
        <v>0</v>
      </c>
    </row>
    <row r="582" spans="3:6">
      <c r="C582" t="e">
        <v>#VALUE!</v>
      </c>
      <c r="F582" s="58">
        <f t="shared" si="9"/>
        <v>0</v>
      </c>
    </row>
    <row r="583" spans="3:6">
      <c r="C583" t="e">
        <v>#VALUE!</v>
      </c>
      <c r="F583" s="58">
        <f t="shared" si="9"/>
        <v>0</v>
      </c>
    </row>
    <row r="584" spans="3:6">
      <c r="C584" t="e">
        <v>#VALUE!</v>
      </c>
      <c r="F584" s="58">
        <f t="shared" si="9"/>
        <v>0</v>
      </c>
    </row>
    <row r="585" spans="3:6">
      <c r="C585" t="e">
        <v>#VALUE!</v>
      </c>
      <c r="F585" s="58">
        <f t="shared" si="9"/>
        <v>0</v>
      </c>
    </row>
    <row r="586" spans="3:6">
      <c r="C586" t="e">
        <v>#VALUE!</v>
      </c>
      <c r="F586" s="58">
        <f t="shared" si="9"/>
        <v>0</v>
      </c>
    </row>
    <row r="587" spans="3:6">
      <c r="C587" t="e">
        <v>#VALUE!</v>
      </c>
      <c r="F587" s="58">
        <f t="shared" si="9"/>
        <v>0</v>
      </c>
    </row>
    <row r="588" spans="3:6">
      <c r="C588" t="e">
        <v>#VALUE!</v>
      </c>
      <c r="F588" s="58">
        <f t="shared" si="9"/>
        <v>0</v>
      </c>
    </row>
    <row r="589" spans="3:6">
      <c r="C589" t="e">
        <v>#VALUE!</v>
      </c>
      <c r="F589" s="58">
        <f t="shared" si="9"/>
        <v>0</v>
      </c>
    </row>
    <row r="590" spans="3:6">
      <c r="C590" t="e">
        <v>#VALUE!</v>
      </c>
      <c r="F590" s="58">
        <f t="shared" si="9"/>
        <v>0</v>
      </c>
    </row>
    <row r="591" spans="3:6">
      <c r="C591" t="e">
        <v>#VALUE!</v>
      </c>
      <c r="F591" s="58">
        <f t="shared" si="9"/>
        <v>0</v>
      </c>
    </row>
    <row r="592" spans="3:6">
      <c r="C592" t="e">
        <v>#VALUE!</v>
      </c>
      <c r="F592" s="58">
        <f t="shared" si="9"/>
        <v>0</v>
      </c>
    </row>
    <row r="593" spans="3:6">
      <c r="C593" t="e">
        <v>#VALUE!</v>
      </c>
      <c r="F593" s="58">
        <f t="shared" si="9"/>
        <v>0</v>
      </c>
    </row>
    <row r="594" spans="3:6">
      <c r="C594" t="e">
        <v>#VALUE!</v>
      </c>
      <c r="F594" s="58">
        <f t="shared" si="9"/>
        <v>0</v>
      </c>
    </row>
    <row r="595" spans="3:6">
      <c r="C595" t="e">
        <v>#VALUE!</v>
      </c>
      <c r="F595" s="58">
        <f t="shared" si="9"/>
        <v>0</v>
      </c>
    </row>
    <row r="596" spans="3:6">
      <c r="C596" t="e">
        <v>#VALUE!</v>
      </c>
      <c r="F596" s="58">
        <f t="shared" si="9"/>
        <v>0</v>
      </c>
    </row>
    <row r="597" spans="3:6">
      <c r="C597" t="e">
        <v>#VALUE!</v>
      </c>
      <c r="F597" s="58">
        <f t="shared" si="9"/>
        <v>0</v>
      </c>
    </row>
    <row r="598" spans="3:6">
      <c r="C598" t="e">
        <v>#VALUE!</v>
      </c>
      <c r="F598" s="58">
        <f t="shared" si="9"/>
        <v>0</v>
      </c>
    </row>
    <row r="599" spans="3:6">
      <c r="C599" t="e">
        <v>#VALUE!</v>
      </c>
      <c r="F599" s="58">
        <f t="shared" si="9"/>
        <v>0</v>
      </c>
    </row>
    <row r="600" spans="3:6">
      <c r="C600" t="e">
        <v>#VALUE!</v>
      </c>
      <c r="F600" s="58">
        <f t="shared" si="9"/>
        <v>0</v>
      </c>
    </row>
    <row r="601" spans="3:6">
      <c r="C601" t="e">
        <v>#VALUE!</v>
      </c>
      <c r="F601" s="58">
        <f t="shared" si="9"/>
        <v>0</v>
      </c>
    </row>
    <row r="602" spans="3:6">
      <c r="C602" t="e">
        <v>#VALUE!</v>
      </c>
      <c r="F602" s="58">
        <f t="shared" si="9"/>
        <v>0</v>
      </c>
    </row>
    <row r="603" spans="3:6">
      <c r="C603" t="e">
        <v>#VALUE!</v>
      </c>
      <c r="F603" s="58">
        <f t="shared" si="9"/>
        <v>0</v>
      </c>
    </row>
    <row r="604" spans="3:6">
      <c r="C604" t="e">
        <v>#VALUE!</v>
      </c>
      <c r="F604" s="58">
        <f t="shared" si="9"/>
        <v>0</v>
      </c>
    </row>
    <row r="605" spans="3:6">
      <c r="C605" t="e">
        <v>#VALUE!</v>
      </c>
      <c r="F605" s="58">
        <f t="shared" si="9"/>
        <v>0</v>
      </c>
    </row>
    <row r="606" spans="3:6">
      <c r="C606" t="e">
        <v>#VALUE!</v>
      </c>
      <c r="F606" s="58">
        <f t="shared" si="9"/>
        <v>0</v>
      </c>
    </row>
    <row r="607" spans="3:6">
      <c r="C607" t="e">
        <v>#VALUE!</v>
      </c>
      <c r="F607" s="58">
        <f t="shared" si="9"/>
        <v>0</v>
      </c>
    </row>
    <row r="608" spans="3:6">
      <c r="C608" t="e">
        <v>#VALUE!</v>
      </c>
      <c r="F608" s="58">
        <f t="shared" si="9"/>
        <v>0</v>
      </c>
    </row>
    <row r="609" spans="3:6">
      <c r="C609" t="e">
        <v>#VALUE!</v>
      </c>
      <c r="F609" s="58">
        <f t="shared" si="9"/>
        <v>0</v>
      </c>
    </row>
    <row r="610" spans="3:6">
      <c r="C610" t="e">
        <v>#VALUE!</v>
      </c>
      <c r="F610" s="58">
        <f t="shared" si="9"/>
        <v>0</v>
      </c>
    </row>
    <row r="611" spans="3:6">
      <c r="C611" t="e">
        <v>#VALUE!</v>
      </c>
      <c r="F611" s="58">
        <f t="shared" si="9"/>
        <v>0</v>
      </c>
    </row>
    <row r="612" spans="3:6">
      <c r="C612" t="e">
        <v>#VALUE!</v>
      </c>
      <c r="F612" s="58">
        <f t="shared" si="9"/>
        <v>0</v>
      </c>
    </row>
    <row r="613" spans="3:6">
      <c r="C613" t="e">
        <v>#VALUE!</v>
      </c>
      <c r="F613" s="58">
        <f t="shared" si="9"/>
        <v>0</v>
      </c>
    </row>
    <row r="614" spans="3:6">
      <c r="C614" t="e">
        <v>#VALUE!</v>
      </c>
      <c r="F614" s="58">
        <f t="shared" si="9"/>
        <v>0</v>
      </c>
    </row>
    <row r="615" spans="3:6">
      <c r="C615" t="e">
        <v>#VALUE!</v>
      </c>
      <c r="F615" s="58">
        <f t="shared" si="9"/>
        <v>0</v>
      </c>
    </row>
    <row r="616" spans="3:6">
      <c r="C616" t="e">
        <v>#VALUE!</v>
      </c>
      <c r="F616" s="58">
        <f t="shared" si="9"/>
        <v>0</v>
      </c>
    </row>
    <row r="617" spans="3:6">
      <c r="C617" t="e">
        <v>#VALUE!</v>
      </c>
      <c r="F617" s="58">
        <f t="shared" si="9"/>
        <v>0</v>
      </c>
    </row>
    <row r="618" spans="3:6">
      <c r="C618" t="e">
        <v>#VALUE!</v>
      </c>
      <c r="F618" s="58">
        <f t="shared" si="9"/>
        <v>0</v>
      </c>
    </row>
    <row r="619" spans="3:6">
      <c r="C619" t="e">
        <v>#VALUE!</v>
      </c>
      <c r="F619" s="58">
        <f t="shared" si="9"/>
        <v>0</v>
      </c>
    </row>
    <row r="620" spans="3:6">
      <c r="C620" t="e">
        <v>#VALUE!</v>
      </c>
      <c r="F620" s="58">
        <f t="shared" si="9"/>
        <v>0</v>
      </c>
    </row>
    <row r="621" spans="3:6">
      <c r="C621" t="e">
        <v>#VALUE!</v>
      </c>
      <c r="F621" s="58">
        <f t="shared" si="9"/>
        <v>0</v>
      </c>
    </row>
    <row r="622" spans="3:6">
      <c r="C622" t="e">
        <v>#VALUE!</v>
      </c>
      <c r="F622" s="58">
        <f t="shared" si="9"/>
        <v>0</v>
      </c>
    </row>
    <row r="623" spans="3:6">
      <c r="C623" t="e">
        <v>#VALUE!</v>
      </c>
      <c r="F623" s="58">
        <f t="shared" si="9"/>
        <v>0</v>
      </c>
    </row>
    <row r="624" spans="3:6">
      <c r="C624" t="e">
        <v>#VALUE!</v>
      </c>
      <c r="F624" s="58">
        <f t="shared" si="9"/>
        <v>0</v>
      </c>
    </row>
    <row r="625" spans="3:6">
      <c r="C625" t="e">
        <v>#VALUE!</v>
      </c>
      <c r="F625" s="58">
        <f t="shared" si="9"/>
        <v>0</v>
      </c>
    </row>
    <row r="626" spans="3:6">
      <c r="C626" t="e">
        <v>#VALUE!</v>
      </c>
      <c r="F626" s="58">
        <f t="shared" si="9"/>
        <v>0</v>
      </c>
    </row>
    <row r="627" spans="3:6">
      <c r="C627" t="e">
        <v>#VALUE!</v>
      </c>
      <c r="F627" s="58">
        <f t="shared" si="9"/>
        <v>0</v>
      </c>
    </row>
    <row r="628" spans="3:6">
      <c r="C628" t="e">
        <v>#VALUE!</v>
      </c>
      <c r="F628" s="58">
        <f t="shared" si="9"/>
        <v>0</v>
      </c>
    </row>
    <row r="629" spans="3:6">
      <c r="C629" t="e">
        <v>#VALUE!</v>
      </c>
      <c r="F629" s="58">
        <f t="shared" si="9"/>
        <v>0</v>
      </c>
    </row>
    <row r="630" spans="3:6">
      <c r="C630" t="e">
        <v>#VALUE!</v>
      </c>
      <c r="F630" s="58">
        <f t="shared" si="9"/>
        <v>0</v>
      </c>
    </row>
    <row r="631" spans="3:6">
      <c r="C631" t="e">
        <v>#VALUE!</v>
      </c>
      <c r="F631" s="58">
        <f t="shared" si="9"/>
        <v>0</v>
      </c>
    </row>
    <row r="632" spans="3:6">
      <c r="C632" t="e">
        <v>#VALUE!</v>
      </c>
      <c r="F632" s="58">
        <f t="shared" si="9"/>
        <v>0</v>
      </c>
    </row>
    <row r="633" spans="3:6">
      <c r="C633" t="e">
        <v>#VALUE!</v>
      </c>
      <c r="F633" s="58">
        <f t="shared" si="9"/>
        <v>0</v>
      </c>
    </row>
    <row r="634" spans="3:6">
      <c r="C634" t="e">
        <v>#VALUE!</v>
      </c>
      <c r="F634" s="58">
        <f t="shared" si="9"/>
        <v>0</v>
      </c>
    </row>
    <row r="635" spans="3:6">
      <c r="C635" t="e">
        <v>#VALUE!</v>
      </c>
      <c r="F635" s="58">
        <f t="shared" si="9"/>
        <v>0</v>
      </c>
    </row>
    <row r="636" spans="3:6">
      <c r="C636" t="e">
        <v>#VALUE!</v>
      </c>
      <c r="F636" s="58">
        <f t="shared" si="9"/>
        <v>0</v>
      </c>
    </row>
    <row r="637" spans="3:6">
      <c r="C637" t="e">
        <v>#VALUE!</v>
      </c>
      <c r="F637" s="58">
        <f t="shared" si="9"/>
        <v>0</v>
      </c>
    </row>
    <row r="638" spans="3:6">
      <c r="C638" t="e">
        <v>#VALUE!</v>
      </c>
      <c r="F638" s="58">
        <f t="shared" si="9"/>
        <v>0</v>
      </c>
    </row>
    <row r="639" spans="3:6">
      <c r="C639" t="e">
        <v>#VALUE!</v>
      </c>
      <c r="F639" s="58">
        <f t="shared" si="9"/>
        <v>0</v>
      </c>
    </row>
    <row r="640" spans="3:6">
      <c r="C640" t="e">
        <v>#VALUE!</v>
      </c>
      <c r="F640" s="58">
        <f t="shared" si="9"/>
        <v>0</v>
      </c>
    </row>
    <row r="641" spans="3:6">
      <c r="C641" t="e">
        <v>#VALUE!</v>
      </c>
      <c r="F641" s="58">
        <f t="shared" si="9"/>
        <v>0</v>
      </c>
    </row>
    <row r="642" spans="3:6">
      <c r="C642" t="e">
        <v>#VALUE!</v>
      </c>
      <c r="F642" s="58">
        <f t="shared" si="9"/>
        <v>0</v>
      </c>
    </row>
    <row r="643" spans="3:6">
      <c r="C643" t="e">
        <v>#VALUE!</v>
      </c>
      <c r="F643" s="58">
        <f t="shared" ref="F643:F706" si="10">B643</f>
        <v>0</v>
      </c>
    </row>
    <row r="644" spans="3:6">
      <c r="C644" t="e">
        <v>#VALUE!</v>
      </c>
      <c r="F644" s="58">
        <f t="shared" si="10"/>
        <v>0</v>
      </c>
    </row>
    <row r="645" spans="3:6">
      <c r="C645" t="e">
        <v>#VALUE!</v>
      </c>
      <c r="F645" s="58">
        <f t="shared" si="10"/>
        <v>0</v>
      </c>
    </row>
    <row r="646" spans="3:6">
      <c r="C646" t="e">
        <v>#VALUE!</v>
      </c>
      <c r="F646" s="58">
        <f t="shared" si="10"/>
        <v>0</v>
      </c>
    </row>
    <row r="647" spans="3:6">
      <c r="C647" t="e">
        <v>#VALUE!</v>
      </c>
      <c r="F647" s="58">
        <f t="shared" si="10"/>
        <v>0</v>
      </c>
    </row>
    <row r="648" spans="3:6">
      <c r="C648" t="e">
        <v>#VALUE!</v>
      </c>
      <c r="F648" s="58">
        <f t="shared" si="10"/>
        <v>0</v>
      </c>
    </row>
    <row r="649" spans="3:6">
      <c r="C649" t="e">
        <v>#VALUE!</v>
      </c>
      <c r="F649" s="58">
        <f t="shared" si="10"/>
        <v>0</v>
      </c>
    </row>
    <row r="650" spans="3:6">
      <c r="C650" t="e">
        <v>#VALUE!</v>
      </c>
      <c r="F650" s="58">
        <f t="shared" si="10"/>
        <v>0</v>
      </c>
    </row>
    <row r="651" spans="3:6">
      <c r="C651" t="e">
        <v>#VALUE!</v>
      </c>
      <c r="F651" s="58">
        <f t="shared" si="10"/>
        <v>0</v>
      </c>
    </row>
    <row r="652" spans="3:6">
      <c r="C652" t="e">
        <v>#VALUE!</v>
      </c>
      <c r="F652" s="58">
        <f t="shared" si="10"/>
        <v>0</v>
      </c>
    </row>
    <row r="653" spans="3:6">
      <c r="C653" t="e">
        <v>#VALUE!</v>
      </c>
      <c r="F653" s="58">
        <f t="shared" si="10"/>
        <v>0</v>
      </c>
    </row>
    <row r="654" spans="3:6">
      <c r="C654" t="e">
        <v>#VALUE!</v>
      </c>
      <c r="F654" s="58">
        <f t="shared" si="10"/>
        <v>0</v>
      </c>
    </row>
    <row r="655" spans="3:6">
      <c r="C655" t="e">
        <v>#VALUE!</v>
      </c>
      <c r="F655" s="58">
        <f t="shared" si="10"/>
        <v>0</v>
      </c>
    </row>
    <row r="656" spans="3:6">
      <c r="C656" t="e">
        <v>#VALUE!</v>
      </c>
      <c r="F656" s="58">
        <f t="shared" si="10"/>
        <v>0</v>
      </c>
    </row>
    <row r="657" spans="3:6">
      <c r="C657" t="e">
        <v>#VALUE!</v>
      </c>
      <c r="F657" s="58">
        <f t="shared" si="10"/>
        <v>0</v>
      </c>
    </row>
    <row r="658" spans="3:6">
      <c r="C658" t="e">
        <v>#VALUE!</v>
      </c>
      <c r="F658" s="58">
        <f t="shared" si="10"/>
        <v>0</v>
      </c>
    </row>
    <row r="659" spans="3:6">
      <c r="C659" t="e">
        <v>#VALUE!</v>
      </c>
      <c r="F659" s="58">
        <f t="shared" si="10"/>
        <v>0</v>
      </c>
    </row>
    <row r="660" spans="3:6">
      <c r="C660" t="e">
        <v>#VALUE!</v>
      </c>
      <c r="F660" s="58">
        <f t="shared" si="10"/>
        <v>0</v>
      </c>
    </row>
    <row r="661" spans="3:6">
      <c r="C661" t="e">
        <v>#VALUE!</v>
      </c>
      <c r="F661" s="58">
        <f t="shared" si="10"/>
        <v>0</v>
      </c>
    </row>
    <row r="662" spans="3:6">
      <c r="C662" t="e">
        <v>#VALUE!</v>
      </c>
      <c r="F662" s="58">
        <f t="shared" si="10"/>
        <v>0</v>
      </c>
    </row>
    <row r="663" spans="3:6">
      <c r="C663" t="e">
        <v>#VALUE!</v>
      </c>
      <c r="F663" s="58">
        <f t="shared" si="10"/>
        <v>0</v>
      </c>
    </row>
    <row r="664" spans="3:6">
      <c r="C664" t="e">
        <v>#VALUE!</v>
      </c>
      <c r="F664" s="58">
        <f t="shared" si="10"/>
        <v>0</v>
      </c>
    </row>
    <row r="665" spans="3:6">
      <c r="C665" t="e">
        <v>#VALUE!</v>
      </c>
      <c r="F665" s="58">
        <f t="shared" si="10"/>
        <v>0</v>
      </c>
    </row>
    <row r="666" spans="3:6">
      <c r="C666" t="e">
        <v>#VALUE!</v>
      </c>
      <c r="F666" s="58">
        <f t="shared" si="10"/>
        <v>0</v>
      </c>
    </row>
    <row r="667" spans="3:6">
      <c r="C667" t="e">
        <v>#VALUE!</v>
      </c>
      <c r="F667" s="58">
        <f t="shared" si="10"/>
        <v>0</v>
      </c>
    </row>
    <row r="668" spans="3:6">
      <c r="C668" t="e">
        <v>#VALUE!</v>
      </c>
      <c r="F668" s="58">
        <f t="shared" si="10"/>
        <v>0</v>
      </c>
    </row>
    <row r="669" spans="3:6">
      <c r="C669" t="e">
        <v>#VALUE!</v>
      </c>
      <c r="F669" s="58">
        <f t="shared" si="10"/>
        <v>0</v>
      </c>
    </row>
    <row r="670" spans="3:6">
      <c r="C670" t="e">
        <v>#VALUE!</v>
      </c>
      <c r="F670" s="58">
        <f t="shared" si="10"/>
        <v>0</v>
      </c>
    </row>
    <row r="671" spans="3:6">
      <c r="C671" t="e">
        <v>#VALUE!</v>
      </c>
      <c r="F671" s="58">
        <f t="shared" si="10"/>
        <v>0</v>
      </c>
    </row>
    <row r="672" spans="3:6">
      <c r="C672" t="e">
        <v>#VALUE!</v>
      </c>
      <c r="F672" s="58">
        <f t="shared" si="10"/>
        <v>0</v>
      </c>
    </row>
    <row r="673" spans="3:6">
      <c r="C673" t="e">
        <v>#VALUE!</v>
      </c>
      <c r="F673" s="58">
        <f t="shared" si="10"/>
        <v>0</v>
      </c>
    </row>
    <row r="674" spans="3:6">
      <c r="C674" t="e">
        <v>#VALUE!</v>
      </c>
      <c r="F674" s="58">
        <f t="shared" si="10"/>
        <v>0</v>
      </c>
    </row>
    <row r="675" spans="3:6">
      <c r="C675" t="e">
        <v>#VALUE!</v>
      </c>
      <c r="F675" s="58">
        <f t="shared" si="10"/>
        <v>0</v>
      </c>
    </row>
    <row r="676" spans="3:6">
      <c r="C676" t="e">
        <v>#VALUE!</v>
      </c>
      <c r="F676" s="58">
        <f t="shared" si="10"/>
        <v>0</v>
      </c>
    </row>
    <row r="677" spans="3:6">
      <c r="C677" t="e">
        <v>#VALUE!</v>
      </c>
      <c r="F677" s="58">
        <f t="shared" si="10"/>
        <v>0</v>
      </c>
    </row>
    <row r="678" spans="3:6">
      <c r="C678" t="e">
        <v>#VALUE!</v>
      </c>
      <c r="F678" s="58">
        <f t="shared" si="10"/>
        <v>0</v>
      </c>
    </row>
    <row r="679" spans="3:6">
      <c r="C679" t="e">
        <v>#VALUE!</v>
      </c>
      <c r="F679" s="58">
        <f t="shared" si="10"/>
        <v>0</v>
      </c>
    </row>
    <row r="680" spans="3:6">
      <c r="C680" t="e">
        <v>#VALUE!</v>
      </c>
      <c r="F680" s="58">
        <f t="shared" si="10"/>
        <v>0</v>
      </c>
    </row>
    <row r="681" spans="3:6">
      <c r="C681" t="e">
        <v>#VALUE!</v>
      </c>
      <c r="F681" s="58">
        <f t="shared" si="10"/>
        <v>0</v>
      </c>
    </row>
    <row r="682" spans="3:6">
      <c r="C682" t="e">
        <v>#VALUE!</v>
      </c>
      <c r="F682" s="58">
        <f t="shared" si="10"/>
        <v>0</v>
      </c>
    </row>
    <row r="683" spans="3:6">
      <c r="C683" t="e">
        <v>#VALUE!</v>
      </c>
      <c r="F683" s="58">
        <f t="shared" si="10"/>
        <v>0</v>
      </c>
    </row>
    <row r="684" spans="3:6">
      <c r="C684" t="e">
        <v>#VALUE!</v>
      </c>
      <c r="F684" s="58">
        <f t="shared" si="10"/>
        <v>0</v>
      </c>
    </row>
    <row r="685" spans="3:6">
      <c r="C685" t="e">
        <v>#VALUE!</v>
      </c>
      <c r="F685" s="58">
        <f t="shared" si="10"/>
        <v>0</v>
      </c>
    </row>
    <row r="686" spans="3:6">
      <c r="C686" t="e">
        <v>#VALUE!</v>
      </c>
      <c r="F686" s="58">
        <f t="shared" si="10"/>
        <v>0</v>
      </c>
    </row>
    <row r="687" spans="3:6">
      <c r="C687" t="e">
        <v>#VALUE!</v>
      </c>
      <c r="F687" s="58">
        <f t="shared" si="10"/>
        <v>0</v>
      </c>
    </row>
    <row r="688" spans="3:6">
      <c r="C688" t="e">
        <v>#VALUE!</v>
      </c>
      <c r="F688" s="58">
        <f t="shared" si="10"/>
        <v>0</v>
      </c>
    </row>
    <row r="689" spans="3:6">
      <c r="C689" t="e">
        <v>#VALUE!</v>
      </c>
      <c r="F689" s="58">
        <f t="shared" si="10"/>
        <v>0</v>
      </c>
    </row>
    <row r="690" spans="3:6">
      <c r="C690" t="e">
        <v>#VALUE!</v>
      </c>
      <c r="F690" s="58">
        <f t="shared" si="10"/>
        <v>0</v>
      </c>
    </row>
    <row r="691" spans="3:6">
      <c r="C691" t="e">
        <v>#VALUE!</v>
      </c>
      <c r="F691" s="58">
        <f t="shared" si="10"/>
        <v>0</v>
      </c>
    </row>
    <row r="692" spans="3:6">
      <c r="C692" t="e">
        <v>#VALUE!</v>
      </c>
      <c r="F692" s="58">
        <f t="shared" si="10"/>
        <v>0</v>
      </c>
    </row>
    <row r="693" spans="3:6">
      <c r="C693" t="e">
        <v>#VALUE!</v>
      </c>
      <c r="F693" s="58">
        <f t="shared" si="10"/>
        <v>0</v>
      </c>
    </row>
    <row r="694" spans="3:6">
      <c r="C694" t="e">
        <v>#VALUE!</v>
      </c>
      <c r="F694" s="58">
        <f t="shared" si="10"/>
        <v>0</v>
      </c>
    </row>
    <row r="695" spans="3:6">
      <c r="C695" t="e">
        <v>#VALUE!</v>
      </c>
      <c r="F695" s="58">
        <f t="shared" si="10"/>
        <v>0</v>
      </c>
    </row>
    <row r="696" spans="3:6">
      <c r="C696" t="e">
        <v>#VALUE!</v>
      </c>
      <c r="F696" s="58">
        <f t="shared" si="10"/>
        <v>0</v>
      </c>
    </row>
    <row r="697" spans="3:6">
      <c r="C697" t="e">
        <v>#VALUE!</v>
      </c>
      <c r="F697" s="58">
        <f t="shared" si="10"/>
        <v>0</v>
      </c>
    </row>
    <row r="698" spans="3:6">
      <c r="C698" t="e">
        <v>#VALUE!</v>
      </c>
      <c r="F698" s="58">
        <f t="shared" si="10"/>
        <v>0</v>
      </c>
    </row>
    <row r="699" spans="3:6">
      <c r="C699" t="e">
        <v>#VALUE!</v>
      </c>
      <c r="F699" s="58">
        <f t="shared" si="10"/>
        <v>0</v>
      </c>
    </row>
    <row r="700" spans="3:6">
      <c r="C700" t="e">
        <v>#VALUE!</v>
      </c>
      <c r="F700" s="58">
        <f t="shared" si="10"/>
        <v>0</v>
      </c>
    </row>
    <row r="701" spans="3:6">
      <c r="C701" t="e">
        <v>#VALUE!</v>
      </c>
      <c r="F701" s="58">
        <f t="shared" si="10"/>
        <v>0</v>
      </c>
    </row>
    <row r="702" spans="3:6">
      <c r="C702" t="e">
        <v>#VALUE!</v>
      </c>
      <c r="F702" s="58">
        <f t="shared" si="10"/>
        <v>0</v>
      </c>
    </row>
    <row r="703" spans="3:6">
      <c r="C703" t="e">
        <v>#VALUE!</v>
      </c>
      <c r="F703" s="58">
        <f t="shared" si="10"/>
        <v>0</v>
      </c>
    </row>
    <row r="704" spans="3:6">
      <c r="C704" t="e">
        <v>#VALUE!</v>
      </c>
      <c r="F704" s="58">
        <f t="shared" si="10"/>
        <v>0</v>
      </c>
    </row>
    <row r="705" spans="3:6">
      <c r="C705" t="e">
        <v>#VALUE!</v>
      </c>
      <c r="F705" s="58">
        <f t="shared" si="10"/>
        <v>0</v>
      </c>
    </row>
    <row r="706" spans="3:6">
      <c r="C706" t="e">
        <v>#VALUE!</v>
      </c>
      <c r="F706" s="58">
        <f t="shared" si="10"/>
        <v>0</v>
      </c>
    </row>
    <row r="707" spans="3:6">
      <c r="C707" t="e">
        <v>#VALUE!</v>
      </c>
      <c r="F707" s="58">
        <f t="shared" ref="F707:F770" si="11">B707</f>
        <v>0</v>
      </c>
    </row>
    <row r="708" spans="3:6">
      <c r="C708" t="e">
        <v>#VALUE!</v>
      </c>
      <c r="F708" s="58">
        <f t="shared" si="11"/>
        <v>0</v>
      </c>
    </row>
    <row r="709" spans="3:6">
      <c r="C709" t="e">
        <v>#VALUE!</v>
      </c>
      <c r="F709" s="58">
        <f t="shared" si="11"/>
        <v>0</v>
      </c>
    </row>
    <row r="710" spans="3:6">
      <c r="C710" t="e">
        <v>#VALUE!</v>
      </c>
      <c r="F710" s="58">
        <f t="shared" si="11"/>
        <v>0</v>
      </c>
    </row>
    <row r="711" spans="3:6">
      <c r="C711" t="e">
        <v>#VALUE!</v>
      </c>
      <c r="F711" s="58">
        <f t="shared" si="11"/>
        <v>0</v>
      </c>
    </row>
    <row r="712" spans="3:6">
      <c r="C712" t="e">
        <v>#VALUE!</v>
      </c>
      <c r="F712" s="58">
        <f t="shared" si="11"/>
        <v>0</v>
      </c>
    </row>
    <row r="713" spans="3:6">
      <c r="C713" t="e">
        <v>#VALUE!</v>
      </c>
      <c r="F713" s="58">
        <f t="shared" si="11"/>
        <v>0</v>
      </c>
    </row>
    <row r="714" spans="3:6">
      <c r="C714" t="e">
        <v>#VALUE!</v>
      </c>
      <c r="F714" s="58">
        <f t="shared" si="11"/>
        <v>0</v>
      </c>
    </row>
    <row r="715" spans="3:6">
      <c r="C715" t="e">
        <v>#VALUE!</v>
      </c>
      <c r="F715" s="58">
        <f t="shared" si="11"/>
        <v>0</v>
      </c>
    </row>
    <row r="716" spans="3:6">
      <c r="C716" t="e">
        <v>#VALUE!</v>
      </c>
      <c r="F716" s="58">
        <f t="shared" si="11"/>
        <v>0</v>
      </c>
    </row>
    <row r="717" spans="3:6">
      <c r="C717" t="e">
        <v>#VALUE!</v>
      </c>
      <c r="F717" s="58">
        <f t="shared" si="11"/>
        <v>0</v>
      </c>
    </row>
    <row r="718" spans="3:6">
      <c r="C718" t="e">
        <v>#VALUE!</v>
      </c>
      <c r="F718" s="58">
        <f t="shared" si="11"/>
        <v>0</v>
      </c>
    </row>
    <row r="719" spans="3:6">
      <c r="C719" t="e">
        <v>#VALUE!</v>
      </c>
      <c r="F719" s="58">
        <f t="shared" si="11"/>
        <v>0</v>
      </c>
    </row>
    <row r="720" spans="3:6">
      <c r="C720" t="e">
        <v>#VALUE!</v>
      </c>
      <c r="F720" s="58">
        <f t="shared" si="11"/>
        <v>0</v>
      </c>
    </row>
    <row r="721" spans="3:6">
      <c r="C721" t="e">
        <v>#VALUE!</v>
      </c>
      <c r="F721" s="58">
        <f t="shared" si="11"/>
        <v>0</v>
      </c>
    </row>
    <row r="722" spans="3:6">
      <c r="C722" t="e">
        <v>#VALUE!</v>
      </c>
      <c r="F722" s="58">
        <f t="shared" si="11"/>
        <v>0</v>
      </c>
    </row>
    <row r="723" spans="3:6">
      <c r="C723" t="e">
        <v>#VALUE!</v>
      </c>
      <c r="F723" s="58">
        <f t="shared" si="11"/>
        <v>0</v>
      </c>
    </row>
    <row r="724" spans="3:6">
      <c r="C724" t="e">
        <v>#VALUE!</v>
      </c>
      <c r="F724" s="58">
        <f t="shared" si="11"/>
        <v>0</v>
      </c>
    </row>
    <row r="725" spans="3:6">
      <c r="C725" t="e">
        <v>#VALUE!</v>
      </c>
      <c r="F725" s="58">
        <f t="shared" si="11"/>
        <v>0</v>
      </c>
    </row>
    <row r="726" spans="3:6">
      <c r="C726" t="e">
        <v>#VALUE!</v>
      </c>
      <c r="F726" s="58">
        <f t="shared" si="11"/>
        <v>0</v>
      </c>
    </row>
    <row r="727" spans="3:6">
      <c r="C727" t="e">
        <v>#VALUE!</v>
      </c>
      <c r="F727" s="58">
        <f t="shared" si="11"/>
        <v>0</v>
      </c>
    </row>
    <row r="728" spans="3:6">
      <c r="C728" t="e">
        <v>#VALUE!</v>
      </c>
      <c r="F728" s="58">
        <f t="shared" si="11"/>
        <v>0</v>
      </c>
    </row>
    <row r="729" spans="3:6">
      <c r="C729" t="e">
        <v>#VALUE!</v>
      </c>
      <c r="F729" s="58">
        <f t="shared" si="11"/>
        <v>0</v>
      </c>
    </row>
    <row r="730" spans="3:6">
      <c r="C730" t="e">
        <v>#VALUE!</v>
      </c>
      <c r="F730" s="58">
        <f t="shared" si="11"/>
        <v>0</v>
      </c>
    </row>
    <row r="731" spans="3:6">
      <c r="C731" t="e">
        <v>#VALUE!</v>
      </c>
      <c r="F731" s="58">
        <f t="shared" si="11"/>
        <v>0</v>
      </c>
    </row>
    <row r="732" spans="3:6">
      <c r="C732" t="e">
        <v>#VALUE!</v>
      </c>
      <c r="F732" s="58">
        <f t="shared" si="11"/>
        <v>0</v>
      </c>
    </row>
    <row r="733" spans="3:6">
      <c r="C733" t="e">
        <v>#VALUE!</v>
      </c>
      <c r="F733" s="58">
        <f t="shared" si="11"/>
        <v>0</v>
      </c>
    </row>
    <row r="734" spans="3:6">
      <c r="C734" t="e">
        <v>#VALUE!</v>
      </c>
      <c r="F734" s="58">
        <f t="shared" si="11"/>
        <v>0</v>
      </c>
    </row>
    <row r="735" spans="3:6">
      <c r="C735" t="e">
        <v>#VALUE!</v>
      </c>
      <c r="F735" s="58">
        <f t="shared" si="11"/>
        <v>0</v>
      </c>
    </row>
    <row r="736" spans="3:6">
      <c r="C736" t="e">
        <v>#VALUE!</v>
      </c>
      <c r="F736" s="58">
        <f t="shared" si="11"/>
        <v>0</v>
      </c>
    </row>
    <row r="737" spans="3:6">
      <c r="C737" t="e">
        <v>#VALUE!</v>
      </c>
      <c r="F737" s="58">
        <f t="shared" si="11"/>
        <v>0</v>
      </c>
    </row>
    <row r="738" spans="3:6">
      <c r="C738" t="e">
        <v>#VALUE!</v>
      </c>
      <c r="F738" s="58">
        <f t="shared" si="11"/>
        <v>0</v>
      </c>
    </row>
    <row r="739" spans="3:6">
      <c r="C739" t="e">
        <v>#VALUE!</v>
      </c>
      <c r="F739" s="58">
        <f t="shared" si="11"/>
        <v>0</v>
      </c>
    </row>
    <row r="740" spans="3:6">
      <c r="C740" t="e">
        <v>#VALUE!</v>
      </c>
      <c r="F740" s="58">
        <f t="shared" si="11"/>
        <v>0</v>
      </c>
    </row>
    <row r="741" spans="3:6">
      <c r="C741" t="e">
        <v>#VALUE!</v>
      </c>
      <c r="F741" s="58">
        <f t="shared" si="11"/>
        <v>0</v>
      </c>
    </row>
    <row r="742" spans="3:6">
      <c r="C742" t="e">
        <v>#VALUE!</v>
      </c>
      <c r="F742" s="58">
        <f t="shared" si="11"/>
        <v>0</v>
      </c>
    </row>
    <row r="743" spans="3:6">
      <c r="C743" t="e">
        <v>#VALUE!</v>
      </c>
      <c r="F743" s="58">
        <f t="shared" si="11"/>
        <v>0</v>
      </c>
    </row>
    <row r="744" spans="3:6">
      <c r="C744" t="e">
        <v>#VALUE!</v>
      </c>
      <c r="F744" s="58">
        <f t="shared" si="11"/>
        <v>0</v>
      </c>
    </row>
    <row r="745" spans="3:6">
      <c r="C745" t="e">
        <v>#VALUE!</v>
      </c>
      <c r="F745" s="58">
        <f t="shared" si="11"/>
        <v>0</v>
      </c>
    </row>
    <row r="746" spans="3:6">
      <c r="C746" t="e">
        <v>#VALUE!</v>
      </c>
      <c r="F746" s="58">
        <f t="shared" si="11"/>
        <v>0</v>
      </c>
    </row>
    <row r="747" spans="3:6">
      <c r="C747" t="e">
        <v>#VALUE!</v>
      </c>
      <c r="F747" s="58">
        <f t="shared" si="11"/>
        <v>0</v>
      </c>
    </row>
    <row r="748" spans="3:6">
      <c r="C748" t="e">
        <v>#VALUE!</v>
      </c>
      <c r="F748" s="58">
        <f t="shared" si="11"/>
        <v>0</v>
      </c>
    </row>
    <row r="749" spans="3:6">
      <c r="C749" t="e">
        <v>#VALUE!</v>
      </c>
      <c r="F749" s="58">
        <f t="shared" si="11"/>
        <v>0</v>
      </c>
    </row>
    <row r="750" spans="3:6">
      <c r="C750" t="e">
        <v>#VALUE!</v>
      </c>
      <c r="F750" s="58">
        <f t="shared" si="11"/>
        <v>0</v>
      </c>
    </row>
    <row r="751" spans="3:6">
      <c r="C751" t="e">
        <v>#VALUE!</v>
      </c>
      <c r="F751" s="58">
        <f t="shared" si="11"/>
        <v>0</v>
      </c>
    </row>
    <row r="752" spans="3:6">
      <c r="C752" t="e">
        <v>#VALUE!</v>
      </c>
      <c r="F752" s="58">
        <f t="shared" si="11"/>
        <v>0</v>
      </c>
    </row>
    <row r="753" spans="3:6">
      <c r="C753" t="e">
        <v>#VALUE!</v>
      </c>
      <c r="F753" s="58">
        <f t="shared" si="11"/>
        <v>0</v>
      </c>
    </row>
    <row r="754" spans="3:6">
      <c r="C754" t="e">
        <v>#VALUE!</v>
      </c>
      <c r="F754" s="58">
        <f t="shared" si="11"/>
        <v>0</v>
      </c>
    </row>
    <row r="755" spans="3:6">
      <c r="C755" t="e">
        <v>#VALUE!</v>
      </c>
      <c r="F755" s="58">
        <f t="shared" si="11"/>
        <v>0</v>
      </c>
    </row>
    <row r="756" spans="3:6">
      <c r="C756" t="e">
        <v>#VALUE!</v>
      </c>
      <c r="F756" s="58">
        <f t="shared" si="11"/>
        <v>0</v>
      </c>
    </row>
    <row r="757" spans="3:6">
      <c r="C757" t="e">
        <v>#VALUE!</v>
      </c>
      <c r="F757" s="58">
        <f t="shared" si="11"/>
        <v>0</v>
      </c>
    </row>
    <row r="758" spans="3:6">
      <c r="C758" t="e">
        <v>#VALUE!</v>
      </c>
      <c r="F758" s="58">
        <f t="shared" si="11"/>
        <v>0</v>
      </c>
    </row>
    <row r="759" spans="3:6">
      <c r="C759" t="e">
        <v>#VALUE!</v>
      </c>
      <c r="F759" s="58">
        <f t="shared" si="11"/>
        <v>0</v>
      </c>
    </row>
    <row r="760" spans="3:6">
      <c r="C760" t="e">
        <v>#VALUE!</v>
      </c>
      <c r="F760" s="58">
        <f t="shared" si="11"/>
        <v>0</v>
      </c>
    </row>
    <row r="761" spans="3:6">
      <c r="C761" t="e">
        <v>#VALUE!</v>
      </c>
      <c r="F761" s="58">
        <f t="shared" si="11"/>
        <v>0</v>
      </c>
    </row>
    <row r="762" spans="3:6">
      <c r="C762" t="e">
        <v>#VALUE!</v>
      </c>
      <c r="F762" s="58">
        <f t="shared" si="11"/>
        <v>0</v>
      </c>
    </row>
    <row r="763" spans="3:6">
      <c r="C763" t="e">
        <v>#VALUE!</v>
      </c>
      <c r="F763" s="58">
        <f t="shared" si="11"/>
        <v>0</v>
      </c>
    </row>
    <row r="764" spans="3:6">
      <c r="C764" t="e">
        <v>#VALUE!</v>
      </c>
      <c r="F764" s="58">
        <f t="shared" si="11"/>
        <v>0</v>
      </c>
    </row>
    <row r="765" spans="3:6">
      <c r="C765" t="e">
        <v>#VALUE!</v>
      </c>
      <c r="F765" s="58">
        <f t="shared" si="11"/>
        <v>0</v>
      </c>
    </row>
    <row r="766" spans="3:6">
      <c r="C766" t="e">
        <v>#VALUE!</v>
      </c>
      <c r="F766" s="58">
        <f t="shared" si="11"/>
        <v>0</v>
      </c>
    </row>
    <row r="767" spans="3:6">
      <c r="C767" t="e">
        <v>#VALUE!</v>
      </c>
      <c r="F767" s="58">
        <f t="shared" si="11"/>
        <v>0</v>
      </c>
    </row>
    <row r="768" spans="3:6">
      <c r="C768" t="e">
        <v>#VALUE!</v>
      </c>
      <c r="F768" s="58">
        <f t="shared" si="11"/>
        <v>0</v>
      </c>
    </row>
    <row r="769" spans="3:6">
      <c r="C769" t="e">
        <v>#VALUE!</v>
      </c>
      <c r="F769" s="58">
        <f t="shared" si="11"/>
        <v>0</v>
      </c>
    </row>
    <row r="770" spans="3:6">
      <c r="C770" t="e">
        <v>#VALUE!</v>
      </c>
      <c r="F770" s="58">
        <f t="shared" si="11"/>
        <v>0</v>
      </c>
    </row>
    <row r="771" spans="3:6">
      <c r="C771" t="e">
        <v>#VALUE!</v>
      </c>
      <c r="F771" s="58">
        <f t="shared" ref="F771:F776" si="12">B771</f>
        <v>0</v>
      </c>
    </row>
    <row r="772" spans="3:6">
      <c r="C772" t="e">
        <v>#VALUE!</v>
      </c>
      <c r="F772" s="58">
        <f t="shared" si="12"/>
        <v>0</v>
      </c>
    </row>
    <row r="773" spans="3:6">
      <c r="C773" t="e">
        <v>#VALUE!</v>
      </c>
      <c r="F773" s="58">
        <f t="shared" si="12"/>
        <v>0</v>
      </c>
    </row>
    <row r="774" spans="3:6">
      <c r="C774" t="e">
        <v>#VALUE!</v>
      </c>
      <c r="F774" s="58">
        <f t="shared" si="12"/>
        <v>0</v>
      </c>
    </row>
    <row r="775" spans="3:6">
      <c r="C775" t="e">
        <v>#VALUE!</v>
      </c>
      <c r="F775" s="58">
        <f t="shared" si="12"/>
        <v>0</v>
      </c>
    </row>
    <row r="776" spans="3:6">
      <c r="C776" t="e">
        <v>#VALUE!</v>
      </c>
      <c r="F776" s="58">
        <f t="shared" si="12"/>
        <v>0</v>
      </c>
    </row>
    <row r="777" spans="3:6">
      <c r="C777" t="e">
        <v>#VALUE!</v>
      </c>
    </row>
    <row r="778" spans="3:6">
      <c r="C778" t="e">
        <v>#VALUE!</v>
      </c>
    </row>
    <row r="779" spans="3:6">
      <c r="C779" t="e">
        <v>#VALUE!</v>
      </c>
    </row>
    <row r="780" spans="3:6">
      <c r="C780" t="e">
        <v>#VALUE!</v>
      </c>
    </row>
    <row r="781" spans="3:6">
      <c r="C781" t="e">
        <v>#VALUE!</v>
      </c>
    </row>
    <row r="782" spans="3:6">
      <c r="C782" t="e">
        <v>#VALUE!</v>
      </c>
    </row>
    <row r="783" spans="3:6">
      <c r="C783" t="e">
        <v>#VALUE!</v>
      </c>
    </row>
    <row r="784" spans="3:6">
      <c r="C784" t="e">
        <v>#VALUE!</v>
      </c>
    </row>
    <row r="785" spans="3:3">
      <c r="C785" t="e">
        <v>#VALUE!</v>
      </c>
    </row>
    <row r="786" spans="3:3">
      <c r="C786" t="e">
        <v>#VALUE!</v>
      </c>
    </row>
    <row r="787" spans="3:3">
      <c r="C787" t="e">
        <v>#VALUE!</v>
      </c>
    </row>
    <row r="788" spans="3:3">
      <c r="C788" t="e">
        <v>#VALUE!</v>
      </c>
    </row>
    <row r="789" spans="3:3">
      <c r="C789" t="e">
        <v>#VALUE!</v>
      </c>
    </row>
    <row r="790" spans="3:3">
      <c r="C790" t="e">
        <v>#VALUE!</v>
      </c>
    </row>
    <row r="791" spans="3:3">
      <c r="C791" t="e">
        <v>#VALUE!</v>
      </c>
    </row>
    <row r="792" spans="3:3">
      <c r="C792" t="e">
        <v>#VALUE!</v>
      </c>
    </row>
    <row r="793" spans="3:3">
      <c r="C793" t="e">
        <v>#VALUE!</v>
      </c>
    </row>
    <row r="794" spans="3:3">
      <c r="C794" t="e">
        <v>#VALUE!</v>
      </c>
    </row>
    <row r="795" spans="3:3">
      <c r="C795" t="e">
        <v>#VALUE!</v>
      </c>
    </row>
    <row r="796" spans="3:3">
      <c r="C796" t="e">
        <v>#VALUE!</v>
      </c>
    </row>
    <row r="797" spans="3:3">
      <c r="C797" t="e">
        <v>#VALUE!</v>
      </c>
    </row>
    <row r="798" spans="3:3">
      <c r="C798" t="e">
        <v>#VALUE!</v>
      </c>
    </row>
    <row r="799" spans="3:3">
      <c r="C799" t="e">
        <v>#VALUE!</v>
      </c>
    </row>
    <row r="800" spans="3:3">
      <c r="C800" t="e">
        <v>#VALUE!</v>
      </c>
    </row>
    <row r="801" spans="3:3">
      <c r="C801" t="e">
        <v>#VALUE!</v>
      </c>
    </row>
    <row r="802" spans="3:3">
      <c r="C802" t="e">
        <v>#VALUE!</v>
      </c>
    </row>
    <row r="803" spans="3:3">
      <c r="C803" t="e">
        <v>#VALUE!</v>
      </c>
    </row>
    <row r="804" spans="3:3">
      <c r="C804" t="e">
        <v>#VALUE!</v>
      </c>
    </row>
    <row r="805" spans="3:3">
      <c r="C805" t="e">
        <v>#VALUE!</v>
      </c>
    </row>
    <row r="806" spans="3:3">
      <c r="C806" t="e">
        <v>#VALUE!</v>
      </c>
    </row>
    <row r="807" spans="3:3">
      <c r="C807" t="e">
        <v>#VALUE!</v>
      </c>
    </row>
    <row r="808" spans="3:3">
      <c r="C808" t="e">
        <v>#VALUE!</v>
      </c>
    </row>
    <row r="809" spans="3:3">
      <c r="C809" t="e">
        <v>#VALUE!</v>
      </c>
    </row>
    <row r="810" spans="3:3">
      <c r="C810" t="e">
        <v>#VALUE!</v>
      </c>
    </row>
    <row r="811" spans="3:3">
      <c r="C811" t="e">
        <v>#VALUE!</v>
      </c>
    </row>
    <row r="812" spans="3:3">
      <c r="C812" t="e">
        <v>#VALUE!</v>
      </c>
    </row>
    <row r="813" spans="3:3">
      <c r="C813" t="e">
        <v>#VALUE!</v>
      </c>
    </row>
    <row r="814" spans="3:3">
      <c r="C814" t="e">
        <v>#VALUE!</v>
      </c>
    </row>
    <row r="815" spans="3:3">
      <c r="C815" t="e">
        <v>#VALUE!</v>
      </c>
    </row>
    <row r="816" spans="3:3">
      <c r="C816" t="e">
        <v>#VALUE!</v>
      </c>
    </row>
    <row r="817" spans="3:3">
      <c r="C817" t="e">
        <v>#VALUE!</v>
      </c>
    </row>
    <row r="818" spans="3:3">
      <c r="C818" t="e">
        <v>#VALUE!</v>
      </c>
    </row>
    <row r="819" spans="3:3">
      <c r="C819" t="e">
        <v>#VALUE!</v>
      </c>
    </row>
    <row r="820" spans="3:3">
      <c r="C820" t="e">
        <v>#VALUE!</v>
      </c>
    </row>
    <row r="821" spans="3:3">
      <c r="C821" t="e">
        <v>#VALUE!</v>
      </c>
    </row>
    <row r="822" spans="3:3">
      <c r="C822" t="e">
        <v>#VALUE!</v>
      </c>
    </row>
    <row r="823" spans="3:3">
      <c r="C823" t="e">
        <v>#VALUE!</v>
      </c>
    </row>
    <row r="824" spans="3:3">
      <c r="C824" t="e">
        <v>#VALUE!</v>
      </c>
    </row>
    <row r="825" spans="3:3">
      <c r="C825" t="e">
        <v>#VALUE!</v>
      </c>
    </row>
    <row r="826" spans="3:3">
      <c r="C826" t="e">
        <v>#VALUE!</v>
      </c>
    </row>
    <row r="827" spans="3:3">
      <c r="C827" t="e">
        <v>#VALUE!</v>
      </c>
    </row>
    <row r="828" spans="3:3">
      <c r="C828" t="e">
        <v>#VALUE!</v>
      </c>
    </row>
    <row r="829" spans="3:3">
      <c r="C829" t="e">
        <v>#VALUE!</v>
      </c>
    </row>
    <row r="830" spans="3:3">
      <c r="C830" t="e">
        <v>#VALUE!</v>
      </c>
    </row>
    <row r="831" spans="3:3">
      <c r="C831" t="e">
        <v>#VALUE!</v>
      </c>
    </row>
    <row r="832" spans="3:3">
      <c r="C832" t="e">
        <v>#VALUE!</v>
      </c>
    </row>
    <row r="833" spans="3:3">
      <c r="C833" t="e">
        <v>#VALUE!</v>
      </c>
    </row>
    <row r="834" spans="3:3">
      <c r="C834" t="e">
        <v>#VALUE!</v>
      </c>
    </row>
    <row r="835" spans="3:3">
      <c r="C835" t="e">
        <v>#VALUE!</v>
      </c>
    </row>
    <row r="836" spans="3:3">
      <c r="C836" t="e">
        <v>#VALUE!</v>
      </c>
    </row>
    <row r="837" spans="3:3">
      <c r="C837" t="e">
        <v>#VALUE!</v>
      </c>
    </row>
    <row r="838" spans="3:3">
      <c r="C838" t="e">
        <v>#VALUE!</v>
      </c>
    </row>
    <row r="839" spans="3:3">
      <c r="C839" t="e">
        <v>#VALUE!</v>
      </c>
    </row>
    <row r="840" spans="3:3">
      <c r="C840" t="e">
        <v>#VALUE!</v>
      </c>
    </row>
    <row r="841" spans="3:3">
      <c r="C841" t="e">
        <v>#VALUE!</v>
      </c>
    </row>
    <row r="842" spans="3:3">
      <c r="C842" t="e">
        <v>#VALUE!</v>
      </c>
    </row>
    <row r="843" spans="3:3">
      <c r="C843" t="e">
        <v>#VALUE!</v>
      </c>
    </row>
    <row r="844" spans="3:3">
      <c r="C844" t="e">
        <v>#VALUE!</v>
      </c>
    </row>
    <row r="845" spans="3:3">
      <c r="C845" t="e">
        <v>#VALUE!</v>
      </c>
    </row>
    <row r="846" spans="3:3">
      <c r="C846" t="e">
        <v>#VALUE!</v>
      </c>
    </row>
    <row r="847" spans="3:3">
      <c r="C847" t="e">
        <v>#VALUE!</v>
      </c>
    </row>
    <row r="848" spans="3:3">
      <c r="C848" t="e">
        <v>#VALUE!</v>
      </c>
    </row>
    <row r="849" spans="3:3">
      <c r="C849" t="e">
        <v>#VALUE!</v>
      </c>
    </row>
    <row r="850" spans="3:3">
      <c r="C850" t="e">
        <v>#VALUE!</v>
      </c>
    </row>
    <row r="851" spans="3:3">
      <c r="C851" t="e">
        <v>#VALUE!</v>
      </c>
    </row>
    <row r="852" spans="3:3">
      <c r="C852" t="e">
        <v>#VALUE!</v>
      </c>
    </row>
    <row r="853" spans="3:3">
      <c r="C853" t="e">
        <v>#VALUE!</v>
      </c>
    </row>
    <row r="854" spans="3:3">
      <c r="C854" t="e">
        <v>#VALUE!</v>
      </c>
    </row>
    <row r="855" spans="3:3">
      <c r="C855" t="e">
        <v>#VALUE!</v>
      </c>
    </row>
    <row r="856" spans="3:3">
      <c r="C856" t="e">
        <v>#VALUE!</v>
      </c>
    </row>
    <row r="857" spans="3:3">
      <c r="C857" t="e">
        <v>#VALUE!</v>
      </c>
    </row>
    <row r="858" spans="3:3">
      <c r="C858" t="e">
        <v>#VALUE!</v>
      </c>
    </row>
    <row r="859" spans="3:3">
      <c r="C859" t="e">
        <v>#VALUE!</v>
      </c>
    </row>
    <row r="860" spans="3:3">
      <c r="C860" t="e">
        <v>#VALUE!</v>
      </c>
    </row>
    <row r="861" spans="3:3">
      <c r="C861" t="e">
        <v>#VALUE!</v>
      </c>
    </row>
    <row r="862" spans="3:3">
      <c r="C862" t="e">
        <v>#VALUE!</v>
      </c>
    </row>
    <row r="863" spans="3:3">
      <c r="C863" t="e">
        <v>#VALUE!</v>
      </c>
    </row>
    <row r="864" spans="3:3">
      <c r="C864" t="e">
        <v>#VALUE!</v>
      </c>
    </row>
    <row r="865" spans="3:3">
      <c r="C865" t="e">
        <v>#VALUE!</v>
      </c>
    </row>
    <row r="866" spans="3:3">
      <c r="C866" t="e">
        <v>#VALUE!</v>
      </c>
    </row>
    <row r="867" spans="3:3">
      <c r="C867" t="e">
        <v>#VALUE!</v>
      </c>
    </row>
    <row r="868" spans="3:3">
      <c r="C868" t="e">
        <v>#VALUE!</v>
      </c>
    </row>
    <row r="869" spans="3:3">
      <c r="C869" t="e">
        <v>#VALUE!</v>
      </c>
    </row>
    <row r="870" spans="3:3">
      <c r="C870" t="e">
        <v>#VALUE!</v>
      </c>
    </row>
    <row r="871" spans="3:3">
      <c r="C871" t="e">
        <v>#VALUE!</v>
      </c>
    </row>
    <row r="872" spans="3:3">
      <c r="C872" t="e">
        <v>#VALUE!</v>
      </c>
    </row>
    <row r="873" spans="3:3">
      <c r="C873" t="e">
        <v>#VALUE!</v>
      </c>
    </row>
    <row r="874" spans="3:3">
      <c r="C874" t="e">
        <v>#VALUE!</v>
      </c>
    </row>
    <row r="875" spans="3:3">
      <c r="C875" t="e">
        <v>#VALUE!</v>
      </c>
    </row>
    <row r="876" spans="3:3">
      <c r="C876" t="e">
        <v>#VALUE!</v>
      </c>
    </row>
    <row r="877" spans="3:3">
      <c r="C877" t="e">
        <v>#VALUE!</v>
      </c>
    </row>
    <row r="878" spans="3:3">
      <c r="C878" t="e">
        <v>#VALUE!</v>
      </c>
    </row>
    <row r="879" spans="3:3">
      <c r="C879" t="e">
        <v>#VALUE!</v>
      </c>
    </row>
    <row r="880" spans="3:3">
      <c r="C880" t="e">
        <v>#VALUE!</v>
      </c>
    </row>
    <row r="881" spans="3:3">
      <c r="C881" t="e">
        <v>#VALUE!</v>
      </c>
    </row>
    <row r="882" spans="3:3">
      <c r="C882" t="e">
        <v>#VALUE!</v>
      </c>
    </row>
    <row r="883" spans="3:3">
      <c r="C883" t="e">
        <v>#VALUE!</v>
      </c>
    </row>
    <row r="884" spans="3:3">
      <c r="C884" t="e">
        <v>#VALUE!</v>
      </c>
    </row>
    <row r="885" spans="3:3">
      <c r="C885" t="e">
        <v>#VALUE!</v>
      </c>
    </row>
    <row r="886" spans="3:3">
      <c r="C886" t="e">
        <v>#VALUE!</v>
      </c>
    </row>
    <row r="887" spans="3:3">
      <c r="C887" t="e">
        <v>#VALUE!</v>
      </c>
    </row>
    <row r="888" spans="3:3">
      <c r="C888" t="e">
        <v>#VALUE!</v>
      </c>
    </row>
    <row r="889" spans="3:3">
      <c r="C889" t="e">
        <v>#VALUE!</v>
      </c>
    </row>
    <row r="890" spans="3:3">
      <c r="C890" t="e">
        <v>#VALUE!</v>
      </c>
    </row>
    <row r="891" spans="3:3">
      <c r="C891" t="e">
        <v>#VALUE!</v>
      </c>
    </row>
    <row r="892" spans="3:3">
      <c r="C892" t="e">
        <v>#VALUE!</v>
      </c>
    </row>
    <row r="893" spans="3:3">
      <c r="C893" t="e">
        <v>#VALUE!</v>
      </c>
    </row>
    <row r="894" spans="3:3">
      <c r="C894" t="e">
        <v>#VALUE!</v>
      </c>
    </row>
    <row r="895" spans="3:3">
      <c r="C895" t="e">
        <v>#VALUE!</v>
      </c>
    </row>
    <row r="896" spans="3:3">
      <c r="C896" t="e">
        <v>#VALUE!</v>
      </c>
    </row>
    <row r="897" spans="3:3">
      <c r="C897" t="e">
        <v>#VALUE!</v>
      </c>
    </row>
    <row r="898" spans="3:3">
      <c r="C898" t="e">
        <v>#VALUE!</v>
      </c>
    </row>
    <row r="899" spans="3:3">
      <c r="C899" t="e">
        <v>#VALUE!</v>
      </c>
    </row>
    <row r="900" spans="3:3">
      <c r="C900" t="e">
        <v>#VALUE!</v>
      </c>
    </row>
    <row r="901" spans="3:3">
      <c r="C901" t="e">
        <v>#VALUE!</v>
      </c>
    </row>
    <row r="902" spans="3:3">
      <c r="C902" t="e">
        <v>#VALUE!</v>
      </c>
    </row>
    <row r="903" spans="3:3">
      <c r="C903" t="e">
        <v>#VALUE!</v>
      </c>
    </row>
    <row r="904" spans="3:3">
      <c r="C904" t="e">
        <v>#VALUE!</v>
      </c>
    </row>
    <row r="905" spans="3:3">
      <c r="C905" t="e">
        <v>#VALUE!</v>
      </c>
    </row>
    <row r="906" spans="3:3">
      <c r="C906" t="e">
        <v>#VALUE!</v>
      </c>
    </row>
    <row r="907" spans="3:3">
      <c r="C907" t="e">
        <v>#VALUE!</v>
      </c>
    </row>
    <row r="908" spans="3:3">
      <c r="C908" t="e">
        <v>#VALUE!</v>
      </c>
    </row>
    <row r="909" spans="3:3">
      <c r="C909" t="e">
        <v>#VALUE!</v>
      </c>
    </row>
    <row r="910" spans="3:3">
      <c r="C910" t="e">
        <v>#VALUE!</v>
      </c>
    </row>
    <row r="911" spans="3:3">
      <c r="C911" t="e">
        <v>#VALUE!</v>
      </c>
    </row>
    <row r="912" spans="3:3">
      <c r="C912" t="e">
        <v>#VALUE!</v>
      </c>
    </row>
    <row r="913" spans="3:3">
      <c r="C913" t="e">
        <v>#VALUE!</v>
      </c>
    </row>
    <row r="914" spans="3:3">
      <c r="C914" t="e">
        <v>#VALUE!</v>
      </c>
    </row>
    <row r="915" spans="3:3">
      <c r="C915" t="e">
        <v>#VALUE!</v>
      </c>
    </row>
    <row r="916" spans="3:3">
      <c r="C916" t="e">
        <v>#VALUE!</v>
      </c>
    </row>
    <row r="917" spans="3:3">
      <c r="C917" t="e">
        <v>#VALUE!</v>
      </c>
    </row>
    <row r="918" spans="3:3">
      <c r="C918" t="e">
        <v>#VALUE!</v>
      </c>
    </row>
    <row r="919" spans="3:3">
      <c r="C919" t="e">
        <v>#VALUE!</v>
      </c>
    </row>
    <row r="920" spans="3:3">
      <c r="C920" t="e">
        <v>#VALUE!</v>
      </c>
    </row>
    <row r="921" spans="3:3">
      <c r="C921" t="e">
        <v>#VALUE!</v>
      </c>
    </row>
    <row r="922" spans="3:3">
      <c r="C922" t="e">
        <v>#VALUE!</v>
      </c>
    </row>
    <row r="923" spans="3:3">
      <c r="C923" t="e">
        <v>#VALUE!</v>
      </c>
    </row>
    <row r="924" spans="3:3">
      <c r="C924" t="e">
        <v>#VALUE!</v>
      </c>
    </row>
    <row r="925" spans="3:3">
      <c r="C925" t="e">
        <v>#VALUE!</v>
      </c>
    </row>
    <row r="926" spans="3:3">
      <c r="C926" t="e">
        <v>#VALUE!</v>
      </c>
    </row>
    <row r="927" spans="3:3">
      <c r="C927" t="e">
        <v>#VALUE!</v>
      </c>
    </row>
    <row r="928" spans="3:3">
      <c r="C928" t="e">
        <v>#VALUE!</v>
      </c>
    </row>
    <row r="929" spans="3:3">
      <c r="C929" t="e">
        <v>#VALUE!</v>
      </c>
    </row>
    <row r="930" spans="3:3">
      <c r="C930" t="e">
        <v>#VALUE!</v>
      </c>
    </row>
    <row r="931" spans="3:3">
      <c r="C931" t="e">
        <v>#VALUE!</v>
      </c>
    </row>
    <row r="932" spans="3:3">
      <c r="C932" t="e">
        <v>#VALUE!</v>
      </c>
    </row>
    <row r="933" spans="3:3">
      <c r="C933" t="e">
        <v>#VALUE!</v>
      </c>
    </row>
    <row r="934" spans="3:3">
      <c r="C934" t="e">
        <v>#VALUE!</v>
      </c>
    </row>
    <row r="935" spans="3:3">
      <c r="C935" t="e">
        <v>#VALUE!</v>
      </c>
    </row>
    <row r="936" spans="3:3">
      <c r="C936" t="e">
        <v>#VALUE!</v>
      </c>
    </row>
    <row r="937" spans="3:3">
      <c r="C937" t="e">
        <v>#VALUE!</v>
      </c>
    </row>
    <row r="938" spans="3:3">
      <c r="C938" t="e">
        <v>#VALUE!</v>
      </c>
    </row>
    <row r="939" spans="3:3">
      <c r="C939" t="e">
        <v>#VALUE!</v>
      </c>
    </row>
    <row r="940" spans="3:3">
      <c r="C940" t="e">
        <v>#VALUE!</v>
      </c>
    </row>
    <row r="941" spans="3:3">
      <c r="C941" t="e">
        <v>#VALUE!</v>
      </c>
    </row>
    <row r="942" spans="3:3">
      <c r="C942" t="e">
        <v>#VALUE!</v>
      </c>
    </row>
    <row r="943" spans="3:3">
      <c r="C943" t="e">
        <v>#VALUE!</v>
      </c>
    </row>
    <row r="944" spans="3:3">
      <c r="C944" t="e">
        <v>#VALUE!</v>
      </c>
    </row>
    <row r="945" spans="3:3">
      <c r="C945" t="e">
        <v>#VALUE!</v>
      </c>
    </row>
    <row r="946" spans="3:3">
      <c r="C946" t="e">
        <v>#VALUE!</v>
      </c>
    </row>
    <row r="947" spans="3:3">
      <c r="C947" t="e">
        <v>#VALUE!</v>
      </c>
    </row>
    <row r="948" spans="3:3">
      <c r="C948" t="e">
        <v>#VALUE!</v>
      </c>
    </row>
    <row r="949" spans="3:3">
      <c r="C949" t="e">
        <v>#VALUE!</v>
      </c>
    </row>
    <row r="950" spans="3:3">
      <c r="C950" t="e">
        <v>#VALUE!</v>
      </c>
    </row>
    <row r="951" spans="3:3">
      <c r="C951" t="e">
        <v>#VALUE!</v>
      </c>
    </row>
    <row r="952" spans="3:3">
      <c r="C952" t="e">
        <v>#VALUE!</v>
      </c>
    </row>
    <row r="953" spans="3:3">
      <c r="C953" t="e">
        <v>#VALUE!</v>
      </c>
    </row>
    <row r="954" spans="3:3">
      <c r="C954" t="e">
        <v>#VALUE!</v>
      </c>
    </row>
    <row r="955" spans="3:3">
      <c r="C955" t="e">
        <v>#VALUE!</v>
      </c>
    </row>
    <row r="956" spans="3:3">
      <c r="C956" t="e">
        <v>#VALUE!</v>
      </c>
    </row>
    <row r="957" spans="3:3">
      <c r="C957" t="e">
        <v>#VALUE!</v>
      </c>
    </row>
    <row r="958" spans="3:3">
      <c r="C958" t="e">
        <v>#VALUE!</v>
      </c>
    </row>
    <row r="959" spans="3:3">
      <c r="C959" t="e">
        <v>#VALUE!</v>
      </c>
    </row>
    <row r="960" spans="3:3">
      <c r="C960" t="e">
        <v>#VALUE!</v>
      </c>
    </row>
    <row r="961" spans="3:3">
      <c r="C961" t="e">
        <v>#VALUE!</v>
      </c>
    </row>
    <row r="962" spans="3:3">
      <c r="C962" t="e">
        <v>#VALUE!</v>
      </c>
    </row>
    <row r="963" spans="3:3">
      <c r="C963" t="e">
        <v>#VALUE!</v>
      </c>
    </row>
    <row r="964" spans="3:3">
      <c r="C964" t="e">
        <v>#VALUE!</v>
      </c>
    </row>
    <row r="965" spans="3:3">
      <c r="C965" t="e">
        <v>#VALUE!</v>
      </c>
    </row>
    <row r="966" spans="3:3">
      <c r="C966" t="e">
        <v>#VALUE!</v>
      </c>
    </row>
    <row r="967" spans="3:3">
      <c r="C967" t="e">
        <v>#VALUE!</v>
      </c>
    </row>
    <row r="968" spans="3:3">
      <c r="C968" t="e">
        <v>#VALUE!</v>
      </c>
    </row>
    <row r="969" spans="3:3">
      <c r="C969" t="e">
        <v>#VALUE!</v>
      </c>
    </row>
    <row r="970" spans="3:3">
      <c r="C970" t="e">
        <v>#VALUE!</v>
      </c>
    </row>
    <row r="971" spans="3:3">
      <c r="C971" t="e">
        <v>#VALUE!</v>
      </c>
    </row>
    <row r="972" spans="3:3">
      <c r="C972" t="e">
        <v>#VALUE!</v>
      </c>
    </row>
    <row r="973" spans="3:3">
      <c r="C973" t="e">
        <v>#VALUE!</v>
      </c>
    </row>
    <row r="974" spans="3:3">
      <c r="C974" t="e">
        <v>#VALUE!</v>
      </c>
    </row>
    <row r="975" spans="3:3">
      <c r="C975" t="e">
        <v>#VALUE!</v>
      </c>
    </row>
    <row r="976" spans="3:3">
      <c r="C976" t="e">
        <v>#VALUE!</v>
      </c>
    </row>
    <row r="977" spans="3:3">
      <c r="C977" t="e">
        <v>#VALUE!</v>
      </c>
    </row>
    <row r="978" spans="3:3">
      <c r="C978" t="e">
        <v>#VALUE!</v>
      </c>
    </row>
    <row r="979" spans="3:3">
      <c r="C979" t="e">
        <v>#VALUE!</v>
      </c>
    </row>
    <row r="980" spans="3:3">
      <c r="C980" t="e">
        <v>#VALUE!</v>
      </c>
    </row>
    <row r="981" spans="3:3">
      <c r="C981" t="e">
        <v>#VALUE!</v>
      </c>
    </row>
    <row r="982" spans="3:3">
      <c r="C982" t="e">
        <v>#VALUE!</v>
      </c>
    </row>
    <row r="983" spans="3:3">
      <c r="C983" t="e">
        <v>#VALUE!</v>
      </c>
    </row>
    <row r="984" spans="3:3">
      <c r="C984" t="e">
        <v>#VALUE!</v>
      </c>
    </row>
    <row r="985" spans="3:3">
      <c r="C985" t="e">
        <v>#VALUE!</v>
      </c>
    </row>
    <row r="986" spans="3:3">
      <c r="C986" t="e">
        <v>#VALUE!</v>
      </c>
    </row>
    <row r="987" spans="3:3">
      <c r="C987" t="e">
        <v>#VALUE!</v>
      </c>
    </row>
    <row r="988" spans="3:3">
      <c r="C988" t="e">
        <v>#VALUE!</v>
      </c>
    </row>
    <row r="989" spans="3:3">
      <c r="C989" t="e">
        <v>#VALUE!</v>
      </c>
    </row>
    <row r="990" spans="3:3">
      <c r="C990" t="e">
        <v>#VALUE!</v>
      </c>
    </row>
    <row r="991" spans="3:3">
      <c r="C991" t="e">
        <v>#VALUE!</v>
      </c>
    </row>
    <row r="992" spans="3:3">
      <c r="C992" t="e">
        <v>#VALUE!</v>
      </c>
    </row>
    <row r="993" spans="3:3">
      <c r="C993" t="e">
        <v>#VALUE!</v>
      </c>
    </row>
    <row r="994" spans="3:3">
      <c r="C994" t="e">
        <v>#VALUE!</v>
      </c>
    </row>
    <row r="995" spans="3:3">
      <c r="C995" t="e">
        <v>#VALUE!</v>
      </c>
    </row>
    <row r="996" spans="3:3">
      <c r="C996" t="e">
        <v>#VALUE!</v>
      </c>
    </row>
    <row r="997" spans="3:3">
      <c r="C997" t="e">
        <v>#VALUE!</v>
      </c>
    </row>
    <row r="998" spans="3:3">
      <c r="C998" t="e">
        <v>#VALUE!</v>
      </c>
    </row>
    <row r="999" spans="3:3">
      <c r="C999" t="e">
        <v>#VALUE!</v>
      </c>
    </row>
    <row r="1000" spans="3:3">
      <c r="C1000" t="e">
        <v>#VALUE!</v>
      </c>
    </row>
    <row r="1001" spans="3:3">
      <c r="C1001" t="e">
        <v>#VALUE!</v>
      </c>
    </row>
    <row r="1002" spans="3:3">
      <c r="C1002" t="e">
        <v>#VALUE!</v>
      </c>
    </row>
    <row r="1003" spans="3:3">
      <c r="C1003" t="e">
        <v>#VALUE!</v>
      </c>
    </row>
    <row r="1004" spans="3:3">
      <c r="C1004" t="e">
        <v>#VALUE!</v>
      </c>
    </row>
    <row r="1005" spans="3:3">
      <c r="C1005" t="e">
        <v>#VALUE!</v>
      </c>
    </row>
    <row r="1006" spans="3:3">
      <c r="C1006" t="e">
        <v>#VALUE!</v>
      </c>
    </row>
    <row r="1007" spans="3:3">
      <c r="C1007" t="e">
        <v>#VALUE!</v>
      </c>
    </row>
    <row r="1008" spans="3:3">
      <c r="C1008" t="e">
        <v>#VALUE!</v>
      </c>
    </row>
    <row r="1009" spans="3:3">
      <c r="C1009" t="e">
        <v>#VALUE!</v>
      </c>
    </row>
    <row r="1010" spans="3:3">
      <c r="C1010" t="e">
        <v>#VALUE!</v>
      </c>
    </row>
    <row r="1011" spans="3:3">
      <c r="C1011" t="e">
        <v>#VALUE!</v>
      </c>
    </row>
    <row r="1012" spans="3:3">
      <c r="C1012" t="e">
        <v>#VALUE!</v>
      </c>
    </row>
    <row r="1013" spans="3:3">
      <c r="C1013" t="e">
        <v>#VALUE!</v>
      </c>
    </row>
    <row r="1014" spans="3:3">
      <c r="C1014" t="e">
        <v>#VALUE!</v>
      </c>
    </row>
    <row r="1015" spans="3:3">
      <c r="C1015" t="e">
        <v>#VALUE!</v>
      </c>
    </row>
    <row r="1016" spans="3:3">
      <c r="C1016" t="e">
        <v>#VALUE!</v>
      </c>
    </row>
    <row r="1017" spans="3:3">
      <c r="C1017" t="e">
        <v>#VALUE!</v>
      </c>
    </row>
    <row r="1018" spans="3:3">
      <c r="C1018" t="e">
        <v>#VALUE!</v>
      </c>
    </row>
    <row r="1019" spans="3:3">
      <c r="C1019" t="e">
        <v>#VALUE!</v>
      </c>
    </row>
    <row r="1020" spans="3:3">
      <c r="C1020" t="e">
        <v>#VALUE!</v>
      </c>
    </row>
    <row r="1021" spans="3:3">
      <c r="C1021" t="e">
        <v>#VALUE!</v>
      </c>
    </row>
    <row r="1022" spans="3:3">
      <c r="C1022" t="e">
        <v>#VALUE!</v>
      </c>
    </row>
    <row r="1023" spans="3:3">
      <c r="C1023" t="e">
        <v>#VALUE!</v>
      </c>
    </row>
    <row r="1024" spans="3:3">
      <c r="C1024" t="e">
        <v>#VALUE!</v>
      </c>
    </row>
    <row r="1025" spans="3:3">
      <c r="C1025" t="e">
        <v>#VALUE!</v>
      </c>
    </row>
    <row r="1026" spans="3:3">
      <c r="C1026" t="e">
        <v>#VALUE!</v>
      </c>
    </row>
    <row r="1027" spans="3:3">
      <c r="C1027" t="e">
        <v>#VALUE!</v>
      </c>
    </row>
    <row r="1028" spans="3:3">
      <c r="C1028" t="e">
        <v>#VALUE!</v>
      </c>
    </row>
    <row r="1029" spans="3:3">
      <c r="C1029" t="e">
        <v>#VALUE!</v>
      </c>
    </row>
    <row r="1030" spans="3:3">
      <c r="C1030" t="e">
        <v>#VALUE!</v>
      </c>
    </row>
    <row r="1031" spans="3:3">
      <c r="C1031" t="e">
        <v>#VALUE!</v>
      </c>
    </row>
    <row r="1032" spans="3:3">
      <c r="C1032" t="e">
        <v>#VALUE!</v>
      </c>
    </row>
    <row r="1033" spans="3:3">
      <c r="C1033" t="e">
        <v>#VALUE!</v>
      </c>
    </row>
    <row r="1034" spans="3:3">
      <c r="C1034" t="e">
        <v>#VALUE!</v>
      </c>
    </row>
    <row r="1035" spans="3:3">
      <c r="C1035" t="e">
        <v>#VALUE!</v>
      </c>
    </row>
    <row r="1036" spans="3:3">
      <c r="C1036" t="e">
        <v>#VALUE!</v>
      </c>
    </row>
    <row r="1037" spans="3:3">
      <c r="C1037" t="e">
        <v>#VALUE!</v>
      </c>
    </row>
    <row r="1038" spans="3:3">
      <c r="C1038" t="e">
        <v>#VALUE!</v>
      </c>
    </row>
    <row r="1039" spans="3:3">
      <c r="C1039" t="e">
        <v>#VALUE!</v>
      </c>
    </row>
    <row r="1040" spans="3:3">
      <c r="C1040" t="e">
        <v>#VALUE!</v>
      </c>
    </row>
    <row r="1041" spans="3:3">
      <c r="C1041" t="e">
        <v>#VALUE!</v>
      </c>
    </row>
    <row r="1042" spans="3:3">
      <c r="C1042" t="e">
        <v>#VALUE!</v>
      </c>
    </row>
    <row r="1043" spans="3:3">
      <c r="C1043" t="e">
        <v>#VALUE!</v>
      </c>
    </row>
    <row r="1044" spans="3:3">
      <c r="C1044" t="e">
        <v>#VALUE!</v>
      </c>
    </row>
    <row r="1045" spans="3:3">
      <c r="C1045" t="e">
        <v>#VALUE!</v>
      </c>
    </row>
    <row r="1046" spans="3:3">
      <c r="C1046" t="e">
        <v>#VALUE!</v>
      </c>
    </row>
    <row r="1047" spans="3:3">
      <c r="C1047" t="e">
        <v>#VALUE!</v>
      </c>
    </row>
    <row r="1048" spans="3:3">
      <c r="C1048" t="e">
        <v>#VALUE!</v>
      </c>
    </row>
    <row r="1049" spans="3:3">
      <c r="C1049" t="e">
        <v>#VALUE!</v>
      </c>
    </row>
    <row r="1050" spans="3:3">
      <c r="C1050" t="e">
        <v>#VALUE!</v>
      </c>
    </row>
    <row r="1051" spans="3:3">
      <c r="C1051" t="e">
        <v>#VALUE!</v>
      </c>
    </row>
    <row r="1052" spans="3:3">
      <c r="C1052" t="e">
        <v>#VALUE!</v>
      </c>
    </row>
    <row r="1053" spans="3:3">
      <c r="C1053" t="e">
        <v>#VALUE!</v>
      </c>
    </row>
    <row r="1054" spans="3:3">
      <c r="C1054" t="e">
        <v>#VALUE!</v>
      </c>
    </row>
    <row r="1055" spans="3:3">
      <c r="C1055" t="e">
        <v>#VALUE!</v>
      </c>
    </row>
    <row r="1056" spans="3:3">
      <c r="C1056" t="e">
        <v>#VALUE!</v>
      </c>
    </row>
    <row r="1057" spans="3:3">
      <c r="C1057" t="e">
        <v>#VALUE!</v>
      </c>
    </row>
    <row r="1058" spans="3:3">
      <c r="C1058" t="e">
        <v>#VALUE!</v>
      </c>
    </row>
    <row r="1059" spans="3:3">
      <c r="C1059" t="e">
        <v>#VALUE!</v>
      </c>
    </row>
    <row r="1060" spans="3:3">
      <c r="C1060" t="e">
        <v>#VALUE!</v>
      </c>
    </row>
    <row r="1061" spans="3:3">
      <c r="C1061" t="e">
        <v>#VALUE!</v>
      </c>
    </row>
    <row r="1062" spans="3:3">
      <c r="C1062" t="e">
        <v>#VALUE!</v>
      </c>
    </row>
    <row r="1063" spans="3:3">
      <c r="C1063" t="e">
        <v>#VALUE!</v>
      </c>
    </row>
    <row r="1064" spans="3:3">
      <c r="C1064" t="e">
        <v>#VALUE!</v>
      </c>
    </row>
    <row r="1065" spans="3:3">
      <c r="C1065" t="e">
        <v>#VALUE!</v>
      </c>
    </row>
    <row r="1066" spans="3:3">
      <c r="C1066" t="e">
        <v>#VALUE!</v>
      </c>
    </row>
    <row r="1067" spans="3:3">
      <c r="C1067" t="e">
        <v>#VALUE!</v>
      </c>
    </row>
    <row r="1068" spans="3:3">
      <c r="C1068" t="e">
        <v>#VALUE!</v>
      </c>
    </row>
    <row r="1069" spans="3:3">
      <c r="C1069" t="e">
        <v>#VALUE!</v>
      </c>
    </row>
    <row r="1070" spans="3:3">
      <c r="C1070" t="e">
        <v>#VALUE!</v>
      </c>
    </row>
    <row r="1071" spans="3:3">
      <c r="C1071" t="e">
        <v>#VALUE!</v>
      </c>
    </row>
    <row r="1072" spans="3:3">
      <c r="C1072" t="e">
        <v>#VALUE!</v>
      </c>
    </row>
    <row r="1073" spans="3:3">
      <c r="C1073" t="e">
        <v>#VALUE!</v>
      </c>
    </row>
    <row r="1074" spans="3:3">
      <c r="C1074" t="e">
        <v>#VALUE!</v>
      </c>
    </row>
    <row r="1075" spans="3:3">
      <c r="C1075" t="e">
        <v>#VALUE!</v>
      </c>
    </row>
    <row r="1076" spans="3:3">
      <c r="C1076" t="e">
        <v>#VALUE!</v>
      </c>
    </row>
    <row r="1077" spans="3:3">
      <c r="C1077" t="e">
        <v>#VALUE!</v>
      </c>
    </row>
    <row r="1078" spans="3:3">
      <c r="C1078" t="e">
        <v>#VALUE!</v>
      </c>
    </row>
    <row r="1079" spans="3:3">
      <c r="C1079" t="e">
        <v>#VALUE!</v>
      </c>
    </row>
    <row r="1080" spans="3:3">
      <c r="C1080" t="e">
        <v>#VALUE!</v>
      </c>
    </row>
    <row r="1081" spans="3:3">
      <c r="C1081" t="e">
        <v>#VALUE!</v>
      </c>
    </row>
    <row r="1082" spans="3:3">
      <c r="C1082" t="e">
        <v>#VALUE!</v>
      </c>
    </row>
    <row r="1083" spans="3:3">
      <c r="C1083" t="e">
        <v>#VALUE!</v>
      </c>
    </row>
    <row r="1084" spans="3:3">
      <c r="C1084" t="e">
        <v>#VALUE!</v>
      </c>
    </row>
    <row r="1085" spans="3:3">
      <c r="C1085" t="e">
        <v>#VALUE!</v>
      </c>
    </row>
    <row r="1086" spans="3:3">
      <c r="C1086" t="e">
        <v>#VALUE!</v>
      </c>
    </row>
    <row r="1087" spans="3:3">
      <c r="C1087" t="e">
        <v>#VALUE!</v>
      </c>
    </row>
    <row r="1088" spans="3:3">
      <c r="C1088" t="e">
        <v>#VALUE!</v>
      </c>
    </row>
    <row r="1089" spans="3:3">
      <c r="C1089" t="e">
        <v>#VALUE!</v>
      </c>
    </row>
    <row r="1090" spans="3:3">
      <c r="C1090" t="e">
        <v>#VALUE!</v>
      </c>
    </row>
    <row r="1091" spans="3:3">
      <c r="C1091" t="e">
        <v>#VALUE!</v>
      </c>
    </row>
    <row r="1092" spans="3:3">
      <c r="C1092" t="e">
        <v>#VALUE!</v>
      </c>
    </row>
    <row r="1093" spans="3:3">
      <c r="C1093" t="e">
        <v>#VALUE!</v>
      </c>
    </row>
    <row r="1094" spans="3:3">
      <c r="C1094" t="e">
        <v>#VALUE!</v>
      </c>
    </row>
    <row r="1095" spans="3:3">
      <c r="C1095" t="e">
        <v>#VALUE!</v>
      </c>
    </row>
    <row r="1096" spans="3:3">
      <c r="C1096" t="e">
        <v>#VALUE!</v>
      </c>
    </row>
    <row r="1097" spans="3:3">
      <c r="C1097" t="e">
        <v>#VALUE!</v>
      </c>
    </row>
    <row r="1098" spans="3:3">
      <c r="C1098" t="e">
        <v>#VALUE!</v>
      </c>
    </row>
    <row r="1099" spans="3:3">
      <c r="C1099" t="e">
        <v>#VALUE!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C9FB-0599-423E-98D5-A7707B80244B}">
  <sheetPr>
    <tabColor rgb="FF00B050"/>
  </sheetPr>
  <dimension ref="A1:AF201"/>
  <sheetViews>
    <sheetView topLeftCell="C13" workbookViewId="0">
      <selection activeCell="D6" sqref="D6"/>
    </sheetView>
  </sheetViews>
  <sheetFormatPr defaultRowHeight="15"/>
  <cols>
    <col min="1" max="1" width="21.5703125" bestFit="1" customWidth="1"/>
    <col min="2" max="2" width="6.140625" bestFit="1" customWidth="1"/>
    <col min="3" max="3" width="12" bestFit="1" customWidth="1"/>
    <col min="4" max="4" width="15.140625" bestFit="1" customWidth="1"/>
    <col min="5" max="5" width="45" bestFit="1" customWidth="1"/>
    <col min="6" max="6" width="9.85546875" bestFit="1" customWidth="1"/>
    <col min="7" max="7" width="18" bestFit="1" customWidth="1"/>
    <col min="8" max="8" width="34.7109375" bestFit="1" customWidth="1"/>
    <col min="9" max="9" width="21.7109375" bestFit="1" customWidth="1"/>
    <col min="10" max="10" width="21.42578125" bestFit="1" customWidth="1"/>
    <col min="11" max="11" width="61.7109375" bestFit="1" customWidth="1"/>
    <col min="12" max="12" width="24.28515625" style="37" bestFit="1" customWidth="1"/>
    <col min="13" max="13" width="24.42578125" style="37" bestFit="1" customWidth="1"/>
    <col min="14" max="14" width="27.140625" style="37" bestFit="1" customWidth="1"/>
    <col min="15" max="15" width="27.28515625" style="37" bestFit="1" customWidth="1"/>
    <col min="16" max="16" width="27.5703125" style="37" bestFit="1" customWidth="1"/>
    <col min="17" max="17" width="27.85546875" style="37" bestFit="1" customWidth="1"/>
    <col min="18" max="18" width="20.7109375" bestFit="1" customWidth="1"/>
    <col min="19" max="19" width="61.7109375" bestFit="1" customWidth="1"/>
    <col min="20" max="20" width="20.28515625" bestFit="1" customWidth="1"/>
    <col min="21" max="21" width="14.85546875" bestFit="1" customWidth="1"/>
    <col min="22" max="22" width="12.85546875" bestFit="1" customWidth="1"/>
    <col min="23" max="23" width="17.7109375" bestFit="1" customWidth="1"/>
    <col min="24" max="24" width="17.5703125" bestFit="1" customWidth="1"/>
    <col min="25" max="25" width="19.5703125" bestFit="1" customWidth="1"/>
    <col min="26" max="26" width="19.7109375" bestFit="1" customWidth="1"/>
    <col min="27" max="27" width="10.28515625" bestFit="1" customWidth="1"/>
    <col min="28" max="28" width="6" bestFit="1" customWidth="1"/>
    <col min="29" max="29" width="11.7109375" bestFit="1" customWidth="1"/>
    <col min="30" max="30" width="13.85546875" bestFit="1" customWidth="1"/>
    <col min="31" max="32" width="11.28515625" bestFit="1" customWidth="1"/>
  </cols>
  <sheetData>
    <row r="1" spans="1:32">
      <c r="A1" t="s">
        <v>143</v>
      </c>
      <c r="B1" t="s">
        <v>11</v>
      </c>
      <c r="C1" t="s">
        <v>0</v>
      </c>
      <c r="D1" t="s">
        <v>8</v>
      </c>
      <c r="E1" t="s">
        <v>7</v>
      </c>
      <c r="F1" t="s">
        <v>4</v>
      </c>
      <c r="G1" t="s">
        <v>12</v>
      </c>
      <c r="H1" t="s">
        <v>36</v>
      </c>
      <c r="I1" t="s">
        <v>171</v>
      </c>
      <c r="J1" t="s">
        <v>29</v>
      </c>
      <c r="K1" t="s">
        <v>21</v>
      </c>
      <c r="L1" s="37" t="s">
        <v>40</v>
      </c>
      <c r="M1" s="37" t="s">
        <v>39</v>
      </c>
      <c r="N1" s="37" t="s">
        <v>131</v>
      </c>
      <c r="O1" s="37" t="s">
        <v>132</v>
      </c>
      <c r="P1" s="37" t="s">
        <v>135</v>
      </c>
      <c r="Q1" s="37" t="s">
        <v>136</v>
      </c>
      <c r="R1" t="s">
        <v>117</v>
      </c>
      <c r="S1" t="s">
        <v>118</v>
      </c>
      <c r="T1" t="s">
        <v>121</v>
      </c>
      <c r="U1" t="s">
        <v>122</v>
      </c>
      <c r="V1" t="s">
        <v>119</v>
      </c>
      <c r="W1" t="s">
        <v>142</v>
      </c>
      <c r="X1" t="s">
        <v>175</v>
      </c>
      <c r="Y1" t="s">
        <v>123</v>
      </c>
      <c r="Z1" t="s">
        <v>172</v>
      </c>
      <c r="AA1" t="s">
        <v>124</v>
      </c>
      <c r="AB1" t="s">
        <v>125</v>
      </c>
      <c r="AC1" t="s">
        <v>127</v>
      </c>
      <c r="AD1" t="s">
        <v>128</v>
      </c>
      <c r="AE1" t="s">
        <v>129</v>
      </c>
      <c r="AF1" t="s">
        <v>120</v>
      </c>
    </row>
    <row r="2" spans="1:32">
      <c r="A2">
        <v>1</v>
      </c>
      <c r="C2" s="129">
        <v>3121445</v>
      </c>
      <c r="D2" s="129" t="s">
        <v>1731</v>
      </c>
      <c r="E2" s="129" t="s">
        <v>1463</v>
      </c>
      <c r="F2">
        <v>48</v>
      </c>
      <c r="G2" s="129" t="s">
        <v>186</v>
      </c>
      <c r="H2" s="129" t="s">
        <v>2468</v>
      </c>
      <c r="I2" s="129" t="s">
        <v>2469</v>
      </c>
      <c r="J2" s="129" t="s">
        <v>2196</v>
      </c>
      <c r="K2" s="129" t="s">
        <v>2367</v>
      </c>
      <c r="L2" s="37">
        <v>22749.1684375</v>
      </c>
      <c r="M2" s="37">
        <v>1091960</v>
      </c>
      <c r="N2" s="37">
        <v>24862</v>
      </c>
      <c r="O2" s="37">
        <v>1193399</v>
      </c>
      <c r="P2" s="37">
        <v>24862</v>
      </c>
      <c r="Q2" s="37">
        <v>1193399</v>
      </c>
      <c r="R2" s="66"/>
      <c r="S2" t="s">
        <v>2367</v>
      </c>
      <c r="T2" s="129" t="s">
        <v>397</v>
      </c>
      <c r="U2" s="129"/>
      <c r="V2" s="129" t="s">
        <v>139</v>
      </c>
      <c r="W2">
        <v>31214450100</v>
      </c>
      <c r="X2" t="s">
        <v>389</v>
      </c>
      <c r="Y2" s="129"/>
      <c r="Z2" s="129"/>
      <c r="AA2" s="129" t="s">
        <v>140</v>
      </c>
      <c r="AB2" s="129" t="s">
        <v>141</v>
      </c>
      <c r="AC2">
        <v>11611</v>
      </c>
      <c r="AD2">
        <v>11612</v>
      </c>
      <c r="AF2">
        <v>1</v>
      </c>
    </row>
    <row r="3" spans="1:32">
      <c r="A3">
        <v>1</v>
      </c>
      <c r="C3" s="129">
        <v>3171295</v>
      </c>
      <c r="D3" s="129" t="s">
        <v>1731</v>
      </c>
      <c r="E3" s="129" t="s">
        <v>993</v>
      </c>
      <c r="F3">
        <v>144</v>
      </c>
      <c r="G3" s="129" t="s">
        <v>186</v>
      </c>
      <c r="H3" s="129" t="s">
        <v>2438</v>
      </c>
      <c r="I3" s="129" t="s">
        <v>2439</v>
      </c>
      <c r="J3" s="129" t="s">
        <v>2098</v>
      </c>
      <c r="K3" s="129" t="s">
        <v>2275</v>
      </c>
      <c r="L3" s="37">
        <v>3048.78</v>
      </c>
      <c r="M3" s="37">
        <v>439024</v>
      </c>
      <c r="N3" s="37">
        <v>3332</v>
      </c>
      <c r="O3" s="37">
        <v>479808</v>
      </c>
      <c r="P3" s="37">
        <v>3332</v>
      </c>
      <c r="Q3" s="37">
        <v>479808</v>
      </c>
      <c r="R3" s="66"/>
      <c r="S3" t="s">
        <v>2275</v>
      </c>
      <c r="T3" s="129" t="s">
        <v>397</v>
      </c>
      <c r="U3" s="129"/>
      <c r="V3" s="129" t="s">
        <v>139</v>
      </c>
      <c r="W3">
        <v>31712950060</v>
      </c>
      <c r="X3" t="s">
        <v>1563</v>
      </c>
      <c r="Y3" s="129"/>
      <c r="Z3" s="129"/>
      <c r="AA3" s="129" t="s">
        <v>140</v>
      </c>
      <c r="AB3" s="129" t="s">
        <v>141</v>
      </c>
      <c r="AC3">
        <v>11611</v>
      </c>
      <c r="AD3">
        <v>11612</v>
      </c>
      <c r="AF3">
        <v>1</v>
      </c>
    </row>
    <row r="4" spans="1:32">
      <c r="A4">
        <v>1</v>
      </c>
      <c r="C4" s="129">
        <v>3171286</v>
      </c>
      <c r="D4" s="129" t="s">
        <v>1731</v>
      </c>
      <c r="E4" s="129" t="s">
        <v>997</v>
      </c>
      <c r="F4">
        <v>144</v>
      </c>
      <c r="G4" s="129" t="s">
        <v>186</v>
      </c>
      <c r="H4" s="129" t="s">
        <v>2438</v>
      </c>
      <c r="I4" s="129" t="s">
        <v>2439</v>
      </c>
      <c r="J4" s="129" t="s">
        <v>2107</v>
      </c>
      <c r="K4" s="129" t="s">
        <v>2284</v>
      </c>
      <c r="L4" s="37">
        <v>5864.5654166666664</v>
      </c>
      <c r="M4" s="37">
        <v>844497</v>
      </c>
      <c r="N4" s="37">
        <v>6409</v>
      </c>
      <c r="O4" s="37">
        <v>922948</v>
      </c>
      <c r="P4" s="37">
        <v>6409</v>
      </c>
      <c r="Q4" s="37">
        <v>922948</v>
      </c>
      <c r="R4" s="66"/>
      <c r="S4" t="s">
        <v>2284</v>
      </c>
      <c r="T4" s="129" t="s">
        <v>397</v>
      </c>
      <c r="U4" s="129"/>
      <c r="V4" s="129" t="s">
        <v>139</v>
      </c>
      <c r="W4">
        <v>31712860100</v>
      </c>
      <c r="X4" t="s">
        <v>1512</v>
      </c>
      <c r="Y4" s="129"/>
      <c r="Z4" s="129"/>
      <c r="AA4" s="129" t="s">
        <v>140</v>
      </c>
      <c r="AB4" s="129" t="s">
        <v>141</v>
      </c>
      <c r="AC4">
        <v>11611</v>
      </c>
      <c r="AD4">
        <v>11612</v>
      </c>
      <c r="AF4">
        <v>1</v>
      </c>
    </row>
    <row r="5" spans="1:32">
      <c r="A5">
        <v>1</v>
      </c>
      <c r="C5" s="129">
        <v>3300517</v>
      </c>
      <c r="D5" s="129" t="s">
        <v>1731</v>
      </c>
      <c r="E5" s="129" t="s">
        <v>992</v>
      </c>
      <c r="F5">
        <v>144</v>
      </c>
      <c r="G5" s="129" t="s">
        <v>186</v>
      </c>
      <c r="H5" s="129" t="s">
        <v>2438</v>
      </c>
      <c r="I5" s="129" t="s">
        <v>2439</v>
      </c>
      <c r="J5" s="129" t="s">
        <v>2106</v>
      </c>
      <c r="K5" s="129" t="s">
        <v>2283</v>
      </c>
      <c r="L5" s="37">
        <v>5864.5654166666664</v>
      </c>
      <c r="M5" s="37">
        <v>844497</v>
      </c>
      <c r="N5" s="37">
        <v>6409</v>
      </c>
      <c r="O5" s="37">
        <v>922948</v>
      </c>
      <c r="P5" s="37">
        <v>6409</v>
      </c>
      <c r="Q5" s="37">
        <v>922948</v>
      </c>
      <c r="R5" s="66"/>
      <c r="S5" t="s">
        <v>2283</v>
      </c>
      <c r="T5" s="129" t="s">
        <v>397</v>
      </c>
      <c r="U5" s="129"/>
      <c r="V5" s="129" t="s">
        <v>139</v>
      </c>
      <c r="W5">
        <v>33005170100</v>
      </c>
      <c r="X5" t="s">
        <v>1512</v>
      </c>
      <c r="Y5" s="129"/>
      <c r="Z5" s="129"/>
      <c r="AA5" s="129" t="s">
        <v>140</v>
      </c>
      <c r="AB5" s="129" t="s">
        <v>141</v>
      </c>
      <c r="AC5">
        <v>11611</v>
      </c>
      <c r="AD5">
        <v>11612</v>
      </c>
      <c r="AF5">
        <v>1</v>
      </c>
    </row>
    <row r="6" spans="1:32">
      <c r="A6">
        <v>1</v>
      </c>
      <c r="C6" s="129">
        <v>3170933</v>
      </c>
      <c r="D6" s="129" t="s">
        <v>1731</v>
      </c>
      <c r="E6" s="129" t="s">
        <v>990</v>
      </c>
      <c r="F6">
        <v>144</v>
      </c>
      <c r="G6" s="129" t="s">
        <v>186</v>
      </c>
      <c r="H6" s="129" t="s">
        <v>2438</v>
      </c>
      <c r="I6" s="129" t="s">
        <v>2439</v>
      </c>
      <c r="J6" s="129" t="s">
        <v>2097</v>
      </c>
      <c r="K6" s="129" t="s">
        <v>2274</v>
      </c>
      <c r="L6" s="37">
        <v>3048.78</v>
      </c>
      <c r="M6" s="37">
        <v>439024</v>
      </c>
      <c r="N6" s="37">
        <v>3332</v>
      </c>
      <c r="O6" s="37">
        <v>479808</v>
      </c>
      <c r="P6" s="37">
        <v>3332</v>
      </c>
      <c r="Q6" s="37">
        <v>479808</v>
      </c>
      <c r="R6" s="66"/>
      <c r="S6" t="s">
        <v>2274</v>
      </c>
      <c r="T6" s="129" t="s">
        <v>397</v>
      </c>
      <c r="U6" s="129"/>
      <c r="V6" s="129" t="s">
        <v>139</v>
      </c>
      <c r="W6">
        <v>31709330060</v>
      </c>
      <c r="X6" t="s">
        <v>1563</v>
      </c>
      <c r="Y6" s="129"/>
      <c r="Z6" s="129"/>
      <c r="AA6" s="129" t="s">
        <v>140</v>
      </c>
      <c r="AB6" s="129" t="s">
        <v>141</v>
      </c>
      <c r="AC6">
        <v>11611</v>
      </c>
      <c r="AD6">
        <v>11612</v>
      </c>
      <c r="AF6">
        <v>1</v>
      </c>
    </row>
    <row r="7" spans="1:32">
      <c r="A7">
        <v>1</v>
      </c>
      <c r="C7" s="129">
        <v>3170945</v>
      </c>
      <c r="D7" s="129" t="s">
        <v>2446</v>
      </c>
      <c r="E7" s="129"/>
      <c r="F7">
        <v>144</v>
      </c>
      <c r="G7" s="129" t="s">
        <v>186</v>
      </c>
      <c r="H7" s="129" t="s">
        <v>2438</v>
      </c>
      <c r="I7" s="129" t="s">
        <v>2439</v>
      </c>
      <c r="J7" s="129" t="s">
        <v>2242</v>
      </c>
      <c r="K7" s="129" t="s">
        <v>2413</v>
      </c>
      <c r="L7" s="37">
        <v>5864.5654166666664</v>
      </c>
      <c r="M7" s="37">
        <v>844497</v>
      </c>
      <c r="N7" s="37">
        <v>6409</v>
      </c>
      <c r="O7" s="37">
        <v>922948</v>
      </c>
      <c r="Q7" s="37">
        <v>0</v>
      </c>
      <c r="R7" s="66"/>
      <c r="S7" t="s">
        <v>2413</v>
      </c>
      <c r="T7" s="129" t="s">
        <v>397</v>
      </c>
      <c r="U7" s="129"/>
      <c r="V7" s="129" t="s">
        <v>139</v>
      </c>
      <c r="W7">
        <v>31709450100</v>
      </c>
      <c r="X7" t="s">
        <v>1512</v>
      </c>
      <c r="Y7" s="129"/>
      <c r="Z7" s="129"/>
      <c r="AA7" s="129" t="s">
        <v>140</v>
      </c>
      <c r="AB7" s="129" t="s">
        <v>141</v>
      </c>
      <c r="AC7">
        <v>11611</v>
      </c>
      <c r="AD7">
        <v>11612</v>
      </c>
      <c r="AF7">
        <v>1</v>
      </c>
    </row>
    <row r="8" spans="1:32">
      <c r="A8">
        <v>1</v>
      </c>
      <c r="C8" s="129">
        <v>3166937</v>
      </c>
      <c r="D8" s="129" t="s">
        <v>1731</v>
      </c>
      <c r="E8" s="129" t="s">
        <v>982</v>
      </c>
      <c r="F8">
        <v>144</v>
      </c>
      <c r="G8" s="129" t="s">
        <v>186</v>
      </c>
      <c r="H8" s="129" t="s">
        <v>2438</v>
      </c>
      <c r="I8" s="129" t="s">
        <v>2439</v>
      </c>
      <c r="J8" s="129" t="s">
        <v>2096</v>
      </c>
      <c r="K8" s="129" t="s">
        <v>2273</v>
      </c>
      <c r="L8" s="37">
        <v>3048.78</v>
      </c>
      <c r="M8" s="37">
        <v>439024</v>
      </c>
      <c r="N8" s="37">
        <v>3332</v>
      </c>
      <c r="O8" s="37">
        <v>479808</v>
      </c>
      <c r="P8" s="37">
        <v>3332</v>
      </c>
      <c r="Q8" s="37">
        <v>479808</v>
      </c>
      <c r="R8" s="66"/>
      <c r="S8" t="s">
        <v>2273</v>
      </c>
      <c r="T8" s="129" t="s">
        <v>397</v>
      </c>
      <c r="U8" s="129"/>
      <c r="V8" s="129" t="s">
        <v>139</v>
      </c>
      <c r="W8">
        <v>31669370060</v>
      </c>
      <c r="X8" t="s">
        <v>1563</v>
      </c>
      <c r="Y8" s="129"/>
      <c r="Z8" s="129"/>
      <c r="AA8" s="129" t="s">
        <v>140</v>
      </c>
      <c r="AB8" s="129" t="s">
        <v>141</v>
      </c>
      <c r="AC8">
        <v>11611</v>
      </c>
      <c r="AD8">
        <v>11612</v>
      </c>
      <c r="AF8">
        <v>1</v>
      </c>
    </row>
    <row r="9" spans="1:32">
      <c r="A9">
        <v>1</v>
      </c>
      <c r="C9" s="129">
        <v>3166942</v>
      </c>
      <c r="D9" s="129" t="s">
        <v>1731</v>
      </c>
      <c r="E9" s="129" t="s">
        <v>984</v>
      </c>
      <c r="F9">
        <v>144</v>
      </c>
      <c r="G9" s="129" t="s">
        <v>186</v>
      </c>
      <c r="H9" s="129" t="s">
        <v>2438</v>
      </c>
      <c r="I9" s="129" t="s">
        <v>2439</v>
      </c>
      <c r="J9" s="129" t="s">
        <v>2105</v>
      </c>
      <c r="K9" s="129" t="s">
        <v>2282</v>
      </c>
      <c r="L9" s="37">
        <v>5864.5654166666664</v>
      </c>
      <c r="M9" s="37">
        <v>844497</v>
      </c>
      <c r="N9" s="37">
        <v>6409</v>
      </c>
      <c r="O9" s="37">
        <v>922948</v>
      </c>
      <c r="P9" s="37">
        <v>6409</v>
      </c>
      <c r="Q9" s="37">
        <v>922948</v>
      </c>
      <c r="R9" s="66"/>
      <c r="S9" t="s">
        <v>2282</v>
      </c>
      <c r="T9" s="129" t="s">
        <v>397</v>
      </c>
      <c r="U9" s="129"/>
      <c r="V9" s="129" t="s">
        <v>139</v>
      </c>
      <c r="W9">
        <v>31669420100</v>
      </c>
      <c r="X9" t="s">
        <v>1512</v>
      </c>
      <c r="Y9" s="129"/>
      <c r="Z9" s="129"/>
      <c r="AA9" s="129" t="s">
        <v>140</v>
      </c>
      <c r="AB9" s="129" t="s">
        <v>141</v>
      </c>
      <c r="AC9">
        <v>11611</v>
      </c>
      <c r="AD9">
        <v>11612</v>
      </c>
      <c r="AF9">
        <v>1</v>
      </c>
    </row>
    <row r="10" spans="1:32">
      <c r="A10">
        <v>1</v>
      </c>
      <c r="C10" s="129">
        <v>3166975</v>
      </c>
      <c r="D10" s="129" t="s">
        <v>1731</v>
      </c>
      <c r="E10" s="129" t="s">
        <v>847</v>
      </c>
      <c r="F10">
        <v>144</v>
      </c>
      <c r="G10" s="129" t="s">
        <v>186</v>
      </c>
      <c r="H10" s="129" t="s">
        <v>2438</v>
      </c>
      <c r="I10" s="129" t="s">
        <v>2439</v>
      </c>
      <c r="J10" s="129" t="s">
        <v>2095</v>
      </c>
      <c r="K10" s="129" t="s">
        <v>2272</v>
      </c>
      <c r="L10" s="37">
        <v>3048.78</v>
      </c>
      <c r="M10" s="37">
        <v>439024</v>
      </c>
      <c r="N10" s="37">
        <v>3332</v>
      </c>
      <c r="O10" s="37">
        <v>479808</v>
      </c>
      <c r="P10" s="37">
        <v>3332</v>
      </c>
      <c r="Q10" s="37">
        <v>479808</v>
      </c>
      <c r="R10" s="66"/>
      <c r="S10" t="s">
        <v>2272</v>
      </c>
      <c r="T10" s="129" t="s">
        <v>397</v>
      </c>
      <c r="U10" s="129"/>
      <c r="V10" s="129" t="s">
        <v>139</v>
      </c>
      <c r="W10">
        <v>31669750060</v>
      </c>
      <c r="X10" t="s">
        <v>1563</v>
      </c>
      <c r="Y10" s="129"/>
      <c r="Z10" s="129"/>
      <c r="AA10" s="129" t="s">
        <v>140</v>
      </c>
      <c r="AB10" s="129" t="s">
        <v>141</v>
      </c>
      <c r="AC10">
        <v>11611</v>
      </c>
      <c r="AD10">
        <v>11612</v>
      </c>
      <c r="AF10">
        <v>1</v>
      </c>
    </row>
    <row r="11" spans="1:32">
      <c r="A11">
        <v>1</v>
      </c>
      <c r="C11" s="129">
        <v>3166958</v>
      </c>
      <c r="D11" s="129" t="s">
        <v>1731</v>
      </c>
      <c r="E11" s="129" t="s">
        <v>852</v>
      </c>
      <c r="F11">
        <v>144</v>
      </c>
      <c r="G11" s="129" t="s">
        <v>186</v>
      </c>
      <c r="H11" s="129" t="s">
        <v>2438</v>
      </c>
      <c r="I11" s="129" t="s">
        <v>2439</v>
      </c>
      <c r="J11" s="129" t="s">
        <v>2104</v>
      </c>
      <c r="K11" s="129" t="s">
        <v>2281</v>
      </c>
      <c r="L11" s="37">
        <v>5864.5654166666664</v>
      </c>
      <c r="M11" s="37">
        <v>844497</v>
      </c>
      <c r="N11" s="37">
        <v>6409</v>
      </c>
      <c r="O11" s="37">
        <v>922948</v>
      </c>
      <c r="P11" s="37">
        <v>6409</v>
      </c>
      <c r="Q11" s="37">
        <v>922948</v>
      </c>
      <c r="R11" s="66"/>
      <c r="S11" t="s">
        <v>2281</v>
      </c>
      <c r="T11" s="129" t="s">
        <v>397</v>
      </c>
      <c r="U11" s="129"/>
      <c r="V11" s="129" t="s">
        <v>139</v>
      </c>
      <c r="W11">
        <v>31669580100</v>
      </c>
      <c r="X11" t="s">
        <v>1512</v>
      </c>
      <c r="Y11" s="129"/>
      <c r="Z11" s="129"/>
      <c r="AA11" s="129" t="s">
        <v>140</v>
      </c>
      <c r="AB11" s="129" t="s">
        <v>141</v>
      </c>
      <c r="AC11">
        <v>11611</v>
      </c>
      <c r="AD11">
        <v>11612</v>
      </c>
      <c r="AF11">
        <v>1</v>
      </c>
    </row>
    <row r="12" spans="1:32">
      <c r="A12">
        <v>1</v>
      </c>
      <c r="C12" s="129">
        <v>3193502</v>
      </c>
      <c r="D12" s="129" t="s">
        <v>1731</v>
      </c>
      <c r="E12" s="129" t="s">
        <v>846</v>
      </c>
      <c r="F12">
        <v>144</v>
      </c>
      <c r="G12" s="129" t="s">
        <v>186</v>
      </c>
      <c r="H12" s="129" t="s">
        <v>2438</v>
      </c>
      <c r="I12" s="129" t="s">
        <v>2439</v>
      </c>
      <c r="J12" s="129" t="s">
        <v>2094</v>
      </c>
      <c r="K12" s="129" t="s">
        <v>2271</v>
      </c>
      <c r="L12" s="37">
        <v>3048.78</v>
      </c>
      <c r="M12" s="37">
        <v>439024</v>
      </c>
      <c r="N12" s="37">
        <v>3332</v>
      </c>
      <c r="O12" s="37">
        <v>479808</v>
      </c>
      <c r="P12" s="37">
        <v>3332</v>
      </c>
      <c r="Q12" s="37">
        <v>479808</v>
      </c>
      <c r="R12" s="66"/>
      <c r="S12" t="s">
        <v>2271</v>
      </c>
      <c r="T12" s="129" t="s">
        <v>397</v>
      </c>
      <c r="U12" s="129"/>
      <c r="V12" s="129" t="s">
        <v>139</v>
      </c>
      <c r="W12">
        <v>31935020060</v>
      </c>
      <c r="X12" t="s">
        <v>1563</v>
      </c>
      <c r="Y12" s="129"/>
      <c r="Z12" s="129"/>
      <c r="AA12" s="129" t="s">
        <v>140</v>
      </c>
      <c r="AB12" s="129" t="s">
        <v>141</v>
      </c>
      <c r="AC12">
        <v>11611</v>
      </c>
      <c r="AD12">
        <v>11612</v>
      </c>
      <c r="AF12">
        <v>1</v>
      </c>
    </row>
    <row r="13" spans="1:32">
      <c r="A13">
        <v>1</v>
      </c>
      <c r="C13" s="129">
        <v>3193501</v>
      </c>
      <c r="D13" s="129" t="s">
        <v>1731</v>
      </c>
      <c r="E13" s="129" t="s">
        <v>760</v>
      </c>
      <c r="F13">
        <v>144</v>
      </c>
      <c r="G13" s="129" t="s">
        <v>186</v>
      </c>
      <c r="H13" s="129" t="s">
        <v>2438</v>
      </c>
      <c r="I13" s="129" t="s">
        <v>2439</v>
      </c>
      <c r="J13" s="129" t="s">
        <v>2093</v>
      </c>
      <c r="K13" s="129" t="s">
        <v>2270</v>
      </c>
      <c r="L13" s="37">
        <v>3048.78</v>
      </c>
      <c r="M13" s="37">
        <v>439024</v>
      </c>
      <c r="N13" s="37">
        <v>3332</v>
      </c>
      <c r="O13" s="37">
        <v>479808</v>
      </c>
      <c r="P13" s="37">
        <v>3332</v>
      </c>
      <c r="Q13" s="37">
        <v>479808</v>
      </c>
      <c r="R13" s="66"/>
      <c r="S13" t="s">
        <v>2270</v>
      </c>
      <c r="T13" s="129" t="s">
        <v>397</v>
      </c>
      <c r="U13" s="129"/>
      <c r="V13" s="129" t="s">
        <v>139</v>
      </c>
      <c r="W13">
        <v>31935010060</v>
      </c>
      <c r="X13" t="s">
        <v>1563</v>
      </c>
      <c r="Y13" s="129"/>
      <c r="Z13" s="129"/>
      <c r="AA13" s="129" t="s">
        <v>140</v>
      </c>
      <c r="AB13" s="129" t="s">
        <v>141</v>
      </c>
      <c r="AC13">
        <v>11611</v>
      </c>
      <c r="AD13">
        <v>11612</v>
      </c>
      <c r="AF13">
        <v>1</v>
      </c>
    </row>
    <row r="14" spans="1:32">
      <c r="A14">
        <v>1</v>
      </c>
      <c r="C14" s="129">
        <v>3346278</v>
      </c>
      <c r="D14" s="129" t="s">
        <v>2446</v>
      </c>
      <c r="E14" s="129"/>
      <c r="F14">
        <v>48</v>
      </c>
      <c r="G14" s="129" t="s">
        <v>186</v>
      </c>
      <c r="H14" s="129" t="s">
        <v>2438</v>
      </c>
      <c r="I14" s="129" t="s">
        <v>2439</v>
      </c>
      <c r="J14" s="129" t="s">
        <v>2488</v>
      </c>
      <c r="K14" s="129" t="s">
        <v>2528</v>
      </c>
      <c r="L14" s="37">
        <v>8231.7021875000009</v>
      </c>
      <c r="M14" s="37">
        <v>395122</v>
      </c>
      <c r="N14" s="37">
        <v>8996</v>
      </c>
      <c r="O14" s="37">
        <v>431827</v>
      </c>
      <c r="Q14" s="37">
        <v>0</v>
      </c>
      <c r="R14" s="66"/>
      <c r="S14">
        <v>0</v>
      </c>
      <c r="T14" s="129" t="s">
        <v>397</v>
      </c>
      <c r="U14" s="129" t="s">
        <v>126</v>
      </c>
      <c r="V14" s="129" t="s">
        <v>139</v>
      </c>
      <c r="W14">
        <v>33462780060</v>
      </c>
      <c r="X14" t="s">
        <v>1563</v>
      </c>
      <c r="Y14" s="129"/>
      <c r="Z14" s="129"/>
      <c r="AA14" s="129" t="s">
        <v>140</v>
      </c>
      <c r="AB14" s="129" t="s">
        <v>141</v>
      </c>
      <c r="AC14">
        <v>11611</v>
      </c>
      <c r="AD14">
        <v>11612</v>
      </c>
      <c r="AF14">
        <v>1</v>
      </c>
    </row>
    <row r="15" spans="1:32">
      <c r="A15">
        <v>1</v>
      </c>
      <c r="C15" s="129">
        <v>3205578</v>
      </c>
      <c r="D15" s="129" t="s">
        <v>1731</v>
      </c>
      <c r="E15" s="129" t="s">
        <v>1086</v>
      </c>
      <c r="F15">
        <v>48</v>
      </c>
      <c r="G15" s="129" t="s">
        <v>186</v>
      </c>
      <c r="H15" s="129" t="s">
        <v>2438</v>
      </c>
      <c r="I15" s="129" t="s">
        <v>2439</v>
      </c>
      <c r="J15" s="129" t="s">
        <v>2124</v>
      </c>
      <c r="K15" s="129" t="s">
        <v>2297</v>
      </c>
      <c r="L15" s="37">
        <v>8232.2549999999992</v>
      </c>
      <c r="M15" s="37">
        <v>395148</v>
      </c>
      <c r="N15" s="37">
        <v>8997</v>
      </c>
      <c r="O15" s="37">
        <v>431856</v>
      </c>
      <c r="P15" s="37">
        <v>8997</v>
      </c>
      <c r="Q15" s="37">
        <v>431856</v>
      </c>
      <c r="R15" s="66"/>
      <c r="S15" t="s">
        <v>2297</v>
      </c>
      <c r="T15" s="129" t="s">
        <v>397</v>
      </c>
      <c r="U15" s="129"/>
      <c r="V15" s="129" t="s">
        <v>139</v>
      </c>
      <c r="W15">
        <v>32055780065</v>
      </c>
      <c r="X15" t="s">
        <v>1562</v>
      </c>
      <c r="Y15" s="129"/>
      <c r="Z15" s="129"/>
      <c r="AA15" s="129" t="s">
        <v>140</v>
      </c>
      <c r="AB15" s="129" t="s">
        <v>141</v>
      </c>
      <c r="AC15">
        <v>11611</v>
      </c>
      <c r="AD15">
        <v>11612</v>
      </c>
      <c r="AF15">
        <v>1</v>
      </c>
    </row>
    <row r="16" spans="1:32">
      <c r="C16" s="129">
        <v>3171288</v>
      </c>
      <c r="D16" s="129" t="s">
        <v>1731</v>
      </c>
      <c r="E16" s="129" t="s">
        <v>1089</v>
      </c>
      <c r="F16">
        <v>48</v>
      </c>
      <c r="G16" s="129" t="s">
        <v>186</v>
      </c>
      <c r="H16" s="129" t="s">
        <v>2438</v>
      </c>
      <c r="I16" s="129" t="s">
        <v>2439</v>
      </c>
      <c r="J16" s="129" t="s">
        <v>2157</v>
      </c>
      <c r="K16" s="129" t="s">
        <v>2330</v>
      </c>
      <c r="L16" s="37">
        <v>16012.5</v>
      </c>
      <c r="M16" s="37">
        <v>768600</v>
      </c>
      <c r="N16" s="37">
        <v>17500</v>
      </c>
      <c r="O16" s="37">
        <v>840000</v>
      </c>
      <c r="P16" s="37">
        <v>17500</v>
      </c>
      <c r="Q16" s="37">
        <v>840000</v>
      </c>
      <c r="R16" s="66"/>
      <c r="S16" t="s">
        <v>2330</v>
      </c>
      <c r="T16" s="129" t="s">
        <v>397</v>
      </c>
      <c r="U16" s="129"/>
      <c r="V16" s="129" t="s">
        <v>139</v>
      </c>
      <c r="W16">
        <v>31712880100</v>
      </c>
      <c r="X16" t="s">
        <v>1512</v>
      </c>
      <c r="Y16" s="129"/>
      <c r="Z16" s="129"/>
      <c r="AA16" s="129" t="s">
        <v>140</v>
      </c>
      <c r="AB16" s="129" t="s">
        <v>141</v>
      </c>
      <c r="AC16">
        <v>11611</v>
      </c>
      <c r="AD16">
        <v>11612</v>
      </c>
      <c r="AF16">
        <v>1</v>
      </c>
    </row>
    <row r="17" spans="3:32">
      <c r="C17" s="129">
        <v>3303377</v>
      </c>
      <c r="D17" s="129" t="s">
        <v>1731</v>
      </c>
      <c r="E17" s="129" t="s">
        <v>964</v>
      </c>
      <c r="F17">
        <v>36</v>
      </c>
      <c r="G17" s="129" t="s">
        <v>186</v>
      </c>
      <c r="H17" s="129" t="s">
        <v>2438</v>
      </c>
      <c r="I17" s="129" t="s">
        <v>2439</v>
      </c>
      <c r="J17" s="129" t="s">
        <v>2495</v>
      </c>
      <c r="K17" s="129" t="s">
        <v>2529</v>
      </c>
      <c r="L17" s="37">
        <v>17593.696249999997</v>
      </c>
      <c r="M17" s="37">
        <v>633373</v>
      </c>
      <c r="N17" s="37">
        <v>19228</v>
      </c>
      <c r="O17" s="37">
        <v>692211</v>
      </c>
      <c r="P17" s="37">
        <v>6409</v>
      </c>
      <c r="Q17" s="37">
        <v>230737</v>
      </c>
      <c r="R17" s="66"/>
      <c r="S17">
        <v>0</v>
      </c>
      <c r="T17" s="129" t="s">
        <v>397</v>
      </c>
      <c r="U17" s="129" t="s">
        <v>126</v>
      </c>
      <c r="V17" s="129" t="s">
        <v>139</v>
      </c>
      <c r="W17">
        <v>33033770100</v>
      </c>
      <c r="X17" t="s">
        <v>1512</v>
      </c>
      <c r="Y17" s="129"/>
      <c r="Z17" s="129"/>
      <c r="AA17" s="129" t="s">
        <v>140</v>
      </c>
      <c r="AB17" s="129" t="s">
        <v>141</v>
      </c>
      <c r="AC17">
        <v>11611</v>
      </c>
      <c r="AD17">
        <v>11612</v>
      </c>
      <c r="AF17">
        <v>1</v>
      </c>
    </row>
    <row r="18" spans="3:32">
      <c r="C18" s="129">
        <v>3300518</v>
      </c>
      <c r="D18" s="129" t="s">
        <v>1731</v>
      </c>
      <c r="E18" s="129" t="s">
        <v>1077</v>
      </c>
      <c r="F18">
        <v>48</v>
      </c>
      <c r="G18" s="129" t="s">
        <v>186</v>
      </c>
      <c r="H18" s="129" t="s">
        <v>2438</v>
      </c>
      <c r="I18" s="129" t="s">
        <v>2439</v>
      </c>
      <c r="J18" s="129" t="s">
        <v>2121</v>
      </c>
      <c r="K18" s="129" t="s">
        <v>2530</v>
      </c>
      <c r="L18" s="37">
        <v>16012.5</v>
      </c>
      <c r="M18" s="37">
        <v>768600</v>
      </c>
      <c r="N18" s="37">
        <v>17500</v>
      </c>
      <c r="O18" s="37">
        <v>840000</v>
      </c>
      <c r="P18" s="37">
        <v>17500</v>
      </c>
      <c r="Q18" s="37">
        <v>840000</v>
      </c>
      <c r="R18" s="66"/>
      <c r="S18" t="s">
        <v>2530</v>
      </c>
      <c r="T18" s="129" t="s">
        <v>397</v>
      </c>
      <c r="U18" s="129"/>
      <c r="V18" s="129" t="s">
        <v>139</v>
      </c>
      <c r="W18">
        <v>33005180100</v>
      </c>
      <c r="X18" t="s">
        <v>1512</v>
      </c>
      <c r="Y18" s="129"/>
      <c r="Z18" s="129"/>
      <c r="AA18" s="129" t="s">
        <v>140</v>
      </c>
      <c r="AB18" s="129" t="s">
        <v>141</v>
      </c>
      <c r="AC18">
        <v>11611</v>
      </c>
      <c r="AD18">
        <v>11612</v>
      </c>
      <c r="AF18">
        <v>1</v>
      </c>
    </row>
    <row r="19" spans="3:32">
      <c r="C19" s="129">
        <v>3205580</v>
      </c>
      <c r="D19" s="129" t="s">
        <v>1731</v>
      </c>
      <c r="E19" s="129" t="s">
        <v>1064</v>
      </c>
      <c r="F19">
        <v>48</v>
      </c>
      <c r="G19" s="129" t="s">
        <v>186</v>
      </c>
      <c r="H19" s="129" t="s">
        <v>2438</v>
      </c>
      <c r="I19" s="129" t="s">
        <v>2439</v>
      </c>
      <c r="J19" s="129" t="s">
        <v>2123</v>
      </c>
      <c r="K19" s="129" t="s">
        <v>2296</v>
      </c>
      <c r="L19" s="37">
        <v>8232.2549999999992</v>
      </c>
      <c r="M19" s="37">
        <v>395148</v>
      </c>
      <c r="N19" s="37">
        <v>8997</v>
      </c>
      <c r="O19" s="37">
        <v>431856</v>
      </c>
      <c r="P19" s="37">
        <v>8997</v>
      </c>
      <c r="Q19" s="37">
        <v>431856</v>
      </c>
      <c r="R19" s="66"/>
      <c r="S19" t="s">
        <v>2296</v>
      </c>
      <c r="T19" s="129" t="s">
        <v>397</v>
      </c>
      <c r="U19" s="129"/>
      <c r="V19" s="129" t="s">
        <v>139</v>
      </c>
      <c r="W19">
        <v>32055800065</v>
      </c>
      <c r="X19" t="s">
        <v>1562</v>
      </c>
      <c r="Y19" s="129"/>
      <c r="Z19" s="129"/>
      <c r="AA19" s="129" t="s">
        <v>140</v>
      </c>
      <c r="AB19" s="129" t="s">
        <v>141</v>
      </c>
      <c r="AC19">
        <v>11611</v>
      </c>
      <c r="AD19">
        <v>11612</v>
      </c>
      <c r="AF19">
        <v>1</v>
      </c>
    </row>
    <row r="20" spans="3:32">
      <c r="C20" s="129">
        <v>3170952</v>
      </c>
      <c r="D20" s="129" t="s">
        <v>1731</v>
      </c>
      <c r="E20" s="129" t="s">
        <v>1065</v>
      </c>
      <c r="F20">
        <v>48</v>
      </c>
      <c r="G20" s="129" t="s">
        <v>186</v>
      </c>
      <c r="H20" s="129" t="s">
        <v>2438</v>
      </c>
      <c r="I20" s="129" t="s">
        <v>2439</v>
      </c>
      <c r="J20" s="129" t="s">
        <v>2120</v>
      </c>
      <c r="K20" s="129" t="s">
        <v>2531</v>
      </c>
      <c r="L20" s="37">
        <v>16012.5</v>
      </c>
      <c r="M20" s="37">
        <v>768600</v>
      </c>
      <c r="N20" s="37">
        <v>17500</v>
      </c>
      <c r="O20" s="37">
        <v>840000</v>
      </c>
      <c r="P20" s="37">
        <v>17500</v>
      </c>
      <c r="Q20" s="37">
        <v>840000</v>
      </c>
      <c r="R20" s="66"/>
      <c r="S20" t="s">
        <v>2531</v>
      </c>
      <c r="T20" s="129" t="s">
        <v>397</v>
      </c>
      <c r="U20" s="129"/>
      <c r="V20" s="129" t="s">
        <v>139</v>
      </c>
      <c r="W20">
        <v>31709520100</v>
      </c>
      <c r="X20" t="s">
        <v>1512</v>
      </c>
      <c r="Y20" s="129"/>
      <c r="Z20" s="129"/>
      <c r="AA20" s="129" t="s">
        <v>140</v>
      </c>
      <c r="AB20" s="129" t="s">
        <v>141</v>
      </c>
      <c r="AC20">
        <v>11611</v>
      </c>
      <c r="AD20">
        <v>11612</v>
      </c>
      <c r="AF20">
        <v>1</v>
      </c>
    </row>
    <row r="21" spans="3:32">
      <c r="C21" s="129">
        <v>3303380</v>
      </c>
      <c r="D21" s="129" t="s">
        <v>1731</v>
      </c>
      <c r="E21" s="129" t="s">
        <v>951</v>
      </c>
      <c r="F21">
        <v>36</v>
      </c>
      <c r="G21" s="129" t="s">
        <v>186</v>
      </c>
      <c r="H21" s="129" t="s">
        <v>2438</v>
      </c>
      <c r="I21" s="129" t="s">
        <v>2439</v>
      </c>
      <c r="J21" s="129" t="s">
        <v>2496</v>
      </c>
      <c r="K21" s="129" t="s">
        <v>2532</v>
      </c>
      <c r="L21" s="37">
        <v>17593.696249999997</v>
      </c>
      <c r="M21" s="37">
        <v>633373</v>
      </c>
      <c r="N21" s="37">
        <v>19228</v>
      </c>
      <c r="O21" s="37">
        <v>692211</v>
      </c>
      <c r="P21" s="37">
        <v>6409</v>
      </c>
      <c r="Q21" s="37">
        <v>230737</v>
      </c>
      <c r="R21" s="66"/>
      <c r="S21">
        <v>0</v>
      </c>
      <c r="T21" s="129" t="s">
        <v>397</v>
      </c>
      <c r="U21" s="129" t="s">
        <v>126</v>
      </c>
      <c r="V21" s="129" t="s">
        <v>139</v>
      </c>
      <c r="W21">
        <v>33033800100</v>
      </c>
      <c r="X21" t="s">
        <v>1512</v>
      </c>
      <c r="Y21" s="129"/>
      <c r="Z21" s="129"/>
      <c r="AA21" s="129" t="s">
        <v>140</v>
      </c>
      <c r="AB21" s="129" t="s">
        <v>141</v>
      </c>
      <c r="AC21">
        <v>11611</v>
      </c>
      <c r="AD21">
        <v>11612</v>
      </c>
      <c r="AF21">
        <v>1</v>
      </c>
    </row>
    <row r="22" spans="3:32">
      <c r="C22" s="129">
        <v>3166944</v>
      </c>
      <c r="D22" s="129" t="s">
        <v>1731</v>
      </c>
      <c r="E22" s="129" t="s">
        <v>1049</v>
      </c>
      <c r="F22">
        <v>48</v>
      </c>
      <c r="G22" s="129" t="s">
        <v>186</v>
      </c>
      <c r="H22" s="129" t="s">
        <v>2438</v>
      </c>
      <c r="I22" s="129" t="s">
        <v>2439</v>
      </c>
      <c r="J22" s="129" t="s">
        <v>2156</v>
      </c>
      <c r="K22" s="129" t="s">
        <v>2329</v>
      </c>
      <c r="L22" s="37">
        <v>16012.5</v>
      </c>
      <c r="M22" s="37">
        <v>768600</v>
      </c>
      <c r="N22" s="37">
        <v>17500</v>
      </c>
      <c r="O22" s="37">
        <v>840000</v>
      </c>
      <c r="P22" s="37">
        <v>17500</v>
      </c>
      <c r="Q22" s="37">
        <v>840000</v>
      </c>
      <c r="R22" s="66"/>
      <c r="S22" t="s">
        <v>2329</v>
      </c>
      <c r="T22" s="129" t="s">
        <v>397</v>
      </c>
      <c r="U22" s="129"/>
      <c r="V22" s="129" t="s">
        <v>139</v>
      </c>
      <c r="W22">
        <v>31669440100</v>
      </c>
      <c r="X22" t="s">
        <v>1512</v>
      </c>
      <c r="Y22" s="129"/>
      <c r="Z22" s="129"/>
      <c r="AA22" s="129" t="s">
        <v>140</v>
      </c>
      <c r="AB22" s="129" t="s">
        <v>141</v>
      </c>
      <c r="AC22">
        <v>11611</v>
      </c>
      <c r="AD22">
        <v>11612</v>
      </c>
      <c r="AF22">
        <v>1</v>
      </c>
    </row>
    <row r="23" spans="3:32">
      <c r="C23" s="129">
        <v>3327358</v>
      </c>
      <c r="D23" s="129" t="s">
        <v>1731</v>
      </c>
      <c r="E23" s="129" t="s">
        <v>929</v>
      </c>
      <c r="F23">
        <v>36</v>
      </c>
      <c r="G23" s="129" t="s">
        <v>186</v>
      </c>
      <c r="H23" s="129" t="s">
        <v>2438</v>
      </c>
      <c r="I23" s="129" t="s">
        <v>2439</v>
      </c>
      <c r="J23" s="129" t="s">
        <v>2498</v>
      </c>
      <c r="K23" s="129" t="s">
        <v>2533</v>
      </c>
      <c r="L23" s="37">
        <v>17593.696249999997</v>
      </c>
      <c r="M23" s="37">
        <v>633373</v>
      </c>
      <c r="N23" s="37">
        <v>19228</v>
      </c>
      <c r="O23" s="37">
        <v>692211</v>
      </c>
      <c r="P23" s="37">
        <v>6409</v>
      </c>
      <c r="Q23" s="37">
        <v>230737</v>
      </c>
      <c r="R23" s="66"/>
      <c r="S23">
        <v>0</v>
      </c>
      <c r="T23" s="129" t="s">
        <v>397</v>
      </c>
      <c r="U23" s="129" t="s">
        <v>126</v>
      </c>
      <c r="V23" s="129" t="s">
        <v>139</v>
      </c>
      <c r="W23">
        <v>33273580100</v>
      </c>
      <c r="X23" t="s">
        <v>1512</v>
      </c>
      <c r="Y23" s="129"/>
      <c r="Z23" s="129"/>
      <c r="AA23" s="129" t="s">
        <v>140</v>
      </c>
      <c r="AB23" s="129" t="s">
        <v>141</v>
      </c>
      <c r="AC23">
        <v>11611</v>
      </c>
      <c r="AD23">
        <v>11612</v>
      </c>
      <c r="AF23">
        <v>1</v>
      </c>
    </row>
    <row r="24" spans="3:32">
      <c r="C24" s="129">
        <v>3341789</v>
      </c>
      <c r="D24" s="129" t="s">
        <v>1731</v>
      </c>
      <c r="E24" s="129" t="s">
        <v>1030</v>
      </c>
      <c r="F24">
        <v>48</v>
      </c>
      <c r="G24" s="129" t="s">
        <v>186</v>
      </c>
      <c r="H24" s="129" t="s">
        <v>2438</v>
      </c>
      <c r="I24" s="129" t="s">
        <v>2439</v>
      </c>
      <c r="J24" s="129" t="s">
        <v>2122</v>
      </c>
      <c r="K24" s="129" t="s">
        <v>2295</v>
      </c>
      <c r="L24" s="37">
        <v>8232.2549999999992</v>
      </c>
      <c r="M24" s="37">
        <v>395148</v>
      </c>
      <c r="N24" s="37">
        <v>8997</v>
      </c>
      <c r="O24" s="37">
        <v>431856</v>
      </c>
      <c r="P24" s="37">
        <v>8997</v>
      </c>
      <c r="Q24" s="37">
        <v>431856</v>
      </c>
      <c r="R24" s="66"/>
      <c r="S24" t="s">
        <v>2295</v>
      </c>
      <c r="T24" s="129" t="s">
        <v>397</v>
      </c>
      <c r="U24" s="129"/>
      <c r="V24" s="129" t="s">
        <v>139</v>
      </c>
      <c r="W24">
        <v>33417890060</v>
      </c>
      <c r="X24" t="s">
        <v>1563</v>
      </c>
      <c r="Y24" s="129"/>
      <c r="Z24" s="129"/>
      <c r="AA24" s="129" t="s">
        <v>140</v>
      </c>
      <c r="AB24" s="129" t="s">
        <v>141</v>
      </c>
      <c r="AC24">
        <v>11611</v>
      </c>
      <c r="AD24">
        <v>11612</v>
      </c>
      <c r="AF24">
        <v>1</v>
      </c>
    </row>
    <row r="25" spans="3:32">
      <c r="C25" s="129">
        <v>3166960</v>
      </c>
      <c r="D25" s="129" t="s">
        <v>1731</v>
      </c>
      <c r="E25" s="129" t="s">
        <v>1031</v>
      </c>
      <c r="F25">
        <v>48</v>
      </c>
      <c r="G25" s="129" t="s">
        <v>186</v>
      </c>
      <c r="H25" s="129" t="s">
        <v>2438</v>
      </c>
      <c r="I25" s="129" t="s">
        <v>2439</v>
      </c>
      <c r="J25" s="129" t="s">
        <v>2119</v>
      </c>
      <c r="K25" s="129" t="s">
        <v>2534</v>
      </c>
      <c r="L25" s="37">
        <v>16012.5</v>
      </c>
      <c r="M25" s="37">
        <v>768600</v>
      </c>
      <c r="N25" s="37">
        <v>17500</v>
      </c>
      <c r="O25" s="37">
        <v>840000</v>
      </c>
      <c r="P25" s="37">
        <v>17500</v>
      </c>
      <c r="Q25" s="37">
        <v>840000</v>
      </c>
      <c r="R25" s="66"/>
      <c r="S25" t="s">
        <v>2534</v>
      </c>
      <c r="T25" s="129" t="s">
        <v>397</v>
      </c>
      <c r="U25" s="129"/>
      <c r="V25" s="129" t="s">
        <v>139</v>
      </c>
      <c r="W25">
        <v>31669600100</v>
      </c>
      <c r="X25" t="s">
        <v>1512</v>
      </c>
      <c r="Y25" s="129"/>
      <c r="Z25" s="129"/>
      <c r="AA25" s="129" t="s">
        <v>140</v>
      </c>
      <c r="AB25" s="129" t="s">
        <v>141</v>
      </c>
      <c r="AC25">
        <v>11611</v>
      </c>
      <c r="AD25">
        <v>11612</v>
      </c>
      <c r="AF25">
        <v>1</v>
      </c>
    </row>
    <row r="26" spans="3:32">
      <c r="C26" s="129">
        <v>3303378</v>
      </c>
      <c r="D26" s="129" t="s">
        <v>1731</v>
      </c>
      <c r="E26" s="129" t="s">
        <v>905</v>
      </c>
      <c r="F26">
        <v>36</v>
      </c>
      <c r="G26" s="129" t="s">
        <v>186</v>
      </c>
      <c r="H26" s="129" t="s">
        <v>2438</v>
      </c>
      <c r="I26" s="129" t="s">
        <v>2439</v>
      </c>
      <c r="J26" s="129" t="s">
        <v>2497</v>
      </c>
      <c r="K26" s="129" t="s">
        <v>2535</v>
      </c>
      <c r="L26" s="37">
        <v>17593.696249999997</v>
      </c>
      <c r="M26" s="37">
        <v>633373</v>
      </c>
      <c r="N26" s="37">
        <v>19228</v>
      </c>
      <c r="O26" s="37">
        <v>692211</v>
      </c>
      <c r="P26" s="37">
        <v>6409</v>
      </c>
      <c r="Q26" s="37">
        <v>230737</v>
      </c>
      <c r="R26" s="66"/>
      <c r="S26">
        <v>0</v>
      </c>
      <c r="T26" s="129" t="s">
        <v>397</v>
      </c>
      <c r="U26" s="129" t="s">
        <v>126</v>
      </c>
      <c r="V26" s="129" t="s">
        <v>139</v>
      </c>
      <c r="W26">
        <v>33033780100</v>
      </c>
      <c r="X26" t="s">
        <v>1512</v>
      </c>
      <c r="Y26" s="129"/>
      <c r="Z26" s="129"/>
      <c r="AA26" s="129" t="s">
        <v>140</v>
      </c>
      <c r="AB26" s="129" t="s">
        <v>141</v>
      </c>
      <c r="AC26">
        <v>11611</v>
      </c>
      <c r="AD26">
        <v>11612</v>
      </c>
      <c r="AF26">
        <v>1</v>
      </c>
    </row>
    <row r="27" spans="3:32">
      <c r="C27" s="129">
        <v>3346280</v>
      </c>
      <c r="D27" s="129" t="s">
        <v>2446</v>
      </c>
      <c r="E27" s="129"/>
      <c r="F27">
        <v>48</v>
      </c>
      <c r="G27" s="129" t="s">
        <v>186</v>
      </c>
      <c r="H27" s="129" t="s">
        <v>2438</v>
      </c>
      <c r="I27" s="129" t="s">
        <v>2439</v>
      </c>
      <c r="J27" s="129" t="s">
        <v>2244</v>
      </c>
      <c r="K27" s="129" t="s">
        <v>2415</v>
      </c>
      <c r="L27" s="37">
        <v>8231.7021875000009</v>
      </c>
      <c r="M27" s="37">
        <v>395122</v>
      </c>
      <c r="N27" s="37">
        <v>8996</v>
      </c>
      <c r="O27" s="37">
        <v>431827</v>
      </c>
      <c r="Q27" s="37">
        <v>0</v>
      </c>
      <c r="R27" s="66"/>
      <c r="S27" t="s">
        <v>2415</v>
      </c>
      <c r="T27" s="129" t="s">
        <v>397</v>
      </c>
      <c r="U27" s="129"/>
      <c r="V27" s="129" t="s">
        <v>139</v>
      </c>
      <c r="W27">
        <v>33462800060</v>
      </c>
      <c r="X27" t="s">
        <v>1563</v>
      </c>
      <c r="Y27" s="129"/>
      <c r="Z27" s="129"/>
      <c r="AA27" s="129" t="s">
        <v>140</v>
      </c>
      <c r="AB27" s="129" t="s">
        <v>141</v>
      </c>
      <c r="AC27">
        <v>11611</v>
      </c>
      <c r="AD27">
        <v>11612</v>
      </c>
      <c r="AF27">
        <v>1</v>
      </c>
    </row>
    <row r="28" spans="3:32">
      <c r="C28" s="129">
        <v>3170971</v>
      </c>
      <c r="D28" s="129" t="s">
        <v>1731</v>
      </c>
      <c r="E28" s="129" t="s">
        <v>1018</v>
      </c>
      <c r="F28">
        <v>48</v>
      </c>
      <c r="G28" s="129" t="s">
        <v>186</v>
      </c>
      <c r="H28" s="129" t="s">
        <v>2438</v>
      </c>
      <c r="I28" s="129" t="s">
        <v>2439</v>
      </c>
      <c r="J28" s="129" t="s">
        <v>2118</v>
      </c>
      <c r="K28" s="129" t="s">
        <v>2536</v>
      </c>
      <c r="L28" s="37">
        <v>16012.5</v>
      </c>
      <c r="M28" s="37">
        <v>768600</v>
      </c>
      <c r="N28" s="37">
        <v>17500</v>
      </c>
      <c r="O28" s="37">
        <v>840000</v>
      </c>
      <c r="P28" s="37">
        <v>17500</v>
      </c>
      <c r="Q28" s="37">
        <v>840000</v>
      </c>
      <c r="R28" s="66"/>
      <c r="S28" t="s">
        <v>2536</v>
      </c>
      <c r="T28" s="129" t="s">
        <v>397</v>
      </c>
      <c r="U28" s="129"/>
      <c r="V28" s="129" t="s">
        <v>139</v>
      </c>
      <c r="W28">
        <v>31709710100</v>
      </c>
      <c r="X28" t="s">
        <v>1512</v>
      </c>
      <c r="Y28" s="129"/>
      <c r="Z28" s="129"/>
      <c r="AA28" s="129" t="s">
        <v>140</v>
      </c>
      <c r="AB28" s="129" t="s">
        <v>141</v>
      </c>
      <c r="AC28">
        <v>11611</v>
      </c>
      <c r="AD28">
        <v>11612</v>
      </c>
      <c r="AF28">
        <v>1</v>
      </c>
    </row>
    <row r="29" spans="3:32">
      <c r="C29" s="129">
        <v>3346279</v>
      </c>
      <c r="D29" s="129" t="s">
        <v>2446</v>
      </c>
      <c r="E29" s="129"/>
      <c r="F29">
        <v>48</v>
      </c>
      <c r="G29" s="129" t="s">
        <v>186</v>
      </c>
      <c r="H29" s="129" t="s">
        <v>2438</v>
      </c>
      <c r="I29" s="129" t="s">
        <v>2439</v>
      </c>
      <c r="J29" s="129" t="s">
        <v>2243</v>
      </c>
      <c r="K29" s="129" t="s">
        <v>2414</v>
      </c>
      <c r="L29" s="37">
        <v>8231.7021875000009</v>
      </c>
      <c r="M29" s="37">
        <v>395122</v>
      </c>
      <c r="N29" s="37">
        <v>8996</v>
      </c>
      <c r="O29" s="37">
        <v>431827</v>
      </c>
      <c r="Q29" s="37">
        <v>0</v>
      </c>
      <c r="R29" s="66"/>
      <c r="S29" t="s">
        <v>2414</v>
      </c>
      <c r="T29" s="129" t="s">
        <v>397</v>
      </c>
      <c r="U29" s="129"/>
      <c r="V29" s="129" t="s">
        <v>139</v>
      </c>
      <c r="W29">
        <v>33462790060</v>
      </c>
      <c r="X29" t="s">
        <v>1563</v>
      </c>
      <c r="Y29" s="129"/>
      <c r="Z29" s="129"/>
      <c r="AA29" s="129" t="s">
        <v>140</v>
      </c>
      <c r="AB29" s="129" t="s">
        <v>141</v>
      </c>
      <c r="AC29">
        <v>11611</v>
      </c>
      <c r="AD29">
        <v>11612</v>
      </c>
      <c r="AF29">
        <v>1</v>
      </c>
    </row>
    <row r="30" spans="3:32">
      <c r="C30" s="129">
        <v>3180048</v>
      </c>
      <c r="D30" s="129" t="s">
        <v>1731</v>
      </c>
      <c r="E30" s="129" t="s">
        <v>1005</v>
      </c>
      <c r="F30">
        <v>48</v>
      </c>
      <c r="G30" s="129" t="s">
        <v>186</v>
      </c>
      <c r="H30" s="129" t="s">
        <v>2438</v>
      </c>
      <c r="I30" s="129" t="s">
        <v>2439</v>
      </c>
      <c r="J30" s="129" t="s">
        <v>2155</v>
      </c>
      <c r="K30" s="129" t="s">
        <v>2328</v>
      </c>
      <c r="L30" s="37">
        <v>16012.5</v>
      </c>
      <c r="M30" s="37">
        <v>768600</v>
      </c>
      <c r="N30" s="37">
        <v>17500</v>
      </c>
      <c r="O30" s="37">
        <v>840000</v>
      </c>
      <c r="P30" s="37">
        <v>17500</v>
      </c>
      <c r="Q30" s="37">
        <v>840000</v>
      </c>
      <c r="R30" s="66"/>
      <c r="S30" t="s">
        <v>2328</v>
      </c>
      <c r="T30" s="129" t="s">
        <v>397</v>
      </c>
      <c r="U30" s="129"/>
      <c r="V30" s="129" t="s">
        <v>139</v>
      </c>
      <c r="W30">
        <v>31800480100</v>
      </c>
      <c r="X30" t="s">
        <v>1512</v>
      </c>
      <c r="Y30" s="129"/>
      <c r="Z30" s="129"/>
      <c r="AA30" s="129" t="s">
        <v>140</v>
      </c>
      <c r="AB30" s="129" t="s">
        <v>141</v>
      </c>
      <c r="AC30">
        <v>11611</v>
      </c>
      <c r="AD30">
        <v>11612</v>
      </c>
      <c r="AF30">
        <v>1</v>
      </c>
    </row>
    <row r="31" spans="3:32">
      <c r="C31" s="129">
        <v>3337515</v>
      </c>
      <c r="D31" s="129" t="s">
        <v>1731</v>
      </c>
      <c r="E31" s="129" t="s">
        <v>1009</v>
      </c>
      <c r="F31">
        <v>36</v>
      </c>
      <c r="G31" s="129" t="s">
        <v>186</v>
      </c>
      <c r="H31" s="129" t="s">
        <v>2438</v>
      </c>
      <c r="I31" s="129" t="s">
        <v>2439</v>
      </c>
      <c r="J31" s="129" t="s">
        <v>2499</v>
      </c>
      <c r="K31" s="129" t="s">
        <v>2537</v>
      </c>
      <c r="L31" s="37">
        <v>17593.696249999997</v>
      </c>
      <c r="M31" s="37">
        <v>633373</v>
      </c>
      <c r="N31" s="37">
        <v>19228</v>
      </c>
      <c r="O31" s="37">
        <v>692211</v>
      </c>
      <c r="P31" s="37">
        <v>17500</v>
      </c>
      <c r="Q31" s="37">
        <v>630000</v>
      </c>
      <c r="R31" s="66"/>
      <c r="S31">
        <v>0</v>
      </c>
      <c r="T31" s="129" t="s">
        <v>397</v>
      </c>
      <c r="U31" s="129" t="s">
        <v>126</v>
      </c>
      <c r="V31" s="129" t="s">
        <v>139</v>
      </c>
      <c r="W31">
        <v>33375150100</v>
      </c>
      <c r="X31" t="s">
        <v>1512</v>
      </c>
      <c r="Y31" s="129"/>
      <c r="Z31" s="129"/>
      <c r="AA31" s="129" t="s">
        <v>140</v>
      </c>
      <c r="AB31" s="129" t="s">
        <v>141</v>
      </c>
      <c r="AC31">
        <v>11611</v>
      </c>
      <c r="AD31">
        <v>11612</v>
      </c>
      <c r="AF31">
        <v>1</v>
      </c>
    </row>
    <row r="32" spans="3:32">
      <c r="C32" s="129">
        <v>3327357</v>
      </c>
      <c r="D32" s="129" t="s">
        <v>1731</v>
      </c>
      <c r="E32" s="129" t="s">
        <v>872</v>
      </c>
      <c r="F32">
        <v>36</v>
      </c>
      <c r="G32" s="129" t="s">
        <v>186</v>
      </c>
      <c r="H32" s="129" t="s">
        <v>2438</v>
      </c>
      <c r="I32" s="129" t="s">
        <v>2439</v>
      </c>
      <c r="J32" s="129" t="s">
        <v>2500</v>
      </c>
      <c r="K32" s="129" t="s">
        <v>2537</v>
      </c>
      <c r="L32" s="37">
        <v>17593.696249999997</v>
      </c>
      <c r="M32" s="37">
        <v>633373</v>
      </c>
      <c r="N32" s="37">
        <v>19228</v>
      </c>
      <c r="O32" s="37">
        <v>692211</v>
      </c>
      <c r="P32" s="37">
        <v>6409</v>
      </c>
      <c r="Q32" s="37">
        <v>230737</v>
      </c>
      <c r="R32" s="66"/>
      <c r="S32">
        <v>0</v>
      </c>
      <c r="T32" s="129" t="s">
        <v>397</v>
      </c>
      <c r="U32" s="129" t="s">
        <v>126</v>
      </c>
      <c r="V32" s="129" t="s">
        <v>139</v>
      </c>
      <c r="W32">
        <v>33273570100</v>
      </c>
      <c r="X32" t="s">
        <v>1512</v>
      </c>
      <c r="Y32" s="129"/>
      <c r="Z32" s="129"/>
      <c r="AA32" s="129" t="s">
        <v>140</v>
      </c>
      <c r="AB32" s="129" t="s">
        <v>141</v>
      </c>
      <c r="AC32">
        <v>11611</v>
      </c>
      <c r="AD32">
        <v>11612</v>
      </c>
      <c r="AF32">
        <v>1</v>
      </c>
    </row>
    <row r="33" spans="3:32">
      <c r="C33" s="129">
        <v>3231609</v>
      </c>
      <c r="D33" s="129" t="s">
        <v>1731</v>
      </c>
      <c r="E33" s="129" t="s">
        <v>976</v>
      </c>
      <c r="F33">
        <v>144</v>
      </c>
      <c r="G33" s="129" t="s">
        <v>186</v>
      </c>
      <c r="H33" s="129" t="s">
        <v>2438</v>
      </c>
      <c r="I33" s="129" t="s">
        <v>2439</v>
      </c>
      <c r="J33" s="129" t="s">
        <v>2116</v>
      </c>
      <c r="K33" s="129" t="s">
        <v>2293</v>
      </c>
      <c r="L33" s="37">
        <v>5864.5695240000005</v>
      </c>
      <c r="M33" s="37">
        <v>844498</v>
      </c>
      <c r="N33" s="37">
        <v>6409</v>
      </c>
      <c r="O33" s="37">
        <v>922949</v>
      </c>
      <c r="P33" s="37">
        <v>6409</v>
      </c>
      <c r="Q33" s="37">
        <v>922949</v>
      </c>
      <c r="R33" s="66"/>
      <c r="S33" t="s">
        <v>2293</v>
      </c>
      <c r="T33" s="129" t="s">
        <v>397</v>
      </c>
      <c r="U33" s="129"/>
      <c r="V33" s="129" t="s">
        <v>139</v>
      </c>
      <c r="W33">
        <v>32316090100</v>
      </c>
      <c r="X33" t="s">
        <v>1512</v>
      </c>
      <c r="Y33" s="129"/>
      <c r="Z33" s="129"/>
      <c r="AA33" s="129" t="s">
        <v>140</v>
      </c>
      <c r="AB33" s="129" t="s">
        <v>141</v>
      </c>
      <c r="AC33">
        <v>11611</v>
      </c>
      <c r="AD33">
        <v>11612</v>
      </c>
      <c r="AF33">
        <v>1</v>
      </c>
    </row>
    <row r="34" spans="3:32">
      <c r="C34" s="129">
        <v>3303382</v>
      </c>
      <c r="D34" s="129" t="s">
        <v>1731</v>
      </c>
      <c r="E34" s="129" t="s">
        <v>977</v>
      </c>
      <c r="F34">
        <v>36</v>
      </c>
      <c r="G34" s="129" t="s">
        <v>186</v>
      </c>
      <c r="H34" s="129" t="s">
        <v>2438</v>
      </c>
      <c r="I34" s="129" t="s">
        <v>2439</v>
      </c>
      <c r="J34" s="129" t="s">
        <v>2501</v>
      </c>
      <c r="K34" s="129" t="s">
        <v>2538</v>
      </c>
      <c r="L34" s="37">
        <v>17593.696249999997</v>
      </c>
      <c r="M34" s="37">
        <v>633373</v>
      </c>
      <c r="N34" s="37">
        <v>19228</v>
      </c>
      <c r="O34" s="37">
        <v>692211</v>
      </c>
      <c r="P34" s="37">
        <v>6409</v>
      </c>
      <c r="Q34" s="37">
        <v>230737</v>
      </c>
      <c r="R34" s="66"/>
      <c r="S34">
        <v>0</v>
      </c>
      <c r="T34" s="129" t="s">
        <v>397</v>
      </c>
      <c r="U34" s="129" t="s">
        <v>126</v>
      </c>
      <c r="V34" s="129" t="s">
        <v>139</v>
      </c>
      <c r="W34">
        <v>33033820100</v>
      </c>
      <c r="X34" t="s">
        <v>1512</v>
      </c>
      <c r="Y34" s="129"/>
      <c r="Z34" s="129"/>
      <c r="AA34" s="129" t="s">
        <v>140</v>
      </c>
      <c r="AB34" s="129" t="s">
        <v>141</v>
      </c>
      <c r="AC34">
        <v>11611</v>
      </c>
      <c r="AD34">
        <v>11612</v>
      </c>
      <c r="AF34">
        <v>1</v>
      </c>
    </row>
    <row r="35" spans="3:32">
      <c r="C35" s="129">
        <v>3226051</v>
      </c>
      <c r="D35" s="129" t="s">
        <v>1731</v>
      </c>
      <c r="E35" s="129" t="s">
        <v>962</v>
      </c>
      <c r="F35">
        <v>144</v>
      </c>
      <c r="G35" s="129" t="s">
        <v>186</v>
      </c>
      <c r="H35" s="129" t="s">
        <v>2438</v>
      </c>
      <c r="I35" s="129" t="s">
        <v>2439</v>
      </c>
      <c r="J35" s="129" t="s">
        <v>2115</v>
      </c>
      <c r="K35" s="129" t="s">
        <v>2292</v>
      </c>
      <c r="L35" s="37">
        <v>5864.5695240000005</v>
      </c>
      <c r="M35" s="37">
        <v>844498</v>
      </c>
      <c r="N35" s="37">
        <v>6409</v>
      </c>
      <c r="O35" s="37">
        <v>922949</v>
      </c>
      <c r="P35" s="37">
        <v>6409</v>
      </c>
      <c r="Q35" s="37">
        <v>922949</v>
      </c>
      <c r="R35" s="66"/>
      <c r="S35" t="s">
        <v>2292</v>
      </c>
      <c r="T35" s="129" t="s">
        <v>397</v>
      </c>
      <c r="U35" s="129"/>
      <c r="V35" s="129" t="s">
        <v>139</v>
      </c>
      <c r="W35">
        <v>32260510100</v>
      </c>
      <c r="X35" t="s">
        <v>1512</v>
      </c>
      <c r="Y35" s="129"/>
      <c r="Z35" s="129"/>
      <c r="AA35" s="129" t="s">
        <v>140</v>
      </c>
      <c r="AB35" s="129" t="s">
        <v>141</v>
      </c>
      <c r="AC35">
        <v>11611</v>
      </c>
      <c r="AD35">
        <v>11612</v>
      </c>
      <c r="AF35">
        <v>1</v>
      </c>
    </row>
    <row r="36" spans="3:32">
      <c r="C36" s="129">
        <v>3226039</v>
      </c>
      <c r="D36" s="129" t="s">
        <v>1731</v>
      </c>
      <c r="E36" s="129" t="s">
        <v>949</v>
      </c>
      <c r="F36">
        <v>144</v>
      </c>
      <c r="G36" s="129" t="s">
        <v>186</v>
      </c>
      <c r="H36" s="129" t="s">
        <v>2438</v>
      </c>
      <c r="I36" s="129" t="s">
        <v>2439</v>
      </c>
      <c r="J36" s="129" t="s">
        <v>2114</v>
      </c>
      <c r="K36" s="129" t="s">
        <v>2291</v>
      </c>
      <c r="L36" s="37">
        <v>5864.5695240000005</v>
      </c>
      <c r="M36" s="37">
        <v>844498</v>
      </c>
      <c r="N36" s="37">
        <v>6409</v>
      </c>
      <c r="O36" s="37">
        <v>922949</v>
      </c>
      <c r="P36" s="37">
        <v>6409</v>
      </c>
      <c r="Q36" s="37">
        <v>922949</v>
      </c>
      <c r="R36" s="66"/>
      <c r="S36" t="s">
        <v>2291</v>
      </c>
      <c r="T36" s="129" t="s">
        <v>397</v>
      </c>
      <c r="U36" s="129"/>
      <c r="V36" s="129" t="s">
        <v>139</v>
      </c>
      <c r="W36">
        <v>32260390100</v>
      </c>
      <c r="X36" t="s">
        <v>1512</v>
      </c>
      <c r="Y36" s="129"/>
      <c r="Z36" s="129"/>
      <c r="AA36" s="129" t="s">
        <v>140</v>
      </c>
      <c r="AB36" s="129" t="s">
        <v>141</v>
      </c>
      <c r="AC36">
        <v>11611</v>
      </c>
      <c r="AD36">
        <v>11612</v>
      </c>
      <c r="AF36">
        <v>1</v>
      </c>
    </row>
    <row r="37" spans="3:32">
      <c r="C37" s="129">
        <v>3226040</v>
      </c>
      <c r="D37" s="129" t="s">
        <v>1731</v>
      </c>
      <c r="E37" s="129" t="s">
        <v>935</v>
      </c>
      <c r="F37">
        <v>144</v>
      </c>
      <c r="G37" s="129" t="s">
        <v>186</v>
      </c>
      <c r="H37" s="129" t="s">
        <v>2438</v>
      </c>
      <c r="I37" s="129" t="s">
        <v>2439</v>
      </c>
      <c r="J37" s="129" t="s">
        <v>2113</v>
      </c>
      <c r="K37" s="129" t="s">
        <v>2290</v>
      </c>
      <c r="L37" s="37">
        <v>5864.5695240000005</v>
      </c>
      <c r="M37" s="37">
        <v>844498</v>
      </c>
      <c r="N37" s="37">
        <v>6409</v>
      </c>
      <c r="O37" s="37">
        <v>922949</v>
      </c>
      <c r="P37" s="37">
        <v>6409</v>
      </c>
      <c r="Q37" s="37">
        <v>922949</v>
      </c>
      <c r="R37" s="66"/>
      <c r="S37" t="s">
        <v>2290</v>
      </c>
      <c r="T37" s="129" t="s">
        <v>397</v>
      </c>
      <c r="U37" s="129"/>
      <c r="V37" s="129" t="s">
        <v>139</v>
      </c>
      <c r="W37">
        <v>32260400100</v>
      </c>
      <c r="X37" t="s">
        <v>1512</v>
      </c>
      <c r="Y37" s="129"/>
      <c r="Z37" s="129"/>
      <c r="AA37" s="129" t="s">
        <v>140</v>
      </c>
      <c r="AB37" s="129" t="s">
        <v>141</v>
      </c>
      <c r="AC37">
        <v>11611</v>
      </c>
      <c r="AD37">
        <v>11612</v>
      </c>
      <c r="AF37">
        <v>1</v>
      </c>
    </row>
    <row r="38" spans="3:32">
      <c r="C38" s="129">
        <v>3303381</v>
      </c>
      <c r="D38" s="129" t="s">
        <v>1731</v>
      </c>
      <c r="E38" s="129" t="s">
        <v>936</v>
      </c>
      <c r="F38">
        <v>36</v>
      </c>
      <c r="G38" s="129" t="s">
        <v>186</v>
      </c>
      <c r="H38" s="129" t="s">
        <v>2438</v>
      </c>
      <c r="I38" s="129" t="s">
        <v>2439</v>
      </c>
      <c r="J38" s="129" t="s">
        <v>2502</v>
      </c>
      <c r="K38" s="129" t="s">
        <v>2539</v>
      </c>
      <c r="L38" s="37">
        <v>17593.696249999997</v>
      </c>
      <c r="M38" s="37">
        <v>633373</v>
      </c>
      <c r="N38" s="37">
        <v>19228</v>
      </c>
      <c r="O38" s="37">
        <v>692211</v>
      </c>
      <c r="P38" s="37">
        <v>6409</v>
      </c>
      <c r="Q38" s="37">
        <v>230737</v>
      </c>
      <c r="R38" s="66"/>
      <c r="S38">
        <v>0</v>
      </c>
      <c r="T38" s="129" t="s">
        <v>397</v>
      </c>
      <c r="U38" s="129" t="s">
        <v>126</v>
      </c>
      <c r="V38" s="129" t="s">
        <v>139</v>
      </c>
      <c r="W38">
        <v>33033810100</v>
      </c>
      <c r="X38" t="s">
        <v>1512</v>
      </c>
      <c r="Y38" s="129"/>
      <c r="Z38" s="129"/>
      <c r="AA38" s="129" t="s">
        <v>140</v>
      </c>
      <c r="AB38" s="129" t="s">
        <v>141</v>
      </c>
      <c r="AC38">
        <v>11611</v>
      </c>
      <c r="AD38">
        <v>11612</v>
      </c>
      <c r="AF38">
        <v>1</v>
      </c>
    </row>
    <row r="39" spans="3:32">
      <c r="C39" s="129">
        <v>3226053</v>
      </c>
      <c r="D39" s="129" t="s">
        <v>1731</v>
      </c>
      <c r="E39" s="129" t="s">
        <v>922</v>
      </c>
      <c r="F39">
        <v>144</v>
      </c>
      <c r="G39" s="129" t="s">
        <v>186</v>
      </c>
      <c r="H39" s="129" t="s">
        <v>2438</v>
      </c>
      <c r="I39" s="129" t="s">
        <v>2439</v>
      </c>
      <c r="J39" s="129" t="s">
        <v>2112</v>
      </c>
      <c r="K39" s="129" t="s">
        <v>2289</v>
      </c>
      <c r="L39" s="37">
        <v>5864.5695240000005</v>
      </c>
      <c r="M39" s="37">
        <v>844498</v>
      </c>
      <c r="N39" s="37">
        <v>6409</v>
      </c>
      <c r="O39" s="37">
        <v>922949</v>
      </c>
      <c r="P39" s="37">
        <v>6409</v>
      </c>
      <c r="Q39" s="37">
        <v>922949</v>
      </c>
      <c r="R39" s="66"/>
      <c r="S39" t="s">
        <v>2289</v>
      </c>
      <c r="T39" s="129" t="s">
        <v>397</v>
      </c>
      <c r="U39" s="129"/>
      <c r="V39" s="129" t="s">
        <v>139</v>
      </c>
      <c r="W39">
        <v>32260530100</v>
      </c>
      <c r="X39" t="s">
        <v>1512</v>
      </c>
      <c r="Y39" s="129"/>
      <c r="Z39" s="129"/>
      <c r="AA39" s="129" t="s">
        <v>140</v>
      </c>
      <c r="AB39" s="129" t="s">
        <v>141</v>
      </c>
      <c r="AC39">
        <v>11611</v>
      </c>
      <c r="AD39">
        <v>11612</v>
      </c>
      <c r="AF39">
        <v>1</v>
      </c>
    </row>
    <row r="40" spans="3:32">
      <c r="C40" s="129">
        <v>3303384</v>
      </c>
      <c r="D40" s="129" t="s">
        <v>1731</v>
      </c>
      <c r="E40" s="129" t="s">
        <v>923</v>
      </c>
      <c r="F40">
        <v>36</v>
      </c>
      <c r="G40" s="129" t="s">
        <v>186</v>
      </c>
      <c r="H40" s="129" t="s">
        <v>2438</v>
      </c>
      <c r="I40" s="129" t="s">
        <v>2439</v>
      </c>
      <c r="J40" s="129" t="s">
        <v>2503</v>
      </c>
      <c r="K40" s="129" t="s">
        <v>2540</v>
      </c>
      <c r="L40" s="37">
        <v>17593.696249999997</v>
      </c>
      <c r="M40" s="37">
        <v>633373</v>
      </c>
      <c r="N40" s="37">
        <v>19228</v>
      </c>
      <c r="O40" s="37">
        <v>692211</v>
      </c>
      <c r="P40" s="37">
        <v>6409</v>
      </c>
      <c r="Q40" s="37">
        <v>230737</v>
      </c>
      <c r="R40" s="66"/>
      <c r="S40">
        <v>0</v>
      </c>
      <c r="T40" s="129" t="s">
        <v>397</v>
      </c>
      <c r="U40" s="129" t="s">
        <v>126</v>
      </c>
      <c r="V40" s="129" t="s">
        <v>139</v>
      </c>
      <c r="W40">
        <v>33033840100</v>
      </c>
      <c r="X40" t="s">
        <v>1512</v>
      </c>
      <c r="Y40" s="129"/>
      <c r="Z40" s="129"/>
      <c r="AA40" s="129" t="s">
        <v>140</v>
      </c>
      <c r="AB40" s="129" t="s">
        <v>141</v>
      </c>
      <c r="AC40">
        <v>11611</v>
      </c>
      <c r="AD40">
        <v>11612</v>
      </c>
      <c r="AF40">
        <v>1</v>
      </c>
    </row>
    <row r="41" spans="3:32">
      <c r="C41" s="129">
        <v>3226670</v>
      </c>
      <c r="D41" s="129" t="s">
        <v>1731</v>
      </c>
      <c r="E41" s="129" t="s">
        <v>904</v>
      </c>
      <c r="F41">
        <v>144</v>
      </c>
      <c r="G41" s="129" t="s">
        <v>186</v>
      </c>
      <c r="H41" s="129" t="s">
        <v>2438</v>
      </c>
      <c r="I41" s="129" t="s">
        <v>2439</v>
      </c>
      <c r="J41" s="129" t="s">
        <v>2111</v>
      </c>
      <c r="K41" s="129" t="s">
        <v>2288</v>
      </c>
      <c r="L41" s="37">
        <v>5864.5695240000005</v>
      </c>
      <c r="M41" s="37">
        <v>844498</v>
      </c>
      <c r="N41" s="37">
        <v>6409</v>
      </c>
      <c r="O41" s="37">
        <v>922949</v>
      </c>
      <c r="P41" s="37">
        <v>6409</v>
      </c>
      <c r="Q41" s="37">
        <v>922949</v>
      </c>
      <c r="R41" s="66"/>
      <c r="S41" t="s">
        <v>2288</v>
      </c>
      <c r="T41" s="129" t="s">
        <v>397</v>
      </c>
      <c r="U41" s="129"/>
      <c r="V41" s="129" t="s">
        <v>139</v>
      </c>
      <c r="W41">
        <v>32266700100</v>
      </c>
      <c r="X41" t="s">
        <v>1512</v>
      </c>
      <c r="Y41" s="129"/>
      <c r="Z41" s="129"/>
      <c r="AA41" s="129" t="s">
        <v>140</v>
      </c>
      <c r="AB41" s="129" t="s">
        <v>141</v>
      </c>
      <c r="AC41">
        <v>11611</v>
      </c>
      <c r="AD41">
        <v>11612</v>
      </c>
      <c r="AF41">
        <v>1</v>
      </c>
    </row>
    <row r="42" spans="3:32">
      <c r="C42" s="129" t="s">
        <v>2477</v>
      </c>
      <c r="D42" s="129" t="s">
        <v>2446</v>
      </c>
      <c r="E42" s="129"/>
      <c r="F42">
        <v>144</v>
      </c>
      <c r="G42" s="129" t="s">
        <v>186</v>
      </c>
      <c r="H42" s="129" t="s">
        <v>2438</v>
      </c>
      <c r="I42" s="129" t="s">
        <v>2439</v>
      </c>
      <c r="J42" s="129" t="s">
        <v>2117</v>
      </c>
      <c r="K42" s="129" t="s">
        <v>2541</v>
      </c>
      <c r="L42" s="37">
        <v>5864.5735500000001</v>
      </c>
      <c r="M42" s="37">
        <v>844499</v>
      </c>
      <c r="N42" s="37">
        <v>6409</v>
      </c>
      <c r="O42" s="37">
        <v>922949</v>
      </c>
      <c r="Q42" s="37">
        <v>0</v>
      </c>
      <c r="R42" s="66"/>
      <c r="S42" t="s">
        <v>2294</v>
      </c>
      <c r="T42" s="129" t="s">
        <v>397</v>
      </c>
      <c r="U42" s="129"/>
      <c r="V42" s="129" t="s">
        <v>139</v>
      </c>
      <c r="X42" t="s">
        <v>1512</v>
      </c>
      <c r="Y42" s="129"/>
      <c r="Z42" s="129"/>
      <c r="AA42" s="129" t="s">
        <v>140</v>
      </c>
      <c r="AB42" s="129" t="s">
        <v>141</v>
      </c>
      <c r="AC42">
        <v>11611</v>
      </c>
      <c r="AD42">
        <v>11612</v>
      </c>
      <c r="AF42">
        <v>1</v>
      </c>
    </row>
    <row r="43" spans="3:32">
      <c r="C43" s="129">
        <v>3226052</v>
      </c>
      <c r="D43" s="129" t="s">
        <v>1731</v>
      </c>
      <c r="E43" s="129" t="s">
        <v>893</v>
      </c>
      <c r="F43">
        <v>144</v>
      </c>
      <c r="G43" s="129" t="s">
        <v>186</v>
      </c>
      <c r="H43" s="129" t="s">
        <v>2438</v>
      </c>
      <c r="I43" s="129" t="s">
        <v>2439</v>
      </c>
      <c r="J43" s="129" t="s">
        <v>2110</v>
      </c>
      <c r="K43" s="129" t="s">
        <v>2287</v>
      </c>
      <c r="L43" s="37">
        <v>5864.5695240000005</v>
      </c>
      <c r="M43" s="37">
        <v>844498</v>
      </c>
      <c r="N43" s="37">
        <v>6409</v>
      </c>
      <c r="O43" s="37">
        <v>922949</v>
      </c>
      <c r="P43" s="37">
        <v>6409</v>
      </c>
      <c r="Q43" s="37">
        <v>922949</v>
      </c>
      <c r="R43" s="66"/>
      <c r="S43" t="s">
        <v>2287</v>
      </c>
      <c r="T43" s="129" t="s">
        <v>397</v>
      </c>
      <c r="U43" s="129"/>
      <c r="V43" s="129" t="s">
        <v>139</v>
      </c>
      <c r="W43">
        <v>32260520100</v>
      </c>
      <c r="X43" t="s">
        <v>1512</v>
      </c>
      <c r="Y43" s="129"/>
      <c r="Z43" s="129"/>
      <c r="AA43" s="129" t="s">
        <v>140</v>
      </c>
      <c r="AB43" s="129" t="s">
        <v>141</v>
      </c>
      <c r="AC43">
        <v>11611</v>
      </c>
      <c r="AD43">
        <v>11612</v>
      </c>
      <c r="AF43">
        <v>1</v>
      </c>
    </row>
    <row r="44" spans="3:32">
      <c r="C44" s="129">
        <v>3303383</v>
      </c>
      <c r="D44" s="129" t="s">
        <v>1731</v>
      </c>
      <c r="E44" s="129" t="s">
        <v>894</v>
      </c>
      <c r="F44">
        <v>36</v>
      </c>
      <c r="G44" s="129" t="s">
        <v>186</v>
      </c>
      <c r="H44" s="129" t="s">
        <v>2438</v>
      </c>
      <c r="I44" s="129" t="s">
        <v>2439</v>
      </c>
      <c r="J44" s="129" t="s">
        <v>2504</v>
      </c>
      <c r="K44" s="129" t="s">
        <v>2542</v>
      </c>
      <c r="L44" s="37">
        <v>17593.696249999997</v>
      </c>
      <c r="M44" s="37">
        <v>633373</v>
      </c>
      <c r="N44" s="37">
        <v>19228</v>
      </c>
      <c r="O44" s="37">
        <v>692211</v>
      </c>
      <c r="P44" s="37">
        <v>6409</v>
      </c>
      <c r="Q44" s="37">
        <v>230737</v>
      </c>
      <c r="R44" s="66"/>
      <c r="S44">
        <v>0</v>
      </c>
      <c r="T44" s="129" t="s">
        <v>397</v>
      </c>
      <c r="U44" s="129" t="s">
        <v>126</v>
      </c>
      <c r="V44" s="129" t="s">
        <v>139</v>
      </c>
      <c r="W44">
        <v>33033830100</v>
      </c>
      <c r="X44" t="s">
        <v>1512</v>
      </c>
      <c r="Y44" s="129"/>
      <c r="Z44" s="129"/>
      <c r="AA44" s="129" t="s">
        <v>140</v>
      </c>
      <c r="AB44" s="129" t="s">
        <v>141</v>
      </c>
      <c r="AC44">
        <v>11611</v>
      </c>
      <c r="AD44">
        <v>11612</v>
      </c>
      <c r="AF44">
        <v>1</v>
      </c>
    </row>
    <row r="45" spans="3:32">
      <c r="C45" s="129">
        <v>3226038</v>
      </c>
      <c r="D45" s="129" t="s">
        <v>1731</v>
      </c>
      <c r="E45" s="129" t="s">
        <v>879</v>
      </c>
      <c r="F45">
        <v>144</v>
      </c>
      <c r="G45" s="129" t="s">
        <v>186</v>
      </c>
      <c r="H45" s="129" t="s">
        <v>2438</v>
      </c>
      <c r="I45" s="129" t="s">
        <v>2439</v>
      </c>
      <c r="J45" s="129" t="s">
        <v>2109</v>
      </c>
      <c r="K45" s="129" t="s">
        <v>2286</v>
      </c>
      <c r="L45" s="37">
        <v>5864.5695240000005</v>
      </c>
      <c r="M45" s="37">
        <v>844498</v>
      </c>
      <c r="N45" s="37">
        <v>6409</v>
      </c>
      <c r="O45" s="37">
        <v>922949</v>
      </c>
      <c r="P45" s="37">
        <v>6409</v>
      </c>
      <c r="Q45" s="37">
        <v>922949</v>
      </c>
      <c r="R45" s="66"/>
      <c r="S45" t="s">
        <v>2286</v>
      </c>
      <c r="T45" s="129" t="s">
        <v>397</v>
      </c>
      <c r="U45" s="129"/>
      <c r="V45" s="129" t="s">
        <v>139</v>
      </c>
      <c r="W45">
        <v>32260380100</v>
      </c>
      <c r="X45" t="s">
        <v>1512</v>
      </c>
      <c r="Y45" s="129"/>
      <c r="Z45" s="129"/>
      <c r="AA45" s="129" t="s">
        <v>140</v>
      </c>
      <c r="AB45" s="129" t="s">
        <v>141</v>
      </c>
      <c r="AC45">
        <v>11611</v>
      </c>
      <c r="AD45">
        <v>11612</v>
      </c>
      <c r="AF45">
        <v>1</v>
      </c>
    </row>
    <row r="46" spans="3:32">
      <c r="C46" s="129">
        <v>3303379</v>
      </c>
      <c r="D46" s="129" t="s">
        <v>1731</v>
      </c>
      <c r="E46" s="129" t="s">
        <v>885</v>
      </c>
      <c r="F46">
        <v>36</v>
      </c>
      <c r="G46" s="129" t="s">
        <v>186</v>
      </c>
      <c r="H46" s="129" t="s">
        <v>2438</v>
      </c>
      <c r="I46" s="129" t="s">
        <v>2439</v>
      </c>
      <c r="J46" s="129" t="s">
        <v>2505</v>
      </c>
      <c r="K46" s="129" t="s">
        <v>2543</v>
      </c>
      <c r="L46" s="37">
        <v>17593.696249999997</v>
      </c>
      <c r="M46" s="37">
        <v>633373</v>
      </c>
      <c r="N46" s="37">
        <v>19228</v>
      </c>
      <c r="O46" s="37">
        <v>692211</v>
      </c>
      <c r="P46" s="37">
        <v>6409</v>
      </c>
      <c r="Q46" s="37">
        <v>230737</v>
      </c>
      <c r="R46" s="66"/>
      <c r="S46">
        <v>0</v>
      </c>
      <c r="T46" s="129" t="s">
        <v>397</v>
      </c>
      <c r="U46" s="129" t="s">
        <v>126</v>
      </c>
      <c r="V46" s="129" t="s">
        <v>139</v>
      </c>
      <c r="W46">
        <v>33033790100</v>
      </c>
      <c r="X46" t="s">
        <v>1512</v>
      </c>
      <c r="Y46" s="129"/>
      <c r="Z46" s="129"/>
      <c r="AA46" s="129" t="s">
        <v>140</v>
      </c>
      <c r="AB46" s="129" t="s">
        <v>141</v>
      </c>
      <c r="AC46">
        <v>11611</v>
      </c>
      <c r="AD46">
        <v>11612</v>
      </c>
      <c r="AF46">
        <v>1</v>
      </c>
    </row>
    <row r="47" spans="3:32">
      <c r="C47" s="129">
        <v>3226054</v>
      </c>
      <c r="D47" s="129" t="s">
        <v>1731</v>
      </c>
      <c r="E47" s="129" t="s">
        <v>864</v>
      </c>
      <c r="F47">
        <v>144</v>
      </c>
      <c r="G47" s="129" t="s">
        <v>186</v>
      </c>
      <c r="H47" s="129" t="s">
        <v>2438</v>
      </c>
      <c r="I47" s="129" t="s">
        <v>2439</v>
      </c>
      <c r="J47" s="129" t="s">
        <v>2108</v>
      </c>
      <c r="K47" s="129" t="s">
        <v>2285</v>
      </c>
      <c r="L47" s="37">
        <v>5864.5695240000005</v>
      </c>
      <c r="M47" s="37">
        <v>844498</v>
      </c>
      <c r="N47" s="37">
        <v>6409</v>
      </c>
      <c r="O47" s="37">
        <v>922949</v>
      </c>
      <c r="P47" s="37">
        <v>6409</v>
      </c>
      <c r="Q47" s="37">
        <v>922949</v>
      </c>
      <c r="R47" s="66"/>
      <c r="S47" t="s">
        <v>2285</v>
      </c>
      <c r="T47" s="129" t="s">
        <v>397</v>
      </c>
      <c r="U47" s="129"/>
      <c r="V47" s="129" t="s">
        <v>139</v>
      </c>
      <c r="W47">
        <v>32260540100</v>
      </c>
      <c r="X47" t="s">
        <v>1512</v>
      </c>
      <c r="Y47" s="129"/>
      <c r="Z47" s="129"/>
      <c r="AA47" s="129" t="s">
        <v>140</v>
      </c>
      <c r="AB47" s="129" t="s">
        <v>141</v>
      </c>
      <c r="AC47">
        <v>11611</v>
      </c>
      <c r="AD47">
        <v>11612</v>
      </c>
      <c r="AF47">
        <v>1</v>
      </c>
    </row>
    <row r="48" spans="3:32">
      <c r="C48" s="129">
        <v>3303385</v>
      </c>
      <c r="D48" s="129" t="s">
        <v>1731</v>
      </c>
      <c r="E48" s="129" t="s">
        <v>865</v>
      </c>
      <c r="F48">
        <v>36</v>
      </c>
      <c r="G48" s="129" t="s">
        <v>186</v>
      </c>
      <c r="H48" s="129" t="s">
        <v>2438</v>
      </c>
      <c r="I48" s="129" t="s">
        <v>2439</v>
      </c>
      <c r="J48" s="129" t="s">
        <v>2506</v>
      </c>
      <c r="K48" s="129" t="s">
        <v>2544</v>
      </c>
      <c r="L48" s="37">
        <v>17593.696249999997</v>
      </c>
      <c r="M48" s="37">
        <v>633373</v>
      </c>
      <c r="N48" s="37">
        <v>19228</v>
      </c>
      <c r="O48" s="37">
        <v>692211</v>
      </c>
      <c r="P48" s="37">
        <v>6409</v>
      </c>
      <c r="Q48" s="37">
        <v>230737</v>
      </c>
      <c r="R48" s="66"/>
      <c r="S48">
        <v>0</v>
      </c>
      <c r="T48" s="129" t="s">
        <v>397</v>
      </c>
      <c r="U48" s="129" t="s">
        <v>126</v>
      </c>
      <c r="V48" s="129" t="s">
        <v>139</v>
      </c>
      <c r="W48">
        <v>33033850100</v>
      </c>
      <c r="X48" t="s">
        <v>1512</v>
      </c>
      <c r="Y48" s="129"/>
      <c r="Z48" s="129"/>
      <c r="AA48" s="129" t="s">
        <v>140</v>
      </c>
      <c r="AB48" s="129" t="s">
        <v>141</v>
      </c>
      <c r="AC48">
        <v>11611</v>
      </c>
      <c r="AD48">
        <v>11612</v>
      </c>
      <c r="AF48">
        <v>1</v>
      </c>
    </row>
    <row r="49" spans="3:32">
      <c r="C49" s="129">
        <v>3279341</v>
      </c>
      <c r="D49" s="129" t="s">
        <v>1731</v>
      </c>
      <c r="E49" s="129" t="s">
        <v>844</v>
      </c>
      <c r="F49">
        <v>27</v>
      </c>
      <c r="G49" s="129" t="s">
        <v>186</v>
      </c>
      <c r="H49" s="129" t="s">
        <v>2438</v>
      </c>
      <c r="I49" s="129" t="s">
        <v>2439</v>
      </c>
      <c r="J49" s="129" t="s">
        <v>2202</v>
      </c>
      <c r="K49" s="129" t="s">
        <v>2373</v>
      </c>
      <c r="L49" s="37">
        <v>25693.200000000001</v>
      </c>
      <c r="M49" s="37">
        <v>693716</v>
      </c>
      <c r="N49" s="37">
        <v>28080</v>
      </c>
      <c r="O49" s="37">
        <v>758160</v>
      </c>
      <c r="P49" s="37">
        <v>28080</v>
      </c>
      <c r="Q49" s="37">
        <v>758160</v>
      </c>
      <c r="R49" s="66"/>
      <c r="S49" t="s">
        <v>2373</v>
      </c>
      <c r="T49" s="129" t="s">
        <v>397</v>
      </c>
      <c r="U49" s="129"/>
      <c r="V49" s="129" t="s">
        <v>139</v>
      </c>
      <c r="W49">
        <v>32793410100</v>
      </c>
      <c r="X49" t="s">
        <v>1512</v>
      </c>
      <c r="Y49" s="129"/>
      <c r="Z49" s="129"/>
      <c r="AA49" s="129" t="s">
        <v>140</v>
      </c>
      <c r="AB49" s="129" t="s">
        <v>141</v>
      </c>
      <c r="AC49">
        <v>11611</v>
      </c>
      <c r="AD49">
        <v>11612</v>
      </c>
      <c r="AF49">
        <v>1</v>
      </c>
    </row>
    <row r="50" spans="3:32">
      <c r="C50" s="129">
        <v>3279345</v>
      </c>
      <c r="D50" s="129" t="s">
        <v>1731</v>
      </c>
      <c r="E50" s="129" t="s">
        <v>829</v>
      </c>
      <c r="F50">
        <v>27</v>
      </c>
      <c r="G50" s="129" t="s">
        <v>186</v>
      </c>
      <c r="H50" s="129" t="s">
        <v>2438</v>
      </c>
      <c r="I50" s="129" t="s">
        <v>2439</v>
      </c>
      <c r="J50" s="129" t="s">
        <v>2201</v>
      </c>
      <c r="K50" s="129" t="s">
        <v>2372</v>
      </c>
      <c r="L50" s="37">
        <v>25693.200000000001</v>
      </c>
      <c r="M50" s="37">
        <v>693716</v>
      </c>
      <c r="N50" s="37">
        <v>28080</v>
      </c>
      <c r="O50" s="37">
        <v>758160</v>
      </c>
      <c r="P50" s="37">
        <v>28080</v>
      </c>
      <c r="Q50" s="37">
        <v>758160</v>
      </c>
      <c r="R50" s="66"/>
      <c r="S50" t="s">
        <v>2372</v>
      </c>
      <c r="T50" s="129" t="s">
        <v>397</v>
      </c>
      <c r="U50" s="129"/>
      <c r="V50" s="129" t="s">
        <v>139</v>
      </c>
      <c r="W50">
        <v>32793450100</v>
      </c>
      <c r="X50" t="s">
        <v>1512</v>
      </c>
      <c r="Y50" s="129"/>
      <c r="Z50" s="129"/>
      <c r="AA50" s="129" t="s">
        <v>140</v>
      </c>
      <c r="AB50" s="129" t="s">
        <v>141</v>
      </c>
      <c r="AC50">
        <v>11611</v>
      </c>
      <c r="AD50">
        <v>11612</v>
      </c>
      <c r="AF50">
        <v>1</v>
      </c>
    </row>
    <row r="51" spans="3:32">
      <c r="C51" s="129">
        <v>3279349</v>
      </c>
      <c r="D51" s="129" t="s">
        <v>1731</v>
      </c>
      <c r="E51" s="129" t="s">
        <v>814</v>
      </c>
      <c r="F51">
        <v>27</v>
      </c>
      <c r="G51" s="129" t="s">
        <v>186</v>
      </c>
      <c r="H51" s="129" t="s">
        <v>2438</v>
      </c>
      <c r="I51" s="129" t="s">
        <v>2439</v>
      </c>
      <c r="J51" s="129" t="s">
        <v>2200</v>
      </c>
      <c r="K51" s="129" t="s">
        <v>2371</v>
      </c>
      <c r="L51" s="37">
        <v>25693.200000000001</v>
      </c>
      <c r="M51" s="37">
        <v>693716</v>
      </c>
      <c r="N51" s="37">
        <v>28080</v>
      </c>
      <c r="O51" s="37">
        <v>758160</v>
      </c>
      <c r="P51" s="37">
        <v>28080</v>
      </c>
      <c r="Q51" s="37">
        <v>758160</v>
      </c>
      <c r="R51" s="66"/>
      <c r="S51" t="s">
        <v>2371</v>
      </c>
      <c r="T51" s="129" t="s">
        <v>397</v>
      </c>
      <c r="U51" s="129"/>
      <c r="V51" s="129" t="s">
        <v>139</v>
      </c>
      <c r="W51">
        <v>32793490100</v>
      </c>
      <c r="X51" t="s">
        <v>1512</v>
      </c>
      <c r="Y51" s="129"/>
      <c r="Z51" s="129"/>
      <c r="AA51" s="129" t="s">
        <v>140</v>
      </c>
      <c r="AB51" s="129" t="s">
        <v>141</v>
      </c>
      <c r="AC51">
        <v>11611</v>
      </c>
      <c r="AD51">
        <v>11612</v>
      </c>
      <c r="AF51">
        <v>1</v>
      </c>
    </row>
    <row r="52" spans="3:32">
      <c r="C52" s="129">
        <v>3205624</v>
      </c>
      <c r="D52" s="129" t="s">
        <v>2446</v>
      </c>
      <c r="E52" s="129"/>
      <c r="F52">
        <v>27</v>
      </c>
      <c r="G52" s="129" t="s">
        <v>186</v>
      </c>
      <c r="H52" s="129" t="s">
        <v>2438</v>
      </c>
      <c r="I52" s="129" t="s">
        <v>2439</v>
      </c>
      <c r="J52" s="129" t="s">
        <v>2241</v>
      </c>
      <c r="K52" s="129" t="s">
        <v>2412</v>
      </c>
      <c r="L52" s="37">
        <v>20792.951388888887</v>
      </c>
      <c r="M52" s="37">
        <v>561410</v>
      </c>
      <c r="N52" s="37">
        <v>22725</v>
      </c>
      <c r="O52" s="37">
        <v>613562</v>
      </c>
      <c r="Q52" s="37">
        <v>0</v>
      </c>
      <c r="R52" s="66"/>
      <c r="S52" t="s">
        <v>2412</v>
      </c>
      <c r="T52" s="129" t="s">
        <v>397</v>
      </c>
      <c r="U52" s="129"/>
      <c r="V52" s="129" t="s">
        <v>139</v>
      </c>
      <c r="W52">
        <v>32056240065</v>
      </c>
      <c r="X52" t="s">
        <v>1562</v>
      </c>
      <c r="Y52" s="129"/>
      <c r="Z52" s="129"/>
      <c r="AA52" s="129" t="s">
        <v>140</v>
      </c>
      <c r="AB52" s="129" t="s">
        <v>141</v>
      </c>
      <c r="AC52">
        <v>11611</v>
      </c>
      <c r="AD52">
        <v>11612</v>
      </c>
      <c r="AF52">
        <v>1</v>
      </c>
    </row>
    <row r="53" spans="3:32">
      <c r="C53" s="129">
        <v>3279342</v>
      </c>
      <c r="D53" s="129" t="s">
        <v>1731</v>
      </c>
      <c r="E53" s="129" t="s">
        <v>805</v>
      </c>
      <c r="F53">
        <v>27</v>
      </c>
      <c r="G53" s="129" t="s">
        <v>186</v>
      </c>
      <c r="H53" s="129" t="s">
        <v>2438</v>
      </c>
      <c r="I53" s="129" t="s">
        <v>2439</v>
      </c>
      <c r="J53" s="129" t="s">
        <v>2199</v>
      </c>
      <c r="K53" s="129" t="s">
        <v>2370</v>
      </c>
      <c r="L53" s="37">
        <v>25693.200000000001</v>
      </c>
      <c r="M53" s="37">
        <v>693716</v>
      </c>
      <c r="N53" s="37">
        <v>28080</v>
      </c>
      <c r="O53" s="37">
        <v>758160</v>
      </c>
      <c r="P53" s="37">
        <v>28080</v>
      </c>
      <c r="Q53" s="37">
        <v>758160</v>
      </c>
      <c r="R53" s="66"/>
      <c r="S53" t="s">
        <v>2370</v>
      </c>
      <c r="T53" s="129" t="s">
        <v>397</v>
      </c>
      <c r="U53" s="129"/>
      <c r="V53" s="129" t="s">
        <v>139</v>
      </c>
      <c r="W53">
        <v>32793420100</v>
      </c>
      <c r="X53" t="s">
        <v>1512</v>
      </c>
      <c r="Y53" s="129"/>
      <c r="Z53" s="129"/>
      <c r="AA53" s="129" t="s">
        <v>140</v>
      </c>
      <c r="AB53" s="129" t="s">
        <v>141</v>
      </c>
      <c r="AC53">
        <v>11611</v>
      </c>
      <c r="AD53">
        <v>11612</v>
      </c>
      <c r="AF53">
        <v>1</v>
      </c>
    </row>
    <row r="54" spans="3:32">
      <c r="C54" s="129">
        <v>3279347</v>
      </c>
      <c r="D54" s="129" t="s">
        <v>1731</v>
      </c>
      <c r="E54" s="129" t="s">
        <v>789</v>
      </c>
      <c r="F54">
        <v>27</v>
      </c>
      <c r="G54" s="129" t="s">
        <v>186</v>
      </c>
      <c r="H54" s="129" t="s">
        <v>2438</v>
      </c>
      <c r="I54" s="129" t="s">
        <v>2439</v>
      </c>
      <c r="J54" s="129" t="s">
        <v>2198</v>
      </c>
      <c r="K54" s="129" t="s">
        <v>2369</v>
      </c>
      <c r="L54" s="37">
        <v>25693.200000000001</v>
      </c>
      <c r="M54" s="37">
        <v>693716</v>
      </c>
      <c r="N54" s="37">
        <v>28080</v>
      </c>
      <c r="O54" s="37">
        <v>758160</v>
      </c>
      <c r="P54" s="37">
        <v>28080</v>
      </c>
      <c r="Q54" s="37">
        <v>758160</v>
      </c>
      <c r="R54" s="66"/>
      <c r="S54" t="s">
        <v>2369</v>
      </c>
      <c r="T54" s="129" t="s">
        <v>397</v>
      </c>
      <c r="U54" s="129"/>
      <c r="V54" s="129" t="s">
        <v>139</v>
      </c>
      <c r="W54">
        <v>32793470100</v>
      </c>
      <c r="X54" t="s">
        <v>1512</v>
      </c>
      <c r="Y54" s="129"/>
      <c r="Z54" s="129"/>
      <c r="AA54" s="129" t="s">
        <v>140</v>
      </c>
      <c r="AB54" s="129" t="s">
        <v>141</v>
      </c>
      <c r="AC54">
        <v>11611</v>
      </c>
      <c r="AD54">
        <v>11612</v>
      </c>
      <c r="AF54">
        <v>1</v>
      </c>
    </row>
    <row r="55" spans="3:32">
      <c r="C55" s="129">
        <v>3279348</v>
      </c>
      <c r="D55" s="129" t="s">
        <v>1731</v>
      </c>
      <c r="E55" s="129" t="s">
        <v>777</v>
      </c>
      <c r="F55">
        <v>27</v>
      </c>
      <c r="G55" s="129" t="s">
        <v>186</v>
      </c>
      <c r="H55" s="129" t="s">
        <v>2438</v>
      </c>
      <c r="I55" s="129" t="s">
        <v>2439</v>
      </c>
      <c r="J55" s="129" t="s">
        <v>2197</v>
      </c>
      <c r="K55" s="129" t="s">
        <v>2368</v>
      </c>
      <c r="L55" s="37">
        <v>25693.200000000001</v>
      </c>
      <c r="M55" s="37">
        <v>693716</v>
      </c>
      <c r="N55" s="37">
        <v>28080</v>
      </c>
      <c r="O55" s="37">
        <v>758160</v>
      </c>
      <c r="P55" s="37">
        <v>28080</v>
      </c>
      <c r="Q55" s="37">
        <v>758160</v>
      </c>
      <c r="R55" s="66"/>
      <c r="S55" t="s">
        <v>2368</v>
      </c>
      <c r="T55" s="129" t="s">
        <v>397</v>
      </c>
      <c r="U55" s="129"/>
      <c r="V55" s="129" t="s">
        <v>139</v>
      </c>
      <c r="W55">
        <v>32793480100</v>
      </c>
      <c r="X55" t="s">
        <v>1512</v>
      </c>
      <c r="Y55" s="129"/>
      <c r="Z55" s="129"/>
      <c r="AA55" s="129" t="s">
        <v>140</v>
      </c>
      <c r="AB55" s="129" t="s">
        <v>141</v>
      </c>
      <c r="AC55">
        <v>11611</v>
      </c>
      <c r="AD55">
        <v>11612</v>
      </c>
      <c r="AF55">
        <v>1</v>
      </c>
    </row>
    <row r="56" spans="3:32">
      <c r="C56" s="129">
        <v>3182835</v>
      </c>
      <c r="D56" s="129" t="s">
        <v>2446</v>
      </c>
      <c r="E56" s="129"/>
      <c r="F56">
        <v>27</v>
      </c>
      <c r="G56" s="129" t="s">
        <v>186</v>
      </c>
      <c r="H56" s="129" t="s">
        <v>2438</v>
      </c>
      <c r="I56" s="129" t="s">
        <v>2439</v>
      </c>
      <c r="J56" s="129" t="s">
        <v>2240</v>
      </c>
      <c r="K56" s="129" t="s">
        <v>2411</v>
      </c>
      <c r="L56" s="37">
        <v>25693.200000000001</v>
      </c>
      <c r="M56" s="37">
        <v>693716</v>
      </c>
      <c r="N56" s="37">
        <v>28080</v>
      </c>
      <c r="O56" s="37">
        <v>758160</v>
      </c>
      <c r="Q56" s="37">
        <v>0</v>
      </c>
      <c r="R56" s="66"/>
      <c r="S56" t="s">
        <v>2561</v>
      </c>
      <c r="T56" s="129" t="s">
        <v>397</v>
      </c>
      <c r="U56" s="129"/>
      <c r="V56" s="129" t="s">
        <v>139</v>
      </c>
      <c r="W56">
        <v>31828350100</v>
      </c>
      <c r="X56" t="s">
        <v>1512</v>
      </c>
      <c r="Y56" s="129"/>
      <c r="Z56" s="129"/>
      <c r="AA56" s="129" t="s">
        <v>140</v>
      </c>
      <c r="AB56" s="129" t="s">
        <v>141</v>
      </c>
      <c r="AC56">
        <v>11611</v>
      </c>
      <c r="AD56">
        <v>11612</v>
      </c>
      <c r="AF56">
        <v>1</v>
      </c>
    </row>
    <row r="57" spans="3:32">
      <c r="C57" s="129">
        <v>3185034</v>
      </c>
      <c r="D57" s="129" t="s">
        <v>1731</v>
      </c>
      <c r="E57" s="129" t="s">
        <v>1440</v>
      </c>
      <c r="F57">
        <v>24</v>
      </c>
      <c r="G57" s="129" t="s">
        <v>388</v>
      </c>
      <c r="H57" s="129" t="s">
        <v>2461</v>
      </c>
      <c r="I57" s="129" t="s">
        <v>2462</v>
      </c>
      <c r="J57" s="129" t="s">
        <v>2161</v>
      </c>
      <c r="K57" s="129" t="s">
        <v>2334</v>
      </c>
      <c r="L57" s="37">
        <v>17212.37</v>
      </c>
      <c r="M57" s="37">
        <v>413097</v>
      </c>
      <c r="N57" s="37">
        <v>18811</v>
      </c>
      <c r="O57" s="37">
        <v>451472</v>
      </c>
      <c r="P57" s="37">
        <v>18811</v>
      </c>
      <c r="Q57" s="37">
        <v>451472</v>
      </c>
      <c r="R57" s="66"/>
      <c r="S57" t="s">
        <v>2334</v>
      </c>
      <c r="T57" s="129" t="s">
        <v>397</v>
      </c>
      <c r="U57" s="129"/>
      <c r="V57" s="129" t="s">
        <v>139</v>
      </c>
      <c r="W57">
        <v>31850340100</v>
      </c>
      <c r="X57" t="s">
        <v>389</v>
      </c>
      <c r="Y57" s="129"/>
      <c r="Z57" s="129"/>
      <c r="AA57" s="129" t="s">
        <v>140</v>
      </c>
      <c r="AB57" s="129" t="s">
        <v>141</v>
      </c>
      <c r="AC57">
        <v>11611</v>
      </c>
      <c r="AD57">
        <v>11612</v>
      </c>
      <c r="AF57">
        <v>1</v>
      </c>
    </row>
    <row r="58" spans="3:32">
      <c r="C58" s="129">
        <v>3180820</v>
      </c>
      <c r="D58" s="129" t="s">
        <v>1731</v>
      </c>
      <c r="E58" s="129" t="s">
        <v>1427</v>
      </c>
      <c r="F58">
        <v>24</v>
      </c>
      <c r="G58" s="129" t="s">
        <v>386</v>
      </c>
      <c r="H58" s="129" t="s">
        <v>2461</v>
      </c>
      <c r="I58" s="129" t="s">
        <v>2462</v>
      </c>
      <c r="J58" s="129" t="s">
        <v>2151</v>
      </c>
      <c r="K58" s="129" t="s">
        <v>2324</v>
      </c>
      <c r="L58" s="37">
        <v>15372</v>
      </c>
      <c r="M58" s="37">
        <v>368928</v>
      </c>
      <c r="N58" s="37">
        <v>16800</v>
      </c>
      <c r="O58" s="37">
        <v>403200</v>
      </c>
      <c r="P58" s="37">
        <v>16800</v>
      </c>
      <c r="Q58" s="37">
        <v>403200</v>
      </c>
      <c r="R58" s="66"/>
      <c r="S58" t="s">
        <v>2324</v>
      </c>
      <c r="T58" s="129" t="s">
        <v>397</v>
      </c>
      <c r="U58" s="129"/>
      <c r="V58" s="129" t="s">
        <v>139</v>
      </c>
      <c r="W58">
        <v>31808200200</v>
      </c>
      <c r="X58" t="s">
        <v>387</v>
      </c>
      <c r="Y58" s="129"/>
      <c r="Z58" s="129"/>
      <c r="AA58" s="129" t="s">
        <v>140</v>
      </c>
      <c r="AB58" s="129" t="s">
        <v>141</v>
      </c>
      <c r="AC58">
        <v>11611</v>
      </c>
      <c r="AD58">
        <v>11612</v>
      </c>
      <c r="AF58">
        <v>1</v>
      </c>
    </row>
    <row r="59" spans="3:32">
      <c r="C59" s="129">
        <v>3027650</v>
      </c>
      <c r="D59" s="129" t="s">
        <v>1731</v>
      </c>
      <c r="E59" s="129" t="s">
        <v>1428</v>
      </c>
      <c r="F59">
        <v>24</v>
      </c>
      <c r="G59" s="129" t="s">
        <v>386</v>
      </c>
      <c r="H59" s="129" t="s">
        <v>2461</v>
      </c>
      <c r="I59" s="129" t="s">
        <v>2462</v>
      </c>
      <c r="J59" s="129" t="s">
        <v>2152</v>
      </c>
      <c r="K59" s="129" t="s">
        <v>2325</v>
      </c>
      <c r="L59" s="37">
        <v>15372</v>
      </c>
      <c r="M59" s="37">
        <v>368928</v>
      </c>
      <c r="N59" s="37">
        <v>16800</v>
      </c>
      <c r="O59" s="37">
        <v>403200</v>
      </c>
      <c r="P59" s="37">
        <v>16800</v>
      </c>
      <c r="Q59" s="37">
        <v>403200</v>
      </c>
      <c r="R59" s="66"/>
      <c r="S59" t="s">
        <v>2325</v>
      </c>
      <c r="T59" s="129" t="s">
        <v>397</v>
      </c>
      <c r="U59" s="129"/>
      <c r="V59" s="129" t="s">
        <v>139</v>
      </c>
      <c r="W59">
        <v>30276500200</v>
      </c>
      <c r="X59" t="s">
        <v>387</v>
      </c>
      <c r="Y59" s="129"/>
      <c r="Z59" s="129"/>
      <c r="AA59" s="129" t="s">
        <v>140</v>
      </c>
      <c r="AB59" s="129" t="s">
        <v>141</v>
      </c>
      <c r="AC59">
        <v>11611</v>
      </c>
      <c r="AD59">
        <v>11612</v>
      </c>
      <c r="AF59">
        <v>1</v>
      </c>
    </row>
    <row r="60" spans="3:32">
      <c r="C60" s="129">
        <v>3171382</v>
      </c>
      <c r="D60" s="129" t="s">
        <v>2446</v>
      </c>
      <c r="E60" s="129"/>
      <c r="F60">
        <v>12</v>
      </c>
      <c r="G60" s="129" t="s">
        <v>386</v>
      </c>
      <c r="H60" s="129" t="s">
        <v>2461</v>
      </c>
      <c r="I60" s="129" t="s">
        <v>2462</v>
      </c>
      <c r="J60" s="129" t="s">
        <v>2257</v>
      </c>
      <c r="K60" s="129" t="s">
        <v>2545</v>
      </c>
      <c r="L60" s="37">
        <v>36201.974999999999</v>
      </c>
      <c r="M60" s="37">
        <v>434424</v>
      </c>
      <c r="N60" s="37">
        <v>39565</v>
      </c>
      <c r="O60" s="37">
        <v>474780</v>
      </c>
      <c r="Q60" s="37">
        <v>0</v>
      </c>
      <c r="R60" s="66"/>
      <c r="S60" t="s">
        <v>2426</v>
      </c>
      <c r="T60" s="129" t="s">
        <v>397</v>
      </c>
      <c r="U60" s="129"/>
      <c r="V60" s="129" t="s">
        <v>139</v>
      </c>
      <c r="W60">
        <v>31713820300</v>
      </c>
      <c r="X60" t="s">
        <v>2077</v>
      </c>
      <c r="Y60" s="129"/>
      <c r="Z60" s="129"/>
      <c r="AA60" s="129" t="s">
        <v>140</v>
      </c>
      <c r="AB60" s="129" t="s">
        <v>141</v>
      </c>
      <c r="AC60">
        <v>11611</v>
      </c>
      <c r="AD60">
        <v>11612</v>
      </c>
      <c r="AF60">
        <v>1</v>
      </c>
    </row>
    <row r="61" spans="3:32">
      <c r="C61" s="129">
        <v>3171385</v>
      </c>
      <c r="D61" s="129" t="s">
        <v>1731</v>
      </c>
      <c r="E61" s="129" t="s">
        <v>1406</v>
      </c>
      <c r="F61">
        <v>24</v>
      </c>
      <c r="G61" s="129" t="s">
        <v>386</v>
      </c>
      <c r="H61" s="129" t="s">
        <v>2461</v>
      </c>
      <c r="I61" s="129" t="s">
        <v>2462</v>
      </c>
      <c r="J61" s="129" t="s">
        <v>2181</v>
      </c>
      <c r="K61" s="129" t="s">
        <v>2352</v>
      </c>
      <c r="L61" s="37">
        <v>20717.43</v>
      </c>
      <c r="M61" s="37">
        <v>497218</v>
      </c>
      <c r="N61" s="37">
        <v>22642</v>
      </c>
      <c r="O61" s="37">
        <v>543408</v>
      </c>
      <c r="P61" s="37">
        <v>22642</v>
      </c>
      <c r="Q61" s="37">
        <v>543408</v>
      </c>
      <c r="R61" s="66"/>
      <c r="S61" t="s">
        <v>2352</v>
      </c>
      <c r="T61" s="129" t="s">
        <v>397</v>
      </c>
      <c r="U61" s="129"/>
      <c r="V61" s="129" t="s">
        <v>139</v>
      </c>
      <c r="W61">
        <v>31713850370</v>
      </c>
      <c r="X61" t="s">
        <v>1525</v>
      </c>
      <c r="Y61" s="129"/>
      <c r="Z61" s="129"/>
      <c r="AA61" s="129" t="s">
        <v>140</v>
      </c>
      <c r="AB61" s="129" t="s">
        <v>141</v>
      </c>
      <c r="AC61">
        <v>11611</v>
      </c>
      <c r="AD61">
        <v>11612</v>
      </c>
      <c r="AF61">
        <v>1</v>
      </c>
    </row>
    <row r="62" spans="3:32">
      <c r="C62" s="129">
        <v>3317329</v>
      </c>
      <c r="D62" s="129" t="s">
        <v>1731</v>
      </c>
      <c r="E62" s="129" t="s">
        <v>1407</v>
      </c>
      <c r="F62">
        <v>24</v>
      </c>
      <c r="G62" s="129" t="s">
        <v>386</v>
      </c>
      <c r="H62" s="129" t="s">
        <v>2461</v>
      </c>
      <c r="I62" s="129" t="s">
        <v>2462</v>
      </c>
      <c r="J62" s="129" t="s">
        <v>2182</v>
      </c>
      <c r="K62" s="129" t="s">
        <v>2353</v>
      </c>
      <c r="L62" s="37">
        <v>20717.43</v>
      </c>
      <c r="M62" s="37">
        <v>497218</v>
      </c>
      <c r="N62" s="37">
        <v>22642</v>
      </c>
      <c r="O62" s="37">
        <v>543408</v>
      </c>
      <c r="P62" s="37">
        <v>22642</v>
      </c>
      <c r="Q62" s="37">
        <v>543408</v>
      </c>
      <c r="R62" s="66"/>
      <c r="S62" t="s">
        <v>2353</v>
      </c>
      <c r="T62" s="129" t="s">
        <v>397</v>
      </c>
      <c r="U62" s="129"/>
      <c r="V62" s="129" t="s">
        <v>139</v>
      </c>
      <c r="W62">
        <v>33173290370</v>
      </c>
      <c r="X62" t="s">
        <v>1525</v>
      </c>
      <c r="Y62" s="129"/>
      <c r="Z62" s="129"/>
      <c r="AA62" s="129" t="s">
        <v>140</v>
      </c>
      <c r="AB62" s="129" t="s">
        <v>141</v>
      </c>
      <c r="AC62">
        <v>11611</v>
      </c>
      <c r="AD62">
        <v>11612</v>
      </c>
      <c r="AF62">
        <v>1</v>
      </c>
    </row>
    <row r="63" spans="3:32">
      <c r="C63" s="129">
        <v>3289668</v>
      </c>
      <c r="D63" s="129" t="s">
        <v>1731</v>
      </c>
      <c r="E63" s="129" t="s">
        <v>1454</v>
      </c>
      <c r="F63">
        <v>12</v>
      </c>
      <c r="G63" s="129" t="s">
        <v>390</v>
      </c>
      <c r="H63" s="129" t="s">
        <v>2461</v>
      </c>
      <c r="I63" s="129" t="s">
        <v>2462</v>
      </c>
      <c r="J63" s="129" t="s">
        <v>2226</v>
      </c>
      <c r="K63" s="129" t="s">
        <v>2397</v>
      </c>
      <c r="L63" s="37">
        <v>53802</v>
      </c>
      <c r="M63" s="37">
        <v>645624</v>
      </c>
      <c r="N63" s="37">
        <v>58800</v>
      </c>
      <c r="O63" s="37">
        <v>705600</v>
      </c>
      <c r="P63" s="37">
        <v>58800</v>
      </c>
      <c r="Q63" s="37">
        <v>705600</v>
      </c>
      <c r="R63" s="66"/>
      <c r="S63" t="s">
        <v>2397</v>
      </c>
      <c r="T63" s="129" t="s">
        <v>397</v>
      </c>
      <c r="U63" s="129"/>
      <c r="V63" s="129" t="s">
        <v>139</v>
      </c>
      <c r="W63">
        <v>32896680500</v>
      </c>
      <c r="X63" t="s">
        <v>1498</v>
      </c>
      <c r="Y63" s="129"/>
      <c r="Z63" s="129"/>
      <c r="AA63" s="129" t="s">
        <v>140</v>
      </c>
      <c r="AB63" s="129" t="s">
        <v>141</v>
      </c>
      <c r="AC63">
        <v>11611</v>
      </c>
      <c r="AD63">
        <v>11612</v>
      </c>
      <c r="AF63">
        <v>1</v>
      </c>
    </row>
    <row r="64" spans="3:32">
      <c r="C64" s="129">
        <v>3278293</v>
      </c>
      <c r="D64" s="129" t="s">
        <v>1731</v>
      </c>
      <c r="E64" s="129" t="s">
        <v>1448</v>
      </c>
      <c r="F64">
        <v>12</v>
      </c>
      <c r="G64" s="129" t="s">
        <v>386</v>
      </c>
      <c r="H64" s="129" t="s">
        <v>2461</v>
      </c>
      <c r="I64" s="129" t="s">
        <v>2462</v>
      </c>
      <c r="J64" s="129" t="s">
        <v>2219</v>
      </c>
      <c r="K64" s="129" t="s">
        <v>2390</v>
      </c>
      <c r="L64" s="37">
        <v>36069.300000000003</v>
      </c>
      <c r="M64" s="37">
        <v>432832</v>
      </c>
      <c r="N64" s="37">
        <v>39420</v>
      </c>
      <c r="O64" s="37">
        <v>473040</v>
      </c>
      <c r="P64" s="37">
        <v>39420</v>
      </c>
      <c r="Q64" s="37">
        <v>473040</v>
      </c>
      <c r="R64" s="66"/>
      <c r="S64" t="s">
        <v>2390</v>
      </c>
      <c r="T64" s="129" t="s">
        <v>397</v>
      </c>
      <c r="U64" s="129"/>
      <c r="V64" s="129" t="s">
        <v>139</v>
      </c>
      <c r="W64">
        <v>32782930720</v>
      </c>
      <c r="X64" t="s">
        <v>1524</v>
      </c>
      <c r="Y64" s="129"/>
      <c r="Z64" s="129"/>
      <c r="AA64" s="129" t="s">
        <v>140</v>
      </c>
      <c r="AB64" s="129" t="s">
        <v>141</v>
      </c>
      <c r="AC64">
        <v>11611</v>
      </c>
      <c r="AD64">
        <v>11612</v>
      </c>
      <c r="AF64">
        <v>1</v>
      </c>
    </row>
    <row r="65" spans="1:32">
      <c r="C65" s="129">
        <v>3288190</v>
      </c>
      <c r="D65" s="129" t="s">
        <v>2446</v>
      </c>
      <c r="E65" s="129"/>
      <c r="F65">
        <v>6</v>
      </c>
      <c r="G65" s="129" t="s">
        <v>386</v>
      </c>
      <c r="H65" s="129" t="s">
        <v>2461</v>
      </c>
      <c r="I65" s="129" t="s">
        <v>2462</v>
      </c>
      <c r="J65" s="129" t="s">
        <v>2259</v>
      </c>
      <c r="K65" s="129" t="s">
        <v>2428</v>
      </c>
      <c r="L65" s="37">
        <v>64383.670000000006</v>
      </c>
      <c r="M65" s="37">
        <v>386302</v>
      </c>
      <c r="N65" s="37">
        <v>70365</v>
      </c>
      <c r="O65" s="37">
        <v>422188</v>
      </c>
      <c r="Q65" s="37">
        <v>0</v>
      </c>
      <c r="R65" s="66"/>
      <c r="S65" t="s">
        <v>2428</v>
      </c>
      <c r="T65" s="129" t="s">
        <v>397</v>
      </c>
      <c r="U65" s="129"/>
      <c r="V65" s="129" t="s">
        <v>139</v>
      </c>
      <c r="W65">
        <v>32881900720</v>
      </c>
      <c r="X65" t="s">
        <v>1524</v>
      </c>
      <c r="Y65" s="129"/>
      <c r="Z65" s="129"/>
      <c r="AA65" s="129" t="s">
        <v>140</v>
      </c>
      <c r="AB65" s="129" t="s">
        <v>141</v>
      </c>
      <c r="AC65">
        <v>11611</v>
      </c>
      <c r="AD65">
        <v>11612</v>
      </c>
      <c r="AF65">
        <v>1</v>
      </c>
    </row>
    <row r="66" spans="1:32">
      <c r="C66" s="129">
        <v>3317335</v>
      </c>
      <c r="D66" s="129" t="s">
        <v>1731</v>
      </c>
      <c r="E66" s="129" t="s">
        <v>1404</v>
      </c>
      <c r="F66">
        <v>24</v>
      </c>
      <c r="G66" s="129" t="s">
        <v>386</v>
      </c>
      <c r="H66" s="129" t="s">
        <v>2461</v>
      </c>
      <c r="I66" s="129" t="s">
        <v>2462</v>
      </c>
      <c r="J66" s="129" t="s">
        <v>2494</v>
      </c>
      <c r="K66" s="129" t="s">
        <v>2351</v>
      </c>
      <c r="L66" s="37">
        <v>20717.43</v>
      </c>
      <c r="M66" s="37">
        <v>497218</v>
      </c>
      <c r="N66" s="37">
        <v>22642</v>
      </c>
      <c r="O66" s="37">
        <v>543408</v>
      </c>
      <c r="P66" s="37">
        <v>22642</v>
      </c>
      <c r="Q66" s="37">
        <v>543408</v>
      </c>
      <c r="R66" s="66"/>
      <c r="S66" t="s">
        <v>2351</v>
      </c>
      <c r="T66" s="129" t="s">
        <v>397</v>
      </c>
      <c r="U66" s="129"/>
      <c r="V66" s="129" t="s">
        <v>139</v>
      </c>
      <c r="W66">
        <v>33173350370</v>
      </c>
      <c r="X66" t="s">
        <v>1525</v>
      </c>
      <c r="Y66" s="129"/>
      <c r="Z66" s="129"/>
      <c r="AA66" s="129" t="s">
        <v>140</v>
      </c>
      <c r="AB66" s="129" t="s">
        <v>141</v>
      </c>
      <c r="AC66">
        <v>11611</v>
      </c>
      <c r="AD66">
        <v>11612</v>
      </c>
      <c r="AF66">
        <v>1</v>
      </c>
    </row>
    <row r="67" spans="1:32">
      <c r="C67" s="129">
        <v>3300633</v>
      </c>
      <c r="D67" s="129" t="s">
        <v>1731</v>
      </c>
      <c r="E67" s="129" t="s">
        <v>1405</v>
      </c>
      <c r="F67">
        <v>24</v>
      </c>
      <c r="G67" s="129" t="s">
        <v>386</v>
      </c>
      <c r="H67" s="129" t="s">
        <v>2461</v>
      </c>
      <c r="I67" s="129" t="s">
        <v>2462</v>
      </c>
      <c r="J67" s="129" t="s">
        <v>2180</v>
      </c>
      <c r="K67" s="129" t="s">
        <v>2546</v>
      </c>
      <c r="L67" s="37">
        <v>16309.875</v>
      </c>
      <c r="M67" s="37">
        <v>391437</v>
      </c>
      <c r="N67" s="37">
        <v>17825</v>
      </c>
      <c r="O67" s="37">
        <v>427800</v>
      </c>
      <c r="P67" s="37">
        <v>22642</v>
      </c>
      <c r="Q67" s="37">
        <v>543408</v>
      </c>
      <c r="R67" s="66"/>
      <c r="S67" t="s">
        <v>2546</v>
      </c>
      <c r="T67" s="129" t="s">
        <v>397</v>
      </c>
      <c r="U67" s="129"/>
      <c r="V67" s="129" t="s">
        <v>139</v>
      </c>
      <c r="W67">
        <v>33006330370</v>
      </c>
      <c r="X67" t="s">
        <v>1525</v>
      </c>
      <c r="Y67" s="129"/>
      <c r="Z67" s="129"/>
      <c r="AA67" s="129" t="s">
        <v>140</v>
      </c>
      <c r="AB67" s="129" t="s">
        <v>141</v>
      </c>
      <c r="AC67">
        <v>11611</v>
      </c>
      <c r="AD67">
        <v>11612</v>
      </c>
      <c r="AF67">
        <v>1</v>
      </c>
    </row>
    <row r="68" spans="1:32">
      <c r="C68" s="129">
        <v>3321120</v>
      </c>
      <c r="D68" s="129" t="s">
        <v>1731</v>
      </c>
      <c r="E68" s="129" t="s">
        <v>1403</v>
      </c>
      <c r="F68">
        <v>6</v>
      </c>
      <c r="G68" s="129" t="s">
        <v>386</v>
      </c>
      <c r="H68" s="129" t="s">
        <v>2461</v>
      </c>
      <c r="I68" s="129" t="s">
        <v>2462</v>
      </c>
      <c r="J68" s="129" t="s">
        <v>2227</v>
      </c>
      <c r="K68" s="129" t="s">
        <v>2398</v>
      </c>
      <c r="L68" s="37">
        <v>64383.670000000006</v>
      </c>
      <c r="M68" s="37">
        <v>386302</v>
      </c>
      <c r="N68" s="37">
        <v>70365</v>
      </c>
      <c r="O68" s="37">
        <v>422188</v>
      </c>
      <c r="P68" s="37">
        <v>65153</v>
      </c>
      <c r="Q68" s="37">
        <v>390918</v>
      </c>
      <c r="R68" s="66"/>
      <c r="S68" t="s">
        <v>2398</v>
      </c>
      <c r="T68" s="129" t="s">
        <v>397</v>
      </c>
      <c r="U68" s="129"/>
      <c r="V68" s="129" t="s">
        <v>139</v>
      </c>
      <c r="W68">
        <v>33211200720</v>
      </c>
      <c r="X68" t="s">
        <v>1524</v>
      </c>
      <c r="Y68" s="129"/>
      <c r="Z68" s="129"/>
      <c r="AA68" s="129" t="s">
        <v>140</v>
      </c>
      <c r="AB68" s="129" t="s">
        <v>141</v>
      </c>
      <c r="AC68">
        <v>11611</v>
      </c>
      <c r="AD68">
        <v>11612</v>
      </c>
      <c r="AF68">
        <v>1</v>
      </c>
    </row>
    <row r="69" spans="1:32">
      <c r="C69" s="129">
        <v>3167498</v>
      </c>
      <c r="D69" s="129" t="s">
        <v>1731</v>
      </c>
      <c r="E69" s="129" t="s">
        <v>1383</v>
      </c>
      <c r="F69">
        <v>24</v>
      </c>
      <c r="G69" s="129" t="s">
        <v>388</v>
      </c>
      <c r="H69" s="129" t="s">
        <v>2461</v>
      </c>
      <c r="I69" s="129" t="s">
        <v>2462</v>
      </c>
      <c r="J69" s="129" t="s">
        <v>2160</v>
      </c>
      <c r="K69" s="129" t="s">
        <v>2333</v>
      </c>
      <c r="L69" s="37">
        <v>17212.37</v>
      </c>
      <c r="M69" s="37">
        <v>413097</v>
      </c>
      <c r="N69" s="37">
        <v>18811</v>
      </c>
      <c r="O69" s="37">
        <v>451472</v>
      </c>
      <c r="P69" s="37">
        <v>18811</v>
      </c>
      <c r="Q69" s="37">
        <v>451472</v>
      </c>
      <c r="R69" s="66"/>
      <c r="S69" t="s">
        <v>2333</v>
      </c>
      <c r="T69" s="129" t="s">
        <v>397</v>
      </c>
      <c r="U69" s="129"/>
      <c r="V69" s="129" t="s">
        <v>139</v>
      </c>
      <c r="W69">
        <v>31674980100</v>
      </c>
      <c r="X69" t="s">
        <v>389</v>
      </c>
      <c r="Y69" s="129"/>
      <c r="Z69" s="129"/>
      <c r="AA69" s="129" t="s">
        <v>140</v>
      </c>
      <c r="AB69" s="129" t="s">
        <v>141</v>
      </c>
      <c r="AC69">
        <v>11611</v>
      </c>
      <c r="AD69">
        <v>11612</v>
      </c>
      <c r="AF69">
        <v>1</v>
      </c>
    </row>
    <row r="70" spans="1:32">
      <c r="C70" s="129">
        <v>3328387</v>
      </c>
      <c r="D70" s="129" t="s">
        <v>1731</v>
      </c>
      <c r="E70" s="129" t="s">
        <v>1379</v>
      </c>
      <c r="F70">
        <v>24</v>
      </c>
      <c r="G70" s="129" t="s">
        <v>386</v>
      </c>
      <c r="H70" s="129" t="s">
        <v>2461</v>
      </c>
      <c r="I70" s="129" t="s">
        <v>2462</v>
      </c>
      <c r="J70" s="129" t="s">
        <v>2493</v>
      </c>
      <c r="K70" s="129" t="s">
        <v>2547</v>
      </c>
      <c r="L70" s="37">
        <v>17212.37</v>
      </c>
      <c r="M70" s="37">
        <v>413097</v>
      </c>
      <c r="N70" s="37">
        <v>18811</v>
      </c>
      <c r="O70" s="37">
        <v>451472</v>
      </c>
      <c r="P70" s="37">
        <v>16800</v>
      </c>
      <c r="Q70" s="37">
        <v>403200</v>
      </c>
      <c r="R70" s="66"/>
      <c r="S70">
        <v>0</v>
      </c>
      <c r="T70" s="129" t="s">
        <v>397</v>
      </c>
      <c r="U70" s="129" t="s">
        <v>126</v>
      </c>
      <c r="V70" s="129" t="s">
        <v>139</v>
      </c>
      <c r="W70">
        <v>33283870100</v>
      </c>
      <c r="X70" t="s">
        <v>389</v>
      </c>
      <c r="Y70" s="129"/>
      <c r="Z70" s="129"/>
      <c r="AA70" s="129" t="s">
        <v>140</v>
      </c>
      <c r="AB70" s="129" t="s">
        <v>141</v>
      </c>
      <c r="AC70">
        <v>11611</v>
      </c>
      <c r="AD70">
        <v>11612</v>
      </c>
      <c r="AF70">
        <v>1</v>
      </c>
    </row>
    <row r="71" spans="1:32">
      <c r="C71" s="129">
        <v>3278508</v>
      </c>
      <c r="D71" s="129" t="s">
        <v>1731</v>
      </c>
      <c r="E71" s="129" t="s">
        <v>1376</v>
      </c>
      <c r="F71">
        <v>24</v>
      </c>
      <c r="G71" s="129" t="s">
        <v>386</v>
      </c>
      <c r="H71" s="129" t="s">
        <v>2461</v>
      </c>
      <c r="I71" s="129" t="s">
        <v>2462</v>
      </c>
      <c r="J71" s="129" t="s">
        <v>2150</v>
      </c>
      <c r="K71" s="129" t="s">
        <v>2323</v>
      </c>
      <c r="L71" s="37">
        <v>15372</v>
      </c>
      <c r="M71" s="37">
        <v>368928</v>
      </c>
      <c r="N71" s="37">
        <v>16800</v>
      </c>
      <c r="O71" s="37">
        <v>403200</v>
      </c>
      <c r="P71" s="37">
        <v>16800</v>
      </c>
      <c r="Q71" s="37">
        <v>403200</v>
      </c>
      <c r="R71" s="66"/>
      <c r="S71" t="s">
        <v>2323</v>
      </c>
      <c r="T71" s="129" t="s">
        <v>397</v>
      </c>
      <c r="U71" s="129"/>
      <c r="V71" s="129" t="s">
        <v>139</v>
      </c>
      <c r="W71">
        <v>32785080200</v>
      </c>
      <c r="X71" t="s">
        <v>387</v>
      </c>
      <c r="Y71" s="129"/>
      <c r="Z71" s="129"/>
      <c r="AA71" s="129" t="s">
        <v>140</v>
      </c>
      <c r="AB71" s="129" t="s">
        <v>141</v>
      </c>
      <c r="AC71">
        <v>11611</v>
      </c>
      <c r="AD71">
        <v>11612</v>
      </c>
      <c r="AF71">
        <v>1</v>
      </c>
    </row>
    <row r="72" spans="1:32">
      <c r="C72" s="129">
        <v>3167499</v>
      </c>
      <c r="D72" s="129" t="s">
        <v>2446</v>
      </c>
      <c r="E72" s="129"/>
      <c r="F72">
        <v>12</v>
      </c>
      <c r="G72" s="129" t="s">
        <v>388</v>
      </c>
      <c r="H72" s="129" t="s">
        <v>2461</v>
      </c>
      <c r="I72" s="129" t="s">
        <v>2462</v>
      </c>
      <c r="J72" s="129" t="s">
        <v>2256</v>
      </c>
      <c r="K72" s="129" t="s">
        <v>2425</v>
      </c>
      <c r="L72" s="37">
        <v>36201.974999999999</v>
      </c>
      <c r="M72" s="37">
        <v>434424</v>
      </c>
      <c r="N72" s="37">
        <v>39565</v>
      </c>
      <c r="O72" s="37">
        <v>474780</v>
      </c>
      <c r="Q72" s="37">
        <v>0</v>
      </c>
      <c r="R72" s="66"/>
      <c r="S72" t="s">
        <v>2425</v>
      </c>
      <c r="T72" s="129" t="s">
        <v>397</v>
      </c>
      <c r="U72" s="129"/>
      <c r="V72" s="129" t="s">
        <v>139</v>
      </c>
      <c r="W72">
        <v>31674990300</v>
      </c>
      <c r="X72" t="s">
        <v>2077</v>
      </c>
      <c r="Y72" s="129"/>
      <c r="Z72" s="129"/>
      <c r="AA72" s="129" t="s">
        <v>140</v>
      </c>
      <c r="AB72" s="129" t="s">
        <v>141</v>
      </c>
      <c r="AC72">
        <v>11611</v>
      </c>
      <c r="AD72">
        <v>11612</v>
      </c>
      <c r="AF72">
        <v>1</v>
      </c>
    </row>
    <row r="73" spans="1:32">
      <c r="C73" s="129">
        <v>3172265</v>
      </c>
      <c r="D73" s="129" t="s">
        <v>1731</v>
      </c>
      <c r="E73" s="129" t="s">
        <v>1351</v>
      </c>
      <c r="F73">
        <v>24</v>
      </c>
      <c r="G73" s="129" t="s">
        <v>386</v>
      </c>
      <c r="H73" s="129" t="s">
        <v>2461</v>
      </c>
      <c r="I73" s="129" t="s">
        <v>2462</v>
      </c>
      <c r="J73" s="129" t="s">
        <v>2178</v>
      </c>
      <c r="K73" s="129" t="s">
        <v>2349</v>
      </c>
      <c r="L73" s="37">
        <v>20717.43</v>
      </c>
      <c r="M73" s="37">
        <v>497218</v>
      </c>
      <c r="N73" s="37">
        <v>22642</v>
      </c>
      <c r="O73" s="37">
        <v>543408</v>
      </c>
      <c r="P73" s="37">
        <v>22642</v>
      </c>
      <c r="Q73" s="37">
        <v>543408</v>
      </c>
      <c r="R73" s="66"/>
      <c r="S73" t="s">
        <v>2349</v>
      </c>
      <c r="T73" s="129" t="s">
        <v>397</v>
      </c>
      <c r="U73" s="129"/>
      <c r="V73" s="129" t="s">
        <v>139</v>
      </c>
      <c r="W73">
        <v>31722650370</v>
      </c>
      <c r="X73" t="s">
        <v>1529</v>
      </c>
      <c r="Y73" s="129"/>
      <c r="Z73" s="129"/>
      <c r="AA73" s="129" t="s">
        <v>140</v>
      </c>
      <c r="AB73" s="129" t="s">
        <v>141</v>
      </c>
      <c r="AC73">
        <v>11611</v>
      </c>
      <c r="AD73">
        <v>11612</v>
      </c>
      <c r="AF73">
        <v>1</v>
      </c>
    </row>
    <row r="74" spans="1:32">
      <c r="C74" s="129">
        <v>3186391</v>
      </c>
      <c r="D74" s="129" t="s">
        <v>1731</v>
      </c>
      <c r="E74" s="129" t="s">
        <v>1365</v>
      </c>
      <c r="F74">
        <v>24</v>
      </c>
      <c r="G74" s="129" t="s">
        <v>386</v>
      </c>
      <c r="H74" s="129" t="s">
        <v>2461</v>
      </c>
      <c r="I74" s="129" t="s">
        <v>2462</v>
      </c>
      <c r="J74" s="129" t="s">
        <v>2179</v>
      </c>
      <c r="K74" s="129" t="s">
        <v>2350</v>
      </c>
      <c r="L74" s="37">
        <v>20717.43</v>
      </c>
      <c r="M74" s="37">
        <v>497218</v>
      </c>
      <c r="N74" s="37">
        <v>22642</v>
      </c>
      <c r="O74" s="37">
        <v>543408</v>
      </c>
      <c r="P74" s="37">
        <v>22642</v>
      </c>
      <c r="Q74" s="37">
        <v>543408</v>
      </c>
      <c r="R74" s="66"/>
      <c r="S74" t="s">
        <v>2350</v>
      </c>
      <c r="T74" s="129" t="s">
        <v>397</v>
      </c>
      <c r="U74" s="129"/>
      <c r="V74" s="129" t="s">
        <v>139</v>
      </c>
      <c r="W74">
        <v>31863910370</v>
      </c>
      <c r="X74" t="s">
        <v>1529</v>
      </c>
      <c r="Y74" s="129"/>
      <c r="Z74" s="129"/>
      <c r="AA74" s="129" t="s">
        <v>140</v>
      </c>
      <c r="AB74" s="129" t="s">
        <v>141</v>
      </c>
      <c r="AC74">
        <v>11611</v>
      </c>
      <c r="AD74">
        <v>11612</v>
      </c>
      <c r="AF74">
        <v>1</v>
      </c>
    </row>
    <row r="75" spans="1:32">
      <c r="C75" s="129">
        <v>3289693</v>
      </c>
      <c r="D75" s="129" t="s">
        <v>1731</v>
      </c>
      <c r="E75" s="129" t="s">
        <v>1397</v>
      </c>
      <c r="F75">
        <v>12</v>
      </c>
      <c r="G75" s="129" t="s">
        <v>390</v>
      </c>
      <c r="H75" s="129" t="s">
        <v>2461</v>
      </c>
      <c r="I75" s="129" t="s">
        <v>2462</v>
      </c>
      <c r="J75" s="129" t="s">
        <v>2225</v>
      </c>
      <c r="K75" s="129" t="s">
        <v>2396</v>
      </c>
      <c r="L75" s="37">
        <v>53802</v>
      </c>
      <c r="M75" s="37">
        <v>645624</v>
      </c>
      <c r="N75" s="37">
        <v>58800</v>
      </c>
      <c r="O75" s="37">
        <v>705600</v>
      </c>
      <c r="P75" s="37">
        <v>58800</v>
      </c>
      <c r="Q75" s="37">
        <v>705600</v>
      </c>
      <c r="R75" s="66"/>
      <c r="S75" t="s">
        <v>2396</v>
      </c>
      <c r="T75" s="129" t="s">
        <v>397</v>
      </c>
      <c r="U75" s="129"/>
      <c r="V75" s="129" t="s">
        <v>139</v>
      </c>
      <c r="W75">
        <v>32896930500</v>
      </c>
      <c r="X75" t="s">
        <v>1498</v>
      </c>
      <c r="Y75" s="129"/>
      <c r="Z75" s="129"/>
      <c r="AA75" s="129" t="s">
        <v>140</v>
      </c>
      <c r="AB75" s="129" t="s">
        <v>141</v>
      </c>
      <c r="AC75">
        <v>11611</v>
      </c>
      <c r="AD75">
        <v>11612</v>
      </c>
      <c r="AF75">
        <v>1</v>
      </c>
    </row>
    <row r="76" spans="1:32">
      <c r="C76" s="129">
        <v>3278294</v>
      </c>
      <c r="D76" s="129" t="s">
        <v>1731</v>
      </c>
      <c r="E76" s="129" t="s">
        <v>1389</v>
      </c>
      <c r="F76">
        <v>12</v>
      </c>
      <c r="G76" s="129" t="s">
        <v>386</v>
      </c>
      <c r="H76" s="129" t="s">
        <v>2461</v>
      </c>
      <c r="I76" s="129" t="s">
        <v>2462</v>
      </c>
      <c r="J76" s="129" t="s">
        <v>2218</v>
      </c>
      <c r="K76" s="129" t="s">
        <v>2389</v>
      </c>
      <c r="L76" s="37">
        <v>36069.300000000003</v>
      </c>
      <c r="M76" s="37">
        <v>432832</v>
      </c>
      <c r="N76" s="37">
        <v>39420</v>
      </c>
      <c r="O76" s="37">
        <v>473040</v>
      </c>
      <c r="P76" s="37">
        <v>39420</v>
      </c>
      <c r="Q76" s="37">
        <v>473040</v>
      </c>
      <c r="R76" s="66"/>
      <c r="S76" t="s">
        <v>2389</v>
      </c>
      <c r="T76" s="129" t="s">
        <v>397</v>
      </c>
      <c r="U76" s="129"/>
      <c r="V76" s="129" t="s">
        <v>139</v>
      </c>
      <c r="W76">
        <v>32782940720</v>
      </c>
      <c r="X76" t="s">
        <v>1528</v>
      </c>
      <c r="Y76" s="129"/>
      <c r="Z76" s="129"/>
      <c r="AA76" s="129" t="s">
        <v>140</v>
      </c>
      <c r="AB76" s="129" t="s">
        <v>141</v>
      </c>
      <c r="AC76">
        <v>11611</v>
      </c>
      <c r="AD76">
        <v>11612</v>
      </c>
      <c r="AF76">
        <v>1</v>
      </c>
    </row>
    <row r="77" spans="1:32">
      <c r="A77">
        <v>1</v>
      </c>
      <c r="C77" s="129">
        <v>3288763</v>
      </c>
      <c r="D77" s="129" t="s">
        <v>2446</v>
      </c>
      <c r="E77" s="129"/>
      <c r="F77">
        <v>6</v>
      </c>
      <c r="G77" s="129" t="s">
        <v>386</v>
      </c>
      <c r="H77" s="129" t="s">
        <v>2461</v>
      </c>
      <c r="I77" s="129" t="s">
        <v>2462</v>
      </c>
      <c r="J77" s="129" t="s">
        <v>2260</v>
      </c>
      <c r="K77" s="129" t="s">
        <v>2429</v>
      </c>
      <c r="L77" s="37">
        <v>64383.670000000006</v>
      </c>
      <c r="M77" s="37">
        <v>386302</v>
      </c>
      <c r="N77" s="37">
        <v>70365</v>
      </c>
      <c r="O77" s="37">
        <v>422188</v>
      </c>
      <c r="Q77" s="37">
        <v>0</v>
      </c>
      <c r="R77" s="66"/>
      <c r="S77" t="s">
        <v>2429</v>
      </c>
      <c r="T77" s="129" t="s">
        <v>397</v>
      </c>
      <c r="U77" s="129"/>
      <c r="V77" s="129" t="s">
        <v>139</v>
      </c>
      <c r="W77">
        <v>32887630720</v>
      </c>
      <c r="X77" t="s">
        <v>1524</v>
      </c>
      <c r="Y77" s="129"/>
      <c r="Z77" s="129"/>
      <c r="AA77" s="129" t="s">
        <v>140</v>
      </c>
      <c r="AB77" s="129" t="s">
        <v>141</v>
      </c>
      <c r="AC77">
        <v>11611</v>
      </c>
      <c r="AD77">
        <v>11612</v>
      </c>
      <c r="AF77">
        <v>1</v>
      </c>
    </row>
    <row r="78" spans="1:32">
      <c r="C78" s="129">
        <v>3235021</v>
      </c>
      <c r="D78" s="129" t="s">
        <v>1731</v>
      </c>
      <c r="E78" s="129" t="s">
        <v>1462</v>
      </c>
      <c r="F78">
        <v>24</v>
      </c>
      <c r="G78" s="129" t="s">
        <v>386</v>
      </c>
      <c r="H78" s="129" t="s">
        <v>2461</v>
      </c>
      <c r="I78" s="129" t="s">
        <v>2462</v>
      </c>
      <c r="J78" s="129" t="s">
        <v>2184</v>
      </c>
      <c r="K78" s="129" t="s">
        <v>2355</v>
      </c>
      <c r="L78" s="37">
        <v>20717.43</v>
      </c>
      <c r="M78" s="37">
        <v>497218</v>
      </c>
      <c r="N78" s="37">
        <v>22642</v>
      </c>
      <c r="O78" s="37">
        <v>543408</v>
      </c>
      <c r="P78" s="37">
        <v>22642</v>
      </c>
      <c r="Q78" s="37">
        <v>543408</v>
      </c>
      <c r="R78" s="66"/>
      <c r="S78" t="s">
        <v>2355</v>
      </c>
      <c r="T78" s="129" t="s">
        <v>397</v>
      </c>
      <c r="U78" s="129"/>
      <c r="V78" s="129" t="s">
        <v>139</v>
      </c>
      <c r="W78">
        <v>32350210370</v>
      </c>
      <c r="X78" t="s">
        <v>1523</v>
      </c>
      <c r="Y78" s="129"/>
      <c r="Z78" s="129"/>
      <c r="AA78" s="129" t="s">
        <v>140</v>
      </c>
      <c r="AB78" s="129" t="s">
        <v>141</v>
      </c>
      <c r="AC78">
        <v>11611</v>
      </c>
      <c r="AD78">
        <v>11612</v>
      </c>
      <c r="AF78">
        <v>1</v>
      </c>
    </row>
    <row r="79" spans="1:32">
      <c r="C79" s="129">
        <v>3193561</v>
      </c>
      <c r="D79" s="129" t="s">
        <v>2446</v>
      </c>
      <c r="E79" s="129"/>
      <c r="F79">
        <v>24</v>
      </c>
      <c r="G79" s="129" t="s">
        <v>386</v>
      </c>
      <c r="H79" s="129" t="s">
        <v>2461</v>
      </c>
      <c r="I79" s="129" t="s">
        <v>2462</v>
      </c>
      <c r="J79" s="129" t="s">
        <v>2258</v>
      </c>
      <c r="K79" s="129" t="s">
        <v>2427</v>
      </c>
      <c r="L79" s="37">
        <v>20717.43</v>
      </c>
      <c r="M79" s="37">
        <v>497218</v>
      </c>
      <c r="N79" s="37">
        <v>22642</v>
      </c>
      <c r="O79" s="37">
        <v>543408</v>
      </c>
      <c r="Q79" s="37">
        <v>0</v>
      </c>
      <c r="R79" s="66"/>
      <c r="S79" t="s">
        <v>2427</v>
      </c>
      <c r="T79" s="129" t="s">
        <v>397</v>
      </c>
      <c r="U79" s="129"/>
      <c r="V79" s="129" t="s">
        <v>139</v>
      </c>
      <c r="W79">
        <v>31935610410</v>
      </c>
      <c r="X79" t="s">
        <v>1535</v>
      </c>
      <c r="Y79" s="129"/>
      <c r="Z79" s="129"/>
      <c r="AA79" s="129" t="s">
        <v>140</v>
      </c>
      <c r="AB79" s="129" t="s">
        <v>141</v>
      </c>
      <c r="AC79">
        <v>11611</v>
      </c>
      <c r="AD79">
        <v>11612</v>
      </c>
      <c r="AF79">
        <v>1</v>
      </c>
    </row>
    <row r="80" spans="1:32">
      <c r="C80" s="129">
        <v>3073462</v>
      </c>
      <c r="D80" s="129" t="s">
        <v>1731</v>
      </c>
      <c r="E80" s="129" t="s">
        <v>1347</v>
      </c>
      <c r="F80">
        <v>24</v>
      </c>
      <c r="G80" s="129" t="s">
        <v>386</v>
      </c>
      <c r="H80" s="129" t="s">
        <v>2461</v>
      </c>
      <c r="I80" s="129" t="s">
        <v>2462</v>
      </c>
      <c r="J80" s="129" t="s">
        <v>2177</v>
      </c>
      <c r="K80" s="129" t="s">
        <v>2348</v>
      </c>
      <c r="L80" s="37">
        <v>20717.43</v>
      </c>
      <c r="M80" s="37">
        <v>497218</v>
      </c>
      <c r="N80" s="37">
        <v>22642</v>
      </c>
      <c r="O80" s="37">
        <v>543408</v>
      </c>
      <c r="P80" s="37">
        <v>22642</v>
      </c>
      <c r="Q80" s="37">
        <v>543408</v>
      </c>
      <c r="R80" s="66"/>
      <c r="S80" t="s">
        <v>2348</v>
      </c>
      <c r="T80" s="129" t="s">
        <v>397</v>
      </c>
      <c r="U80" s="129"/>
      <c r="V80" s="129" t="s">
        <v>139</v>
      </c>
      <c r="W80">
        <v>30734620370</v>
      </c>
      <c r="X80" t="s">
        <v>1529</v>
      </c>
      <c r="Y80" s="129"/>
      <c r="Z80" s="129"/>
      <c r="AA80" s="129" t="s">
        <v>140</v>
      </c>
      <c r="AB80" s="129" t="s">
        <v>141</v>
      </c>
      <c r="AC80">
        <v>11611</v>
      </c>
      <c r="AD80">
        <v>11612</v>
      </c>
      <c r="AF80">
        <v>1</v>
      </c>
    </row>
    <row r="81" spans="3:32">
      <c r="C81" s="129">
        <v>3134653</v>
      </c>
      <c r="D81" s="129" t="s">
        <v>1731</v>
      </c>
      <c r="E81" s="129" t="s">
        <v>1350</v>
      </c>
      <c r="F81">
        <v>24</v>
      </c>
      <c r="G81" s="129" t="s">
        <v>386</v>
      </c>
      <c r="H81" s="129" t="s">
        <v>2461</v>
      </c>
      <c r="I81" s="129" t="s">
        <v>2462</v>
      </c>
      <c r="J81" s="129" t="s">
        <v>2185</v>
      </c>
      <c r="K81" s="129" t="s">
        <v>2356</v>
      </c>
      <c r="L81" s="37">
        <v>20717.43</v>
      </c>
      <c r="M81" s="37">
        <v>497218</v>
      </c>
      <c r="N81" s="37">
        <v>22642</v>
      </c>
      <c r="O81" s="37">
        <v>543408</v>
      </c>
      <c r="P81" s="37">
        <v>22642</v>
      </c>
      <c r="Q81" s="37">
        <v>543408</v>
      </c>
      <c r="R81" s="66"/>
      <c r="S81" t="s">
        <v>2356</v>
      </c>
      <c r="T81" s="129" t="s">
        <v>397</v>
      </c>
      <c r="U81" s="129"/>
      <c r="V81" s="129" t="s">
        <v>139</v>
      </c>
      <c r="W81">
        <v>31346530370</v>
      </c>
      <c r="X81" t="s">
        <v>1529</v>
      </c>
      <c r="Y81" s="129"/>
      <c r="Z81" s="129"/>
      <c r="AA81" s="129" t="s">
        <v>140</v>
      </c>
      <c r="AB81" s="129" t="s">
        <v>141</v>
      </c>
      <c r="AC81">
        <v>11611</v>
      </c>
      <c r="AD81">
        <v>11612</v>
      </c>
      <c r="AF81">
        <v>1</v>
      </c>
    </row>
    <row r="82" spans="3:32">
      <c r="C82" s="129">
        <v>3062065</v>
      </c>
      <c r="D82" s="129" t="s">
        <v>2446</v>
      </c>
      <c r="E82" s="129"/>
      <c r="F82">
        <v>12</v>
      </c>
      <c r="G82" s="129" t="s">
        <v>388</v>
      </c>
      <c r="H82" s="129" t="s">
        <v>2461</v>
      </c>
      <c r="I82" s="129" t="s">
        <v>2462</v>
      </c>
      <c r="J82" s="129" t="s">
        <v>2255</v>
      </c>
      <c r="K82" s="129" t="s">
        <v>2548</v>
      </c>
      <c r="L82" s="37">
        <v>36201.974999999999</v>
      </c>
      <c r="M82" s="37">
        <v>434424</v>
      </c>
      <c r="N82" s="37">
        <v>39565</v>
      </c>
      <c r="O82" s="37">
        <v>474780</v>
      </c>
      <c r="Q82" s="37">
        <v>0</v>
      </c>
      <c r="R82" s="66"/>
      <c r="S82" t="s">
        <v>2548</v>
      </c>
      <c r="T82" s="129" t="s">
        <v>397</v>
      </c>
      <c r="U82" s="129"/>
      <c r="V82" s="129" t="s">
        <v>139</v>
      </c>
      <c r="W82">
        <v>30620650300</v>
      </c>
      <c r="X82" t="s">
        <v>2077</v>
      </c>
      <c r="Y82" s="129"/>
      <c r="Z82" s="129"/>
      <c r="AA82" s="129" t="s">
        <v>140</v>
      </c>
      <c r="AB82" s="129" t="s">
        <v>141</v>
      </c>
      <c r="AC82">
        <v>11611</v>
      </c>
      <c r="AD82">
        <v>11612</v>
      </c>
      <c r="AF82">
        <v>1</v>
      </c>
    </row>
    <row r="83" spans="3:32">
      <c r="C83" s="129">
        <v>3072197</v>
      </c>
      <c r="D83" s="129" t="s">
        <v>1731</v>
      </c>
      <c r="E83" s="129" t="s">
        <v>1327</v>
      </c>
      <c r="F83">
        <v>24</v>
      </c>
      <c r="G83" s="129" t="s">
        <v>386</v>
      </c>
      <c r="H83" s="129" t="s">
        <v>2461</v>
      </c>
      <c r="I83" s="129" t="s">
        <v>2462</v>
      </c>
      <c r="J83" s="129" t="s">
        <v>2175</v>
      </c>
      <c r="K83" s="129" t="s">
        <v>2346</v>
      </c>
      <c r="L83" s="37">
        <v>20717.43</v>
      </c>
      <c r="M83" s="37">
        <v>497218</v>
      </c>
      <c r="N83" s="37">
        <v>22642</v>
      </c>
      <c r="O83" s="37">
        <v>543408</v>
      </c>
      <c r="P83" s="37">
        <v>22642</v>
      </c>
      <c r="Q83" s="37">
        <v>543408</v>
      </c>
      <c r="R83" s="66"/>
      <c r="S83" t="s">
        <v>2346</v>
      </c>
      <c r="T83" s="129" t="s">
        <v>397</v>
      </c>
      <c r="U83" s="129"/>
      <c r="V83" s="129" t="s">
        <v>139</v>
      </c>
      <c r="W83">
        <v>30721970370</v>
      </c>
      <c r="X83" t="s">
        <v>1529</v>
      </c>
      <c r="Y83" s="129"/>
      <c r="Z83" s="129"/>
      <c r="AA83" s="129" t="s">
        <v>140</v>
      </c>
      <c r="AB83" s="129" t="s">
        <v>141</v>
      </c>
      <c r="AC83">
        <v>11611</v>
      </c>
      <c r="AD83">
        <v>11612</v>
      </c>
      <c r="AF83">
        <v>1</v>
      </c>
    </row>
    <row r="84" spans="3:32">
      <c r="C84" s="129">
        <v>3317333</v>
      </c>
      <c r="D84" s="129" t="s">
        <v>1731</v>
      </c>
      <c r="E84" s="129" t="s">
        <v>1329</v>
      </c>
      <c r="F84">
        <v>24</v>
      </c>
      <c r="G84" s="129" t="s">
        <v>386</v>
      </c>
      <c r="H84" s="129" t="s">
        <v>2461</v>
      </c>
      <c r="I84" s="129" t="s">
        <v>2462</v>
      </c>
      <c r="J84" s="129" t="s">
        <v>2176</v>
      </c>
      <c r="K84" s="129" t="s">
        <v>2347</v>
      </c>
      <c r="L84" s="37">
        <v>20717.43</v>
      </c>
      <c r="M84" s="37">
        <v>497218</v>
      </c>
      <c r="N84" s="37">
        <v>22642</v>
      </c>
      <c r="O84" s="37">
        <v>543408</v>
      </c>
      <c r="P84" s="37">
        <v>22642</v>
      </c>
      <c r="Q84" s="37">
        <v>543408</v>
      </c>
      <c r="R84" s="66"/>
      <c r="S84" t="s">
        <v>2347</v>
      </c>
      <c r="T84" s="129" t="s">
        <v>397</v>
      </c>
      <c r="U84" s="129"/>
      <c r="V84" s="129" t="s">
        <v>139</v>
      </c>
      <c r="W84">
        <v>33173330370</v>
      </c>
      <c r="X84" t="s">
        <v>1529</v>
      </c>
      <c r="Y84" s="129"/>
      <c r="Z84" s="129"/>
      <c r="AA84" s="129" t="s">
        <v>140</v>
      </c>
      <c r="AB84" s="129" t="s">
        <v>141</v>
      </c>
      <c r="AC84">
        <v>11611</v>
      </c>
      <c r="AD84">
        <v>11612</v>
      </c>
      <c r="AF84">
        <v>1</v>
      </c>
    </row>
    <row r="85" spans="3:32">
      <c r="C85" s="129">
        <v>3278297</v>
      </c>
      <c r="D85" s="129" t="s">
        <v>1731</v>
      </c>
      <c r="E85" s="129" t="s">
        <v>1344</v>
      </c>
      <c r="F85">
        <v>12</v>
      </c>
      <c r="G85" s="129" t="s">
        <v>386</v>
      </c>
      <c r="H85" s="129" t="s">
        <v>2461</v>
      </c>
      <c r="I85" s="129" t="s">
        <v>2462</v>
      </c>
      <c r="J85" s="129" t="s">
        <v>2217</v>
      </c>
      <c r="K85" s="129" t="s">
        <v>2388</v>
      </c>
      <c r="L85" s="37">
        <v>36069.300000000003</v>
      </c>
      <c r="M85" s="37">
        <v>432832</v>
      </c>
      <c r="N85" s="37">
        <v>39420</v>
      </c>
      <c r="O85" s="37">
        <v>473040</v>
      </c>
      <c r="P85" s="37">
        <v>39420</v>
      </c>
      <c r="Q85" s="37">
        <v>473040</v>
      </c>
      <c r="R85" s="66"/>
      <c r="S85" t="s">
        <v>2388</v>
      </c>
      <c r="T85" s="129" t="s">
        <v>397</v>
      </c>
      <c r="U85" s="129"/>
      <c r="V85" s="129" t="s">
        <v>139</v>
      </c>
      <c r="W85">
        <v>32782970750</v>
      </c>
      <c r="X85" t="s">
        <v>1500</v>
      </c>
      <c r="Y85" s="129"/>
      <c r="Z85" s="129"/>
      <c r="AA85" s="129" t="s">
        <v>140</v>
      </c>
      <c r="AB85" s="129" t="s">
        <v>141</v>
      </c>
      <c r="AC85">
        <v>11611</v>
      </c>
      <c r="AD85">
        <v>11612</v>
      </c>
      <c r="AF85">
        <v>1</v>
      </c>
    </row>
    <row r="86" spans="3:32">
      <c r="C86" s="129">
        <v>3235020</v>
      </c>
      <c r="D86" s="129" t="s">
        <v>1731</v>
      </c>
      <c r="E86" s="129" t="s">
        <v>1461</v>
      </c>
      <c r="F86">
        <v>24</v>
      </c>
      <c r="G86" s="129" t="s">
        <v>386</v>
      </c>
      <c r="H86" s="129" t="s">
        <v>2461</v>
      </c>
      <c r="I86" s="129" t="s">
        <v>2462</v>
      </c>
      <c r="J86" s="129" t="s">
        <v>2183</v>
      </c>
      <c r="K86" s="129" t="s">
        <v>2354</v>
      </c>
      <c r="L86" s="37">
        <v>20717.43</v>
      </c>
      <c r="M86" s="37">
        <v>497218</v>
      </c>
      <c r="N86" s="37">
        <v>22642</v>
      </c>
      <c r="O86" s="37">
        <v>543408</v>
      </c>
      <c r="P86" s="37">
        <v>22642</v>
      </c>
      <c r="Q86" s="37">
        <v>543408</v>
      </c>
      <c r="R86" s="66"/>
      <c r="S86" t="s">
        <v>2354</v>
      </c>
      <c r="T86" s="129" t="s">
        <v>397</v>
      </c>
      <c r="U86" s="129"/>
      <c r="V86" s="129" t="s">
        <v>139</v>
      </c>
      <c r="W86">
        <v>32350200370</v>
      </c>
      <c r="X86" t="s">
        <v>1523</v>
      </c>
      <c r="Y86" s="129"/>
      <c r="Z86" s="129"/>
      <c r="AA86" s="129" t="s">
        <v>140</v>
      </c>
      <c r="AB86" s="129" t="s">
        <v>141</v>
      </c>
      <c r="AC86">
        <v>11611</v>
      </c>
      <c r="AD86">
        <v>11612</v>
      </c>
      <c r="AF86">
        <v>1</v>
      </c>
    </row>
    <row r="87" spans="3:32">
      <c r="C87" s="129">
        <v>3070350</v>
      </c>
      <c r="D87" s="129" t="s">
        <v>1731</v>
      </c>
      <c r="E87" s="129" t="s">
        <v>1286</v>
      </c>
      <c r="F87">
        <v>24</v>
      </c>
      <c r="G87" s="129" t="s">
        <v>388</v>
      </c>
      <c r="H87" s="129" t="s">
        <v>2461</v>
      </c>
      <c r="I87" s="129" t="s">
        <v>2462</v>
      </c>
      <c r="J87" s="129" t="s">
        <v>2159</v>
      </c>
      <c r="K87" s="129" t="s">
        <v>2332</v>
      </c>
      <c r="L87" s="37">
        <v>17212.37</v>
      </c>
      <c r="M87" s="37">
        <v>413097</v>
      </c>
      <c r="N87" s="37">
        <v>18811</v>
      </c>
      <c r="O87" s="37">
        <v>451472</v>
      </c>
      <c r="P87" s="37">
        <v>18811</v>
      </c>
      <c r="Q87" s="37">
        <v>451472</v>
      </c>
      <c r="R87" s="66"/>
      <c r="S87" t="s">
        <v>2332</v>
      </c>
      <c r="T87" s="129" t="s">
        <v>397</v>
      </c>
      <c r="U87" s="129"/>
      <c r="V87" s="129" t="s">
        <v>139</v>
      </c>
      <c r="W87">
        <v>30703500100</v>
      </c>
      <c r="X87" t="s">
        <v>389</v>
      </c>
      <c r="Y87" s="129"/>
      <c r="Z87" s="129"/>
      <c r="AA87" s="129" t="s">
        <v>140</v>
      </c>
      <c r="AB87" s="129" t="s">
        <v>141</v>
      </c>
      <c r="AC87">
        <v>11611</v>
      </c>
      <c r="AD87">
        <v>11612</v>
      </c>
      <c r="AF87">
        <v>1</v>
      </c>
    </row>
    <row r="88" spans="3:32">
      <c r="C88" s="129" t="s">
        <v>2078</v>
      </c>
      <c r="D88" s="129" t="s">
        <v>2446</v>
      </c>
      <c r="E88" s="129"/>
      <c r="F88">
        <v>24</v>
      </c>
      <c r="G88" s="129" t="s">
        <v>186</v>
      </c>
      <c r="H88" s="129" t="s">
        <v>2461</v>
      </c>
      <c r="I88" s="129" t="s">
        <v>2462</v>
      </c>
      <c r="J88" s="129" t="s">
        <v>2253</v>
      </c>
      <c r="K88" s="129" t="s">
        <v>2424</v>
      </c>
      <c r="L88" s="37">
        <v>4823.88</v>
      </c>
      <c r="M88" s="37">
        <v>115773</v>
      </c>
      <c r="N88" s="37">
        <v>5272</v>
      </c>
      <c r="O88" s="37">
        <v>126528</v>
      </c>
      <c r="Q88" s="37">
        <v>0</v>
      </c>
      <c r="R88" s="66"/>
      <c r="S88" t="s">
        <v>2424</v>
      </c>
      <c r="T88" s="129" t="s">
        <v>397</v>
      </c>
      <c r="U88" s="129"/>
      <c r="V88" s="129" t="s">
        <v>139</v>
      </c>
      <c r="X88" t="s">
        <v>389</v>
      </c>
      <c r="Y88" s="129"/>
      <c r="Z88" s="129"/>
      <c r="AA88" s="129" t="s">
        <v>140</v>
      </c>
      <c r="AB88" s="129" t="s">
        <v>141</v>
      </c>
      <c r="AC88">
        <v>11611</v>
      </c>
      <c r="AD88">
        <v>11612</v>
      </c>
      <c r="AF88">
        <v>1</v>
      </c>
    </row>
    <row r="89" spans="3:32">
      <c r="C89" s="129">
        <v>3295021</v>
      </c>
      <c r="D89" s="129" t="s">
        <v>1731</v>
      </c>
      <c r="E89" s="129" t="s">
        <v>1324</v>
      </c>
      <c r="F89">
        <v>24</v>
      </c>
      <c r="G89" s="129" t="s">
        <v>386</v>
      </c>
      <c r="H89" s="129" t="s">
        <v>2461</v>
      </c>
      <c r="I89" s="129" t="s">
        <v>2462</v>
      </c>
      <c r="J89" s="129" t="s">
        <v>2149</v>
      </c>
      <c r="K89" s="129" t="s">
        <v>2322</v>
      </c>
      <c r="L89" s="37">
        <v>15372</v>
      </c>
      <c r="M89" s="37">
        <v>368928</v>
      </c>
      <c r="N89" s="37">
        <v>16800</v>
      </c>
      <c r="O89" s="37">
        <v>403200</v>
      </c>
      <c r="P89" s="37">
        <v>16800</v>
      </c>
      <c r="Q89" s="37">
        <v>403200</v>
      </c>
      <c r="R89" s="66"/>
      <c r="S89" t="s">
        <v>2322</v>
      </c>
      <c r="T89" s="129" t="s">
        <v>397</v>
      </c>
      <c r="U89" s="129"/>
      <c r="V89" s="129" t="s">
        <v>139</v>
      </c>
      <c r="W89">
        <v>32950210200</v>
      </c>
      <c r="X89" t="s">
        <v>387</v>
      </c>
      <c r="Y89" s="129"/>
      <c r="Z89" s="129"/>
      <c r="AA89" s="129" t="s">
        <v>140</v>
      </c>
      <c r="AB89" s="129" t="s">
        <v>141</v>
      </c>
      <c r="AC89">
        <v>11611</v>
      </c>
      <c r="AD89">
        <v>11612</v>
      </c>
      <c r="AF89">
        <v>1</v>
      </c>
    </row>
    <row r="90" spans="3:32">
      <c r="C90" s="129">
        <v>3070219</v>
      </c>
      <c r="D90" s="129" t="s">
        <v>2446</v>
      </c>
      <c r="E90" s="129"/>
      <c r="F90">
        <v>12</v>
      </c>
      <c r="G90" s="129" t="s">
        <v>388</v>
      </c>
      <c r="H90" s="129" t="s">
        <v>2461</v>
      </c>
      <c r="I90" s="129" t="s">
        <v>2462</v>
      </c>
      <c r="J90" s="129" t="s">
        <v>2254</v>
      </c>
      <c r="K90" s="129" t="s">
        <v>2549</v>
      </c>
      <c r="L90" s="37">
        <v>36201.974999999999</v>
      </c>
      <c r="M90" s="37">
        <v>434424</v>
      </c>
      <c r="N90" s="37">
        <v>39565</v>
      </c>
      <c r="O90" s="37">
        <v>474780</v>
      </c>
      <c r="Q90" s="37">
        <v>0</v>
      </c>
      <c r="R90" s="66"/>
      <c r="S90" t="s">
        <v>2549</v>
      </c>
      <c r="T90" s="129" t="s">
        <v>397</v>
      </c>
      <c r="U90" s="129"/>
      <c r="V90" s="129" t="s">
        <v>139</v>
      </c>
      <c r="W90">
        <v>30702190300</v>
      </c>
      <c r="X90" t="s">
        <v>2077</v>
      </c>
      <c r="Y90" s="129"/>
      <c r="Z90" s="129"/>
      <c r="AA90" s="129" t="s">
        <v>140</v>
      </c>
      <c r="AB90" s="129" t="s">
        <v>141</v>
      </c>
      <c r="AC90">
        <v>11611</v>
      </c>
      <c r="AD90">
        <v>11612</v>
      </c>
      <c r="AF90">
        <v>1</v>
      </c>
    </row>
    <row r="91" spans="3:32">
      <c r="C91" s="129">
        <v>3072208</v>
      </c>
      <c r="D91" s="129" t="s">
        <v>1731</v>
      </c>
      <c r="E91" s="129" t="s">
        <v>1292</v>
      </c>
      <c r="F91">
        <v>24</v>
      </c>
      <c r="G91" s="129" t="s">
        <v>386</v>
      </c>
      <c r="H91" s="129" t="s">
        <v>2461</v>
      </c>
      <c r="I91" s="129" t="s">
        <v>2462</v>
      </c>
      <c r="J91" s="129" t="s">
        <v>2174</v>
      </c>
      <c r="K91" s="129" t="s">
        <v>2345</v>
      </c>
      <c r="L91" s="37">
        <v>20717.43</v>
      </c>
      <c r="M91" s="37">
        <v>497218</v>
      </c>
      <c r="N91" s="37">
        <v>22642</v>
      </c>
      <c r="O91" s="37">
        <v>543408</v>
      </c>
      <c r="P91" s="37">
        <v>22642</v>
      </c>
      <c r="Q91" s="37">
        <v>543408</v>
      </c>
      <c r="R91" s="66"/>
      <c r="S91" t="s">
        <v>2345</v>
      </c>
      <c r="T91" s="129" t="s">
        <v>397</v>
      </c>
      <c r="U91" s="129"/>
      <c r="V91" s="129" t="s">
        <v>139</v>
      </c>
      <c r="W91">
        <v>30722080370</v>
      </c>
      <c r="X91" t="s">
        <v>1525</v>
      </c>
      <c r="Y91" s="129"/>
      <c r="Z91" s="129"/>
      <c r="AA91" s="129" t="s">
        <v>140</v>
      </c>
      <c r="AB91" s="129" t="s">
        <v>141</v>
      </c>
      <c r="AC91">
        <v>11611</v>
      </c>
      <c r="AD91">
        <v>11612</v>
      </c>
      <c r="AF91">
        <v>1</v>
      </c>
    </row>
    <row r="92" spans="3:32">
      <c r="C92" s="129">
        <v>3317331</v>
      </c>
      <c r="D92" s="129" t="s">
        <v>1731</v>
      </c>
      <c r="E92" s="129" t="s">
        <v>1301</v>
      </c>
      <c r="F92">
        <v>24</v>
      </c>
      <c r="G92" s="129" t="s">
        <v>386</v>
      </c>
      <c r="H92" s="129" t="s">
        <v>2461</v>
      </c>
      <c r="I92" s="129" t="s">
        <v>2462</v>
      </c>
      <c r="J92" s="129" t="s">
        <v>2173</v>
      </c>
      <c r="K92" s="129" t="s">
        <v>2344</v>
      </c>
      <c r="L92" s="37">
        <v>20717.43</v>
      </c>
      <c r="M92" s="37">
        <v>497218</v>
      </c>
      <c r="N92" s="37">
        <v>22642</v>
      </c>
      <c r="O92" s="37">
        <v>543408</v>
      </c>
      <c r="P92" s="37">
        <v>22642</v>
      </c>
      <c r="Q92" s="37">
        <v>543408</v>
      </c>
      <c r="R92" s="66"/>
      <c r="S92" t="s">
        <v>2344</v>
      </c>
      <c r="T92" s="129" t="s">
        <v>397</v>
      </c>
      <c r="U92" s="129"/>
      <c r="V92" s="129" t="s">
        <v>139</v>
      </c>
      <c r="W92">
        <v>33173310370</v>
      </c>
      <c r="X92" t="s">
        <v>1525</v>
      </c>
      <c r="Y92" s="129"/>
      <c r="Z92" s="129"/>
      <c r="AA92" s="129" t="s">
        <v>140</v>
      </c>
      <c r="AB92" s="129" t="s">
        <v>141</v>
      </c>
      <c r="AC92">
        <v>11611</v>
      </c>
      <c r="AD92">
        <v>11612</v>
      </c>
      <c r="AF92">
        <v>1</v>
      </c>
    </row>
    <row r="93" spans="3:32">
      <c r="C93" s="129">
        <v>3289669</v>
      </c>
      <c r="D93" s="129" t="s">
        <v>1731</v>
      </c>
      <c r="E93" s="129" t="s">
        <v>1311</v>
      </c>
      <c r="F93">
        <v>12</v>
      </c>
      <c r="G93" s="129" t="s">
        <v>390</v>
      </c>
      <c r="H93" s="129" t="s">
        <v>2461</v>
      </c>
      <c r="I93" s="129" t="s">
        <v>2462</v>
      </c>
      <c r="J93" s="129" t="s">
        <v>2224</v>
      </c>
      <c r="K93" s="129" t="s">
        <v>2395</v>
      </c>
      <c r="L93" s="37">
        <v>53802</v>
      </c>
      <c r="M93" s="37">
        <v>645624</v>
      </c>
      <c r="N93" s="37">
        <v>58800</v>
      </c>
      <c r="O93" s="37">
        <v>705600</v>
      </c>
      <c r="P93" s="37">
        <v>58800</v>
      </c>
      <c r="Q93" s="37">
        <v>705600</v>
      </c>
      <c r="R93" s="66"/>
      <c r="S93" t="s">
        <v>2395</v>
      </c>
      <c r="T93" s="129" t="s">
        <v>397</v>
      </c>
      <c r="U93" s="129"/>
      <c r="V93" s="129" t="s">
        <v>139</v>
      </c>
      <c r="W93">
        <v>32896690500</v>
      </c>
      <c r="X93" t="s">
        <v>1498</v>
      </c>
      <c r="Y93" s="129"/>
      <c r="Z93" s="129"/>
      <c r="AA93" s="129" t="s">
        <v>140</v>
      </c>
      <c r="AB93" s="129" t="s">
        <v>141</v>
      </c>
      <c r="AC93">
        <v>11611</v>
      </c>
      <c r="AD93">
        <v>11612</v>
      </c>
      <c r="AF93">
        <v>1</v>
      </c>
    </row>
    <row r="94" spans="3:32">
      <c r="C94" s="129">
        <v>3278296</v>
      </c>
      <c r="D94" s="129" t="s">
        <v>1731</v>
      </c>
      <c r="E94" s="129" t="s">
        <v>1306</v>
      </c>
      <c r="F94">
        <v>12</v>
      </c>
      <c r="G94" s="129" t="s">
        <v>386</v>
      </c>
      <c r="H94" s="129" t="s">
        <v>2461</v>
      </c>
      <c r="I94" s="129" t="s">
        <v>2462</v>
      </c>
      <c r="J94" s="129" t="s">
        <v>2216</v>
      </c>
      <c r="K94" s="129" t="s">
        <v>2387</v>
      </c>
      <c r="L94" s="37">
        <v>36069.300000000003</v>
      </c>
      <c r="M94" s="37">
        <v>432832</v>
      </c>
      <c r="N94" s="37">
        <v>39420</v>
      </c>
      <c r="O94" s="37">
        <v>473040</v>
      </c>
      <c r="P94" s="37">
        <v>39420</v>
      </c>
      <c r="Q94" s="37">
        <v>473040</v>
      </c>
      <c r="R94" s="66"/>
      <c r="S94" t="s">
        <v>2387</v>
      </c>
      <c r="T94" s="129" t="s">
        <v>397</v>
      </c>
      <c r="U94" s="129"/>
      <c r="V94" s="129" t="s">
        <v>139</v>
      </c>
      <c r="W94">
        <v>32782960720</v>
      </c>
      <c r="X94" t="s">
        <v>1524</v>
      </c>
      <c r="Y94" s="129"/>
      <c r="Z94" s="129"/>
      <c r="AA94" s="129" t="s">
        <v>140</v>
      </c>
      <c r="AB94" s="129" t="s">
        <v>141</v>
      </c>
      <c r="AC94">
        <v>11611</v>
      </c>
      <c r="AD94">
        <v>11612</v>
      </c>
      <c r="AF94">
        <v>1</v>
      </c>
    </row>
    <row r="95" spans="3:32">
      <c r="C95" s="129">
        <v>3062125</v>
      </c>
      <c r="D95" s="129" t="s">
        <v>2446</v>
      </c>
      <c r="E95" s="129"/>
      <c r="F95">
        <v>24</v>
      </c>
      <c r="G95" s="129" t="s">
        <v>388</v>
      </c>
      <c r="H95" s="129" t="s">
        <v>2461</v>
      </c>
      <c r="I95" s="129" t="s">
        <v>2462</v>
      </c>
      <c r="J95" s="129" t="s">
        <v>2251</v>
      </c>
      <c r="K95" s="129" t="s">
        <v>2422</v>
      </c>
      <c r="L95" s="37">
        <v>15372</v>
      </c>
      <c r="M95" s="37">
        <v>368928</v>
      </c>
      <c r="N95" s="37">
        <v>16800</v>
      </c>
      <c r="O95" s="37">
        <v>403200</v>
      </c>
      <c r="Q95" s="37">
        <v>0</v>
      </c>
      <c r="R95" s="66"/>
      <c r="S95" t="s">
        <v>2422</v>
      </c>
      <c r="T95" s="129" t="s">
        <v>397</v>
      </c>
      <c r="U95" s="129"/>
      <c r="V95" s="129" t="s">
        <v>139</v>
      </c>
      <c r="W95">
        <v>30621250200</v>
      </c>
      <c r="X95" t="s">
        <v>387</v>
      </c>
      <c r="Y95" s="129"/>
      <c r="Z95" s="129"/>
      <c r="AA95" s="129" t="s">
        <v>140</v>
      </c>
      <c r="AB95" s="129" t="s">
        <v>141</v>
      </c>
      <c r="AC95">
        <v>11611</v>
      </c>
      <c r="AD95">
        <v>11612</v>
      </c>
      <c r="AF95">
        <v>1</v>
      </c>
    </row>
    <row r="96" spans="3:32">
      <c r="C96" s="129">
        <v>3062125</v>
      </c>
      <c r="D96" s="129" t="s">
        <v>2446</v>
      </c>
      <c r="E96" s="129"/>
      <c r="F96">
        <v>24</v>
      </c>
      <c r="G96" s="129" t="s">
        <v>386</v>
      </c>
      <c r="H96" s="129" t="s">
        <v>2461</v>
      </c>
      <c r="I96" s="129" t="s">
        <v>2462</v>
      </c>
      <c r="J96" s="129" t="s">
        <v>2525</v>
      </c>
      <c r="K96" s="129" t="s">
        <v>2552</v>
      </c>
      <c r="L96" s="37">
        <v>0</v>
      </c>
      <c r="M96" s="37">
        <v>0</v>
      </c>
      <c r="O96" s="37">
        <v>0</v>
      </c>
      <c r="Q96" s="37">
        <v>0</v>
      </c>
      <c r="R96" s="66"/>
      <c r="S96">
        <v>0</v>
      </c>
      <c r="T96" s="129" t="s">
        <v>397</v>
      </c>
      <c r="U96" s="129" t="s">
        <v>126</v>
      </c>
      <c r="V96" s="129" t="s">
        <v>139</v>
      </c>
      <c r="W96">
        <v>30621250200</v>
      </c>
      <c r="X96" t="s">
        <v>387</v>
      </c>
      <c r="Y96" s="129"/>
      <c r="Z96" s="129"/>
      <c r="AA96" s="129" t="s">
        <v>140</v>
      </c>
      <c r="AB96" s="129" t="s">
        <v>141</v>
      </c>
      <c r="AC96">
        <v>11611</v>
      </c>
      <c r="AD96">
        <v>11612</v>
      </c>
      <c r="AF96">
        <v>1</v>
      </c>
    </row>
    <row r="97" spans="3:32">
      <c r="C97" s="129">
        <v>3062123</v>
      </c>
      <c r="D97" s="129" t="s">
        <v>2446</v>
      </c>
      <c r="E97" s="129"/>
      <c r="F97">
        <v>12</v>
      </c>
      <c r="G97" s="129" t="s">
        <v>388</v>
      </c>
      <c r="H97" s="129" t="s">
        <v>2461</v>
      </c>
      <c r="I97" s="129" t="s">
        <v>2462</v>
      </c>
      <c r="J97" s="129" t="s">
        <v>2252</v>
      </c>
      <c r="K97" s="129" t="s">
        <v>2423</v>
      </c>
      <c r="L97" s="37">
        <v>36201.974999999999</v>
      </c>
      <c r="M97" s="37">
        <v>434424</v>
      </c>
      <c r="N97" s="37">
        <v>39565</v>
      </c>
      <c r="O97" s="37">
        <v>474780</v>
      </c>
      <c r="Q97" s="37">
        <v>0</v>
      </c>
      <c r="R97" s="66"/>
      <c r="S97" t="s">
        <v>2423</v>
      </c>
      <c r="T97" s="129" t="s">
        <v>397</v>
      </c>
      <c r="U97" s="129"/>
      <c r="V97" s="129" t="s">
        <v>139</v>
      </c>
      <c r="W97">
        <v>30621230300</v>
      </c>
      <c r="X97" t="s">
        <v>2077</v>
      </c>
      <c r="Y97" s="129"/>
      <c r="Z97" s="129"/>
      <c r="AA97" s="129" t="s">
        <v>140</v>
      </c>
      <c r="AB97" s="129" t="s">
        <v>141</v>
      </c>
      <c r="AC97">
        <v>11611</v>
      </c>
      <c r="AD97">
        <v>11612</v>
      </c>
      <c r="AF97">
        <v>1</v>
      </c>
    </row>
    <row r="98" spans="3:32">
      <c r="C98" s="129">
        <v>3072200</v>
      </c>
      <c r="D98" s="129" t="s">
        <v>1731</v>
      </c>
      <c r="E98" s="129" t="s">
        <v>1271</v>
      </c>
      <c r="F98">
        <v>24</v>
      </c>
      <c r="G98" s="129" t="s">
        <v>386</v>
      </c>
      <c r="H98" s="129" t="s">
        <v>2461</v>
      </c>
      <c r="I98" s="129" t="s">
        <v>2462</v>
      </c>
      <c r="J98" s="129" t="s">
        <v>2172</v>
      </c>
      <c r="K98" s="129" t="s">
        <v>2343</v>
      </c>
      <c r="L98" s="37">
        <v>20717.43</v>
      </c>
      <c r="M98" s="37">
        <v>497218</v>
      </c>
      <c r="N98" s="37">
        <v>22642</v>
      </c>
      <c r="O98" s="37">
        <v>543408</v>
      </c>
      <c r="P98" s="37">
        <v>22642</v>
      </c>
      <c r="Q98" s="37">
        <v>543408</v>
      </c>
      <c r="R98" s="66"/>
      <c r="S98" t="s">
        <v>2343</v>
      </c>
      <c r="T98" s="129" t="s">
        <v>397</v>
      </c>
      <c r="U98" s="129"/>
      <c r="V98" s="129" t="s">
        <v>139</v>
      </c>
      <c r="W98">
        <v>30722000370</v>
      </c>
      <c r="X98" t="s">
        <v>1529</v>
      </c>
      <c r="Y98" s="129"/>
      <c r="Z98" s="129"/>
      <c r="AA98" s="129" t="s">
        <v>140</v>
      </c>
      <c r="AB98" s="129" t="s">
        <v>141</v>
      </c>
      <c r="AC98">
        <v>11611</v>
      </c>
      <c r="AD98">
        <v>11612</v>
      </c>
      <c r="AF98">
        <v>1</v>
      </c>
    </row>
    <row r="99" spans="3:32">
      <c r="C99" s="129" t="s">
        <v>615</v>
      </c>
      <c r="D99" s="129" t="s">
        <v>1731</v>
      </c>
      <c r="E99" s="129" t="s">
        <v>1281</v>
      </c>
      <c r="F99">
        <v>24</v>
      </c>
      <c r="G99" s="129" t="s">
        <v>386</v>
      </c>
      <c r="H99" s="129" t="s">
        <v>2461</v>
      </c>
      <c r="I99" s="129" t="s">
        <v>2462</v>
      </c>
      <c r="J99" s="129" t="s">
        <v>2186</v>
      </c>
      <c r="K99" s="129" t="s">
        <v>2357</v>
      </c>
      <c r="L99" s="37">
        <v>20717.43</v>
      </c>
      <c r="M99" s="37">
        <v>497218</v>
      </c>
      <c r="N99" s="37">
        <v>22642</v>
      </c>
      <c r="O99" s="37">
        <v>543408</v>
      </c>
      <c r="P99" s="37">
        <v>22642</v>
      </c>
      <c r="Q99" s="37">
        <v>543408</v>
      </c>
      <c r="R99" s="66"/>
      <c r="S99" t="s">
        <v>2357</v>
      </c>
      <c r="T99" s="129" t="s">
        <v>397</v>
      </c>
      <c r="U99" s="129"/>
      <c r="V99" s="129" t="s">
        <v>139</v>
      </c>
      <c r="X99" t="s">
        <v>1529</v>
      </c>
      <c r="Y99" s="129"/>
      <c r="Z99" s="129"/>
      <c r="AA99" s="129" t="s">
        <v>140</v>
      </c>
      <c r="AB99" s="129" t="s">
        <v>141</v>
      </c>
      <c r="AC99">
        <v>11611</v>
      </c>
      <c r="AD99">
        <v>11612</v>
      </c>
      <c r="AF99">
        <v>1</v>
      </c>
    </row>
    <row r="100" spans="3:32">
      <c r="C100" s="129">
        <v>3193554</v>
      </c>
      <c r="D100" s="129" t="s">
        <v>2446</v>
      </c>
      <c r="E100" s="129"/>
      <c r="F100">
        <v>24</v>
      </c>
      <c r="G100" s="129" t="s">
        <v>388</v>
      </c>
      <c r="H100" s="129" t="s">
        <v>2461</v>
      </c>
      <c r="I100" s="129" t="s">
        <v>2462</v>
      </c>
      <c r="J100" s="129" t="s">
        <v>2249</v>
      </c>
      <c r="K100" s="129" t="s">
        <v>2420</v>
      </c>
      <c r="L100" s="37">
        <v>17212.37</v>
      </c>
      <c r="M100" s="37">
        <v>413097</v>
      </c>
      <c r="N100" s="37">
        <v>18811</v>
      </c>
      <c r="O100" s="37">
        <v>451472</v>
      </c>
      <c r="Q100" s="37">
        <v>0</v>
      </c>
      <c r="R100" s="66"/>
      <c r="S100" t="s">
        <v>2420</v>
      </c>
      <c r="T100" s="129" t="s">
        <v>397</v>
      </c>
      <c r="U100" s="129"/>
      <c r="V100" s="129" t="s">
        <v>139</v>
      </c>
      <c r="W100">
        <v>31935540100</v>
      </c>
      <c r="X100" t="s">
        <v>389</v>
      </c>
      <c r="Y100" s="129"/>
      <c r="Z100" s="129"/>
      <c r="AA100" s="129" t="s">
        <v>140</v>
      </c>
      <c r="AB100" s="129" t="s">
        <v>141</v>
      </c>
      <c r="AC100">
        <v>11611</v>
      </c>
      <c r="AD100">
        <v>11612</v>
      </c>
      <c r="AF100">
        <v>1</v>
      </c>
    </row>
    <row r="101" spans="3:32">
      <c r="C101" s="129">
        <v>3278509</v>
      </c>
      <c r="D101" s="129" t="s">
        <v>1731</v>
      </c>
      <c r="E101" s="129" t="s">
        <v>1268</v>
      </c>
      <c r="F101">
        <v>24</v>
      </c>
      <c r="G101" s="129" t="s">
        <v>386</v>
      </c>
      <c r="H101" s="129" t="s">
        <v>2461</v>
      </c>
      <c r="I101" s="129" t="s">
        <v>2462</v>
      </c>
      <c r="J101" s="129" t="s">
        <v>2148</v>
      </c>
      <c r="K101" s="129" t="s">
        <v>2321</v>
      </c>
      <c r="L101" s="37">
        <v>15372</v>
      </c>
      <c r="M101" s="37">
        <v>368928</v>
      </c>
      <c r="N101" s="37">
        <v>16800</v>
      </c>
      <c r="O101" s="37">
        <v>403200</v>
      </c>
      <c r="P101" s="37">
        <v>16800</v>
      </c>
      <c r="Q101" s="37">
        <v>403200</v>
      </c>
      <c r="R101" s="66"/>
      <c r="S101" t="s">
        <v>2321</v>
      </c>
      <c r="T101" s="129" t="s">
        <v>397</v>
      </c>
      <c r="U101" s="129"/>
      <c r="V101" s="129" t="s">
        <v>139</v>
      </c>
      <c r="W101">
        <v>32785090200</v>
      </c>
      <c r="X101" t="s">
        <v>387</v>
      </c>
      <c r="Y101" s="129"/>
      <c r="Z101" s="129"/>
      <c r="AA101" s="129" t="s">
        <v>140</v>
      </c>
      <c r="AB101" s="129" t="s">
        <v>141</v>
      </c>
      <c r="AC101">
        <v>11611</v>
      </c>
      <c r="AD101">
        <v>11612</v>
      </c>
      <c r="AF101">
        <v>1</v>
      </c>
    </row>
    <row r="102" spans="3:32">
      <c r="C102" s="129">
        <v>3027597</v>
      </c>
      <c r="D102" s="129" t="s">
        <v>1731</v>
      </c>
      <c r="E102" s="129" t="s">
        <v>1262</v>
      </c>
      <c r="F102">
        <v>24</v>
      </c>
      <c r="G102" s="129" t="s">
        <v>386</v>
      </c>
      <c r="H102" s="129" t="s">
        <v>2461</v>
      </c>
      <c r="I102" s="129" t="s">
        <v>2462</v>
      </c>
      <c r="J102" s="129" t="s">
        <v>2153</v>
      </c>
      <c r="K102" s="129" t="s">
        <v>2326</v>
      </c>
      <c r="L102" s="37">
        <v>15372</v>
      </c>
      <c r="M102" s="37">
        <v>368928</v>
      </c>
      <c r="N102" s="37">
        <v>16800</v>
      </c>
      <c r="O102" s="37">
        <v>403200</v>
      </c>
      <c r="P102" s="37">
        <v>16800</v>
      </c>
      <c r="Q102" s="37">
        <v>403200</v>
      </c>
      <c r="R102" s="66"/>
      <c r="S102" t="s">
        <v>2326</v>
      </c>
      <c r="T102" s="129" t="s">
        <v>397</v>
      </c>
      <c r="U102" s="129"/>
      <c r="V102" s="129" t="s">
        <v>139</v>
      </c>
      <c r="W102">
        <v>30275970200</v>
      </c>
      <c r="X102" t="s">
        <v>387</v>
      </c>
      <c r="Y102" s="129"/>
      <c r="Z102" s="129"/>
      <c r="AA102" s="129" t="s">
        <v>140</v>
      </c>
      <c r="AB102" s="129" t="s">
        <v>141</v>
      </c>
      <c r="AC102">
        <v>11611</v>
      </c>
      <c r="AD102">
        <v>11612</v>
      </c>
      <c r="AF102">
        <v>1</v>
      </c>
    </row>
    <row r="103" spans="3:32">
      <c r="C103" s="129">
        <v>3062473</v>
      </c>
      <c r="D103" s="129" t="s">
        <v>2446</v>
      </c>
      <c r="E103" s="129"/>
      <c r="F103">
        <v>12</v>
      </c>
      <c r="G103" s="129" t="s">
        <v>388</v>
      </c>
      <c r="H103" s="129" t="s">
        <v>2461</v>
      </c>
      <c r="I103" s="129" t="s">
        <v>2462</v>
      </c>
      <c r="J103" s="129" t="s">
        <v>2250</v>
      </c>
      <c r="K103" s="129" t="s">
        <v>2421</v>
      </c>
      <c r="L103" s="37">
        <v>36201.974999999999</v>
      </c>
      <c r="M103" s="37">
        <v>434424</v>
      </c>
      <c r="N103" s="37">
        <v>39565</v>
      </c>
      <c r="O103" s="37">
        <v>474780</v>
      </c>
      <c r="Q103" s="37">
        <v>0</v>
      </c>
      <c r="R103" s="66"/>
      <c r="S103" t="s">
        <v>2421</v>
      </c>
      <c r="T103" s="129" t="s">
        <v>397</v>
      </c>
      <c r="U103" s="129"/>
      <c r="V103" s="129" t="s">
        <v>139</v>
      </c>
      <c r="W103">
        <v>30624730300</v>
      </c>
      <c r="X103" t="s">
        <v>2077</v>
      </c>
      <c r="Y103" s="129"/>
      <c r="Z103" s="129"/>
      <c r="AA103" s="129" t="s">
        <v>140</v>
      </c>
      <c r="AB103" s="129" t="s">
        <v>141</v>
      </c>
      <c r="AC103">
        <v>11611</v>
      </c>
      <c r="AD103">
        <v>11612</v>
      </c>
      <c r="AF103">
        <v>1</v>
      </c>
    </row>
    <row r="104" spans="3:32">
      <c r="C104" s="129">
        <v>3193560</v>
      </c>
      <c r="D104" s="129" t="s">
        <v>1731</v>
      </c>
      <c r="E104" s="129" t="s">
        <v>1246</v>
      </c>
      <c r="F104">
        <v>24</v>
      </c>
      <c r="G104" s="129" t="s">
        <v>386</v>
      </c>
      <c r="H104" s="129" t="s">
        <v>2461</v>
      </c>
      <c r="I104" s="129" t="s">
        <v>2462</v>
      </c>
      <c r="J104" s="129" t="s">
        <v>2171</v>
      </c>
      <c r="K104" s="129" t="s">
        <v>2342</v>
      </c>
      <c r="L104" s="37">
        <v>20717.43</v>
      </c>
      <c r="M104" s="37">
        <v>497218</v>
      </c>
      <c r="N104" s="37">
        <v>22642</v>
      </c>
      <c r="O104" s="37">
        <v>543408</v>
      </c>
      <c r="P104" s="37">
        <v>22642</v>
      </c>
      <c r="Q104" s="37">
        <v>543408</v>
      </c>
      <c r="R104" s="66"/>
      <c r="S104" t="s">
        <v>2342</v>
      </c>
      <c r="T104" s="129" t="s">
        <v>397</v>
      </c>
      <c r="U104" s="129"/>
      <c r="V104" s="129" t="s">
        <v>139</v>
      </c>
      <c r="W104">
        <v>31935600370</v>
      </c>
      <c r="X104" t="s">
        <v>1529</v>
      </c>
      <c r="Y104" s="129"/>
      <c r="Z104" s="129"/>
      <c r="AA104" s="129" t="s">
        <v>140</v>
      </c>
      <c r="AB104" s="129" t="s">
        <v>141</v>
      </c>
      <c r="AC104">
        <v>11611</v>
      </c>
      <c r="AD104">
        <v>11612</v>
      </c>
      <c r="AF104">
        <v>1</v>
      </c>
    </row>
    <row r="105" spans="3:32">
      <c r="C105" s="129">
        <v>3067957</v>
      </c>
      <c r="D105" s="129" t="s">
        <v>1731</v>
      </c>
      <c r="E105" s="129" t="s">
        <v>1259</v>
      </c>
      <c r="F105">
        <v>24</v>
      </c>
      <c r="G105" s="129" t="s">
        <v>386</v>
      </c>
      <c r="H105" s="129" t="s">
        <v>2461</v>
      </c>
      <c r="I105" s="129" t="s">
        <v>2462</v>
      </c>
      <c r="J105" s="129" t="s">
        <v>2187</v>
      </c>
      <c r="K105" s="129" t="s">
        <v>2358</v>
      </c>
      <c r="L105" s="37">
        <v>20717.43</v>
      </c>
      <c r="M105" s="37">
        <v>497218</v>
      </c>
      <c r="N105" s="37">
        <v>22642</v>
      </c>
      <c r="O105" s="37">
        <v>543408</v>
      </c>
      <c r="P105" s="37">
        <v>22642</v>
      </c>
      <c r="Q105" s="37">
        <v>543408</v>
      </c>
      <c r="R105" s="66"/>
      <c r="S105" t="s">
        <v>2358</v>
      </c>
      <c r="T105" s="129" t="s">
        <v>397</v>
      </c>
      <c r="U105" s="129"/>
      <c r="V105" s="129" t="s">
        <v>139</v>
      </c>
      <c r="W105">
        <v>30679570370</v>
      </c>
      <c r="X105" t="s">
        <v>1529</v>
      </c>
      <c r="Y105" s="129"/>
      <c r="Z105" s="129"/>
      <c r="AA105" s="129" t="s">
        <v>140</v>
      </c>
      <c r="AB105" s="129" t="s">
        <v>141</v>
      </c>
      <c r="AC105">
        <v>11611</v>
      </c>
      <c r="AD105">
        <v>11612</v>
      </c>
      <c r="AF105">
        <v>1</v>
      </c>
    </row>
    <row r="106" spans="3:32">
      <c r="C106" s="129">
        <v>3213263</v>
      </c>
      <c r="D106" s="129" t="s">
        <v>1731</v>
      </c>
      <c r="E106" s="129" t="s">
        <v>1244</v>
      </c>
      <c r="F106">
        <v>24</v>
      </c>
      <c r="G106" s="129" t="s">
        <v>386</v>
      </c>
      <c r="H106" s="129" t="s">
        <v>2461</v>
      </c>
      <c r="I106" s="129" t="s">
        <v>2462</v>
      </c>
      <c r="J106" s="129" t="s">
        <v>2170</v>
      </c>
      <c r="K106" s="129" t="s">
        <v>2341</v>
      </c>
      <c r="L106" s="37">
        <v>20717.43</v>
      </c>
      <c r="M106" s="37">
        <v>497218</v>
      </c>
      <c r="N106" s="37">
        <v>22642</v>
      </c>
      <c r="O106" s="37">
        <v>543408</v>
      </c>
      <c r="P106" s="37">
        <v>22642</v>
      </c>
      <c r="Q106" s="37">
        <v>543408</v>
      </c>
      <c r="R106" s="66"/>
      <c r="S106" t="s">
        <v>2341</v>
      </c>
      <c r="T106" s="129" t="s">
        <v>397</v>
      </c>
      <c r="U106" s="129"/>
      <c r="V106" s="129" t="s">
        <v>139</v>
      </c>
      <c r="W106">
        <v>32132630410</v>
      </c>
      <c r="X106" t="s">
        <v>1535</v>
      </c>
      <c r="Y106" s="129"/>
      <c r="Z106" s="129"/>
      <c r="AA106" s="129" t="s">
        <v>140</v>
      </c>
      <c r="AB106" s="129" t="s">
        <v>141</v>
      </c>
      <c r="AC106">
        <v>11611</v>
      </c>
      <c r="AD106">
        <v>11612</v>
      </c>
      <c r="AF106">
        <v>1</v>
      </c>
    </row>
    <row r="107" spans="3:32">
      <c r="C107" s="129">
        <v>3193544</v>
      </c>
      <c r="D107" s="129" t="s">
        <v>1731</v>
      </c>
      <c r="E107" s="129" t="s">
        <v>2521</v>
      </c>
      <c r="F107">
        <v>24</v>
      </c>
      <c r="G107" s="129" t="s">
        <v>386</v>
      </c>
      <c r="H107" s="129" t="s">
        <v>2461</v>
      </c>
      <c r="I107" s="129" t="s">
        <v>2462</v>
      </c>
      <c r="J107" s="129" t="s">
        <v>2526</v>
      </c>
      <c r="K107" s="129" t="s">
        <v>2553</v>
      </c>
      <c r="L107" s="37">
        <v>0</v>
      </c>
      <c r="M107" s="37">
        <v>0</v>
      </c>
      <c r="O107" s="37">
        <v>0</v>
      </c>
      <c r="Q107" s="37">
        <v>0</v>
      </c>
      <c r="R107" s="66"/>
      <c r="S107">
        <v>0</v>
      </c>
      <c r="T107" s="129" t="s">
        <v>397</v>
      </c>
      <c r="U107" s="129" t="s">
        <v>126</v>
      </c>
      <c r="V107" s="129" t="s">
        <v>139</v>
      </c>
      <c r="W107">
        <v>31935440410</v>
      </c>
      <c r="X107" t="s">
        <v>1535</v>
      </c>
      <c r="Y107" s="129"/>
      <c r="Z107" s="129"/>
      <c r="AA107" s="129" t="s">
        <v>140</v>
      </c>
      <c r="AB107" s="129" t="s">
        <v>141</v>
      </c>
      <c r="AC107">
        <v>11611</v>
      </c>
      <c r="AD107">
        <v>11612</v>
      </c>
      <c r="AF107">
        <v>1</v>
      </c>
    </row>
    <row r="108" spans="3:32">
      <c r="C108" s="129">
        <v>3193551</v>
      </c>
      <c r="D108" s="129" t="s">
        <v>2446</v>
      </c>
      <c r="E108" s="129"/>
      <c r="F108">
        <v>12</v>
      </c>
      <c r="G108" s="129" t="s">
        <v>390</v>
      </c>
      <c r="H108" s="129" t="s">
        <v>2461</v>
      </c>
      <c r="I108" s="129" t="s">
        <v>2462</v>
      </c>
      <c r="J108" s="129" t="s">
        <v>2489</v>
      </c>
      <c r="K108" s="129" t="s">
        <v>2554</v>
      </c>
      <c r="L108" s="37">
        <v>51240</v>
      </c>
      <c r="M108" s="37">
        <v>614880</v>
      </c>
      <c r="N108" s="37">
        <v>56000</v>
      </c>
      <c r="O108" s="37">
        <v>672000</v>
      </c>
      <c r="Q108" s="37">
        <v>0</v>
      </c>
      <c r="R108" s="66"/>
      <c r="S108">
        <v>0</v>
      </c>
      <c r="T108" s="129" t="s">
        <v>397</v>
      </c>
      <c r="U108" s="129" t="s">
        <v>126</v>
      </c>
      <c r="V108" s="129" t="s">
        <v>139</v>
      </c>
      <c r="W108">
        <v>31935510625</v>
      </c>
      <c r="X108" t="s">
        <v>2484</v>
      </c>
      <c r="Y108" s="129"/>
      <c r="Z108" s="129"/>
      <c r="AA108" s="129" t="s">
        <v>140</v>
      </c>
      <c r="AB108" s="129" t="s">
        <v>141</v>
      </c>
      <c r="AC108">
        <v>11611</v>
      </c>
      <c r="AD108">
        <v>11612</v>
      </c>
      <c r="AF108">
        <v>1</v>
      </c>
    </row>
    <row r="109" spans="3:32">
      <c r="C109" s="129">
        <v>3035935</v>
      </c>
      <c r="D109" s="129" t="s">
        <v>1731</v>
      </c>
      <c r="E109" s="129" t="s">
        <v>1239</v>
      </c>
      <c r="F109">
        <v>12</v>
      </c>
      <c r="G109" s="129" t="s">
        <v>386</v>
      </c>
      <c r="H109" s="129" t="s">
        <v>2453</v>
      </c>
      <c r="I109" s="129" t="s">
        <v>2454</v>
      </c>
      <c r="J109" s="129" t="s">
        <v>2133</v>
      </c>
      <c r="K109" s="129" t="s">
        <v>2306</v>
      </c>
      <c r="L109" s="37">
        <v>12922.62125</v>
      </c>
      <c r="M109" s="37">
        <v>155071</v>
      </c>
      <c r="N109" s="37">
        <v>14123</v>
      </c>
      <c r="O109" s="37">
        <v>169477</v>
      </c>
      <c r="P109" s="37">
        <v>14123</v>
      </c>
      <c r="Q109" s="37">
        <v>169477</v>
      </c>
      <c r="R109" s="66"/>
      <c r="S109" t="s">
        <v>2306</v>
      </c>
      <c r="T109" s="129" t="s">
        <v>397</v>
      </c>
      <c r="U109" s="129"/>
      <c r="V109" s="129" t="s">
        <v>139</v>
      </c>
      <c r="W109">
        <v>30359350700</v>
      </c>
      <c r="X109" t="s">
        <v>1546</v>
      </c>
      <c r="Y109" s="129"/>
      <c r="Z109" s="129"/>
      <c r="AA109" s="129" t="s">
        <v>140</v>
      </c>
      <c r="AB109" s="129" t="s">
        <v>141</v>
      </c>
      <c r="AC109">
        <v>11611</v>
      </c>
      <c r="AD109">
        <v>11612</v>
      </c>
      <c r="AF109">
        <v>1</v>
      </c>
    </row>
    <row r="110" spans="3:32">
      <c r="C110" s="129">
        <v>3035932</v>
      </c>
      <c r="D110" s="129" t="s">
        <v>1731</v>
      </c>
      <c r="E110" s="129" t="s">
        <v>1237</v>
      </c>
      <c r="F110">
        <v>12</v>
      </c>
      <c r="G110" s="129" t="s">
        <v>386</v>
      </c>
      <c r="H110" s="129" t="s">
        <v>2453</v>
      </c>
      <c r="I110" s="129" t="s">
        <v>2454</v>
      </c>
      <c r="J110" s="129" t="s">
        <v>2132</v>
      </c>
      <c r="K110" s="129" t="s">
        <v>2305</v>
      </c>
      <c r="L110" s="37">
        <v>12922.62125</v>
      </c>
      <c r="M110" s="37">
        <v>155071</v>
      </c>
      <c r="N110" s="37">
        <v>14123</v>
      </c>
      <c r="O110" s="37">
        <v>169477</v>
      </c>
      <c r="P110" s="37">
        <v>14123</v>
      </c>
      <c r="Q110" s="37">
        <v>169477</v>
      </c>
      <c r="R110" s="66"/>
      <c r="S110" t="s">
        <v>2305</v>
      </c>
      <c r="T110" s="129" t="s">
        <v>397</v>
      </c>
      <c r="U110" s="129"/>
      <c r="V110" s="129" t="s">
        <v>139</v>
      </c>
      <c r="W110">
        <v>30359320700</v>
      </c>
      <c r="X110" t="s">
        <v>1546</v>
      </c>
      <c r="Y110" s="129"/>
      <c r="Z110" s="129"/>
      <c r="AA110" s="129" t="s">
        <v>140</v>
      </c>
      <c r="AB110" s="129" t="s">
        <v>141</v>
      </c>
      <c r="AC110">
        <v>11611</v>
      </c>
      <c r="AD110">
        <v>11612</v>
      </c>
      <c r="AF110">
        <v>1</v>
      </c>
    </row>
    <row r="111" spans="3:32">
      <c r="C111" s="129">
        <v>3035934</v>
      </c>
      <c r="D111" s="129" t="s">
        <v>1731</v>
      </c>
      <c r="E111" s="129" t="s">
        <v>1235</v>
      </c>
      <c r="F111">
        <v>12</v>
      </c>
      <c r="G111" s="129" t="s">
        <v>386</v>
      </c>
      <c r="H111" s="129" t="s">
        <v>2453</v>
      </c>
      <c r="I111" s="129" t="s">
        <v>2454</v>
      </c>
      <c r="J111" s="129" t="s">
        <v>2131</v>
      </c>
      <c r="K111" s="129" t="s">
        <v>2304</v>
      </c>
      <c r="L111" s="37">
        <v>12922.62125</v>
      </c>
      <c r="M111" s="37">
        <v>155071</v>
      </c>
      <c r="N111" s="37">
        <v>14123</v>
      </c>
      <c r="O111" s="37">
        <v>169477</v>
      </c>
      <c r="P111" s="37">
        <v>14123</v>
      </c>
      <c r="Q111" s="37">
        <v>169477</v>
      </c>
      <c r="R111" s="66"/>
      <c r="S111" t="s">
        <v>2304</v>
      </c>
      <c r="T111" s="129" t="s">
        <v>397</v>
      </c>
      <c r="U111" s="129"/>
      <c r="V111" s="129" t="s">
        <v>139</v>
      </c>
      <c r="W111">
        <v>30359340700</v>
      </c>
      <c r="X111" t="s">
        <v>1546</v>
      </c>
      <c r="Y111" s="129"/>
      <c r="Z111" s="129"/>
      <c r="AA111" s="129" t="s">
        <v>140</v>
      </c>
      <c r="AB111" s="129" t="s">
        <v>141</v>
      </c>
      <c r="AC111">
        <v>11611</v>
      </c>
      <c r="AD111">
        <v>11612</v>
      </c>
      <c r="AF111">
        <v>1</v>
      </c>
    </row>
    <row r="112" spans="3:32">
      <c r="C112" s="129">
        <v>3211226</v>
      </c>
      <c r="D112" s="129" t="s">
        <v>1731</v>
      </c>
      <c r="E112" s="129" t="s">
        <v>1234</v>
      </c>
      <c r="F112">
        <v>48</v>
      </c>
      <c r="G112" s="129" t="s">
        <v>388</v>
      </c>
      <c r="H112" s="129" t="s">
        <v>2457</v>
      </c>
      <c r="I112" s="129" t="s">
        <v>2458</v>
      </c>
      <c r="J112" s="129" t="s">
        <v>2141</v>
      </c>
      <c r="K112" s="129" t="s">
        <v>2314</v>
      </c>
      <c r="L112" s="37">
        <v>14617.887500000001</v>
      </c>
      <c r="M112" s="37">
        <v>701659</v>
      </c>
      <c r="N112" s="37">
        <v>15976</v>
      </c>
      <c r="O112" s="37">
        <v>766840</v>
      </c>
      <c r="P112" s="37">
        <v>15976</v>
      </c>
      <c r="Q112" s="37">
        <v>766840</v>
      </c>
      <c r="R112" s="66"/>
      <c r="S112" t="s">
        <v>2314</v>
      </c>
      <c r="T112" s="129" t="s">
        <v>397</v>
      </c>
      <c r="U112" s="129"/>
      <c r="V112" s="129" t="s">
        <v>139</v>
      </c>
      <c r="W112">
        <v>32112260050</v>
      </c>
      <c r="X112" t="s">
        <v>398</v>
      </c>
      <c r="Y112" s="129"/>
      <c r="Z112" s="129"/>
      <c r="AA112" s="129" t="s">
        <v>140</v>
      </c>
      <c r="AB112" s="129" t="s">
        <v>141</v>
      </c>
      <c r="AC112">
        <v>11611</v>
      </c>
      <c r="AD112">
        <v>11612</v>
      </c>
      <c r="AF112">
        <v>1</v>
      </c>
    </row>
    <row r="113" spans="3:32">
      <c r="C113" s="129">
        <v>3034096</v>
      </c>
      <c r="D113" s="129" t="s">
        <v>1731</v>
      </c>
      <c r="E113" s="129" t="s">
        <v>1155</v>
      </c>
      <c r="F113">
        <v>24</v>
      </c>
      <c r="G113" s="129" t="s">
        <v>386</v>
      </c>
      <c r="H113" s="129" t="s">
        <v>2459</v>
      </c>
      <c r="I113" s="129" t="s">
        <v>2460</v>
      </c>
      <c r="J113" s="129" t="s">
        <v>2145</v>
      </c>
      <c r="K113" s="129" t="s">
        <v>2318</v>
      </c>
      <c r="L113" s="37">
        <v>14622.139639639638</v>
      </c>
      <c r="M113" s="37">
        <v>350931</v>
      </c>
      <c r="N113" s="37">
        <v>15980</v>
      </c>
      <c r="O113" s="37">
        <v>383532</v>
      </c>
      <c r="P113" s="37">
        <v>15980</v>
      </c>
      <c r="Q113" s="37">
        <v>383532</v>
      </c>
      <c r="R113" s="66"/>
      <c r="S113" t="s">
        <v>2318</v>
      </c>
      <c r="T113" s="129" t="s">
        <v>397</v>
      </c>
      <c r="U113" s="129"/>
      <c r="V113" s="129" t="s">
        <v>139</v>
      </c>
      <c r="W113">
        <v>30340960200</v>
      </c>
      <c r="X113" t="s">
        <v>387</v>
      </c>
      <c r="Y113" s="129"/>
      <c r="Z113" s="129"/>
      <c r="AA113" s="129" t="s">
        <v>140</v>
      </c>
      <c r="AB113" s="129" t="s">
        <v>141</v>
      </c>
      <c r="AC113">
        <v>11611</v>
      </c>
      <c r="AD113">
        <v>11612</v>
      </c>
      <c r="AF113">
        <v>1</v>
      </c>
    </row>
    <row r="114" spans="3:32">
      <c r="C114" s="129">
        <v>3087299</v>
      </c>
      <c r="D114" s="129" t="s">
        <v>1731</v>
      </c>
      <c r="E114" s="129" t="s">
        <v>1159</v>
      </c>
      <c r="F114">
        <v>12</v>
      </c>
      <c r="G114" s="129" t="s">
        <v>390</v>
      </c>
      <c r="H114" s="129" t="s">
        <v>2459</v>
      </c>
      <c r="I114" s="129" t="s">
        <v>2460</v>
      </c>
      <c r="J114" s="129" t="s">
        <v>2208</v>
      </c>
      <c r="K114" s="129" t="s">
        <v>2379</v>
      </c>
      <c r="L114" s="37">
        <v>30112.65</v>
      </c>
      <c r="M114" s="37">
        <v>361352</v>
      </c>
      <c r="N114" s="37">
        <v>32910</v>
      </c>
      <c r="O114" s="37">
        <v>394920</v>
      </c>
      <c r="P114" s="37">
        <v>32910</v>
      </c>
      <c r="Q114" s="37">
        <v>394920</v>
      </c>
      <c r="R114" s="66"/>
      <c r="S114" t="s">
        <v>2379</v>
      </c>
      <c r="T114" s="129" t="s">
        <v>397</v>
      </c>
      <c r="U114" s="129"/>
      <c r="V114" s="129" t="s">
        <v>139</v>
      </c>
      <c r="W114">
        <v>30872990245</v>
      </c>
      <c r="X114" t="s">
        <v>1556</v>
      </c>
      <c r="Y114" s="129"/>
      <c r="Z114" s="129"/>
      <c r="AA114" s="129" t="s">
        <v>140</v>
      </c>
      <c r="AB114" s="129" t="s">
        <v>141</v>
      </c>
      <c r="AC114">
        <v>11611</v>
      </c>
      <c r="AD114">
        <v>11612</v>
      </c>
      <c r="AF114">
        <v>1</v>
      </c>
    </row>
    <row r="115" spans="3:32">
      <c r="C115" s="129">
        <v>3298763</v>
      </c>
      <c r="D115" s="129" t="s">
        <v>1731</v>
      </c>
      <c r="E115" s="129" t="s">
        <v>1166</v>
      </c>
      <c r="F115">
        <v>12</v>
      </c>
      <c r="G115" s="129" t="s">
        <v>390</v>
      </c>
      <c r="H115" s="129" t="s">
        <v>2459</v>
      </c>
      <c r="I115" s="129" t="s">
        <v>2460</v>
      </c>
      <c r="J115" s="129" t="s">
        <v>2492</v>
      </c>
      <c r="K115" s="129" t="s">
        <v>2550</v>
      </c>
      <c r="L115" s="37">
        <v>30112.65</v>
      </c>
      <c r="M115" s="37">
        <v>361352</v>
      </c>
      <c r="N115" s="37">
        <v>32910</v>
      </c>
      <c r="O115" s="37">
        <v>394920</v>
      </c>
      <c r="P115" s="37">
        <v>32910</v>
      </c>
      <c r="Q115" s="37">
        <v>394920</v>
      </c>
      <c r="R115" s="66"/>
      <c r="S115">
        <v>0</v>
      </c>
      <c r="T115" s="129" t="s">
        <v>397</v>
      </c>
      <c r="U115" s="129" t="s">
        <v>126</v>
      </c>
      <c r="V115" s="129" t="s">
        <v>139</v>
      </c>
      <c r="W115">
        <v>32987630245</v>
      </c>
      <c r="X115" t="s">
        <v>1556</v>
      </c>
      <c r="Y115" s="129"/>
      <c r="Z115" s="129"/>
      <c r="AA115" s="129" t="s">
        <v>140</v>
      </c>
      <c r="AB115" s="129" t="s">
        <v>141</v>
      </c>
      <c r="AC115">
        <v>11611</v>
      </c>
      <c r="AD115">
        <v>11612</v>
      </c>
      <c r="AF115">
        <v>1</v>
      </c>
    </row>
    <row r="116" spans="3:32">
      <c r="C116" s="129">
        <v>3028804</v>
      </c>
      <c r="D116" s="129" t="s">
        <v>1731</v>
      </c>
      <c r="E116" s="129" t="s">
        <v>1151</v>
      </c>
      <c r="F116">
        <v>24</v>
      </c>
      <c r="G116" s="129" t="s">
        <v>386</v>
      </c>
      <c r="H116" s="129" t="s">
        <v>2459</v>
      </c>
      <c r="I116" s="129" t="s">
        <v>2460</v>
      </c>
      <c r="J116" s="129" t="s">
        <v>2203</v>
      </c>
      <c r="K116" s="129" t="s">
        <v>2374</v>
      </c>
      <c r="L116" s="37">
        <v>27829.49625</v>
      </c>
      <c r="M116" s="37">
        <v>667908</v>
      </c>
      <c r="N116" s="37">
        <v>30415</v>
      </c>
      <c r="O116" s="37">
        <v>729954</v>
      </c>
      <c r="P116" s="37">
        <v>30415</v>
      </c>
      <c r="Q116" s="37">
        <v>729954</v>
      </c>
      <c r="R116" s="66"/>
      <c r="S116" t="s">
        <v>2374</v>
      </c>
      <c r="T116" s="129" t="s">
        <v>397</v>
      </c>
      <c r="U116" s="129"/>
      <c r="V116" s="129" t="s">
        <v>139</v>
      </c>
      <c r="W116">
        <v>30288040400</v>
      </c>
      <c r="X116" t="s">
        <v>385</v>
      </c>
      <c r="Y116" s="129"/>
      <c r="Z116" s="129"/>
      <c r="AA116" s="129" t="s">
        <v>140</v>
      </c>
      <c r="AB116" s="129" t="s">
        <v>141</v>
      </c>
      <c r="AC116">
        <v>11611</v>
      </c>
      <c r="AD116">
        <v>11612</v>
      </c>
      <c r="AF116">
        <v>1</v>
      </c>
    </row>
    <row r="117" spans="3:32">
      <c r="C117" s="129">
        <v>3067588</v>
      </c>
      <c r="D117" s="129" t="s">
        <v>1731</v>
      </c>
      <c r="E117" s="129" t="s">
        <v>1154</v>
      </c>
      <c r="F117">
        <v>24</v>
      </c>
      <c r="G117" s="129" t="s">
        <v>386</v>
      </c>
      <c r="H117" s="129" t="s">
        <v>2459</v>
      </c>
      <c r="I117" s="129" t="s">
        <v>2460</v>
      </c>
      <c r="J117" s="129" t="s">
        <v>2204</v>
      </c>
      <c r="K117" s="129" t="s">
        <v>2375</v>
      </c>
      <c r="L117" s="37">
        <v>27829.49625</v>
      </c>
      <c r="M117" s="37">
        <v>667908</v>
      </c>
      <c r="N117" s="37">
        <v>30415</v>
      </c>
      <c r="O117" s="37">
        <v>729954</v>
      </c>
      <c r="P117" s="37">
        <v>30415</v>
      </c>
      <c r="Q117" s="37">
        <v>729954</v>
      </c>
      <c r="R117" s="66"/>
      <c r="S117" t="s">
        <v>2375</v>
      </c>
      <c r="T117" s="129" t="s">
        <v>397</v>
      </c>
      <c r="U117" s="129"/>
      <c r="V117" s="129" t="s">
        <v>139</v>
      </c>
      <c r="W117">
        <v>30675880400</v>
      </c>
      <c r="X117" t="s">
        <v>385</v>
      </c>
      <c r="Y117" s="129"/>
      <c r="Z117" s="129"/>
      <c r="AA117" s="129" t="s">
        <v>140</v>
      </c>
      <c r="AB117" s="129" t="s">
        <v>141</v>
      </c>
      <c r="AC117">
        <v>11611</v>
      </c>
      <c r="AD117">
        <v>11612</v>
      </c>
      <c r="AF117">
        <v>1</v>
      </c>
    </row>
    <row r="118" spans="3:32">
      <c r="C118" s="129">
        <v>3034193</v>
      </c>
      <c r="D118" s="129" t="s">
        <v>1731</v>
      </c>
      <c r="E118" s="129" t="s">
        <v>1148</v>
      </c>
      <c r="F118">
        <v>24</v>
      </c>
      <c r="G118" s="129" t="s">
        <v>386</v>
      </c>
      <c r="H118" s="129" t="s">
        <v>2459</v>
      </c>
      <c r="I118" s="129" t="s">
        <v>2460</v>
      </c>
      <c r="J118" s="129" t="s">
        <v>2144</v>
      </c>
      <c r="K118" s="129" t="s">
        <v>2317</v>
      </c>
      <c r="L118" s="37">
        <v>14622.139639639638</v>
      </c>
      <c r="M118" s="37">
        <v>350931</v>
      </c>
      <c r="N118" s="37">
        <v>15980</v>
      </c>
      <c r="O118" s="37">
        <v>383532</v>
      </c>
      <c r="P118" s="37">
        <v>15980</v>
      </c>
      <c r="Q118" s="37">
        <v>383532</v>
      </c>
      <c r="R118" s="66"/>
      <c r="S118" t="s">
        <v>2317</v>
      </c>
      <c r="T118" s="129" t="s">
        <v>397</v>
      </c>
      <c r="U118" s="129"/>
      <c r="V118" s="129" t="s">
        <v>139</v>
      </c>
      <c r="W118">
        <v>30341930200</v>
      </c>
      <c r="X118" t="s">
        <v>387</v>
      </c>
      <c r="Y118" s="129"/>
      <c r="Z118" s="129"/>
      <c r="AA118" s="129" t="s">
        <v>140</v>
      </c>
      <c r="AB118" s="129" t="s">
        <v>141</v>
      </c>
      <c r="AC118">
        <v>11611</v>
      </c>
      <c r="AD118">
        <v>11612</v>
      </c>
      <c r="AF118">
        <v>1</v>
      </c>
    </row>
    <row r="119" spans="3:32">
      <c r="C119" s="129">
        <v>3087302</v>
      </c>
      <c r="D119" s="129" t="s">
        <v>2446</v>
      </c>
      <c r="E119" s="129"/>
      <c r="F119">
        <v>12</v>
      </c>
      <c r="G119" s="129" t="s">
        <v>390</v>
      </c>
      <c r="H119" s="129" t="s">
        <v>2459</v>
      </c>
      <c r="I119" s="129" t="s">
        <v>2460</v>
      </c>
      <c r="J119" s="129" t="s">
        <v>2247</v>
      </c>
      <c r="K119" s="129" t="s">
        <v>2418</v>
      </c>
      <c r="L119" s="37">
        <v>30112.65</v>
      </c>
      <c r="M119" s="37">
        <v>361352</v>
      </c>
      <c r="N119" s="37">
        <v>32910</v>
      </c>
      <c r="O119" s="37">
        <v>394920</v>
      </c>
      <c r="Q119" s="37">
        <v>0</v>
      </c>
      <c r="R119" s="66"/>
      <c r="S119" t="s">
        <v>2418</v>
      </c>
      <c r="T119" s="129" t="s">
        <v>397</v>
      </c>
      <c r="U119" s="129"/>
      <c r="V119" s="129" t="s">
        <v>139</v>
      </c>
      <c r="W119">
        <v>30873020245</v>
      </c>
      <c r="X119" t="s">
        <v>1556</v>
      </c>
      <c r="Y119" s="129"/>
      <c r="Z119" s="129"/>
      <c r="AA119" s="129" t="s">
        <v>140</v>
      </c>
      <c r="AB119" s="129" t="s">
        <v>141</v>
      </c>
      <c r="AC119">
        <v>11611</v>
      </c>
      <c r="AD119">
        <v>11612</v>
      </c>
      <c r="AF119">
        <v>1</v>
      </c>
    </row>
    <row r="120" spans="3:32">
      <c r="C120" s="129">
        <v>3182540</v>
      </c>
      <c r="D120" s="129" t="s">
        <v>1731</v>
      </c>
      <c r="E120" s="129" t="s">
        <v>1142</v>
      </c>
      <c r="F120">
        <v>24</v>
      </c>
      <c r="G120" s="129" t="s">
        <v>386</v>
      </c>
      <c r="H120" s="129" t="s">
        <v>2459</v>
      </c>
      <c r="I120" s="129" t="s">
        <v>2460</v>
      </c>
      <c r="J120" s="129" t="s">
        <v>2143</v>
      </c>
      <c r="K120" s="129" t="s">
        <v>2316</v>
      </c>
      <c r="L120" s="37">
        <v>14622.139639639638</v>
      </c>
      <c r="M120" s="37">
        <v>350931</v>
      </c>
      <c r="N120" s="37">
        <v>15980</v>
      </c>
      <c r="O120" s="37">
        <v>383532</v>
      </c>
      <c r="P120" s="37">
        <v>15980</v>
      </c>
      <c r="Q120" s="37">
        <v>383532</v>
      </c>
      <c r="R120" s="66"/>
      <c r="S120" t="s">
        <v>2316</v>
      </c>
      <c r="T120" s="129" t="s">
        <v>397</v>
      </c>
      <c r="U120" s="129"/>
      <c r="V120" s="129" t="s">
        <v>139</v>
      </c>
      <c r="W120">
        <v>31825400200</v>
      </c>
      <c r="X120" t="s">
        <v>387</v>
      </c>
      <c r="Y120" s="129"/>
      <c r="Z120" s="129"/>
      <c r="AA120" s="129" t="s">
        <v>140</v>
      </c>
      <c r="AB120" s="129" t="s">
        <v>141</v>
      </c>
      <c r="AC120">
        <v>11611</v>
      </c>
      <c r="AD120">
        <v>11612</v>
      </c>
      <c r="AF120">
        <v>1</v>
      </c>
    </row>
    <row r="121" spans="3:32">
      <c r="C121" s="129">
        <v>3036426</v>
      </c>
      <c r="D121" s="129" t="s">
        <v>1731</v>
      </c>
      <c r="E121" s="129" t="s">
        <v>1145</v>
      </c>
      <c r="F121">
        <v>24</v>
      </c>
      <c r="G121" s="129" t="s">
        <v>386</v>
      </c>
      <c r="H121" s="129" t="s">
        <v>2459</v>
      </c>
      <c r="I121" s="129" t="s">
        <v>2460</v>
      </c>
      <c r="J121" s="129" t="s">
        <v>2146</v>
      </c>
      <c r="K121" s="129" t="s">
        <v>2319</v>
      </c>
      <c r="L121" s="37">
        <v>14622.139639639638</v>
      </c>
      <c r="M121" s="37">
        <v>350931</v>
      </c>
      <c r="N121" s="37">
        <v>15980</v>
      </c>
      <c r="O121" s="37">
        <v>383532</v>
      </c>
      <c r="P121" s="37">
        <v>15980</v>
      </c>
      <c r="Q121" s="37">
        <v>383532</v>
      </c>
      <c r="R121" s="66"/>
      <c r="S121" t="s">
        <v>2319</v>
      </c>
      <c r="T121" s="129" t="s">
        <v>397</v>
      </c>
      <c r="U121" s="129"/>
      <c r="V121" s="129" t="s">
        <v>139</v>
      </c>
      <c r="W121">
        <v>30364260200</v>
      </c>
      <c r="X121" t="s">
        <v>387</v>
      </c>
      <c r="Y121" s="129"/>
      <c r="Z121" s="129"/>
      <c r="AA121" s="129" t="s">
        <v>140</v>
      </c>
      <c r="AB121" s="129" t="s">
        <v>141</v>
      </c>
      <c r="AC121">
        <v>11611</v>
      </c>
      <c r="AD121">
        <v>11612</v>
      </c>
      <c r="AF121">
        <v>1</v>
      </c>
    </row>
    <row r="122" spans="3:32">
      <c r="C122" s="129">
        <v>3182542</v>
      </c>
      <c r="D122" s="129" t="s">
        <v>1731</v>
      </c>
      <c r="E122" s="129" t="s">
        <v>1128</v>
      </c>
      <c r="F122">
        <v>24</v>
      </c>
      <c r="G122" s="129" t="s">
        <v>386</v>
      </c>
      <c r="H122" s="129" t="s">
        <v>2459</v>
      </c>
      <c r="I122" s="129" t="s">
        <v>2460</v>
      </c>
      <c r="J122" s="129" t="s">
        <v>2142</v>
      </c>
      <c r="K122" s="129" t="s">
        <v>2315</v>
      </c>
      <c r="L122" s="37">
        <v>14622.139639639638</v>
      </c>
      <c r="M122" s="37">
        <v>350931</v>
      </c>
      <c r="N122" s="37">
        <v>15980</v>
      </c>
      <c r="O122" s="37">
        <v>383532</v>
      </c>
      <c r="P122" s="37">
        <v>15980</v>
      </c>
      <c r="Q122" s="37">
        <v>383532</v>
      </c>
      <c r="R122" s="66"/>
      <c r="S122" t="s">
        <v>2315</v>
      </c>
      <c r="T122" s="129" t="s">
        <v>397</v>
      </c>
      <c r="U122" s="129"/>
      <c r="V122" s="129" t="s">
        <v>139</v>
      </c>
      <c r="W122">
        <v>31825420200</v>
      </c>
      <c r="X122" t="s">
        <v>387</v>
      </c>
      <c r="Y122" s="129"/>
      <c r="Z122" s="129"/>
      <c r="AA122" s="129" t="s">
        <v>140</v>
      </c>
      <c r="AB122" s="129" t="s">
        <v>141</v>
      </c>
      <c r="AC122">
        <v>11611</v>
      </c>
      <c r="AD122">
        <v>11612</v>
      </c>
      <c r="AF122">
        <v>1</v>
      </c>
    </row>
    <row r="123" spans="3:32">
      <c r="C123" s="129">
        <v>3036425</v>
      </c>
      <c r="D123" s="129" t="s">
        <v>1731</v>
      </c>
      <c r="E123" s="129" t="s">
        <v>1131</v>
      </c>
      <c r="F123">
        <v>24</v>
      </c>
      <c r="G123" s="129" t="s">
        <v>386</v>
      </c>
      <c r="H123" s="129" t="s">
        <v>2459</v>
      </c>
      <c r="I123" s="129" t="s">
        <v>2460</v>
      </c>
      <c r="J123" s="129" t="s">
        <v>2147</v>
      </c>
      <c r="K123" s="129" t="s">
        <v>2320</v>
      </c>
      <c r="L123" s="130">
        <v>14622.139639639638</v>
      </c>
      <c r="M123" s="130">
        <v>350931</v>
      </c>
      <c r="N123" s="130">
        <v>15980</v>
      </c>
      <c r="O123" s="130">
        <v>383532</v>
      </c>
      <c r="P123" s="130">
        <v>15980</v>
      </c>
      <c r="Q123" s="130">
        <v>383532</v>
      </c>
      <c r="R123" s="66"/>
      <c r="S123" t="s">
        <v>2320</v>
      </c>
      <c r="T123" s="129" t="s">
        <v>397</v>
      </c>
      <c r="U123" s="129"/>
      <c r="V123" s="129" t="s">
        <v>139</v>
      </c>
      <c r="W123">
        <v>30364250200</v>
      </c>
      <c r="X123" t="s">
        <v>387</v>
      </c>
      <c r="Y123" s="129"/>
      <c r="Z123" s="129"/>
      <c r="AA123" s="129" t="s">
        <v>140</v>
      </c>
      <c r="AB123" s="129" t="s">
        <v>141</v>
      </c>
      <c r="AC123">
        <v>11611</v>
      </c>
      <c r="AD123">
        <v>11612</v>
      </c>
      <c r="AF123">
        <v>1</v>
      </c>
    </row>
    <row r="124" spans="3:32">
      <c r="C124" s="129">
        <v>3182541</v>
      </c>
      <c r="D124" s="129" t="s">
        <v>1731</v>
      </c>
      <c r="E124" s="129" t="s">
        <v>1140</v>
      </c>
      <c r="F124">
        <v>12</v>
      </c>
      <c r="G124" s="129" t="s">
        <v>390</v>
      </c>
      <c r="H124" s="129" t="s">
        <v>2459</v>
      </c>
      <c r="I124" s="129" t="s">
        <v>2460</v>
      </c>
      <c r="J124" s="129" t="s">
        <v>2206</v>
      </c>
      <c r="K124" s="129" t="s">
        <v>2377</v>
      </c>
      <c r="L124" s="130">
        <v>30112.636261261254</v>
      </c>
      <c r="M124" s="130">
        <v>361352</v>
      </c>
      <c r="N124" s="130">
        <v>32910</v>
      </c>
      <c r="O124" s="130">
        <v>394920</v>
      </c>
      <c r="P124" s="130">
        <v>32910</v>
      </c>
      <c r="Q124" s="130">
        <v>394920</v>
      </c>
      <c r="R124" s="66"/>
      <c r="S124" t="s">
        <v>2377</v>
      </c>
      <c r="T124" s="129" t="s">
        <v>397</v>
      </c>
      <c r="U124" s="129"/>
      <c r="V124" s="129" t="s">
        <v>139</v>
      </c>
      <c r="W124">
        <v>31825410245</v>
      </c>
      <c r="X124" t="s">
        <v>1556</v>
      </c>
      <c r="Y124" s="129"/>
      <c r="Z124" s="129"/>
      <c r="AA124" s="129" t="s">
        <v>140</v>
      </c>
      <c r="AB124" s="129" t="s">
        <v>141</v>
      </c>
      <c r="AC124">
        <v>11611</v>
      </c>
      <c r="AD124">
        <v>11612</v>
      </c>
      <c r="AF124">
        <v>1</v>
      </c>
    </row>
    <row r="125" spans="3:32">
      <c r="C125" s="129">
        <v>3321225</v>
      </c>
      <c r="D125" s="129" t="s">
        <v>1731</v>
      </c>
      <c r="E125" s="129" t="s">
        <v>1135</v>
      </c>
      <c r="F125">
        <v>12</v>
      </c>
      <c r="G125" s="129" t="s">
        <v>390</v>
      </c>
      <c r="H125" s="129" t="s">
        <v>2459</v>
      </c>
      <c r="I125" s="129" t="s">
        <v>2460</v>
      </c>
      <c r="J125" s="129" t="s">
        <v>2207</v>
      </c>
      <c r="K125" s="129" t="s">
        <v>2378</v>
      </c>
      <c r="L125" s="130">
        <v>30112.636261261254</v>
      </c>
      <c r="M125" s="130">
        <v>361352</v>
      </c>
      <c r="N125" s="130">
        <v>32910</v>
      </c>
      <c r="O125" s="130">
        <v>394920</v>
      </c>
      <c r="P125" s="130">
        <v>32910</v>
      </c>
      <c r="Q125" s="130">
        <v>394920</v>
      </c>
      <c r="R125" s="66"/>
      <c r="S125" t="s">
        <v>2378</v>
      </c>
      <c r="T125" s="129" t="s">
        <v>397</v>
      </c>
      <c r="U125" s="129"/>
      <c r="V125" s="129" t="s">
        <v>139</v>
      </c>
      <c r="W125">
        <v>33212250245</v>
      </c>
      <c r="X125" t="s">
        <v>1556</v>
      </c>
      <c r="Y125" s="129"/>
      <c r="Z125" s="129"/>
      <c r="AA125" s="129" t="s">
        <v>140</v>
      </c>
      <c r="AB125" s="129" t="s">
        <v>141</v>
      </c>
      <c r="AC125">
        <v>11611</v>
      </c>
      <c r="AD125">
        <v>11612</v>
      </c>
      <c r="AF125">
        <v>1</v>
      </c>
    </row>
    <row r="126" spans="3:32">
      <c r="C126" s="129">
        <v>3182539</v>
      </c>
      <c r="D126" s="129" t="s">
        <v>1731</v>
      </c>
      <c r="E126" s="129" t="s">
        <v>2513</v>
      </c>
      <c r="F126">
        <v>12</v>
      </c>
      <c r="G126" s="129" t="s">
        <v>390</v>
      </c>
      <c r="H126" s="129" t="s">
        <v>2459</v>
      </c>
      <c r="I126" s="129" t="s">
        <v>2460</v>
      </c>
      <c r="J126" s="129" t="s">
        <v>2514</v>
      </c>
      <c r="K126" s="129" t="s">
        <v>2555</v>
      </c>
      <c r="L126" s="130">
        <v>30112.65</v>
      </c>
      <c r="M126" s="130">
        <v>361352</v>
      </c>
      <c r="N126" s="130">
        <v>32910</v>
      </c>
      <c r="O126" s="130">
        <v>394920</v>
      </c>
      <c r="P126" s="130">
        <v>32910</v>
      </c>
      <c r="Q126" s="130">
        <v>394920</v>
      </c>
      <c r="R126" s="66"/>
      <c r="S126">
        <v>0</v>
      </c>
      <c r="T126" s="129" t="s">
        <v>397</v>
      </c>
      <c r="U126" s="129" t="s">
        <v>126</v>
      </c>
      <c r="V126" s="129" t="s">
        <v>139</v>
      </c>
      <c r="W126">
        <v>31825390245</v>
      </c>
      <c r="X126" t="s">
        <v>1556</v>
      </c>
      <c r="Y126" s="129"/>
      <c r="Z126" s="129"/>
      <c r="AA126" s="129" t="s">
        <v>140</v>
      </c>
      <c r="AB126" s="129" t="s">
        <v>141</v>
      </c>
      <c r="AC126">
        <v>11611</v>
      </c>
      <c r="AD126">
        <v>11612</v>
      </c>
      <c r="AF126">
        <v>1</v>
      </c>
    </row>
    <row r="127" spans="3:32">
      <c r="C127" s="129">
        <v>3315035</v>
      </c>
      <c r="D127" s="129" t="s">
        <v>1731</v>
      </c>
      <c r="E127" s="129" t="s">
        <v>1243</v>
      </c>
      <c r="F127">
        <v>6</v>
      </c>
      <c r="G127" s="129" t="s">
        <v>393</v>
      </c>
      <c r="H127" s="129" t="s">
        <v>2470</v>
      </c>
      <c r="I127" s="129" t="s">
        <v>2471</v>
      </c>
      <c r="J127" s="129" t="s">
        <v>2231</v>
      </c>
      <c r="K127" s="129" t="s">
        <v>2402</v>
      </c>
      <c r="L127" s="130">
        <v>146143.79999999999</v>
      </c>
      <c r="M127" s="130">
        <v>876863</v>
      </c>
      <c r="N127" s="130">
        <v>159720</v>
      </c>
      <c r="O127" s="130">
        <v>958320</v>
      </c>
      <c r="P127" s="130">
        <v>159720</v>
      </c>
      <c r="Q127" s="130">
        <v>958320</v>
      </c>
      <c r="R127" s="66"/>
      <c r="S127" t="s">
        <v>2402</v>
      </c>
      <c r="T127" s="129" t="s">
        <v>397</v>
      </c>
      <c r="U127" s="129"/>
      <c r="V127" s="129" t="s">
        <v>139</v>
      </c>
      <c r="W127">
        <v>33150350300</v>
      </c>
      <c r="X127" t="s">
        <v>1543</v>
      </c>
      <c r="Y127" s="129"/>
      <c r="Z127" s="129"/>
      <c r="AA127" s="129" t="s">
        <v>140</v>
      </c>
      <c r="AB127" s="129" t="s">
        <v>141</v>
      </c>
      <c r="AC127">
        <v>11611</v>
      </c>
      <c r="AD127">
        <v>11612</v>
      </c>
      <c r="AF127">
        <v>1</v>
      </c>
    </row>
    <row r="128" spans="3:32">
      <c r="C128" s="129">
        <v>3315036</v>
      </c>
      <c r="D128" s="129" t="s">
        <v>1731</v>
      </c>
      <c r="E128" s="129" t="s">
        <v>1241</v>
      </c>
      <c r="F128">
        <v>36</v>
      </c>
      <c r="G128" s="129" t="s">
        <v>392</v>
      </c>
      <c r="H128" s="129" t="s">
        <v>2470</v>
      </c>
      <c r="I128" s="129" t="s">
        <v>2471</v>
      </c>
      <c r="J128" s="129" t="s">
        <v>2215</v>
      </c>
      <c r="K128" s="129" t="s">
        <v>2386</v>
      </c>
      <c r="L128" s="130">
        <v>35970.479999999996</v>
      </c>
      <c r="M128" s="130">
        <v>1294937</v>
      </c>
      <c r="N128" s="130">
        <v>39312</v>
      </c>
      <c r="O128" s="130">
        <v>1415232</v>
      </c>
      <c r="P128" s="130">
        <v>39312</v>
      </c>
      <c r="Q128" s="130">
        <v>1415232</v>
      </c>
      <c r="R128" s="66"/>
      <c r="S128" t="s">
        <v>2386</v>
      </c>
      <c r="T128" s="129" t="s">
        <v>397</v>
      </c>
      <c r="U128" s="129"/>
      <c r="V128" s="129" t="s">
        <v>139</v>
      </c>
      <c r="W128">
        <v>33150360100</v>
      </c>
      <c r="X128" t="s">
        <v>1544</v>
      </c>
      <c r="Y128" s="129"/>
      <c r="Z128" s="129"/>
      <c r="AA128" s="129" t="s">
        <v>140</v>
      </c>
      <c r="AB128" s="129" t="s">
        <v>141</v>
      </c>
      <c r="AC128">
        <v>11611</v>
      </c>
      <c r="AD128">
        <v>11612</v>
      </c>
      <c r="AF128">
        <v>1</v>
      </c>
    </row>
    <row r="129" spans="3:32">
      <c r="C129" s="129">
        <v>3315034</v>
      </c>
      <c r="D129" s="129" t="s">
        <v>1731</v>
      </c>
      <c r="E129" s="129" t="s">
        <v>1242</v>
      </c>
      <c r="F129">
        <v>6</v>
      </c>
      <c r="G129" s="129" t="s">
        <v>393</v>
      </c>
      <c r="H129" s="129" t="s">
        <v>2470</v>
      </c>
      <c r="I129" s="129" t="s">
        <v>2471</v>
      </c>
      <c r="J129" s="129" t="s">
        <v>2233</v>
      </c>
      <c r="K129" s="129" t="s">
        <v>2404</v>
      </c>
      <c r="L129" s="130">
        <v>201620.25</v>
      </c>
      <c r="M129" s="130">
        <v>1209722</v>
      </c>
      <c r="N129" s="130">
        <v>220350</v>
      </c>
      <c r="O129" s="130">
        <v>1322100</v>
      </c>
      <c r="P129" s="130">
        <v>220350</v>
      </c>
      <c r="Q129" s="130">
        <v>1322100</v>
      </c>
      <c r="R129" s="66"/>
      <c r="S129" t="s">
        <v>2404</v>
      </c>
      <c r="T129" s="129" t="s">
        <v>397</v>
      </c>
      <c r="U129" s="129"/>
      <c r="V129" s="129" t="s">
        <v>139</v>
      </c>
      <c r="W129">
        <v>33150340300</v>
      </c>
      <c r="X129" t="s">
        <v>1543</v>
      </c>
      <c r="Y129" s="129"/>
      <c r="Z129" s="129"/>
      <c r="AA129" s="129" t="s">
        <v>140</v>
      </c>
      <c r="AB129" s="129" t="s">
        <v>141</v>
      </c>
      <c r="AC129">
        <v>11611</v>
      </c>
      <c r="AD129">
        <v>11612</v>
      </c>
      <c r="AF129">
        <v>1</v>
      </c>
    </row>
    <row r="130" spans="3:32">
      <c r="C130" s="129">
        <v>3054867</v>
      </c>
      <c r="D130" s="129" t="s">
        <v>1731</v>
      </c>
      <c r="E130" s="129" t="s">
        <v>745</v>
      </c>
      <c r="F130">
        <v>40</v>
      </c>
      <c r="G130" s="129" t="s">
        <v>186</v>
      </c>
      <c r="H130" s="129" t="s">
        <v>2449</v>
      </c>
      <c r="I130" s="129" t="s">
        <v>2450</v>
      </c>
      <c r="J130" s="129" t="s">
        <v>2128</v>
      </c>
      <c r="K130" s="129" t="s">
        <v>2301</v>
      </c>
      <c r="L130" s="130">
        <v>9280.8827437499986</v>
      </c>
      <c r="M130" s="130">
        <v>371235</v>
      </c>
      <c r="N130" s="130">
        <v>10143</v>
      </c>
      <c r="O130" s="130">
        <v>405722</v>
      </c>
      <c r="P130" s="130">
        <v>10143</v>
      </c>
      <c r="Q130" s="130">
        <v>405722</v>
      </c>
      <c r="R130" s="66"/>
      <c r="S130" t="s">
        <v>2301</v>
      </c>
      <c r="T130" s="129" t="s">
        <v>397</v>
      </c>
      <c r="U130" s="129"/>
      <c r="V130" s="129" t="s">
        <v>139</v>
      </c>
      <c r="W130">
        <v>30548670010</v>
      </c>
      <c r="X130" t="s">
        <v>1542</v>
      </c>
      <c r="Y130" s="129"/>
      <c r="Z130" s="129"/>
      <c r="AA130" s="129" t="s">
        <v>140</v>
      </c>
      <c r="AB130" s="129" t="s">
        <v>141</v>
      </c>
      <c r="AC130">
        <v>11611</v>
      </c>
      <c r="AD130">
        <v>11612</v>
      </c>
      <c r="AF130">
        <v>1</v>
      </c>
    </row>
    <row r="131" spans="3:32">
      <c r="C131" s="129">
        <v>3054871</v>
      </c>
      <c r="D131" s="129" t="s">
        <v>1731</v>
      </c>
      <c r="E131" s="129" t="s">
        <v>746</v>
      </c>
      <c r="F131">
        <v>24</v>
      </c>
      <c r="G131" s="129" t="s">
        <v>186</v>
      </c>
      <c r="H131" s="129" t="s">
        <v>2449</v>
      </c>
      <c r="I131" s="129" t="s">
        <v>2450</v>
      </c>
      <c r="J131" s="129" t="s">
        <v>2212</v>
      </c>
      <c r="K131" s="129" t="s">
        <v>2383</v>
      </c>
      <c r="L131" s="130">
        <v>32297.517499999994</v>
      </c>
      <c r="M131" s="130">
        <v>775140</v>
      </c>
      <c r="N131" s="130">
        <v>35298</v>
      </c>
      <c r="O131" s="130">
        <v>847148</v>
      </c>
      <c r="P131" s="130">
        <v>35298</v>
      </c>
      <c r="Q131" s="130">
        <v>847148</v>
      </c>
      <c r="R131" s="66"/>
      <c r="S131" t="s">
        <v>2383</v>
      </c>
      <c r="T131" s="129" t="s">
        <v>397</v>
      </c>
      <c r="U131" s="129"/>
      <c r="V131" s="129" t="s">
        <v>139</v>
      </c>
      <c r="W131">
        <v>30548710050</v>
      </c>
      <c r="X131" t="s">
        <v>1575</v>
      </c>
      <c r="Y131" s="129"/>
      <c r="Z131" s="129"/>
      <c r="AA131" s="129" t="s">
        <v>140</v>
      </c>
      <c r="AB131" s="129" t="s">
        <v>141</v>
      </c>
      <c r="AC131">
        <v>11611</v>
      </c>
      <c r="AD131">
        <v>11612</v>
      </c>
      <c r="AF131">
        <v>1</v>
      </c>
    </row>
    <row r="132" spans="3:32">
      <c r="C132" s="129">
        <v>3054868</v>
      </c>
      <c r="D132" s="129" t="s">
        <v>1731</v>
      </c>
      <c r="E132" s="129" t="s">
        <v>731</v>
      </c>
      <c r="F132">
        <v>40</v>
      </c>
      <c r="G132" s="129" t="s">
        <v>186</v>
      </c>
      <c r="H132" s="129" t="s">
        <v>2449</v>
      </c>
      <c r="I132" s="129" t="s">
        <v>2450</v>
      </c>
      <c r="J132" s="129" t="s">
        <v>2127</v>
      </c>
      <c r="K132" s="129" t="s">
        <v>2300</v>
      </c>
      <c r="L132" s="130">
        <v>9280.8827437499986</v>
      </c>
      <c r="M132" s="130">
        <v>371235</v>
      </c>
      <c r="N132" s="130">
        <v>10143</v>
      </c>
      <c r="O132" s="130">
        <v>405722</v>
      </c>
      <c r="P132" s="130">
        <v>10143</v>
      </c>
      <c r="Q132" s="130">
        <v>405722</v>
      </c>
      <c r="R132" s="66"/>
      <c r="S132" t="s">
        <v>2300</v>
      </c>
      <c r="T132" s="129" t="s">
        <v>397</v>
      </c>
      <c r="U132" s="129"/>
      <c r="V132" s="129" t="s">
        <v>139</v>
      </c>
      <c r="W132">
        <v>30548680010</v>
      </c>
      <c r="X132" t="s">
        <v>1542</v>
      </c>
      <c r="Y132" s="129"/>
      <c r="Z132" s="129"/>
      <c r="AA132" s="129" t="s">
        <v>140</v>
      </c>
      <c r="AB132" s="129" t="s">
        <v>141</v>
      </c>
      <c r="AC132">
        <v>11611</v>
      </c>
      <c r="AD132">
        <v>11612</v>
      </c>
      <c r="AF132">
        <v>1</v>
      </c>
    </row>
    <row r="133" spans="3:32">
      <c r="C133" s="129">
        <v>3055641</v>
      </c>
      <c r="D133" s="129" t="s">
        <v>1731</v>
      </c>
      <c r="E133" s="129" t="s">
        <v>738</v>
      </c>
      <c r="F133">
        <v>24</v>
      </c>
      <c r="G133" s="129" t="s">
        <v>186</v>
      </c>
      <c r="H133" s="129" t="s">
        <v>2449</v>
      </c>
      <c r="I133" s="129" t="s">
        <v>2450</v>
      </c>
      <c r="J133" s="129" t="s">
        <v>2211</v>
      </c>
      <c r="K133" s="129" t="s">
        <v>2382</v>
      </c>
      <c r="L133" s="130">
        <v>32297.517499999994</v>
      </c>
      <c r="M133" s="130">
        <v>775140</v>
      </c>
      <c r="N133" s="130">
        <v>35298</v>
      </c>
      <c r="O133" s="130">
        <v>847148</v>
      </c>
      <c r="P133" s="130">
        <v>35298</v>
      </c>
      <c r="Q133" s="130">
        <v>847148</v>
      </c>
      <c r="R133" s="66"/>
      <c r="S133" t="s">
        <v>2382</v>
      </c>
      <c r="T133" s="129" t="s">
        <v>397</v>
      </c>
      <c r="U133" s="129"/>
      <c r="V133" s="129" t="s">
        <v>139</v>
      </c>
      <c r="W133">
        <v>30556410050</v>
      </c>
      <c r="X133" t="s">
        <v>1575</v>
      </c>
      <c r="Y133" s="129"/>
      <c r="Z133" s="129"/>
      <c r="AA133" s="129" t="s">
        <v>140</v>
      </c>
      <c r="AB133" s="129" t="s">
        <v>141</v>
      </c>
      <c r="AC133">
        <v>11611</v>
      </c>
      <c r="AD133">
        <v>11612</v>
      </c>
      <c r="AF133">
        <v>1</v>
      </c>
    </row>
    <row r="134" spans="3:32">
      <c r="C134" s="129">
        <v>3337409</v>
      </c>
      <c r="D134" s="129" t="s">
        <v>2446</v>
      </c>
      <c r="E134" s="129"/>
      <c r="F134">
        <v>6</v>
      </c>
      <c r="G134" s="129" t="s">
        <v>388</v>
      </c>
      <c r="H134" s="129" t="s">
        <v>2562</v>
      </c>
      <c r="I134" s="129" t="s">
        <v>2563</v>
      </c>
      <c r="J134" s="129" t="s">
        <v>2510</v>
      </c>
      <c r="K134" s="129" t="s">
        <v>2556</v>
      </c>
      <c r="L134" s="130">
        <v>44213.714999999997</v>
      </c>
      <c r="M134" s="130">
        <v>265282</v>
      </c>
      <c r="N134" s="130">
        <v>48321</v>
      </c>
      <c r="O134" s="130">
        <v>289926</v>
      </c>
      <c r="P134" s="130"/>
      <c r="Q134" s="130">
        <v>0</v>
      </c>
      <c r="R134" s="66"/>
      <c r="S134">
        <v>0</v>
      </c>
      <c r="T134" s="129" t="s">
        <v>397</v>
      </c>
      <c r="U134" s="129" t="s">
        <v>126</v>
      </c>
      <c r="V134" s="129" t="s">
        <v>139</v>
      </c>
      <c r="W134">
        <v>33374090250</v>
      </c>
      <c r="X134" t="s">
        <v>1580</v>
      </c>
      <c r="Y134" s="129"/>
      <c r="Z134" s="129"/>
      <c r="AA134" s="129" t="s">
        <v>140</v>
      </c>
      <c r="AB134" s="129" t="s">
        <v>141</v>
      </c>
      <c r="AC134">
        <v>11611</v>
      </c>
      <c r="AD134">
        <v>11612</v>
      </c>
      <c r="AF134">
        <v>1</v>
      </c>
    </row>
    <row r="135" spans="3:32">
      <c r="C135" s="129">
        <v>3337410</v>
      </c>
      <c r="D135" s="129" t="s">
        <v>2446</v>
      </c>
      <c r="E135" s="129"/>
      <c r="F135">
        <v>6</v>
      </c>
      <c r="G135" s="129" t="s">
        <v>388</v>
      </c>
      <c r="H135" s="129" t="s">
        <v>2562</v>
      </c>
      <c r="I135" s="129" t="s">
        <v>2563</v>
      </c>
      <c r="J135" s="129" t="s">
        <v>2511</v>
      </c>
      <c r="K135" s="129" t="s">
        <v>2557</v>
      </c>
      <c r="L135" s="130">
        <v>44213.714999999997</v>
      </c>
      <c r="M135" s="130">
        <v>265282</v>
      </c>
      <c r="N135" s="130">
        <v>48321</v>
      </c>
      <c r="O135" s="130">
        <v>289926</v>
      </c>
      <c r="P135" s="130"/>
      <c r="Q135" s="130">
        <v>0</v>
      </c>
      <c r="R135" s="66"/>
      <c r="S135">
        <v>0</v>
      </c>
      <c r="T135" s="129" t="s">
        <v>397</v>
      </c>
      <c r="U135" s="129" t="s">
        <v>126</v>
      </c>
      <c r="V135" s="129" t="s">
        <v>139</v>
      </c>
      <c r="W135">
        <v>33374100250</v>
      </c>
      <c r="X135" t="s">
        <v>1580</v>
      </c>
      <c r="Y135" s="129"/>
      <c r="Z135" s="129"/>
      <c r="AA135" s="129" t="s">
        <v>140</v>
      </c>
      <c r="AB135" s="129" t="s">
        <v>141</v>
      </c>
      <c r="AC135">
        <v>11611</v>
      </c>
      <c r="AD135">
        <v>11612</v>
      </c>
      <c r="AF135">
        <v>1</v>
      </c>
    </row>
    <row r="136" spans="3:32">
      <c r="C136" s="129">
        <v>3111603</v>
      </c>
      <c r="D136" s="129" t="s">
        <v>1731</v>
      </c>
      <c r="E136" s="129" t="s">
        <v>1218</v>
      </c>
      <c r="F136">
        <v>12</v>
      </c>
      <c r="G136" s="129" t="s">
        <v>386</v>
      </c>
      <c r="H136" s="129" t="s">
        <v>2463</v>
      </c>
      <c r="I136" s="129" t="s">
        <v>2464</v>
      </c>
      <c r="J136" s="129" t="s">
        <v>2154</v>
      </c>
      <c r="K136" s="129" t="s">
        <v>2327</v>
      </c>
      <c r="L136" s="130">
        <v>15653.362499999999</v>
      </c>
      <c r="M136" s="130">
        <v>187840</v>
      </c>
      <c r="N136" s="130">
        <v>17108</v>
      </c>
      <c r="O136" s="130">
        <v>205290</v>
      </c>
      <c r="P136" s="130">
        <v>17108</v>
      </c>
      <c r="Q136" s="130">
        <v>205290</v>
      </c>
      <c r="R136" s="66"/>
      <c r="S136" t="s">
        <v>2327</v>
      </c>
      <c r="T136" s="129" t="s">
        <v>397</v>
      </c>
      <c r="U136" s="129"/>
      <c r="V136" s="129" t="s">
        <v>139</v>
      </c>
      <c r="W136">
        <v>31116030400</v>
      </c>
      <c r="X136" t="s">
        <v>385</v>
      </c>
      <c r="Y136" s="129"/>
      <c r="Z136" s="129"/>
      <c r="AA136" s="129" t="s">
        <v>140</v>
      </c>
      <c r="AB136" s="129" t="s">
        <v>141</v>
      </c>
      <c r="AC136">
        <v>11611</v>
      </c>
      <c r="AD136">
        <v>11612</v>
      </c>
      <c r="AF136">
        <v>1</v>
      </c>
    </row>
    <row r="137" spans="3:32">
      <c r="C137" s="129">
        <v>3111424</v>
      </c>
      <c r="D137" s="129" t="s">
        <v>1731</v>
      </c>
      <c r="E137" s="129" t="s">
        <v>1222</v>
      </c>
      <c r="F137">
        <v>12</v>
      </c>
      <c r="G137" s="129" t="s">
        <v>391</v>
      </c>
      <c r="H137" s="129" t="s">
        <v>2463</v>
      </c>
      <c r="I137" s="129" t="s">
        <v>2464</v>
      </c>
      <c r="J137" s="129" t="s">
        <v>2188</v>
      </c>
      <c r="K137" s="129" t="s">
        <v>2359</v>
      </c>
      <c r="L137" s="130">
        <v>20782.395</v>
      </c>
      <c r="M137" s="130">
        <v>249389</v>
      </c>
      <c r="N137" s="130">
        <v>22713</v>
      </c>
      <c r="O137" s="130">
        <v>272556</v>
      </c>
      <c r="P137" s="130">
        <v>22713</v>
      </c>
      <c r="Q137" s="130">
        <v>272556</v>
      </c>
      <c r="R137" s="66"/>
      <c r="S137" t="s">
        <v>2359</v>
      </c>
      <c r="T137" s="129" t="s">
        <v>397</v>
      </c>
      <c r="U137" s="129"/>
      <c r="V137" s="129" t="s">
        <v>139</v>
      </c>
      <c r="W137">
        <v>31114240450</v>
      </c>
      <c r="X137" t="s">
        <v>1516</v>
      </c>
      <c r="Y137" s="129"/>
      <c r="Z137" s="129"/>
      <c r="AA137" s="129" t="s">
        <v>140</v>
      </c>
      <c r="AB137" s="129" t="s">
        <v>141</v>
      </c>
      <c r="AC137">
        <v>11611</v>
      </c>
      <c r="AD137">
        <v>11612</v>
      </c>
      <c r="AF137">
        <v>1</v>
      </c>
    </row>
    <row r="138" spans="3:32">
      <c r="C138" s="129">
        <v>3171307</v>
      </c>
      <c r="D138" s="129" t="s">
        <v>1731</v>
      </c>
      <c r="E138" s="129" t="s">
        <v>1175</v>
      </c>
      <c r="F138">
        <v>12</v>
      </c>
      <c r="G138" s="129" t="s">
        <v>388</v>
      </c>
      <c r="H138" s="129" t="s">
        <v>2447</v>
      </c>
      <c r="I138" s="129" t="s">
        <v>2448</v>
      </c>
      <c r="J138" s="129" t="s">
        <v>2193</v>
      </c>
      <c r="K138" s="129" t="s">
        <v>2364</v>
      </c>
      <c r="L138" s="130">
        <v>22015.662499999999</v>
      </c>
      <c r="M138" s="130">
        <v>264188</v>
      </c>
      <c r="N138" s="130">
        <v>24061</v>
      </c>
      <c r="O138" s="130">
        <v>288730</v>
      </c>
      <c r="P138" s="130">
        <v>24061</v>
      </c>
      <c r="Q138" s="130">
        <v>288730</v>
      </c>
      <c r="R138" s="66"/>
      <c r="S138" t="s">
        <v>2364</v>
      </c>
      <c r="T138" s="129" t="s">
        <v>397</v>
      </c>
      <c r="U138" s="129"/>
      <c r="V138" s="129" t="s">
        <v>139</v>
      </c>
      <c r="W138">
        <v>31713070405</v>
      </c>
      <c r="X138" t="s">
        <v>1552</v>
      </c>
      <c r="Y138" s="129"/>
      <c r="Z138" s="129"/>
      <c r="AA138" s="129" t="s">
        <v>140</v>
      </c>
      <c r="AB138" s="129" t="s">
        <v>141</v>
      </c>
      <c r="AC138">
        <v>11611</v>
      </c>
      <c r="AD138">
        <v>11612</v>
      </c>
      <c r="AF138">
        <v>1</v>
      </c>
    </row>
    <row r="139" spans="3:32">
      <c r="C139" s="129">
        <v>3171314</v>
      </c>
      <c r="D139" s="129" t="s">
        <v>1731</v>
      </c>
      <c r="E139" s="129" t="s">
        <v>1211</v>
      </c>
      <c r="F139">
        <v>12</v>
      </c>
      <c r="G139" s="129" t="s">
        <v>388</v>
      </c>
      <c r="H139" s="129" t="s">
        <v>2447</v>
      </c>
      <c r="I139" s="129" t="s">
        <v>2448</v>
      </c>
      <c r="J139" s="129" t="s">
        <v>2191</v>
      </c>
      <c r="K139" s="129" t="s">
        <v>2362</v>
      </c>
      <c r="L139" s="130">
        <v>20803.744999999999</v>
      </c>
      <c r="M139" s="130">
        <v>249645</v>
      </c>
      <c r="N139" s="130">
        <v>22736</v>
      </c>
      <c r="O139" s="130">
        <v>272836</v>
      </c>
      <c r="P139" s="130">
        <v>22736</v>
      </c>
      <c r="Q139" s="130">
        <v>272836</v>
      </c>
      <c r="R139" s="66"/>
      <c r="S139" t="s">
        <v>2362</v>
      </c>
      <c r="T139" s="129" t="s">
        <v>397</v>
      </c>
      <c r="U139" s="129"/>
      <c r="V139" s="129" t="s">
        <v>139</v>
      </c>
      <c r="W139">
        <v>31713140450</v>
      </c>
      <c r="X139" t="s">
        <v>1516</v>
      </c>
      <c r="Y139" s="129"/>
      <c r="Z139" s="129"/>
      <c r="AA139" s="129" t="s">
        <v>140</v>
      </c>
      <c r="AB139" s="129" t="s">
        <v>141</v>
      </c>
      <c r="AC139">
        <v>11611</v>
      </c>
      <c r="AD139">
        <v>11612</v>
      </c>
      <c r="AF139">
        <v>1</v>
      </c>
    </row>
    <row r="140" spans="3:32">
      <c r="C140" s="129">
        <v>3171308</v>
      </c>
      <c r="D140" s="129" t="s">
        <v>1731</v>
      </c>
      <c r="E140" s="129" t="s">
        <v>1173</v>
      </c>
      <c r="F140">
        <v>12</v>
      </c>
      <c r="G140" s="129" t="s">
        <v>388</v>
      </c>
      <c r="H140" s="129" t="s">
        <v>2447</v>
      </c>
      <c r="I140" s="129" t="s">
        <v>2448</v>
      </c>
      <c r="J140" s="129" t="s">
        <v>2213</v>
      </c>
      <c r="K140" s="129" t="s">
        <v>2384</v>
      </c>
      <c r="L140" s="130">
        <v>33628.537499999999</v>
      </c>
      <c r="M140" s="130">
        <v>403542</v>
      </c>
      <c r="N140" s="130">
        <v>36752</v>
      </c>
      <c r="O140" s="130">
        <v>441030</v>
      </c>
      <c r="P140" s="130">
        <v>36752</v>
      </c>
      <c r="Q140" s="130">
        <v>441030</v>
      </c>
      <c r="R140" s="66"/>
      <c r="S140" t="s">
        <v>2384</v>
      </c>
      <c r="T140" s="129" t="s">
        <v>397</v>
      </c>
      <c r="U140" s="129"/>
      <c r="V140" s="129" t="s">
        <v>139</v>
      </c>
      <c r="W140">
        <v>31713080675</v>
      </c>
      <c r="X140" t="s">
        <v>1553</v>
      </c>
      <c r="Y140" s="129"/>
      <c r="Z140" s="129"/>
      <c r="AA140" s="129" t="s">
        <v>140</v>
      </c>
      <c r="AB140" s="129" t="s">
        <v>141</v>
      </c>
      <c r="AC140">
        <v>11611</v>
      </c>
      <c r="AD140">
        <v>11612</v>
      </c>
      <c r="AF140">
        <v>1</v>
      </c>
    </row>
    <row r="141" spans="3:32">
      <c r="C141" s="129">
        <v>3171313</v>
      </c>
      <c r="D141" s="129" t="s">
        <v>1731</v>
      </c>
      <c r="E141" s="129" t="s">
        <v>1208</v>
      </c>
      <c r="F141">
        <v>12</v>
      </c>
      <c r="G141" s="129" t="s">
        <v>388</v>
      </c>
      <c r="H141" s="129" t="s">
        <v>2447</v>
      </c>
      <c r="I141" s="129" t="s">
        <v>2448</v>
      </c>
      <c r="J141" s="129" t="s">
        <v>2210</v>
      </c>
      <c r="K141" s="129" t="s">
        <v>2381</v>
      </c>
      <c r="L141" s="130">
        <v>31810.813749999998</v>
      </c>
      <c r="M141" s="130">
        <v>381730</v>
      </c>
      <c r="N141" s="130">
        <v>34766</v>
      </c>
      <c r="O141" s="130">
        <v>417191</v>
      </c>
      <c r="P141" s="130">
        <v>34766</v>
      </c>
      <c r="Q141" s="130">
        <v>417191</v>
      </c>
      <c r="R141" s="66"/>
      <c r="S141" t="s">
        <v>2381</v>
      </c>
      <c r="T141" s="129" t="s">
        <v>397</v>
      </c>
      <c r="U141" s="129"/>
      <c r="V141" s="129" t="s">
        <v>139</v>
      </c>
      <c r="W141">
        <v>31713130750</v>
      </c>
      <c r="X141" t="s">
        <v>1500</v>
      </c>
      <c r="Y141" s="129"/>
      <c r="Z141" s="129"/>
      <c r="AA141" s="129" t="s">
        <v>140</v>
      </c>
      <c r="AB141" s="129" t="s">
        <v>141</v>
      </c>
      <c r="AC141">
        <v>11611</v>
      </c>
      <c r="AD141">
        <v>11612</v>
      </c>
      <c r="AF141">
        <v>1</v>
      </c>
    </row>
    <row r="142" spans="3:32">
      <c r="C142" s="129">
        <v>3111849</v>
      </c>
      <c r="D142" s="129" t="s">
        <v>1731</v>
      </c>
      <c r="E142" s="129" t="s">
        <v>1229</v>
      </c>
      <c r="F142">
        <v>12</v>
      </c>
      <c r="G142" s="129" t="s">
        <v>388</v>
      </c>
      <c r="H142" s="129" t="s">
        <v>2447</v>
      </c>
      <c r="I142" s="129" t="s">
        <v>2448</v>
      </c>
      <c r="J142" s="129" t="s">
        <v>2195</v>
      </c>
      <c r="K142" s="129" t="s">
        <v>2366</v>
      </c>
      <c r="L142" s="130">
        <v>22015.662499999999</v>
      </c>
      <c r="M142" s="130">
        <v>264188</v>
      </c>
      <c r="N142" s="130">
        <v>24061</v>
      </c>
      <c r="O142" s="130">
        <v>288730</v>
      </c>
      <c r="P142" s="130">
        <v>24061</v>
      </c>
      <c r="Q142" s="130">
        <v>288730</v>
      </c>
      <c r="R142" s="66"/>
      <c r="S142" t="s">
        <v>2366</v>
      </c>
      <c r="T142" s="129" t="s">
        <v>397</v>
      </c>
      <c r="U142" s="129"/>
      <c r="V142" s="129" t="s">
        <v>139</v>
      </c>
      <c r="W142">
        <v>31118490495</v>
      </c>
      <c r="X142" t="s">
        <v>1549</v>
      </c>
      <c r="Y142" s="129"/>
      <c r="Z142" s="129"/>
      <c r="AA142" s="129" t="s">
        <v>140</v>
      </c>
      <c r="AB142" s="129" t="s">
        <v>141</v>
      </c>
      <c r="AC142">
        <v>11611</v>
      </c>
      <c r="AD142">
        <v>11612</v>
      </c>
      <c r="AF142">
        <v>1</v>
      </c>
    </row>
    <row r="143" spans="3:32">
      <c r="C143" s="129">
        <v>3171375</v>
      </c>
      <c r="D143" s="129" t="s">
        <v>1731</v>
      </c>
      <c r="E143" s="129" t="s">
        <v>1202</v>
      </c>
      <c r="F143">
        <v>12</v>
      </c>
      <c r="G143" s="129" t="s">
        <v>388</v>
      </c>
      <c r="H143" s="129" t="s">
        <v>2447</v>
      </c>
      <c r="I143" s="129" t="s">
        <v>2448</v>
      </c>
      <c r="J143" s="129" t="s">
        <v>2190</v>
      </c>
      <c r="K143" s="129" t="s">
        <v>2361</v>
      </c>
      <c r="L143" s="130">
        <v>20803.744999999999</v>
      </c>
      <c r="M143" s="130">
        <v>249645</v>
      </c>
      <c r="N143" s="130">
        <v>22736</v>
      </c>
      <c r="O143" s="130">
        <v>272836</v>
      </c>
      <c r="P143" s="130">
        <v>22736</v>
      </c>
      <c r="Q143" s="130">
        <v>272836</v>
      </c>
      <c r="R143" s="66"/>
      <c r="S143" t="s">
        <v>2361</v>
      </c>
      <c r="T143" s="129" t="s">
        <v>397</v>
      </c>
      <c r="U143" s="129"/>
      <c r="V143" s="129" t="s">
        <v>139</v>
      </c>
      <c r="W143">
        <v>31713750450</v>
      </c>
      <c r="X143" t="s">
        <v>1516</v>
      </c>
      <c r="Y143" s="129"/>
      <c r="Z143" s="129"/>
      <c r="AA143" s="129" t="s">
        <v>140</v>
      </c>
      <c r="AB143" s="129" t="s">
        <v>141</v>
      </c>
      <c r="AC143">
        <v>11611</v>
      </c>
      <c r="AD143">
        <v>11612</v>
      </c>
      <c r="AF143">
        <v>1</v>
      </c>
    </row>
    <row r="144" spans="3:32">
      <c r="C144" s="129">
        <v>3111848</v>
      </c>
      <c r="D144" s="129" t="s">
        <v>1731</v>
      </c>
      <c r="E144" s="129" t="s">
        <v>1223</v>
      </c>
      <c r="F144">
        <v>12</v>
      </c>
      <c r="G144" s="129" t="s">
        <v>388</v>
      </c>
      <c r="H144" s="129" t="s">
        <v>2447</v>
      </c>
      <c r="I144" s="129" t="s">
        <v>2448</v>
      </c>
      <c r="J144" s="129" t="s">
        <v>2194</v>
      </c>
      <c r="K144" s="129" t="s">
        <v>2365</v>
      </c>
      <c r="L144" s="130">
        <v>22015.662499999999</v>
      </c>
      <c r="M144" s="130">
        <v>264188</v>
      </c>
      <c r="N144" s="130">
        <v>24061</v>
      </c>
      <c r="O144" s="130">
        <v>288730</v>
      </c>
      <c r="P144" s="130">
        <v>24061</v>
      </c>
      <c r="Q144" s="130">
        <v>288730</v>
      </c>
      <c r="R144" s="66"/>
      <c r="S144" t="s">
        <v>2365</v>
      </c>
      <c r="T144" s="129" t="s">
        <v>397</v>
      </c>
      <c r="U144" s="129"/>
      <c r="V144" s="129" t="s">
        <v>139</v>
      </c>
      <c r="W144">
        <v>31118480495</v>
      </c>
      <c r="X144" t="s">
        <v>1549</v>
      </c>
      <c r="Y144" s="129"/>
      <c r="Z144" s="129"/>
      <c r="AA144" s="129" t="s">
        <v>140</v>
      </c>
      <c r="AB144" s="129" t="s">
        <v>141</v>
      </c>
      <c r="AC144">
        <v>11611</v>
      </c>
      <c r="AD144">
        <v>11612</v>
      </c>
      <c r="AF144">
        <v>1</v>
      </c>
    </row>
    <row r="145" spans="3:32">
      <c r="C145" s="129">
        <v>3171311</v>
      </c>
      <c r="D145" s="129" t="s">
        <v>1731</v>
      </c>
      <c r="E145" s="129" t="s">
        <v>1181</v>
      </c>
      <c r="F145">
        <v>24</v>
      </c>
      <c r="G145" s="129" t="s">
        <v>388</v>
      </c>
      <c r="H145" s="129" t="s">
        <v>2447</v>
      </c>
      <c r="I145" s="129" t="s">
        <v>2448</v>
      </c>
      <c r="J145" s="129" t="s">
        <v>2126</v>
      </c>
      <c r="K145" s="129" t="s">
        <v>2299</v>
      </c>
      <c r="L145" s="130">
        <v>8946.7556249999998</v>
      </c>
      <c r="M145" s="130">
        <v>214722</v>
      </c>
      <c r="N145" s="130">
        <v>9778</v>
      </c>
      <c r="O145" s="130">
        <v>234669</v>
      </c>
      <c r="P145" s="130">
        <v>9778</v>
      </c>
      <c r="Q145" s="130">
        <v>234669</v>
      </c>
      <c r="R145" s="66"/>
      <c r="S145" t="s">
        <v>2299</v>
      </c>
      <c r="T145" s="129" t="s">
        <v>397</v>
      </c>
      <c r="U145" s="129"/>
      <c r="V145" s="129" t="s">
        <v>139</v>
      </c>
      <c r="W145">
        <v>31713110200</v>
      </c>
      <c r="X145" t="s">
        <v>387</v>
      </c>
      <c r="Y145" s="129"/>
      <c r="Z145" s="129"/>
      <c r="AA145" s="129" t="s">
        <v>140</v>
      </c>
      <c r="AB145" s="129" t="s">
        <v>141</v>
      </c>
      <c r="AC145">
        <v>11611</v>
      </c>
      <c r="AD145">
        <v>11612</v>
      </c>
      <c r="AF145">
        <v>1</v>
      </c>
    </row>
    <row r="146" spans="3:32">
      <c r="C146" s="129">
        <v>3171305</v>
      </c>
      <c r="D146" s="129" t="s">
        <v>1731</v>
      </c>
      <c r="E146" s="129" t="s">
        <v>1169</v>
      </c>
      <c r="F146">
        <v>12</v>
      </c>
      <c r="G146" s="129" t="s">
        <v>388</v>
      </c>
      <c r="H146" s="129" t="s">
        <v>2447</v>
      </c>
      <c r="I146" s="129" t="s">
        <v>2448</v>
      </c>
      <c r="J146" s="129" t="s">
        <v>2192</v>
      </c>
      <c r="K146" s="129" t="s">
        <v>2363</v>
      </c>
      <c r="L146" s="130">
        <v>22015.662499999999</v>
      </c>
      <c r="M146" s="130">
        <v>264188</v>
      </c>
      <c r="N146" s="130">
        <v>24061</v>
      </c>
      <c r="O146" s="130">
        <v>288730</v>
      </c>
      <c r="P146" s="130">
        <v>24061</v>
      </c>
      <c r="Q146" s="130">
        <v>288730</v>
      </c>
      <c r="R146" s="66"/>
      <c r="S146" t="s">
        <v>2363</v>
      </c>
      <c r="T146" s="129" t="s">
        <v>397</v>
      </c>
      <c r="U146" s="129"/>
      <c r="V146" s="129" t="s">
        <v>139</v>
      </c>
      <c r="W146">
        <v>31713050405</v>
      </c>
      <c r="X146" t="s">
        <v>1552</v>
      </c>
      <c r="Y146" s="129"/>
      <c r="Z146" s="129"/>
      <c r="AA146" s="129" t="s">
        <v>140</v>
      </c>
      <c r="AB146" s="129" t="s">
        <v>141</v>
      </c>
      <c r="AC146">
        <v>11611</v>
      </c>
      <c r="AD146">
        <v>11612</v>
      </c>
      <c r="AF146">
        <v>1</v>
      </c>
    </row>
    <row r="147" spans="3:32">
      <c r="C147" s="129">
        <v>3171312</v>
      </c>
      <c r="D147" s="129" t="s">
        <v>1731</v>
      </c>
      <c r="E147" s="129" t="s">
        <v>1193</v>
      </c>
      <c r="F147">
        <v>12</v>
      </c>
      <c r="G147" s="129" t="s">
        <v>388</v>
      </c>
      <c r="H147" s="129" t="s">
        <v>2447</v>
      </c>
      <c r="I147" s="129" t="s">
        <v>2448</v>
      </c>
      <c r="J147" s="129" t="s">
        <v>2189</v>
      </c>
      <c r="K147" s="129" t="s">
        <v>2360</v>
      </c>
      <c r="L147" s="130">
        <v>20803.744999999999</v>
      </c>
      <c r="M147" s="130">
        <v>249645</v>
      </c>
      <c r="N147" s="130">
        <v>22736</v>
      </c>
      <c r="O147" s="130">
        <v>272836</v>
      </c>
      <c r="P147" s="130">
        <v>22736</v>
      </c>
      <c r="Q147" s="130">
        <v>272836</v>
      </c>
      <c r="R147" s="66"/>
      <c r="S147" t="s">
        <v>2360</v>
      </c>
      <c r="T147" s="129" t="s">
        <v>397</v>
      </c>
      <c r="U147" s="129"/>
      <c r="V147" s="129" t="s">
        <v>139</v>
      </c>
      <c r="W147">
        <v>31713120450</v>
      </c>
      <c r="X147" t="s">
        <v>1516</v>
      </c>
      <c r="Y147" s="129"/>
      <c r="Z147" s="129"/>
      <c r="AA147" s="129" t="s">
        <v>140</v>
      </c>
      <c r="AB147" s="129" t="s">
        <v>141</v>
      </c>
      <c r="AC147">
        <v>11611</v>
      </c>
      <c r="AD147">
        <v>11612</v>
      </c>
      <c r="AF147">
        <v>1</v>
      </c>
    </row>
    <row r="148" spans="3:32">
      <c r="C148" s="129">
        <v>3171315</v>
      </c>
      <c r="D148" s="129" t="s">
        <v>1731</v>
      </c>
      <c r="E148" s="129" t="s">
        <v>1188</v>
      </c>
      <c r="F148">
        <v>12</v>
      </c>
      <c r="G148" s="129" t="s">
        <v>388</v>
      </c>
      <c r="H148" s="129" t="s">
        <v>2447</v>
      </c>
      <c r="I148" s="129" t="s">
        <v>2448</v>
      </c>
      <c r="J148" s="129" t="s">
        <v>2209</v>
      </c>
      <c r="K148" s="129" t="s">
        <v>2380</v>
      </c>
      <c r="L148" s="130">
        <v>31810.813749999998</v>
      </c>
      <c r="M148" s="130">
        <v>381730</v>
      </c>
      <c r="N148" s="130">
        <v>34766</v>
      </c>
      <c r="O148" s="130">
        <v>417191</v>
      </c>
      <c r="P148" s="130">
        <v>34766</v>
      </c>
      <c r="Q148" s="130">
        <v>417191</v>
      </c>
      <c r="R148" s="66"/>
      <c r="S148" t="s">
        <v>2380</v>
      </c>
      <c r="T148" s="129" t="s">
        <v>397</v>
      </c>
      <c r="U148" s="129"/>
      <c r="V148" s="129" t="s">
        <v>139</v>
      </c>
      <c r="W148">
        <v>31713150750</v>
      </c>
      <c r="X148" t="s">
        <v>1500</v>
      </c>
      <c r="Y148" s="129"/>
      <c r="Z148" s="129"/>
      <c r="AA148" s="129" t="s">
        <v>140</v>
      </c>
      <c r="AB148" s="129" t="s">
        <v>141</v>
      </c>
      <c r="AC148">
        <v>11611</v>
      </c>
      <c r="AD148">
        <v>11612</v>
      </c>
      <c r="AF148">
        <v>1</v>
      </c>
    </row>
    <row r="149" spans="3:32">
      <c r="C149" s="129">
        <v>3289670</v>
      </c>
      <c r="D149" s="129" t="s">
        <v>1731</v>
      </c>
      <c r="E149" s="129" t="s">
        <v>1179</v>
      </c>
      <c r="F149">
        <v>6</v>
      </c>
      <c r="G149" s="129" t="s">
        <v>394</v>
      </c>
      <c r="H149" s="129" t="s">
        <v>2447</v>
      </c>
      <c r="I149" s="129" t="s">
        <v>2448</v>
      </c>
      <c r="J149" s="129" t="s">
        <v>2228</v>
      </c>
      <c r="K149" s="129" t="s">
        <v>2399</v>
      </c>
      <c r="L149" s="130">
        <v>59621.4</v>
      </c>
      <c r="M149" s="130">
        <v>357728</v>
      </c>
      <c r="N149" s="130">
        <v>65160</v>
      </c>
      <c r="O149" s="130">
        <v>390960</v>
      </c>
      <c r="P149" s="130">
        <v>65160</v>
      </c>
      <c r="Q149" s="130">
        <v>390960</v>
      </c>
      <c r="R149" s="66"/>
      <c r="S149" t="s">
        <v>2399</v>
      </c>
      <c r="T149" s="129" t="s">
        <v>397</v>
      </c>
      <c r="U149" s="129"/>
      <c r="V149" s="129" t="s">
        <v>139</v>
      </c>
      <c r="W149">
        <v>32896700750</v>
      </c>
      <c r="X149" t="s">
        <v>1500</v>
      </c>
      <c r="Y149" s="129"/>
      <c r="Z149" s="129"/>
      <c r="AA149" s="129" t="s">
        <v>140</v>
      </c>
      <c r="AB149" s="129" t="s">
        <v>141</v>
      </c>
      <c r="AC149">
        <v>11611</v>
      </c>
      <c r="AD149">
        <v>11612</v>
      </c>
      <c r="AF149">
        <v>1</v>
      </c>
    </row>
    <row r="150" spans="3:32">
      <c r="C150" s="129">
        <v>3317542</v>
      </c>
      <c r="D150" s="129" t="s">
        <v>1731</v>
      </c>
      <c r="E150" s="129" t="s">
        <v>1168</v>
      </c>
      <c r="F150">
        <v>12</v>
      </c>
      <c r="G150" s="129" t="s">
        <v>388</v>
      </c>
      <c r="H150" s="129" t="s">
        <v>2447</v>
      </c>
      <c r="I150" s="129" t="s">
        <v>2448</v>
      </c>
      <c r="J150" s="129" t="s">
        <v>2164</v>
      </c>
      <c r="K150" s="129" t="s">
        <v>2337</v>
      </c>
      <c r="L150" s="130">
        <v>18429.4725</v>
      </c>
      <c r="M150" s="130">
        <v>221154</v>
      </c>
      <c r="N150" s="130">
        <v>20142</v>
      </c>
      <c r="O150" s="130">
        <v>241698</v>
      </c>
      <c r="P150" s="130">
        <v>20142</v>
      </c>
      <c r="Q150" s="130">
        <v>241698</v>
      </c>
      <c r="R150" s="66"/>
      <c r="S150" t="s">
        <v>2337</v>
      </c>
      <c r="T150" s="129" t="s">
        <v>397</v>
      </c>
      <c r="U150" s="129"/>
      <c r="V150" s="129" t="s">
        <v>139</v>
      </c>
      <c r="W150">
        <v>33175420450</v>
      </c>
      <c r="X150" t="s">
        <v>1516</v>
      </c>
      <c r="Y150" s="129"/>
      <c r="Z150" s="129"/>
      <c r="AA150" s="129" t="s">
        <v>140</v>
      </c>
      <c r="AB150" s="129" t="s">
        <v>141</v>
      </c>
      <c r="AC150">
        <v>11611</v>
      </c>
      <c r="AD150">
        <v>11612</v>
      </c>
      <c r="AF150">
        <v>1</v>
      </c>
    </row>
    <row r="151" spans="3:32">
      <c r="C151" s="129">
        <v>3077391</v>
      </c>
      <c r="D151" s="129" t="s">
        <v>2446</v>
      </c>
      <c r="E151" s="129"/>
      <c r="F151">
        <v>12</v>
      </c>
      <c r="G151" s="129" t="s">
        <v>388</v>
      </c>
      <c r="H151" s="129" t="s">
        <v>2447</v>
      </c>
      <c r="I151" s="129" t="s">
        <v>2448</v>
      </c>
      <c r="J151" s="129" t="s">
        <v>2490</v>
      </c>
      <c r="K151" s="129" t="s">
        <v>2551</v>
      </c>
      <c r="L151" s="130">
        <v>20803.744999999999</v>
      </c>
      <c r="M151" s="130">
        <v>249645</v>
      </c>
      <c r="N151" s="130">
        <v>22736</v>
      </c>
      <c r="O151" s="130">
        <v>272836</v>
      </c>
      <c r="P151" s="130"/>
      <c r="Q151" s="130">
        <v>0</v>
      </c>
      <c r="R151" s="66"/>
      <c r="S151">
        <v>0</v>
      </c>
      <c r="T151" s="129" t="s">
        <v>397</v>
      </c>
      <c r="U151" s="129" t="s">
        <v>126</v>
      </c>
      <c r="V151" s="129" t="s">
        <v>139</v>
      </c>
      <c r="W151">
        <v>30773910450</v>
      </c>
      <c r="X151" t="s">
        <v>1516</v>
      </c>
      <c r="Y151" s="129"/>
      <c r="Z151" s="129"/>
      <c r="AA151" s="129" t="s">
        <v>140</v>
      </c>
      <c r="AB151" s="129" t="s">
        <v>141</v>
      </c>
      <c r="AC151">
        <v>11611</v>
      </c>
      <c r="AD151">
        <v>11612</v>
      </c>
      <c r="AF151">
        <v>1</v>
      </c>
    </row>
    <row r="152" spans="3:32">
      <c r="C152" s="129" t="s">
        <v>596</v>
      </c>
      <c r="D152" s="129" t="s">
        <v>2446</v>
      </c>
      <c r="E152" s="129"/>
      <c r="F152">
        <v>12</v>
      </c>
      <c r="G152" s="129" t="s">
        <v>388</v>
      </c>
      <c r="H152" s="129" t="s">
        <v>2475</v>
      </c>
      <c r="I152" s="129" t="s">
        <v>2476</v>
      </c>
      <c r="J152" s="129" t="s">
        <v>2248</v>
      </c>
      <c r="K152" s="129" t="s">
        <v>2419</v>
      </c>
      <c r="L152" s="130">
        <v>20803.744999999999</v>
      </c>
      <c r="M152" s="130">
        <v>249645</v>
      </c>
      <c r="N152" s="130">
        <v>22736</v>
      </c>
      <c r="O152" s="130">
        <v>272836</v>
      </c>
      <c r="P152" s="130"/>
      <c r="Q152" s="130">
        <v>0</v>
      </c>
      <c r="R152" s="66"/>
      <c r="S152" t="s">
        <v>2419</v>
      </c>
      <c r="T152" s="129" t="s">
        <v>397</v>
      </c>
      <c r="U152" s="129"/>
      <c r="V152" s="129" t="s">
        <v>139</v>
      </c>
      <c r="X152" t="s">
        <v>1516</v>
      </c>
      <c r="Y152" s="129"/>
      <c r="Z152" s="129"/>
      <c r="AA152" s="129" t="s">
        <v>140</v>
      </c>
      <c r="AB152" s="129" t="s">
        <v>141</v>
      </c>
      <c r="AC152">
        <v>11611</v>
      </c>
      <c r="AD152">
        <v>11612</v>
      </c>
      <c r="AF152">
        <v>1</v>
      </c>
    </row>
    <row r="153" spans="3:32">
      <c r="C153" s="129">
        <v>3212637</v>
      </c>
      <c r="D153" s="129" t="s">
        <v>1731</v>
      </c>
      <c r="E153" s="129" t="s">
        <v>1109</v>
      </c>
      <c r="F153">
        <v>48</v>
      </c>
      <c r="G153" s="129" t="s">
        <v>388</v>
      </c>
      <c r="H153" s="129" t="s">
        <v>2451</v>
      </c>
      <c r="I153" s="129" t="s">
        <v>2452</v>
      </c>
      <c r="J153" s="129" t="s">
        <v>2129</v>
      </c>
      <c r="K153" s="129" t="s">
        <v>2302</v>
      </c>
      <c r="L153" s="130">
        <v>10902.110624999999</v>
      </c>
      <c r="M153" s="130">
        <v>523301</v>
      </c>
      <c r="N153" s="130">
        <v>11915</v>
      </c>
      <c r="O153" s="130">
        <v>571914</v>
      </c>
      <c r="P153" s="130">
        <v>11915</v>
      </c>
      <c r="Q153" s="130">
        <v>571914</v>
      </c>
      <c r="R153" s="66"/>
      <c r="S153" t="s">
        <v>2302</v>
      </c>
      <c r="T153" s="129" t="s">
        <v>397</v>
      </c>
      <c r="U153" s="129"/>
      <c r="V153" s="129" t="s">
        <v>139</v>
      </c>
      <c r="W153">
        <v>32126370045</v>
      </c>
      <c r="X153" t="s">
        <v>1560</v>
      </c>
      <c r="Y153" s="129"/>
      <c r="Z153" s="129"/>
      <c r="AA153" s="129" t="s">
        <v>140</v>
      </c>
      <c r="AB153" s="129" t="s">
        <v>141</v>
      </c>
      <c r="AC153">
        <v>11611</v>
      </c>
      <c r="AD153">
        <v>11612</v>
      </c>
      <c r="AF153">
        <v>1</v>
      </c>
    </row>
    <row r="154" spans="3:32">
      <c r="C154" s="129">
        <v>3212638</v>
      </c>
      <c r="D154" s="129" t="s">
        <v>1731</v>
      </c>
      <c r="E154" s="129" t="s">
        <v>1104</v>
      </c>
      <c r="F154">
        <v>48</v>
      </c>
      <c r="G154" s="129" t="s">
        <v>388</v>
      </c>
      <c r="H154" s="129" t="s">
        <v>2451</v>
      </c>
      <c r="I154" s="129" t="s">
        <v>2452</v>
      </c>
      <c r="J154" s="129" t="s">
        <v>2167</v>
      </c>
      <c r="K154" s="129" t="s">
        <v>2338</v>
      </c>
      <c r="L154" s="130">
        <v>20063.28125</v>
      </c>
      <c r="M154" s="130">
        <v>963038</v>
      </c>
      <c r="N154" s="130">
        <v>21927</v>
      </c>
      <c r="O154" s="130">
        <v>1052500</v>
      </c>
      <c r="P154" s="130">
        <v>21927</v>
      </c>
      <c r="Q154" s="130">
        <v>1052500</v>
      </c>
      <c r="R154" s="66"/>
      <c r="S154" t="s">
        <v>2338</v>
      </c>
      <c r="T154" s="129" t="s">
        <v>397</v>
      </c>
      <c r="U154" s="129"/>
      <c r="V154" s="129" t="s">
        <v>139</v>
      </c>
      <c r="W154">
        <v>32126380095</v>
      </c>
      <c r="X154" t="s">
        <v>1767</v>
      </c>
      <c r="Y154" s="129"/>
      <c r="Z154" s="129"/>
      <c r="AA154" s="129" t="s">
        <v>140</v>
      </c>
      <c r="AB154" s="129" t="s">
        <v>141</v>
      </c>
      <c r="AC154">
        <v>11611</v>
      </c>
      <c r="AD154">
        <v>11612</v>
      </c>
      <c r="AF154">
        <v>1</v>
      </c>
    </row>
    <row r="155" spans="3:32">
      <c r="C155" s="129">
        <v>3212639</v>
      </c>
      <c r="D155" s="129" t="s">
        <v>1731</v>
      </c>
      <c r="E155" s="129" t="s">
        <v>1112</v>
      </c>
      <c r="F155">
        <v>24</v>
      </c>
      <c r="G155" s="129" t="s">
        <v>388</v>
      </c>
      <c r="H155" s="129" t="s">
        <v>2451</v>
      </c>
      <c r="I155" s="129" t="s">
        <v>2452</v>
      </c>
      <c r="J155" s="129" t="s">
        <v>2222</v>
      </c>
      <c r="K155" s="129" t="s">
        <v>2393</v>
      </c>
      <c r="L155" s="130">
        <v>48929.586875000001</v>
      </c>
      <c r="M155" s="130">
        <v>1174310</v>
      </c>
      <c r="N155" s="130">
        <v>53475</v>
      </c>
      <c r="O155" s="130">
        <v>1283399</v>
      </c>
      <c r="P155" s="130">
        <v>53475</v>
      </c>
      <c r="Q155" s="130">
        <v>1283399</v>
      </c>
      <c r="R155" s="66"/>
      <c r="S155" t="s">
        <v>2393</v>
      </c>
      <c r="T155" s="129" t="s">
        <v>397</v>
      </c>
      <c r="U155" s="129"/>
      <c r="V155" s="129" t="s">
        <v>139</v>
      </c>
      <c r="W155">
        <v>32126390245</v>
      </c>
      <c r="X155" t="s">
        <v>1556</v>
      </c>
      <c r="Y155" s="129"/>
      <c r="Z155" s="129"/>
      <c r="AA155" s="129" t="s">
        <v>140</v>
      </c>
      <c r="AB155" s="129" t="s">
        <v>141</v>
      </c>
      <c r="AC155">
        <v>11611</v>
      </c>
      <c r="AD155">
        <v>11612</v>
      </c>
      <c r="AF155">
        <v>1</v>
      </c>
    </row>
    <row r="156" spans="3:32">
      <c r="C156" s="129">
        <v>3212640</v>
      </c>
      <c r="D156" s="129" t="s">
        <v>1731</v>
      </c>
      <c r="E156" s="129" t="s">
        <v>1124</v>
      </c>
      <c r="F156">
        <v>12</v>
      </c>
      <c r="G156" s="129" t="s">
        <v>388</v>
      </c>
      <c r="H156" s="129" t="s">
        <v>2451</v>
      </c>
      <c r="I156" s="129" t="s">
        <v>2452</v>
      </c>
      <c r="J156" s="129" t="s">
        <v>2229</v>
      </c>
      <c r="K156" s="129" t="s">
        <v>2400</v>
      </c>
      <c r="L156" s="130">
        <v>98326.510000000009</v>
      </c>
      <c r="M156" s="130">
        <v>1179918</v>
      </c>
      <c r="N156" s="130">
        <v>107461</v>
      </c>
      <c r="O156" s="130">
        <v>1289528</v>
      </c>
      <c r="P156" s="130">
        <v>107461</v>
      </c>
      <c r="Q156" s="130">
        <v>1289528</v>
      </c>
      <c r="R156" s="66"/>
      <c r="S156" t="s">
        <v>2400</v>
      </c>
      <c r="T156" s="129" t="s">
        <v>397</v>
      </c>
      <c r="U156" s="129"/>
      <c r="V156" s="129" t="s">
        <v>139</v>
      </c>
      <c r="W156">
        <v>32126400495</v>
      </c>
      <c r="X156" t="s">
        <v>1549</v>
      </c>
      <c r="Y156" s="129"/>
      <c r="Z156" s="129"/>
      <c r="AA156" s="129" t="s">
        <v>140</v>
      </c>
      <c r="AB156" s="129" t="s">
        <v>141</v>
      </c>
      <c r="AC156">
        <v>11611</v>
      </c>
      <c r="AD156">
        <v>11612</v>
      </c>
      <c r="AF156">
        <v>1</v>
      </c>
    </row>
    <row r="157" spans="3:32">
      <c r="C157" s="129">
        <v>3212641</v>
      </c>
      <c r="D157" s="129" t="s">
        <v>1731</v>
      </c>
      <c r="E157" s="129" t="s">
        <v>1121</v>
      </c>
      <c r="F157">
        <v>12</v>
      </c>
      <c r="G157" s="129" t="s">
        <v>388</v>
      </c>
      <c r="H157" s="129" t="s">
        <v>2451</v>
      </c>
      <c r="I157" s="129" t="s">
        <v>2452</v>
      </c>
      <c r="J157" s="129" t="s">
        <v>2230</v>
      </c>
      <c r="K157" s="129" t="s">
        <v>2401</v>
      </c>
      <c r="L157" s="130">
        <v>132314.56625</v>
      </c>
      <c r="M157" s="130">
        <v>1587775</v>
      </c>
      <c r="N157" s="130">
        <v>144606</v>
      </c>
      <c r="O157" s="130">
        <v>1735273</v>
      </c>
      <c r="P157" s="130">
        <v>144606</v>
      </c>
      <c r="Q157" s="130">
        <v>1735273</v>
      </c>
      <c r="R157" s="66"/>
      <c r="S157" t="s">
        <v>2401</v>
      </c>
      <c r="T157" s="129" t="s">
        <v>397</v>
      </c>
      <c r="U157" s="129"/>
      <c r="V157" s="129" t="s">
        <v>139</v>
      </c>
      <c r="W157">
        <v>32126410750</v>
      </c>
      <c r="X157" t="s">
        <v>1500</v>
      </c>
      <c r="Y157" s="129"/>
      <c r="Z157" s="129"/>
      <c r="AA157" s="129" t="s">
        <v>140</v>
      </c>
      <c r="AB157" s="129" t="s">
        <v>141</v>
      </c>
      <c r="AC157">
        <v>11611</v>
      </c>
      <c r="AD157">
        <v>11612</v>
      </c>
      <c r="AF157">
        <v>1</v>
      </c>
    </row>
    <row r="158" spans="3:32">
      <c r="C158" s="129">
        <v>3212642</v>
      </c>
      <c r="D158" s="129" t="s">
        <v>1731</v>
      </c>
      <c r="E158" s="129" t="s">
        <v>1127</v>
      </c>
      <c r="F158">
        <v>12</v>
      </c>
      <c r="G158" s="129" t="s">
        <v>388</v>
      </c>
      <c r="H158" s="129" t="s">
        <v>2451</v>
      </c>
      <c r="I158" s="129" t="s">
        <v>2452</v>
      </c>
      <c r="J158" s="129" t="s">
        <v>2232</v>
      </c>
      <c r="K158" s="129" t="s">
        <v>2403</v>
      </c>
      <c r="L158" s="130">
        <v>166990.01624999999</v>
      </c>
      <c r="M158" s="130">
        <v>2003880</v>
      </c>
      <c r="N158" s="130">
        <v>182503</v>
      </c>
      <c r="O158" s="130">
        <v>2190033</v>
      </c>
      <c r="P158" s="130">
        <v>182503</v>
      </c>
      <c r="Q158" s="130">
        <v>2190033</v>
      </c>
      <c r="R158" s="66"/>
      <c r="S158" t="s">
        <v>2403</v>
      </c>
      <c r="T158" s="129" t="s">
        <v>397</v>
      </c>
      <c r="U158" s="129"/>
      <c r="V158" s="129" t="s">
        <v>139</v>
      </c>
      <c r="W158">
        <v>32126421001</v>
      </c>
      <c r="X158" t="s">
        <v>1558</v>
      </c>
      <c r="Y158" s="129"/>
      <c r="Z158" s="129"/>
      <c r="AA158" s="129" t="s">
        <v>140</v>
      </c>
      <c r="AB158" s="129" t="s">
        <v>141</v>
      </c>
      <c r="AC158">
        <v>11611</v>
      </c>
      <c r="AD158">
        <v>11612</v>
      </c>
      <c r="AF158">
        <v>1</v>
      </c>
    </row>
    <row r="159" spans="3:32">
      <c r="C159" s="129">
        <v>3212643</v>
      </c>
      <c r="D159" s="129" t="s">
        <v>1731</v>
      </c>
      <c r="E159" s="129" t="s">
        <v>1103</v>
      </c>
      <c r="F159">
        <v>4</v>
      </c>
      <c r="G159" s="129" t="s">
        <v>1559</v>
      </c>
      <c r="H159" s="129" t="s">
        <v>2451</v>
      </c>
      <c r="I159" s="129" t="s">
        <v>2452</v>
      </c>
      <c r="J159" s="129" t="s">
        <v>2235</v>
      </c>
      <c r="K159" s="129" t="s">
        <v>2406</v>
      </c>
      <c r="L159" s="130">
        <v>700369.13624999998</v>
      </c>
      <c r="M159" s="130">
        <v>2801477</v>
      </c>
      <c r="N159" s="130">
        <v>765431</v>
      </c>
      <c r="O159" s="130">
        <v>3061723</v>
      </c>
      <c r="P159" s="130">
        <v>765431</v>
      </c>
      <c r="Q159" s="130">
        <v>3061723</v>
      </c>
      <c r="R159" s="66"/>
      <c r="S159" t="s">
        <v>2406</v>
      </c>
      <c r="T159" s="129" t="s">
        <v>397</v>
      </c>
      <c r="U159" s="129"/>
      <c r="V159" s="129" t="s">
        <v>139</v>
      </c>
      <c r="W159">
        <v>32126431004</v>
      </c>
      <c r="X159" t="s">
        <v>1561</v>
      </c>
      <c r="Y159" s="129"/>
      <c r="Z159" s="129"/>
      <c r="AA159" s="129" t="s">
        <v>140</v>
      </c>
      <c r="AB159" s="129" t="s">
        <v>141</v>
      </c>
      <c r="AC159">
        <v>11611</v>
      </c>
      <c r="AD159">
        <v>11612</v>
      </c>
      <c r="AF159">
        <v>1</v>
      </c>
    </row>
    <row r="160" spans="3:32">
      <c r="C160" s="129">
        <v>3038920</v>
      </c>
      <c r="D160" s="129" t="s">
        <v>1731</v>
      </c>
      <c r="E160" s="129" t="s">
        <v>759</v>
      </c>
      <c r="F160">
        <v>576</v>
      </c>
      <c r="G160" s="129" t="s">
        <v>186</v>
      </c>
      <c r="H160" s="129" t="s">
        <v>2455</v>
      </c>
      <c r="I160" s="129" t="s">
        <v>2456</v>
      </c>
      <c r="J160" s="129" t="s">
        <v>2139</v>
      </c>
      <c r="K160" s="129" t="s">
        <v>2312</v>
      </c>
      <c r="L160" s="130">
        <v>13676.471640624999</v>
      </c>
      <c r="M160" s="130">
        <v>7877648</v>
      </c>
      <c r="N160" s="130">
        <v>14947</v>
      </c>
      <c r="O160" s="130">
        <v>8609451</v>
      </c>
      <c r="P160" s="130">
        <v>14947</v>
      </c>
      <c r="Q160" s="130">
        <v>8609451</v>
      </c>
      <c r="R160" s="66"/>
      <c r="S160" t="s">
        <v>2312</v>
      </c>
      <c r="T160" s="129" t="s">
        <v>397</v>
      </c>
      <c r="U160" s="129"/>
      <c r="V160" s="129" t="s">
        <v>139</v>
      </c>
      <c r="W160">
        <v>30389200000</v>
      </c>
      <c r="X160">
        <v>0</v>
      </c>
      <c r="Y160" s="129"/>
      <c r="Z160" s="129"/>
      <c r="AA160" s="129" t="s">
        <v>140</v>
      </c>
      <c r="AB160" s="129" t="s">
        <v>141</v>
      </c>
      <c r="AC160">
        <v>11611</v>
      </c>
      <c r="AD160">
        <v>11612</v>
      </c>
      <c r="AF160">
        <v>1</v>
      </c>
    </row>
    <row r="161" spans="1:32">
      <c r="C161" s="129">
        <v>3054687</v>
      </c>
      <c r="D161" s="129" t="s">
        <v>1731</v>
      </c>
      <c r="E161" s="129" t="s">
        <v>758</v>
      </c>
      <c r="F161">
        <v>12</v>
      </c>
      <c r="G161" s="129" t="s">
        <v>186</v>
      </c>
      <c r="H161" s="129" t="s">
        <v>2455</v>
      </c>
      <c r="I161" s="129" t="s">
        <v>2456</v>
      </c>
      <c r="J161" s="129" t="s">
        <v>2234</v>
      </c>
      <c r="K161" s="129" t="s">
        <v>2405</v>
      </c>
      <c r="L161" s="130">
        <v>516508.12124999997</v>
      </c>
      <c r="M161" s="130">
        <v>6198097</v>
      </c>
      <c r="N161" s="130">
        <v>564490</v>
      </c>
      <c r="O161" s="130">
        <v>6773877</v>
      </c>
      <c r="P161" s="130">
        <v>564490</v>
      </c>
      <c r="Q161" s="130">
        <v>6773877</v>
      </c>
      <c r="R161" s="66"/>
      <c r="S161" t="s">
        <v>2405</v>
      </c>
      <c r="T161" s="129" t="s">
        <v>397</v>
      </c>
      <c r="U161" s="129"/>
      <c r="V161" s="129" t="s">
        <v>139</v>
      </c>
      <c r="W161">
        <v>30546870000</v>
      </c>
      <c r="X161">
        <v>0</v>
      </c>
      <c r="Y161" s="129"/>
      <c r="Z161" s="129"/>
      <c r="AA161" s="129" t="s">
        <v>140</v>
      </c>
      <c r="AB161" s="129" t="s">
        <v>141</v>
      </c>
      <c r="AC161">
        <v>11611</v>
      </c>
      <c r="AD161">
        <v>11612</v>
      </c>
      <c r="AF161">
        <v>1</v>
      </c>
    </row>
    <row r="162" spans="1:32">
      <c r="C162" s="129">
        <v>3065116</v>
      </c>
      <c r="D162" s="129" t="s">
        <v>1731</v>
      </c>
      <c r="E162" s="129" t="s">
        <v>757</v>
      </c>
      <c r="F162">
        <v>576</v>
      </c>
      <c r="G162" s="129" t="s">
        <v>186</v>
      </c>
      <c r="H162" s="129" t="s">
        <v>2455</v>
      </c>
      <c r="I162" s="129" t="s">
        <v>2456</v>
      </c>
      <c r="J162" s="129" t="s">
        <v>2138</v>
      </c>
      <c r="K162" s="129" t="s">
        <v>2311</v>
      </c>
      <c r="L162" s="130">
        <v>13676.471640624999</v>
      </c>
      <c r="M162" s="130">
        <v>7877648</v>
      </c>
      <c r="N162" s="130">
        <v>14947</v>
      </c>
      <c r="O162" s="130">
        <v>8609451</v>
      </c>
      <c r="P162" s="130">
        <v>14947</v>
      </c>
      <c r="Q162" s="130">
        <v>8609451</v>
      </c>
      <c r="R162" s="66"/>
      <c r="S162" t="s">
        <v>2311</v>
      </c>
      <c r="T162" s="129" t="s">
        <v>397</v>
      </c>
      <c r="U162" s="129"/>
      <c r="V162" s="129" t="s">
        <v>139</v>
      </c>
      <c r="W162">
        <v>30651160000</v>
      </c>
      <c r="X162">
        <v>0</v>
      </c>
      <c r="Y162" s="129"/>
      <c r="Z162" s="129"/>
      <c r="AA162" s="129" t="s">
        <v>140</v>
      </c>
      <c r="AB162" s="129" t="s">
        <v>141</v>
      </c>
      <c r="AC162">
        <v>11611</v>
      </c>
      <c r="AD162">
        <v>11612</v>
      </c>
      <c r="AF162">
        <v>1</v>
      </c>
    </row>
    <row r="163" spans="1:32">
      <c r="C163" s="129">
        <v>3038921</v>
      </c>
      <c r="D163" s="129" t="s">
        <v>1731</v>
      </c>
      <c r="E163" s="129" t="s">
        <v>756</v>
      </c>
      <c r="F163">
        <v>576</v>
      </c>
      <c r="G163" s="129" t="s">
        <v>186</v>
      </c>
      <c r="H163" s="129" t="s">
        <v>2455</v>
      </c>
      <c r="I163" s="129" t="s">
        <v>2456</v>
      </c>
      <c r="J163" s="129" t="s">
        <v>2137</v>
      </c>
      <c r="K163" s="129" t="s">
        <v>2310</v>
      </c>
      <c r="L163" s="130">
        <v>13676.471640624999</v>
      </c>
      <c r="M163" s="130">
        <v>7877648</v>
      </c>
      <c r="N163" s="130">
        <v>14947</v>
      </c>
      <c r="O163" s="130">
        <v>8609451</v>
      </c>
      <c r="P163" s="130">
        <v>14947</v>
      </c>
      <c r="Q163" s="130">
        <v>8609451</v>
      </c>
      <c r="R163" s="66"/>
      <c r="S163" t="s">
        <v>2310</v>
      </c>
      <c r="T163" s="129" t="s">
        <v>397</v>
      </c>
      <c r="U163" s="129"/>
      <c r="V163" s="129" t="s">
        <v>139</v>
      </c>
      <c r="W163">
        <v>30389210000</v>
      </c>
      <c r="X163">
        <v>0</v>
      </c>
      <c r="Y163" s="129"/>
      <c r="Z163" s="129"/>
      <c r="AA163" s="129" t="s">
        <v>140</v>
      </c>
      <c r="AB163" s="129" t="s">
        <v>141</v>
      </c>
      <c r="AC163">
        <v>11611</v>
      </c>
      <c r="AD163">
        <v>11612</v>
      </c>
      <c r="AF163">
        <v>1</v>
      </c>
    </row>
    <row r="164" spans="1:32">
      <c r="C164" s="129">
        <v>3038922</v>
      </c>
      <c r="D164" s="129" t="s">
        <v>1731</v>
      </c>
      <c r="E164" s="129" t="s">
        <v>754</v>
      </c>
      <c r="F164">
        <v>576</v>
      </c>
      <c r="G164" s="129" t="s">
        <v>186</v>
      </c>
      <c r="H164" s="129" t="s">
        <v>2455</v>
      </c>
      <c r="I164" s="129" t="s">
        <v>2456</v>
      </c>
      <c r="J164" s="129" t="s">
        <v>2136</v>
      </c>
      <c r="K164" s="129" t="s">
        <v>2309</v>
      </c>
      <c r="L164" s="130">
        <v>13676.471640624999</v>
      </c>
      <c r="M164" s="130">
        <v>7877648</v>
      </c>
      <c r="N164" s="130">
        <v>14947</v>
      </c>
      <c r="O164" s="130">
        <v>8609451</v>
      </c>
      <c r="P164" s="130">
        <v>14947</v>
      </c>
      <c r="Q164" s="130">
        <v>8609451</v>
      </c>
      <c r="R164" s="66"/>
      <c r="S164" t="s">
        <v>2309</v>
      </c>
      <c r="T164" s="129" t="s">
        <v>397</v>
      </c>
      <c r="U164" s="129"/>
      <c r="V164" s="129" t="s">
        <v>139</v>
      </c>
      <c r="W164">
        <v>30389220000</v>
      </c>
      <c r="X164">
        <v>0</v>
      </c>
      <c r="Y164" s="129"/>
      <c r="Z164" s="129"/>
      <c r="AA164" s="129" t="s">
        <v>140</v>
      </c>
      <c r="AB164" s="129" t="s">
        <v>141</v>
      </c>
      <c r="AC164">
        <v>11611</v>
      </c>
      <c r="AD164">
        <v>11612</v>
      </c>
      <c r="AF164">
        <v>1</v>
      </c>
    </row>
    <row r="165" spans="1:32">
      <c r="C165" s="129">
        <v>3038924</v>
      </c>
      <c r="D165" s="129" t="s">
        <v>1731</v>
      </c>
      <c r="E165" s="129" t="s">
        <v>755</v>
      </c>
      <c r="F165">
        <v>576</v>
      </c>
      <c r="G165" s="129" t="s">
        <v>186</v>
      </c>
      <c r="H165" s="129" t="s">
        <v>2455</v>
      </c>
      <c r="I165" s="129" t="s">
        <v>2456</v>
      </c>
      <c r="J165" s="129" t="s">
        <v>2140</v>
      </c>
      <c r="K165" s="129" t="s">
        <v>2313</v>
      </c>
      <c r="L165" s="130">
        <v>14553.271979166666</v>
      </c>
      <c r="M165" s="130">
        <v>8382685</v>
      </c>
      <c r="N165" s="130">
        <v>15905</v>
      </c>
      <c r="O165" s="130">
        <v>9161404</v>
      </c>
      <c r="P165" s="130">
        <v>15905</v>
      </c>
      <c r="Q165" s="130">
        <v>9161404</v>
      </c>
      <c r="R165" s="66"/>
      <c r="S165" t="s">
        <v>2313</v>
      </c>
      <c r="T165" s="129" t="s">
        <v>397</v>
      </c>
      <c r="U165" s="129"/>
      <c r="V165" s="129" t="s">
        <v>139</v>
      </c>
      <c r="W165">
        <v>30389240000</v>
      </c>
      <c r="X165">
        <v>0</v>
      </c>
      <c r="Y165" s="129"/>
      <c r="Z165" s="129"/>
      <c r="AA165" s="129" t="s">
        <v>140</v>
      </c>
      <c r="AB165" s="129" t="s">
        <v>141</v>
      </c>
      <c r="AC165">
        <v>11611</v>
      </c>
      <c r="AD165">
        <v>11612</v>
      </c>
      <c r="AF165">
        <v>1</v>
      </c>
    </row>
    <row r="166" spans="1:32">
      <c r="C166" s="129">
        <v>3038923</v>
      </c>
      <c r="D166" s="129" t="s">
        <v>1731</v>
      </c>
      <c r="E166" s="129" t="s">
        <v>753</v>
      </c>
      <c r="F166">
        <v>576</v>
      </c>
      <c r="G166" s="129" t="s">
        <v>186</v>
      </c>
      <c r="H166" s="129" t="s">
        <v>2455</v>
      </c>
      <c r="I166" s="129" t="s">
        <v>2456</v>
      </c>
      <c r="J166" s="129" t="s">
        <v>2135</v>
      </c>
      <c r="K166" s="129" t="s">
        <v>2308</v>
      </c>
      <c r="L166" s="130">
        <v>13676.471640624999</v>
      </c>
      <c r="M166" s="130">
        <v>7877648</v>
      </c>
      <c r="N166" s="130">
        <v>14947</v>
      </c>
      <c r="O166" s="130">
        <v>8609451</v>
      </c>
      <c r="P166" s="130">
        <v>14947</v>
      </c>
      <c r="Q166" s="130">
        <v>8609451</v>
      </c>
      <c r="R166" s="66"/>
      <c r="S166" t="s">
        <v>2308</v>
      </c>
      <c r="T166" s="129" t="s">
        <v>397</v>
      </c>
      <c r="U166" s="129"/>
      <c r="V166" s="129" t="s">
        <v>139</v>
      </c>
      <c r="W166">
        <v>30389230000</v>
      </c>
      <c r="X166">
        <v>0</v>
      </c>
      <c r="Y166" s="129"/>
      <c r="Z166" s="129"/>
      <c r="AA166" s="129" t="s">
        <v>140</v>
      </c>
      <c r="AB166" s="129" t="s">
        <v>141</v>
      </c>
      <c r="AC166">
        <v>11611</v>
      </c>
      <c r="AD166">
        <v>11612</v>
      </c>
      <c r="AF166">
        <v>1</v>
      </c>
    </row>
    <row r="167" spans="1:32">
      <c r="A167">
        <v>1</v>
      </c>
      <c r="C167" s="129">
        <v>8021804</v>
      </c>
      <c r="D167" s="129" t="s">
        <v>1731</v>
      </c>
      <c r="E167" s="129" t="s">
        <v>752</v>
      </c>
      <c r="F167">
        <v>576</v>
      </c>
      <c r="G167" s="129" t="s">
        <v>186</v>
      </c>
      <c r="H167" s="129" t="s">
        <v>2434</v>
      </c>
      <c r="I167" s="129" t="s">
        <v>2435</v>
      </c>
      <c r="J167" s="129" t="s">
        <v>2091</v>
      </c>
      <c r="K167" s="129" t="s">
        <v>2268</v>
      </c>
      <c r="L167" s="130">
        <v>1084.6991406250002</v>
      </c>
      <c r="M167" s="130">
        <v>624787</v>
      </c>
      <c r="N167" s="130">
        <v>1185</v>
      </c>
      <c r="O167" s="130">
        <v>682827</v>
      </c>
      <c r="P167" s="130">
        <v>1185</v>
      </c>
      <c r="Q167" s="130">
        <v>682827</v>
      </c>
      <c r="R167" s="66"/>
      <c r="S167" t="s">
        <v>2268</v>
      </c>
      <c r="T167" s="129" t="s">
        <v>397</v>
      </c>
      <c r="U167" s="129"/>
      <c r="V167" s="129" t="s">
        <v>139</v>
      </c>
      <c r="W167">
        <v>80218040000</v>
      </c>
      <c r="X167">
        <v>0</v>
      </c>
      <c r="Y167" s="129"/>
      <c r="Z167" s="129"/>
      <c r="AA167" s="129" t="s">
        <v>140</v>
      </c>
      <c r="AB167" s="129" t="s">
        <v>141</v>
      </c>
      <c r="AC167">
        <v>11611</v>
      </c>
      <c r="AD167">
        <v>11612</v>
      </c>
      <c r="AF167">
        <v>1</v>
      </c>
    </row>
    <row r="168" spans="1:32">
      <c r="A168">
        <v>1</v>
      </c>
      <c r="C168" s="129">
        <v>8021803</v>
      </c>
      <c r="D168" s="129" t="s">
        <v>1731</v>
      </c>
      <c r="E168" s="129" t="s">
        <v>751</v>
      </c>
      <c r="F168">
        <v>576</v>
      </c>
      <c r="G168" s="129" t="s">
        <v>186</v>
      </c>
      <c r="H168" s="129" t="s">
        <v>2434</v>
      </c>
      <c r="I168" s="129" t="s">
        <v>2435</v>
      </c>
      <c r="J168" s="129" t="s">
        <v>2090</v>
      </c>
      <c r="K168" s="129" t="s">
        <v>2267</v>
      </c>
      <c r="L168" s="130">
        <v>1084.6991406250002</v>
      </c>
      <c r="M168" s="130">
        <v>624787</v>
      </c>
      <c r="N168" s="130">
        <v>1185</v>
      </c>
      <c r="O168" s="130">
        <v>682827</v>
      </c>
      <c r="P168" s="130">
        <v>1185</v>
      </c>
      <c r="Q168" s="130">
        <v>682827</v>
      </c>
      <c r="R168" s="66"/>
      <c r="S168" t="s">
        <v>2267</v>
      </c>
      <c r="T168" s="129" t="s">
        <v>397</v>
      </c>
      <c r="U168" s="129"/>
      <c r="V168" s="129" t="s">
        <v>139</v>
      </c>
      <c r="W168">
        <v>80218030000</v>
      </c>
      <c r="X168">
        <v>0</v>
      </c>
      <c r="Y168" s="129"/>
      <c r="Z168" s="129"/>
      <c r="AA168" s="129" t="s">
        <v>140</v>
      </c>
      <c r="AB168" s="129" t="s">
        <v>141</v>
      </c>
      <c r="AC168">
        <v>11611</v>
      </c>
      <c r="AD168">
        <v>11612</v>
      </c>
      <c r="AF168">
        <v>1</v>
      </c>
    </row>
    <row r="169" spans="1:32">
      <c r="C169" s="129" t="s">
        <v>2481</v>
      </c>
      <c r="D169" s="129" t="s">
        <v>1731</v>
      </c>
      <c r="E169" s="129" t="s">
        <v>750</v>
      </c>
      <c r="F169">
        <v>288</v>
      </c>
      <c r="G169" s="129" t="s">
        <v>186</v>
      </c>
      <c r="H169" s="129" t="s">
        <v>2465</v>
      </c>
      <c r="I169" s="129" t="s">
        <v>2466</v>
      </c>
      <c r="J169" s="129" t="s">
        <v>2162</v>
      </c>
      <c r="K169" s="129" t="s">
        <v>2335</v>
      </c>
      <c r="L169" s="130">
        <v>17436.405208333334</v>
      </c>
      <c r="M169" s="130">
        <v>5021685</v>
      </c>
      <c r="N169" s="130">
        <v>19056</v>
      </c>
      <c r="O169" s="130">
        <v>5488180</v>
      </c>
      <c r="P169" s="130">
        <v>19056</v>
      </c>
      <c r="Q169" s="130">
        <v>5488180</v>
      </c>
      <c r="R169" s="66"/>
      <c r="S169" t="s">
        <v>2335</v>
      </c>
      <c r="T169" s="129" t="s">
        <v>397</v>
      </c>
      <c r="U169" s="129"/>
      <c r="V169" s="129" t="s">
        <v>139</v>
      </c>
      <c r="W169">
        <v>3731040000</v>
      </c>
      <c r="X169">
        <v>0</v>
      </c>
      <c r="Y169" s="129"/>
      <c r="Z169" s="129"/>
      <c r="AA169" s="129" t="s">
        <v>140</v>
      </c>
      <c r="AB169" s="129" t="s">
        <v>141</v>
      </c>
      <c r="AC169">
        <v>11611</v>
      </c>
      <c r="AD169">
        <v>11612</v>
      </c>
      <c r="AF169">
        <v>1</v>
      </c>
    </row>
    <row r="170" spans="1:32">
      <c r="C170" s="129" t="s">
        <v>2482</v>
      </c>
      <c r="D170" s="129" t="s">
        <v>1731</v>
      </c>
      <c r="E170" s="129" t="s">
        <v>749</v>
      </c>
      <c r="F170">
        <v>288</v>
      </c>
      <c r="G170" s="129" t="s">
        <v>186</v>
      </c>
      <c r="H170" s="129" t="s">
        <v>2465</v>
      </c>
      <c r="I170" s="129" t="s">
        <v>2466</v>
      </c>
      <c r="J170" s="129" t="s">
        <v>2163</v>
      </c>
      <c r="K170" s="129" t="s">
        <v>2336</v>
      </c>
      <c r="L170" s="130">
        <v>18308.225468749999</v>
      </c>
      <c r="M170" s="130">
        <v>5272769</v>
      </c>
      <c r="N170" s="130">
        <v>20009</v>
      </c>
      <c r="O170" s="130">
        <v>5762589</v>
      </c>
      <c r="P170" s="130">
        <v>20009</v>
      </c>
      <c r="Q170" s="130">
        <v>5762589</v>
      </c>
      <c r="R170" s="66"/>
      <c r="S170" t="s">
        <v>2336</v>
      </c>
      <c r="T170" s="129" t="s">
        <v>397</v>
      </c>
      <c r="U170" s="129"/>
      <c r="V170" s="129" t="s">
        <v>139</v>
      </c>
      <c r="W170">
        <v>3731000000</v>
      </c>
      <c r="X170">
        <v>0</v>
      </c>
      <c r="Y170" s="129"/>
      <c r="Z170" s="129"/>
      <c r="AA170" s="129" t="s">
        <v>140</v>
      </c>
      <c r="AB170" s="129" t="s">
        <v>141</v>
      </c>
      <c r="AC170">
        <v>11611</v>
      </c>
      <c r="AD170">
        <v>11612</v>
      </c>
      <c r="AF170">
        <v>1</v>
      </c>
    </row>
    <row r="171" spans="1:32">
      <c r="A171">
        <v>1</v>
      </c>
      <c r="C171" s="129">
        <v>3300965</v>
      </c>
      <c r="D171" s="129" t="s">
        <v>1731</v>
      </c>
      <c r="E171" s="129" t="s">
        <v>748</v>
      </c>
      <c r="F171">
        <v>576</v>
      </c>
      <c r="G171" s="129" t="s">
        <v>186</v>
      </c>
      <c r="H171" s="129" t="s">
        <v>2430</v>
      </c>
      <c r="I171" s="129" t="s">
        <v>2431</v>
      </c>
      <c r="J171" s="129" t="s">
        <v>2087</v>
      </c>
      <c r="K171" s="129" t="s">
        <v>2264</v>
      </c>
      <c r="L171" s="130">
        <v>1033.0461197916668</v>
      </c>
      <c r="M171" s="130">
        <v>595035</v>
      </c>
      <c r="N171" s="130">
        <v>1129</v>
      </c>
      <c r="O171" s="130">
        <v>650311</v>
      </c>
      <c r="P171" s="130">
        <v>1129</v>
      </c>
      <c r="Q171" s="130">
        <v>650311</v>
      </c>
      <c r="R171" s="66"/>
      <c r="S171" t="s">
        <v>2264</v>
      </c>
      <c r="T171" s="129" t="s">
        <v>397</v>
      </c>
      <c r="U171" s="129"/>
      <c r="V171" s="129" t="s">
        <v>139</v>
      </c>
      <c r="W171">
        <v>33009650000</v>
      </c>
      <c r="X171">
        <v>0</v>
      </c>
      <c r="Y171" s="129"/>
      <c r="Z171" s="129"/>
      <c r="AA171" s="129" t="s">
        <v>140</v>
      </c>
      <c r="AB171" s="129" t="s">
        <v>141</v>
      </c>
      <c r="AC171">
        <v>11611</v>
      </c>
      <c r="AD171">
        <v>11612</v>
      </c>
      <c r="AF171">
        <v>1</v>
      </c>
    </row>
    <row r="172" spans="1:32">
      <c r="A172">
        <v>1</v>
      </c>
      <c r="C172" s="129">
        <v>3300964</v>
      </c>
      <c r="D172" s="129" t="s">
        <v>1731</v>
      </c>
      <c r="E172" s="129" t="s">
        <v>747</v>
      </c>
      <c r="F172">
        <v>576</v>
      </c>
      <c r="G172" s="129" t="s">
        <v>186</v>
      </c>
      <c r="H172" s="129" t="s">
        <v>2430</v>
      </c>
      <c r="I172" s="129" t="s">
        <v>2431</v>
      </c>
      <c r="J172" s="129" t="s">
        <v>2088</v>
      </c>
      <c r="K172" s="129" t="s">
        <v>2265</v>
      </c>
      <c r="L172" s="130">
        <v>1033.0461197916668</v>
      </c>
      <c r="M172" s="130">
        <v>595035</v>
      </c>
      <c r="N172" s="130">
        <v>1129</v>
      </c>
      <c r="O172" s="130">
        <v>650311</v>
      </c>
      <c r="P172" s="130">
        <v>1129</v>
      </c>
      <c r="Q172" s="130">
        <v>650311</v>
      </c>
      <c r="R172" s="66"/>
      <c r="S172" t="s">
        <v>2265</v>
      </c>
      <c r="T172" s="129" t="s">
        <v>397</v>
      </c>
      <c r="U172" s="129"/>
      <c r="V172" s="129" t="s">
        <v>139</v>
      </c>
      <c r="W172">
        <v>33009640000</v>
      </c>
      <c r="X172">
        <v>0</v>
      </c>
      <c r="Y172" s="129"/>
      <c r="Z172" s="129"/>
      <c r="AA172" s="129" t="s">
        <v>140</v>
      </c>
      <c r="AB172" s="129" t="s">
        <v>141</v>
      </c>
      <c r="AC172">
        <v>11611</v>
      </c>
      <c r="AD172">
        <v>11612</v>
      </c>
      <c r="AF172">
        <v>1</v>
      </c>
    </row>
    <row r="173" spans="1:32">
      <c r="C173" s="129">
        <v>8125396</v>
      </c>
      <c r="D173" s="129" t="s">
        <v>1731</v>
      </c>
      <c r="E173" s="129" t="s">
        <v>1481</v>
      </c>
      <c r="F173">
        <v>60</v>
      </c>
      <c r="G173" s="129" t="s">
        <v>186</v>
      </c>
      <c r="H173" s="129" t="s">
        <v>2442</v>
      </c>
      <c r="I173" s="129" t="s">
        <v>2443</v>
      </c>
      <c r="J173" s="129" t="s">
        <v>2102</v>
      </c>
      <c r="K173" s="129" t="s">
        <v>2279</v>
      </c>
      <c r="L173" s="130">
        <v>4542.2582499999999</v>
      </c>
      <c r="M173" s="130">
        <v>272535</v>
      </c>
      <c r="N173" s="130">
        <v>4964</v>
      </c>
      <c r="O173" s="130">
        <v>297853</v>
      </c>
      <c r="P173" s="130">
        <v>4964</v>
      </c>
      <c r="Q173" s="130">
        <v>297853</v>
      </c>
      <c r="R173" s="66"/>
      <c r="S173" t="s">
        <v>2279</v>
      </c>
      <c r="T173" s="129" t="s">
        <v>397</v>
      </c>
      <c r="U173" s="129"/>
      <c r="V173" s="129" t="s">
        <v>139</v>
      </c>
      <c r="W173">
        <v>81253960000</v>
      </c>
      <c r="X173">
        <v>0</v>
      </c>
      <c r="Y173" s="129"/>
      <c r="Z173" s="129"/>
      <c r="AA173" s="129" t="s">
        <v>140</v>
      </c>
      <c r="AB173" s="129" t="s">
        <v>141</v>
      </c>
      <c r="AC173">
        <v>11611</v>
      </c>
      <c r="AD173">
        <v>11612</v>
      </c>
      <c r="AF173">
        <v>1</v>
      </c>
    </row>
    <row r="174" spans="1:32">
      <c r="C174" s="129">
        <v>3288419</v>
      </c>
      <c r="D174" s="129" t="s">
        <v>1731</v>
      </c>
      <c r="E174" s="129" t="s">
        <v>1469</v>
      </c>
      <c r="F174">
        <v>12</v>
      </c>
      <c r="G174" s="129" t="s">
        <v>186</v>
      </c>
      <c r="H174" s="129" t="s">
        <v>2442</v>
      </c>
      <c r="I174" s="129" t="s">
        <v>2443</v>
      </c>
      <c r="J174" s="129" t="s">
        <v>2130</v>
      </c>
      <c r="K174" s="129" t="s">
        <v>2303</v>
      </c>
      <c r="L174" s="130">
        <v>12264.050000000001</v>
      </c>
      <c r="M174" s="130">
        <v>147169</v>
      </c>
      <c r="N174" s="130">
        <v>13403</v>
      </c>
      <c r="O174" s="130">
        <v>160840</v>
      </c>
      <c r="P174" s="130">
        <v>13403</v>
      </c>
      <c r="Q174" s="130">
        <v>160840</v>
      </c>
      <c r="R174" s="66"/>
      <c r="S174" t="s">
        <v>2303</v>
      </c>
      <c r="T174" s="129" t="s">
        <v>397</v>
      </c>
      <c r="U174" s="129"/>
      <c r="V174" s="129" t="s">
        <v>139</v>
      </c>
      <c r="W174">
        <v>32884190000</v>
      </c>
      <c r="X174">
        <v>0</v>
      </c>
      <c r="Y174" s="129"/>
      <c r="Z174" s="129"/>
      <c r="AA174" s="129" t="s">
        <v>140</v>
      </c>
      <c r="AB174" s="129" t="s">
        <v>141</v>
      </c>
      <c r="AC174">
        <v>11611</v>
      </c>
      <c r="AD174">
        <v>11612</v>
      </c>
      <c r="AF174">
        <v>1</v>
      </c>
    </row>
    <row r="175" spans="1:32">
      <c r="C175" s="129">
        <v>8125395</v>
      </c>
      <c r="D175" s="129" t="s">
        <v>1731</v>
      </c>
      <c r="E175" s="129" t="s">
        <v>1476</v>
      </c>
      <c r="F175">
        <v>60</v>
      </c>
      <c r="G175" s="129" t="s">
        <v>186</v>
      </c>
      <c r="H175" s="129" t="s">
        <v>2444</v>
      </c>
      <c r="I175" s="129" t="s">
        <v>2445</v>
      </c>
      <c r="J175" s="129" t="s">
        <v>2103</v>
      </c>
      <c r="K175" s="129" t="s">
        <v>2280</v>
      </c>
      <c r="L175" s="130">
        <v>5423.09825</v>
      </c>
      <c r="M175" s="130">
        <v>325386</v>
      </c>
      <c r="N175" s="130">
        <v>5927</v>
      </c>
      <c r="O175" s="130">
        <v>355613</v>
      </c>
      <c r="P175" s="130">
        <v>5927</v>
      </c>
      <c r="Q175" s="130">
        <v>355613</v>
      </c>
      <c r="R175" s="66"/>
      <c r="S175" t="s">
        <v>2280</v>
      </c>
      <c r="T175" s="129" t="s">
        <v>397</v>
      </c>
      <c r="U175" s="129"/>
      <c r="V175" s="129" t="s">
        <v>139</v>
      </c>
      <c r="W175">
        <v>81253950000</v>
      </c>
      <c r="X175">
        <v>0</v>
      </c>
      <c r="Y175" s="129"/>
      <c r="Z175" s="129"/>
      <c r="AA175" s="129" t="s">
        <v>140</v>
      </c>
      <c r="AB175" s="129" t="s">
        <v>141</v>
      </c>
      <c r="AC175">
        <v>11611</v>
      </c>
      <c r="AD175">
        <v>11612</v>
      </c>
      <c r="AF175">
        <v>1</v>
      </c>
    </row>
    <row r="176" spans="1:32">
      <c r="C176" s="129">
        <v>8125394</v>
      </c>
      <c r="D176" s="129" t="s">
        <v>1731</v>
      </c>
      <c r="E176" s="129" t="s">
        <v>1467</v>
      </c>
      <c r="F176">
        <v>12</v>
      </c>
      <c r="G176" s="129" t="s">
        <v>186</v>
      </c>
      <c r="H176" s="129" t="s">
        <v>2444</v>
      </c>
      <c r="I176" s="129" t="s">
        <v>2445</v>
      </c>
      <c r="J176" s="129" t="s">
        <v>2158</v>
      </c>
      <c r="K176" s="129" t="s">
        <v>2331</v>
      </c>
      <c r="L176" s="130">
        <v>17153.88625</v>
      </c>
      <c r="M176" s="130">
        <v>205847</v>
      </c>
      <c r="N176" s="130">
        <v>18747</v>
      </c>
      <c r="O176" s="130">
        <v>224969</v>
      </c>
      <c r="P176" s="130">
        <v>18747</v>
      </c>
      <c r="Q176" s="130">
        <v>224969</v>
      </c>
      <c r="R176" s="66"/>
      <c r="S176" t="s">
        <v>2331</v>
      </c>
      <c r="T176" s="129" t="s">
        <v>397</v>
      </c>
      <c r="U176" s="129"/>
      <c r="V176" s="129" t="s">
        <v>139</v>
      </c>
      <c r="W176">
        <v>81253940000</v>
      </c>
      <c r="X176">
        <v>0</v>
      </c>
      <c r="Y176" s="129"/>
      <c r="Z176" s="129"/>
      <c r="AA176" s="129" t="s">
        <v>140</v>
      </c>
      <c r="AB176" s="129" t="s">
        <v>141</v>
      </c>
      <c r="AC176">
        <v>11611</v>
      </c>
      <c r="AD176">
        <v>11612</v>
      </c>
      <c r="AF176">
        <v>1</v>
      </c>
    </row>
    <row r="177" spans="1:32">
      <c r="C177" s="129">
        <v>8125397</v>
      </c>
      <c r="D177" s="129" t="s">
        <v>1731</v>
      </c>
      <c r="E177" s="129" t="s">
        <v>1470</v>
      </c>
      <c r="F177">
        <v>60</v>
      </c>
      <c r="G177" s="129" t="s">
        <v>186</v>
      </c>
      <c r="H177" s="129" t="s">
        <v>2440</v>
      </c>
      <c r="I177" s="129" t="s">
        <v>2441</v>
      </c>
      <c r="J177" s="129" t="s">
        <v>2101</v>
      </c>
      <c r="K177" s="129" t="s">
        <v>2278</v>
      </c>
      <c r="L177" s="130">
        <v>3554.2869999999998</v>
      </c>
      <c r="M177" s="130">
        <v>213257</v>
      </c>
      <c r="N177" s="130">
        <v>3884</v>
      </c>
      <c r="O177" s="130">
        <v>233068</v>
      </c>
      <c r="P177" s="130">
        <v>3884</v>
      </c>
      <c r="Q177" s="130">
        <v>233068</v>
      </c>
      <c r="R177" s="66"/>
      <c r="S177" t="s">
        <v>2278</v>
      </c>
      <c r="T177" s="129" t="s">
        <v>397</v>
      </c>
      <c r="U177" s="129"/>
      <c r="V177" s="129" t="s">
        <v>139</v>
      </c>
      <c r="W177">
        <v>81253970000</v>
      </c>
      <c r="X177">
        <v>0</v>
      </c>
      <c r="Y177" s="129"/>
      <c r="Z177" s="129"/>
      <c r="AA177" s="129" t="s">
        <v>140</v>
      </c>
      <c r="AB177" s="129" t="s">
        <v>141</v>
      </c>
      <c r="AC177">
        <v>11611</v>
      </c>
      <c r="AD177">
        <v>11612</v>
      </c>
      <c r="AF177">
        <v>1</v>
      </c>
    </row>
    <row r="178" spans="1:32">
      <c r="A178">
        <v>1</v>
      </c>
      <c r="C178" s="129">
        <v>3239831</v>
      </c>
      <c r="D178" s="129" t="s">
        <v>1731</v>
      </c>
      <c r="E178" s="129" t="s">
        <v>711</v>
      </c>
      <c r="F178">
        <v>144</v>
      </c>
      <c r="G178" s="129" t="s">
        <v>395</v>
      </c>
      <c r="H178" s="129" t="s">
        <v>2432</v>
      </c>
      <c r="I178" s="129" t="s">
        <v>2433</v>
      </c>
      <c r="J178" s="129" t="s">
        <v>2089</v>
      </c>
      <c r="K178" s="129" t="s">
        <v>2266</v>
      </c>
      <c r="L178" s="130">
        <v>1045.0507291666665</v>
      </c>
      <c r="M178" s="130">
        <v>150487</v>
      </c>
      <c r="N178" s="130">
        <v>1142</v>
      </c>
      <c r="O178" s="130">
        <v>164467</v>
      </c>
      <c r="P178" s="130">
        <v>1142</v>
      </c>
      <c r="Q178" s="130">
        <v>164467</v>
      </c>
      <c r="R178" s="66"/>
      <c r="S178" t="s">
        <v>2266</v>
      </c>
      <c r="T178" s="129" t="s">
        <v>397</v>
      </c>
      <c r="U178" s="129"/>
      <c r="V178" s="129" t="s">
        <v>139</v>
      </c>
      <c r="W178">
        <v>32398310015</v>
      </c>
      <c r="X178" t="s">
        <v>1578</v>
      </c>
      <c r="Y178" s="129"/>
      <c r="Z178" s="129"/>
      <c r="AA178" s="129" t="s">
        <v>140</v>
      </c>
      <c r="AB178" s="129" t="s">
        <v>141</v>
      </c>
      <c r="AC178">
        <v>11611</v>
      </c>
      <c r="AD178">
        <v>11612</v>
      </c>
      <c r="AF178">
        <v>1</v>
      </c>
    </row>
    <row r="179" spans="1:32">
      <c r="C179" s="129">
        <v>3297499</v>
      </c>
      <c r="D179" s="129" t="s">
        <v>1731</v>
      </c>
      <c r="E179" s="129" t="s">
        <v>696</v>
      </c>
      <c r="F179">
        <v>72</v>
      </c>
      <c r="G179" s="129" t="s">
        <v>395</v>
      </c>
      <c r="H179" s="129" t="s">
        <v>2432</v>
      </c>
      <c r="I179" s="129" t="s">
        <v>2433</v>
      </c>
      <c r="J179" s="129" t="s">
        <v>2100</v>
      </c>
      <c r="K179" s="129" t="s">
        <v>2277</v>
      </c>
      <c r="L179" s="130">
        <v>3237.625833333333</v>
      </c>
      <c r="M179" s="130">
        <v>233109</v>
      </c>
      <c r="N179" s="130">
        <v>3538</v>
      </c>
      <c r="O179" s="130">
        <v>254764</v>
      </c>
      <c r="P179" s="130">
        <v>3538</v>
      </c>
      <c r="Q179" s="130">
        <v>254764</v>
      </c>
      <c r="R179" s="66"/>
      <c r="S179" t="s">
        <v>2277</v>
      </c>
      <c r="T179" s="129" t="s">
        <v>397</v>
      </c>
      <c r="U179" s="129"/>
      <c r="V179" s="129" t="s">
        <v>139</v>
      </c>
      <c r="W179">
        <v>32974990060</v>
      </c>
      <c r="X179" t="s">
        <v>1581</v>
      </c>
      <c r="Y179" s="129"/>
      <c r="Z179" s="129"/>
      <c r="AA179" s="129" t="s">
        <v>140</v>
      </c>
      <c r="AB179" s="129" t="s">
        <v>141</v>
      </c>
      <c r="AC179">
        <v>11611</v>
      </c>
      <c r="AD179">
        <v>11612</v>
      </c>
      <c r="AF179">
        <v>1</v>
      </c>
    </row>
    <row r="180" spans="1:32">
      <c r="C180" s="129">
        <v>3239837</v>
      </c>
      <c r="D180" s="129" t="s">
        <v>1731</v>
      </c>
      <c r="E180" s="129" t="s">
        <v>707</v>
      </c>
      <c r="F180">
        <v>24</v>
      </c>
      <c r="G180" s="129" t="s">
        <v>386</v>
      </c>
      <c r="H180" s="129" t="s">
        <v>2432</v>
      </c>
      <c r="I180" s="129" t="s">
        <v>2433</v>
      </c>
      <c r="J180" s="129" t="s">
        <v>2125</v>
      </c>
      <c r="K180" s="129" t="s">
        <v>2298</v>
      </c>
      <c r="L180" s="130">
        <v>8254.7487500000007</v>
      </c>
      <c r="M180" s="130">
        <v>198114</v>
      </c>
      <c r="N180" s="130">
        <v>9022</v>
      </c>
      <c r="O180" s="130">
        <v>216518</v>
      </c>
      <c r="P180" s="130">
        <v>9022</v>
      </c>
      <c r="Q180" s="130">
        <v>216518</v>
      </c>
      <c r="R180" s="66"/>
      <c r="S180" t="s">
        <v>2298</v>
      </c>
      <c r="T180" s="129" t="s">
        <v>397</v>
      </c>
      <c r="U180" s="129"/>
      <c r="V180" s="129" t="s">
        <v>139</v>
      </c>
      <c r="W180">
        <v>32398370150</v>
      </c>
      <c r="X180" t="s">
        <v>1579</v>
      </c>
      <c r="Y180" s="129"/>
      <c r="Z180" s="129"/>
      <c r="AA180" s="129" t="s">
        <v>140</v>
      </c>
      <c r="AB180" s="129" t="s">
        <v>141</v>
      </c>
      <c r="AC180">
        <v>11611</v>
      </c>
      <c r="AD180">
        <v>11612</v>
      </c>
      <c r="AF180">
        <v>1</v>
      </c>
    </row>
    <row r="181" spans="1:32">
      <c r="C181" s="129">
        <v>3084198</v>
      </c>
      <c r="D181" s="129" t="s">
        <v>1731</v>
      </c>
      <c r="E181" s="129" t="s">
        <v>702</v>
      </c>
      <c r="F181">
        <v>24</v>
      </c>
      <c r="G181" s="129" t="s">
        <v>386</v>
      </c>
      <c r="H181" s="129" t="s">
        <v>2432</v>
      </c>
      <c r="I181" s="129" t="s">
        <v>2433</v>
      </c>
      <c r="J181" s="129" t="s">
        <v>2134</v>
      </c>
      <c r="K181" s="129" t="s">
        <v>2307</v>
      </c>
      <c r="L181" s="130">
        <v>12940.959375</v>
      </c>
      <c r="M181" s="130">
        <v>310583</v>
      </c>
      <c r="N181" s="130">
        <v>14143</v>
      </c>
      <c r="O181" s="130">
        <v>339435</v>
      </c>
      <c r="P181" s="130">
        <v>14143</v>
      </c>
      <c r="Q181" s="130">
        <v>339435</v>
      </c>
      <c r="R181" s="66"/>
      <c r="S181" t="s">
        <v>2307</v>
      </c>
      <c r="T181" s="129" t="s">
        <v>397</v>
      </c>
      <c r="U181" s="129"/>
      <c r="V181" s="129" t="s">
        <v>139</v>
      </c>
      <c r="W181">
        <v>30841980250</v>
      </c>
      <c r="X181" t="s">
        <v>1580</v>
      </c>
      <c r="Y181" s="129"/>
      <c r="Z181" s="129"/>
      <c r="AA181" s="129" t="s">
        <v>140</v>
      </c>
      <c r="AB181" s="129" t="s">
        <v>141</v>
      </c>
      <c r="AC181">
        <v>11611</v>
      </c>
      <c r="AD181">
        <v>11612</v>
      </c>
      <c r="AF181">
        <v>1</v>
      </c>
    </row>
    <row r="182" spans="1:32">
      <c r="C182" s="129">
        <v>3239839</v>
      </c>
      <c r="D182" s="129" t="s">
        <v>1731</v>
      </c>
      <c r="E182" s="129" t="s">
        <v>721</v>
      </c>
      <c r="F182">
        <v>12</v>
      </c>
      <c r="G182" s="129" t="s">
        <v>386</v>
      </c>
      <c r="H182" s="129" t="s">
        <v>2432</v>
      </c>
      <c r="I182" s="129" t="s">
        <v>2433</v>
      </c>
      <c r="J182" s="129" t="s">
        <v>2168</v>
      </c>
      <c r="K182" s="129" t="s">
        <v>2339</v>
      </c>
      <c r="L182" s="130">
        <v>20395.42625</v>
      </c>
      <c r="M182" s="130">
        <v>244745</v>
      </c>
      <c r="N182" s="130">
        <v>22290</v>
      </c>
      <c r="O182" s="130">
        <v>267481</v>
      </c>
      <c r="P182" s="130">
        <v>22290</v>
      </c>
      <c r="Q182" s="130">
        <v>267481</v>
      </c>
      <c r="R182" s="66"/>
      <c r="S182" t="s">
        <v>2339</v>
      </c>
      <c r="T182" s="129" t="s">
        <v>397</v>
      </c>
      <c r="U182" s="129"/>
      <c r="V182" s="129" t="s">
        <v>139</v>
      </c>
      <c r="W182">
        <v>32398390425</v>
      </c>
      <c r="X182" t="s">
        <v>1577</v>
      </c>
      <c r="Y182" s="129"/>
      <c r="Z182" s="129"/>
      <c r="AA182" s="129" t="s">
        <v>140</v>
      </c>
      <c r="AB182" s="129" t="s">
        <v>141</v>
      </c>
      <c r="AC182">
        <v>11611</v>
      </c>
      <c r="AD182">
        <v>11612</v>
      </c>
      <c r="AF182">
        <v>1</v>
      </c>
    </row>
    <row r="183" spans="1:32">
      <c r="C183" s="129">
        <v>3085678</v>
      </c>
      <c r="D183" s="129" t="s">
        <v>1731</v>
      </c>
      <c r="E183" s="129" t="s">
        <v>725</v>
      </c>
      <c r="F183">
        <v>12</v>
      </c>
      <c r="G183" s="129" t="s">
        <v>388</v>
      </c>
      <c r="H183" s="129" t="s">
        <v>2432</v>
      </c>
      <c r="I183" s="129" t="s">
        <v>2433</v>
      </c>
      <c r="J183" s="129" t="s">
        <v>2205</v>
      </c>
      <c r="K183" s="129" t="s">
        <v>2376</v>
      </c>
      <c r="L183" s="130">
        <v>28668.55125</v>
      </c>
      <c r="M183" s="130">
        <v>344023</v>
      </c>
      <c r="N183" s="130">
        <v>31332</v>
      </c>
      <c r="O183" s="130">
        <v>375981</v>
      </c>
      <c r="P183" s="130">
        <v>31332</v>
      </c>
      <c r="Q183" s="130">
        <v>375981</v>
      </c>
      <c r="R183" s="66"/>
      <c r="S183" t="s">
        <v>2376</v>
      </c>
      <c r="T183" s="129" t="s">
        <v>397</v>
      </c>
      <c r="U183" s="129"/>
      <c r="V183" s="129" t="s">
        <v>139</v>
      </c>
      <c r="W183">
        <v>30856780500</v>
      </c>
      <c r="X183" t="s">
        <v>1498</v>
      </c>
      <c r="Y183" s="129"/>
      <c r="Z183" s="129"/>
      <c r="AA183" s="129" t="s">
        <v>140</v>
      </c>
      <c r="AB183" s="129" t="s">
        <v>141</v>
      </c>
      <c r="AC183">
        <v>11611</v>
      </c>
      <c r="AD183">
        <v>11612</v>
      </c>
      <c r="AF183">
        <v>1</v>
      </c>
    </row>
    <row r="184" spans="1:32">
      <c r="C184" s="129">
        <v>3239841</v>
      </c>
      <c r="D184" s="129" t="s">
        <v>1731</v>
      </c>
      <c r="E184" s="129" t="s">
        <v>715</v>
      </c>
      <c r="F184">
        <v>12</v>
      </c>
      <c r="G184" s="129" t="s">
        <v>386</v>
      </c>
      <c r="H184" s="129" t="s">
        <v>2432</v>
      </c>
      <c r="I184" s="129" t="s">
        <v>2433</v>
      </c>
      <c r="J184" s="129" t="s">
        <v>2214</v>
      </c>
      <c r="K184" s="129" t="s">
        <v>2385</v>
      </c>
      <c r="L184" s="130">
        <v>34128.584999999999</v>
      </c>
      <c r="M184" s="130">
        <v>409543</v>
      </c>
      <c r="N184" s="130">
        <v>37299</v>
      </c>
      <c r="O184" s="130">
        <v>447588</v>
      </c>
      <c r="P184" s="130">
        <v>37299</v>
      </c>
      <c r="Q184" s="130">
        <v>447588</v>
      </c>
      <c r="R184" s="66"/>
      <c r="S184" t="s">
        <v>2385</v>
      </c>
      <c r="T184" s="129" t="s">
        <v>397</v>
      </c>
      <c r="U184" s="129"/>
      <c r="V184" s="129" t="s">
        <v>139</v>
      </c>
      <c r="W184">
        <v>32398410750</v>
      </c>
      <c r="X184" t="s">
        <v>1500</v>
      </c>
      <c r="Y184" s="129"/>
      <c r="Z184" s="129"/>
      <c r="AA184" s="129" t="s">
        <v>140</v>
      </c>
      <c r="AB184" s="129" t="s">
        <v>141</v>
      </c>
      <c r="AC184">
        <v>11611</v>
      </c>
      <c r="AD184">
        <v>11612</v>
      </c>
      <c r="AF184">
        <v>1</v>
      </c>
    </row>
    <row r="185" spans="1:32">
      <c r="C185" s="129">
        <v>3085676</v>
      </c>
      <c r="D185" s="129" t="s">
        <v>1731</v>
      </c>
      <c r="E185" s="129" t="s">
        <v>728</v>
      </c>
      <c r="F185">
        <v>12</v>
      </c>
      <c r="G185" s="129" t="s">
        <v>388</v>
      </c>
      <c r="H185" s="129" t="s">
        <v>2432</v>
      </c>
      <c r="I185" s="129" t="s">
        <v>2433</v>
      </c>
      <c r="J185" s="129" t="s">
        <v>2223</v>
      </c>
      <c r="K185" s="129" t="s">
        <v>2394</v>
      </c>
      <c r="L185" s="130">
        <v>49994.990000000005</v>
      </c>
      <c r="M185" s="130">
        <v>599940</v>
      </c>
      <c r="N185" s="130">
        <v>54639</v>
      </c>
      <c r="O185" s="130">
        <v>655672</v>
      </c>
      <c r="P185" s="130">
        <v>54639</v>
      </c>
      <c r="Q185" s="130">
        <v>655672</v>
      </c>
      <c r="R185" s="66"/>
      <c r="S185" t="s">
        <v>2394</v>
      </c>
      <c r="T185" s="129" t="s">
        <v>397</v>
      </c>
      <c r="U185" s="129"/>
      <c r="V185" s="129" t="s">
        <v>139</v>
      </c>
      <c r="W185">
        <v>30856761001</v>
      </c>
      <c r="X185" t="s">
        <v>1558</v>
      </c>
      <c r="Y185" s="129"/>
      <c r="Z185" s="129"/>
      <c r="AA185" s="129" t="s">
        <v>140</v>
      </c>
      <c r="AB185" s="129" t="s">
        <v>141</v>
      </c>
      <c r="AC185">
        <v>11611</v>
      </c>
      <c r="AD185">
        <v>11612</v>
      </c>
      <c r="AF185">
        <v>1</v>
      </c>
    </row>
    <row r="186" spans="1:32">
      <c r="C186" s="129">
        <v>3297500</v>
      </c>
      <c r="D186" s="129" t="s">
        <v>1731</v>
      </c>
      <c r="E186" s="129" t="s">
        <v>690</v>
      </c>
      <c r="F186">
        <v>72</v>
      </c>
      <c r="G186" s="129" t="s">
        <v>395</v>
      </c>
      <c r="H186" s="129" t="s">
        <v>2432</v>
      </c>
      <c r="I186" s="129" t="s">
        <v>2433</v>
      </c>
      <c r="J186" s="129" t="s">
        <v>2099</v>
      </c>
      <c r="K186" s="129" t="s">
        <v>2276</v>
      </c>
      <c r="L186" s="130">
        <v>3237.625833333333</v>
      </c>
      <c r="M186" s="130">
        <v>233109</v>
      </c>
      <c r="N186" s="130">
        <v>3538</v>
      </c>
      <c r="O186" s="130">
        <v>254764</v>
      </c>
      <c r="P186" s="130">
        <v>3538</v>
      </c>
      <c r="Q186" s="130">
        <v>254764</v>
      </c>
      <c r="R186" s="66"/>
      <c r="S186" t="s">
        <v>2276</v>
      </c>
      <c r="T186" s="129" t="s">
        <v>397</v>
      </c>
      <c r="U186" s="129"/>
      <c r="V186" s="129" t="s">
        <v>139</v>
      </c>
      <c r="W186">
        <v>32975000060</v>
      </c>
      <c r="X186" t="s">
        <v>1581</v>
      </c>
      <c r="Y186" s="129"/>
      <c r="Z186" s="129"/>
      <c r="AA186" s="129" t="s">
        <v>140</v>
      </c>
      <c r="AB186" s="129" t="s">
        <v>141</v>
      </c>
      <c r="AC186">
        <v>11611</v>
      </c>
      <c r="AD186">
        <v>11612</v>
      </c>
      <c r="AF186">
        <v>1</v>
      </c>
    </row>
    <row r="187" spans="1:32">
      <c r="C187" s="129">
        <v>3120743</v>
      </c>
      <c r="D187" s="129" t="s">
        <v>2446</v>
      </c>
      <c r="E187" s="129"/>
      <c r="F187">
        <v>24</v>
      </c>
      <c r="G187" s="129" t="s">
        <v>386</v>
      </c>
      <c r="H187" s="129" t="s">
        <v>2432</v>
      </c>
      <c r="I187" s="129" t="s">
        <v>2433</v>
      </c>
      <c r="J187" s="129" t="s">
        <v>2236</v>
      </c>
      <c r="K187" s="129" t="s">
        <v>2407</v>
      </c>
      <c r="L187" s="130">
        <v>8254.7487500000007</v>
      </c>
      <c r="M187" s="130">
        <v>198114</v>
      </c>
      <c r="N187" s="130">
        <v>9022</v>
      </c>
      <c r="O187" s="130">
        <v>216518</v>
      </c>
      <c r="P187" s="130"/>
      <c r="Q187" s="130">
        <v>0</v>
      </c>
      <c r="R187" s="66"/>
      <c r="S187" t="s">
        <v>2407</v>
      </c>
      <c r="T187" s="129" t="s">
        <v>397</v>
      </c>
      <c r="U187" s="129"/>
      <c r="V187" s="129" t="s">
        <v>139</v>
      </c>
      <c r="W187">
        <v>31207430150</v>
      </c>
      <c r="X187" t="s">
        <v>1579</v>
      </c>
      <c r="Y187" s="129"/>
      <c r="Z187" s="129"/>
      <c r="AA187" s="129" t="s">
        <v>140</v>
      </c>
      <c r="AB187" s="129" t="s">
        <v>141</v>
      </c>
      <c r="AC187">
        <v>11611</v>
      </c>
      <c r="AD187">
        <v>11612</v>
      </c>
      <c r="AF187">
        <v>1</v>
      </c>
    </row>
    <row r="188" spans="1:32">
      <c r="C188" s="129">
        <v>3329565</v>
      </c>
      <c r="D188" s="129" t="s">
        <v>1731</v>
      </c>
      <c r="E188" s="129" t="s">
        <v>695</v>
      </c>
      <c r="F188">
        <v>12</v>
      </c>
      <c r="G188" s="129" t="s">
        <v>386</v>
      </c>
      <c r="H188" s="129" t="s">
        <v>2432</v>
      </c>
      <c r="I188" s="129" t="s">
        <v>2433</v>
      </c>
      <c r="J188" s="129" t="s">
        <v>2169</v>
      </c>
      <c r="K188" s="129" t="s">
        <v>2340</v>
      </c>
      <c r="L188" s="130">
        <v>20608.544999999998</v>
      </c>
      <c r="M188" s="130">
        <v>247303</v>
      </c>
      <c r="N188" s="130">
        <v>22523</v>
      </c>
      <c r="O188" s="130">
        <v>270276</v>
      </c>
      <c r="P188" s="130">
        <v>22523</v>
      </c>
      <c r="Q188" s="130">
        <v>270276</v>
      </c>
      <c r="R188" s="66"/>
      <c r="S188" t="s">
        <v>2340</v>
      </c>
      <c r="T188" s="129" t="s">
        <v>397</v>
      </c>
      <c r="U188" s="129"/>
      <c r="V188" s="129" t="s">
        <v>139</v>
      </c>
      <c r="W188">
        <v>33295650400</v>
      </c>
      <c r="X188" t="s">
        <v>385</v>
      </c>
      <c r="Y188" s="129"/>
      <c r="Z188" s="129"/>
      <c r="AA188" s="129" t="s">
        <v>140</v>
      </c>
      <c r="AB188" s="129" t="s">
        <v>141</v>
      </c>
      <c r="AC188">
        <v>11611</v>
      </c>
      <c r="AD188">
        <v>11612</v>
      </c>
      <c r="AF188">
        <v>1</v>
      </c>
    </row>
    <row r="189" spans="1:32">
      <c r="C189" s="129">
        <v>3120728</v>
      </c>
      <c r="D189" s="129" t="s">
        <v>2446</v>
      </c>
      <c r="E189" s="129"/>
      <c r="F189">
        <v>12</v>
      </c>
      <c r="G189" s="129" t="s">
        <v>386</v>
      </c>
      <c r="H189" s="129" t="s">
        <v>2432</v>
      </c>
      <c r="I189" s="129" t="s">
        <v>2433</v>
      </c>
      <c r="J189" s="129" t="s">
        <v>2238</v>
      </c>
      <c r="K189" s="129" t="s">
        <v>2409</v>
      </c>
      <c r="L189" s="130">
        <v>20395.42625</v>
      </c>
      <c r="M189" s="130">
        <v>244745</v>
      </c>
      <c r="N189" s="130">
        <v>22290</v>
      </c>
      <c r="O189" s="130">
        <v>267481</v>
      </c>
      <c r="P189" s="130"/>
      <c r="Q189" s="130">
        <v>0</v>
      </c>
      <c r="R189" s="66"/>
      <c r="S189" t="s">
        <v>2409</v>
      </c>
      <c r="T189" s="129" t="s">
        <v>397</v>
      </c>
      <c r="U189" s="129"/>
      <c r="V189" s="129" t="s">
        <v>139</v>
      </c>
      <c r="W189">
        <v>31207280425</v>
      </c>
      <c r="X189" t="s">
        <v>1577</v>
      </c>
      <c r="Y189" s="129"/>
      <c r="Z189" s="129"/>
      <c r="AA189" s="129" t="s">
        <v>140</v>
      </c>
      <c r="AB189" s="129" t="s">
        <v>141</v>
      </c>
      <c r="AC189">
        <v>11611</v>
      </c>
      <c r="AD189">
        <v>11612</v>
      </c>
      <c r="AF189">
        <v>1</v>
      </c>
    </row>
    <row r="190" spans="1:32">
      <c r="C190" s="129">
        <v>3052122</v>
      </c>
      <c r="D190" s="129" t="s">
        <v>2446</v>
      </c>
      <c r="E190" s="129"/>
      <c r="F190">
        <v>12</v>
      </c>
      <c r="G190" s="129" t="s">
        <v>386</v>
      </c>
      <c r="H190" s="129" t="s">
        <v>2432</v>
      </c>
      <c r="I190" s="129" t="s">
        <v>2433</v>
      </c>
      <c r="J190" s="129" t="s">
        <v>2239</v>
      </c>
      <c r="K190" s="129" t="s">
        <v>2410</v>
      </c>
      <c r="L190" s="130">
        <v>20395.42625</v>
      </c>
      <c r="M190" s="130">
        <v>244745</v>
      </c>
      <c r="N190" s="130">
        <v>22290</v>
      </c>
      <c r="O190" s="130">
        <v>267481</v>
      </c>
      <c r="P190" s="130"/>
      <c r="Q190" s="130">
        <v>0</v>
      </c>
      <c r="R190" s="66"/>
      <c r="S190" t="s">
        <v>2410</v>
      </c>
      <c r="T190" s="129" t="s">
        <v>397</v>
      </c>
      <c r="U190" s="129"/>
      <c r="V190" s="129" t="s">
        <v>139</v>
      </c>
      <c r="W190">
        <v>30521220450</v>
      </c>
      <c r="X190" t="s">
        <v>1516</v>
      </c>
      <c r="Y190" s="129"/>
      <c r="Z190" s="129"/>
      <c r="AA190" s="129" t="s">
        <v>140</v>
      </c>
      <c r="AB190" s="129" t="s">
        <v>141</v>
      </c>
      <c r="AC190">
        <v>11611</v>
      </c>
      <c r="AD190">
        <v>11612</v>
      </c>
      <c r="AF190">
        <v>1</v>
      </c>
    </row>
    <row r="191" spans="1:32">
      <c r="A191">
        <v>1</v>
      </c>
      <c r="C191" s="129">
        <v>3114180</v>
      </c>
      <c r="D191" s="129" t="s">
        <v>1731</v>
      </c>
      <c r="E191" s="129" t="s">
        <v>2487</v>
      </c>
      <c r="F191">
        <v>12</v>
      </c>
      <c r="G191" s="129" t="s">
        <v>388</v>
      </c>
      <c r="H191" s="129" t="s">
        <v>2432</v>
      </c>
      <c r="I191" s="129" t="s">
        <v>2433</v>
      </c>
      <c r="J191" s="129" t="s">
        <v>2491</v>
      </c>
      <c r="K191" s="129" t="s">
        <v>2558</v>
      </c>
      <c r="L191" s="130">
        <v>28668.55125</v>
      </c>
      <c r="M191" s="130">
        <v>344023</v>
      </c>
      <c r="N191" s="130">
        <v>31332</v>
      </c>
      <c r="O191" s="130">
        <v>375981</v>
      </c>
      <c r="P191" s="130"/>
      <c r="Q191" s="130">
        <v>0</v>
      </c>
      <c r="R191" s="66"/>
      <c r="S191">
        <v>0</v>
      </c>
      <c r="T191" s="129" t="s">
        <v>397</v>
      </c>
      <c r="U191" s="129" t="s">
        <v>126</v>
      </c>
      <c r="V191" s="129" t="s">
        <v>139</v>
      </c>
      <c r="W191">
        <v>31141800500</v>
      </c>
      <c r="X191" t="s">
        <v>1498</v>
      </c>
      <c r="Y191" s="129"/>
      <c r="Z191" s="129"/>
      <c r="AA191" s="129" t="s">
        <v>140</v>
      </c>
      <c r="AB191" s="129" t="s">
        <v>141</v>
      </c>
      <c r="AC191">
        <v>11611</v>
      </c>
      <c r="AD191">
        <v>11612</v>
      </c>
      <c r="AF191">
        <v>1</v>
      </c>
    </row>
    <row r="192" spans="1:32">
      <c r="C192" s="129">
        <v>3114286</v>
      </c>
      <c r="D192" s="129" t="s">
        <v>2446</v>
      </c>
      <c r="E192" s="129"/>
      <c r="F192">
        <v>12</v>
      </c>
      <c r="G192" s="129" t="s">
        <v>386</v>
      </c>
      <c r="H192" s="129" t="s">
        <v>2432</v>
      </c>
      <c r="I192" s="129" t="s">
        <v>2433</v>
      </c>
      <c r="J192" s="129" t="s">
        <v>2237</v>
      </c>
      <c r="K192" s="129" t="s">
        <v>2408</v>
      </c>
      <c r="L192" s="130">
        <v>34128.584999999999</v>
      </c>
      <c r="M192" s="130">
        <v>409543</v>
      </c>
      <c r="N192" s="130">
        <v>37299</v>
      </c>
      <c r="O192" s="130">
        <v>447588</v>
      </c>
      <c r="P192" s="130"/>
      <c r="Q192" s="130">
        <v>0</v>
      </c>
      <c r="R192" s="66"/>
      <c r="S192" t="s">
        <v>2408</v>
      </c>
      <c r="T192" s="129" t="s">
        <v>397</v>
      </c>
      <c r="U192" s="129"/>
      <c r="V192" s="129" t="s">
        <v>139</v>
      </c>
      <c r="W192">
        <v>31142860750</v>
      </c>
      <c r="X192" t="s">
        <v>1500</v>
      </c>
      <c r="Y192" s="129"/>
      <c r="Z192" s="129"/>
      <c r="AA192" s="129" t="s">
        <v>140</v>
      </c>
      <c r="AB192" s="129" t="s">
        <v>141</v>
      </c>
      <c r="AC192">
        <v>11611</v>
      </c>
      <c r="AD192">
        <v>11612</v>
      </c>
      <c r="AF192">
        <v>1</v>
      </c>
    </row>
    <row r="193" spans="1:32">
      <c r="A193">
        <v>1</v>
      </c>
      <c r="C193" s="129">
        <v>3301366</v>
      </c>
      <c r="D193" s="129" t="s">
        <v>1731</v>
      </c>
      <c r="E193" s="129" t="s">
        <v>685</v>
      </c>
      <c r="F193">
        <v>72</v>
      </c>
      <c r="G193" s="129" t="s">
        <v>186</v>
      </c>
      <c r="H193" s="129" t="s">
        <v>2436</v>
      </c>
      <c r="I193" s="129" t="s">
        <v>2437</v>
      </c>
      <c r="J193" s="129" t="s">
        <v>2092</v>
      </c>
      <c r="K193" s="129" t="s">
        <v>2269</v>
      </c>
      <c r="L193" s="130">
        <v>2865.0302083333336</v>
      </c>
      <c r="M193" s="130">
        <v>206282</v>
      </c>
      <c r="N193" s="130">
        <v>3131</v>
      </c>
      <c r="O193" s="130">
        <v>225445</v>
      </c>
      <c r="P193" s="130">
        <v>3131</v>
      </c>
      <c r="Q193" s="130">
        <v>225445</v>
      </c>
      <c r="R193" s="66"/>
      <c r="S193" t="s">
        <v>2269</v>
      </c>
      <c r="T193" s="129" t="s">
        <v>397</v>
      </c>
      <c r="U193" s="129"/>
      <c r="V193" s="129" t="s">
        <v>139</v>
      </c>
      <c r="W193">
        <v>33013660030</v>
      </c>
      <c r="X193" t="s">
        <v>1504</v>
      </c>
      <c r="Y193" s="129"/>
      <c r="Z193" s="129"/>
      <c r="AA193" s="129" t="s">
        <v>140</v>
      </c>
      <c r="AB193" s="129" t="s">
        <v>141</v>
      </c>
      <c r="AC193">
        <v>11611</v>
      </c>
      <c r="AD193">
        <v>11612</v>
      </c>
      <c r="AF193">
        <v>1</v>
      </c>
    </row>
    <row r="194" spans="1:32">
      <c r="C194" s="129">
        <v>3301367</v>
      </c>
      <c r="D194" s="129" t="s">
        <v>2446</v>
      </c>
      <c r="E194" s="129"/>
      <c r="F194">
        <v>24</v>
      </c>
      <c r="G194" s="129" t="s">
        <v>386</v>
      </c>
      <c r="H194" s="129" t="s">
        <v>2436</v>
      </c>
      <c r="I194" s="129" t="s">
        <v>2437</v>
      </c>
      <c r="J194" s="129" t="s">
        <v>2512</v>
      </c>
      <c r="K194" s="129" t="s">
        <v>2559</v>
      </c>
      <c r="L194" s="130">
        <v>16220.205</v>
      </c>
      <c r="M194" s="130">
        <v>389285</v>
      </c>
      <c r="N194" s="130">
        <v>17727</v>
      </c>
      <c r="O194" s="130">
        <v>425448</v>
      </c>
      <c r="P194" s="130"/>
      <c r="Q194" s="130">
        <v>0</v>
      </c>
      <c r="R194" s="66"/>
      <c r="S194">
        <v>0</v>
      </c>
      <c r="T194" s="129" t="s">
        <v>397</v>
      </c>
      <c r="U194" s="129" t="s">
        <v>126</v>
      </c>
      <c r="V194" s="129" t="s">
        <v>139</v>
      </c>
      <c r="W194">
        <v>33013670105</v>
      </c>
      <c r="X194" t="s">
        <v>2508</v>
      </c>
      <c r="Y194" s="129"/>
      <c r="Z194" s="129"/>
      <c r="AA194" s="129" t="s">
        <v>140</v>
      </c>
      <c r="AB194" s="129" t="s">
        <v>141</v>
      </c>
      <c r="AC194">
        <v>11611</v>
      </c>
      <c r="AD194">
        <v>11612</v>
      </c>
      <c r="AF194">
        <v>1</v>
      </c>
    </row>
    <row r="195" spans="1:32">
      <c r="C195" s="129">
        <v>3153793</v>
      </c>
      <c r="D195" s="129" t="s">
        <v>1731</v>
      </c>
      <c r="E195" s="129" t="s">
        <v>687</v>
      </c>
      <c r="F195">
        <v>12</v>
      </c>
      <c r="G195" s="129" t="s">
        <v>391</v>
      </c>
      <c r="H195" s="129" t="s">
        <v>2436</v>
      </c>
      <c r="I195" s="129" t="s">
        <v>2437</v>
      </c>
      <c r="J195" s="129" t="s">
        <v>2221</v>
      </c>
      <c r="K195" s="129" t="s">
        <v>2392</v>
      </c>
      <c r="L195" s="130">
        <v>40245.436249999999</v>
      </c>
      <c r="M195" s="130">
        <v>482945</v>
      </c>
      <c r="N195" s="130">
        <v>43984</v>
      </c>
      <c r="O195" s="130">
        <v>527809</v>
      </c>
      <c r="P195" s="130">
        <v>43984</v>
      </c>
      <c r="Q195" s="130">
        <v>527809</v>
      </c>
      <c r="R195" s="66"/>
      <c r="S195" t="s">
        <v>2392</v>
      </c>
      <c r="T195" s="129" t="s">
        <v>397</v>
      </c>
      <c r="U195" s="129"/>
      <c r="V195" s="129" t="s">
        <v>139</v>
      </c>
      <c r="W195">
        <v>31537930400</v>
      </c>
      <c r="X195" t="s">
        <v>1583</v>
      </c>
      <c r="Y195" s="129"/>
      <c r="Z195" s="129"/>
      <c r="AA195" s="129" t="s">
        <v>140</v>
      </c>
      <c r="AB195" s="129" t="s">
        <v>141</v>
      </c>
      <c r="AC195">
        <v>11611</v>
      </c>
      <c r="AD195">
        <v>11612</v>
      </c>
      <c r="AF195">
        <v>1</v>
      </c>
    </row>
    <row r="196" spans="1:32">
      <c r="C196" s="129">
        <v>8081929</v>
      </c>
      <c r="D196" s="129" t="s">
        <v>1731</v>
      </c>
      <c r="E196" s="129" t="s">
        <v>679</v>
      </c>
      <c r="F196">
        <v>144</v>
      </c>
      <c r="G196" s="129" t="s">
        <v>186</v>
      </c>
      <c r="H196" s="129" t="s">
        <v>2262</v>
      </c>
      <c r="I196" s="129" t="s">
        <v>2467</v>
      </c>
      <c r="J196" s="129" t="s">
        <v>2166</v>
      </c>
      <c r="K196" s="129" t="s">
        <v>2263</v>
      </c>
      <c r="L196" s="130">
        <v>19620.637291666666</v>
      </c>
      <c r="M196" s="130">
        <v>2825372</v>
      </c>
      <c r="N196" s="130">
        <v>21443</v>
      </c>
      <c r="O196" s="130">
        <v>3087838</v>
      </c>
      <c r="P196" s="130">
        <v>21443</v>
      </c>
      <c r="Q196" s="130">
        <v>3087838</v>
      </c>
      <c r="R196" s="66"/>
      <c r="S196" t="s">
        <v>2263</v>
      </c>
      <c r="T196" s="129" t="s">
        <v>397</v>
      </c>
      <c r="U196" s="129"/>
      <c r="V196" s="129" t="s">
        <v>139</v>
      </c>
      <c r="W196">
        <v>80819290025</v>
      </c>
      <c r="X196" t="s">
        <v>1586</v>
      </c>
      <c r="Y196" s="129"/>
      <c r="Z196" s="129"/>
      <c r="AA196" s="129" t="s">
        <v>140</v>
      </c>
      <c r="AB196" s="129" t="s">
        <v>141</v>
      </c>
      <c r="AC196">
        <v>11611</v>
      </c>
      <c r="AD196">
        <v>11612</v>
      </c>
      <c r="AF196">
        <v>1</v>
      </c>
    </row>
    <row r="197" spans="1:32">
      <c r="C197" s="129">
        <v>3299695</v>
      </c>
      <c r="D197" s="129" t="s">
        <v>1731</v>
      </c>
      <c r="E197" s="129" t="s">
        <v>684</v>
      </c>
      <c r="F197">
        <v>144</v>
      </c>
      <c r="G197" s="129" t="s">
        <v>186</v>
      </c>
      <c r="H197" s="129" t="s">
        <v>2262</v>
      </c>
      <c r="I197" s="129" t="s">
        <v>2467</v>
      </c>
      <c r="J197" s="129" t="s">
        <v>2220</v>
      </c>
      <c r="K197" s="129" t="s">
        <v>2391</v>
      </c>
      <c r="L197" s="130">
        <v>39322.080520833333</v>
      </c>
      <c r="M197" s="130">
        <v>5662380</v>
      </c>
      <c r="N197" s="130">
        <v>42975</v>
      </c>
      <c r="O197" s="130">
        <v>6188393</v>
      </c>
      <c r="P197" s="130">
        <v>42975</v>
      </c>
      <c r="Q197" s="130">
        <v>6188393</v>
      </c>
      <c r="R197" s="66"/>
      <c r="S197" t="s">
        <v>2391</v>
      </c>
      <c r="T197" s="129" t="s">
        <v>397</v>
      </c>
      <c r="U197" s="129"/>
      <c r="V197" s="129" t="s">
        <v>139</v>
      </c>
      <c r="W197">
        <v>32996950060</v>
      </c>
      <c r="X197" t="s">
        <v>1563</v>
      </c>
      <c r="Y197" s="129"/>
      <c r="Z197" s="129"/>
      <c r="AA197" s="129" t="s">
        <v>140</v>
      </c>
      <c r="AB197" s="129" t="s">
        <v>141</v>
      </c>
      <c r="AC197">
        <v>11611</v>
      </c>
      <c r="AD197">
        <v>11612</v>
      </c>
      <c r="AF197">
        <v>1</v>
      </c>
    </row>
    <row r="198" spans="1:32">
      <c r="C198" s="129">
        <v>3299677</v>
      </c>
      <c r="D198" s="129" t="s">
        <v>1731</v>
      </c>
      <c r="E198" s="129" t="s">
        <v>678</v>
      </c>
      <c r="F198">
        <v>144</v>
      </c>
      <c r="G198" s="129" t="s">
        <v>186</v>
      </c>
      <c r="H198" s="129" t="s">
        <v>2262</v>
      </c>
      <c r="I198" s="129" t="s">
        <v>2467</v>
      </c>
      <c r="J198" s="129" t="s">
        <v>2165</v>
      </c>
      <c r="K198" s="129" t="s">
        <v>2261</v>
      </c>
      <c r="L198" s="130">
        <v>19620.637291666666</v>
      </c>
      <c r="M198" s="130">
        <v>2825372</v>
      </c>
      <c r="N198" s="130">
        <v>21443</v>
      </c>
      <c r="O198" s="130">
        <v>3087838</v>
      </c>
      <c r="P198" s="130">
        <v>21443</v>
      </c>
      <c r="Q198" s="130">
        <v>3087838</v>
      </c>
      <c r="R198" s="66">
        <v>46057</v>
      </c>
      <c r="S198" t="s">
        <v>2261</v>
      </c>
      <c r="T198" s="129" t="s">
        <v>397</v>
      </c>
      <c r="U198" s="129"/>
      <c r="V198" s="129" t="s">
        <v>139</v>
      </c>
      <c r="W198">
        <v>32996770025</v>
      </c>
      <c r="X198" t="s">
        <v>1586</v>
      </c>
      <c r="Y198" s="129"/>
      <c r="Z198" s="129"/>
      <c r="AA198" s="129" t="s">
        <v>140</v>
      </c>
      <c r="AB198" s="129" t="s">
        <v>141</v>
      </c>
      <c r="AC198">
        <v>11611</v>
      </c>
      <c r="AD198">
        <v>11612</v>
      </c>
      <c r="AF198">
        <v>1</v>
      </c>
    </row>
    <row r="199" spans="1:32">
      <c r="A199">
        <v>1</v>
      </c>
      <c r="C199" s="129">
        <v>3329228</v>
      </c>
      <c r="D199" s="129" t="s">
        <v>1731</v>
      </c>
      <c r="E199" s="129" t="s">
        <v>2519</v>
      </c>
      <c r="F199">
        <v>144</v>
      </c>
      <c r="G199" s="129" t="s">
        <v>186</v>
      </c>
      <c r="H199" s="129" t="s">
        <v>2262</v>
      </c>
      <c r="I199" s="129" t="s">
        <v>2467</v>
      </c>
      <c r="J199" s="129" t="s">
        <v>2527</v>
      </c>
      <c r="K199" s="129" t="s">
        <v>2560</v>
      </c>
      <c r="L199" s="130">
        <v>0</v>
      </c>
      <c r="M199" s="130">
        <v>0</v>
      </c>
      <c r="N199" s="130"/>
      <c r="O199" s="130">
        <v>0</v>
      </c>
      <c r="P199" s="130"/>
      <c r="Q199" s="130">
        <v>0</v>
      </c>
      <c r="R199" s="66"/>
      <c r="S199">
        <v>0</v>
      </c>
      <c r="T199" s="129" t="s">
        <v>397</v>
      </c>
      <c r="U199" s="129" t="s">
        <v>126</v>
      </c>
      <c r="V199" s="129" t="s">
        <v>139</v>
      </c>
      <c r="W199">
        <v>33292280060</v>
      </c>
      <c r="X199" t="s">
        <v>1563</v>
      </c>
      <c r="Y199" s="129"/>
      <c r="Z199" s="129"/>
      <c r="AA199" s="129" t="s">
        <v>140</v>
      </c>
      <c r="AB199" s="129" t="s">
        <v>141</v>
      </c>
      <c r="AC199">
        <v>11611</v>
      </c>
      <c r="AD199">
        <v>11612</v>
      </c>
      <c r="AF199">
        <v>1</v>
      </c>
    </row>
    <row r="200" spans="1:32">
      <c r="C200" s="129">
        <v>3169674</v>
      </c>
      <c r="D200" s="129" t="s">
        <v>2446</v>
      </c>
      <c r="E200" s="129"/>
      <c r="F200">
        <v>12</v>
      </c>
      <c r="G200" s="129" t="s">
        <v>386</v>
      </c>
      <c r="H200" s="129" t="s">
        <v>2473</v>
      </c>
      <c r="I200" s="129" t="s">
        <v>2474</v>
      </c>
      <c r="J200" s="129" t="s">
        <v>2246</v>
      </c>
      <c r="K200" s="129" t="s">
        <v>2417</v>
      </c>
      <c r="L200" s="130">
        <v>22681.437849999998</v>
      </c>
      <c r="M200" s="130">
        <v>272177</v>
      </c>
      <c r="N200" s="130">
        <v>24788</v>
      </c>
      <c r="O200" s="130">
        <v>297461</v>
      </c>
      <c r="P200" s="130"/>
      <c r="Q200" s="130">
        <v>0</v>
      </c>
      <c r="R200" s="66"/>
      <c r="S200" t="s">
        <v>2417</v>
      </c>
      <c r="T200" s="129" t="s">
        <v>397</v>
      </c>
      <c r="U200" s="129"/>
      <c r="V200" s="129" t="s">
        <v>139</v>
      </c>
      <c r="W200">
        <v>31696740450</v>
      </c>
      <c r="X200" t="s">
        <v>1516</v>
      </c>
      <c r="Y200" s="129"/>
      <c r="Z200" s="129"/>
      <c r="AA200" s="129" t="s">
        <v>140</v>
      </c>
      <c r="AB200" s="129" t="s">
        <v>141</v>
      </c>
      <c r="AC200">
        <v>11611</v>
      </c>
      <c r="AD200">
        <v>11612</v>
      </c>
      <c r="AF200">
        <v>1</v>
      </c>
    </row>
    <row r="201" spans="1:32">
      <c r="C201" s="129">
        <v>3185070</v>
      </c>
      <c r="D201" s="129" t="s">
        <v>2446</v>
      </c>
      <c r="E201" s="129"/>
      <c r="F201">
        <v>9</v>
      </c>
      <c r="G201" s="129" t="s">
        <v>186</v>
      </c>
      <c r="H201" s="129" t="s">
        <v>2082</v>
      </c>
      <c r="I201" s="129" t="s">
        <v>2472</v>
      </c>
      <c r="J201" s="129" t="s">
        <v>2245</v>
      </c>
      <c r="K201" s="129" t="s">
        <v>2416</v>
      </c>
      <c r="L201" s="130">
        <v>23753.639933333332</v>
      </c>
      <c r="M201" s="130">
        <v>213783</v>
      </c>
      <c r="N201" s="130">
        <v>25960</v>
      </c>
      <c r="O201" s="130">
        <v>233642</v>
      </c>
      <c r="P201" s="130"/>
      <c r="Q201" s="130">
        <v>0</v>
      </c>
      <c r="R201" s="66"/>
      <c r="S201" t="s">
        <v>2564</v>
      </c>
      <c r="T201" s="129" t="s">
        <v>397</v>
      </c>
      <c r="U201" s="129"/>
      <c r="V201" s="129" t="s">
        <v>139</v>
      </c>
      <c r="W201">
        <v>31850700030</v>
      </c>
      <c r="X201" t="s">
        <v>2084</v>
      </c>
      <c r="Y201" s="129"/>
      <c r="Z201" s="129"/>
      <c r="AA201" s="129" t="s">
        <v>140</v>
      </c>
      <c r="AB201" s="129" t="s">
        <v>141</v>
      </c>
      <c r="AC201">
        <v>11611</v>
      </c>
      <c r="AD201">
        <v>11612</v>
      </c>
      <c r="AF201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B5F0-3EDC-46A5-ACFA-BB4E3F818A0B}">
  <sheetPr codeName="Sheet11"/>
  <dimension ref="A1:F30"/>
  <sheetViews>
    <sheetView topLeftCell="B1" workbookViewId="0">
      <selection activeCell="F3" sqref="F3"/>
    </sheetView>
  </sheetViews>
  <sheetFormatPr defaultRowHeight="15"/>
  <cols>
    <col min="1" max="1" width="6.5703125" style="19" bestFit="1" customWidth="1"/>
    <col min="2" max="2" width="14.5703125" style="19" bestFit="1" customWidth="1"/>
    <col min="3" max="3" width="16.28515625" style="19" bestFit="1" customWidth="1"/>
    <col min="4" max="4" width="40.140625" style="19" bestFit="1" customWidth="1"/>
    <col min="5" max="5" width="11.28515625" style="19" customWidth="1"/>
    <col min="6" max="6" width="11.5703125" customWidth="1"/>
  </cols>
  <sheetData>
    <row r="1" spans="1:6" ht="32.25" customHeight="1">
      <c r="A1" s="5" t="s">
        <v>116</v>
      </c>
      <c r="B1" s="5" t="s">
        <v>45</v>
      </c>
      <c r="C1" s="5" t="s">
        <v>46</v>
      </c>
      <c r="D1" s="5" t="s">
        <v>47</v>
      </c>
      <c r="E1" s="5" t="s">
        <v>13</v>
      </c>
      <c r="F1" s="8" t="s">
        <v>14</v>
      </c>
    </row>
    <row r="2" spans="1:6">
      <c r="A2" s="19">
        <v>1</v>
      </c>
      <c r="B2" s="19" t="s">
        <v>48</v>
      </c>
      <c r="C2" s="19" t="s">
        <v>49</v>
      </c>
      <c r="D2" t="s">
        <v>50</v>
      </c>
      <c r="E2" s="19" t="s">
        <v>35</v>
      </c>
      <c r="F2" s="20" t="s">
        <v>34</v>
      </c>
    </row>
    <row r="3" spans="1:6">
      <c r="A3" s="19">
        <v>2</v>
      </c>
      <c r="B3" s="19" t="s">
        <v>48</v>
      </c>
      <c r="C3" s="19" t="s">
        <v>49</v>
      </c>
      <c r="D3" t="s">
        <v>51</v>
      </c>
      <c r="E3" s="19" t="s">
        <v>78</v>
      </c>
      <c r="F3" s="20" t="s">
        <v>77</v>
      </c>
    </row>
    <row r="4" spans="1:6">
      <c r="A4" s="19">
        <v>3</v>
      </c>
      <c r="B4" s="19" t="s">
        <v>48</v>
      </c>
      <c r="C4" s="19" t="s">
        <v>49</v>
      </c>
      <c r="D4" t="s">
        <v>52</v>
      </c>
      <c r="E4" s="19" t="s">
        <v>79</v>
      </c>
      <c r="F4" s="20" t="s">
        <v>80</v>
      </c>
    </row>
    <row r="5" spans="1:6">
      <c r="A5" s="19">
        <v>4</v>
      </c>
      <c r="B5" s="19" t="s">
        <v>48</v>
      </c>
      <c r="C5" s="19" t="s">
        <v>53</v>
      </c>
      <c r="D5" t="s">
        <v>54</v>
      </c>
      <c r="E5" s="19" t="s">
        <v>81</v>
      </c>
      <c r="F5" s="20" t="s">
        <v>106</v>
      </c>
    </row>
    <row r="6" spans="1:6">
      <c r="A6" s="19">
        <v>5</v>
      </c>
      <c r="B6" s="19" t="s">
        <v>48</v>
      </c>
      <c r="C6" s="19" t="s">
        <v>55</v>
      </c>
      <c r="D6" t="s">
        <v>56</v>
      </c>
      <c r="E6" s="19" t="s">
        <v>83</v>
      </c>
      <c r="F6" s="20" t="s">
        <v>84</v>
      </c>
    </row>
    <row r="7" spans="1:6">
      <c r="A7" s="19">
        <v>6</v>
      </c>
      <c r="B7" s="19" t="s">
        <v>48</v>
      </c>
      <c r="C7" s="19" t="s">
        <v>55</v>
      </c>
      <c r="D7" t="s">
        <v>57</v>
      </c>
      <c r="E7" s="19" t="s">
        <v>85</v>
      </c>
      <c r="F7" s="20" t="s">
        <v>86</v>
      </c>
    </row>
    <row r="8" spans="1:6">
      <c r="A8" s="19">
        <v>7</v>
      </c>
      <c r="B8" s="19" t="s">
        <v>48</v>
      </c>
      <c r="C8" s="19" t="s">
        <v>55</v>
      </c>
      <c r="D8" t="s">
        <v>58</v>
      </c>
      <c r="E8" s="19" t="s">
        <v>87</v>
      </c>
      <c r="F8" s="20" t="s">
        <v>88</v>
      </c>
    </row>
    <row r="9" spans="1:6">
      <c r="A9" s="19">
        <v>8</v>
      </c>
      <c r="B9" s="19" t="s">
        <v>48</v>
      </c>
      <c r="C9" s="19" t="s">
        <v>55</v>
      </c>
      <c r="D9" t="s">
        <v>59</v>
      </c>
      <c r="E9" s="19" t="s">
        <v>89</v>
      </c>
      <c r="F9" s="20" t="s">
        <v>90</v>
      </c>
    </row>
    <row r="10" spans="1:6">
      <c r="A10" s="19">
        <v>9</v>
      </c>
      <c r="B10" s="19" t="s">
        <v>48</v>
      </c>
      <c r="C10" s="19" t="s">
        <v>60</v>
      </c>
      <c r="D10" t="s">
        <v>61</v>
      </c>
      <c r="E10" s="19" t="s">
        <v>91</v>
      </c>
      <c r="F10" s="20" t="s">
        <v>92</v>
      </c>
    </row>
    <row r="11" spans="1:6">
      <c r="A11" s="19">
        <v>10</v>
      </c>
      <c r="B11" s="19" t="s">
        <v>48</v>
      </c>
      <c r="C11" s="19" t="s">
        <v>60</v>
      </c>
      <c r="D11" t="s">
        <v>62</v>
      </c>
      <c r="E11" s="19" t="s">
        <v>93</v>
      </c>
      <c r="F11" s="20" t="s">
        <v>94</v>
      </c>
    </row>
    <row r="12" spans="1:6">
      <c r="A12" s="19">
        <v>11</v>
      </c>
      <c r="B12" s="19" t="s">
        <v>63</v>
      </c>
      <c r="C12" s="19" t="s">
        <v>48</v>
      </c>
      <c r="D12" t="s">
        <v>64</v>
      </c>
      <c r="E12" s="19" t="s">
        <v>55</v>
      </c>
      <c r="F12" s="20" t="s">
        <v>95</v>
      </c>
    </row>
    <row r="13" spans="1:6">
      <c r="A13" s="19">
        <v>12</v>
      </c>
      <c r="B13" s="19" t="s">
        <v>63</v>
      </c>
      <c r="C13" s="19" t="s">
        <v>65</v>
      </c>
      <c r="D13" t="s">
        <v>66</v>
      </c>
      <c r="E13" s="19" t="s">
        <v>96</v>
      </c>
      <c r="F13" s="20" t="s">
        <v>97</v>
      </c>
    </row>
    <row r="14" spans="1:6">
      <c r="A14" s="19">
        <v>13</v>
      </c>
      <c r="B14" s="19" t="s">
        <v>63</v>
      </c>
      <c r="C14" s="19" t="s">
        <v>65</v>
      </c>
      <c r="D14" t="s">
        <v>67</v>
      </c>
      <c r="E14" s="19" t="s">
        <v>98</v>
      </c>
      <c r="F14" s="20" t="s">
        <v>99</v>
      </c>
    </row>
    <row r="15" spans="1:6">
      <c r="A15" s="19">
        <v>14</v>
      </c>
      <c r="B15" s="19" t="s">
        <v>63</v>
      </c>
      <c r="C15" s="19" t="s">
        <v>68</v>
      </c>
      <c r="D15" t="s">
        <v>69</v>
      </c>
      <c r="E15" s="19" t="s">
        <v>100</v>
      </c>
      <c r="F15" s="20" t="s">
        <v>101</v>
      </c>
    </row>
    <row r="16" spans="1:6">
      <c r="A16" s="19">
        <v>15</v>
      </c>
      <c r="B16" s="19" t="s">
        <v>63</v>
      </c>
      <c r="C16" s="19" t="s">
        <v>68</v>
      </c>
      <c r="D16" t="s">
        <v>70</v>
      </c>
      <c r="E16" s="19" t="s">
        <v>102</v>
      </c>
      <c r="F16" s="20" t="s">
        <v>103</v>
      </c>
    </row>
    <row r="17" spans="1:6">
      <c r="A17" s="19">
        <v>16</v>
      </c>
      <c r="B17" s="19" t="s">
        <v>63</v>
      </c>
      <c r="C17" s="19" t="s">
        <v>68</v>
      </c>
      <c r="D17" t="s">
        <v>71</v>
      </c>
      <c r="E17" s="19" t="s">
        <v>104</v>
      </c>
      <c r="F17" s="20" t="s">
        <v>105</v>
      </c>
    </row>
    <row r="18" spans="1:6">
      <c r="A18" s="19">
        <v>17</v>
      </c>
      <c r="B18" s="19" t="s">
        <v>63</v>
      </c>
      <c r="C18" s="19" t="s">
        <v>68</v>
      </c>
      <c r="D18" t="s">
        <v>72</v>
      </c>
      <c r="E18" s="19" t="s">
        <v>107</v>
      </c>
      <c r="F18" s="20" t="s">
        <v>112</v>
      </c>
    </row>
    <row r="19" spans="1:6">
      <c r="A19" s="19">
        <v>18</v>
      </c>
      <c r="B19" s="19" t="s">
        <v>63</v>
      </c>
      <c r="C19" s="19" t="s">
        <v>68</v>
      </c>
      <c r="D19" t="s">
        <v>73</v>
      </c>
      <c r="E19" s="19" t="s">
        <v>108</v>
      </c>
      <c r="F19" s="20" t="s">
        <v>109</v>
      </c>
    </row>
    <row r="20" spans="1:6">
      <c r="A20" s="19">
        <v>19</v>
      </c>
      <c r="B20" s="19" t="s">
        <v>63</v>
      </c>
      <c r="C20" s="19" t="s">
        <v>68</v>
      </c>
      <c r="D20" t="s">
        <v>74</v>
      </c>
      <c r="E20" s="19" t="s">
        <v>110</v>
      </c>
      <c r="F20" s="20" t="s">
        <v>111</v>
      </c>
    </row>
    <row r="21" spans="1:6">
      <c r="A21" s="19">
        <v>20</v>
      </c>
      <c r="B21" s="19" t="s">
        <v>63</v>
      </c>
      <c r="C21" s="19" t="s">
        <v>75</v>
      </c>
      <c r="D21" t="s">
        <v>76</v>
      </c>
      <c r="E21" s="19" t="s">
        <v>26</v>
      </c>
      <c r="F21" s="20" t="s">
        <v>82</v>
      </c>
    </row>
    <row r="22" spans="1:6">
      <c r="A22" s="19">
        <v>21</v>
      </c>
      <c r="B22" s="19" t="s">
        <v>63</v>
      </c>
      <c r="C22" s="19" t="s">
        <v>68</v>
      </c>
      <c r="D22" t="s">
        <v>113</v>
      </c>
      <c r="E22" s="19" t="s">
        <v>114</v>
      </c>
      <c r="F22" s="20" t="s">
        <v>115</v>
      </c>
    </row>
    <row r="23" spans="1:6">
      <c r="A23" s="19">
        <v>22</v>
      </c>
      <c r="B23" s="19" t="s">
        <v>63</v>
      </c>
      <c r="C23" s="19" t="s">
        <v>55</v>
      </c>
      <c r="D23" s="29" t="s">
        <v>162</v>
      </c>
      <c r="E23" s="19" t="s">
        <v>161</v>
      </c>
      <c r="F23" s="20" t="s">
        <v>163</v>
      </c>
    </row>
    <row r="24" spans="1:6">
      <c r="A24" s="19">
        <v>23</v>
      </c>
      <c r="B24" s="19" t="s">
        <v>63</v>
      </c>
      <c r="C24" s="19" t="s">
        <v>173</v>
      </c>
      <c r="D24" s="29" t="s">
        <v>167</v>
      </c>
      <c r="E24" s="19" t="s">
        <v>168</v>
      </c>
      <c r="F24" s="20" t="s">
        <v>169</v>
      </c>
    </row>
    <row r="25" spans="1:6">
      <c r="A25" s="19">
        <v>24</v>
      </c>
      <c r="B25" s="19" t="s">
        <v>63</v>
      </c>
      <c r="C25" s="19" t="s">
        <v>173</v>
      </c>
      <c r="D25" s="29" t="s">
        <v>370</v>
      </c>
      <c r="E25" s="19" t="s">
        <v>371</v>
      </c>
      <c r="F25" s="20" t="s">
        <v>369</v>
      </c>
    </row>
    <row r="26" spans="1:6">
      <c r="A26" s="19">
        <v>25</v>
      </c>
      <c r="B26" s="19" t="s">
        <v>63</v>
      </c>
      <c r="C26" s="19" t="s">
        <v>173</v>
      </c>
      <c r="D26" s="29" t="s">
        <v>375</v>
      </c>
      <c r="E26" s="19" t="s">
        <v>368</v>
      </c>
      <c r="F26" s="20" t="s">
        <v>367</v>
      </c>
    </row>
    <row r="27" spans="1:6">
      <c r="A27" s="19">
        <v>26</v>
      </c>
      <c r="B27" s="19" t="s">
        <v>63</v>
      </c>
      <c r="C27" s="19" t="s">
        <v>173</v>
      </c>
      <c r="D27" s="29" t="s">
        <v>372</v>
      </c>
      <c r="E27" s="19" t="s">
        <v>373</v>
      </c>
      <c r="F27" s="20" t="s">
        <v>374</v>
      </c>
    </row>
    <row r="28" spans="1:6">
      <c r="B28" s="19" t="s">
        <v>63</v>
      </c>
      <c r="C28" s="19" t="s">
        <v>173</v>
      </c>
      <c r="D28" s="29" t="s">
        <v>376</v>
      </c>
      <c r="E28" s="19" t="s">
        <v>377</v>
      </c>
      <c r="F28" s="20" t="s">
        <v>378</v>
      </c>
    </row>
    <row r="29" spans="1:6">
      <c r="B29" s="19" t="s">
        <v>63</v>
      </c>
      <c r="D29" s="29" t="s">
        <v>379</v>
      </c>
      <c r="E29" s="19" t="s">
        <v>380</v>
      </c>
      <c r="F29" s="20" t="s">
        <v>381</v>
      </c>
    </row>
    <row r="30" spans="1:6">
      <c r="B30" s="19" t="s">
        <v>49</v>
      </c>
      <c r="D30" s="29" t="s">
        <v>382</v>
      </c>
      <c r="E30" s="19" t="s">
        <v>383</v>
      </c>
      <c r="F30" s="20" t="s">
        <v>384</v>
      </c>
    </row>
  </sheetData>
  <conditionalFormatting sqref="E23:E1048576 F1:F30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2087-406B-4FD1-AD63-71565E103B15}">
  <sheetPr>
    <tabColor rgb="FF00B050"/>
  </sheetPr>
  <dimension ref="A1:B3"/>
  <sheetViews>
    <sheetView workbookViewId="0">
      <selection activeCell="A4" sqref="A4"/>
    </sheetView>
  </sheetViews>
  <sheetFormatPr defaultRowHeight="15"/>
  <sheetData>
    <row r="1" spans="1:2">
      <c r="A1" t="s">
        <v>179</v>
      </c>
      <c r="B1">
        <v>1</v>
      </c>
    </row>
    <row r="2" spans="1:2">
      <c r="A2" t="s">
        <v>178</v>
      </c>
      <c r="B2">
        <v>2</v>
      </c>
    </row>
    <row r="3" spans="1:2">
      <c r="A3" t="s">
        <v>187</v>
      </c>
      <c r="B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0700F3F38B44D94439CA43E171009" ma:contentTypeVersion="6" ma:contentTypeDescription="Create a new document." ma:contentTypeScope="" ma:versionID="4c1a5321ca5bc25b67cef7c5ca47af24">
  <xsd:schema xmlns:xsd="http://www.w3.org/2001/XMLSchema" xmlns:xs="http://www.w3.org/2001/XMLSchema" xmlns:p="http://schemas.microsoft.com/office/2006/metadata/properties" xmlns:ns3="4b00a3ca-a341-42d9-b2fb-ab1224915750" targetNamespace="http://schemas.microsoft.com/office/2006/metadata/properties" ma:root="true" ma:fieldsID="18868ce31007d0d43f572c0d95d9417b" ns3:_="">
    <xsd:import namespace="4b00a3ca-a341-42d9-b2fb-ab12249157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0a3ca-a341-42d9-b2fb-ab12249157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00a3ca-a341-42d9-b2fb-ab1224915750" xsi:nil="true"/>
  </documentManagement>
</p:properties>
</file>

<file path=customXml/itemProps1.xml><?xml version="1.0" encoding="utf-8"?>
<ds:datastoreItem xmlns:ds="http://schemas.openxmlformats.org/officeDocument/2006/customXml" ds:itemID="{E435FAAF-2EF5-45A2-9D67-A360A795C84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BB007B0-F2FB-424F-AA4F-29F45BE79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0a3ca-a341-42d9-b2fb-ab12249157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219C6C-B254-4A31-8EE6-D4DCB992E8F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AE2C0DA-074E-4A16-9F4B-1029207D331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b00a3ca-a341-42d9-b2fb-ab12249157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PRICE LIST Motasa</vt:lpstr>
      <vt:lpstr>FORM DASAR KLP</vt:lpstr>
      <vt:lpstr>Cara Buat</vt:lpstr>
      <vt:lpstr>Pvt Map 1</vt:lpstr>
      <vt:lpstr>Table Pvt 1</vt:lpstr>
      <vt:lpstr>Fix Mapping</vt:lpstr>
      <vt:lpstr>Query Map.BrgDoubleDms</vt:lpstr>
      <vt:lpstr>Form Fix</vt:lpstr>
      <vt:lpstr>Sheet2</vt:lpstr>
      <vt:lpstr>Upload To Win</vt:lpstr>
      <vt:lpstr>LIST PCPL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FDR</dc:creator>
  <cp:lastModifiedBy>Administrator</cp:lastModifiedBy>
  <cp:lastPrinted>2025-11-12T01:30:44Z</cp:lastPrinted>
  <dcterms:created xsi:type="dcterms:W3CDTF">2024-07-13T06:32:43Z</dcterms:created>
  <dcterms:modified xsi:type="dcterms:W3CDTF">2026-07-15T08:31:59Z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0x0101003FF0700F3F38B44D94439CA43E171009</vt:lpwstr>
  </property>
</Properties>
</file>